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filterPrivacy="1" codeName="ThisWorkbook" defaultThemeVersion="166925"/>
  <xr:revisionPtr revIDLastSave="0" documentId="13_ncr:1_{AD0F1957-B763-4866-8520-3753B425E1EA}" xr6:coauthVersionLast="47" xr6:coauthVersionMax="47" xr10:uidLastSave="{00000000-0000-0000-0000-000000000000}"/>
  <bookViews>
    <workbookView xWindow="-120" yWindow="-120" windowWidth="29040" windowHeight="15840" tabRatio="856" xr2:uid="{AA0E32DC-406B-4DB6-8A38-BD3579EADCE7}"/>
  </bookViews>
  <sheets>
    <sheet name="Notes" sheetId="5" r:id="rId1"/>
    <sheet name="Calendar" sheetId="22" r:id="rId2"/>
    <sheet name="Fantasy Game Stats" sheetId="9" r:id="rId3"/>
    <sheet name="Fantasy Game Charts" sheetId="10" r:id="rId4"/>
    <sheet name="Fixtures Ratings" sheetId="13" r:id="rId5"/>
    <sheet name="Fixtures &amp; Results" sheetId="7" r:id="rId6"/>
    <sheet name="League Table" sheetId="8" r:id="rId7"/>
    <sheet name="Player Stats" sheetId="6" r:id="rId8"/>
    <sheet name="Data" sheetId="2" r:id="rId9"/>
    <sheet name="Data Xtab" sheetId="17" r:id="rId10"/>
    <sheet name="Data Xtab (Adj mins)" sheetId="25" r:id="rId11"/>
    <sheet name="GK Rotation" sheetId="16" r:id="rId12"/>
    <sheet name="Captains" sheetId="23" r:id="rId13"/>
    <sheet name="My Squad" sheetId="27" r:id="rId14"/>
    <sheet name="Solver" sheetId="26" r:id="rId15"/>
    <sheet name="Planner" sheetId="28" r:id="rId16"/>
  </sheets>
  <externalReferences>
    <externalReference r:id="rId17"/>
  </externalReferences>
  <definedNames>
    <definedName name="_xlnm._FilterDatabase" localSheetId="12">Captains!$A$1:$I$9</definedName>
    <definedName name="_xlnm._FilterDatabase" localSheetId="8" hidden="1">Data!$B$2:$V$4186</definedName>
    <definedName name="_xlnm._FilterDatabase" localSheetId="9">'Data Xtab'!$B$2:$R$525</definedName>
    <definedName name="_xlnm._FilterDatabase" localSheetId="10">'Data Xtab (Adj mins)'!$A$2:$Q$525</definedName>
    <definedName name="_xlnm._FilterDatabase" localSheetId="5" hidden="1">'Fixtures &amp; Results'!$A$1:$I$381</definedName>
    <definedName name="_xlnm._FilterDatabase" localSheetId="11">'GK Rotation'!$A$2:$P$402</definedName>
    <definedName name="_xlnm._FilterDatabase" localSheetId="14" hidden="1">Solver!$A$1:$CB$524</definedName>
    <definedName name="_xlnm.Extract" localSheetId="14">Solver!$CD$7</definedName>
    <definedName name="HomeB11" localSheetId="1">INDIRECT('[1]Current GW Fixtures Pre'!#REF!)</definedName>
    <definedName name="HomeB11" localSheetId="12">INDIRECT('[1]Current GW Fixtures Pre'!#REF!)</definedName>
    <definedName name="HomeB11" localSheetId="3">INDIRECT('[1]Current GW Fixtures Pre'!#REF!)</definedName>
    <definedName name="HomeB11" localSheetId="2">INDIRECT('[1]Current GW Fixtures Pre'!#REF!)</definedName>
    <definedName name="HomeB11" localSheetId="5">INDIRECT('[1]Current GW Fixtures Pre'!#REF!)</definedName>
    <definedName name="HomeB11" localSheetId="4">INDIRECT('[1]Current GW Fixtures Pre'!#REF!)</definedName>
    <definedName name="HomeB11" localSheetId="6">INDIRECT('[1]Current GW Fixtures Pre'!#REF!)</definedName>
    <definedName name="HomeB11" localSheetId="7">INDIRECT('[1]Current GW Fixtures Pre'!#REF!)</definedName>
    <definedName name="HomeB11">INDIRECT('[1]Current GW Fixtures Pre'!#REF!)</definedName>
    <definedName name="OpenSolver_ChosenSolver" localSheetId="15" hidden="1">CBC</definedName>
    <definedName name="OpenSolver_ChosenSolver" localSheetId="14" hidden="1">CBC</definedName>
    <definedName name="OpenSolver_DualsNewSheet" localSheetId="15" hidden="1">0</definedName>
    <definedName name="OpenSolver_DualsNewSheet" localSheetId="14" hidden="1">0</definedName>
    <definedName name="OpenSolver_LinearityCheck" localSheetId="14" hidden="1">1</definedName>
    <definedName name="OpenSolver_UpdateSensitivity" localSheetId="15" hidden="1">1</definedName>
    <definedName name="OpenSolver_UpdateSensitivity" localSheetId="14" hidden="1">1</definedName>
    <definedName name="solver_adj" localSheetId="14" hidden="1">Solver!$O$2:$BB$524,Solver!$CE$57:$CL$57,Solver!$CE$60:$CL$61,Solver!$CE$65:$CL$66</definedName>
    <definedName name="solver_cvg" localSheetId="15" hidden="1">0.0001</definedName>
    <definedName name="solver_cvg" localSheetId="14" hidden="1">0.0001</definedName>
    <definedName name="solver_drv" localSheetId="15" hidden="1">1</definedName>
    <definedName name="solver_drv" localSheetId="14" hidden="1">1</definedName>
    <definedName name="solver_eng" localSheetId="15" hidden="1">1</definedName>
    <definedName name="solver_eng" localSheetId="14" hidden="1">1</definedName>
    <definedName name="solver_est" localSheetId="15" hidden="1">1</definedName>
    <definedName name="solver_est" localSheetId="14" hidden="1">1</definedName>
    <definedName name="solver_itr" localSheetId="14" hidden="1">2147483647</definedName>
    <definedName name="solver_lhs1" localSheetId="14" hidden="1">Solver!$BD$2:$BS$524</definedName>
    <definedName name="solver_lhs10" localSheetId="14" hidden="1">Solver!$CO$2:$CV$2</definedName>
    <definedName name="solver_lhs11" localSheetId="14" hidden="1">Solver!$CE$8:$CL$27</definedName>
    <definedName name="solver_lhs12" localSheetId="14" hidden="1">Solver!$CO$5:$CV$5</definedName>
    <definedName name="solver_lhs13" localSheetId="14" hidden="1">Solver!$CO$4:$CV$4</definedName>
    <definedName name="solver_lhs14" localSheetId="14" hidden="1">Solver!$CO$3:$CV$3</definedName>
    <definedName name="solver_lhs15" localSheetId="14" hidden="1">Solver!$O$2:$BB$524</definedName>
    <definedName name="solver_lhs16" localSheetId="14" hidden="1">Solver!$BD$2:$BK$524</definedName>
    <definedName name="solver_lhs17" localSheetId="14" hidden="1">Solver!$AE$2:$AL$524</definedName>
    <definedName name="solver_lhs18" localSheetId="14" hidden="1">Solver!$CE$53:$CL$53</definedName>
    <definedName name="solver_lhs19" localSheetId="14" hidden="1">Solver!$CE$57:$CL$57</definedName>
    <definedName name="solver_lhs2" localSheetId="14" hidden="1">Solver!$CE$30:$CL$30</definedName>
    <definedName name="solver_lhs20" localSheetId="14" hidden="1">Solver!$CE$57:$CL$57</definedName>
    <definedName name="solver_lhs21" localSheetId="14" hidden="1">Solver!$CE$57:$CL$57</definedName>
    <definedName name="solver_lhs22" localSheetId="14" hidden="1">Solver!$CE$59:$CL$59</definedName>
    <definedName name="solver_lhs23" localSheetId="14" hidden="1">Solver!$CE$59:$CL$59</definedName>
    <definedName name="solver_lhs24" localSheetId="14" hidden="1">Solver!$CE$60:$CL$60</definedName>
    <definedName name="solver_lhs25" localSheetId="14" hidden="1">Solver!$CE$60:$CL$60</definedName>
    <definedName name="solver_lhs26" localSheetId="14" hidden="1">Solver!$CE$60:$CL$60</definedName>
    <definedName name="solver_lhs27" localSheetId="14" hidden="1">Solver!$CE$60:$CL$60</definedName>
    <definedName name="solver_lhs28" localSheetId="14" hidden="1">Solver!$CE$60:$CL$60</definedName>
    <definedName name="solver_lhs29" localSheetId="14" hidden="1">Solver!$CE$62:$CL$62</definedName>
    <definedName name="solver_lhs3" localSheetId="14" hidden="1">Solver!$CE$33:$CL$33</definedName>
    <definedName name="solver_lhs30" localSheetId="14" hidden="1">Solver!$CE$62:$CL$62</definedName>
    <definedName name="solver_lhs31" localSheetId="14" hidden="1">Solver!$CE$62:$CL$62</definedName>
    <definedName name="solver_lhs32" localSheetId="14" hidden="1">Solver!$CE$65:$CL$66</definedName>
    <definedName name="solver_lhs33" localSheetId="14" hidden="1">Solver!$CE$67:$CL$67</definedName>
    <definedName name="solver_lhs4" localSheetId="14" hidden="1">Solver!$CE$36:$CL$36</definedName>
    <definedName name="solver_lhs5" localSheetId="14" hidden="1">Solver!$CE$3:$CL$3</definedName>
    <definedName name="solver_lhs6" localSheetId="14" hidden="1">Solver!$CE$2:$CL$2</definedName>
    <definedName name="solver_lhs7" localSheetId="14" hidden="1">Solver!$BD$2:$BS$524</definedName>
    <definedName name="solver_lhs8" localSheetId="14" hidden="1">Solver!$CE$4:$CL$4</definedName>
    <definedName name="solver_lhs9" localSheetId="14" hidden="1">Solver!$CE$5:$CL$5</definedName>
    <definedName name="solver_mip" localSheetId="14" hidden="1">2147483647</definedName>
    <definedName name="solver_mni" localSheetId="14" hidden="1">30</definedName>
    <definedName name="solver_mrt" localSheetId="14" hidden="1">0.075</definedName>
    <definedName name="solver_msl" localSheetId="14" hidden="1">2</definedName>
    <definedName name="solver_neg" localSheetId="15" hidden="1">1</definedName>
    <definedName name="solver_neg" localSheetId="14" hidden="1">1</definedName>
    <definedName name="solver_nod" localSheetId="14" hidden="1">2147483647</definedName>
    <definedName name="solver_num" localSheetId="15" hidden="1">0</definedName>
    <definedName name="solver_num" localSheetId="14" hidden="1">33</definedName>
    <definedName name="solver_nwt" localSheetId="15" hidden="1">1</definedName>
    <definedName name="solver_nwt" localSheetId="14" hidden="1">1</definedName>
    <definedName name="solver_opt" localSheetId="15" hidden="1">Planner!$A$1</definedName>
    <definedName name="solver_opt" localSheetId="14" hidden="1">Solver!$CD$39</definedName>
    <definedName name="solver_pre" localSheetId="14" hidden="1">0.000001</definedName>
    <definedName name="solver_rbv" localSheetId="14" hidden="1">1</definedName>
    <definedName name="solver_rel1" localSheetId="14" hidden="1">1</definedName>
    <definedName name="solver_rel10" localSheetId="14" hidden="1">2</definedName>
    <definedName name="solver_rel11" localSheetId="14" hidden="1">1</definedName>
    <definedName name="solver_rel12" localSheetId="14" hidden="1">3</definedName>
    <definedName name="solver_rel13" localSheetId="14" hidden="1">3</definedName>
    <definedName name="solver_rel14" localSheetId="14" hidden="1">3</definedName>
    <definedName name="solver_rel15" localSheetId="14" hidden="1">5</definedName>
    <definedName name="solver_rel16" localSheetId="14" hidden="1">2</definedName>
    <definedName name="solver_rel17" localSheetId="14" hidden="1">1</definedName>
    <definedName name="solver_rel18" localSheetId="14" hidden="1">1</definedName>
    <definedName name="solver_rel19" localSheetId="14" hidden="1">1</definedName>
    <definedName name="solver_rel2" localSheetId="14" hidden="1">2</definedName>
    <definedName name="solver_rel20" localSheetId="14" hidden="1">1</definedName>
    <definedName name="solver_rel21" localSheetId="14" hidden="1">3</definedName>
    <definedName name="solver_rel22" localSheetId="14" hidden="1">3</definedName>
    <definedName name="solver_rel23" localSheetId="14" hidden="1">1</definedName>
    <definedName name="solver_rel24" localSheetId="14" hidden="1">1</definedName>
    <definedName name="solver_rel25" localSheetId="14" hidden="1">1</definedName>
    <definedName name="solver_rel26" localSheetId="14" hidden="1">1</definedName>
    <definedName name="solver_rel27" localSheetId="14" hidden="1">3</definedName>
    <definedName name="solver_rel28" localSheetId="14" hidden="1">3</definedName>
    <definedName name="solver_rel29" localSheetId="14" hidden="1">1</definedName>
    <definedName name="solver_rel3" localSheetId="14" hidden="1">3</definedName>
    <definedName name="solver_rel30" localSheetId="14" hidden="1">1</definedName>
    <definedName name="solver_rel31" localSheetId="14" hidden="1">3</definedName>
    <definedName name="solver_rel32" localSheetId="14" hidden="1">5</definedName>
    <definedName name="solver_rel33" localSheetId="14" hidden="1">2</definedName>
    <definedName name="solver_rel4" localSheetId="14" hidden="1">2</definedName>
    <definedName name="solver_rel5" localSheetId="14" hidden="1">2</definedName>
    <definedName name="solver_rel6" localSheetId="14" hidden="1">2</definedName>
    <definedName name="solver_rel7" localSheetId="14" hidden="1">3</definedName>
    <definedName name="solver_rel8" localSheetId="14" hidden="1">2</definedName>
    <definedName name="solver_rel9" localSheetId="14" hidden="1">2</definedName>
    <definedName name="solver_rhs1" localSheetId="14" hidden="1">1</definedName>
    <definedName name="solver_rhs10" localSheetId="14" hidden="1">Solver!$CM$2</definedName>
    <definedName name="solver_rhs11" localSheetId="14" hidden="1">3</definedName>
    <definedName name="solver_rhs12" localSheetId="14" hidden="1">Solver!$CM$5</definedName>
    <definedName name="solver_rhs13" localSheetId="14" hidden="1">Solver!$CM$4</definedName>
    <definedName name="solver_rhs14" localSheetId="14" hidden="1">Solver!$CM$3</definedName>
    <definedName name="solver_rhs15" localSheetId="14" hidden="1">binary</definedName>
    <definedName name="solver_rhs16" localSheetId="14" hidden="1">Solver!$BL$2:$BS$524</definedName>
    <definedName name="solver_rhs17" localSheetId="14" hidden="1">Solver!$O$2:$V$524</definedName>
    <definedName name="solver_rhs18" localSheetId="14" hidden="1">Solver!$CE$54:$CL$54</definedName>
    <definedName name="solver_rhs19" localSheetId="14" hidden="1">Solver!$CE$64:$CL$64</definedName>
    <definedName name="solver_rhs2" localSheetId="14" hidden="1">1</definedName>
    <definedName name="solver_rhs20" localSheetId="14" hidden="1">5</definedName>
    <definedName name="solver_rhs21" localSheetId="14" hidden="1">1</definedName>
    <definedName name="solver_rhs22" localSheetId="14" hidden="1">Solver!$CE$68:$CL$68</definedName>
    <definedName name="solver_rhs23" localSheetId="14" hidden="1">Solver!$CE$69:$CL$69</definedName>
    <definedName name="solver_rhs24" localSheetId="14" hidden="1">Solver!$CE$70:$CL$70</definedName>
    <definedName name="solver_rhs25" localSheetId="14" hidden="1">Solver!$CE$71:$CL$71</definedName>
    <definedName name="solver_rhs26" localSheetId="14" hidden="1">4</definedName>
    <definedName name="solver_rhs27" localSheetId="14" hidden="1">Solver!$CE$59:$CL$59</definedName>
    <definedName name="solver_rhs28" localSheetId="14" hidden="1">0</definedName>
    <definedName name="solver_rhs29" localSheetId="14" hidden="1">Solver!$CE$59:$CL$59</definedName>
    <definedName name="solver_rhs3" localSheetId="14" hidden="1">0</definedName>
    <definedName name="solver_rhs30" localSheetId="14" hidden="1">0</definedName>
    <definedName name="solver_rhs31" localSheetId="14" hidden="1">Solver!$CE$68:$CL$68</definedName>
    <definedName name="solver_rhs32" localSheetId="14" hidden="1">binary</definedName>
    <definedName name="solver_rhs33" localSheetId="14" hidden="1">1</definedName>
    <definedName name="solver_rhs4" localSheetId="14" hidden="1">11</definedName>
    <definedName name="solver_rhs5" localSheetId="14" hidden="1">Solver!$CD$3</definedName>
    <definedName name="solver_rhs6" localSheetId="14" hidden="1">Solver!$CD$2</definedName>
    <definedName name="solver_rhs7" localSheetId="14" hidden="1">0</definedName>
    <definedName name="solver_rhs8" localSheetId="14" hidden="1">Solver!$CD$4</definedName>
    <definedName name="solver_rhs9" localSheetId="14" hidden="1">Solver!$CD$5</definedName>
    <definedName name="solver_rlx" localSheetId="15" hidden="1">2</definedName>
    <definedName name="solver_rlx" localSheetId="14" hidden="1">2</definedName>
    <definedName name="solver_rsd" localSheetId="14" hidden="1">0</definedName>
    <definedName name="solver_scl" localSheetId="15" hidden="1">2</definedName>
    <definedName name="solver_scl" localSheetId="14" hidden="1">2</definedName>
    <definedName name="solver_sho" localSheetId="14" hidden="1">1</definedName>
    <definedName name="solver_ssz" localSheetId="14" hidden="1">100</definedName>
    <definedName name="solver_tim" localSheetId="14" hidden="1">2147483647</definedName>
    <definedName name="solver_tol" localSheetId="14" hidden="1">0.01</definedName>
    <definedName name="solver_typ" localSheetId="15" hidden="1">1</definedName>
    <definedName name="solver_typ" localSheetId="14" hidden="1">1</definedName>
    <definedName name="solver_val" localSheetId="15" hidden="1">0</definedName>
    <definedName name="solver_val" localSheetId="14" hidden="1">0</definedName>
    <definedName name="solver_ver" localSheetId="15" hidden="1">3</definedName>
    <definedName name="solver_ver" localSheetId="14" hidden="1">3</definedName>
  </definedNames>
  <calcPr calcId="191029" iterateCount="1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4051" i="2" l="1"/>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L22" i="25" s="1"/>
  <c r="Q4131" i="2"/>
  <c r="Q4132" i="2"/>
  <c r="Q4133" i="2"/>
  <c r="Q4134" i="2"/>
  <c r="L26" i="25" s="1"/>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L12" i="25" s="1"/>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L10" i="25"/>
  <c r="L17" i="25"/>
  <c r="L23" i="25"/>
  <c r="L31" i="25"/>
  <c r="L36" i="25"/>
  <c r="L39" i="25"/>
  <c r="L44" i="25"/>
  <c r="L46" i="25"/>
  <c r="L55" i="25"/>
  <c r="L57" i="25"/>
  <c r="L76" i="25"/>
  <c r="L79" i="25"/>
  <c r="L81" i="25"/>
  <c r="L83" i="25"/>
  <c r="L86" i="25"/>
  <c r="L89" i="25"/>
  <c r="L91" i="25"/>
  <c r="L92" i="25"/>
  <c r="L93" i="25"/>
  <c r="L95" i="25"/>
  <c r="L103" i="25"/>
  <c r="L105" i="25"/>
  <c r="L107" i="25"/>
  <c r="L112" i="25"/>
  <c r="L117" i="25"/>
  <c r="L124" i="25"/>
  <c r="L126" i="25"/>
  <c r="L134" i="25"/>
  <c r="L141" i="25"/>
  <c r="L143" i="25"/>
  <c r="L153" i="25"/>
  <c r="L155" i="25"/>
  <c r="L156" i="25"/>
  <c r="L161" i="25"/>
  <c r="L162" i="25"/>
  <c r="L167" i="25"/>
  <c r="L170" i="25"/>
  <c r="L179" i="25"/>
  <c r="L182" i="25"/>
  <c r="L192" i="25"/>
  <c r="L193" i="25"/>
  <c r="L198" i="25"/>
  <c r="L199" i="25"/>
  <c r="L202" i="25"/>
  <c r="L203" i="25"/>
  <c r="L209" i="25"/>
  <c r="L210" i="25"/>
  <c r="L211" i="25"/>
  <c r="L213" i="25"/>
  <c r="L215" i="25"/>
  <c r="L221" i="25"/>
  <c r="L224" i="25"/>
  <c r="L225" i="25"/>
  <c r="L228" i="25"/>
  <c r="L230" i="25"/>
  <c r="L241" i="25"/>
  <c r="L245" i="25"/>
  <c r="L256" i="25"/>
  <c r="L260" i="25"/>
  <c r="L263" i="25"/>
  <c r="L264" i="25"/>
  <c r="L266" i="25"/>
  <c r="L269" i="25"/>
  <c r="L271" i="25"/>
  <c r="L273" i="25"/>
  <c r="L279" i="25"/>
  <c r="L280" i="25"/>
  <c r="L285" i="25"/>
  <c r="L287" i="25"/>
  <c r="L293" i="25"/>
  <c r="L294" i="25"/>
  <c r="L295" i="25"/>
  <c r="L296" i="25"/>
  <c r="L299" i="25"/>
  <c r="L316" i="25"/>
  <c r="L321" i="25"/>
  <c r="L323" i="25"/>
  <c r="L328" i="25"/>
  <c r="L331" i="25"/>
  <c r="L335" i="25"/>
  <c r="L343" i="25"/>
  <c r="L355" i="25"/>
  <c r="L357" i="25"/>
  <c r="L360" i="25"/>
  <c r="L363" i="25"/>
  <c r="L373" i="25"/>
  <c r="L374" i="25"/>
  <c r="L385" i="25"/>
  <c r="L387" i="25"/>
  <c r="L388" i="25"/>
  <c r="L395" i="25"/>
  <c r="L398" i="25"/>
  <c r="L401" i="25"/>
  <c r="L404" i="25"/>
  <c r="L406" i="25"/>
  <c r="L407" i="25"/>
  <c r="L410" i="25"/>
  <c r="L411" i="25"/>
  <c r="L414" i="25"/>
  <c r="L415" i="25"/>
  <c r="L419" i="25"/>
  <c r="L420" i="25"/>
  <c r="L423" i="25"/>
  <c r="L429" i="25"/>
  <c r="L433" i="25"/>
  <c r="L438" i="25"/>
  <c r="L447" i="25"/>
  <c r="L453" i="25"/>
  <c r="L454" i="25"/>
  <c r="L460" i="25"/>
  <c r="L461" i="25"/>
  <c r="L467" i="25"/>
  <c r="L468" i="25"/>
  <c r="L470" i="25"/>
  <c r="L471" i="25"/>
  <c r="L472" i="25"/>
  <c r="L479" i="25"/>
  <c r="L480" i="25"/>
  <c r="L511" i="25"/>
  <c r="L512" i="25"/>
  <c r="L513" i="25"/>
  <c r="L514" i="25"/>
  <c r="L515" i="25"/>
  <c r="L516" i="25"/>
  <c r="L517" i="25"/>
  <c r="L518" i="25"/>
  <c r="L519" i="25"/>
  <c r="L520" i="25"/>
  <c r="L521" i="25"/>
  <c r="L522" i="25"/>
  <c r="L523" i="25"/>
  <c r="L524" i="25"/>
  <c r="L525" i="25"/>
  <c r="S438" i="17"/>
  <c r="S316" i="17"/>
  <c r="S480" i="17"/>
  <c r="S83" i="17"/>
  <c r="S245" i="17"/>
  <c r="S117" i="17"/>
  <c r="S44" i="17"/>
  <c r="S224" i="17"/>
  <c r="S167" i="17"/>
  <c r="S357" i="17"/>
  <c r="S518" i="17"/>
  <c r="S519" i="17"/>
  <c r="S520" i="17"/>
  <c r="S521" i="17"/>
  <c r="S264" i="17"/>
  <c r="S263" i="17"/>
  <c r="S211" i="17"/>
  <c r="S112" i="17"/>
  <c r="S404" i="17"/>
  <c r="S55" i="17"/>
  <c r="S295" i="17"/>
  <c r="S406" i="17"/>
  <c r="S522" i="17"/>
  <c r="S374" i="17"/>
  <c r="S103" i="17"/>
  <c r="S523" i="17"/>
  <c r="S524" i="17"/>
  <c r="S525" i="17"/>
  <c r="S12" i="17"/>
  <c r="D17" i="27"/>
  <c r="CD57" i="26"/>
  <c r="F495" i="26"/>
  <c r="BC495" i="26"/>
  <c r="BD495" i="26" s="1"/>
  <c r="BT495" i="26" s="1"/>
  <c r="BL495" i="26"/>
  <c r="BM495" i="26"/>
  <c r="BN495" i="26"/>
  <c r="BO495" i="26"/>
  <c r="BP495" i="26"/>
  <c r="BQ495" i="26"/>
  <c r="BR495" i="26"/>
  <c r="BS495" i="26"/>
  <c r="F496" i="26"/>
  <c r="BC496" i="26"/>
  <c r="BD496" i="26" s="1"/>
  <c r="BL496" i="26"/>
  <c r="BM496" i="26"/>
  <c r="BN496" i="26"/>
  <c r="BO496" i="26"/>
  <c r="BP496" i="26"/>
  <c r="BQ496" i="26"/>
  <c r="BR496" i="26"/>
  <c r="BS496" i="26"/>
  <c r="F497" i="26"/>
  <c r="BC497" i="26"/>
  <c r="BL497" i="26"/>
  <c r="BM497" i="26"/>
  <c r="BN497" i="26"/>
  <c r="BO497" i="26"/>
  <c r="BP497" i="26"/>
  <c r="BQ497" i="26"/>
  <c r="BR497" i="26"/>
  <c r="BS497" i="26"/>
  <c r="F498" i="26"/>
  <c r="BC498" i="26"/>
  <c r="BD498" i="26" s="1"/>
  <c r="BL498" i="26"/>
  <c r="BM498" i="26"/>
  <c r="BN498" i="26"/>
  <c r="BO498" i="26"/>
  <c r="BP498" i="26"/>
  <c r="BQ498" i="26"/>
  <c r="BR498" i="26"/>
  <c r="BS498" i="26"/>
  <c r="F499" i="26"/>
  <c r="BC499" i="26"/>
  <c r="BD499" i="26" s="1"/>
  <c r="BT499" i="26" s="1"/>
  <c r="BL499" i="26"/>
  <c r="BM499" i="26"/>
  <c r="BN499" i="26"/>
  <c r="BO499" i="26"/>
  <c r="BP499" i="26"/>
  <c r="BQ499" i="26"/>
  <c r="BR499" i="26"/>
  <c r="BS499" i="26"/>
  <c r="F500" i="26"/>
  <c r="BC500" i="26"/>
  <c r="BD500" i="26" s="1"/>
  <c r="BL500" i="26"/>
  <c r="BM500" i="26"/>
  <c r="BN500" i="26"/>
  <c r="BO500" i="26"/>
  <c r="BP500" i="26"/>
  <c r="BQ500" i="26"/>
  <c r="BR500" i="26"/>
  <c r="BS500" i="26"/>
  <c r="F501" i="26"/>
  <c r="BC501" i="26"/>
  <c r="BL501" i="26"/>
  <c r="BM501" i="26"/>
  <c r="BN501" i="26"/>
  <c r="BO501" i="26"/>
  <c r="BP501" i="26"/>
  <c r="BQ501" i="26"/>
  <c r="BR501" i="26"/>
  <c r="BS501" i="26"/>
  <c r="F502" i="26"/>
  <c r="BC502" i="26"/>
  <c r="BD502" i="26" s="1"/>
  <c r="BL502" i="26"/>
  <c r="BM502" i="26"/>
  <c r="BN502" i="26"/>
  <c r="BO502" i="26"/>
  <c r="BP502" i="26"/>
  <c r="BQ502" i="26"/>
  <c r="BR502" i="26"/>
  <c r="BS502" i="26"/>
  <c r="F503" i="26"/>
  <c r="BC503" i="26"/>
  <c r="BD503" i="26" s="1"/>
  <c r="BT503" i="26" s="1"/>
  <c r="BL503" i="26"/>
  <c r="BM503" i="26"/>
  <c r="BN503" i="26"/>
  <c r="BO503" i="26"/>
  <c r="BP503" i="26"/>
  <c r="BQ503" i="26"/>
  <c r="BR503" i="26"/>
  <c r="BS503" i="26"/>
  <c r="F504" i="26"/>
  <c r="BC504" i="26"/>
  <c r="BD504" i="26" s="1"/>
  <c r="BL504" i="26"/>
  <c r="BM504" i="26"/>
  <c r="BN504" i="26"/>
  <c r="BO504" i="26"/>
  <c r="BP504" i="26"/>
  <c r="BQ504" i="26"/>
  <c r="BR504" i="26"/>
  <c r="BS504" i="26"/>
  <c r="F505" i="26"/>
  <c r="BC505" i="26"/>
  <c r="BL505" i="26"/>
  <c r="BM505" i="26"/>
  <c r="BN505" i="26"/>
  <c r="BO505" i="26"/>
  <c r="BP505" i="26"/>
  <c r="BQ505" i="26"/>
  <c r="BR505" i="26"/>
  <c r="BS505" i="26"/>
  <c r="F506" i="26"/>
  <c r="BC506" i="26"/>
  <c r="BD506" i="26" s="1"/>
  <c r="BE506" i="26" s="1"/>
  <c r="BL506" i="26"/>
  <c r="BM506" i="26"/>
  <c r="BN506" i="26"/>
  <c r="BO506" i="26"/>
  <c r="BP506" i="26"/>
  <c r="BQ506" i="26"/>
  <c r="BR506" i="26"/>
  <c r="BS506" i="26"/>
  <c r="F507" i="26"/>
  <c r="BC507" i="26"/>
  <c r="BD507" i="26" s="1"/>
  <c r="BT507" i="26" s="1"/>
  <c r="BL507" i="26"/>
  <c r="BM507" i="26"/>
  <c r="BN507" i="26"/>
  <c r="BO507" i="26"/>
  <c r="BP507" i="26"/>
  <c r="BQ507" i="26"/>
  <c r="BR507" i="26"/>
  <c r="BS507" i="26"/>
  <c r="F508" i="26"/>
  <c r="BC508" i="26"/>
  <c r="BD508" i="26" s="1"/>
  <c r="BL508" i="26"/>
  <c r="BM508" i="26"/>
  <c r="BN508" i="26"/>
  <c r="BO508" i="26"/>
  <c r="BP508" i="26"/>
  <c r="BQ508" i="26"/>
  <c r="BR508" i="26"/>
  <c r="BS508" i="26"/>
  <c r="F509" i="26"/>
  <c r="BC509" i="26"/>
  <c r="BL509" i="26"/>
  <c r="BM509" i="26"/>
  <c r="BN509" i="26"/>
  <c r="BO509" i="26"/>
  <c r="BP509" i="26"/>
  <c r="BQ509" i="26"/>
  <c r="BR509" i="26"/>
  <c r="BS509" i="26"/>
  <c r="F510" i="26"/>
  <c r="BC510" i="26"/>
  <c r="BD510" i="26" s="1"/>
  <c r="BE510" i="26" s="1"/>
  <c r="BL510" i="26"/>
  <c r="BM510" i="26"/>
  <c r="BN510" i="26"/>
  <c r="BO510" i="26"/>
  <c r="BP510" i="26"/>
  <c r="BQ510" i="26"/>
  <c r="BR510" i="26"/>
  <c r="BS510" i="26"/>
  <c r="F511" i="26"/>
  <c r="BC511" i="26"/>
  <c r="BD511" i="26" s="1"/>
  <c r="BT511" i="26" s="1"/>
  <c r="BL511" i="26"/>
  <c r="BM511" i="26"/>
  <c r="BN511" i="26"/>
  <c r="BO511" i="26"/>
  <c r="BP511" i="26"/>
  <c r="BQ511" i="26"/>
  <c r="BR511" i="26"/>
  <c r="BS511" i="26"/>
  <c r="F512" i="26"/>
  <c r="BC512" i="26"/>
  <c r="BD512" i="26" s="1"/>
  <c r="BL512" i="26"/>
  <c r="BM512" i="26"/>
  <c r="BN512" i="26"/>
  <c r="BO512" i="26"/>
  <c r="BP512" i="26"/>
  <c r="BQ512" i="26"/>
  <c r="BR512" i="26"/>
  <c r="BS512" i="26"/>
  <c r="F513" i="26"/>
  <c r="BC513" i="26"/>
  <c r="BD513" i="26" s="1"/>
  <c r="BL513" i="26"/>
  <c r="BM513" i="26"/>
  <c r="BN513" i="26"/>
  <c r="BO513" i="26"/>
  <c r="BP513" i="26"/>
  <c r="BQ513" i="26"/>
  <c r="BR513" i="26"/>
  <c r="BS513" i="26"/>
  <c r="F514" i="26"/>
  <c r="BC514" i="26"/>
  <c r="BD514" i="26" s="1"/>
  <c r="BT514" i="26" s="1"/>
  <c r="BL514" i="26"/>
  <c r="BM514" i="26"/>
  <c r="BN514" i="26"/>
  <c r="BO514" i="26"/>
  <c r="BP514" i="26"/>
  <c r="BQ514" i="26"/>
  <c r="BR514" i="26"/>
  <c r="BS514" i="26"/>
  <c r="F515" i="26"/>
  <c r="BC515" i="26"/>
  <c r="BD515" i="26" s="1"/>
  <c r="BL515" i="26"/>
  <c r="BM515" i="26"/>
  <c r="BN515" i="26"/>
  <c r="BO515" i="26"/>
  <c r="BP515" i="26"/>
  <c r="BQ515" i="26"/>
  <c r="BR515" i="26"/>
  <c r="BS515" i="26"/>
  <c r="F516" i="26"/>
  <c r="BC516" i="26"/>
  <c r="BD516" i="26" s="1"/>
  <c r="BL516" i="26"/>
  <c r="BM516" i="26"/>
  <c r="BN516" i="26"/>
  <c r="BO516" i="26"/>
  <c r="BP516" i="26"/>
  <c r="BQ516" i="26"/>
  <c r="BR516" i="26"/>
  <c r="BS516" i="26"/>
  <c r="F517" i="26"/>
  <c r="BC517" i="26"/>
  <c r="BL517" i="26"/>
  <c r="BM517" i="26"/>
  <c r="BN517" i="26"/>
  <c r="BO517" i="26"/>
  <c r="BP517" i="26"/>
  <c r="BQ517" i="26"/>
  <c r="BR517" i="26"/>
  <c r="BS517" i="26"/>
  <c r="F518" i="26"/>
  <c r="BC518" i="26"/>
  <c r="BD518" i="26" s="1"/>
  <c r="BE518" i="26" s="1"/>
  <c r="BL518" i="26"/>
  <c r="BM518" i="26"/>
  <c r="BN518" i="26"/>
  <c r="BO518" i="26"/>
  <c r="BP518" i="26"/>
  <c r="BQ518" i="26"/>
  <c r="BR518" i="26"/>
  <c r="BS518" i="26"/>
  <c r="F519" i="26"/>
  <c r="BC519" i="26"/>
  <c r="BD519" i="26" s="1"/>
  <c r="BL519" i="26"/>
  <c r="BM519" i="26"/>
  <c r="BN519" i="26"/>
  <c r="BO519" i="26"/>
  <c r="BP519" i="26"/>
  <c r="BQ519" i="26"/>
  <c r="BR519" i="26"/>
  <c r="BS519" i="26"/>
  <c r="F520" i="26"/>
  <c r="BC520" i="26"/>
  <c r="BD520" i="26" s="1"/>
  <c r="BE520" i="26" s="1"/>
  <c r="BL520" i="26"/>
  <c r="BM520" i="26"/>
  <c r="BN520" i="26"/>
  <c r="BO520" i="26"/>
  <c r="BP520" i="26"/>
  <c r="BQ520" i="26"/>
  <c r="BR520" i="26"/>
  <c r="BS520" i="26"/>
  <c r="F521" i="26"/>
  <c r="BC521" i="26"/>
  <c r="BL521" i="26"/>
  <c r="BM521" i="26"/>
  <c r="BN521" i="26"/>
  <c r="BO521" i="26"/>
  <c r="BP521" i="26"/>
  <c r="BQ521" i="26"/>
  <c r="BR521" i="26"/>
  <c r="BS521" i="26"/>
  <c r="F522" i="26"/>
  <c r="BC522" i="26"/>
  <c r="BD522" i="26" s="1"/>
  <c r="BE522" i="26" s="1"/>
  <c r="BL522" i="26"/>
  <c r="BM522" i="26"/>
  <c r="BN522" i="26"/>
  <c r="BO522" i="26"/>
  <c r="BP522" i="26"/>
  <c r="BQ522" i="26"/>
  <c r="BR522" i="26"/>
  <c r="BS522" i="26"/>
  <c r="F523" i="26"/>
  <c r="BC523" i="26"/>
  <c r="BD523" i="26" s="1"/>
  <c r="BE523" i="26" s="1"/>
  <c r="BL523" i="26"/>
  <c r="BM523" i="26"/>
  <c r="BN523" i="26"/>
  <c r="BO523" i="26"/>
  <c r="BP523" i="26"/>
  <c r="BQ523" i="26"/>
  <c r="BR523" i="26"/>
  <c r="BS523" i="26"/>
  <c r="A495" i="26" a="1"/>
  <c r="A495" i="26" s="1"/>
  <c r="A496" i="26" a="1"/>
  <c r="A496" i="26" s="1"/>
  <c r="A497" i="26" a="1"/>
  <c r="A497" i="26" s="1"/>
  <c r="A498" i="26" a="1"/>
  <c r="A498" i="26" s="1"/>
  <c r="A499" i="26" a="1"/>
  <c r="A499" i="26" s="1"/>
  <c r="A500" i="26" a="1"/>
  <c r="A500" i="26" s="1"/>
  <c r="A501" i="26" a="1"/>
  <c r="A501" i="26" s="1"/>
  <c r="A502" i="26" a="1"/>
  <c r="A502" i="26"/>
  <c r="A503" i="26" a="1"/>
  <c r="A503" i="26" s="1"/>
  <c r="A504" i="26" a="1"/>
  <c r="A504" i="26" s="1"/>
  <c r="A505" i="26" a="1"/>
  <c r="A505" i="26" s="1"/>
  <c r="A506" i="26" a="1"/>
  <c r="A506" i="26" s="1"/>
  <c r="A507" i="26" a="1"/>
  <c r="A507" i="26" s="1"/>
  <c r="A508" i="26" a="1"/>
  <c r="A508" i="26" s="1"/>
  <c r="A509" i="26" a="1"/>
  <c r="A509" i="26" s="1"/>
  <c r="A510" i="26" a="1"/>
  <c r="A510" i="26" s="1"/>
  <c r="A511" i="26" a="1"/>
  <c r="A511" i="26" s="1"/>
  <c r="A512" i="26" a="1"/>
  <c r="A512" i="26" s="1"/>
  <c r="A513" i="26" a="1"/>
  <c r="A513" i="26" s="1"/>
  <c r="A514" i="26" a="1"/>
  <c r="A514" i="26" s="1"/>
  <c r="A515" i="26" a="1"/>
  <c r="A515" i="26" s="1"/>
  <c r="A516" i="26" a="1"/>
  <c r="A516" i="26"/>
  <c r="A517" i="26" a="1"/>
  <c r="A517" i="26" s="1"/>
  <c r="A518" i="26" a="1"/>
  <c r="A518" i="26" s="1"/>
  <c r="A519" i="26" a="1"/>
  <c r="A519" i="26" s="1"/>
  <c r="A520" i="26" a="1"/>
  <c r="A520" i="26" s="1"/>
  <c r="A521" i="26" a="1"/>
  <c r="A521" i="26" s="1"/>
  <c r="A522" i="26" a="1"/>
  <c r="A522" i="26" s="1"/>
  <c r="A523" i="26" a="1"/>
  <c r="A523" i="26" s="1"/>
  <c r="BE495" i="26" l="1"/>
  <c r="BF495" i="26" s="1"/>
  <c r="BE498" i="26"/>
  <c r="BU498" i="26" s="1"/>
  <c r="BT498" i="26"/>
  <c r="BE502" i="26"/>
  <c r="BF502" i="26" s="1"/>
  <c r="BT502" i="26"/>
  <c r="BE507" i="26"/>
  <c r="BE499" i="26"/>
  <c r="BF499" i="26" s="1"/>
  <c r="BG499" i="26" s="1"/>
  <c r="BT519" i="26"/>
  <c r="BE519" i="26"/>
  <c r="BF519" i="26" s="1"/>
  <c r="BE514" i="26"/>
  <c r="BF514" i="26" s="1"/>
  <c r="BV514" i="26" s="1"/>
  <c r="BE513" i="26"/>
  <c r="BU513" i="26" s="1"/>
  <c r="BT513" i="26"/>
  <c r="BT516" i="26"/>
  <c r="BE516" i="26"/>
  <c r="BT523" i="26"/>
  <c r="BE511" i="26"/>
  <c r="BF511" i="26" s="1"/>
  <c r="BV511" i="26" s="1"/>
  <c r="BT522" i="26"/>
  <c r="BU520" i="26"/>
  <c r="BF520" i="26"/>
  <c r="BE515" i="26"/>
  <c r="BF515" i="26" s="1"/>
  <c r="BT515" i="26"/>
  <c r="BU514" i="26"/>
  <c r="BT520" i="26"/>
  <c r="BD517" i="26"/>
  <c r="BD521" i="26"/>
  <c r="BU518" i="26"/>
  <c r="BF518" i="26"/>
  <c r="BT512" i="26"/>
  <c r="BE512" i="26"/>
  <c r="BF523" i="26"/>
  <c r="BU522" i="26"/>
  <c r="BF522" i="26"/>
  <c r="BU523" i="26"/>
  <c r="BT518" i="26"/>
  <c r="BU510" i="26"/>
  <c r="BF510" i="26"/>
  <c r="BV495" i="26"/>
  <c r="BG495" i="26"/>
  <c r="BT510" i="26"/>
  <c r="BT504" i="26"/>
  <c r="BE504" i="26"/>
  <c r="BD497" i="26"/>
  <c r="BD505" i="26"/>
  <c r="BT496" i="26"/>
  <c r="BE496" i="26"/>
  <c r="BG514" i="26"/>
  <c r="BT508" i="26"/>
  <c r="BE508" i="26"/>
  <c r="BU506" i="26"/>
  <c r="BF506" i="26"/>
  <c r="BD501" i="26"/>
  <c r="BD509" i="26"/>
  <c r="BT506" i="26"/>
  <c r="BE503" i="26"/>
  <c r="BT500" i="26"/>
  <c r="BE500" i="26"/>
  <c r="BF498" i="26"/>
  <c r="BU495" i="26"/>
  <c r="BV499" i="26" l="1"/>
  <c r="BU502" i="26"/>
  <c r="BU519" i="26"/>
  <c r="BU499" i="26"/>
  <c r="BF507" i="26"/>
  <c r="BU507" i="26"/>
  <c r="BF513" i="26"/>
  <c r="BV513" i="26" s="1"/>
  <c r="BG511" i="26"/>
  <c r="BW511" i="26" s="1"/>
  <c r="BU516" i="26"/>
  <c r="BF516" i="26"/>
  <c r="BU511" i="26"/>
  <c r="BU515" i="26"/>
  <c r="BG520" i="26"/>
  <c r="BV520" i="26"/>
  <c r="BU496" i="26"/>
  <c r="BF496" i="26"/>
  <c r="BV502" i="26"/>
  <c r="BG502" i="26"/>
  <c r="BT501" i="26"/>
  <c r="BE501" i="26"/>
  <c r="BW499" i="26"/>
  <c r="BH499" i="26"/>
  <c r="BV523" i="26"/>
  <c r="BG523" i="26"/>
  <c r="BV518" i="26"/>
  <c r="BG518" i="26"/>
  <c r="BV515" i="26"/>
  <c r="BG515" i="26"/>
  <c r="BU508" i="26"/>
  <c r="BF508" i="26"/>
  <c r="BV519" i="26"/>
  <c r="BG519" i="26"/>
  <c r="BU500" i="26"/>
  <c r="BF500" i="26"/>
  <c r="BT509" i="26"/>
  <c r="BE509" i="26"/>
  <c r="BV506" i="26"/>
  <c r="BG506" i="26"/>
  <c r="BW514" i="26"/>
  <c r="BH514" i="26"/>
  <c r="BT497" i="26"/>
  <c r="BE497" i="26"/>
  <c r="BU504" i="26"/>
  <c r="BF504" i="26"/>
  <c r="BG522" i="26"/>
  <c r="BV522" i="26"/>
  <c r="BU512" i="26"/>
  <c r="BF512" i="26"/>
  <c r="BV498" i="26"/>
  <c r="BG498" i="26"/>
  <c r="BF503" i="26"/>
  <c r="BU503" i="26"/>
  <c r="BT505" i="26"/>
  <c r="BE505" i="26"/>
  <c r="BW495" i="26"/>
  <c r="BH495" i="26"/>
  <c r="BV510" i="26"/>
  <c r="BG510" i="26"/>
  <c r="BT521" i="26"/>
  <c r="BE521" i="26"/>
  <c r="BT517" i="26"/>
  <c r="BE517" i="26"/>
  <c r="Q3" i="2"/>
  <c r="E369" i="25" s="1"/>
  <c r="Q4" i="2"/>
  <c r="E21" i="25" s="1"/>
  <c r="Q5" i="2"/>
  <c r="E446" i="25" s="1"/>
  <c r="Q6" i="2"/>
  <c r="E482" i="25" s="1"/>
  <c r="Q7" i="2"/>
  <c r="E238" i="25" s="1"/>
  <c r="Q8" i="2"/>
  <c r="E50" i="25" s="1"/>
  <c r="Q9" i="2"/>
  <c r="E37" i="25" s="1"/>
  <c r="Q10" i="2"/>
  <c r="E348" i="25" s="1"/>
  <c r="Q11" i="2"/>
  <c r="E195" i="25" s="1"/>
  <c r="Q12" i="2"/>
  <c r="E259" i="25" s="1"/>
  <c r="Q13" i="2"/>
  <c r="E483" i="25" s="1"/>
  <c r="Q14" i="2"/>
  <c r="E56" i="25" s="1"/>
  <c r="Q15" i="2"/>
  <c r="E6" i="25" s="1"/>
  <c r="Q16" i="2"/>
  <c r="E84" i="25" s="1"/>
  <c r="Q17" i="2"/>
  <c r="E393" i="25" s="1"/>
  <c r="Q18" i="2"/>
  <c r="E291" i="25" s="1"/>
  <c r="Q19" i="2"/>
  <c r="E218" i="25" s="1"/>
  <c r="Q20" i="2"/>
  <c r="E16" i="25" s="1"/>
  <c r="Q21" i="2"/>
  <c r="E66" i="25" s="1"/>
  <c r="Q22" i="2"/>
  <c r="E147" i="25" s="1"/>
  <c r="Q23" i="2"/>
  <c r="E270" i="25" s="1"/>
  <c r="Q24" i="2"/>
  <c r="E14" i="25" s="1"/>
  <c r="Q25" i="2"/>
  <c r="E340" i="25" s="1"/>
  <c r="Q26" i="2"/>
  <c r="E75" i="25" s="1"/>
  <c r="Q27" i="2"/>
  <c r="E456" i="25" s="1"/>
  <c r="Q28" i="2"/>
  <c r="E383" i="25" s="1"/>
  <c r="Q29" i="2"/>
  <c r="E481" i="25" s="1"/>
  <c r="Q30" i="2"/>
  <c r="E381" i="25" s="1"/>
  <c r="Q31" i="2"/>
  <c r="E300" i="25" s="1"/>
  <c r="Q32" i="2"/>
  <c r="E361" i="25" s="1"/>
  <c r="Q33" i="2"/>
  <c r="E108" i="25" s="1"/>
  <c r="Q34" i="2"/>
  <c r="E463" i="25" s="1"/>
  <c r="Q35" i="2"/>
  <c r="E158" i="25" s="1"/>
  <c r="Q36" i="2"/>
  <c r="E204" i="25" s="1"/>
  <c r="Q37" i="2"/>
  <c r="E150" i="25" s="1"/>
  <c r="Q38" i="2"/>
  <c r="E358" i="25" s="1"/>
  <c r="Q39" i="2"/>
  <c r="E301" i="25" s="1"/>
  <c r="Q40" i="2"/>
  <c r="E409" i="25" s="1"/>
  <c r="Q41" i="2"/>
  <c r="E148" i="25" s="1"/>
  <c r="Q42" i="2"/>
  <c r="E437" i="25" s="1"/>
  <c r="Q43" i="2"/>
  <c r="E283" i="25" s="1"/>
  <c r="Q44" i="2"/>
  <c r="E111" i="25" s="1"/>
  <c r="Q45" i="2"/>
  <c r="E87" i="25" s="1"/>
  <c r="Q46" i="2"/>
  <c r="E257" i="25" s="1"/>
  <c r="Q47" i="2"/>
  <c r="E58" i="25" s="1"/>
  <c r="Q48" i="2"/>
  <c r="E47" i="25" s="1"/>
  <c r="Q49" i="2"/>
  <c r="E351" i="25" s="1"/>
  <c r="Q50" i="2"/>
  <c r="E292" i="25" s="1"/>
  <c r="Q51" i="2"/>
  <c r="E13" i="25" s="1"/>
  <c r="Q52" i="2"/>
  <c r="E325" i="25" s="1"/>
  <c r="Q53" i="2"/>
  <c r="E41" i="25" s="1"/>
  <c r="Q54" i="2"/>
  <c r="E441" i="25" s="1"/>
  <c r="Q55" i="2"/>
  <c r="E243" i="25" s="1"/>
  <c r="Q56" i="2"/>
  <c r="E166" i="25" s="1"/>
  <c r="Q57" i="2"/>
  <c r="E159" i="25" s="1"/>
  <c r="Q58" i="2"/>
  <c r="E341" i="25" s="1"/>
  <c r="Q59" i="2"/>
  <c r="E187" i="25" s="1"/>
  <c r="Q60" i="2"/>
  <c r="E465" i="25" s="1"/>
  <c r="Q61" i="2"/>
  <c r="E253" i="25" s="1"/>
  <c r="Q62" i="2"/>
  <c r="E349" i="25" s="1"/>
  <c r="Q63" i="2"/>
  <c r="E484" i="25" s="1"/>
  <c r="Q64" i="2"/>
  <c r="E223" i="25" s="1"/>
  <c r="Q65" i="2"/>
  <c r="E466" i="25" s="1"/>
  <c r="Q66" i="2"/>
  <c r="E104" i="25" s="1"/>
  <c r="Q67" i="2"/>
  <c r="E121" i="25" s="1"/>
  <c r="Q68" i="2"/>
  <c r="E254" i="25" s="1"/>
  <c r="Q69" i="2"/>
  <c r="E24" i="25" s="1"/>
  <c r="Q70" i="2"/>
  <c r="E367" i="25" s="1"/>
  <c r="Q71" i="2"/>
  <c r="E128" i="25" s="1"/>
  <c r="Q72" i="2"/>
  <c r="E444" i="25" s="1"/>
  <c r="Q73" i="2"/>
  <c r="E27" i="25" s="1"/>
  <c r="Q74" i="2"/>
  <c r="E60" i="25" s="1"/>
  <c r="Q75" i="2"/>
  <c r="E352" i="25" s="1"/>
  <c r="Q76" i="2"/>
  <c r="E485" i="25" s="1"/>
  <c r="Q77" i="2"/>
  <c r="E32" i="25" s="1"/>
  <c r="Q78" i="2"/>
  <c r="E365" i="25" s="1"/>
  <c r="Q79" i="2"/>
  <c r="E486" i="25" s="1"/>
  <c r="Q80" i="2"/>
  <c r="E399" i="25" s="1"/>
  <c r="Q81" i="2"/>
  <c r="E118" i="25" s="1"/>
  <c r="Q82" i="2"/>
  <c r="E90" i="25" s="1"/>
  <c r="Q83" i="2"/>
  <c r="E452" i="25" s="1"/>
  <c r="Q84" i="2"/>
  <c r="E339" i="25" s="1"/>
  <c r="Q85" i="2"/>
  <c r="E320" i="25" s="1"/>
  <c r="Q86" i="2"/>
  <c r="E80" i="25" s="1"/>
  <c r="Q87" i="2"/>
  <c r="E430" i="25" s="1"/>
  <c r="Q88" i="2"/>
  <c r="E19" i="25" s="1"/>
  <c r="Q89" i="2"/>
  <c r="E487" i="25" s="1"/>
  <c r="Q90" i="2"/>
  <c r="E119" i="25" s="1"/>
  <c r="Q91" i="2"/>
  <c r="E475" i="25" s="1"/>
  <c r="Q92" i="2"/>
  <c r="E72" i="25" s="1"/>
  <c r="Q93" i="2"/>
  <c r="E197" i="25" s="1"/>
  <c r="Q94" i="2"/>
  <c r="E94" i="25" s="1"/>
  <c r="Q95" i="2"/>
  <c r="E235" i="25" s="1"/>
  <c r="Q96" i="2"/>
  <c r="E449" i="25" s="1"/>
  <c r="Q97" i="2"/>
  <c r="E185" i="25" s="1"/>
  <c r="Q98" i="2"/>
  <c r="E362" i="25" s="1"/>
  <c r="Q99" i="2"/>
  <c r="E229" i="25" s="1"/>
  <c r="Q100" i="2"/>
  <c r="E488" i="25" s="1"/>
  <c r="Q101" i="2"/>
  <c r="E489" i="25" s="1"/>
  <c r="Q102" i="2"/>
  <c r="E421" i="25" s="1"/>
  <c r="Q103" i="2"/>
  <c r="E34" i="25" s="1"/>
  <c r="Q104" i="2"/>
  <c r="E99" i="25" s="1"/>
  <c r="Q105" i="2"/>
  <c r="E372" i="25" s="1"/>
  <c r="Q106" i="2"/>
  <c r="E405" i="25" s="1"/>
  <c r="Q107" i="2"/>
  <c r="E308" i="25" s="1"/>
  <c r="Q108" i="2"/>
  <c r="E157" i="25" s="1"/>
  <c r="Q109" i="2"/>
  <c r="E154" i="25" s="1"/>
  <c r="Q110" i="2"/>
  <c r="E183" i="25" s="1"/>
  <c r="Q111" i="2"/>
  <c r="E277" i="25" s="1"/>
  <c r="Q112" i="2"/>
  <c r="E408" i="25" s="1"/>
  <c r="Q113" i="2"/>
  <c r="E329" i="25" s="1"/>
  <c r="Q114" i="2"/>
  <c r="E490" i="25" s="1"/>
  <c r="Q115" i="2"/>
  <c r="E275" i="25" s="1"/>
  <c r="Q116" i="2"/>
  <c r="E196" i="25" s="1"/>
  <c r="Q117" i="2"/>
  <c r="E220" i="25" s="1"/>
  <c r="Q118" i="2"/>
  <c r="E122" i="25" s="1"/>
  <c r="Q119" i="2"/>
  <c r="E424" i="25" s="1"/>
  <c r="Q120" i="2"/>
  <c r="E314" i="25" s="1"/>
  <c r="Q121" i="2"/>
  <c r="E345" i="25" s="1"/>
  <c r="Q122" i="2"/>
  <c r="E29" i="25" s="1"/>
  <c r="Q123" i="2"/>
  <c r="E281" i="25" s="1"/>
  <c r="Q124" i="2"/>
  <c r="E491" i="25" s="1"/>
  <c r="Q125" i="2"/>
  <c r="E492" i="25" s="1"/>
  <c r="Q126" i="2"/>
  <c r="E63" i="25" s="1"/>
  <c r="Q127" i="2"/>
  <c r="E493" i="25" s="1"/>
  <c r="Q128" i="2"/>
  <c r="E261" i="25" s="1"/>
  <c r="Q129" i="2"/>
  <c r="E494" i="25" s="1"/>
  <c r="Q130" i="2"/>
  <c r="E28" i="25" s="1"/>
  <c r="Q131" i="2"/>
  <c r="E258" i="25" s="1"/>
  <c r="Q132" i="2"/>
  <c r="E38" i="25" s="1"/>
  <c r="Q133" i="2"/>
  <c r="E368" i="25" s="1"/>
  <c r="Q134" i="2"/>
  <c r="E35" i="25" s="1"/>
  <c r="Q135" i="2"/>
  <c r="E459" i="25" s="1"/>
  <c r="Q136" i="2"/>
  <c r="E310" i="25" s="1"/>
  <c r="Q137" i="2"/>
  <c r="E354" i="25" s="1"/>
  <c r="Q138" i="2"/>
  <c r="E145" i="25" s="1"/>
  <c r="Q139" i="2"/>
  <c r="E115" i="25" s="1"/>
  <c r="Q140" i="2"/>
  <c r="E326" i="25" s="1"/>
  <c r="Q141" i="2"/>
  <c r="E412" i="25" s="1"/>
  <c r="Q142" i="2"/>
  <c r="E168" i="25" s="1"/>
  <c r="Q143" i="2"/>
  <c r="E247" i="25" s="1"/>
  <c r="Q144" i="2"/>
  <c r="E186" i="25" s="1"/>
  <c r="Q145" i="2"/>
  <c r="E101" i="25" s="1"/>
  <c r="Q146" i="2"/>
  <c r="E174" i="25" s="1"/>
  <c r="Q147" i="2"/>
  <c r="E332" i="25" s="1"/>
  <c r="Q148" i="2"/>
  <c r="E334" i="25" s="1"/>
  <c r="Q149" i="2"/>
  <c r="E450" i="25" s="1"/>
  <c r="Q150" i="2"/>
  <c r="E5" i="25" s="1"/>
  <c r="Q151" i="2"/>
  <c r="E240" i="25" s="1"/>
  <c r="Q152" i="2"/>
  <c r="E289" i="25" s="1"/>
  <c r="Q153" i="2"/>
  <c r="E278" i="25" s="1"/>
  <c r="Q154" i="2"/>
  <c r="E64" i="25" s="1"/>
  <c r="Q155" i="2"/>
  <c r="E125" i="25" s="1"/>
  <c r="Q156" i="2"/>
  <c r="E451" i="25" s="1"/>
  <c r="Q157" i="2"/>
  <c r="E416" i="25" s="1"/>
  <c r="Q158" i="2"/>
  <c r="E239" i="25" s="1"/>
  <c r="Q159" i="2"/>
  <c r="E476" i="25" s="1"/>
  <c r="Q160" i="2"/>
  <c r="E20" i="25" s="1"/>
  <c r="Q161" i="2"/>
  <c r="E495" i="25" s="1"/>
  <c r="Q162" i="2"/>
  <c r="E422" i="25" s="1"/>
  <c r="Q163" i="2"/>
  <c r="E109" i="25" s="1"/>
  <c r="Q164" i="2"/>
  <c r="E473" i="25" s="1"/>
  <c r="Q165" i="2"/>
  <c r="E386" i="25" s="1"/>
  <c r="Q166" i="2"/>
  <c r="E172" i="25" s="1"/>
  <c r="Q167" i="2"/>
  <c r="E318" i="25" s="1"/>
  <c r="Q168" i="2"/>
  <c r="E353" i="25" s="1"/>
  <c r="Q169" i="2"/>
  <c r="E160" i="25" s="1"/>
  <c r="Q170" i="2"/>
  <c r="E359" i="25" s="1"/>
  <c r="Q171" i="2"/>
  <c r="E496" i="25" s="1"/>
  <c r="Q172" i="2"/>
  <c r="E133" i="25" s="1"/>
  <c r="Q173" i="2"/>
  <c r="E120" i="25" s="1"/>
  <c r="Q174" i="2"/>
  <c r="E190" i="25" s="1"/>
  <c r="Q175" i="2"/>
  <c r="E290" i="25" s="1"/>
  <c r="Q176" i="2"/>
  <c r="E428" i="25" s="1"/>
  <c r="Q177" i="2"/>
  <c r="E7" i="25" s="1"/>
  <c r="Q178" i="2"/>
  <c r="E497" i="25" s="1"/>
  <c r="Q179" i="2"/>
  <c r="E333" i="25" s="1"/>
  <c r="Q180" i="2"/>
  <c r="E129" i="25" s="1"/>
  <c r="Q181" i="2"/>
  <c r="E498" i="25" s="1"/>
  <c r="Q182" i="2"/>
  <c r="E216" i="25" s="1"/>
  <c r="Q183" i="2"/>
  <c r="E233" i="25" s="1"/>
  <c r="Q184" i="2"/>
  <c r="E342" i="25" s="1"/>
  <c r="Q185" i="2"/>
  <c r="E102" i="25" s="1"/>
  <c r="Q186" i="2"/>
  <c r="E142" i="25" s="1"/>
  <c r="Q187" i="2"/>
  <c r="E474" i="25" s="1"/>
  <c r="Q188" i="2"/>
  <c r="E131" i="25" s="1"/>
  <c r="Q189" i="2"/>
  <c r="E392" i="25" s="1"/>
  <c r="Q190" i="2"/>
  <c r="E184" i="25" s="1"/>
  <c r="Q191" i="2"/>
  <c r="E171" i="25" s="1"/>
  <c r="Q192" i="2"/>
  <c r="E188" i="25" s="1"/>
  <c r="Q193" i="2"/>
  <c r="E364" i="25" s="1"/>
  <c r="Q194" i="2"/>
  <c r="E390" i="25" s="1"/>
  <c r="Q195" i="2"/>
  <c r="E394" i="25" s="1"/>
  <c r="Q196" i="2"/>
  <c r="E181" i="25" s="1"/>
  <c r="Q197" i="2"/>
  <c r="E417" i="25" s="1"/>
  <c r="Q198" i="2"/>
  <c r="E432" i="25" s="1"/>
  <c r="Q199" i="2"/>
  <c r="E276" i="25" s="1"/>
  <c r="Q200" i="2"/>
  <c r="E346" i="25" s="1"/>
  <c r="Q201" i="2"/>
  <c r="E149" i="25" s="1"/>
  <c r="Q202" i="2"/>
  <c r="E169" i="25" s="1"/>
  <c r="Q203" i="2"/>
  <c r="E356" i="25" s="1"/>
  <c r="Q204" i="2"/>
  <c r="E132" i="25" s="1"/>
  <c r="Q205" i="2"/>
  <c r="E307" i="25" s="1"/>
  <c r="Q206" i="2"/>
  <c r="E65" i="25" s="1"/>
  <c r="Q207" i="2"/>
  <c r="E499" i="25" s="1"/>
  <c r="Q208" i="2"/>
  <c r="E130" i="25" s="1"/>
  <c r="Q209" i="2"/>
  <c r="E309" i="25" s="1"/>
  <c r="Q210" i="2"/>
  <c r="E42" i="25" s="1"/>
  <c r="Q211" i="2"/>
  <c r="E431" i="25" s="1"/>
  <c r="Q212" i="2"/>
  <c r="E402" i="25" s="1"/>
  <c r="Q213" i="2"/>
  <c r="E51" i="25" s="1"/>
  <c r="Q214" i="2"/>
  <c r="E457" i="25" s="1"/>
  <c r="Q215" i="2"/>
  <c r="E139" i="25" s="1"/>
  <c r="Q216" i="2"/>
  <c r="E189" i="25" s="1"/>
  <c r="Q217" i="2"/>
  <c r="E391" i="25" s="1"/>
  <c r="Q218" i="2"/>
  <c r="E116" i="25" s="1"/>
  <c r="Q219" i="2"/>
  <c r="E500" i="25" s="1"/>
  <c r="Q220" i="2"/>
  <c r="E371" i="25" s="1"/>
  <c r="Q221" i="2"/>
  <c r="E382" i="25" s="1"/>
  <c r="Q222" i="2"/>
  <c r="E152" i="25" s="1"/>
  <c r="Q223" i="2"/>
  <c r="E40" i="25" s="1"/>
  <c r="Q224" i="2"/>
  <c r="E68" i="25" s="1"/>
  <c r="Q225" i="2"/>
  <c r="E69" i="25" s="1"/>
  <c r="Q226" i="2"/>
  <c r="E336" i="25" s="1"/>
  <c r="Q227" i="2"/>
  <c r="E242" i="25" s="1"/>
  <c r="Q228" i="2"/>
  <c r="E317" i="25" s="1"/>
  <c r="Q229" i="2"/>
  <c r="E244" i="25" s="1"/>
  <c r="Q230" i="2"/>
  <c r="E252" i="25" s="1"/>
  <c r="Q231" i="2"/>
  <c r="E73" i="25" s="1"/>
  <c r="Q232" i="2"/>
  <c r="E265" i="25" s="1"/>
  <c r="Q233" i="2"/>
  <c r="E445" i="25" s="1"/>
  <c r="Q234" i="2"/>
  <c r="E501" i="25" s="1"/>
  <c r="Q235" i="2"/>
  <c r="E427" i="25" s="1"/>
  <c r="Q236" i="2"/>
  <c r="E114" i="25" s="1"/>
  <c r="Q237" i="2"/>
  <c r="E237" i="25" s="1"/>
  <c r="Q238" i="2"/>
  <c r="E375" i="25" s="1"/>
  <c r="Q239" i="2"/>
  <c r="E54" i="25" s="1"/>
  <c r="Q240" i="2"/>
  <c r="E462" i="25" s="1"/>
  <c r="Q241" i="2"/>
  <c r="E70" i="25" s="1"/>
  <c r="Q242" i="2"/>
  <c r="E284" i="25" s="1"/>
  <c r="Q243" i="2"/>
  <c r="E389" i="25" s="1"/>
  <c r="Q244" i="2"/>
  <c r="E205" i="25" s="1"/>
  <c r="Q245" i="2"/>
  <c r="E250" i="25" s="1"/>
  <c r="Q246" i="2"/>
  <c r="E165" i="25" s="1"/>
  <c r="Q247" i="2"/>
  <c r="E248" i="25" s="1"/>
  <c r="Q248" i="2"/>
  <c r="E370" i="25" s="1"/>
  <c r="Q249" i="2"/>
  <c r="E200" i="25" s="1"/>
  <c r="Q250" i="2"/>
  <c r="E306" i="25" s="1"/>
  <c r="Q251" i="2"/>
  <c r="E194" i="25" s="1"/>
  <c r="Q252" i="2"/>
  <c r="E455" i="25" s="1"/>
  <c r="Q253" i="2"/>
  <c r="E52" i="25" s="1"/>
  <c r="Q254" i="2"/>
  <c r="E201" i="25" s="1"/>
  <c r="Q255" i="2"/>
  <c r="E298" i="25" s="1"/>
  <c r="Q256" i="2"/>
  <c r="E436" i="25" s="1"/>
  <c r="Q257" i="2"/>
  <c r="E255" i="25" s="1"/>
  <c r="Q258" i="2"/>
  <c r="E163" i="25" s="1"/>
  <c r="Q259" i="2"/>
  <c r="E502" i="25" s="1"/>
  <c r="Q260" i="2"/>
  <c r="E396" i="25" s="1"/>
  <c r="Q261" i="2"/>
  <c r="E88" i="25" s="1"/>
  <c r="Q262" i="2"/>
  <c r="E268" i="25" s="1"/>
  <c r="Q263" i="2"/>
  <c r="E377" i="25" s="1"/>
  <c r="Q264" i="2"/>
  <c r="E440" i="25" s="1"/>
  <c r="Q265" i="2"/>
  <c r="E62" i="25" s="1"/>
  <c r="Q266" i="2"/>
  <c r="E469" i="25" s="1"/>
  <c r="Q267" i="2"/>
  <c r="E397" i="25" s="1"/>
  <c r="Q268" i="2"/>
  <c r="E478" i="25" s="1"/>
  <c r="Q269" i="2"/>
  <c r="E173" i="25" s="1"/>
  <c r="Q270" i="2"/>
  <c r="E503" i="25" s="1"/>
  <c r="Q271" i="2"/>
  <c r="E222" i="25" s="1"/>
  <c r="Q272" i="2"/>
  <c r="E350" i="25" s="1"/>
  <c r="Q273" i="2"/>
  <c r="E176" i="25" s="1"/>
  <c r="Q274" i="2"/>
  <c r="E207" i="25" s="1"/>
  <c r="Q275" i="2"/>
  <c r="E330" i="25" s="1"/>
  <c r="Q276" i="2"/>
  <c r="E319" i="25" s="1"/>
  <c r="Q277" i="2"/>
  <c r="E217" i="25" s="1"/>
  <c r="Q278" i="2"/>
  <c r="E97" i="25" s="1"/>
  <c r="Q279" i="2"/>
  <c r="E443" i="25" s="1"/>
  <c r="Q280" i="2"/>
  <c r="E403" i="25" s="1"/>
  <c r="Q281" i="2"/>
  <c r="E180" i="25" s="1"/>
  <c r="Q282" i="2"/>
  <c r="E322" i="25" s="1"/>
  <c r="Q283" i="2"/>
  <c r="E380" i="25" s="1"/>
  <c r="Q284" i="2"/>
  <c r="E442" i="25" s="1"/>
  <c r="Q285" i="2"/>
  <c r="E439" i="25" s="1"/>
  <c r="Q286" i="2"/>
  <c r="E151" i="25" s="1"/>
  <c r="Q287" i="2"/>
  <c r="E208" i="25" s="1"/>
  <c r="Q288" i="2"/>
  <c r="E426" i="25" s="1"/>
  <c r="Q289" i="2"/>
  <c r="E146" i="25" s="1"/>
  <c r="Q290" i="2"/>
  <c r="E504" i="25" s="1"/>
  <c r="Q291" i="2"/>
  <c r="E48" i="25" s="1"/>
  <c r="Q292" i="2"/>
  <c r="E435" i="25" s="1"/>
  <c r="Q293" i="2"/>
  <c r="E251" i="25" s="1"/>
  <c r="Q294" i="2"/>
  <c r="E144" i="25" s="1"/>
  <c r="Q295" i="2"/>
  <c r="E231" i="25" s="1"/>
  <c r="Q296" i="2"/>
  <c r="E25" i="25" s="1"/>
  <c r="Q297" i="2"/>
  <c r="E74" i="25" s="1"/>
  <c r="Q298" i="2"/>
  <c r="E302" i="25" s="1"/>
  <c r="Q299" i="2"/>
  <c r="E378" i="25" s="1"/>
  <c r="Q300" i="2"/>
  <c r="E315" i="25" s="1"/>
  <c r="Q301" i="2"/>
  <c r="E327" i="25" s="1"/>
  <c r="Q302" i="2"/>
  <c r="E11" i="25" s="1"/>
  <c r="Q303" i="2"/>
  <c r="E43" i="25" s="1"/>
  <c r="Q304" i="2"/>
  <c r="E71" i="25" s="1"/>
  <c r="Q305" i="2"/>
  <c r="E305" i="25" s="1"/>
  <c r="Q306" i="2"/>
  <c r="E78" i="25" s="1"/>
  <c r="Q307" i="2"/>
  <c r="E33" i="25" s="1"/>
  <c r="Q308" i="2"/>
  <c r="E337" i="25" s="1"/>
  <c r="Q309" i="2"/>
  <c r="E505" i="25" s="1"/>
  <c r="Q310" i="2"/>
  <c r="E311" i="25" s="1"/>
  <c r="Q311" i="2"/>
  <c r="E15" i="25" s="1"/>
  <c r="Q312" i="2"/>
  <c r="E4" i="25" s="1"/>
  <c r="Q313" i="2"/>
  <c r="E138" i="25" s="1"/>
  <c r="Q314" i="2"/>
  <c r="E344" i="25" s="1"/>
  <c r="Q315" i="2"/>
  <c r="E227" i="25" s="1"/>
  <c r="Q316" i="2"/>
  <c r="E191" i="25" s="1"/>
  <c r="Q317" i="2"/>
  <c r="E45" i="25" s="1"/>
  <c r="Q318" i="2"/>
  <c r="E458" i="25" s="1"/>
  <c r="Q319" i="2"/>
  <c r="E366" i="25" s="1"/>
  <c r="Q320" i="2"/>
  <c r="E59" i="25" s="1"/>
  <c r="Q321" i="2"/>
  <c r="E226" i="25" s="1"/>
  <c r="Q322" i="2"/>
  <c r="E82" i="25" s="1"/>
  <c r="Q323" i="2"/>
  <c r="E85" i="25" s="1"/>
  <c r="Q324" i="2"/>
  <c r="E282" i="25" s="1"/>
  <c r="Q325" i="2"/>
  <c r="E272" i="25" s="1"/>
  <c r="Q326" i="2"/>
  <c r="E123" i="25" s="1"/>
  <c r="Q327" i="2"/>
  <c r="E434" i="25" s="1"/>
  <c r="Q328" i="2"/>
  <c r="E312" i="25" s="1"/>
  <c r="Q329" i="2"/>
  <c r="E506" i="25" s="1"/>
  <c r="Q330" i="2"/>
  <c r="E110" i="25" s="1"/>
  <c r="Q331" i="2"/>
  <c r="E219" i="25" s="1"/>
  <c r="Q332" i="2"/>
  <c r="E96" i="25" s="1"/>
  <c r="Q333" i="2"/>
  <c r="E236" i="25" s="1"/>
  <c r="Q334" i="2"/>
  <c r="E53" i="25" s="1"/>
  <c r="Q335" i="2"/>
  <c r="E507" i="25" s="1"/>
  <c r="Q336" i="2"/>
  <c r="E324" i="25" s="1"/>
  <c r="Q337" i="2"/>
  <c r="E8" i="25" s="1"/>
  <c r="Q338" i="2"/>
  <c r="E18" i="25" s="1"/>
  <c r="Q339" i="2"/>
  <c r="E3" i="25" s="1"/>
  <c r="Q340" i="2"/>
  <c r="E376" i="25" s="1"/>
  <c r="Q341" i="2"/>
  <c r="E100" i="25" s="1"/>
  <c r="Q342" i="2"/>
  <c r="E464" i="25" s="1"/>
  <c r="Q343" i="2"/>
  <c r="E137" i="25" s="1"/>
  <c r="Q344" i="2"/>
  <c r="E338" i="25" s="1"/>
  <c r="Q345" i="2"/>
  <c r="E384" i="25" s="1"/>
  <c r="Q346" i="2"/>
  <c r="E140" i="25" s="1"/>
  <c r="Q347" i="2"/>
  <c r="E288" i="25" s="1"/>
  <c r="Q348" i="2"/>
  <c r="E304" i="25" s="1"/>
  <c r="Q349" i="2"/>
  <c r="E418" i="25" s="1"/>
  <c r="Q350" i="2"/>
  <c r="E413" i="25" s="1"/>
  <c r="Q351" i="2"/>
  <c r="E136" i="25" s="1"/>
  <c r="Q352" i="2"/>
  <c r="E113" i="25" s="1"/>
  <c r="Q353" i="2"/>
  <c r="E206" i="25" s="1"/>
  <c r="Q354" i="2"/>
  <c r="E135" i="25" s="1"/>
  <c r="Q355" i="2"/>
  <c r="E313" i="25" s="1"/>
  <c r="Q356" i="2"/>
  <c r="E9" i="25" s="1"/>
  <c r="Q357" i="2"/>
  <c r="E286" i="25" s="1"/>
  <c r="Q358" i="2"/>
  <c r="E262" i="25" s="1"/>
  <c r="Q359" i="2"/>
  <c r="E214" i="25" s="1"/>
  <c r="Q360" i="2"/>
  <c r="E234" i="25" s="1"/>
  <c r="Q361" i="2"/>
  <c r="E67" i="25" s="1"/>
  <c r="Q362" i="2"/>
  <c r="E212" i="25" s="1"/>
  <c r="Q363" i="2"/>
  <c r="E274" i="25" s="1"/>
  <c r="Q364" i="2"/>
  <c r="E61" i="25" s="1"/>
  <c r="Q365" i="2"/>
  <c r="E448" i="25" s="1"/>
  <c r="Q366" i="2"/>
  <c r="E477" i="25" s="1"/>
  <c r="Q367" i="2"/>
  <c r="E379" i="25" s="1"/>
  <c r="Q368" i="2"/>
  <c r="E30" i="25" s="1"/>
  <c r="Q369" i="2"/>
  <c r="E508" i="25" s="1"/>
  <c r="Q370" i="2"/>
  <c r="E164" i="25" s="1"/>
  <c r="Q371" i="2"/>
  <c r="E303" i="25" s="1"/>
  <c r="Q372" i="2"/>
  <c r="E106" i="25" s="1"/>
  <c r="Q373" i="2"/>
  <c r="E509" i="25" s="1"/>
  <c r="Q374" i="2"/>
  <c r="E177" i="25" s="1"/>
  <c r="Q375" i="2"/>
  <c r="E127" i="25" s="1"/>
  <c r="Q376" i="2"/>
  <c r="E425" i="25" s="1"/>
  <c r="Q377" i="2"/>
  <c r="E297" i="25" s="1"/>
  <c r="Q378" i="2"/>
  <c r="E510" i="25" s="1"/>
  <c r="Q379" i="2"/>
  <c r="E249" i="25" s="1"/>
  <c r="Q380" i="2"/>
  <c r="E49" i="25" s="1"/>
  <c r="Q381" i="2"/>
  <c r="E98" i="25" s="1"/>
  <c r="Q382" i="2"/>
  <c r="E77" i="25" s="1"/>
  <c r="Q383" i="2"/>
  <c r="E232" i="25" s="1"/>
  <c r="Q384" i="2"/>
  <c r="E246" i="25" s="1"/>
  <c r="Q385" i="2"/>
  <c r="E178" i="25" s="1"/>
  <c r="Q386" i="2"/>
  <c r="E400" i="25" s="1"/>
  <c r="Q387" i="2"/>
  <c r="E175" i="25" s="1"/>
  <c r="Q388" i="2"/>
  <c r="E347" i="25" s="1"/>
  <c r="Q389" i="2"/>
  <c r="E267" i="25" s="1"/>
  <c r="Q390" i="2"/>
  <c r="E10" i="25" s="1"/>
  <c r="Q391" i="2"/>
  <c r="E335" i="25" s="1"/>
  <c r="Q392" i="2"/>
  <c r="E453" i="25" s="1"/>
  <c r="Q393" i="2"/>
  <c r="E79" i="25" s="1"/>
  <c r="Q394" i="2"/>
  <c r="E373" i="25" s="1"/>
  <c r="Q395" i="2"/>
  <c r="E203" i="25" s="1"/>
  <c r="Q396" i="2"/>
  <c r="E414" i="25" s="1"/>
  <c r="Q397" i="2"/>
  <c r="E124" i="25" s="1"/>
  <c r="Q398" i="2"/>
  <c r="E328" i="25" s="1"/>
  <c r="Q399" i="2"/>
  <c r="E156" i="25" s="1"/>
  <c r="Q400" i="2"/>
  <c r="E285" i="25" s="1"/>
  <c r="Q401" i="2"/>
  <c r="E153" i="25" s="1"/>
  <c r="Q402" i="2"/>
  <c r="E355" i="25" s="1"/>
  <c r="Q403" i="2"/>
  <c r="E213" i="25" s="1"/>
  <c r="Q404" i="2"/>
  <c r="E182" i="25" s="1"/>
  <c r="Q405" i="2"/>
  <c r="E93" i="25" s="1"/>
  <c r="Q406" i="2"/>
  <c r="E179" i="25" s="1"/>
  <c r="Q407" i="2"/>
  <c r="E511" i="25" s="1"/>
  <c r="Q408" i="2"/>
  <c r="E343" i="25" s="1"/>
  <c r="Q409" i="2"/>
  <c r="E91" i="25" s="1"/>
  <c r="Q410" i="2"/>
  <c r="E266" i="25" s="1"/>
  <c r="Q411" i="2"/>
  <c r="E170" i="25" s="1"/>
  <c r="Q412" i="2"/>
  <c r="E512" i="25" s="1"/>
  <c r="Q413" i="2"/>
  <c r="E420" i="25" s="1"/>
  <c r="Q414" i="2"/>
  <c r="E513" i="25" s="1"/>
  <c r="Q415" i="2"/>
  <c r="E514" i="25" s="1"/>
  <c r="Q416" i="2"/>
  <c r="E57" i="25" s="1"/>
  <c r="Q417" i="2"/>
  <c r="E415" i="25" s="1"/>
  <c r="Q418" i="2"/>
  <c r="E269" i="25" s="1"/>
  <c r="Q419" i="2"/>
  <c r="E89" i="25" s="1"/>
  <c r="Q420" i="2"/>
  <c r="E515" i="25" s="1"/>
  <c r="Q421" i="2"/>
  <c r="E471" i="25" s="1"/>
  <c r="Q422" i="2"/>
  <c r="E479" i="25" s="1"/>
  <c r="Q423" i="2"/>
  <c r="E407" i="25" s="1"/>
  <c r="Q424" i="2"/>
  <c r="E460" i="25" s="1"/>
  <c r="Q425" i="2"/>
  <c r="E198" i="25" s="1"/>
  <c r="Q426" i="2"/>
  <c r="E210" i="25" s="1"/>
  <c r="Q427" i="2"/>
  <c r="E221" i="25" s="1"/>
  <c r="Q428" i="2"/>
  <c r="E467" i="25" s="1"/>
  <c r="Q429" i="2"/>
  <c r="E410" i="25" s="1"/>
  <c r="Q430" i="2"/>
  <c r="E433" i="25" s="1"/>
  <c r="Q431" i="2"/>
  <c r="E209" i="25" s="1"/>
  <c r="Q432" i="2"/>
  <c r="E461" i="25" s="1"/>
  <c r="Q433" i="2"/>
  <c r="E360" i="25" s="1"/>
  <c r="Q434" i="2"/>
  <c r="E468" i="25" s="1"/>
  <c r="Q435" i="2"/>
  <c r="E287" i="25" s="1"/>
  <c r="Q436" i="2"/>
  <c r="E155" i="25" s="1"/>
  <c r="Q437" i="2"/>
  <c r="E230" i="25" s="1"/>
  <c r="Q438" i="2"/>
  <c r="E395" i="25" s="1"/>
  <c r="Q439" i="2"/>
  <c r="E273" i="25" s="1"/>
  <c r="Q440" i="2"/>
  <c r="E202" i="25" s="1"/>
  <c r="Q441" i="2"/>
  <c r="E193" i="25" s="1"/>
  <c r="Q442" i="2"/>
  <c r="E423" i="25" s="1"/>
  <c r="Q443" i="2"/>
  <c r="E296" i="25" s="1"/>
  <c r="Q444" i="2"/>
  <c r="E228" i="25" s="1"/>
  <c r="Q445" i="2"/>
  <c r="E192" i="25" s="1"/>
  <c r="Q446" i="2"/>
  <c r="E141" i="25" s="1"/>
  <c r="Q447" i="2"/>
  <c r="E260" i="25" s="1"/>
  <c r="Q448" i="2"/>
  <c r="E419" i="25" s="1"/>
  <c r="Q449" i="2"/>
  <c r="E516" i="25" s="1"/>
  <c r="Q450" i="2"/>
  <c r="E470" i="25" s="1"/>
  <c r="Q451" i="2"/>
  <c r="E385" i="25" s="1"/>
  <c r="Q452" i="2"/>
  <c r="E86" i="25" s="1"/>
  <c r="Q453" i="2"/>
  <c r="E398" i="25" s="1"/>
  <c r="Q454" i="2"/>
  <c r="E105" i="25" s="1"/>
  <c r="Q455" i="2"/>
  <c r="E429" i="25" s="1"/>
  <c r="Q456" i="2"/>
  <c r="E323" i="25" s="1"/>
  <c r="Q457" i="2"/>
  <c r="E126" i="25" s="1"/>
  <c r="Q458" i="2"/>
  <c r="E161" i="25" s="1"/>
  <c r="Q459" i="2"/>
  <c r="E39" i="25" s="1"/>
  <c r="Q460" i="2"/>
  <c r="E447" i="25" s="1"/>
  <c r="Q461" i="2"/>
  <c r="E388" i="25" s="1"/>
  <c r="Q462" i="2"/>
  <c r="E31" i="25" s="1"/>
  <c r="Q463" i="2"/>
  <c r="E36" i="25" s="1"/>
  <c r="Q464" i="2"/>
  <c r="E17" i="25" s="1"/>
  <c r="Q465" i="2"/>
  <c r="E271" i="25" s="1"/>
  <c r="Q466" i="2"/>
  <c r="E401" i="25" s="1"/>
  <c r="Q467" i="2"/>
  <c r="E363" i="25" s="1"/>
  <c r="Q468" i="2"/>
  <c r="E215" i="25" s="1"/>
  <c r="Q469" i="2"/>
  <c r="E22" i="25" s="1"/>
  <c r="Q470" i="2"/>
  <c r="E294" i="25" s="1"/>
  <c r="Q471" i="2"/>
  <c r="E256" i="25" s="1"/>
  <c r="Q472" i="2"/>
  <c r="E331" i="25" s="1"/>
  <c r="Q473" i="2"/>
  <c r="E26" i="25" s="1"/>
  <c r="Q474" i="2"/>
  <c r="E107" i="25" s="1"/>
  <c r="Q475" i="2"/>
  <c r="E472" i="25" s="1"/>
  <c r="Q476" i="2"/>
  <c r="E387" i="25" s="1"/>
  <c r="Q477" i="2"/>
  <c r="E411" i="25" s="1"/>
  <c r="Q478" i="2"/>
  <c r="E162" i="25" s="1"/>
  <c r="Q479" i="2"/>
  <c r="E299" i="25" s="1"/>
  <c r="Q480" i="2"/>
  <c r="E199" i="25" s="1"/>
  <c r="Q481" i="2"/>
  <c r="E293" i="25" s="1"/>
  <c r="Q482" i="2"/>
  <c r="E134" i="25" s="1"/>
  <c r="Q483" i="2"/>
  <c r="E143" i="25" s="1"/>
  <c r="Q484" i="2"/>
  <c r="E279" i="25" s="1"/>
  <c r="Q485" i="2"/>
  <c r="E280" i="25" s="1"/>
  <c r="Q486" i="2"/>
  <c r="E23" i="25" s="1"/>
  <c r="Q487" i="2"/>
  <c r="E92" i="25" s="1"/>
  <c r="Q488" i="2"/>
  <c r="E81" i="25" s="1"/>
  <c r="Q489" i="2"/>
  <c r="E454" i="25" s="1"/>
  <c r="Q490" i="2"/>
  <c r="E95" i="25" s="1"/>
  <c r="Q491" i="2"/>
  <c r="E241" i="25" s="1"/>
  <c r="Q492" i="2"/>
  <c r="E225" i="25" s="1"/>
  <c r="Q493" i="2"/>
  <c r="E517" i="25" s="1"/>
  <c r="Q494" i="2"/>
  <c r="E321" i="25" s="1"/>
  <c r="Q495" i="2"/>
  <c r="E46" i="25" s="1"/>
  <c r="Q496" i="2"/>
  <c r="E76" i="25" s="1"/>
  <c r="Q497" i="2"/>
  <c r="E438" i="25" s="1"/>
  <c r="Q498" i="2"/>
  <c r="E316" i="25" s="1"/>
  <c r="Q499" i="2"/>
  <c r="E480" i="25" s="1"/>
  <c r="Q500" i="2"/>
  <c r="E83" i="25" s="1"/>
  <c r="Q501" i="2"/>
  <c r="E245" i="25" s="1"/>
  <c r="Q502" i="2"/>
  <c r="E117" i="25" s="1"/>
  <c r="Q503" i="2"/>
  <c r="E44" i="25" s="1"/>
  <c r="Q504" i="2"/>
  <c r="E224" i="25" s="1"/>
  <c r="Q505" i="2"/>
  <c r="E167" i="25" s="1"/>
  <c r="Q506" i="2"/>
  <c r="E357" i="25" s="1"/>
  <c r="Q507" i="2"/>
  <c r="E518" i="25" s="1"/>
  <c r="Q508" i="2"/>
  <c r="E519" i="25" s="1"/>
  <c r="Q509" i="2"/>
  <c r="E520" i="25" s="1"/>
  <c r="Q510" i="2"/>
  <c r="E521" i="25" s="1"/>
  <c r="Q511" i="2"/>
  <c r="E264" i="25" s="1"/>
  <c r="Q512" i="2"/>
  <c r="E263" i="25" s="1"/>
  <c r="Q513" i="2"/>
  <c r="E211" i="25" s="1"/>
  <c r="Q514" i="2"/>
  <c r="E112" i="25" s="1"/>
  <c r="Q515" i="2"/>
  <c r="E404" i="25" s="1"/>
  <c r="Q516" i="2"/>
  <c r="E55" i="25" s="1"/>
  <c r="Q517" i="2"/>
  <c r="E295" i="25" s="1"/>
  <c r="Q518" i="2"/>
  <c r="E406" i="25" s="1"/>
  <c r="Q519" i="2"/>
  <c r="E522" i="25" s="1"/>
  <c r="Q520" i="2"/>
  <c r="E374" i="25" s="1"/>
  <c r="Q521" i="2"/>
  <c r="E103" i="25" s="1"/>
  <c r="Q522" i="2"/>
  <c r="E523" i="25" s="1"/>
  <c r="Q523" i="2"/>
  <c r="E524" i="25" s="1"/>
  <c r="Q524" i="2"/>
  <c r="E525" i="25" s="1"/>
  <c r="Q525" i="2"/>
  <c r="E12" i="25" s="1"/>
  <c r="Q526" i="2"/>
  <c r="F369" i="25" s="1"/>
  <c r="Q527" i="2"/>
  <c r="F21" i="25" s="1"/>
  <c r="Q528" i="2"/>
  <c r="F446" i="25" s="1"/>
  <c r="Q529" i="2"/>
  <c r="F482" i="25" s="1"/>
  <c r="Q530" i="2"/>
  <c r="F238" i="25" s="1"/>
  <c r="Q531" i="2"/>
  <c r="F50" i="25" s="1"/>
  <c r="Q532" i="2"/>
  <c r="F37" i="25" s="1"/>
  <c r="Q533" i="2"/>
  <c r="F348" i="25" s="1"/>
  <c r="Q534" i="2"/>
  <c r="F195" i="25" s="1"/>
  <c r="Q535" i="2"/>
  <c r="F259" i="25" s="1"/>
  <c r="Q536" i="2"/>
  <c r="F483" i="25" s="1"/>
  <c r="Q537" i="2"/>
  <c r="F56" i="25" s="1"/>
  <c r="Q538" i="2"/>
  <c r="F6" i="25" s="1"/>
  <c r="Q539" i="2"/>
  <c r="F84" i="25" s="1"/>
  <c r="Q540" i="2"/>
  <c r="F393" i="25" s="1"/>
  <c r="Q541" i="2"/>
  <c r="F291" i="25" s="1"/>
  <c r="Q542" i="2"/>
  <c r="F218" i="25" s="1"/>
  <c r="Q543" i="2"/>
  <c r="F16" i="25" s="1"/>
  <c r="Q544" i="2"/>
  <c r="F66" i="25" s="1"/>
  <c r="Q545" i="2"/>
  <c r="F147" i="25" s="1"/>
  <c r="Q546" i="2"/>
  <c r="F270" i="25" s="1"/>
  <c r="Q547" i="2"/>
  <c r="F14" i="25" s="1"/>
  <c r="Q548" i="2"/>
  <c r="F340" i="25" s="1"/>
  <c r="Q549" i="2"/>
  <c r="F75" i="25" s="1"/>
  <c r="Q550" i="2"/>
  <c r="F456" i="25" s="1"/>
  <c r="Q551" i="2"/>
  <c r="F383" i="25" s="1"/>
  <c r="Q552" i="2"/>
  <c r="F481" i="25" s="1"/>
  <c r="Q553" i="2"/>
  <c r="F381" i="25" s="1"/>
  <c r="Q554" i="2"/>
  <c r="F300" i="25" s="1"/>
  <c r="Q555" i="2"/>
  <c r="F361" i="25" s="1"/>
  <c r="Q556" i="2"/>
  <c r="F108" i="25" s="1"/>
  <c r="Q557" i="2"/>
  <c r="F463" i="25" s="1"/>
  <c r="Q558" i="2"/>
  <c r="F158" i="25" s="1"/>
  <c r="Q559" i="2"/>
  <c r="F204" i="25" s="1"/>
  <c r="Q560" i="2"/>
  <c r="F150" i="25" s="1"/>
  <c r="Q561" i="2"/>
  <c r="F358" i="25" s="1"/>
  <c r="Q562" i="2"/>
  <c r="F301" i="25" s="1"/>
  <c r="Q563" i="2"/>
  <c r="F409" i="25" s="1"/>
  <c r="Q564" i="2"/>
  <c r="F148" i="25" s="1"/>
  <c r="Q565" i="2"/>
  <c r="F437" i="25" s="1"/>
  <c r="Q566" i="2"/>
  <c r="F283" i="25" s="1"/>
  <c r="Q567" i="2"/>
  <c r="F111" i="25" s="1"/>
  <c r="Q568" i="2"/>
  <c r="F87" i="25" s="1"/>
  <c r="Q569" i="2"/>
  <c r="F257" i="25" s="1"/>
  <c r="Q570" i="2"/>
  <c r="F58" i="25" s="1"/>
  <c r="Q571" i="2"/>
  <c r="F47" i="25" s="1"/>
  <c r="Q572" i="2"/>
  <c r="F351" i="25" s="1"/>
  <c r="Q573" i="2"/>
  <c r="F292" i="25" s="1"/>
  <c r="Q574" i="2"/>
  <c r="F13" i="25" s="1"/>
  <c r="Q575" i="2"/>
  <c r="F325" i="25" s="1"/>
  <c r="Q576" i="2"/>
  <c r="F41" i="25" s="1"/>
  <c r="Q577" i="2"/>
  <c r="F441" i="25" s="1"/>
  <c r="Q578" i="2"/>
  <c r="F243" i="25" s="1"/>
  <c r="Q579" i="2"/>
  <c r="F166" i="25" s="1"/>
  <c r="Q580" i="2"/>
  <c r="F159" i="25" s="1"/>
  <c r="Q581" i="2"/>
  <c r="F341" i="25" s="1"/>
  <c r="Q582" i="2"/>
  <c r="F187" i="25" s="1"/>
  <c r="Q583" i="2"/>
  <c r="F465" i="25" s="1"/>
  <c r="Q584" i="2"/>
  <c r="F253" i="25" s="1"/>
  <c r="Q585" i="2"/>
  <c r="F349" i="25" s="1"/>
  <c r="Q586" i="2"/>
  <c r="F484" i="25" s="1"/>
  <c r="Q587" i="2"/>
  <c r="F223" i="25" s="1"/>
  <c r="Q588" i="2"/>
  <c r="F466" i="25" s="1"/>
  <c r="Q589" i="2"/>
  <c r="F104" i="25" s="1"/>
  <c r="Q590" i="2"/>
  <c r="F121" i="25" s="1"/>
  <c r="Q591" i="2"/>
  <c r="F254" i="25" s="1"/>
  <c r="Q592" i="2"/>
  <c r="F24" i="25" s="1"/>
  <c r="Q593" i="2"/>
  <c r="F367" i="25" s="1"/>
  <c r="Q594" i="2"/>
  <c r="F128" i="25" s="1"/>
  <c r="Q595" i="2"/>
  <c r="F444" i="25" s="1"/>
  <c r="Q596" i="2"/>
  <c r="F27" i="25" s="1"/>
  <c r="Q597" i="2"/>
  <c r="F60" i="25" s="1"/>
  <c r="Q598" i="2"/>
  <c r="F352" i="25" s="1"/>
  <c r="Q599" i="2"/>
  <c r="F485" i="25" s="1"/>
  <c r="Q600" i="2"/>
  <c r="F32" i="25" s="1"/>
  <c r="Q601" i="2"/>
  <c r="F365" i="25" s="1"/>
  <c r="Q602" i="2"/>
  <c r="F486" i="25" s="1"/>
  <c r="Q603" i="2"/>
  <c r="F399" i="25" s="1"/>
  <c r="Q604" i="2"/>
  <c r="F118" i="25" s="1"/>
  <c r="Q605" i="2"/>
  <c r="F90" i="25" s="1"/>
  <c r="Q606" i="2"/>
  <c r="F452" i="25" s="1"/>
  <c r="Q607" i="2"/>
  <c r="F339" i="25" s="1"/>
  <c r="Q608" i="2"/>
  <c r="F320" i="25" s="1"/>
  <c r="Q609" i="2"/>
  <c r="F80" i="25" s="1"/>
  <c r="Q610" i="2"/>
  <c r="F430" i="25" s="1"/>
  <c r="Q611" i="2"/>
  <c r="F19" i="25" s="1"/>
  <c r="Q612" i="2"/>
  <c r="F487" i="25" s="1"/>
  <c r="Q613" i="2"/>
  <c r="F119" i="25" s="1"/>
  <c r="Q614" i="2"/>
  <c r="F475" i="25" s="1"/>
  <c r="Q615" i="2"/>
  <c r="F72" i="25" s="1"/>
  <c r="Q616" i="2"/>
  <c r="F197" i="25" s="1"/>
  <c r="Q617" i="2"/>
  <c r="F94" i="25" s="1"/>
  <c r="Q618" i="2"/>
  <c r="F235" i="25" s="1"/>
  <c r="Q619" i="2"/>
  <c r="F449" i="25" s="1"/>
  <c r="Q620" i="2"/>
  <c r="F185" i="25" s="1"/>
  <c r="Q621" i="2"/>
  <c r="F362" i="25" s="1"/>
  <c r="Q622" i="2"/>
  <c r="F229" i="25" s="1"/>
  <c r="Q623" i="2"/>
  <c r="F488" i="25" s="1"/>
  <c r="Q624" i="2"/>
  <c r="F489" i="25" s="1"/>
  <c r="Q625" i="2"/>
  <c r="F421" i="25" s="1"/>
  <c r="Q626" i="2"/>
  <c r="F34" i="25" s="1"/>
  <c r="Q627" i="2"/>
  <c r="F99" i="25" s="1"/>
  <c r="Q628" i="2"/>
  <c r="F372" i="25" s="1"/>
  <c r="Q629" i="2"/>
  <c r="F405" i="25" s="1"/>
  <c r="Q630" i="2"/>
  <c r="F308" i="25" s="1"/>
  <c r="Q631" i="2"/>
  <c r="F157" i="25" s="1"/>
  <c r="Q632" i="2"/>
  <c r="F154" i="25" s="1"/>
  <c r="Q633" i="2"/>
  <c r="F183" i="25" s="1"/>
  <c r="Q634" i="2"/>
  <c r="F277" i="25" s="1"/>
  <c r="Q635" i="2"/>
  <c r="F408" i="25" s="1"/>
  <c r="Q636" i="2"/>
  <c r="F329" i="25" s="1"/>
  <c r="Q637" i="2"/>
  <c r="F490" i="25" s="1"/>
  <c r="Q638" i="2"/>
  <c r="F275" i="25" s="1"/>
  <c r="Q639" i="2"/>
  <c r="F196" i="25" s="1"/>
  <c r="Q640" i="2"/>
  <c r="F220" i="25" s="1"/>
  <c r="Q641" i="2"/>
  <c r="F122" i="25" s="1"/>
  <c r="Q642" i="2"/>
  <c r="F424" i="25" s="1"/>
  <c r="Q643" i="2"/>
  <c r="F314" i="25" s="1"/>
  <c r="Q644" i="2"/>
  <c r="F345" i="25" s="1"/>
  <c r="Q645" i="2"/>
  <c r="F29" i="25" s="1"/>
  <c r="Q646" i="2"/>
  <c r="F281" i="25" s="1"/>
  <c r="Q647" i="2"/>
  <c r="F491" i="25" s="1"/>
  <c r="Q648" i="2"/>
  <c r="F492" i="25" s="1"/>
  <c r="Q649" i="2"/>
  <c r="F63" i="25" s="1"/>
  <c r="Q650" i="2"/>
  <c r="F493" i="25" s="1"/>
  <c r="Q651" i="2"/>
  <c r="F261" i="25" s="1"/>
  <c r="Q652" i="2"/>
  <c r="F494" i="25" s="1"/>
  <c r="Q653" i="2"/>
  <c r="F28" i="25" s="1"/>
  <c r="Q654" i="2"/>
  <c r="F258" i="25" s="1"/>
  <c r="Q655" i="2"/>
  <c r="F38" i="25" s="1"/>
  <c r="Q656" i="2"/>
  <c r="F368" i="25" s="1"/>
  <c r="Q657" i="2"/>
  <c r="F35" i="25" s="1"/>
  <c r="Q658" i="2"/>
  <c r="F459" i="25" s="1"/>
  <c r="Q659" i="2"/>
  <c r="F310" i="25" s="1"/>
  <c r="Q660" i="2"/>
  <c r="F354" i="25" s="1"/>
  <c r="Q661" i="2"/>
  <c r="F145" i="25" s="1"/>
  <c r="Q662" i="2"/>
  <c r="F115" i="25" s="1"/>
  <c r="Q663" i="2"/>
  <c r="F326" i="25" s="1"/>
  <c r="Q664" i="2"/>
  <c r="F412" i="25" s="1"/>
  <c r="Q665" i="2"/>
  <c r="F168" i="25" s="1"/>
  <c r="Q666" i="2"/>
  <c r="F247" i="25" s="1"/>
  <c r="Q667" i="2"/>
  <c r="F186" i="25" s="1"/>
  <c r="Q668" i="2"/>
  <c r="F101" i="25" s="1"/>
  <c r="Q669" i="2"/>
  <c r="F174" i="25" s="1"/>
  <c r="Q670" i="2"/>
  <c r="F332" i="25" s="1"/>
  <c r="Q671" i="2"/>
  <c r="F334" i="25" s="1"/>
  <c r="Q672" i="2"/>
  <c r="F450" i="25" s="1"/>
  <c r="Q673" i="2"/>
  <c r="F5" i="25" s="1"/>
  <c r="Q674" i="2"/>
  <c r="F240" i="25" s="1"/>
  <c r="Q675" i="2"/>
  <c r="F289" i="25" s="1"/>
  <c r="Q676" i="2"/>
  <c r="F278" i="25" s="1"/>
  <c r="Q677" i="2"/>
  <c r="F64" i="25" s="1"/>
  <c r="Q678" i="2"/>
  <c r="F125" i="25" s="1"/>
  <c r="Q679" i="2"/>
  <c r="F451" i="25" s="1"/>
  <c r="Q680" i="2"/>
  <c r="F416" i="25" s="1"/>
  <c r="Q681" i="2"/>
  <c r="F239" i="25" s="1"/>
  <c r="Q682" i="2"/>
  <c r="F476" i="25" s="1"/>
  <c r="Q683" i="2"/>
  <c r="F20" i="25" s="1"/>
  <c r="Q684" i="2"/>
  <c r="F495" i="25" s="1"/>
  <c r="Q685" i="2"/>
  <c r="F422" i="25" s="1"/>
  <c r="Q686" i="2"/>
  <c r="F109" i="25" s="1"/>
  <c r="Q687" i="2"/>
  <c r="F473" i="25" s="1"/>
  <c r="Q688" i="2"/>
  <c r="F386" i="25" s="1"/>
  <c r="Q689" i="2"/>
  <c r="F172" i="25" s="1"/>
  <c r="Q690" i="2"/>
  <c r="F318" i="25" s="1"/>
  <c r="Q691" i="2"/>
  <c r="F353" i="25" s="1"/>
  <c r="Q692" i="2"/>
  <c r="F160" i="25" s="1"/>
  <c r="Q693" i="2"/>
  <c r="F359" i="25" s="1"/>
  <c r="Q694" i="2"/>
  <c r="F496" i="25" s="1"/>
  <c r="Q695" i="2"/>
  <c r="F133" i="25" s="1"/>
  <c r="Q696" i="2"/>
  <c r="F120" i="25" s="1"/>
  <c r="Q697" i="2"/>
  <c r="F190" i="25" s="1"/>
  <c r="Q698" i="2"/>
  <c r="F290" i="25" s="1"/>
  <c r="Q699" i="2"/>
  <c r="F428" i="25" s="1"/>
  <c r="Q700" i="2"/>
  <c r="F7" i="25" s="1"/>
  <c r="Q701" i="2"/>
  <c r="F497" i="25" s="1"/>
  <c r="Q702" i="2"/>
  <c r="F333" i="25" s="1"/>
  <c r="Q703" i="2"/>
  <c r="F129" i="25" s="1"/>
  <c r="Q704" i="2"/>
  <c r="F498" i="25" s="1"/>
  <c r="Q705" i="2"/>
  <c r="F216" i="25" s="1"/>
  <c r="Q706" i="2"/>
  <c r="F233" i="25" s="1"/>
  <c r="Q707" i="2"/>
  <c r="F342" i="25" s="1"/>
  <c r="Q708" i="2"/>
  <c r="F102" i="25" s="1"/>
  <c r="Q709" i="2"/>
  <c r="F142" i="25" s="1"/>
  <c r="Q710" i="2"/>
  <c r="F474" i="25" s="1"/>
  <c r="Q711" i="2"/>
  <c r="F131" i="25" s="1"/>
  <c r="Q712" i="2"/>
  <c r="F392" i="25" s="1"/>
  <c r="Q713" i="2"/>
  <c r="F184" i="25" s="1"/>
  <c r="Q714" i="2"/>
  <c r="F171" i="25" s="1"/>
  <c r="Q715" i="2"/>
  <c r="F188" i="25" s="1"/>
  <c r="Q716" i="2"/>
  <c r="F364" i="25" s="1"/>
  <c r="Q717" i="2"/>
  <c r="F390" i="25" s="1"/>
  <c r="Q718" i="2"/>
  <c r="F394" i="25" s="1"/>
  <c r="Q719" i="2"/>
  <c r="F181" i="25" s="1"/>
  <c r="Q720" i="2"/>
  <c r="F417" i="25" s="1"/>
  <c r="Q721" i="2"/>
  <c r="F432" i="25" s="1"/>
  <c r="Q722" i="2"/>
  <c r="F276" i="25" s="1"/>
  <c r="Q723" i="2"/>
  <c r="F346" i="25" s="1"/>
  <c r="Q724" i="2"/>
  <c r="F149" i="25" s="1"/>
  <c r="Q725" i="2"/>
  <c r="F169" i="25" s="1"/>
  <c r="Q726" i="2"/>
  <c r="F356" i="25" s="1"/>
  <c r="Q727" i="2"/>
  <c r="F132" i="25" s="1"/>
  <c r="Q728" i="2"/>
  <c r="F307" i="25" s="1"/>
  <c r="Q729" i="2"/>
  <c r="F65" i="25" s="1"/>
  <c r="Q730" i="2"/>
  <c r="F499" i="25" s="1"/>
  <c r="Q731" i="2"/>
  <c r="F130" i="25" s="1"/>
  <c r="Q732" i="2"/>
  <c r="F309" i="25" s="1"/>
  <c r="Q733" i="2"/>
  <c r="F42" i="25" s="1"/>
  <c r="Q734" i="2"/>
  <c r="F431" i="25" s="1"/>
  <c r="Q735" i="2"/>
  <c r="F402" i="25" s="1"/>
  <c r="Q736" i="2"/>
  <c r="F51" i="25" s="1"/>
  <c r="Q737" i="2"/>
  <c r="F457" i="25" s="1"/>
  <c r="Q738" i="2"/>
  <c r="F139" i="25" s="1"/>
  <c r="Q739" i="2"/>
  <c r="F189" i="25" s="1"/>
  <c r="Q740" i="2"/>
  <c r="F391" i="25" s="1"/>
  <c r="Q741" i="2"/>
  <c r="F116" i="25" s="1"/>
  <c r="Q742" i="2"/>
  <c r="F500" i="25" s="1"/>
  <c r="Q743" i="2"/>
  <c r="F371" i="25" s="1"/>
  <c r="Q744" i="2"/>
  <c r="F382" i="25" s="1"/>
  <c r="Q745" i="2"/>
  <c r="F152" i="25" s="1"/>
  <c r="Q746" i="2"/>
  <c r="F40" i="25" s="1"/>
  <c r="Q747" i="2"/>
  <c r="F68" i="25" s="1"/>
  <c r="Q748" i="2"/>
  <c r="F69" i="25" s="1"/>
  <c r="Q749" i="2"/>
  <c r="F336" i="25" s="1"/>
  <c r="Q750" i="2"/>
  <c r="F242" i="25" s="1"/>
  <c r="Q751" i="2"/>
  <c r="F317" i="25" s="1"/>
  <c r="Q752" i="2"/>
  <c r="F244" i="25" s="1"/>
  <c r="Q753" i="2"/>
  <c r="F252" i="25" s="1"/>
  <c r="Q754" i="2"/>
  <c r="F73" i="25" s="1"/>
  <c r="Q755" i="2"/>
  <c r="F265" i="25" s="1"/>
  <c r="Q756" i="2"/>
  <c r="F445" i="25" s="1"/>
  <c r="Q757" i="2"/>
  <c r="F501" i="25" s="1"/>
  <c r="Q758" i="2"/>
  <c r="F427" i="25" s="1"/>
  <c r="Q759" i="2"/>
  <c r="F114" i="25" s="1"/>
  <c r="Q760" i="2"/>
  <c r="F237" i="25" s="1"/>
  <c r="Q761" i="2"/>
  <c r="F375" i="25" s="1"/>
  <c r="Q762" i="2"/>
  <c r="F54" i="25" s="1"/>
  <c r="Q763" i="2"/>
  <c r="F462" i="25" s="1"/>
  <c r="Q764" i="2"/>
  <c r="F70" i="25" s="1"/>
  <c r="Q765" i="2"/>
  <c r="F284" i="25" s="1"/>
  <c r="Q766" i="2"/>
  <c r="F389" i="25" s="1"/>
  <c r="Q767" i="2"/>
  <c r="F205" i="25" s="1"/>
  <c r="Q768" i="2"/>
  <c r="F250" i="25" s="1"/>
  <c r="Q769" i="2"/>
  <c r="F165" i="25" s="1"/>
  <c r="Q770" i="2"/>
  <c r="F248" i="25" s="1"/>
  <c r="Q771" i="2"/>
  <c r="F370" i="25" s="1"/>
  <c r="Q772" i="2"/>
  <c r="F200" i="25" s="1"/>
  <c r="Q773" i="2"/>
  <c r="F306" i="25" s="1"/>
  <c r="Q774" i="2"/>
  <c r="F194" i="25" s="1"/>
  <c r="Q775" i="2"/>
  <c r="F455" i="25" s="1"/>
  <c r="Q776" i="2"/>
  <c r="F52" i="25" s="1"/>
  <c r="Q777" i="2"/>
  <c r="F201" i="25" s="1"/>
  <c r="Q778" i="2"/>
  <c r="F298" i="25" s="1"/>
  <c r="Q779" i="2"/>
  <c r="F436" i="25" s="1"/>
  <c r="Q780" i="2"/>
  <c r="F255" i="25" s="1"/>
  <c r="Q781" i="2"/>
  <c r="F163" i="25" s="1"/>
  <c r="Q782" i="2"/>
  <c r="F502" i="25" s="1"/>
  <c r="Q783" i="2"/>
  <c r="F396" i="25" s="1"/>
  <c r="Q784" i="2"/>
  <c r="F88" i="25" s="1"/>
  <c r="Q785" i="2"/>
  <c r="F268" i="25" s="1"/>
  <c r="Q786" i="2"/>
  <c r="F377" i="25" s="1"/>
  <c r="Q787" i="2"/>
  <c r="F440" i="25" s="1"/>
  <c r="Q788" i="2"/>
  <c r="F62" i="25" s="1"/>
  <c r="Q789" i="2"/>
  <c r="F469" i="25" s="1"/>
  <c r="Q790" i="2"/>
  <c r="F397" i="25" s="1"/>
  <c r="Q791" i="2"/>
  <c r="F478" i="25" s="1"/>
  <c r="Q792" i="2"/>
  <c r="F173" i="25" s="1"/>
  <c r="Q793" i="2"/>
  <c r="F503" i="25" s="1"/>
  <c r="Q794" i="2"/>
  <c r="F222" i="25" s="1"/>
  <c r="Q795" i="2"/>
  <c r="F350" i="25" s="1"/>
  <c r="Q796" i="2"/>
  <c r="F176" i="25" s="1"/>
  <c r="Q797" i="2"/>
  <c r="F207" i="25" s="1"/>
  <c r="Q798" i="2"/>
  <c r="F330" i="25" s="1"/>
  <c r="Q799" i="2"/>
  <c r="F319" i="25" s="1"/>
  <c r="Q800" i="2"/>
  <c r="F217" i="25" s="1"/>
  <c r="Q801" i="2"/>
  <c r="F97" i="25" s="1"/>
  <c r="Q802" i="2"/>
  <c r="F443" i="25" s="1"/>
  <c r="Q803" i="2"/>
  <c r="F403" i="25" s="1"/>
  <c r="Q804" i="2"/>
  <c r="F180" i="25" s="1"/>
  <c r="Q805" i="2"/>
  <c r="F322" i="25" s="1"/>
  <c r="Q806" i="2"/>
  <c r="F380" i="25" s="1"/>
  <c r="Q807" i="2"/>
  <c r="F442" i="25" s="1"/>
  <c r="Q808" i="2"/>
  <c r="F439" i="25" s="1"/>
  <c r="Q809" i="2"/>
  <c r="F151" i="25" s="1"/>
  <c r="Q810" i="2"/>
  <c r="F208" i="25" s="1"/>
  <c r="Q811" i="2"/>
  <c r="F426" i="25" s="1"/>
  <c r="Q812" i="2"/>
  <c r="F146" i="25" s="1"/>
  <c r="Q813" i="2"/>
  <c r="F504" i="25" s="1"/>
  <c r="Q814" i="2"/>
  <c r="F48" i="25" s="1"/>
  <c r="Q815" i="2"/>
  <c r="F435" i="25" s="1"/>
  <c r="Q816" i="2"/>
  <c r="F251" i="25" s="1"/>
  <c r="Q817" i="2"/>
  <c r="F144" i="25" s="1"/>
  <c r="Q818" i="2"/>
  <c r="F231" i="25" s="1"/>
  <c r="Q819" i="2"/>
  <c r="F25" i="25" s="1"/>
  <c r="Q820" i="2"/>
  <c r="F74" i="25" s="1"/>
  <c r="Q821" i="2"/>
  <c r="F302" i="25" s="1"/>
  <c r="Q822" i="2"/>
  <c r="F378" i="25" s="1"/>
  <c r="Q823" i="2"/>
  <c r="F315" i="25" s="1"/>
  <c r="Q824" i="2"/>
  <c r="F327" i="25" s="1"/>
  <c r="Q825" i="2"/>
  <c r="F11" i="25" s="1"/>
  <c r="Q826" i="2"/>
  <c r="F43" i="25" s="1"/>
  <c r="Q827" i="2"/>
  <c r="F71" i="25" s="1"/>
  <c r="Q828" i="2"/>
  <c r="F305" i="25" s="1"/>
  <c r="Q829" i="2"/>
  <c r="F78" i="25" s="1"/>
  <c r="Q830" i="2"/>
  <c r="F33" i="25" s="1"/>
  <c r="Q831" i="2"/>
  <c r="F337" i="25" s="1"/>
  <c r="Q832" i="2"/>
  <c r="F505" i="25" s="1"/>
  <c r="Q833" i="2"/>
  <c r="F311" i="25" s="1"/>
  <c r="Q834" i="2"/>
  <c r="F15" i="25" s="1"/>
  <c r="Q835" i="2"/>
  <c r="F4" i="25" s="1"/>
  <c r="Q836" i="2"/>
  <c r="F138" i="25" s="1"/>
  <c r="Q837" i="2"/>
  <c r="F344" i="25" s="1"/>
  <c r="Q838" i="2"/>
  <c r="F227" i="25" s="1"/>
  <c r="Q839" i="2"/>
  <c r="F191" i="25" s="1"/>
  <c r="Q840" i="2"/>
  <c r="F45" i="25" s="1"/>
  <c r="Q841" i="2"/>
  <c r="F458" i="25" s="1"/>
  <c r="Q842" i="2"/>
  <c r="F366" i="25" s="1"/>
  <c r="Q843" i="2"/>
  <c r="F59" i="25" s="1"/>
  <c r="Q844" i="2"/>
  <c r="F226" i="25" s="1"/>
  <c r="Q845" i="2"/>
  <c r="F82" i="25" s="1"/>
  <c r="Q846" i="2"/>
  <c r="F85" i="25" s="1"/>
  <c r="Q847" i="2"/>
  <c r="F282" i="25" s="1"/>
  <c r="Q848" i="2"/>
  <c r="F272" i="25" s="1"/>
  <c r="Q849" i="2"/>
  <c r="F123" i="25" s="1"/>
  <c r="Q850" i="2"/>
  <c r="F434" i="25" s="1"/>
  <c r="Q851" i="2"/>
  <c r="F312" i="25" s="1"/>
  <c r="Q852" i="2"/>
  <c r="F506" i="25" s="1"/>
  <c r="Q853" i="2"/>
  <c r="F110" i="25" s="1"/>
  <c r="Q854" i="2"/>
  <c r="F219" i="25" s="1"/>
  <c r="Q855" i="2"/>
  <c r="F96" i="25" s="1"/>
  <c r="Q856" i="2"/>
  <c r="F236" i="25" s="1"/>
  <c r="Q857" i="2"/>
  <c r="F53" i="25" s="1"/>
  <c r="Q858" i="2"/>
  <c r="F507" i="25" s="1"/>
  <c r="Q859" i="2"/>
  <c r="F324" i="25" s="1"/>
  <c r="Q860" i="2"/>
  <c r="F8" i="25" s="1"/>
  <c r="Q861" i="2"/>
  <c r="F18" i="25" s="1"/>
  <c r="Q862" i="2"/>
  <c r="F3" i="25" s="1"/>
  <c r="Q863" i="2"/>
  <c r="F376" i="25" s="1"/>
  <c r="Q864" i="2"/>
  <c r="F100" i="25" s="1"/>
  <c r="Q865" i="2"/>
  <c r="F464" i="25" s="1"/>
  <c r="Q866" i="2"/>
  <c r="F137" i="25" s="1"/>
  <c r="Q867" i="2"/>
  <c r="F338" i="25" s="1"/>
  <c r="Q868" i="2"/>
  <c r="F384" i="25" s="1"/>
  <c r="Q869" i="2"/>
  <c r="F140" i="25" s="1"/>
  <c r="Q870" i="2"/>
  <c r="F288" i="25" s="1"/>
  <c r="Q871" i="2"/>
  <c r="F304" i="25" s="1"/>
  <c r="Q872" i="2"/>
  <c r="F418" i="25" s="1"/>
  <c r="Q873" i="2"/>
  <c r="F413" i="25" s="1"/>
  <c r="Q874" i="2"/>
  <c r="F136" i="25" s="1"/>
  <c r="Q875" i="2"/>
  <c r="F113" i="25" s="1"/>
  <c r="Q876" i="2"/>
  <c r="F206" i="25" s="1"/>
  <c r="Q877" i="2"/>
  <c r="F135" i="25" s="1"/>
  <c r="Q878" i="2"/>
  <c r="F313" i="25" s="1"/>
  <c r="Q879" i="2"/>
  <c r="F9" i="25" s="1"/>
  <c r="Q880" i="2"/>
  <c r="F286" i="25" s="1"/>
  <c r="Q881" i="2"/>
  <c r="F262" i="25" s="1"/>
  <c r="Q882" i="2"/>
  <c r="F214" i="25" s="1"/>
  <c r="Q883" i="2"/>
  <c r="F234" i="25" s="1"/>
  <c r="Q884" i="2"/>
  <c r="F67" i="25" s="1"/>
  <c r="Q885" i="2"/>
  <c r="F212" i="25" s="1"/>
  <c r="Q886" i="2"/>
  <c r="F274" i="25" s="1"/>
  <c r="Q887" i="2"/>
  <c r="F61" i="25" s="1"/>
  <c r="Q888" i="2"/>
  <c r="F448" i="25" s="1"/>
  <c r="Q889" i="2"/>
  <c r="F477" i="25" s="1"/>
  <c r="Q890" i="2"/>
  <c r="F379" i="25" s="1"/>
  <c r="Q891" i="2"/>
  <c r="F30" i="25" s="1"/>
  <c r="Q892" i="2"/>
  <c r="F508" i="25" s="1"/>
  <c r="Q893" i="2"/>
  <c r="F164" i="25" s="1"/>
  <c r="Q894" i="2"/>
  <c r="F303" i="25" s="1"/>
  <c r="Q895" i="2"/>
  <c r="F106" i="25" s="1"/>
  <c r="Q896" i="2"/>
  <c r="F509" i="25" s="1"/>
  <c r="Q897" i="2"/>
  <c r="F177" i="25" s="1"/>
  <c r="Q898" i="2"/>
  <c r="F127" i="25" s="1"/>
  <c r="Q899" i="2"/>
  <c r="F425" i="25" s="1"/>
  <c r="Q900" i="2"/>
  <c r="F297" i="25" s="1"/>
  <c r="Q901" i="2"/>
  <c r="F510" i="25" s="1"/>
  <c r="Q902" i="2"/>
  <c r="F249" i="25" s="1"/>
  <c r="Q903" i="2"/>
  <c r="F49" i="25" s="1"/>
  <c r="Q904" i="2"/>
  <c r="F98" i="25" s="1"/>
  <c r="Q905" i="2"/>
  <c r="F77" i="25" s="1"/>
  <c r="Q906" i="2"/>
  <c r="F232" i="25" s="1"/>
  <c r="Q907" i="2"/>
  <c r="F246" i="25" s="1"/>
  <c r="Q908" i="2"/>
  <c r="F178" i="25" s="1"/>
  <c r="Q909" i="2"/>
  <c r="F400" i="25" s="1"/>
  <c r="Q910" i="2"/>
  <c r="F175" i="25" s="1"/>
  <c r="Q911" i="2"/>
  <c r="F347" i="25" s="1"/>
  <c r="Q912" i="2"/>
  <c r="F267" i="25" s="1"/>
  <c r="Q913" i="2"/>
  <c r="F10" i="25" s="1"/>
  <c r="Q914" i="2"/>
  <c r="F335" i="25" s="1"/>
  <c r="Q915" i="2"/>
  <c r="F453" i="25" s="1"/>
  <c r="Q916" i="2"/>
  <c r="F79" i="25" s="1"/>
  <c r="Q917" i="2"/>
  <c r="F373" i="25" s="1"/>
  <c r="Q918" i="2"/>
  <c r="F203" i="25" s="1"/>
  <c r="Q919" i="2"/>
  <c r="F414" i="25" s="1"/>
  <c r="Q920" i="2"/>
  <c r="F124" i="25" s="1"/>
  <c r="Q921" i="2"/>
  <c r="F328" i="25" s="1"/>
  <c r="Q922" i="2"/>
  <c r="F156" i="25" s="1"/>
  <c r="Q923" i="2"/>
  <c r="F285" i="25" s="1"/>
  <c r="Q924" i="2"/>
  <c r="F153" i="25" s="1"/>
  <c r="Q925" i="2"/>
  <c r="F355" i="25" s="1"/>
  <c r="Q926" i="2"/>
  <c r="F213" i="25" s="1"/>
  <c r="Q927" i="2"/>
  <c r="F182" i="25" s="1"/>
  <c r="Q928" i="2"/>
  <c r="F93" i="25" s="1"/>
  <c r="Q929" i="2"/>
  <c r="F179" i="25" s="1"/>
  <c r="Q930" i="2"/>
  <c r="F511" i="25" s="1"/>
  <c r="Q931" i="2"/>
  <c r="F343" i="25" s="1"/>
  <c r="Q932" i="2"/>
  <c r="F91" i="25" s="1"/>
  <c r="Q933" i="2"/>
  <c r="F266" i="25" s="1"/>
  <c r="Q934" i="2"/>
  <c r="F170" i="25" s="1"/>
  <c r="Q935" i="2"/>
  <c r="F512" i="25" s="1"/>
  <c r="Q936" i="2"/>
  <c r="F420" i="25" s="1"/>
  <c r="Q937" i="2"/>
  <c r="F513" i="25" s="1"/>
  <c r="Q938" i="2"/>
  <c r="F514" i="25" s="1"/>
  <c r="Q939" i="2"/>
  <c r="F57" i="25" s="1"/>
  <c r="Q940" i="2"/>
  <c r="F415" i="25" s="1"/>
  <c r="Q941" i="2"/>
  <c r="F269" i="25" s="1"/>
  <c r="Q942" i="2"/>
  <c r="F89" i="25" s="1"/>
  <c r="Q943" i="2"/>
  <c r="F515" i="25" s="1"/>
  <c r="Q944" i="2"/>
  <c r="F471" i="25" s="1"/>
  <c r="Q945" i="2"/>
  <c r="F479" i="25" s="1"/>
  <c r="Q946" i="2"/>
  <c r="F407" i="25" s="1"/>
  <c r="Q947" i="2"/>
  <c r="F460" i="25" s="1"/>
  <c r="Q948" i="2"/>
  <c r="F198" i="25" s="1"/>
  <c r="Q949" i="2"/>
  <c r="F210" i="25" s="1"/>
  <c r="Q950" i="2"/>
  <c r="F221" i="25" s="1"/>
  <c r="Q951" i="2"/>
  <c r="F467" i="25" s="1"/>
  <c r="Q952" i="2"/>
  <c r="F410" i="25" s="1"/>
  <c r="Q953" i="2"/>
  <c r="F433" i="25" s="1"/>
  <c r="Q954" i="2"/>
  <c r="F209" i="25" s="1"/>
  <c r="Q955" i="2"/>
  <c r="F461" i="25" s="1"/>
  <c r="Q956" i="2"/>
  <c r="F360" i="25" s="1"/>
  <c r="Q957" i="2"/>
  <c r="F468" i="25" s="1"/>
  <c r="Q958" i="2"/>
  <c r="F287" i="25" s="1"/>
  <c r="Q959" i="2"/>
  <c r="F155" i="25" s="1"/>
  <c r="Q960" i="2"/>
  <c r="F230" i="25" s="1"/>
  <c r="Q961" i="2"/>
  <c r="F395" i="25" s="1"/>
  <c r="Q962" i="2"/>
  <c r="F273" i="25" s="1"/>
  <c r="Q963" i="2"/>
  <c r="F202" i="25" s="1"/>
  <c r="Q964" i="2"/>
  <c r="F193" i="25" s="1"/>
  <c r="Q965" i="2"/>
  <c r="F423" i="25" s="1"/>
  <c r="Q966" i="2"/>
  <c r="F296" i="25" s="1"/>
  <c r="Q967" i="2"/>
  <c r="F228" i="25" s="1"/>
  <c r="Q968" i="2"/>
  <c r="F192" i="25" s="1"/>
  <c r="Q969" i="2"/>
  <c r="F141" i="25" s="1"/>
  <c r="Q970" i="2"/>
  <c r="F260" i="25" s="1"/>
  <c r="Q971" i="2"/>
  <c r="F419" i="25" s="1"/>
  <c r="Q972" i="2"/>
  <c r="F516" i="25" s="1"/>
  <c r="Q973" i="2"/>
  <c r="F470" i="25" s="1"/>
  <c r="Q974" i="2"/>
  <c r="F385" i="25" s="1"/>
  <c r="Q975" i="2"/>
  <c r="F86" i="25" s="1"/>
  <c r="Q976" i="2"/>
  <c r="F398" i="25" s="1"/>
  <c r="Q977" i="2"/>
  <c r="F105" i="25" s="1"/>
  <c r="Q978" i="2"/>
  <c r="F429" i="25" s="1"/>
  <c r="Q979" i="2"/>
  <c r="F323" i="25" s="1"/>
  <c r="Q980" i="2"/>
  <c r="F126" i="25" s="1"/>
  <c r="Q981" i="2"/>
  <c r="F161" i="25" s="1"/>
  <c r="Q982" i="2"/>
  <c r="F39" i="25" s="1"/>
  <c r="Q983" i="2"/>
  <c r="F447" i="25" s="1"/>
  <c r="Q984" i="2"/>
  <c r="F388" i="25" s="1"/>
  <c r="Q985" i="2"/>
  <c r="F31" i="25" s="1"/>
  <c r="Q986" i="2"/>
  <c r="F36" i="25" s="1"/>
  <c r="Q987" i="2"/>
  <c r="F17" i="25" s="1"/>
  <c r="Q988" i="2"/>
  <c r="F271" i="25" s="1"/>
  <c r="Q989" i="2"/>
  <c r="F401" i="25" s="1"/>
  <c r="Q990" i="2"/>
  <c r="F363" i="25" s="1"/>
  <c r="Q991" i="2"/>
  <c r="F215" i="25" s="1"/>
  <c r="Q992" i="2"/>
  <c r="F22" i="25" s="1"/>
  <c r="Q993" i="2"/>
  <c r="F294" i="25" s="1"/>
  <c r="Q994" i="2"/>
  <c r="F256" i="25" s="1"/>
  <c r="Q995" i="2"/>
  <c r="F331" i="25" s="1"/>
  <c r="Q996" i="2"/>
  <c r="F26" i="25" s="1"/>
  <c r="Q997" i="2"/>
  <c r="F107" i="25" s="1"/>
  <c r="Q998" i="2"/>
  <c r="F472" i="25" s="1"/>
  <c r="Q999" i="2"/>
  <c r="F387" i="25" s="1"/>
  <c r="Q1000" i="2"/>
  <c r="F411" i="25" s="1"/>
  <c r="Q1001" i="2"/>
  <c r="F162" i="25" s="1"/>
  <c r="Q1002" i="2"/>
  <c r="F299" i="25" s="1"/>
  <c r="Q1003" i="2"/>
  <c r="F199" i="25" s="1"/>
  <c r="Q1004" i="2"/>
  <c r="F293" i="25" s="1"/>
  <c r="Q1005" i="2"/>
  <c r="F134" i="25" s="1"/>
  <c r="Q1006" i="2"/>
  <c r="F143" i="25" s="1"/>
  <c r="Q1007" i="2"/>
  <c r="F279" i="25" s="1"/>
  <c r="Q1008" i="2"/>
  <c r="F280" i="25" s="1"/>
  <c r="Q1009" i="2"/>
  <c r="F23" i="25" s="1"/>
  <c r="Q1010" i="2"/>
  <c r="F92" i="25" s="1"/>
  <c r="Q1011" i="2"/>
  <c r="F81" i="25" s="1"/>
  <c r="Q1012" i="2"/>
  <c r="F454" i="25" s="1"/>
  <c r="Q1013" i="2"/>
  <c r="F95" i="25" s="1"/>
  <c r="Q1014" i="2"/>
  <c r="F241" i="25" s="1"/>
  <c r="Q1015" i="2"/>
  <c r="F225" i="25" s="1"/>
  <c r="Q1016" i="2"/>
  <c r="F517" i="25" s="1"/>
  <c r="Q1017" i="2"/>
  <c r="F321" i="25" s="1"/>
  <c r="Q1018" i="2"/>
  <c r="F46" i="25" s="1"/>
  <c r="Q1019" i="2"/>
  <c r="F76" i="25" s="1"/>
  <c r="Q1020" i="2"/>
  <c r="F438" i="25" s="1"/>
  <c r="Q1021" i="2"/>
  <c r="F316" i="25" s="1"/>
  <c r="Q1022" i="2"/>
  <c r="F480" i="25" s="1"/>
  <c r="Q1023" i="2"/>
  <c r="F83" i="25" s="1"/>
  <c r="Q1024" i="2"/>
  <c r="F245" i="25" s="1"/>
  <c r="Q1025" i="2"/>
  <c r="F117" i="25" s="1"/>
  <c r="Q1026" i="2"/>
  <c r="F44" i="25" s="1"/>
  <c r="Q1027" i="2"/>
  <c r="F224" i="25" s="1"/>
  <c r="Q1028" i="2"/>
  <c r="F167" i="25" s="1"/>
  <c r="Q1029" i="2"/>
  <c r="F357" i="25" s="1"/>
  <c r="Q1030" i="2"/>
  <c r="F518" i="25" s="1"/>
  <c r="Q1031" i="2"/>
  <c r="F519" i="25" s="1"/>
  <c r="Q1032" i="2"/>
  <c r="F520" i="25" s="1"/>
  <c r="Q1033" i="2"/>
  <c r="F521" i="25" s="1"/>
  <c r="Q1034" i="2"/>
  <c r="F264" i="25" s="1"/>
  <c r="Q1035" i="2"/>
  <c r="F263" i="25" s="1"/>
  <c r="Q1036" i="2"/>
  <c r="F211" i="25" s="1"/>
  <c r="Q1037" i="2"/>
  <c r="F112" i="25" s="1"/>
  <c r="Q1038" i="2"/>
  <c r="F404" i="25" s="1"/>
  <c r="Q1039" i="2"/>
  <c r="F55" i="25" s="1"/>
  <c r="Q1040" i="2"/>
  <c r="F295" i="25" s="1"/>
  <c r="Q1041" i="2"/>
  <c r="F406" i="25" s="1"/>
  <c r="Q1042" i="2"/>
  <c r="F522" i="25" s="1"/>
  <c r="Q1043" i="2"/>
  <c r="F374" i="25" s="1"/>
  <c r="Q1044" i="2"/>
  <c r="F103" i="25" s="1"/>
  <c r="Q1045" i="2"/>
  <c r="F523" i="25" s="1"/>
  <c r="Q1046" i="2"/>
  <c r="F524" i="25" s="1"/>
  <c r="Q1047" i="2"/>
  <c r="F525" i="25" s="1"/>
  <c r="Q1048" i="2"/>
  <c r="F12" i="25" s="1"/>
  <c r="Q1049" i="2"/>
  <c r="G369" i="25" s="1"/>
  <c r="Q1050" i="2"/>
  <c r="G21" i="25" s="1"/>
  <c r="Q1051" i="2"/>
  <c r="G446" i="25" s="1"/>
  <c r="Q1052" i="2"/>
  <c r="G482" i="25" s="1"/>
  <c r="Q1053" i="2"/>
  <c r="G238" i="25" s="1"/>
  <c r="Q1054" i="2"/>
  <c r="G50" i="25" s="1"/>
  <c r="Q1055" i="2"/>
  <c r="G37" i="25" s="1"/>
  <c r="Q1056" i="2"/>
  <c r="G348" i="25" s="1"/>
  <c r="Q1057" i="2"/>
  <c r="G195" i="25" s="1"/>
  <c r="Q1058" i="2"/>
  <c r="G259" i="25" s="1"/>
  <c r="Q1059" i="2"/>
  <c r="G483" i="25" s="1"/>
  <c r="Q1060" i="2"/>
  <c r="G56" i="25" s="1"/>
  <c r="Q1061" i="2"/>
  <c r="G6" i="25" s="1"/>
  <c r="Q1062" i="2"/>
  <c r="G84" i="25" s="1"/>
  <c r="Q1063" i="2"/>
  <c r="G393" i="25" s="1"/>
  <c r="Q1064" i="2"/>
  <c r="G291" i="25" s="1"/>
  <c r="Q1065" i="2"/>
  <c r="G218" i="25" s="1"/>
  <c r="Q1066" i="2"/>
  <c r="G16" i="25" s="1"/>
  <c r="Q1067" i="2"/>
  <c r="G66" i="25" s="1"/>
  <c r="Q1068" i="2"/>
  <c r="G147" i="25" s="1"/>
  <c r="Q1069" i="2"/>
  <c r="G270" i="25" s="1"/>
  <c r="Q1070" i="2"/>
  <c r="G14" i="25" s="1"/>
  <c r="Q1071" i="2"/>
  <c r="G340" i="25" s="1"/>
  <c r="Q1072" i="2"/>
  <c r="G75" i="25" s="1"/>
  <c r="Q1073" i="2"/>
  <c r="G456" i="25" s="1"/>
  <c r="Q1074" i="2"/>
  <c r="G383" i="25" s="1"/>
  <c r="Q1075" i="2"/>
  <c r="G481" i="25" s="1"/>
  <c r="Q1076" i="2"/>
  <c r="G381" i="25" s="1"/>
  <c r="Q1077" i="2"/>
  <c r="G300" i="25" s="1"/>
  <c r="Q1078" i="2"/>
  <c r="G361" i="25" s="1"/>
  <c r="Q1079" i="2"/>
  <c r="G108" i="25" s="1"/>
  <c r="Q1080" i="2"/>
  <c r="G463" i="25" s="1"/>
  <c r="Q1081" i="2"/>
  <c r="G158" i="25" s="1"/>
  <c r="Q1082" i="2"/>
  <c r="G204" i="25" s="1"/>
  <c r="Q1083" i="2"/>
  <c r="G150" i="25" s="1"/>
  <c r="Q1084" i="2"/>
  <c r="G358" i="25" s="1"/>
  <c r="Q1085" i="2"/>
  <c r="G301" i="25" s="1"/>
  <c r="Q1086" i="2"/>
  <c r="G409" i="25" s="1"/>
  <c r="Q1087" i="2"/>
  <c r="G148" i="25" s="1"/>
  <c r="Q1088" i="2"/>
  <c r="G437" i="25" s="1"/>
  <c r="Q1089" i="2"/>
  <c r="G283" i="25" s="1"/>
  <c r="Q1090" i="2"/>
  <c r="G111" i="25" s="1"/>
  <c r="Q1091" i="2"/>
  <c r="G87" i="25" s="1"/>
  <c r="Q1092" i="2"/>
  <c r="G257" i="25" s="1"/>
  <c r="Q1093" i="2"/>
  <c r="G58" i="25" s="1"/>
  <c r="Q1094" i="2"/>
  <c r="G47" i="25" s="1"/>
  <c r="Q1095" i="2"/>
  <c r="G351" i="25" s="1"/>
  <c r="Q1096" i="2"/>
  <c r="G292" i="25" s="1"/>
  <c r="Q1097" i="2"/>
  <c r="G13" i="25" s="1"/>
  <c r="Q1098" i="2"/>
  <c r="G325" i="25" s="1"/>
  <c r="Q1099" i="2"/>
  <c r="G41" i="25" s="1"/>
  <c r="Q1100" i="2"/>
  <c r="G441" i="25" s="1"/>
  <c r="Q1101" i="2"/>
  <c r="G243" i="25" s="1"/>
  <c r="Q1102" i="2"/>
  <c r="G166" i="25" s="1"/>
  <c r="Q1103" i="2"/>
  <c r="G159" i="25" s="1"/>
  <c r="Q1104" i="2"/>
  <c r="G341" i="25" s="1"/>
  <c r="Q1105" i="2"/>
  <c r="G187" i="25" s="1"/>
  <c r="Q1106" i="2"/>
  <c r="G465" i="25" s="1"/>
  <c r="Q1107" i="2"/>
  <c r="G253" i="25" s="1"/>
  <c r="Q1108" i="2"/>
  <c r="G349" i="25" s="1"/>
  <c r="Q1109" i="2"/>
  <c r="G484" i="25" s="1"/>
  <c r="Q1110" i="2"/>
  <c r="G223" i="25" s="1"/>
  <c r="Q1111" i="2"/>
  <c r="G466" i="25" s="1"/>
  <c r="Q1112" i="2"/>
  <c r="G104" i="25" s="1"/>
  <c r="Q1113" i="2"/>
  <c r="G121" i="25" s="1"/>
  <c r="Q1114" i="2"/>
  <c r="G254" i="25" s="1"/>
  <c r="Q1115" i="2"/>
  <c r="G24" i="25" s="1"/>
  <c r="Q1116" i="2"/>
  <c r="G367" i="25" s="1"/>
  <c r="Q1117" i="2"/>
  <c r="G128" i="25" s="1"/>
  <c r="Q1118" i="2"/>
  <c r="G444" i="25" s="1"/>
  <c r="Q1119" i="2"/>
  <c r="G27" i="25" s="1"/>
  <c r="Q1120" i="2"/>
  <c r="G60" i="25" s="1"/>
  <c r="Q1121" i="2"/>
  <c r="G352" i="25" s="1"/>
  <c r="Q1122" i="2"/>
  <c r="G485" i="25" s="1"/>
  <c r="Q1123" i="2"/>
  <c r="G32" i="25" s="1"/>
  <c r="Q1124" i="2"/>
  <c r="G365" i="25" s="1"/>
  <c r="Q1125" i="2"/>
  <c r="G486" i="25" s="1"/>
  <c r="Q1126" i="2"/>
  <c r="G399" i="25" s="1"/>
  <c r="Q1127" i="2"/>
  <c r="G118" i="25" s="1"/>
  <c r="Q1128" i="2"/>
  <c r="G90" i="25" s="1"/>
  <c r="Q1129" i="2"/>
  <c r="G452" i="25" s="1"/>
  <c r="Q1130" i="2"/>
  <c r="G339" i="25" s="1"/>
  <c r="Q1131" i="2"/>
  <c r="G320" i="25" s="1"/>
  <c r="Q1132" i="2"/>
  <c r="G80" i="25" s="1"/>
  <c r="Q1133" i="2"/>
  <c r="G430" i="25" s="1"/>
  <c r="Q1134" i="2"/>
  <c r="G19" i="25" s="1"/>
  <c r="Q1135" i="2"/>
  <c r="G487" i="25" s="1"/>
  <c r="Q1136" i="2"/>
  <c r="G119" i="25" s="1"/>
  <c r="Q1137" i="2"/>
  <c r="G475" i="25" s="1"/>
  <c r="Q1138" i="2"/>
  <c r="G72" i="25" s="1"/>
  <c r="Q1139" i="2"/>
  <c r="G197" i="25" s="1"/>
  <c r="Q1140" i="2"/>
  <c r="G94" i="25" s="1"/>
  <c r="Q1141" i="2"/>
  <c r="G235" i="25" s="1"/>
  <c r="Q1142" i="2"/>
  <c r="G449" i="25" s="1"/>
  <c r="Q1143" i="2"/>
  <c r="G185" i="25" s="1"/>
  <c r="Q1144" i="2"/>
  <c r="G362" i="25" s="1"/>
  <c r="Q1145" i="2"/>
  <c r="G229" i="25" s="1"/>
  <c r="Q1146" i="2"/>
  <c r="G488" i="25" s="1"/>
  <c r="Q1147" i="2"/>
  <c r="G489" i="25" s="1"/>
  <c r="Q1148" i="2"/>
  <c r="G421" i="25" s="1"/>
  <c r="Q1149" i="2"/>
  <c r="G34" i="25" s="1"/>
  <c r="Q1150" i="2"/>
  <c r="G99" i="25" s="1"/>
  <c r="Q1151" i="2"/>
  <c r="G372" i="25" s="1"/>
  <c r="Q1152" i="2"/>
  <c r="G405" i="25" s="1"/>
  <c r="Q1153" i="2"/>
  <c r="G308" i="25" s="1"/>
  <c r="Q1154" i="2"/>
  <c r="G157" i="25" s="1"/>
  <c r="Q1155" i="2"/>
  <c r="G154" i="25" s="1"/>
  <c r="Q1156" i="2"/>
  <c r="G183" i="25" s="1"/>
  <c r="Q1157" i="2"/>
  <c r="G277" i="25" s="1"/>
  <c r="Q1158" i="2"/>
  <c r="G408" i="25" s="1"/>
  <c r="Q1159" i="2"/>
  <c r="G329" i="25" s="1"/>
  <c r="Q1160" i="2"/>
  <c r="G490" i="25" s="1"/>
  <c r="Q1161" i="2"/>
  <c r="G275" i="25" s="1"/>
  <c r="Q1162" i="2"/>
  <c r="G196" i="25" s="1"/>
  <c r="Q1163" i="2"/>
  <c r="G220" i="25" s="1"/>
  <c r="Q1164" i="2"/>
  <c r="G122" i="25" s="1"/>
  <c r="Q1165" i="2"/>
  <c r="G424" i="25" s="1"/>
  <c r="Q1166" i="2"/>
  <c r="G314" i="25" s="1"/>
  <c r="Q1167" i="2"/>
  <c r="G345" i="25" s="1"/>
  <c r="Q1168" i="2"/>
  <c r="G29" i="25" s="1"/>
  <c r="Q1169" i="2"/>
  <c r="G281" i="25" s="1"/>
  <c r="Q1170" i="2"/>
  <c r="G491" i="25" s="1"/>
  <c r="Q1171" i="2"/>
  <c r="G492" i="25" s="1"/>
  <c r="Q1172" i="2"/>
  <c r="G63" i="25" s="1"/>
  <c r="Q1173" i="2"/>
  <c r="G493" i="25" s="1"/>
  <c r="Q1174" i="2"/>
  <c r="G261" i="25" s="1"/>
  <c r="Q1175" i="2"/>
  <c r="G494" i="25" s="1"/>
  <c r="Q1176" i="2"/>
  <c r="G28" i="25" s="1"/>
  <c r="Q1177" i="2"/>
  <c r="G258" i="25" s="1"/>
  <c r="Q1178" i="2"/>
  <c r="G38" i="25" s="1"/>
  <c r="Q1179" i="2"/>
  <c r="G368" i="25" s="1"/>
  <c r="Q1180" i="2"/>
  <c r="G35" i="25" s="1"/>
  <c r="Q1181" i="2"/>
  <c r="G459" i="25" s="1"/>
  <c r="Q1182" i="2"/>
  <c r="G310" i="25" s="1"/>
  <c r="Q1183" i="2"/>
  <c r="G354" i="25" s="1"/>
  <c r="Q1184" i="2"/>
  <c r="G145" i="25" s="1"/>
  <c r="Q1185" i="2"/>
  <c r="G115" i="25" s="1"/>
  <c r="Q1186" i="2"/>
  <c r="G326" i="25" s="1"/>
  <c r="Q1187" i="2"/>
  <c r="G412" i="25" s="1"/>
  <c r="Q1188" i="2"/>
  <c r="G168" i="25" s="1"/>
  <c r="Q1189" i="2"/>
  <c r="G247" i="25" s="1"/>
  <c r="Q1190" i="2"/>
  <c r="G186" i="25" s="1"/>
  <c r="Q1191" i="2"/>
  <c r="G101" i="25" s="1"/>
  <c r="Q1192" i="2"/>
  <c r="G174" i="25" s="1"/>
  <c r="Q1193" i="2"/>
  <c r="G332" i="25" s="1"/>
  <c r="Q1194" i="2"/>
  <c r="G334" i="25" s="1"/>
  <c r="Q1195" i="2"/>
  <c r="G450" i="25" s="1"/>
  <c r="Q1196" i="2"/>
  <c r="G5" i="25" s="1"/>
  <c r="Q1197" i="2"/>
  <c r="G240" i="25" s="1"/>
  <c r="Q1198" i="2"/>
  <c r="G289" i="25" s="1"/>
  <c r="Q1199" i="2"/>
  <c r="G278" i="25" s="1"/>
  <c r="Q1200" i="2"/>
  <c r="G64" i="25" s="1"/>
  <c r="Q1201" i="2"/>
  <c r="G125" i="25" s="1"/>
  <c r="Q1202" i="2"/>
  <c r="G451" i="25" s="1"/>
  <c r="Q1203" i="2"/>
  <c r="G416" i="25" s="1"/>
  <c r="Q1204" i="2"/>
  <c r="G239" i="25" s="1"/>
  <c r="Q1205" i="2"/>
  <c r="G476" i="25" s="1"/>
  <c r="Q1206" i="2"/>
  <c r="G20" i="25" s="1"/>
  <c r="Q1207" i="2"/>
  <c r="G495" i="25" s="1"/>
  <c r="Q1208" i="2"/>
  <c r="G422" i="25" s="1"/>
  <c r="Q1209" i="2"/>
  <c r="G109" i="25" s="1"/>
  <c r="Q1210" i="2"/>
  <c r="G473" i="25" s="1"/>
  <c r="Q1211" i="2"/>
  <c r="G386" i="25" s="1"/>
  <c r="Q1212" i="2"/>
  <c r="G172" i="25" s="1"/>
  <c r="Q1213" i="2"/>
  <c r="G318" i="25" s="1"/>
  <c r="Q1214" i="2"/>
  <c r="G353" i="25" s="1"/>
  <c r="Q1215" i="2"/>
  <c r="G160" i="25" s="1"/>
  <c r="Q1216" i="2"/>
  <c r="G359" i="25" s="1"/>
  <c r="Q1217" i="2"/>
  <c r="G496" i="25" s="1"/>
  <c r="Q1218" i="2"/>
  <c r="G133" i="25" s="1"/>
  <c r="Q1219" i="2"/>
  <c r="G120" i="25" s="1"/>
  <c r="Q1220" i="2"/>
  <c r="G190" i="25" s="1"/>
  <c r="Q1221" i="2"/>
  <c r="G290" i="25" s="1"/>
  <c r="Q1222" i="2"/>
  <c r="G428" i="25" s="1"/>
  <c r="Q1223" i="2"/>
  <c r="G7" i="25" s="1"/>
  <c r="Q1224" i="2"/>
  <c r="G497" i="25" s="1"/>
  <c r="Q1225" i="2"/>
  <c r="G333" i="25" s="1"/>
  <c r="Q1226" i="2"/>
  <c r="G129" i="25" s="1"/>
  <c r="Q1227" i="2"/>
  <c r="G498" i="25" s="1"/>
  <c r="Q1228" i="2"/>
  <c r="G216" i="25" s="1"/>
  <c r="Q1229" i="2"/>
  <c r="G233" i="25" s="1"/>
  <c r="Q1230" i="2"/>
  <c r="G342" i="25" s="1"/>
  <c r="Q1231" i="2"/>
  <c r="G102" i="25" s="1"/>
  <c r="Q1232" i="2"/>
  <c r="G142" i="25" s="1"/>
  <c r="Q1233" i="2"/>
  <c r="G474" i="25" s="1"/>
  <c r="Q1234" i="2"/>
  <c r="G131" i="25" s="1"/>
  <c r="Q1235" i="2"/>
  <c r="G392" i="25" s="1"/>
  <c r="Q1236" i="2"/>
  <c r="G184" i="25" s="1"/>
  <c r="Q1237" i="2"/>
  <c r="G171" i="25" s="1"/>
  <c r="Q1238" i="2"/>
  <c r="G188" i="25" s="1"/>
  <c r="Q1239" i="2"/>
  <c r="G364" i="25" s="1"/>
  <c r="Q1240" i="2"/>
  <c r="G390" i="25" s="1"/>
  <c r="Q1241" i="2"/>
  <c r="G394" i="25" s="1"/>
  <c r="Q1242" i="2"/>
  <c r="G181" i="25" s="1"/>
  <c r="Q1243" i="2"/>
  <c r="G417" i="25" s="1"/>
  <c r="Q1244" i="2"/>
  <c r="G432" i="25" s="1"/>
  <c r="Q1245" i="2"/>
  <c r="G276" i="25" s="1"/>
  <c r="Q1246" i="2"/>
  <c r="G346" i="25" s="1"/>
  <c r="Q1247" i="2"/>
  <c r="G149" i="25" s="1"/>
  <c r="Q1248" i="2"/>
  <c r="G169" i="25" s="1"/>
  <c r="Q1249" i="2"/>
  <c r="G356" i="25" s="1"/>
  <c r="Q1250" i="2"/>
  <c r="G132" i="25" s="1"/>
  <c r="Q1251" i="2"/>
  <c r="G307" i="25" s="1"/>
  <c r="Q1252" i="2"/>
  <c r="G65" i="25" s="1"/>
  <c r="Q1253" i="2"/>
  <c r="G499" i="25" s="1"/>
  <c r="Q1254" i="2"/>
  <c r="G130" i="25" s="1"/>
  <c r="Q1255" i="2"/>
  <c r="G309" i="25" s="1"/>
  <c r="Q1256" i="2"/>
  <c r="G42" i="25" s="1"/>
  <c r="Q1257" i="2"/>
  <c r="G431" i="25" s="1"/>
  <c r="Q1258" i="2"/>
  <c r="G402" i="25" s="1"/>
  <c r="Q1259" i="2"/>
  <c r="G51" i="25" s="1"/>
  <c r="Q1260" i="2"/>
  <c r="G457" i="25" s="1"/>
  <c r="Q1261" i="2"/>
  <c r="G139" i="25" s="1"/>
  <c r="Q1262" i="2"/>
  <c r="G189" i="25" s="1"/>
  <c r="Q1263" i="2"/>
  <c r="G391" i="25" s="1"/>
  <c r="Q1264" i="2"/>
  <c r="G116" i="25" s="1"/>
  <c r="Q1265" i="2"/>
  <c r="G500" i="25" s="1"/>
  <c r="Q1266" i="2"/>
  <c r="G371" i="25" s="1"/>
  <c r="Q1267" i="2"/>
  <c r="G382" i="25" s="1"/>
  <c r="Q1268" i="2"/>
  <c r="G152" i="25" s="1"/>
  <c r="Q1269" i="2"/>
  <c r="G40" i="25" s="1"/>
  <c r="Q1270" i="2"/>
  <c r="G68" i="25" s="1"/>
  <c r="Q1271" i="2"/>
  <c r="G69" i="25" s="1"/>
  <c r="Q1272" i="2"/>
  <c r="G336" i="25" s="1"/>
  <c r="Q1273" i="2"/>
  <c r="G242" i="25" s="1"/>
  <c r="Q1274" i="2"/>
  <c r="G317" i="25" s="1"/>
  <c r="Q1275" i="2"/>
  <c r="G244" i="25" s="1"/>
  <c r="Q1276" i="2"/>
  <c r="G252" i="25" s="1"/>
  <c r="Q1277" i="2"/>
  <c r="G73" i="25" s="1"/>
  <c r="Q1278" i="2"/>
  <c r="G265" i="25" s="1"/>
  <c r="Q1279" i="2"/>
  <c r="G445" i="25" s="1"/>
  <c r="Q1280" i="2"/>
  <c r="G501" i="25" s="1"/>
  <c r="Q1281" i="2"/>
  <c r="G427" i="25" s="1"/>
  <c r="Q1282" i="2"/>
  <c r="G114" i="25" s="1"/>
  <c r="Q1283" i="2"/>
  <c r="G237" i="25" s="1"/>
  <c r="Q1284" i="2"/>
  <c r="G375" i="25" s="1"/>
  <c r="Q1285" i="2"/>
  <c r="G54" i="25" s="1"/>
  <c r="Q1286" i="2"/>
  <c r="G462" i="25" s="1"/>
  <c r="Q1287" i="2"/>
  <c r="G70" i="25" s="1"/>
  <c r="Q1288" i="2"/>
  <c r="G284" i="25" s="1"/>
  <c r="Q1289" i="2"/>
  <c r="G389" i="25" s="1"/>
  <c r="Q1290" i="2"/>
  <c r="G205" i="25" s="1"/>
  <c r="Q1291" i="2"/>
  <c r="G250" i="25" s="1"/>
  <c r="Q1292" i="2"/>
  <c r="G165" i="25" s="1"/>
  <c r="Q1293" i="2"/>
  <c r="G248" i="25" s="1"/>
  <c r="Q1294" i="2"/>
  <c r="G370" i="25" s="1"/>
  <c r="Q1295" i="2"/>
  <c r="G200" i="25" s="1"/>
  <c r="Q1296" i="2"/>
  <c r="G306" i="25" s="1"/>
  <c r="Q1297" i="2"/>
  <c r="G194" i="25" s="1"/>
  <c r="Q1298" i="2"/>
  <c r="G455" i="25" s="1"/>
  <c r="Q1299" i="2"/>
  <c r="G52" i="25" s="1"/>
  <c r="Q1300" i="2"/>
  <c r="G201" i="25" s="1"/>
  <c r="Q1301" i="2"/>
  <c r="G298" i="25" s="1"/>
  <c r="Q1302" i="2"/>
  <c r="G436" i="25" s="1"/>
  <c r="Q1303" i="2"/>
  <c r="G255" i="25" s="1"/>
  <c r="Q1304" i="2"/>
  <c r="G163" i="25" s="1"/>
  <c r="Q1305" i="2"/>
  <c r="G502" i="25" s="1"/>
  <c r="Q1306" i="2"/>
  <c r="G396" i="25" s="1"/>
  <c r="Q1307" i="2"/>
  <c r="G88" i="25" s="1"/>
  <c r="Q1308" i="2"/>
  <c r="G268" i="25" s="1"/>
  <c r="Q1309" i="2"/>
  <c r="G377" i="25" s="1"/>
  <c r="Q1310" i="2"/>
  <c r="G440" i="25" s="1"/>
  <c r="Q1311" i="2"/>
  <c r="G62" i="25" s="1"/>
  <c r="Q1312" i="2"/>
  <c r="G469" i="25" s="1"/>
  <c r="Q1313" i="2"/>
  <c r="G397" i="25" s="1"/>
  <c r="Q1314" i="2"/>
  <c r="G478" i="25" s="1"/>
  <c r="Q1315" i="2"/>
  <c r="G173" i="25" s="1"/>
  <c r="Q1316" i="2"/>
  <c r="G503" i="25" s="1"/>
  <c r="Q1317" i="2"/>
  <c r="G222" i="25" s="1"/>
  <c r="Q1318" i="2"/>
  <c r="G350" i="25" s="1"/>
  <c r="Q1319" i="2"/>
  <c r="G176" i="25" s="1"/>
  <c r="Q1320" i="2"/>
  <c r="G207" i="25" s="1"/>
  <c r="Q1321" i="2"/>
  <c r="G330" i="25" s="1"/>
  <c r="Q1322" i="2"/>
  <c r="G319" i="25" s="1"/>
  <c r="Q1323" i="2"/>
  <c r="G217" i="25" s="1"/>
  <c r="Q1324" i="2"/>
  <c r="G97" i="25" s="1"/>
  <c r="Q1325" i="2"/>
  <c r="G443" i="25" s="1"/>
  <c r="Q1326" i="2"/>
  <c r="G403" i="25" s="1"/>
  <c r="Q1327" i="2"/>
  <c r="G180" i="25" s="1"/>
  <c r="Q1328" i="2"/>
  <c r="G322" i="25" s="1"/>
  <c r="Q1329" i="2"/>
  <c r="G380" i="25" s="1"/>
  <c r="Q1330" i="2"/>
  <c r="G442" i="25" s="1"/>
  <c r="Q1331" i="2"/>
  <c r="G439" i="25" s="1"/>
  <c r="Q1332" i="2"/>
  <c r="G151" i="25" s="1"/>
  <c r="Q1333" i="2"/>
  <c r="G208" i="25" s="1"/>
  <c r="Q1334" i="2"/>
  <c r="G426" i="25" s="1"/>
  <c r="Q1335" i="2"/>
  <c r="G146" i="25" s="1"/>
  <c r="Q1336" i="2"/>
  <c r="G504" i="25" s="1"/>
  <c r="Q1337" i="2"/>
  <c r="G48" i="25" s="1"/>
  <c r="Q1338" i="2"/>
  <c r="G435" i="25" s="1"/>
  <c r="Q1339" i="2"/>
  <c r="G251" i="25" s="1"/>
  <c r="Q1340" i="2"/>
  <c r="G144" i="25" s="1"/>
  <c r="Q1341" i="2"/>
  <c r="G231" i="25" s="1"/>
  <c r="Q1342" i="2"/>
  <c r="G25" i="25" s="1"/>
  <c r="Q1343" i="2"/>
  <c r="G74" i="25" s="1"/>
  <c r="Q1344" i="2"/>
  <c r="G302" i="25" s="1"/>
  <c r="Q1345" i="2"/>
  <c r="G378" i="25" s="1"/>
  <c r="Q1346" i="2"/>
  <c r="G315" i="25" s="1"/>
  <c r="Q1347" i="2"/>
  <c r="G327" i="25" s="1"/>
  <c r="Q1348" i="2"/>
  <c r="G11" i="25" s="1"/>
  <c r="Q1349" i="2"/>
  <c r="G43" i="25" s="1"/>
  <c r="Q1350" i="2"/>
  <c r="G71" i="25" s="1"/>
  <c r="Q1351" i="2"/>
  <c r="G305" i="25" s="1"/>
  <c r="Q1352" i="2"/>
  <c r="G78" i="25" s="1"/>
  <c r="Q1353" i="2"/>
  <c r="G33" i="25" s="1"/>
  <c r="Q1354" i="2"/>
  <c r="G337" i="25" s="1"/>
  <c r="Q1355" i="2"/>
  <c r="G505" i="25" s="1"/>
  <c r="Q1356" i="2"/>
  <c r="G311" i="25" s="1"/>
  <c r="Q1357" i="2"/>
  <c r="G15" i="25" s="1"/>
  <c r="Q1358" i="2"/>
  <c r="G4" i="25" s="1"/>
  <c r="Q1359" i="2"/>
  <c r="G138" i="25" s="1"/>
  <c r="Q1360" i="2"/>
  <c r="G344" i="25" s="1"/>
  <c r="Q1361" i="2"/>
  <c r="G227" i="25" s="1"/>
  <c r="Q1362" i="2"/>
  <c r="G191" i="25" s="1"/>
  <c r="Q1363" i="2"/>
  <c r="G45" i="25" s="1"/>
  <c r="Q1364" i="2"/>
  <c r="G458" i="25" s="1"/>
  <c r="Q1365" i="2"/>
  <c r="G366" i="25" s="1"/>
  <c r="Q1366" i="2"/>
  <c r="G59" i="25" s="1"/>
  <c r="Q1367" i="2"/>
  <c r="G226" i="25" s="1"/>
  <c r="Q1368" i="2"/>
  <c r="G82" i="25" s="1"/>
  <c r="Q1369" i="2"/>
  <c r="G85" i="25" s="1"/>
  <c r="Q1370" i="2"/>
  <c r="G282" i="25" s="1"/>
  <c r="Q1371" i="2"/>
  <c r="G272" i="25" s="1"/>
  <c r="Q1372" i="2"/>
  <c r="G123" i="25" s="1"/>
  <c r="Q1373" i="2"/>
  <c r="G434" i="25" s="1"/>
  <c r="Q1374" i="2"/>
  <c r="G312" i="25" s="1"/>
  <c r="Q1375" i="2"/>
  <c r="G506" i="25" s="1"/>
  <c r="Q1376" i="2"/>
  <c r="G110" i="25" s="1"/>
  <c r="Q1377" i="2"/>
  <c r="G219" i="25" s="1"/>
  <c r="Q1378" i="2"/>
  <c r="G96" i="25" s="1"/>
  <c r="Q1379" i="2"/>
  <c r="G236" i="25" s="1"/>
  <c r="Q1380" i="2"/>
  <c r="G53" i="25" s="1"/>
  <c r="Q1381" i="2"/>
  <c r="G507" i="25" s="1"/>
  <c r="Q1382" i="2"/>
  <c r="G324" i="25" s="1"/>
  <c r="Q1383" i="2"/>
  <c r="G8" i="25" s="1"/>
  <c r="Q1384" i="2"/>
  <c r="G18" i="25" s="1"/>
  <c r="Q1385" i="2"/>
  <c r="G3" i="25" s="1"/>
  <c r="Q1386" i="2"/>
  <c r="G376" i="25" s="1"/>
  <c r="Q1387" i="2"/>
  <c r="G100" i="25" s="1"/>
  <c r="Q1388" i="2"/>
  <c r="G464" i="25" s="1"/>
  <c r="Q1389" i="2"/>
  <c r="G137" i="25" s="1"/>
  <c r="Q1390" i="2"/>
  <c r="G338" i="25" s="1"/>
  <c r="Q1391" i="2"/>
  <c r="G384" i="25" s="1"/>
  <c r="Q1392" i="2"/>
  <c r="G140" i="25" s="1"/>
  <c r="Q1393" i="2"/>
  <c r="G288" i="25" s="1"/>
  <c r="Q1394" i="2"/>
  <c r="G304" i="25" s="1"/>
  <c r="Q1395" i="2"/>
  <c r="G418" i="25" s="1"/>
  <c r="Q1396" i="2"/>
  <c r="G413" i="25" s="1"/>
  <c r="Q1397" i="2"/>
  <c r="G136" i="25" s="1"/>
  <c r="Q1398" i="2"/>
  <c r="G113" i="25" s="1"/>
  <c r="Q1399" i="2"/>
  <c r="G206" i="25" s="1"/>
  <c r="Q1400" i="2"/>
  <c r="G135" i="25" s="1"/>
  <c r="Q1401" i="2"/>
  <c r="G313" i="25" s="1"/>
  <c r="Q1402" i="2"/>
  <c r="G9" i="25" s="1"/>
  <c r="Q1403" i="2"/>
  <c r="G286" i="25" s="1"/>
  <c r="Q1404" i="2"/>
  <c r="G262" i="25" s="1"/>
  <c r="Q1405" i="2"/>
  <c r="G214" i="25" s="1"/>
  <c r="Q1406" i="2"/>
  <c r="G234" i="25" s="1"/>
  <c r="Q1407" i="2"/>
  <c r="G67" i="25" s="1"/>
  <c r="Q1408" i="2"/>
  <c r="G212" i="25" s="1"/>
  <c r="Q1409" i="2"/>
  <c r="G274" i="25" s="1"/>
  <c r="Q1410" i="2"/>
  <c r="G61" i="25" s="1"/>
  <c r="Q1411" i="2"/>
  <c r="G448" i="25" s="1"/>
  <c r="Q1412" i="2"/>
  <c r="G477" i="25" s="1"/>
  <c r="Q1413" i="2"/>
  <c r="G379" i="25" s="1"/>
  <c r="Q1414" i="2"/>
  <c r="G30" i="25" s="1"/>
  <c r="Q1415" i="2"/>
  <c r="G508" i="25" s="1"/>
  <c r="Q1416" i="2"/>
  <c r="G164" i="25" s="1"/>
  <c r="Q1417" i="2"/>
  <c r="G303" i="25" s="1"/>
  <c r="Q1418" i="2"/>
  <c r="G106" i="25" s="1"/>
  <c r="Q1419" i="2"/>
  <c r="G509" i="25" s="1"/>
  <c r="Q1420" i="2"/>
  <c r="G177" i="25" s="1"/>
  <c r="Q1421" i="2"/>
  <c r="G127" i="25" s="1"/>
  <c r="Q1422" i="2"/>
  <c r="G425" i="25" s="1"/>
  <c r="Q1423" i="2"/>
  <c r="G297" i="25" s="1"/>
  <c r="Q1424" i="2"/>
  <c r="G510" i="25" s="1"/>
  <c r="Q1425" i="2"/>
  <c r="G249" i="25" s="1"/>
  <c r="Q1426" i="2"/>
  <c r="G49" i="25" s="1"/>
  <c r="Q1427" i="2"/>
  <c r="G98" i="25" s="1"/>
  <c r="Q1428" i="2"/>
  <c r="G77" i="25" s="1"/>
  <c r="Q1429" i="2"/>
  <c r="G232" i="25" s="1"/>
  <c r="Q1430" i="2"/>
  <c r="G246" i="25" s="1"/>
  <c r="Q1431" i="2"/>
  <c r="G178" i="25" s="1"/>
  <c r="Q1432" i="2"/>
  <c r="G400" i="25" s="1"/>
  <c r="Q1433" i="2"/>
  <c r="G175" i="25" s="1"/>
  <c r="Q1434" i="2"/>
  <c r="G347" i="25" s="1"/>
  <c r="Q1435" i="2"/>
  <c r="G267" i="25" s="1"/>
  <c r="Q1436" i="2"/>
  <c r="G10" i="25" s="1"/>
  <c r="Q1437" i="2"/>
  <c r="G335" i="25" s="1"/>
  <c r="Q1438" i="2"/>
  <c r="G453" i="25" s="1"/>
  <c r="Q1439" i="2"/>
  <c r="G79" i="25" s="1"/>
  <c r="Q1440" i="2"/>
  <c r="G373" i="25" s="1"/>
  <c r="Q1441" i="2"/>
  <c r="G203" i="25" s="1"/>
  <c r="Q1442" i="2"/>
  <c r="G414" i="25" s="1"/>
  <c r="Q1443" i="2"/>
  <c r="G124" i="25" s="1"/>
  <c r="Q1444" i="2"/>
  <c r="G328" i="25" s="1"/>
  <c r="Q1445" i="2"/>
  <c r="G156" i="25" s="1"/>
  <c r="Q1446" i="2"/>
  <c r="G285" i="25" s="1"/>
  <c r="Q1447" i="2"/>
  <c r="G153" i="25" s="1"/>
  <c r="Q1448" i="2"/>
  <c r="G355" i="25" s="1"/>
  <c r="Q1449" i="2"/>
  <c r="G213" i="25" s="1"/>
  <c r="Q1450" i="2"/>
  <c r="G182" i="25" s="1"/>
  <c r="Q1451" i="2"/>
  <c r="G93" i="25" s="1"/>
  <c r="Q1452" i="2"/>
  <c r="G179" i="25" s="1"/>
  <c r="Q1453" i="2"/>
  <c r="G511" i="25" s="1"/>
  <c r="Q1454" i="2"/>
  <c r="G343" i="25" s="1"/>
  <c r="Q1455" i="2"/>
  <c r="G91" i="25" s="1"/>
  <c r="Q1456" i="2"/>
  <c r="G266" i="25" s="1"/>
  <c r="Q1457" i="2"/>
  <c r="G170" i="25" s="1"/>
  <c r="Q1458" i="2"/>
  <c r="G512" i="25" s="1"/>
  <c r="Q1459" i="2"/>
  <c r="G420" i="25" s="1"/>
  <c r="Q1460" i="2"/>
  <c r="G513" i="25" s="1"/>
  <c r="Q1461" i="2"/>
  <c r="G514" i="25" s="1"/>
  <c r="Q1462" i="2"/>
  <c r="G57" i="25" s="1"/>
  <c r="Q1463" i="2"/>
  <c r="G415" i="25" s="1"/>
  <c r="Q1464" i="2"/>
  <c r="G269" i="25" s="1"/>
  <c r="Q1465" i="2"/>
  <c r="G89" i="25" s="1"/>
  <c r="Q1466" i="2"/>
  <c r="G515" i="25" s="1"/>
  <c r="Q1467" i="2"/>
  <c r="G471" i="25" s="1"/>
  <c r="Q1468" i="2"/>
  <c r="G479" i="25" s="1"/>
  <c r="Q1469" i="2"/>
  <c r="G407" i="25" s="1"/>
  <c r="Q1470" i="2"/>
  <c r="G460" i="25" s="1"/>
  <c r="Q1471" i="2"/>
  <c r="G198" i="25" s="1"/>
  <c r="Q1472" i="2"/>
  <c r="G210" i="25" s="1"/>
  <c r="Q1473" i="2"/>
  <c r="G221" i="25" s="1"/>
  <c r="Q1474" i="2"/>
  <c r="G467" i="25" s="1"/>
  <c r="Q1475" i="2"/>
  <c r="G410" i="25" s="1"/>
  <c r="Q1476" i="2"/>
  <c r="G433" i="25" s="1"/>
  <c r="Q1477" i="2"/>
  <c r="G209" i="25" s="1"/>
  <c r="Q1478" i="2"/>
  <c r="G461" i="25" s="1"/>
  <c r="Q1479" i="2"/>
  <c r="G360" i="25" s="1"/>
  <c r="Q1480" i="2"/>
  <c r="G468" i="25" s="1"/>
  <c r="Q1481" i="2"/>
  <c r="G287" i="25" s="1"/>
  <c r="Q1482" i="2"/>
  <c r="G155" i="25" s="1"/>
  <c r="Q1483" i="2"/>
  <c r="G230" i="25" s="1"/>
  <c r="Q1484" i="2"/>
  <c r="G395" i="25" s="1"/>
  <c r="Q1485" i="2"/>
  <c r="G273" i="25" s="1"/>
  <c r="Q1486" i="2"/>
  <c r="G202" i="25" s="1"/>
  <c r="Q1487" i="2"/>
  <c r="G193" i="25" s="1"/>
  <c r="Q1488" i="2"/>
  <c r="G423" i="25" s="1"/>
  <c r="Q1489" i="2"/>
  <c r="G296" i="25" s="1"/>
  <c r="Q1490" i="2"/>
  <c r="G228" i="25" s="1"/>
  <c r="Q1491" i="2"/>
  <c r="G192" i="25" s="1"/>
  <c r="Q1492" i="2"/>
  <c r="G141" i="25" s="1"/>
  <c r="Q1493" i="2"/>
  <c r="G260" i="25" s="1"/>
  <c r="Q1494" i="2"/>
  <c r="G419" i="25" s="1"/>
  <c r="Q1495" i="2"/>
  <c r="G516" i="25" s="1"/>
  <c r="Q1496" i="2"/>
  <c r="G470" i="25" s="1"/>
  <c r="Q1497" i="2"/>
  <c r="G385" i="25" s="1"/>
  <c r="Q1498" i="2"/>
  <c r="G86" i="25" s="1"/>
  <c r="Q1499" i="2"/>
  <c r="G398" i="25" s="1"/>
  <c r="Q1500" i="2"/>
  <c r="G105" i="25" s="1"/>
  <c r="Q1501" i="2"/>
  <c r="G429" i="25" s="1"/>
  <c r="Q1502" i="2"/>
  <c r="G323" i="25" s="1"/>
  <c r="Q1503" i="2"/>
  <c r="G126" i="25" s="1"/>
  <c r="Q1504" i="2"/>
  <c r="G161" i="25" s="1"/>
  <c r="Q1505" i="2"/>
  <c r="G39" i="25" s="1"/>
  <c r="Q1506" i="2"/>
  <c r="G447" i="25" s="1"/>
  <c r="Q1507" i="2"/>
  <c r="G388" i="25" s="1"/>
  <c r="Q1508" i="2"/>
  <c r="G31" i="25" s="1"/>
  <c r="Q1509" i="2"/>
  <c r="G36" i="25" s="1"/>
  <c r="Q1510" i="2"/>
  <c r="G17" i="25" s="1"/>
  <c r="Q1511" i="2"/>
  <c r="G271" i="25" s="1"/>
  <c r="Q1512" i="2"/>
  <c r="G401" i="25" s="1"/>
  <c r="Q1513" i="2"/>
  <c r="G363" i="25" s="1"/>
  <c r="Q1514" i="2"/>
  <c r="G215" i="25" s="1"/>
  <c r="Q1515" i="2"/>
  <c r="G22" i="25" s="1"/>
  <c r="Q1516" i="2"/>
  <c r="G294" i="25" s="1"/>
  <c r="Q1517" i="2"/>
  <c r="G256" i="25" s="1"/>
  <c r="Q1518" i="2"/>
  <c r="G331" i="25" s="1"/>
  <c r="Q1519" i="2"/>
  <c r="G26" i="25" s="1"/>
  <c r="Q1520" i="2"/>
  <c r="G107" i="25" s="1"/>
  <c r="Q1521" i="2"/>
  <c r="G472" i="25" s="1"/>
  <c r="Q1522" i="2"/>
  <c r="G387" i="25" s="1"/>
  <c r="Q1523" i="2"/>
  <c r="G411" i="25" s="1"/>
  <c r="Q1524" i="2"/>
  <c r="G162" i="25" s="1"/>
  <c r="Q1525" i="2"/>
  <c r="G299" i="25" s="1"/>
  <c r="Q1526" i="2"/>
  <c r="G199" i="25" s="1"/>
  <c r="Q1527" i="2"/>
  <c r="G293" i="25" s="1"/>
  <c r="Q1528" i="2"/>
  <c r="G134" i="25" s="1"/>
  <c r="Q1529" i="2"/>
  <c r="G143" i="25" s="1"/>
  <c r="Q1530" i="2"/>
  <c r="G279" i="25" s="1"/>
  <c r="Q1531" i="2"/>
  <c r="G280" i="25" s="1"/>
  <c r="Q1532" i="2"/>
  <c r="G23" i="25" s="1"/>
  <c r="Q1533" i="2"/>
  <c r="G92" i="25" s="1"/>
  <c r="Q1534" i="2"/>
  <c r="G81" i="25" s="1"/>
  <c r="Q1535" i="2"/>
  <c r="G454" i="25" s="1"/>
  <c r="Q1536" i="2"/>
  <c r="G95" i="25" s="1"/>
  <c r="Q1537" i="2"/>
  <c r="G241" i="25" s="1"/>
  <c r="Q1538" i="2"/>
  <c r="G225" i="25" s="1"/>
  <c r="Q1539" i="2"/>
  <c r="G517" i="25" s="1"/>
  <c r="Q1540" i="2"/>
  <c r="G321" i="25" s="1"/>
  <c r="Q1541" i="2"/>
  <c r="G46" i="25" s="1"/>
  <c r="Q1542" i="2"/>
  <c r="G76" i="25" s="1"/>
  <c r="Q1543" i="2"/>
  <c r="G438" i="25" s="1"/>
  <c r="Q1544" i="2"/>
  <c r="G316" i="25" s="1"/>
  <c r="Q1545" i="2"/>
  <c r="G480" i="25" s="1"/>
  <c r="Q1546" i="2"/>
  <c r="G83" i="25" s="1"/>
  <c r="Q1547" i="2"/>
  <c r="G245" i="25" s="1"/>
  <c r="Q1548" i="2"/>
  <c r="G117" i="25" s="1"/>
  <c r="Q1549" i="2"/>
  <c r="G44" i="25" s="1"/>
  <c r="Q1550" i="2"/>
  <c r="G224" i="25" s="1"/>
  <c r="Q1551" i="2"/>
  <c r="G167" i="25" s="1"/>
  <c r="Q1552" i="2"/>
  <c r="G357" i="25" s="1"/>
  <c r="Q1553" i="2"/>
  <c r="G518" i="25" s="1"/>
  <c r="Q1554" i="2"/>
  <c r="G519" i="25" s="1"/>
  <c r="Q1555" i="2"/>
  <c r="G520" i="25" s="1"/>
  <c r="Q1556" i="2"/>
  <c r="G521" i="25" s="1"/>
  <c r="Q1557" i="2"/>
  <c r="G264" i="25" s="1"/>
  <c r="Q1558" i="2"/>
  <c r="G263" i="25" s="1"/>
  <c r="Q1559" i="2"/>
  <c r="G211" i="25" s="1"/>
  <c r="Q1560" i="2"/>
  <c r="G112" i="25" s="1"/>
  <c r="Q1561" i="2"/>
  <c r="G404" i="25" s="1"/>
  <c r="Q1562" i="2"/>
  <c r="G55" i="25" s="1"/>
  <c r="Q1563" i="2"/>
  <c r="G295" i="25" s="1"/>
  <c r="Q1564" i="2"/>
  <c r="G406" i="25" s="1"/>
  <c r="Q1565" i="2"/>
  <c r="G522" i="25" s="1"/>
  <c r="Q1566" i="2"/>
  <c r="G374" i="25" s="1"/>
  <c r="Q1567" i="2"/>
  <c r="G103" i="25" s="1"/>
  <c r="Q1568" i="2"/>
  <c r="G523" i="25" s="1"/>
  <c r="Q1569" i="2"/>
  <c r="G524" i="25" s="1"/>
  <c r="Q1570" i="2"/>
  <c r="G525" i="25" s="1"/>
  <c r="Q1571" i="2"/>
  <c r="G12" i="25" s="1"/>
  <c r="Q1572" i="2"/>
  <c r="H369" i="25" s="1"/>
  <c r="Q1573" i="2"/>
  <c r="H21" i="25" s="1"/>
  <c r="Q1574" i="2"/>
  <c r="H446" i="25" s="1"/>
  <c r="Q1575" i="2"/>
  <c r="H482" i="25" s="1"/>
  <c r="Q1576" i="2"/>
  <c r="H238" i="25" s="1"/>
  <c r="Q1577" i="2"/>
  <c r="H50" i="25" s="1"/>
  <c r="Q1578" i="2"/>
  <c r="H37" i="25" s="1"/>
  <c r="Q1579" i="2"/>
  <c r="H348" i="25" s="1"/>
  <c r="Q1580" i="2"/>
  <c r="H195" i="25" s="1"/>
  <c r="Q1581" i="2"/>
  <c r="H259" i="25" s="1"/>
  <c r="Q1582" i="2"/>
  <c r="H483" i="25" s="1"/>
  <c r="Q1583" i="2"/>
  <c r="H56" i="25" s="1"/>
  <c r="Q1584" i="2"/>
  <c r="H6" i="25" s="1"/>
  <c r="Q1585" i="2"/>
  <c r="H84" i="25" s="1"/>
  <c r="Q1586" i="2"/>
  <c r="H393" i="25" s="1"/>
  <c r="Q1587" i="2"/>
  <c r="H291" i="25" s="1"/>
  <c r="Q1588" i="2"/>
  <c r="H218" i="25" s="1"/>
  <c r="Q1589" i="2"/>
  <c r="H16" i="25" s="1"/>
  <c r="Q1590" i="2"/>
  <c r="H66" i="25" s="1"/>
  <c r="Q1591" i="2"/>
  <c r="H147" i="25" s="1"/>
  <c r="Q1592" i="2"/>
  <c r="H270" i="25" s="1"/>
  <c r="Q1593" i="2"/>
  <c r="H14" i="25" s="1"/>
  <c r="Q1594" i="2"/>
  <c r="H340" i="25" s="1"/>
  <c r="Q1595" i="2"/>
  <c r="H75" i="25" s="1"/>
  <c r="Q1596" i="2"/>
  <c r="H456" i="25" s="1"/>
  <c r="Q1597" i="2"/>
  <c r="H383" i="25" s="1"/>
  <c r="Q1598" i="2"/>
  <c r="H481" i="25" s="1"/>
  <c r="Q1599" i="2"/>
  <c r="H381" i="25" s="1"/>
  <c r="Q1600" i="2"/>
  <c r="H300" i="25" s="1"/>
  <c r="Q1601" i="2"/>
  <c r="H361" i="25" s="1"/>
  <c r="Q1602" i="2"/>
  <c r="H108" i="25" s="1"/>
  <c r="Q1603" i="2"/>
  <c r="H463" i="25" s="1"/>
  <c r="Q1604" i="2"/>
  <c r="H158" i="25" s="1"/>
  <c r="Q1605" i="2"/>
  <c r="H204" i="25" s="1"/>
  <c r="Q1606" i="2"/>
  <c r="H150" i="25" s="1"/>
  <c r="Q1607" i="2"/>
  <c r="H358" i="25" s="1"/>
  <c r="Q1608" i="2"/>
  <c r="H301" i="25" s="1"/>
  <c r="Q1609" i="2"/>
  <c r="H409" i="25" s="1"/>
  <c r="Q1610" i="2"/>
  <c r="H148" i="25" s="1"/>
  <c r="Q1611" i="2"/>
  <c r="H437" i="25" s="1"/>
  <c r="Q1612" i="2"/>
  <c r="H283" i="25" s="1"/>
  <c r="Q1613" i="2"/>
  <c r="H111" i="25" s="1"/>
  <c r="Q1614" i="2"/>
  <c r="H87" i="25" s="1"/>
  <c r="Q1615" i="2"/>
  <c r="H257" i="25" s="1"/>
  <c r="Q1616" i="2"/>
  <c r="H58" i="25" s="1"/>
  <c r="Q1617" i="2"/>
  <c r="H47" i="25" s="1"/>
  <c r="Q1618" i="2"/>
  <c r="H351" i="25" s="1"/>
  <c r="Q1619" i="2"/>
  <c r="H292" i="25" s="1"/>
  <c r="Q1620" i="2"/>
  <c r="H13" i="25" s="1"/>
  <c r="Q1621" i="2"/>
  <c r="H325" i="25" s="1"/>
  <c r="Q1622" i="2"/>
  <c r="H41" i="25" s="1"/>
  <c r="Q1623" i="2"/>
  <c r="H441" i="25" s="1"/>
  <c r="Q1624" i="2"/>
  <c r="H243" i="25" s="1"/>
  <c r="Q1625" i="2"/>
  <c r="H166" i="25" s="1"/>
  <c r="Q1626" i="2"/>
  <c r="H159" i="25" s="1"/>
  <c r="Q1627" i="2"/>
  <c r="H341" i="25" s="1"/>
  <c r="Q1628" i="2"/>
  <c r="H187" i="25" s="1"/>
  <c r="Q1629" i="2"/>
  <c r="H465" i="25" s="1"/>
  <c r="Q1630" i="2"/>
  <c r="H253" i="25" s="1"/>
  <c r="Q1631" i="2"/>
  <c r="H349" i="25" s="1"/>
  <c r="Q1632" i="2"/>
  <c r="H484" i="25" s="1"/>
  <c r="Q1633" i="2"/>
  <c r="H223" i="25" s="1"/>
  <c r="Q1634" i="2"/>
  <c r="H466" i="25" s="1"/>
  <c r="Q1635" i="2"/>
  <c r="H104" i="25" s="1"/>
  <c r="Q1636" i="2"/>
  <c r="H121" i="25" s="1"/>
  <c r="Q1637" i="2"/>
  <c r="H254" i="25" s="1"/>
  <c r="Q1638" i="2"/>
  <c r="H24" i="25" s="1"/>
  <c r="Q1639" i="2"/>
  <c r="H367" i="25" s="1"/>
  <c r="Q1640" i="2"/>
  <c r="H128" i="25" s="1"/>
  <c r="Q1641" i="2"/>
  <c r="H444" i="25" s="1"/>
  <c r="Q1642" i="2"/>
  <c r="H27" i="25" s="1"/>
  <c r="Q1643" i="2"/>
  <c r="H60" i="25" s="1"/>
  <c r="Q1644" i="2"/>
  <c r="H352" i="25" s="1"/>
  <c r="Q1645" i="2"/>
  <c r="H485" i="25" s="1"/>
  <c r="Q1646" i="2"/>
  <c r="H32" i="25" s="1"/>
  <c r="Q1647" i="2"/>
  <c r="H365" i="25" s="1"/>
  <c r="Q1648" i="2"/>
  <c r="H486" i="25" s="1"/>
  <c r="Q1649" i="2"/>
  <c r="H399" i="25" s="1"/>
  <c r="Q1650" i="2"/>
  <c r="H118" i="25" s="1"/>
  <c r="Q1651" i="2"/>
  <c r="H90" i="25" s="1"/>
  <c r="Q1652" i="2"/>
  <c r="H452" i="25" s="1"/>
  <c r="Q1653" i="2"/>
  <c r="H339" i="25" s="1"/>
  <c r="Q1654" i="2"/>
  <c r="H320" i="25" s="1"/>
  <c r="Q1655" i="2"/>
  <c r="H80" i="25" s="1"/>
  <c r="Q1656" i="2"/>
  <c r="H430" i="25" s="1"/>
  <c r="Q1657" i="2"/>
  <c r="H19" i="25" s="1"/>
  <c r="Q1658" i="2"/>
  <c r="H487" i="25" s="1"/>
  <c r="Q1659" i="2"/>
  <c r="H119" i="25" s="1"/>
  <c r="Q1660" i="2"/>
  <c r="H475" i="25" s="1"/>
  <c r="Q1661" i="2"/>
  <c r="H72" i="25" s="1"/>
  <c r="Q1662" i="2"/>
  <c r="H197" i="25" s="1"/>
  <c r="Q1663" i="2"/>
  <c r="H94" i="25" s="1"/>
  <c r="Q1664" i="2"/>
  <c r="H235" i="25" s="1"/>
  <c r="Q1665" i="2"/>
  <c r="H449" i="25" s="1"/>
  <c r="Q1666" i="2"/>
  <c r="H185" i="25" s="1"/>
  <c r="Q1667" i="2"/>
  <c r="H362" i="25" s="1"/>
  <c r="Q1668" i="2"/>
  <c r="H229" i="25" s="1"/>
  <c r="Q1669" i="2"/>
  <c r="H488" i="25" s="1"/>
  <c r="Q1670" i="2"/>
  <c r="H489" i="25" s="1"/>
  <c r="Q1671" i="2"/>
  <c r="H421" i="25" s="1"/>
  <c r="Q1672" i="2"/>
  <c r="H34" i="25" s="1"/>
  <c r="Q1673" i="2"/>
  <c r="H99" i="25" s="1"/>
  <c r="Q1674" i="2"/>
  <c r="H372" i="25" s="1"/>
  <c r="Q1675" i="2"/>
  <c r="H405" i="25" s="1"/>
  <c r="Q1676" i="2"/>
  <c r="H308" i="25" s="1"/>
  <c r="Q1677" i="2"/>
  <c r="H157" i="25" s="1"/>
  <c r="Q1678" i="2"/>
  <c r="H154" i="25" s="1"/>
  <c r="Q1679" i="2"/>
  <c r="H183" i="25" s="1"/>
  <c r="Q1680" i="2"/>
  <c r="H277" i="25" s="1"/>
  <c r="Q1681" i="2"/>
  <c r="H408" i="25" s="1"/>
  <c r="Q1682" i="2"/>
  <c r="H329" i="25" s="1"/>
  <c r="Q1683" i="2"/>
  <c r="H490" i="25" s="1"/>
  <c r="Q1684" i="2"/>
  <c r="H275" i="25" s="1"/>
  <c r="Q1685" i="2"/>
  <c r="H196" i="25" s="1"/>
  <c r="Q1686" i="2"/>
  <c r="H220" i="25" s="1"/>
  <c r="Q1687" i="2"/>
  <c r="H122" i="25" s="1"/>
  <c r="Q1688" i="2"/>
  <c r="H424" i="25" s="1"/>
  <c r="Q1689" i="2"/>
  <c r="H314" i="25" s="1"/>
  <c r="Q1690" i="2"/>
  <c r="H345" i="25" s="1"/>
  <c r="Q1691" i="2"/>
  <c r="H29" i="25" s="1"/>
  <c r="Q1692" i="2"/>
  <c r="H281" i="25" s="1"/>
  <c r="Q1693" i="2"/>
  <c r="H491" i="25" s="1"/>
  <c r="Q1694" i="2"/>
  <c r="H492" i="25" s="1"/>
  <c r="Q1695" i="2"/>
  <c r="H63" i="25" s="1"/>
  <c r="Q1696" i="2"/>
  <c r="H493" i="25" s="1"/>
  <c r="Q1697" i="2"/>
  <c r="H261" i="25" s="1"/>
  <c r="Q1698" i="2"/>
  <c r="H494" i="25" s="1"/>
  <c r="Q1699" i="2"/>
  <c r="H28" i="25" s="1"/>
  <c r="Q1700" i="2"/>
  <c r="H258" i="25" s="1"/>
  <c r="Q1701" i="2"/>
  <c r="H38" i="25" s="1"/>
  <c r="Q1702" i="2"/>
  <c r="H368" i="25" s="1"/>
  <c r="Q1703" i="2"/>
  <c r="H35" i="25" s="1"/>
  <c r="Q1704" i="2"/>
  <c r="H459" i="25" s="1"/>
  <c r="Q1705" i="2"/>
  <c r="H310" i="25" s="1"/>
  <c r="Q1706" i="2"/>
  <c r="H354" i="25" s="1"/>
  <c r="Q1707" i="2"/>
  <c r="H145" i="25" s="1"/>
  <c r="Q1708" i="2"/>
  <c r="H115" i="25" s="1"/>
  <c r="Q1709" i="2"/>
  <c r="H326" i="25" s="1"/>
  <c r="Q1710" i="2"/>
  <c r="H412" i="25" s="1"/>
  <c r="Q1711" i="2"/>
  <c r="H168" i="25" s="1"/>
  <c r="Q1712" i="2"/>
  <c r="H247" i="25" s="1"/>
  <c r="Q1713" i="2"/>
  <c r="H186" i="25" s="1"/>
  <c r="Q1714" i="2"/>
  <c r="H101" i="25" s="1"/>
  <c r="Q1715" i="2"/>
  <c r="H174" i="25" s="1"/>
  <c r="Q1716" i="2"/>
  <c r="H332" i="25" s="1"/>
  <c r="Q1717" i="2"/>
  <c r="H334" i="25" s="1"/>
  <c r="Q1718" i="2"/>
  <c r="H450" i="25" s="1"/>
  <c r="Q1719" i="2"/>
  <c r="H5" i="25" s="1"/>
  <c r="Q1720" i="2"/>
  <c r="H240" i="25" s="1"/>
  <c r="Q1721" i="2"/>
  <c r="H289" i="25" s="1"/>
  <c r="Q1722" i="2"/>
  <c r="H278" i="25" s="1"/>
  <c r="Q1723" i="2"/>
  <c r="H64" i="25" s="1"/>
  <c r="Q1724" i="2"/>
  <c r="H125" i="25" s="1"/>
  <c r="Q1725" i="2"/>
  <c r="H451" i="25" s="1"/>
  <c r="Q1726" i="2"/>
  <c r="H416" i="25" s="1"/>
  <c r="Q1727" i="2"/>
  <c r="H239" i="25" s="1"/>
  <c r="Q1728" i="2"/>
  <c r="H476" i="25" s="1"/>
  <c r="Q1729" i="2"/>
  <c r="H20" i="25" s="1"/>
  <c r="Q1730" i="2"/>
  <c r="H495" i="25" s="1"/>
  <c r="Q1731" i="2"/>
  <c r="H422" i="25" s="1"/>
  <c r="Q1732" i="2"/>
  <c r="H109" i="25" s="1"/>
  <c r="Q1733" i="2"/>
  <c r="H473" i="25" s="1"/>
  <c r="Q1734" i="2"/>
  <c r="H386" i="25" s="1"/>
  <c r="Q1735" i="2"/>
  <c r="H172" i="25" s="1"/>
  <c r="Q1736" i="2"/>
  <c r="H318" i="25" s="1"/>
  <c r="Q1737" i="2"/>
  <c r="H353" i="25" s="1"/>
  <c r="Q1738" i="2"/>
  <c r="H160" i="25" s="1"/>
  <c r="Q1739" i="2"/>
  <c r="H359" i="25" s="1"/>
  <c r="Q1740" i="2"/>
  <c r="H496" i="25" s="1"/>
  <c r="Q1741" i="2"/>
  <c r="H133" i="25" s="1"/>
  <c r="Q1742" i="2"/>
  <c r="H120" i="25" s="1"/>
  <c r="Q1743" i="2"/>
  <c r="H190" i="25" s="1"/>
  <c r="Q1744" i="2"/>
  <c r="H290" i="25" s="1"/>
  <c r="Q1745" i="2"/>
  <c r="H428" i="25" s="1"/>
  <c r="Q1746" i="2"/>
  <c r="H7" i="25" s="1"/>
  <c r="Q1747" i="2"/>
  <c r="H497" i="25" s="1"/>
  <c r="Q1748" i="2"/>
  <c r="H333" i="25" s="1"/>
  <c r="Q1749" i="2"/>
  <c r="H129" i="25" s="1"/>
  <c r="Q1750" i="2"/>
  <c r="H498" i="25" s="1"/>
  <c r="Q1751" i="2"/>
  <c r="H216" i="25" s="1"/>
  <c r="Q1752" i="2"/>
  <c r="H233" i="25" s="1"/>
  <c r="Q1753" i="2"/>
  <c r="H342" i="25" s="1"/>
  <c r="Q1754" i="2"/>
  <c r="H102" i="25" s="1"/>
  <c r="Q1755" i="2"/>
  <c r="H142" i="25" s="1"/>
  <c r="Q1756" i="2"/>
  <c r="H474" i="25" s="1"/>
  <c r="Q1757" i="2"/>
  <c r="H131" i="25" s="1"/>
  <c r="Q1758" i="2"/>
  <c r="H392" i="25" s="1"/>
  <c r="Q1759" i="2"/>
  <c r="H184" i="25" s="1"/>
  <c r="Q1760" i="2"/>
  <c r="H171" i="25" s="1"/>
  <c r="Q1761" i="2"/>
  <c r="H188" i="25" s="1"/>
  <c r="Q1762" i="2"/>
  <c r="H364" i="25" s="1"/>
  <c r="Q1763" i="2"/>
  <c r="H390" i="25" s="1"/>
  <c r="Q1764" i="2"/>
  <c r="H394" i="25" s="1"/>
  <c r="Q1765" i="2"/>
  <c r="H181" i="25" s="1"/>
  <c r="Q1766" i="2"/>
  <c r="H417" i="25" s="1"/>
  <c r="Q1767" i="2"/>
  <c r="H432" i="25" s="1"/>
  <c r="Q1768" i="2"/>
  <c r="H276" i="25" s="1"/>
  <c r="Q1769" i="2"/>
  <c r="H346" i="25" s="1"/>
  <c r="Q1770" i="2"/>
  <c r="H149" i="25" s="1"/>
  <c r="Q1771" i="2"/>
  <c r="H169" i="25" s="1"/>
  <c r="Q1772" i="2"/>
  <c r="H356" i="25" s="1"/>
  <c r="Q1773" i="2"/>
  <c r="H132" i="25" s="1"/>
  <c r="Q1774" i="2"/>
  <c r="H307" i="25" s="1"/>
  <c r="Q1775" i="2"/>
  <c r="H65" i="25" s="1"/>
  <c r="Q1776" i="2"/>
  <c r="H499" i="25" s="1"/>
  <c r="Q1777" i="2"/>
  <c r="H130" i="25" s="1"/>
  <c r="Q1778" i="2"/>
  <c r="H309" i="25" s="1"/>
  <c r="Q1779" i="2"/>
  <c r="H42" i="25" s="1"/>
  <c r="Q1780" i="2"/>
  <c r="H431" i="25" s="1"/>
  <c r="Q1781" i="2"/>
  <c r="H402" i="25" s="1"/>
  <c r="Q1782" i="2"/>
  <c r="H51" i="25" s="1"/>
  <c r="Q1783" i="2"/>
  <c r="H457" i="25" s="1"/>
  <c r="Q1784" i="2"/>
  <c r="H139" i="25" s="1"/>
  <c r="Q1785" i="2"/>
  <c r="H189" i="25" s="1"/>
  <c r="Q1786" i="2"/>
  <c r="H391" i="25" s="1"/>
  <c r="Q1787" i="2"/>
  <c r="H116" i="25" s="1"/>
  <c r="Q1788" i="2"/>
  <c r="H500" i="25" s="1"/>
  <c r="Q1789" i="2"/>
  <c r="H371" i="25" s="1"/>
  <c r="Q1790" i="2"/>
  <c r="H382" i="25" s="1"/>
  <c r="Q1791" i="2"/>
  <c r="H152" i="25" s="1"/>
  <c r="Q1792" i="2"/>
  <c r="H40" i="25" s="1"/>
  <c r="Q1793" i="2"/>
  <c r="H68" i="25" s="1"/>
  <c r="Q1794" i="2"/>
  <c r="H69" i="25" s="1"/>
  <c r="Q1795" i="2"/>
  <c r="H336" i="25" s="1"/>
  <c r="Q1796" i="2"/>
  <c r="H242" i="25" s="1"/>
  <c r="Q1797" i="2"/>
  <c r="H317" i="25" s="1"/>
  <c r="Q1798" i="2"/>
  <c r="H244" i="25" s="1"/>
  <c r="Q1799" i="2"/>
  <c r="H252" i="25" s="1"/>
  <c r="Q1800" i="2"/>
  <c r="H73" i="25" s="1"/>
  <c r="Q1801" i="2"/>
  <c r="H265" i="25" s="1"/>
  <c r="Q1802" i="2"/>
  <c r="H445" i="25" s="1"/>
  <c r="Q1803" i="2"/>
  <c r="H501" i="25" s="1"/>
  <c r="Q1804" i="2"/>
  <c r="H427" i="25" s="1"/>
  <c r="Q1805" i="2"/>
  <c r="H114" i="25" s="1"/>
  <c r="Q1806" i="2"/>
  <c r="H237" i="25" s="1"/>
  <c r="Q1807" i="2"/>
  <c r="H375" i="25" s="1"/>
  <c r="Q1808" i="2"/>
  <c r="H54" i="25" s="1"/>
  <c r="Q1809" i="2"/>
  <c r="H462" i="25" s="1"/>
  <c r="Q1810" i="2"/>
  <c r="H70" i="25" s="1"/>
  <c r="Q1811" i="2"/>
  <c r="H284" i="25" s="1"/>
  <c r="Q1812" i="2"/>
  <c r="H389" i="25" s="1"/>
  <c r="Q1813" i="2"/>
  <c r="H205" i="25" s="1"/>
  <c r="Q1814" i="2"/>
  <c r="H250" i="25" s="1"/>
  <c r="Q1815" i="2"/>
  <c r="H165" i="25" s="1"/>
  <c r="Q1816" i="2"/>
  <c r="H248" i="25" s="1"/>
  <c r="Q1817" i="2"/>
  <c r="H370" i="25" s="1"/>
  <c r="Q1818" i="2"/>
  <c r="H200" i="25" s="1"/>
  <c r="Q1819" i="2"/>
  <c r="H306" i="25" s="1"/>
  <c r="Q1820" i="2"/>
  <c r="H194" i="25" s="1"/>
  <c r="Q1821" i="2"/>
  <c r="H455" i="25" s="1"/>
  <c r="Q1822" i="2"/>
  <c r="H52" i="25" s="1"/>
  <c r="Q1823" i="2"/>
  <c r="H201" i="25" s="1"/>
  <c r="Q1824" i="2"/>
  <c r="H298" i="25" s="1"/>
  <c r="Q1825" i="2"/>
  <c r="H436" i="25" s="1"/>
  <c r="Q1826" i="2"/>
  <c r="H255" i="25" s="1"/>
  <c r="Q1827" i="2"/>
  <c r="H163" i="25" s="1"/>
  <c r="Q1828" i="2"/>
  <c r="H502" i="25" s="1"/>
  <c r="Q1829" i="2"/>
  <c r="H396" i="25" s="1"/>
  <c r="Q1830" i="2"/>
  <c r="H88" i="25" s="1"/>
  <c r="Q1831" i="2"/>
  <c r="H268" i="25" s="1"/>
  <c r="Q1832" i="2"/>
  <c r="H377" i="25" s="1"/>
  <c r="Q1833" i="2"/>
  <c r="H440" i="25" s="1"/>
  <c r="Q1834" i="2"/>
  <c r="H62" i="25" s="1"/>
  <c r="Q1835" i="2"/>
  <c r="H469" i="25" s="1"/>
  <c r="Q1836" i="2"/>
  <c r="H397" i="25" s="1"/>
  <c r="Q1837" i="2"/>
  <c r="H478" i="25" s="1"/>
  <c r="Q1838" i="2"/>
  <c r="H173" i="25" s="1"/>
  <c r="Q1839" i="2"/>
  <c r="H503" i="25" s="1"/>
  <c r="Q1840" i="2"/>
  <c r="H222" i="25" s="1"/>
  <c r="Q1841" i="2"/>
  <c r="H350" i="25" s="1"/>
  <c r="Q1842" i="2"/>
  <c r="H176" i="25" s="1"/>
  <c r="Q1843" i="2"/>
  <c r="H207" i="25" s="1"/>
  <c r="Q1844" i="2"/>
  <c r="H330" i="25" s="1"/>
  <c r="Q1845" i="2"/>
  <c r="H319" i="25" s="1"/>
  <c r="Q1846" i="2"/>
  <c r="H217" i="25" s="1"/>
  <c r="Q1847" i="2"/>
  <c r="H97" i="25" s="1"/>
  <c r="Q1848" i="2"/>
  <c r="H443" i="25" s="1"/>
  <c r="Q1849" i="2"/>
  <c r="H403" i="25" s="1"/>
  <c r="Q1850" i="2"/>
  <c r="H180" i="25" s="1"/>
  <c r="Q1851" i="2"/>
  <c r="H322" i="25" s="1"/>
  <c r="Q1852" i="2"/>
  <c r="H380" i="25" s="1"/>
  <c r="Q1853" i="2"/>
  <c r="H442" i="25" s="1"/>
  <c r="Q1854" i="2"/>
  <c r="H439" i="25" s="1"/>
  <c r="Q1855" i="2"/>
  <c r="H151" i="25" s="1"/>
  <c r="Q1856" i="2"/>
  <c r="H208" i="25" s="1"/>
  <c r="Q1857" i="2"/>
  <c r="H426" i="25" s="1"/>
  <c r="Q1858" i="2"/>
  <c r="H146" i="25" s="1"/>
  <c r="Q1859" i="2"/>
  <c r="H504" i="25" s="1"/>
  <c r="Q1860" i="2"/>
  <c r="H48" i="25" s="1"/>
  <c r="Q1861" i="2"/>
  <c r="H435" i="25" s="1"/>
  <c r="Q1862" i="2"/>
  <c r="H251" i="25" s="1"/>
  <c r="Q1863" i="2"/>
  <c r="H144" i="25" s="1"/>
  <c r="Q1864" i="2"/>
  <c r="H231" i="25" s="1"/>
  <c r="Q1865" i="2"/>
  <c r="H25" i="25" s="1"/>
  <c r="Q1866" i="2"/>
  <c r="H74" i="25" s="1"/>
  <c r="Q1867" i="2"/>
  <c r="H302" i="25" s="1"/>
  <c r="Q1868" i="2"/>
  <c r="H378" i="25" s="1"/>
  <c r="Q1869" i="2"/>
  <c r="H315" i="25" s="1"/>
  <c r="Q1870" i="2"/>
  <c r="H327" i="25" s="1"/>
  <c r="Q1871" i="2"/>
  <c r="H11" i="25" s="1"/>
  <c r="Q1872" i="2"/>
  <c r="H43" i="25" s="1"/>
  <c r="Q1873" i="2"/>
  <c r="H71" i="25" s="1"/>
  <c r="Q1874" i="2"/>
  <c r="H305" i="25" s="1"/>
  <c r="Q1875" i="2"/>
  <c r="H78" i="25" s="1"/>
  <c r="Q1876" i="2"/>
  <c r="H33" i="25" s="1"/>
  <c r="Q1877" i="2"/>
  <c r="H337" i="25" s="1"/>
  <c r="Q1878" i="2"/>
  <c r="H505" i="25" s="1"/>
  <c r="Q1879" i="2"/>
  <c r="H311" i="25" s="1"/>
  <c r="Q1880" i="2"/>
  <c r="H15" i="25" s="1"/>
  <c r="Q1881" i="2"/>
  <c r="H4" i="25" s="1"/>
  <c r="Q1882" i="2"/>
  <c r="H138" i="25" s="1"/>
  <c r="Q1883" i="2"/>
  <c r="H344" i="25" s="1"/>
  <c r="Q1884" i="2"/>
  <c r="H227" i="25" s="1"/>
  <c r="Q1885" i="2"/>
  <c r="H191" i="25" s="1"/>
  <c r="Q1886" i="2"/>
  <c r="H45" i="25" s="1"/>
  <c r="Q1887" i="2"/>
  <c r="H458" i="25" s="1"/>
  <c r="Q1888" i="2"/>
  <c r="H366" i="25" s="1"/>
  <c r="Q1889" i="2"/>
  <c r="H59" i="25" s="1"/>
  <c r="Q1890" i="2"/>
  <c r="H226" i="25" s="1"/>
  <c r="Q1891" i="2"/>
  <c r="H82" i="25" s="1"/>
  <c r="Q1892" i="2"/>
  <c r="H85" i="25" s="1"/>
  <c r="Q1893" i="2"/>
  <c r="H282" i="25" s="1"/>
  <c r="Q1894" i="2"/>
  <c r="H272" i="25" s="1"/>
  <c r="Q1895" i="2"/>
  <c r="H123" i="25" s="1"/>
  <c r="Q1896" i="2"/>
  <c r="H434" i="25" s="1"/>
  <c r="Q1897" i="2"/>
  <c r="H312" i="25" s="1"/>
  <c r="Q1898" i="2"/>
  <c r="H506" i="25" s="1"/>
  <c r="Q1899" i="2"/>
  <c r="H110" i="25" s="1"/>
  <c r="Q1900" i="2"/>
  <c r="H219" i="25" s="1"/>
  <c r="Q1901" i="2"/>
  <c r="H96" i="25" s="1"/>
  <c r="Q1902" i="2"/>
  <c r="H236" i="25" s="1"/>
  <c r="Q1903" i="2"/>
  <c r="H53" i="25" s="1"/>
  <c r="Q1904" i="2"/>
  <c r="H507" i="25" s="1"/>
  <c r="Q1905" i="2"/>
  <c r="H324" i="25" s="1"/>
  <c r="Q1906" i="2"/>
  <c r="H8" i="25" s="1"/>
  <c r="Q1907" i="2"/>
  <c r="H18" i="25" s="1"/>
  <c r="Q1908" i="2"/>
  <c r="H3" i="25" s="1"/>
  <c r="Q1909" i="2"/>
  <c r="H376" i="25" s="1"/>
  <c r="Q1910" i="2"/>
  <c r="H100" i="25" s="1"/>
  <c r="Q1911" i="2"/>
  <c r="H464" i="25" s="1"/>
  <c r="Q1912" i="2"/>
  <c r="H137" i="25" s="1"/>
  <c r="Q1913" i="2"/>
  <c r="H338" i="25" s="1"/>
  <c r="Q1914" i="2"/>
  <c r="H384" i="25" s="1"/>
  <c r="Q1915" i="2"/>
  <c r="H140" i="25" s="1"/>
  <c r="Q1916" i="2"/>
  <c r="H288" i="25" s="1"/>
  <c r="Q1917" i="2"/>
  <c r="H304" i="25" s="1"/>
  <c r="Q1918" i="2"/>
  <c r="H418" i="25" s="1"/>
  <c r="Q1919" i="2"/>
  <c r="H413" i="25" s="1"/>
  <c r="Q1920" i="2"/>
  <c r="H136" i="25" s="1"/>
  <c r="Q1921" i="2"/>
  <c r="H113" i="25" s="1"/>
  <c r="Q1922" i="2"/>
  <c r="H206" i="25" s="1"/>
  <c r="Q1923" i="2"/>
  <c r="H135" i="25" s="1"/>
  <c r="Q1924" i="2"/>
  <c r="H313" i="25" s="1"/>
  <c r="Q1925" i="2"/>
  <c r="H9" i="25" s="1"/>
  <c r="Q1926" i="2"/>
  <c r="H286" i="25" s="1"/>
  <c r="Q1927" i="2"/>
  <c r="H262" i="25" s="1"/>
  <c r="Q1928" i="2"/>
  <c r="H214" i="25" s="1"/>
  <c r="Q1929" i="2"/>
  <c r="H234" i="25" s="1"/>
  <c r="Q1930" i="2"/>
  <c r="H67" i="25" s="1"/>
  <c r="Q1931" i="2"/>
  <c r="H212" i="25" s="1"/>
  <c r="Q1932" i="2"/>
  <c r="H274" i="25" s="1"/>
  <c r="Q1933" i="2"/>
  <c r="H61" i="25" s="1"/>
  <c r="Q1934" i="2"/>
  <c r="H448" i="25" s="1"/>
  <c r="Q1935" i="2"/>
  <c r="H477" i="25" s="1"/>
  <c r="Q1936" i="2"/>
  <c r="H379" i="25" s="1"/>
  <c r="Q1937" i="2"/>
  <c r="H30" i="25" s="1"/>
  <c r="Q1938" i="2"/>
  <c r="H508" i="25" s="1"/>
  <c r="Q1939" i="2"/>
  <c r="H164" i="25" s="1"/>
  <c r="Q1940" i="2"/>
  <c r="H303" i="25" s="1"/>
  <c r="Q1941" i="2"/>
  <c r="H106" i="25" s="1"/>
  <c r="Q1942" i="2"/>
  <c r="H509" i="25" s="1"/>
  <c r="Q1943" i="2"/>
  <c r="H177" i="25" s="1"/>
  <c r="Q1944" i="2"/>
  <c r="H127" i="25" s="1"/>
  <c r="Q1945" i="2"/>
  <c r="H425" i="25" s="1"/>
  <c r="Q1946" i="2"/>
  <c r="H297" i="25" s="1"/>
  <c r="Q1947" i="2"/>
  <c r="H510" i="25" s="1"/>
  <c r="Q1948" i="2"/>
  <c r="H249" i="25" s="1"/>
  <c r="Q1949" i="2"/>
  <c r="H49" i="25" s="1"/>
  <c r="Q1950" i="2"/>
  <c r="H98" i="25" s="1"/>
  <c r="Q1951" i="2"/>
  <c r="H77" i="25" s="1"/>
  <c r="Q1952" i="2"/>
  <c r="H232" i="25" s="1"/>
  <c r="Q1953" i="2"/>
  <c r="H246" i="25" s="1"/>
  <c r="Q1954" i="2"/>
  <c r="H178" i="25" s="1"/>
  <c r="Q1955" i="2"/>
  <c r="H400" i="25" s="1"/>
  <c r="Q1956" i="2"/>
  <c r="H175" i="25" s="1"/>
  <c r="Q1957" i="2"/>
  <c r="H347" i="25" s="1"/>
  <c r="Q1958" i="2"/>
  <c r="H267" i="25" s="1"/>
  <c r="Q1959" i="2"/>
  <c r="H10" i="25" s="1"/>
  <c r="Q1960" i="2"/>
  <c r="H335" i="25" s="1"/>
  <c r="Q1961" i="2"/>
  <c r="H453" i="25" s="1"/>
  <c r="Q1962" i="2"/>
  <c r="H79" i="25" s="1"/>
  <c r="Q1963" i="2"/>
  <c r="H373" i="25" s="1"/>
  <c r="Q1964" i="2"/>
  <c r="H203" i="25" s="1"/>
  <c r="Q1965" i="2"/>
  <c r="H414" i="25" s="1"/>
  <c r="Q1966" i="2"/>
  <c r="H124" i="25" s="1"/>
  <c r="Q1967" i="2"/>
  <c r="H328" i="25" s="1"/>
  <c r="Q1968" i="2"/>
  <c r="H156" i="25" s="1"/>
  <c r="Q1969" i="2"/>
  <c r="H285" i="25" s="1"/>
  <c r="Q1970" i="2"/>
  <c r="H153" i="25" s="1"/>
  <c r="Q1971" i="2"/>
  <c r="H355" i="25" s="1"/>
  <c r="Q1972" i="2"/>
  <c r="H213" i="25" s="1"/>
  <c r="Q1973" i="2"/>
  <c r="H182" i="25" s="1"/>
  <c r="Q1974" i="2"/>
  <c r="H93" i="25" s="1"/>
  <c r="Q1975" i="2"/>
  <c r="H179" i="25" s="1"/>
  <c r="Q1976" i="2"/>
  <c r="H511" i="25" s="1"/>
  <c r="Q1977" i="2"/>
  <c r="H343" i="25" s="1"/>
  <c r="Q1978" i="2"/>
  <c r="H91" i="25" s="1"/>
  <c r="Q1979" i="2"/>
  <c r="H266" i="25" s="1"/>
  <c r="Q1980" i="2"/>
  <c r="H170" i="25" s="1"/>
  <c r="Q1981" i="2"/>
  <c r="H512" i="25" s="1"/>
  <c r="Q1982" i="2"/>
  <c r="H420" i="25" s="1"/>
  <c r="Q1983" i="2"/>
  <c r="H513" i="25" s="1"/>
  <c r="Q1984" i="2"/>
  <c r="H514" i="25" s="1"/>
  <c r="Q1985" i="2"/>
  <c r="H57" i="25" s="1"/>
  <c r="Q1986" i="2"/>
  <c r="H415" i="25" s="1"/>
  <c r="Q1987" i="2"/>
  <c r="H269" i="25" s="1"/>
  <c r="Q1988" i="2"/>
  <c r="H89" i="25" s="1"/>
  <c r="Q1989" i="2"/>
  <c r="H515" i="25" s="1"/>
  <c r="Q1990" i="2"/>
  <c r="H471" i="25" s="1"/>
  <c r="Q1991" i="2"/>
  <c r="H479" i="25" s="1"/>
  <c r="Q1992" i="2"/>
  <c r="H407" i="25" s="1"/>
  <c r="Q1993" i="2"/>
  <c r="H460" i="25" s="1"/>
  <c r="Q1994" i="2"/>
  <c r="H198" i="25" s="1"/>
  <c r="Q1995" i="2"/>
  <c r="H210" i="25" s="1"/>
  <c r="Q1996" i="2"/>
  <c r="H221" i="25" s="1"/>
  <c r="Q1997" i="2"/>
  <c r="H467" i="25" s="1"/>
  <c r="Q1998" i="2"/>
  <c r="H410" i="25" s="1"/>
  <c r="Q1999" i="2"/>
  <c r="H433" i="25" s="1"/>
  <c r="Q2000" i="2"/>
  <c r="H209" i="25" s="1"/>
  <c r="Q2001" i="2"/>
  <c r="H461" i="25" s="1"/>
  <c r="Q2002" i="2"/>
  <c r="H360" i="25" s="1"/>
  <c r="Q2003" i="2"/>
  <c r="H468" i="25" s="1"/>
  <c r="Q2004" i="2"/>
  <c r="H287" i="25" s="1"/>
  <c r="Q2005" i="2"/>
  <c r="H155" i="25" s="1"/>
  <c r="Q2006" i="2"/>
  <c r="H230" i="25" s="1"/>
  <c r="Q2007" i="2"/>
  <c r="H395" i="25" s="1"/>
  <c r="Q2008" i="2"/>
  <c r="H273" i="25" s="1"/>
  <c r="Q2009" i="2"/>
  <c r="H202" i="25" s="1"/>
  <c r="Q2010" i="2"/>
  <c r="H193" i="25" s="1"/>
  <c r="Q2011" i="2"/>
  <c r="H423" i="25" s="1"/>
  <c r="Q2012" i="2"/>
  <c r="H296" i="25" s="1"/>
  <c r="Q2013" i="2"/>
  <c r="H228" i="25" s="1"/>
  <c r="Q2014" i="2"/>
  <c r="H192" i="25" s="1"/>
  <c r="Q2015" i="2"/>
  <c r="H141" i="25" s="1"/>
  <c r="Q2016" i="2"/>
  <c r="H260" i="25" s="1"/>
  <c r="Q2017" i="2"/>
  <c r="H419" i="25" s="1"/>
  <c r="Q2018" i="2"/>
  <c r="H516" i="25" s="1"/>
  <c r="Q2019" i="2"/>
  <c r="H470" i="25" s="1"/>
  <c r="Q2020" i="2"/>
  <c r="H385" i="25" s="1"/>
  <c r="Q2021" i="2"/>
  <c r="H86" i="25" s="1"/>
  <c r="Q2022" i="2"/>
  <c r="H398" i="25" s="1"/>
  <c r="Q2023" i="2"/>
  <c r="H105" i="25" s="1"/>
  <c r="Q2024" i="2"/>
  <c r="H429" i="25" s="1"/>
  <c r="Q2025" i="2"/>
  <c r="H323" i="25" s="1"/>
  <c r="Q2026" i="2"/>
  <c r="H126" i="25" s="1"/>
  <c r="Q2027" i="2"/>
  <c r="H161" i="25" s="1"/>
  <c r="Q2028" i="2"/>
  <c r="H39" i="25" s="1"/>
  <c r="Q2029" i="2"/>
  <c r="H447" i="25" s="1"/>
  <c r="Q2030" i="2"/>
  <c r="H388" i="25" s="1"/>
  <c r="Q2031" i="2"/>
  <c r="H31" i="25" s="1"/>
  <c r="Q2032" i="2"/>
  <c r="H36" i="25" s="1"/>
  <c r="Q2033" i="2"/>
  <c r="H17" i="25" s="1"/>
  <c r="Q2034" i="2"/>
  <c r="H271" i="25" s="1"/>
  <c r="Q2035" i="2"/>
  <c r="H401" i="25" s="1"/>
  <c r="Q2036" i="2"/>
  <c r="H363" i="25" s="1"/>
  <c r="Q2037" i="2"/>
  <c r="H215" i="25" s="1"/>
  <c r="Q2038" i="2"/>
  <c r="H22" i="25" s="1"/>
  <c r="Q2039" i="2"/>
  <c r="H294" i="25" s="1"/>
  <c r="Q2040" i="2"/>
  <c r="H256" i="25" s="1"/>
  <c r="Q2041" i="2"/>
  <c r="H331" i="25" s="1"/>
  <c r="Q2042" i="2"/>
  <c r="H26" i="25" s="1"/>
  <c r="Q2043" i="2"/>
  <c r="H107" i="25" s="1"/>
  <c r="Q2044" i="2"/>
  <c r="H472" i="25" s="1"/>
  <c r="Q2045" i="2"/>
  <c r="H387" i="25" s="1"/>
  <c r="Q2046" i="2"/>
  <c r="H411" i="25" s="1"/>
  <c r="Q2047" i="2"/>
  <c r="H162" i="25" s="1"/>
  <c r="Q2048" i="2"/>
  <c r="H299" i="25" s="1"/>
  <c r="Q2049" i="2"/>
  <c r="H199" i="25" s="1"/>
  <c r="Q2050" i="2"/>
  <c r="H293" i="25" s="1"/>
  <c r="Q2051" i="2"/>
  <c r="H134" i="25" s="1"/>
  <c r="Q2052" i="2"/>
  <c r="H143" i="25" s="1"/>
  <c r="Q2053" i="2"/>
  <c r="H279" i="25" s="1"/>
  <c r="Q2054" i="2"/>
  <c r="H280" i="25" s="1"/>
  <c r="Q2055" i="2"/>
  <c r="H23" i="25" s="1"/>
  <c r="Q2056" i="2"/>
  <c r="H92" i="25" s="1"/>
  <c r="Q2057" i="2"/>
  <c r="H81" i="25" s="1"/>
  <c r="Q2058" i="2"/>
  <c r="H454" i="25" s="1"/>
  <c r="Q2059" i="2"/>
  <c r="H95" i="25" s="1"/>
  <c r="Q2060" i="2"/>
  <c r="H241" i="25" s="1"/>
  <c r="Q2061" i="2"/>
  <c r="H225" i="25" s="1"/>
  <c r="Q2062" i="2"/>
  <c r="H517" i="25" s="1"/>
  <c r="Q2063" i="2"/>
  <c r="H321" i="25" s="1"/>
  <c r="Q2064" i="2"/>
  <c r="H46" i="25" s="1"/>
  <c r="Q2065" i="2"/>
  <c r="H76" i="25" s="1"/>
  <c r="Q2066" i="2"/>
  <c r="H438" i="25" s="1"/>
  <c r="Q2067" i="2"/>
  <c r="H316" i="25" s="1"/>
  <c r="Q2068" i="2"/>
  <c r="H480" i="25" s="1"/>
  <c r="Q2069" i="2"/>
  <c r="H83" i="25" s="1"/>
  <c r="Q2070" i="2"/>
  <c r="H245" i="25" s="1"/>
  <c r="Q2071" i="2"/>
  <c r="H117" i="25" s="1"/>
  <c r="Q2072" i="2"/>
  <c r="H44" i="25" s="1"/>
  <c r="Q2073" i="2"/>
  <c r="H224" i="25" s="1"/>
  <c r="Q2074" i="2"/>
  <c r="H167" i="25" s="1"/>
  <c r="Q2075" i="2"/>
  <c r="H357" i="25" s="1"/>
  <c r="Q2076" i="2"/>
  <c r="H518" i="25" s="1"/>
  <c r="Q2077" i="2"/>
  <c r="H519" i="25" s="1"/>
  <c r="Q2078" i="2"/>
  <c r="H520" i="25" s="1"/>
  <c r="Q2079" i="2"/>
  <c r="H521" i="25" s="1"/>
  <c r="Q2080" i="2"/>
  <c r="H264" i="25" s="1"/>
  <c r="Q2081" i="2"/>
  <c r="H263" i="25" s="1"/>
  <c r="Q2082" i="2"/>
  <c r="H211" i="25" s="1"/>
  <c r="Q2083" i="2"/>
  <c r="H112" i="25" s="1"/>
  <c r="Q2084" i="2"/>
  <c r="H404" i="25" s="1"/>
  <c r="Q2085" i="2"/>
  <c r="H55" i="25" s="1"/>
  <c r="Q2086" i="2"/>
  <c r="H295" i="25" s="1"/>
  <c r="Q2087" i="2"/>
  <c r="H406" i="25" s="1"/>
  <c r="Q2088" i="2"/>
  <c r="H522" i="25" s="1"/>
  <c r="Q2089" i="2"/>
  <c r="H374" i="25" s="1"/>
  <c r="Q2090" i="2"/>
  <c r="H103" i="25" s="1"/>
  <c r="Q2091" i="2"/>
  <c r="H523" i="25" s="1"/>
  <c r="Q2092" i="2"/>
  <c r="H524" i="25" s="1"/>
  <c r="Q2093" i="2"/>
  <c r="H525" i="25" s="1"/>
  <c r="Q2094" i="2"/>
  <c r="H12" i="25" s="1"/>
  <c r="Q2095" i="2"/>
  <c r="I369" i="25" s="1"/>
  <c r="Q2096" i="2"/>
  <c r="I21" i="25" s="1"/>
  <c r="Q2097" i="2"/>
  <c r="I446" i="25" s="1"/>
  <c r="Q2098" i="2"/>
  <c r="I482" i="25" s="1"/>
  <c r="Q2099" i="2"/>
  <c r="I238" i="25" s="1"/>
  <c r="Q2100" i="2"/>
  <c r="I50" i="25" s="1"/>
  <c r="Q2101" i="2"/>
  <c r="I37" i="25" s="1"/>
  <c r="Q2102" i="2"/>
  <c r="I348" i="25" s="1"/>
  <c r="Q2103" i="2"/>
  <c r="I195" i="25" s="1"/>
  <c r="Q2104" i="2"/>
  <c r="I259" i="25" s="1"/>
  <c r="Q2105" i="2"/>
  <c r="I483" i="25" s="1"/>
  <c r="Q2106" i="2"/>
  <c r="I56" i="25" s="1"/>
  <c r="Q2107" i="2"/>
  <c r="I6" i="25" s="1"/>
  <c r="Q2108" i="2"/>
  <c r="I84" i="25" s="1"/>
  <c r="Q2109" i="2"/>
  <c r="I393" i="25" s="1"/>
  <c r="Q2110" i="2"/>
  <c r="I291" i="25" s="1"/>
  <c r="Q2111" i="2"/>
  <c r="I218" i="25" s="1"/>
  <c r="Q2112" i="2"/>
  <c r="I16" i="25" s="1"/>
  <c r="Q2113" i="2"/>
  <c r="I66" i="25" s="1"/>
  <c r="Q2114" i="2"/>
  <c r="I147" i="25" s="1"/>
  <c r="Q2115" i="2"/>
  <c r="I270" i="25" s="1"/>
  <c r="Q2116" i="2"/>
  <c r="I14" i="25" s="1"/>
  <c r="Q2117" i="2"/>
  <c r="I340" i="25" s="1"/>
  <c r="Q2118" i="2"/>
  <c r="I75" i="25" s="1"/>
  <c r="Q2119" i="2"/>
  <c r="I456" i="25" s="1"/>
  <c r="Q2120" i="2"/>
  <c r="I383" i="25" s="1"/>
  <c r="Q2121" i="2"/>
  <c r="I481" i="25" s="1"/>
  <c r="Q2122" i="2"/>
  <c r="I381" i="25" s="1"/>
  <c r="Q2123" i="2"/>
  <c r="I300" i="25" s="1"/>
  <c r="Q2124" i="2"/>
  <c r="I361" i="25" s="1"/>
  <c r="Q2125" i="2"/>
  <c r="I108" i="25" s="1"/>
  <c r="Q2126" i="2"/>
  <c r="I463" i="25" s="1"/>
  <c r="Q2127" i="2"/>
  <c r="I158" i="25" s="1"/>
  <c r="Q2128" i="2"/>
  <c r="I204" i="25" s="1"/>
  <c r="Q2129" i="2"/>
  <c r="I150" i="25" s="1"/>
  <c r="Q2130" i="2"/>
  <c r="I358" i="25" s="1"/>
  <c r="Q2131" i="2"/>
  <c r="I301" i="25" s="1"/>
  <c r="Q2132" i="2"/>
  <c r="I409" i="25" s="1"/>
  <c r="Q2133" i="2"/>
  <c r="I148" i="25" s="1"/>
  <c r="Q2134" i="2"/>
  <c r="I437" i="25" s="1"/>
  <c r="Q2135" i="2"/>
  <c r="I283" i="25" s="1"/>
  <c r="Q2136" i="2"/>
  <c r="I111" i="25" s="1"/>
  <c r="Q2137" i="2"/>
  <c r="I87" i="25" s="1"/>
  <c r="Q2138" i="2"/>
  <c r="I257" i="25" s="1"/>
  <c r="Q2139" i="2"/>
  <c r="I58" i="25" s="1"/>
  <c r="Q2140" i="2"/>
  <c r="I47" i="25" s="1"/>
  <c r="Q2141" i="2"/>
  <c r="I351" i="25" s="1"/>
  <c r="Q2142" i="2"/>
  <c r="I292" i="25" s="1"/>
  <c r="Q2143" i="2"/>
  <c r="I13" i="25" s="1"/>
  <c r="Q2144" i="2"/>
  <c r="I325" i="25" s="1"/>
  <c r="Q2145" i="2"/>
  <c r="I41" i="25" s="1"/>
  <c r="Q2146" i="2"/>
  <c r="I441" i="25" s="1"/>
  <c r="Q2147" i="2"/>
  <c r="I243" i="25" s="1"/>
  <c r="Q2148" i="2"/>
  <c r="I166" i="25" s="1"/>
  <c r="Q2149" i="2"/>
  <c r="I159" i="25" s="1"/>
  <c r="Q2150" i="2"/>
  <c r="I341" i="25" s="1"/>
  <c r="Q2151" i="2"/>
  <c r="I187" i="25" s="1"/>
  <c r="Q2152" i="2"/>
  <c r="I465" i="25" s="1"/>
  <c r="Q2153" i="2"/>
  <c r="I253" i="25" s="1"/>
  <c r="Q2154" i="2"/>
  <c r="I349" i="25" s="1"/>
  <c r="Q2155" i="2"/>
  <c r="I484" i="25" s="1"/>
  <c r="Q2156" i="2"/>
  <c r="I223" i="25" s="1"/>
  <c r="Q2157" i="2"/>
  <c r="I466" i="25" s="1"/>
  <c r="Q2158" i="2"/>
  <c r="I104" i="25" s="1"/>
  <c r="Q2159" i="2"/>
  <c r="I121" i="25" s="1"/>
  <c r="Q2160" i="2"/>
  <c r="I254" i="25" s="1"/>
  <c r="Q2161" i="2"/>
  <c r="I24" i="25" s="1"/>
  <c r="Q2162" i="2"/>
  <c r="I367" i="25" s="1"/>
  <c r="Q2163" i="2"/>
  <c r="I128" i="25" s="1"/>
  <c r="Q2164" i="2"/>
  <c r="I444" i="25" s="1"/>
  <c r="Q2165" i="2"/>
  <c r="I27" i="25" s="1"/>
  <c r="Q2166" i="2"/>
  <c r="I60" i="25" s="1"/>
  <c r="Q2167" i="2"/>
  <c r="I352" i="25" s="1"/>
  <c r="Q2168" i="2"/>
  <c r="I485" i="25" s="1"/>
  <c r="Q2169" i="2"/>
  <c r="I32" i="25" s="1"/>
  <c r="Q2170" i="2"/>
  <c r="I365" i="25" s="1"/>
  <c r="Q2171" i="2"/>
  <c r="I486" i="25" s="1"/>
  <c r="Q2172" i="2"/>
  <c r="I399" i="25" s="1"/>
  <c r="Q2173" i="2"/>
  <c r="I118" i="25" s="1"/>
  <c r="Q2174" i="2"/>
  <c r="I90" i="25" s="1"/>
  <c r="Q2175" i="2"/>
  <c r="I452" i="25" s="1"/>
  <c r="Q2176" i="2"/>
  <c r="I339" i="25" s="1"/>
  <c r="Q2177" i="2"/>
  <c r="I320" i="25" s="1"/>
  <c r="Q2178" i="2"/>
  <c r="I80" i="25" s="1"/>
  <c r="Q2179" i="2"/>
  <c r="I430" i="25" s="1"/>
  <c r="Q2180" i="2"/>
  <c r="I19" i="25" s="1"/>
  <c r="Q2181" i="2"/>
  <c r="I487" i="25" s="1"/>
  <c r="Q2182" i="2"/>
  <c r="I119" i="25" s="1"/>
  <c r="Q2183" i="2"/>
  <c r="I475" i="25" s="1"/>
  <c r="Q2184" i="2"/>
  <c r="I72" i="25" s="1"/>
  <c r="Q2185" i="2"/>
  <c r="I197" i="25" s="1"/>
  <c r="Q2186" i="2"/>
  <c r="I94" i="25" s="1"/>
  <c r="Q2187" i="2"/>
  <c r="I235" i="25" s="1"/>
  <c r="Q2188" i="2"/>
  <c r="I449" i="25" s="1"/>
  <c r="Q2189" i="2"/>
  <c r="I185" i="25" s="1"/>
  <c r="Q2190" i="2"/>
  <c r="I362" i="25" s="1"/>
  <c r="Q2191" i="2"/>
  <c r="I229" i="25" s="1"/>
  <c r="Q2192" i="2"/>
  <c r="I488" i="25" s="1"/>
  <c r="Q2193" i="2"/>
  <c r="I489" i="25" s="1"/>
  <c r="Q2194" i="2"/>
  <c r="I421" i="25" s="1"/>
  <c r="Q2195" i="2"/>
  <c r="I34" i="25" s="1"/>
  <c r="Q2196" i="2"/>
  <c r="I99" i="25" s="1"/>
  <c r="Q2197" i="2"/>
  <c r="I372" i="25" s="1"/>
  <c r="Q2198" i="2"/>
  <c r="I405" i="25" s="1"/>
  <c r="Q2199" i="2"/>
  <c r="I308" i="25" s="1"/>
  <c r="Q2200" i="2"/>
  <c r="I157" i="25" s="1"/>
  <c r="Q2201" i="2"/>
  <c r="I154" i="25" s="1"/>
  <c r="Q2202" i="2"/>
  <c r="I183" i="25" s="1"/>
  <c r="Q2203" i="2"/>
  <c r="I277" i="25" s="1"/>
  <c r="Q2204" i="2"/>
  <c r="I408" i="25" s="1"/>
  <c r="Q2205" i="2"/>
  <c r="I329" i="25" s="1"/>
  <c r="Q2206" i="2"/>
  <c r="I490" i="25" s="1"/>
  <c r="Q2207" i="2"/>
  <c r="I275" i="25" s="1"/>
  <c r="Q2208" i="2"/>
  <c r="I196" i="25" s="1"/>
  <c r="Q2209" i="2"/>
  <c r="I220" i="25" s="1"/>
  <c r="Q2210" i="2"/>
  <c r="I122" i="25" s="1"/>
  <c r="Q2211" i="2"/>
  <c r="I424" i="25" s="1"/>
  <c r="Q2212" i="2"/>
  <c r="I314" i="25" s="1"/>
  <c r="Q2213" i="2"/>
  <c r="I345" i="25" s="1"/>
  <c r="Q2214" i="2"/>
  <c r="I29" i="25" s="1"/>
  <c r="Q2215" i="2"/>
  <c r="I281" i="25" s="1"/>
  <c r="Q2216" i="2"/>
  <c r="I491" i="25" s="1"/>
  <c r="Q2217" i="2"/>
  <c r="I492" i="25" s="1"/>
  <c r="Q2218" i="2"/>
  <c r="I63" i="25" s="1"/>
  <c r="Q2219" i="2"/>
  <c r="I493" i="25" s="1"/>
  <c r="Q2220" i="2"/>
  <c r="I261" i="25" s="1"/>
  <c r="Q2221" i="2"/>
  <c r="I494" i="25" s="1"/>
  <c r="Q2222" i="2"/>
  <c r="I28" i="25" s="1"/>
  <c r="Q2223" i="2"/>
  <c r="I258" i="25" s="1"/>
  <c r="Q2224" i="2"/>
  <c r="I38" i="25" s="1"/>
  <c r="Q2225" i="2"/>
  <c r="I368" i="25" s="1"/>
  <c r="Q2226" i="2"/>
  <c r="I35" i="25" s="1"/>
  <c r="Q2227" i="2"/>
  <c r="I459" i="25" s="1"/>
  <c r="Q2228" i="2"/>
  <c r="I310" i="25" s="1"/>
  <c r="Q2229" i="2"/>
  <c r="I354" i="25" s="1"/>
  <c r="Q2230" i="2"/>
  <c r="I145" i="25" s="1"/>
  <c r="Q2231" i="2"/>
  <c r="I115" i="25" s="1"/>
  <c r="Q2232" i="2"/>
  <c r="I326" i="25" s="1"/>
  <c r="Q2233" i="2"/>
  <c r="I412" i="25" s="1"/>
  <c r="Q2234" i="2"/>
  <c r="I168" i="25" s="1"/>
  <c r="Q2235" i="2"/>
  <c r="I247" i="25" s="1"/>
  <c r="Q2236" i="2"/>
  <c r="I186" i="25" s="1"/>
  <c r="Q2237" i="2"/>
  <c r="I101" i="25" s="1"/>
  <c r="Q2238" i="2"/>
  <c r="I174" i="25" s="1"/>
  <c r="Q2239" i="2"/>
  <c r="I332" i="25" s="1"/>
  <c r="Q2240" i="2"/>
  <c r="I334" i="25" s="1"/>
  <c r="Q2241" i="2"/>
  <c r="I450" i="25" s="1"/>
  <c r="Q2242" i="2"/>
  <c r="I5" i="25" s="1"/>
  <c r="Q2243" i="2"/>
  <c r="I240" i="25" s="1"/>
  <c r="Q2244" i="2"/>
  <c r="I289" i="25" s="1"/>
  <c r="Q2245" i="2"/>
  <c r="I278" i="25" s="1"/>
  <c r="Q2246" i="2"/>
  <c r="I64" i="25" s="1"/>
  <c r="Q2247" i="2"/>
  <c r="I125" i="25" s="1"/>
  <c r="Q2248" i="2"/>
  <c r="I451" i="25" s="1"/>
  <c r="Q2249" i="2"/>
  <c r="I416" i="25" s="1"/>
  <c r="Q2250" i="2"/>
  <c r="I239" i="25" s="1"/>
  <c r="Q2251" i="2"/>
  <c r="I476" i="25" s="1"/>
  <c r="Q2252" i="2"/>
  <c r="I20" i="25" s="1"/>
  <c r="Q2253" i="2"/>
  <c r="I495" i="25" s="1"/>
  <c r="Q2254" i="2"/>
  <c r="I422" i="25" s="1"/>
  <c r="Q2255" i="2"/>
  <c r="I109" i="25" s="1"/>
  <c r="Q2256" i="2"/>
  <c r="I473" i="25" s="1"/>
  <c r="Q2257" i="2"/>
  <c r="I386" i="25" s="1"/>
  <c r="Q2258" i="2"/>
  <c r="I172" i="25" s="1"/>
  <c r="Q2259" i="2"/>
  <c r="I318" i="25" s="1"/>
  <c r="Q2260" i="2"/>
  <c r="I353" i="25" s="1"/>
  <c r="Q2261" i="2"/>
  <c r="I160" i="25" s="1"/>
  <c r="Q2262" i="2"/>
  <c r="I359" i="25" s="1"/>
  <c r="Q2263" i="2"/>
  <c r="I496" i="25" s="1"/>
  <c r="Q2264" i="2"/>
  <c r="I133" i="25" s="1"/>
  <c r="Q2265" i="2"/>
  <c r="I120" i="25" s="1"/>
  <c r="Q2266" i="2"/>
  <c r="I190" i="25" s="1"/>
  <c r="Q2267" i="2"/>
  <c r="I290" i="25" s="1"/>
  <c r="Q2268" i="2"/>
  <c r="I428" i="25" s="1"/>
  <c r="Q2269" i="2"/>
  <c r="I7" i="25" s="1"/>
  <c r="Q2270" i="2"/>
  <c r="I497" i="25" s="1"/>
  <c r="Q2271" i="2"/>
  <c r="I333" i="25" s="1"/>
  <c r="Q2272" i="2"/>
  <c r="I129" i="25" s="1"/>
  <c r="Q2273" i="2"/>
  <c r="I498" i="25" s="1"/>
  <c r="Q2274" i="2"/>
  <c r="I216" i="25" s="1"/>
  <c r="Q2275" i="2"/>
  <c r="I233" i="25" s="1"/>
  <c r="Q2276" i="2"/>
  <c r="I342" i="25" s="1"/>
  <c r="Q2277" i="2"/>
  <c r="I102" i="25" s="1"/>
  <c r="Q2278" i="2"/>
  <c r="I142" i="25" s="1"/>
  <c r="Q2279" i="2"/>
  <c r="I474" i="25" s="1"/>
  <c r="Q2280" i="2"/>
  <c r="I131" i="25" s="1"/>
  <c r="Q2281" i="2"/>
  <c r="I392" i="25" s="1"/>
  <c r="Q2282" i="2"/>
  <c r="I184" i="25" s="1"/>
  <c r="Q2283" i="2"/>
  <c r="I171" i="25" s="1"/>
  <c r="Q2284" i="2"/>
  <c r="I188" i="25" s="1"/>
  <c r="Q2285" i="2"/>
  <c r="I364" i="25" s="1"/>
  <c r="Q2286" i="2"/>
  <c r="I390" i="25" s="1"/>
  <c r="Q2287" i="2"/>
  <c r="I394" i="25" s="1"/>
  <c r="Q2288" i="2"/>
  <c r="I181" i="25" s="1"/>
  <c r="Q2289" i="2"/>
  <c r="I417" i="25" s="1"/>
  <c r="Q2290" i="2"/>
  <c r="I432" i="25" s="1"/>
  <c r="Q2291" i="2"/>
  <c r="I276" i="25" s="1"/>
  <c r="Q2292" i="2"/>
  <c r="I346" i="25" s="1"/>
  <c r="Q2293" i="2"/>
  <c r="I149" i="25" s="1"/>
  <c r="Q2294" i="2"/>
  <c r="I169" i="25" s="1"/>
  <c r="Q2295" i="2"/>
  <c r="I356" i="25" s="1"/>
  <c r="Q2296" i="2"/>
  <c r="I132" i="25" s="1"/>
  <c r="Q2297" i="2"/>
  <c r="I307" i="25" s="1"/>
  <c r="Q2298" i="2"/>
  <c r="I65" i="25" s="1"/>
  <c r="Q2299" i="2"/>
  <c r="I499" i="25" s="1"/>
  <c r="Q2300" i="2"/>
  <c r="I130" i="25" s="1"/>
  <c r="Q2301" i="2"/>
  <c r="I309" i="25" s="1"/>
  <c r="Q2302" i="2"/>
  <c r="I42" i="25" s="1"/>
  <c r="Q2303" i="2"/>
  <c r="I431" i="25" s="1"/>
  <c r="Q2304" i="2"/>
  <c r="I402" i="25" s="1"/>
  <c r="Q2305" i="2"/>
  <c r="I51" i="25" s="1"/>
  <c r="Q2306" i="2"/>
  <c r="I457" i="25" s="1"/>
  <c r="Q2307" i="2"/>
  <c r="I139" i="25" s="1"/>
  <c r="Q2308" i="2"/>
  <c r="I189" i="25" s="1"/>
  <c r="Q2309" i="2"/>
  <c r="I391" i="25" s="1"/>
  <c r="Q2310" i="2"/>
  <c r="I116" i="25" s="1"/>
  <c r="Q2311" i="2"/>
  <c r="I500" i="25" s="1"/>
  <c r="Q2312" i="2"/>
  <c r="I371" i="25" s="1"/>
  <c r="Q2313" i="2"/>
  <c r="I382" i="25" s="1"/>
  <c r="Q2314" i="2"/>
  <c r="I152" i="25" s="1"/>
  <c r="Q2315" i="2"/>
  <c r="I40" i="25" s="1"/>
  <c r="Q2316" i="2"/>
  <c r="I68" i="25" s="1"/>
  <c r="Q2317" i="2"/>
  <c r="I69" i="25" s="1"/>
  <c r="Q2318" i="2"/>
  <c r="I336" i="25" s="1"/>
  <c r="Q2319" i="2"/>
  <c r="I242" i="25" s="1"/>
  <c r="Q2320" i="2"/>
  <c r="I317" i="25" s="1"/>
  <c r="Q2321" i="2"/>
  <c r="I244" i="25" s="1"/>
  <c r="Q2322" i="2"/>
  <c r="I252" i="25" s="1"/>
  <c r="Q2323" i="2"/>
  <c r="I73" i="25" s="1"/>
  <c r="Q2324" i="2"/>
  <c r="I265" i="25" s="1"/>
  <c r="Q2325" i="2"/>
  <c r="I445" i="25" s="1"/>
  <c r="Q2326" i="2"/>
  <c r="I501" i="25" s="1"/>
  <c r="Q2327" i="2"/>
  <c r="I427" i="25" s="1"/>
  <c r="Q2328" i="2"/>
  <c r="I114" i="25" s="1"/>
  <c r="Q2329" i="2"/>
  <c r="I237" i="25" s="1"/>
  <c r="Q2330" i="2"/>
  <c r="I375" i="25" s="1"/>
  <c r="Q2331" i="2"/>
  <c r="I54" i="25" s="1"/>
  <c r="Q2332" i="2"/>
  <c r="I462" i="25" s="1"/>
  <c r="Q2333" i="2"/>
  <c r="I70" i="25" s="1"/>
  <c r="Q2334" i="2"/>
  <c r="I284" i="25" s="1"/>
  <c r="Q2335" i="2"/>
  <c r="I389" i="25" s="1"/>
  <c r="Q2336" i="2"/>
  <c r="I205" i="25" s="1"/>
  <c r="Q2337" i="2"/>
  <c r="I250" i="25" s="1"/>
  <c r="Q2338" i="2"/>
  <c r="I165" i="25" s="1"/>
  <c r="Q2339" i="2"/>
  <c r="I248" i="25" s="1"/>
  <c r="Q2340" i="2"/>
  <c r="I370" i="25" s="1"/>
  <c r="Q2341" i="2"/>
  <c r="I200" i="25" s="1"/>
  <c r="Q2342" i="2"/>
  <c r="I306" i="25" s="1"/>
  <c r="Q2343" i="2"/>
  <c r="I194" i="25" s="1"/>
  <c r="Q2344" i="2"/>
  <c r="I455" i="25" s="1"/>
  <c r="Q2345" i="2"/>
  <c r="I52" i="25" s="1"/>
  <c r="Q2346" i="2"/>
  <c r="I201" i="25" s="1"/>
  <c r="Q2347" i="2"/>
  <c r="I298" i="25" s="1"/>
  <c r="Q2348" i="2"/>
  <c r="I436" i="25" s="1"/>
  <c r="Q2349" i="2"/>
  <c r="I255" i="25" s="1"/>
  <c r="Q2350" i="2"/>
  <c r="I163" i="25" s="1"/>
  <c r="Q2351" i="2"/>
  <c r="I502" i="25" s="1"/>
  <c r="Q2352" i="2"/>
  <c r="I396" i="25" s="1"/>
  <c r="Q2353" i="2"/>
  <c r="I88" i="25" s="1"/>
  <c r="Q2354" i="2"/>
  <c r="I268" i="25" s="1"/>
  <c r="Q2355" i="2"/>
  <c r="I377" i="25" s="1"/>
  <c r="Q2356" i="2"/>
  <c r="I440" i="25" s="1"/>
  <c r="Q2357" i="2"/>
  <c r="I62" i="25" s="1"/>
  <c r="Q2358" i="2"/>
  <c r="I469" i="25" s="1"/>
  <c r="Q2359" i="2"/>
  <c r="I397" i="25" s="1"/>
  <c r="Q2360" i="2"/>
  <c r="I478" i="25" s="1"/>
  <c r="Q2361" i="2"/>
  <c r="I173" i="25" s="1"/>
  <c r="Q2362" i="2"/>
  <c r="I503" i="25" s="1"/>
  <c r="Q2363" i="2"/>
  <c r="I222" i="25" s="1"/>
  <c r="Q2364" i="2"/>
  <c r="I350" i="25" s="1"/>
  <c r="Q2365" i="2"/>
  <c r="I176" i="25" s="1"/>
  <c r="Q2366" i="2"/>
  <c r="I207" i="25" s="1"/>
  <c r="Q2367" i="2"/>
  <c r="I330" i="25" s="1"/>
  <c r="Q2368" i="2"/>
  <c r="I319" i="25" s="1"/>
  <c r="Q2369" i="2"/>
  <c r="I217" i="25" s="1"/>
  <c r="Q2370" i="2"/>
  <c r="I97" i="25" s="1"/>
  <c r="Q2371" i="2"/>
  <c r="I443" i="25" s="1"/>
  <c r="Q2372" i="2"/>
  <c r="I403" i="25" s="1"/>
  <c r="Q2373" i="2"/>
  <c r="I180" i="25" s="1"/>
  <c r="Q2374" i="2"/>
  <c r="I322" i="25" s="1"/>
  <c r="Q2375" i="2"/>
  <c r="I380" i="25" s="1"/>
  <c r="Q2376" i="2"/>
  <c r="I442" i="25" s="1"/>
  <c r="Q2377" i="2"/>
  <c r="I439" i="25" s="1"/>
  <c r="Q2378" i="2"/>
  <c r="I151" i="25" s="1"/>
  <c r="Q2379" i="2"/>
  <c r="I208" i="25" s="1"/>
  <c r="Q2380" i="2"/>
  <c r="I426" i="25" s="1"/>
  <c r="Q2381" i="2"/>
  <c r="I146" i="25" s="1"/>
  <c r="Q2382" i="2"/>
  <c r="I504" i="25" s="1"/>
  <c r="Q2383" i="2"/>
  <c r="I48" i="25" s="1"/>
  <c r="Q2384" i="2"/>
  <c r="I435" i="25" s="1"/>
  <c r="Q2385" i="2"/>
  <c r="I251" i="25" s="1"/>
  <c r="Q2386" i="2"/>
  <c r="I144" i="25" s="1"/>
  <c r="Q2387" i="2"/>
  <c r="I231" i="25" s="1"/>
  <c r="Q2388" i="2"/>
  <c r="I25" i="25" s="1"/>
  <c r="Q2389" i="2"/>
  <c r="I74" i="25" s="1"/>
  <c r="Q2390" i="2"/>
  <c r="I302" i="25" s="1"/>
  <c r="Q2391" i="2"/>
  <c r="I378" i="25" s="1"/>
  <c r="Q2392" i="2"/>
  <c r="I315" i="25" s="1"/>
  <c r="Q2393" i="2"/>
  <c r="I327" i="25" s="1"/>
  <c r="Q2394" i="2"/>
  <c r="I11" i="25" s="1"/>
  <c r="Q2395" i="2"/>
  <c r="I43" i="25" s="1"/>
  <c r="Q2396" i="2"/>
  <c r="I71" i="25" s="1"/>
  <c r="Q2397" i="2"/>
  <c r="I305" i="25" s="1"/>
  <c r="Q2398" i="2"/>
  <c r="I78" i="25" s="1"/>
  <c r="Q2399" i="2"/>
  <c r="I33" i="25" s="1"/>
  <c r="Q2400" i="2"/>
  <c r="I337" i="25" s="1"/>
  <c r="Q2401" i="2"/>
  <c r="I505" i="25" s="1"/>
  <c r="Q2402" i="2"/>
  <c r="I311" i="25" s="1"/>
  <c r="Q2403" i="2"/>
  <c r="I15" i="25" s="1"/>
  <c r="Q2404" i="2"/>
  <c r="I4" i="25" s="1"/>
  <c r="Q2405" i="2"/>
  <c r="I138" i="25" s="1"/>
  <c r="Q2406" i="2"/>
  <c r="I344" i="25" s="1"/>
  <c r="Q2407" i="2"/>
  <c r="I227" i="25" s="1"/>
  <c r="Q2408" i="2"/>
  <c r="I191" i="25" s="1"/>
  <c r="Q2409" i="2"/>
  <c r="I45" i="25" s="1"/>
  <c r="Q2410" i="2"/>
  <c r="I458" i="25" s="1"/>
  <c r="Q2411" i="2"/>
  <c r="I366" i="25" s="1"/>
  <c r="Q2412" i="2"/>
  <c r="I59" i="25" s="1"/>
  <c r="Q2413" i="2"/>
  <c r="I226" i="25" s="1"/>
  <c r="Q2414" i="2"/>
  <c r="I82" i="25" s="1"/>
  <c r="Q2415" i="2"/>
  <c r="I85" i="25" s="1"/>
  <c r="Q2416" i="2"/>
  <c r="I282" i="25" s="1"/>
  <c r="Q2417" i="2"/>
  <c r="I272" i="25" s="1"/>
  <c r="Q2418" i="2"/>
  <c r="I123" i="25" s="1"/>
  <c r="Q2419" i="2"/>
  <c r="I434" i="25" s="1"/>
  <c r="Q2420" i="2"/>
  <c r="I312" i="25" s="1"/>
  <c r="Q2421" i="2"/>
  <c r="I506" i="25" s="1"/>
  <c r="Q2422" i="2"/>
  <c r="I110" i="25" s="1"/>
  <c r="Q2423" i="2"/>
  <c r="I219" i="25" s="1"/>
  <c r="Q2424" i="2"/>
  <c r="I96" i="25" s="1"/>
  <c r="Q2425" i="2"/>
  <c r="I236" i="25" s="1"/>
  <c r="Q2426" i="2"/>
  <c r="I53" i="25" s="1"/>
  <c r="Q2427" i="2"/>
  <c r="I507" i="25" s="1"/>
  <c r="Q2428" i="2"/>
  <c r="I324" i="25" s="1"/>
  <c r="Q2429" i="2"/>
  <c r="I8" i="25" s="1"/>
  <c r="Q2430" i="2"/>
  <c r="I18" i="25" s="1"/>
  <c r="Q2431" i="2"/>
  <c r="I3" i="25" s="1"/>
  <c r="Q2432" i="2"/>
  <c r="I376" i="25" s="1"/>
  <c r="Q2433" i="2"/>
  <c r="I100" i="25" s="1"/>
  <c r="Q2434" i="2"/>
  <c r="I464" i="25" s="1"/>
  <c r="Q2435" i="2"/>
  <c r="I137" i="25" s="1"/>
  <c r="Q2436" i="2"/>
  <c r="I338" i="25" s="1"/>
  <c r="Q2437" i="2"/>
  <c r="I384" i="25" s="1"/>
  <c r="Q2438" i="2"/>
  <c r="I140" i="25" s="1"/>
  <c r="Q2439" i="2"/>
  <c r="I288" i="25" s="1"/>
  <c r="Q2440" i="2"/>
  <c r="I304" i="25" s="1"/>
  <c r="Q2441" i="2"/>
  <c r="I418" i="25" s="1"/>
  <c r="Q2442" i="2"/>
  <c r="I413" i="25" s="1"/>
  <c r="Q2443" i="2"/>
  <c r="I136" i="25" s="1"/>
  <c r="Q2444" i="2"/>
  <c r="I113" i="25" s="1"/>
  <c r="Q2445" i="2"/>
  <c r="I206" i="25" s="1"/>
  <c r="Q2446" i="2"/>
  <c r="I135" i="25" s="1"/>
  <c r="Q2447" i="2"/>
  <c r="I313" i="25" s="1"/>
  <c r="Q2448" i="2"/>
  <c r="I9" i="25" s="1"/>
  <c r="Q2449" i="2"/>
  <c r="I286" i="25" s="1"/>
  <c r="Q2450" i="2"/>
  <c r="I262" i="25" s="1"/>
  <c r="Q2451" i="2"/>
  <c r="I214" i="25" s="1"/>
  <c r="Q2452" i="2"/>
  <c r="I234" i="25" s="1"/>
  <c r="Q2453" i="2"/>
  <c r="I67" i="25" s="1"/>
  <c r="Q2454" i="2"/>
  <c r="I212" i="25" s="1"/>
  <c r="Q2455" i="2"/>
  <c r="I274" i="25" s="1"/>
  <c r="Q2456" i="2"/>
  <c r="I61" i="25" s="1"/>
  <c r="Q2457" i="2"/>
  <c r="I448" i="25" s="1"/>
  <c r="Q2458" i="2"/>
  <c r="I477" i="25" s="1"/>
  <c r="Q2459" i="2"/>
  <c r="I379" i="25" s="1"/>
  <c r="Q2460" i="2"/>
  <c r="I30" i="25" s="1"/>
  <c r="Q2461" i="2"/>
  <c r="I508" i="25" s="1"/>
  <c r="Q2462" i="2"/>
  <c r="I164" i="25" s="1"/>
  <c r="Q2463" i="2"/>
  <c r="I303" i="25" s="1"/>
  <c r="Q2464" i="2"/>
  <c r="I106" i="25" s="1"/>
  <c r="Q2465" i="2"/>
  <c r="I509" i="25" s="1"/>
  <c r="Q2466" i="2"/>
  <c r="I177" i="25" s="1"/>
  <c r="Q2467" i="2"/>
  <c r="I127" i="25" s="1"/>
  <c r="Q2468" i="2"/>
  <c r="I425" i="25" s="1"/>
  <c r="Q2469" i="2"/>
  <c r="I297" i="25" s="1"/>
  <c r="Q2470" i="2"/>
  <c r="I510" i="25" s="1"/>
  <c r="Q2471" i="2"/>
  <c r="I249" i="25" s="1"/>
  <c r="Q2472" i="2"/>
  <c r="I49" i="25" s="1"/>
  <c r="Q2473" i="2"/>
  <c r="I98" i="25" s="1"/>
  <c r="Q2474" i="2"/>
  <c r="I77" i="25" s="1"/>
  <c r="Q2475" i="2"/>
  <c r="I232" i="25" s="1"/>
  <c r="Q2476" i="2"/>
  <c r="I246" i="25" s="1"/>
  <c r="Q2477" i="2"/>
  <c r="I178" i="25" s="1"/>
  <c r="Q2478" i="2"/>
  <c r="I400" i="25" s="1"/>
  <c r="Q2479" i="2"/>
  <c r="I175" i="25" s="1"/>
  <c r="Q2480" i="2"/>
  <c r="I347" i="25" s="1"/>
  <c r="Q2481" i="2"/>
  <c r="I267" i="25" s="1"/>
  <c r="Q2482" i="2"/>
  <c r="I10" i="25" s="1"/>
  <c r="Q2483" i="2"/>
  <c r="I335" i="25" s="1"/>
  <c r="Q2484" i="2"/>
  <c r="I453" i="25" s="1"/>
  <c r="Q2485" i="2"/>
  <c r="I79" i="25" s="1"/>
  <c r="Q2486" i="2"/>
  <c r="I373" i="25" s="1"/>
  <c r="Q2487" i="2"/>
  <c r="I203" i="25" s="1"/>
  <c r="Q2488" i="2"/>
  <c r="I414" i="25" s="1"/>
  <c r="Q2489" i="2"/>
  <c r="I124" i="25" s="1"/>
  <c r="Q2490" i="2"/>
  <c r="I328" i="25" s="1"/>
  <c r="Q2491" i="2"/>
  <c r="I156" i="25" s="1"/>
  <c r="Q2492" i="2"/>
  <c r="I285" i="25" s="1"/>
  <c r="Q2493" i="2"/>
  <c r="I153" i="25" s="1"/>
  <c r="Q2494" i="2"/>
  <c r="I355" i="25" s="1"/>
  <c r="Q2495" i="2"/>
  <c r="I213" i="25" s="1"/>
  <c r="Q2496" i="2"/>
  <c r="I182" i="25" s="1"/>
  <c r="Q2497" i="2"/>
  <c r="I93" i="25" s="1"/>
  <c r="Q2498" i="2"/>
  <c r="I179" i="25" s="1"/>
  <c r="Q2499" i="2"/>
  <c r="I511" i="25" s="1"/>
  <c r="Q2500" i="2"/>
  <c r="I343" i="25" s="1"/>
  <c r="Q2501" i="2"/>
  <c r="I91" i="25" s="1"/>
  <c r="Q2502" i="2"/>
  <c r="I266" i="25" s="1"/>
  <c r="Q2503" i="2"/>
  <c r="I170" i="25" s="1"/>
  <c r="Q2504" i="2"/>
  <c r="I512" i="25" s="1"/>
  <c r="Q2505" i="2"/>
  <c r="I420" i="25" s="1"/>
  <c r="Q2506" i="2"/>
  <c r="I513" i="25" s="1"/>
  <c r="Q2507" i="2"/>
  <c r="I514" i="25" s="1"/>
  <c r="Q2508" i="2"/>
  <c r="I57" i="25" s="1"/>
  <c r="Q2509" i="2"/>
  <c r="I415" i="25" s="1"/>
  <c r="Q2510" i="2"/>
  <c r="I269" i="25" s="1"/>
  <c r="Q2511" i="2"/>
  <c r="I89" i="25" s="1"/>
  <c r="Q2512" i="2"/>
  <c r="I515" i="25" s="1"/>
  <c r="Q2513" i="2"/>
  <c r="I471" i="25" s="1"/>
  <c r="Q2514" i="2"/>
  <c r="I479" i="25" s="1"/>
  <c r="Q2515" i="2"/>
  <c r="I407" i="25" s="1"/>
  <c r="Q2516" i="2"/>
  <c r="I460" i="25" s="1"/>
  <c r="Q2517" i="2"/>
  <c r="I198" i="25" s="1"/>
  <c r="Q2518" i="2"/>
  <c r="I210" i="25" s="1"/>
  <c r="Q2519" i="2"/>
  <c r="I221" i="25" s="1"/>
  <c r="Q2520" i="2"/>
  <c r="I467" i="25" s="1"/>
  <c r="Q2521" i="2"/>
  <c r="I410" i="25" s="1"/>
  <c r="Q2522" i="2"/>
  <c r="I433" i="25" s="1"/>
  <c r="Q2523" i="2"/>
  <c r="I209" i="25" s="1"/>
  <c r="Q2524" i="2"/>
  <c r="I461" i="25" s="1"/>
  <c r="Q2525" i="2"/>
  <c r="I360" i="25" s="1"/>
  <c r="Q2526" i="2"/>
  <c r="I468" i="25" s="1"/>
  <c r="Q2527" i="2"/>
  <c r="I287" i="25" s="1"/>
  <c r="Q2528" i="2"/>
  <c r="I155" i="25" s="1"/>
  <c r="Q2529" i="2"/>
  <c r="I230" i="25" s="1"/>
  <c r="Q2530" i="2"/>
  <c r="I395" i="25" s="1"/>
  <c r="Q2531" i="2"/>
  <c r="I273" i="25" s="1"/>
  <c r="Q2532" i="2"/>
  <c r="I202" i="25" s="1"/>
  <c r="Q2533" i="2"/>
  <c r="I193" i="25" s="1"/>
  <c r="Q2534" i="2"/>
  <c r="I423" i="25" s="1"/>
  <c r="Q2535" i="2"/>
  <c r="I296" i="25" s="1"/>
  <c r="Q2536" i="2"/>
  <c r="I228" i="25" s="1"/>
  <c r="Q2537" i="2"/>
  <c r="I192" i="25" s="1"/>
  <c r="Q2538" i="2"/>
  <c r="I141" i="25" s="1"/>
  <c r="Q2539" i="2"/>
  <c r="I260" i="25" s="1"/>
  <c r="Q2540" i="2"/>
  <c r="I419" i="25" s="1"/>
  <c r="Q2541" i="2"/>
  <c r="I516" i="25" s="1"/>
  <c r="Q2542" i="2"/>
  <c r="I470" i="25" s="1"/>
  <c r="Q2543" i="2"/>
  <c r="I385" i="25" s="1"/>
  <c r="Q2544" i="2"/>
  <c r="I86" i="25" s="1"/>
  <c r="Q2545" i="2"/>
  <c r="I398" i="25" s="1"/>
  <c r="Q2546" i="2"/>
  <c r="I105" i="25" s="1"/>
  <c r="Q2547" i="2"/>
  <c r="I429" i="25" s="1"/>
  <c r="Q2548" i="2"/>
  <c r="I323" i="25" s="1"/>
  <c r="Q2549" i="2"/>
  <c r="I126" i="25" s="1"/>
  <c r="Q2550" i="2"/>
  <c r="I161" i="25" s="1"/>
  <c r="Q2551" i="2"/>
  <c r="I39" i="25" s="1"/>
  <c r="Q2552" i="2"/>
  <c r="I447" i="25" s="1"/>
  <c r="Q2553" i="2"/>
  <c r="I388" i="25" s="1"/>
  <c r="Q2554" i="2"/>
  <c r="I31" i="25" s="1"/>
  <c r="Q2555" i="2"/>
  <c r="I36" i="25" s="1"/>
  <c r="Q2556" i="2"/>
  <c r="I17" i="25" s="1"/>
  <c r="Q2557" i="2"/>
  <c r="I271" i="25" s="1"/>
  <c r="Q2558" i="2"/>
  <c r="I401" i="25" s="1"/>
  <c r="Q2559" i="2"/>
  <c r="I363" i="25" s="1"/>
  <c r="Q2560" i="2"/>
  <c r="I215" i="25" s="1"/>
  <c r="Q2561" i="2"/>
  <c r="I22" i="25" s="1"/>
  <c r="Q2562" i="2"/>
  <c r="I294" i="25" s="1"/>
  <c r="Q2563" i="2"/>
  <c r="I256" i="25" s="1"/>
  <c r="Q2564" i="2"/>
  <c r="I331" i="25" s="1"/>
  <c r="Q2565" i="2"/>
  <c r="I26" i="25" s="1"/>
  <c r="Q2566" i="2"/>
  <c r="I107" i="25" s="1"/>
  <c r="Q2567" i="2"/>
  <c r="I472" i="25" s="1"/>
  <c r="Q2568" i="2"/>
  <c r="I387" i="25" s="1"/>
  <c r="Q2569" i="2"/>
  <c r="I411" i="25" s="1"/>
  <c r="Q2570" i="2"/>
  <c r="I162" i="25" s="1"/>
  <c r="Q2571" i="2"/>
  <c r="I299" i="25" s="1"/>
  <c r="Q2572" i="2"/>
  <c r="I199" i="25" s="1"/>
  <c r="Q2573" i="2"/>
  <c r="I293" i="25" s="1"/>
  <c r="Q2574" i="2"/>
  <c r="I134" i="25" s="1"/>
  <c r="Q2575" i="2"/>
  <c r="I143" i="25" s="1"/>
  <c r="Q2576" i="2"/>
  <c r="I279" i="25" s="1"/>
  <c r="Q2577" i="2"/>
  <c r="I280" i="25" s="1"/>
  <c r="Q2578" i="2"/>
  <c r="I23" i="25" s="1"/>
  <c r="Q2579" i="2"/>
  <c r="I92" i="25" s="1"/>
  <c r="Q2580" i="2"/>
  <c r="I81" i="25" s="1"/>
  <c r="Q2581" i="2"/>
  <c r="I454" i="25" s="1"/>
  <c r="Q2582" i="2"/>
  <c r="I95" i="25" s="1"/>
  <c r="Q2583" i="2"/>
  <c r="I241" i="25" s="1"/>
  <c r="Q2584" i="2"/>
  <c r="I225" i="25" s="1"/>
  <c r="Q2585" i="2"/>
  <c r="I517" i="25" s="1"/>
  <c r="Q2586" i="2"/>
  <c r="I321" i="25" s="1"/>
  <c r="Q2587" i="2"/>
  <c r="I46" i="25" s="1"/>
  <c r="Q2588" i="2"/>
  <c r="I76" i="25" s="1"/>
  <c r="Q2589" i="2"/>
  <c r="I438" i="25" s="1"/>
  <c r="Q2590" i="2"/>
  <c r="I316" i="25" s="1"/>
  <c r="Q2591" i="2"/>
  <c r="I480" i="25" s="1"/>
  <c r="Q2592" i="2"/>
  <c r="I83" i="25" s="1"/>
  <c r="Q2593" i="2"/>
  <c r="I245" i="25" s="1"/>
  <c r="Q2594" i="2"/>
  <c r="I117" i="25" s="1"/>
  <c r="Q2595" i="2"/>
  <c r="I44" i="25" s="1"/>
  <c r="Q2596" i="2"/>
  <c r="I224" i="25" s="1"/>
  <c r="Q2597" i="2"/>
  <c r="I167" i="25" s="1"/>
  <c r="Q2598" i="2"/>
  <c r="I357" i="25" s="1"/>
  <c r="Q2599" i="2"/>
  <c r="I518" i="25" s="1"/>
  <c r="Q2600" i="2"/>
  <c r="I519" i="25" s="1"/>
  <c r="Q2601" i="2"/>
  <c r="I520" i="25" s="1"/>
  <c r="Q2602" i="2"/>
  <c r="I521" i="25" s="1"/>
  <c r="Q2603" i="2"/>
  <c r="I264" i="25" s="1"/>
  <c r="Q2604" i="2"/>
  <c r="I263" i="25" s="1"/>
  <c r="Q2605" i="2"/>
  <c r="I211" i="25" s="1"/>
  <c r="Q2606" i="2"/>
  <c r="I112" i="25" s="1"/>
  <c r="Q2607" i="2"/>
  <c r="I404" i="25" s="1"/>
  <c r="Q2608" i="2"/>
  <c r="I55" i="25" s="1"/>
  <c r="Q2609" i="2"/>
  <c r="I295" i="25" s="1"/>
  <c r="Q2610" i="2"/>
  <c r="I406" i="25" s="1"/>
  <c r="Q2611" i="2"/>
  <c r="I522" i="25" s="1"/>
  <c r="Q2612" i="2"/>
  <c r="I374" i="25" s="1"/>
  <c r="Q2613" i="2"/>
  <c r="I103" i="25" s="1"/>
  <c r="Q2614" i="2"/>
  <c r="I523" i="25" s="1"/>
  <c r="Q2615" i="2"/>
  <c r="I524" i="25" s="1"/>
  <c r="Q2616" i="2"/>
  <c r="I525" i="25" s="1"/>
  <c r="Q2617" i="2"/>
  <c r="I12" i="25" s="1"/>
  <c r="Q2618" i="2"/>
  <c r="J369" i="25" s="1"/>
  <c r="Q2619" i="2"/>
  <c r="J21" i="25" s="1"/>
  <c r="Q2620" i="2"/>
  <c r="J446" i="25" s="1"/>
  <c r="Q2621" i="2"/>
  <c r="J482" i="25" s="1"/>
  <c r="Q2622" i="2"/>
  <c r="J238" i="25" s="1"/>
  <c r="Q2623" i="2"/>
  <c r="J50" i="25" s="1"/>
  <c r="Q2624" i="2"/>
  <c r="J37" i="25" s="1"/>
  <c r="Q2625" i="2"/>
  <c r="J348" i="25" s="1"/>
  <c r="Q2626" i="2"/>
  <c r="J195" i="25" s="1"/>
  <c r="Q2627" i="2"/>
  <c r="J259" i="25" s="1"/>
  <c r="Q2628" i="2"/>
  <c r="J483" i="25" s="1"/>
  <c r="Q2629" i="2"/>
  <c r="J56" i="25" s="1"/>
  <c r="Q2630" i="2"/>
  <c r="J6" i="25" s="1"/>
  <c r="Q2631" i="2"/>
  <c r="J84" i="25" s="1"/>
  <c r="Q2632" i="2"/>
  <c r="J393" i="25" s="1"/>
  <c r="Q2633" i="2"/>
  <c r="J291" i="25" s="1"/>
  <c r="Q2634" i="2"/>
  <c r="J218" i="25" s="1"/>
  <c r="Q2635" i="2"/>
  <c r="J16" i="25" s="1"/>
  <c r="Q2636" i="2"/>
  <c r="J66" i="25" s="1"/>
  <c r="Q2637" i="2"/>
  <c r="J147" i="25" s="1"/>
  <c r="Q2638" i="2"/>
  <c r="J270" i="25" s="1"/>
  <c r="Q2639" i="2"/>
  <c r="J14" i="25" s="1"/>
  <c r="Q2640" i="2"/>
  <c r="J340" i="25" s="1"/>
  <c r="Q2641" i="2"/>
  <c r="J75" i="25" s="1"/>
  <c r="Q2642" i="2"/>
  <c r="J456" i="25" s="1"/>
  <c r="Q2643" i="2"/>
  <c r="J383" i="25" s="1"/>
  <c r="Q2644" i="2"/>
  <c r="J481" i="25" s="1"/>
  <c r="Q2645" i="2"/>
  <c r="J381" i="25" s="1"/>
  <c r="Q2646" i="2"/>
  <c r="J300" i="25" s="1"/>
  <c r="Q2647" i="2"/>
  <c r="J361" i="25" s="1"/>
  <c r="Q2648" i="2"/>
  <c r="J108" i="25" s="1"/>
  <c r="Q2649" i="2"/>
  <c r="J463" i="25" s="1"/>
  <c r="Q2650" i="2"/>
  <c r="J158" i="25" s="1"/>
  <c r="Q2651" i="2"/>
  <c r="J204" i="25" s="1"/>
  <c r="Q2652" i="2"/>
  <c r="J150" i="25" s="1"/>
  <c r="Q2653" i="2"/>
  <c r="J358" i="25" s="1"/>
  <c r="Q2654" i="2"/>
  <c r="J301" i="25" s="1"/>
  <c r="Q2655" i="2"/>
  <c r="J409" i="25" s="1"/>
  <c r="Q2656" i="2"/>
  <c r="J148" i="25" s="1"/>
  <c r="Q2657" i="2"/>
  <c r="J437" i="25" s="1"/>
  <c r="Q2658" i="2"/>
  <c r="J283" i="25" s="1"/>
  <c r="Q2659" i="2"/>
  <c r="J111" i="25" s="1"/>
  <c r="Q2660" i="2"/>
  <c r="J87" i="25" s="1"/>
  <c r="Q2661" i="2"/>
  <c r="J257" i="25" s="1"/>
  <c r="Q2662" i="2"/>
  <c r="J58" i="25" s="1"/>
  <c r="Q2663" i="2"/>
  <c r="J47" i="25" s="1"/>
  <c r="Q2664" i="2"/>
  <c r="J351" i="25" s="1"/>
  <c r="Q2665" i="2"/>
  <c r="J292" i="25" s="1"/>
  <c r="Q2666" i="2"/>
  <c r="J13" i="25" s="1"/>
  <c r="Q2667" i="2"/>
  <c r="J325" i="25" s="1"/>
  <c r="Q2668" i="2"/>
  <c r="J41" i="25" s="1"/>
  <c r="Q2669" i="2"/>
  <c r="J441" i="25" s="1"/>
  <c r="Q2670" i="2"/>
  <c r="J243" i="25" s="1"/>
  <c r="Q2671" i="2"/>
  <c r="J166" i="25" s="1"/>
  <c r="Q2672" i="2"/>
  <c r="J159" i="25" s="1"/>
  <c r="Q2673" i="2"/>
  <c r="J341" i="25" s="1"/>
  <c r="Q2674" i="2"/>
  <c r="J187" i="25" s="1"/>
  <c r="Q2675" i="2"/>
  <c r="J465" i="25" s="1"/>
  <c r="Q2676" i="2"/>
  <c r="J253" i="25" s="1"/>
  <c r="Q2677" i="2"/>
  <c r="J349" i="25" s="1"/>
  <c r="Q2678" i="2"/>
  <c r="J484" i="25" s="1"/>
  <c r="Q2679" i="2"/>
  <c r="J223" i="25" s="1"/>
  <c r="Q2680" i="2"/>
  <c r="J466" i="25" s="1"/>
  <c r="Q2681" i="2"/>
  <c r="J104" i="25" s="1"/>
  <c r="Q2682" i="2"/>
  <c r="J121" i="25" s="1"/>
  <c r="Q2683" i="2"/>
  <c r="J254" i="25" s="1"/>
  <c r="Q2684" i="2"/>
  <c r="J24" i="25" s="1"/>
  <c r="Q2685" i="2"/>
  <c r="J367" i="25" s="1"/>
  <c r="Q2686" i="2"/>
  <c r="J128" i="25" s="1"/>
  <c r="Q2687" i="2"/>
  <c r="J444" i="25" s="1"/>
  <c r="Q2688" i="2"/>
  <c r="J27" i="25" s="1"/>
  <c r="Q2689" i="2"/>
  <c r="J60" i="25" s="1"/>
  <c r="Q2690" i="2"/>
  <c r="J352" i="25" s="1"/>
  <c r="Q2691" i="2"/>
  <c r="J485" i="25" s="1"/>
  <c r="Q2692" i="2"/>
  <c r="J32" i="25" s="1"/>
  <c r="Q2693" i="2"/>
  <c r="J365" i="25" s="1"/>
  <c r="Q2694" i="2"/>
  <c r="J486" i="25" s="1"/>
  <c r="Q2695" i="2"/>
  <c r="J399" i="25" s="1"/>
  <c r="Q2696" i="2"/>
  <c r="J118" i="25" s="1"/>
  <c r="Q2697" i="2"/>
  <c r="J90" i="25" s="1"/>
  <c r="Q2698" i="2"/>
  <c r="J452" i="25" s="1"/>
  <c r="Q2699" i="2"/>
  <c r="J339" i="25" s="1"/>
  <c r="Q2700" i="2"/>
  <c r="J320" i="25" s="1"/>
  <c r="Q2701" i="2"/>
  <c r="J80" i="25" s="1"/>
  <c r="Q2702" i="2"/>
  <c r="J430" i="25" s="1"/>
  <c r="Q2703" i="2"/>
  <c r="J19" i="25" s="1"/>
  <c r="Q2704" i="2"/>
  <c r="J487" i="25" s="1"/>
  <c r="Q2705" i="2"/>
  <c r="J119" i="25" s="1"/>
  <c r="Q2706" i="2"/>
  <c r="J475" i="25" s="1"/>
  <c r="Q2707" i="2"/>
  <c r="J72" i="25" s="1"/>
  <c r="Q2708" i="2"/>
  <c r="J197" i="25" s="1"/>
  <c r="Q2709" i="2"/>
  <c r="J94" i="25" s="1"/>
  <c r="Q2710" i="2"/>
  <c r="J235" i="25" s="1"/>
  <c r="Q2711" i="2"/>
  <c r="J449" i="25" s="1"/>
  <c r="Q2712" i="2"/>
  <c r="J185" i="25" s="1"/>
  <c r="Q2713" i="2"/>
  <c r="J362" i="25" s="1"/>
  <c r="Q2714" i="2"/>
  <c r="J229" i="25" s="1"/>
  <c r="Q2715" i="2"/>
  <c r="J488" i="25" s="1"/>
  <c r="Q2716" i="2"/>
  <c r="J489" i="25" s="1"/>
  <c r="Q2717" i="2"/>
  <c r="J421" i="25" s="1"/>
  <c r="Q2718" i="2"/>
  <c r="J34" i="25" s="1"/>
  <c r="Q2719" i="2"/>
  <c r="J99" i="25" s="1"/>
  <c r="Q2720" i="2"/>
  <c r="J372" i="25" s="1"/>
  <c r="Q2721" i="2"/>
  <c r="J405" i="25" s="1"/>
  <c r="Q2722" i="2"/>
  <c r="J308" i="25" s="1"/>
  <c r="Q2723" i="2"/>
  <c r="J157" i="25" s="1"/>
  <c r="Q2724" i="2"/>
  <c r="J154" i="25" s="1"/>
  <c r="Q2725" i="2"/>
  <c r="J183" i="25" s="1"/>
  <c r="Q2726" i="2"/>
  <c r="J277" i="25" s="1"/>
  <c r="Q2727" i="2"/>
  <c r="J408" i="25" s="1"/>
  <c r="Q2728" i="2"/>
  <c r="J329" i="25" s="1"/>
  <c r="Q2729" i="2"/>
  <c r="J490" i="25" s="1"/>
  <c r="Q2730" i="2"/>
  <c r="J275" i="25" s="1"/>
  <c r="Q2731" i="2"/>
  <c r="J196" i="25" s="1"/>
  <c r="Q2732" i="2"/>
  <c r="J220" i="25" s="1"/>
  <c r="Q2733" i="2"/>
  <c r="J122" i="25" s="1"/>
  <c r="Q2734" i="2"/>
  <c r="J424" i="25" s="1"/>
  <c r="Q2735" i="2"/>
  <c r="J314" i="25" s="1"/>
  <c r="Q2736" i="2"/>
  <c r="J345" i="25" s="1"/>
  <c r="Q2737" i="2"/>
  <c r="J29" i="25" s="1"/>
  <c r="Q2738" i="2"/>
  <c r="J281" i="25" s="1"/>
  <c r="Q2739" i="2"/>
  <c r="J491" i="25" s="1"/>
  <c r="Q2740" i="2"/>
  <c r="J492" i="25" s="1"/>
  <c r="Q2741" i="2"/>
  <c r="J63" i="25" s="1"/>
  <c r="Q2742" i="2"/>
  <c r="J493" i="25" s="1"/>
  <c r="Q2743" i="2"/>
  <c r="J261" i="25" s="1"/>
  <c r="Q2744" i="2"/>
  <c r="J494" i="25" s="1"/>
  <c r="Q2745" i="2"/>
  <c r="J28" i="25" s="1"/>
  <c r="Q2746" i="2"/>
  <c r="J258" i="25" s="1"/>
  <c r="Q2747" i="2"/>
  <c r="J38" i="25" s="1"/>
  <c r="Q2748" i="2"/>
  <c r="J368" i="25" s="1"/>
  <c r="Q2749" i="2"/>
  <c r="J35" i="25" s="1"/>
  <c r="Q2750" i="2"/>
  <c r="J459" i="25" s="1"/>
  <c r="Q2751" i="2"/>
  <c r="J310" i="25" s="1"/>
  <c r="Q2752" i="2"/>
  <c r="J354" i="25" s="1"/>
  <c r="Q2753" i="2"/>
  <c r="J145" i="25" s="1"/>
  <c r="Q2754" i="2"/>
  <c r="J115" i="25" s="1"/>
  <c r="Q2755" i="2"/>
  <c r="J326" i="25" s="1"/>
  <c r="Q2756" i="2"/>
  <c r="J412" i="25" s="1"/>
  <c r="Q2757" i="2"/>
  <c r="J168" i="25" s="1"/>
  <c r="Q2758" i="2"/>
  <c r="J247" i="25" s="1"/>
  <c r="Q2759" i="2"/>
  <c r="J186" i="25" s="1"/>
  <c r="Q2760" i="2"/>
  <c r="J101" i="25" s="1"/>
  <c r="Q2761" i="2"/>
  <c r="J174" i="25" s="1"/>
  <c r="Q2762" i="2"/>
  <c r="J332" i="25" s="1"/>
  <c r="Q2763" i="2"/>
  <c r="J334" i="25" s="1"/>
  <c r="Q2764" i="2"/>
  <c r="J450" i="25" s="1"/>
  <c r="Q2765" i="2"/>
  <c r="J5" i="25" s="1"/>
  <c r="Q2766" i="2"/>
  <c r="J240" i="25" s="1"/>
  <c r="Q2767" i="2"/>
  <c r="J289" i="25" s="1"/>
  <c r="Q2768" i="2"/>
  <c r="J278" i="25" s="1"/>
  <c r="Q2769" i="2"/>
  <c r="J64" i="25" s="1"/>
  <c r="Q2770" i="2"/>
  <c r="J125" i="25" s="1"/>
  <c r="Q2771" i="2"/>
  <c r="J451" i="25" s="1"/>
  <c r="Q2772" i="2"/>
  <c r="J416" i="25" s="1"/>
  <c r="Q2773" i="2"/>
  <c r="J239" i="25" s="1"/>
  <c r="Q2774" i="2"/>
  <c r="J476" i="25" s="1"/>
  <c r="Q2775" i="2"/>
  <c r="J20" i="25" s="1"/>
  <c r="Q2776" i="2"/>
  <c r="J495" i="25" s="1"/>
  <c r="Q2777" i="2"/>
  <c r="J422" i="25" s="1"/>
  <c r="Q2778" i="2"/>
  <c r="J109" i="25" s="1"/>
  <c r="Q2779" i="2"/>
  <c r="J473" i="25" s="1"/>
  <c r="Q2780" i="2"/>
  <c r="J386" i="25" s="1"/>
  <c r="Q2781" i="2"/>
  <c r="J172" i="25" s="1"/>
  <c r="Q2782" i="2"/>
  <c r="J318" i="25" s="1"/>
  <c r="Q2783" i="2"/>
  <c r="J353" i="25" s="1"/>
  <c r="Q2784" i="2"/>
  <c r="J160" i="25" s="1"/>
  <c r="Q2785" i="2"/>
  <c r="J359" i="25" s="1"/>
  <c r="Q2786" i="2"/>
  <c r="J496" i="25" s="1"/>
  <c r="Q2787" i="2"/>
  <c r="J133" i="25" s="1"/>
  <c r="Q2788" i="2"/>
  <c r="J120" i="25" s="1"/>
  <c r="Q2789" i="2"/>
  <c r="J190" i="25" s="1"/>
  <c r="Q2790" i="2"/>
  <c r="J290" i="25" s="1"/>
  <c r="Q2791" i="2"/>
  <c r="J428" i="25" s="1"/>
  <c r="Q2792" i="2"/>
  <c r="J7" i="25" s="1"/>
  <c r="Q2793" i="2"/>
  <c r="J497" i="25" s="1"/>
  <c r="Q2794" i="2"/>
  <c r="J333" i="25" s="1"/>
  <c r="Q2795" i="2"/>
  <c r="J129" i="25" s="1"/>
  <c r="Q2796" i="2"/>
  <c r="J498" i="25" s="1"/>
  <c r="Q2797" i="2"/>
  <c r="J216" i="25" s="1"/>
  <c r="Q2798" i="2"/>
  <c r="J233" i="25" s="1"/>
  <c r="Q2799" i="2"/>
  <c r="J342" i="25" s="1"/>
  <c r="Q2800" i="2"/>
  <c r="J102" i="25" s="1"/>
  <c r="Q2801" i="2"/>
  <c r="J142" i="25" s="1"/>
  <c r="Q2802" i="2"/>
  <c r="J474" i="25" s="1"/>
  <c r="Q2803" i="2"/>
  <c r="J131" i="25" s="1"/>
  <c r="Q2804" i="2"/>
  <c r="J392" i="25" s="1"/>
  <c r="Q2805" i="2"/>
  <c r="J184" i="25" s="1"/>
  <c r="Q2806" i="2"/>
  <c r="J171" i="25" s="1"/>
  <c r="Q2807" i="2"/>
  <c r="J188" i="25" s="1"/>
  <c r="Q2808" i="2"/>
  <c r="J364" i="25" s="1"/>
  <c r="Q2809" i="2"/>
  <c r="J390" i="25" s="1"/>
  <c r="Q2810" i="2"/>
  <c r="J394" i="25" s="1"/>
  <c r="Q2811" i="2"/>
  <c r="J181" i="25" s="1"/>
  <c r="Q2812" i="2"/>
  <c r="J417" i="25" s="1"/>
  <c r="Q2813" i="2"/>
  <c r="J432" i="25" s="1"/>
  <c r="Q2814" i="2"/>
  <c r="J276" i="25" s="1"/>
  <c r="Q2815" i="2"/>
  <c r="J346" i="25" s="1"/>
  <c r="Q2816" i="2"/>
  <c r="J149" i="25" s="1"/>
  <c r="Q2817" i="2"/>
  <c r="J169" i="25" s="1"/>
  <c r="Q2818" i="2"/>
  <c r="J356" i="25" s="1"/>
  <c r="Q2819" i="2"/>
  <c r="J132" i="25" s="1"/>
  <c r="Q2820" i="2"/>
  <c r="J307" i="25" s="1"/>
  <c r="Q2821" i="2"/>
  <c r="J65" i="25" s="1"/>
  <c r="Q2822" i="2"/>
  <c r="J499" i="25" s="1"/>
  <c r="Q2823" i="2"/>
  <c r="J130" i="25" s="1"/>
  <c r="Q2824" i="2"/>
  <c r="J309" i="25" s="1"/>
  <c r="Q2825" i="2"/>
  <c r="J42" i="25" s="1"/>
  <c r="Q2826" i="2"/>
  <c r="J431" i="25" s="1"/>
  <c r="Q2827" i="2"/>
  <c r="J402" i="25" s="1"/>
  <c r="Q2828" i="2"/>
  <c r="J51" i="25" s="1"/>
  <c r="Q2829" i="2"/>
  <c r="J457" i="25" s="1"/>
  <c r="Q2830" i="2"/>
  <c r="J139" i="25" s="1"/>
  <c r="Q2831" i="2"/>
  <c r="J189" i="25" s="1"/>
  <c r="Q2832" i="2"/>
  <c r="J391" i="25" s="1"/>
  <c r="Q2833" i="2"/>
  <c r="J116" i="25" s="1"/>
  <c r="Q2834" i="2"/>
  <c r="J500" i="25" s="1"/>
  <c r="Q2835" i="2"/>
  <c r="J371" i="25" s="1"/>
  <c r="Q2836" i="2"/>
  <c r="J382" i="25" s="1"/>
  <c r="Q2837" i="2"/>
  <c r="J152" i="25" s="1"/>
  <c r="Q2838" i="2"/>
  <c r="J40" i="25" s="1"/>
  <c r="Q2839" i="2"/>
  <c r="J68" i="25" s="1"/>
  <c r="Q2840" i="2"/>
  <c r="J69" i="25" s="1"/>
  <c r="Q2841" i="2"/>
  <c r="J336" i="25" s="1"/>
  <c r="Q2842" i="2"/>
  <c r="J242" i="25" s="1"/>
  <c r="Q2843" i="2"/>
  <c r="J317" i="25" s="1"/>
  <c r="Q2844" i="2"/>
  <c r="J244" i="25" s="1"/>
  <c r="Q2845" i="2"/>
  <c r="J252" i="25" s="1"/>
  <c r="Q2846" i="2"/>
  <c r="J73" i="25" s="1"/>
  <c r="Q2847" i="2"/>
  <c r="J265" i="25" s="1"/>
  <c r="Q2848" i="2"/>
  <c r="J445" i="25" s="1"/>
  <c r="Q2849" i="2"/>
  <c r="J501" i="25" s="1"/>
  <c r="Q2850" i="2"/>
  <c r="J427" i="25" s="1"/>
  <c r="Q2851" i="2"/>
  <c r="J114" i="25" s="1"/>
  <c r="Q2852" i="2"/>
  <c r="J237" i="25" s="1"/>
  <c r="Q2853" i="2"/>
  <c r="J375" i="25" s="1"/>
  <c r="Q2854" i="2"/>
  <c r="J54" i="25" s="1"/>
  <c r="Q2855" i="2"/>
  <c r="J462" i="25" s="1"/>
  <c r="Q2856" i="2"/>
  <c r="J70" i="25" s="1"/>
  <c r="Q2857" i="2"/>
  <c r="J284" i="25" s="1"/>
  <c r="Q2858" i="2"/>
  <c r="J389" i="25" s="1"/>
  <c r="Q2859" i="2"/>
  <c r="J205" i="25" s="1"/>
  <c r="Q2860" i="2"/>
  <c r="J250" i="25" s="1"/>
  <c r="Q2861" i="2"/>
  <c r="J165" i="25" s="1"/>
  <c r="Q2862" i="2"/>
  <c r="J248" i="25" s="1"/>
  <c r="Q2863" i="2"/>
  <c r="J370" i="25" s="1"/>
  <c r="Q2864" i="2"/>
  <c r="J200" i="25" s="1"/>
  <c r="Q2865" i="2"/>
  <c r="J306" i="25" s="1"/>
  <c r="Q2866" i="2"/>
  <c r="J194" i="25" s="1"/>
  <c r="Q2867" i="2"/>
  <c r="J455" i="25" s="1"/>
  <c r="Q2868" i="2"/>
  <c r="J52" i="25" s="1"/>
  <c r="Q2869" i="2"/>
  <c r="J201" i="25" s="1"/>
  <c r="Q2870" i="2"/>
  <c r="J298" i="25" s="1"/>
  <c r="Q2871" i="2"/>
  <c r="J436" i="25" s="1"/>
  <c r="Q2872" i="2"/>
  <c r="J255" i="25" s="1"/>
  <c r="Q2873" i="2"/>
  <c r="J163" i="25" s="1"/>
  <c r="Q2874" i="2"/>
  <c r="J502" i="25" s="1"/>
  <c r="Q2875" i="2"/>
  <c r="J396" i="25" s="1"/>
  <c r="Q2876" i="2"/>
  <c r="J88" i="25" s="1"/>
  <c r="Q2877" i="2"/>
  <c r="J268" i="25" s="1"/>
  <c r="Q2878" i="2"/>
  <c r="J377" i="25" s="1"/>
  <c r="Q2879" i="2"/>
  <c r="J440" i="25" s="1"/>
  <c r="Q2880" i="2"/>
  <c r="J62" i="25" s="1"/>
  <c r="Q2881" i="2"/>
  <c r="J469" i="25" s="1"/>
  <c r="Q2882" i="2"/>
  <c r="J397" i="25" s="1"/>
  <c r="Q2883" i="2"/>
  <c r="J478" i="25" s="1"/>
  <c r="Q2884" i="2"/>
  <c r="J173" i="25" s="1"/>
  <c r="Q2885" i="2"/>
  <c r="J503" i="25" s="1"/>
  <c r="Q2886" i="2"/>
  <c r="J222" i="25" s="1"/>
  <c r="Q2887" i="2"/>
  <c r="J350" i="25" s="1"/>
  <c r="Q2888" i="2"/>
  <c r="J176" i="25" s="1"/>
  <c r="Q2889" i="2"/>
  <c r="J207" i="25" s="1"/>
  <c r="Q2890" i="2"/>
  <c r="J330" i="25" s="1"/>
  <c r="Q2891" i="2"/>
  <c r="J319" i="25" s="1"/>
  <c r="Q2892" i="2"/>
  <c r="J217" i="25" s="1"/>
  <c r="Q2893" i="2"/>
  <c r="J97" i="25" s="1"/>
  <c r="Q2894" i="2"/>
  <c r="J443" i="25" s="1"/>
  <c r="Q2895" i="2"/>
  <c r="J403" i="25" s="1"/>
  <c r="Q2896" i="2"/>
  <c r="J180" i="25" s="1"/>
  <c r="Q2897" i="2"/>
  <c r="J322" i="25" s="1"/>
  <c r="Q2898" i="2"/>
  <c r="J380" i="25" s="1"/>
  <c r="Q2899" i="2"/>
  <c r="J442" i="25" s="1"/>
  <c r="Q2900" i="2"/>
  <c r="J439" i="25" s="1"/>
  <c r="Q2901" i="2"/>
  <c r="J151" i="25" s="1"/>
  <c r="Q2902" i="2"/>
  <c r="J208" i="25" s="1"/>
  <c r="Q2903" i="2"/>
  <c r="J426" i="25" s="1"/>
  <c r="Q2904" i="2"/>
  <c r="J146" i="25" s="1"/>
  <c r="Q2905" i="2"/>
  <c r="J504" i="25" s="1"/>
  <c r="Q2906" i="2"/>
  <c r="J48" i="25" s="1"/>
  <c r="Q2907" i="2"/>
  <c r="J435" i="25" s="1"/>
  <c r="Q2908" i="2"/>
  <c r="J251" i="25" s="1"/>
  <c r="Q2909" i="2"/>
  <c r="J144" i="25" s="1"/>
  <c r="Q2910" i="2"/>
  <c r="J231" i="25" s="1"/>
  <c r="Q2911" i="2"/>
  <c r="J25" i="25" s="1"/>
  <c r="Q2912" i="2"/>
  <c r="J74" i="25" s="1"/>
  <c r="Q2913" i="2"/>
  <c r="J302" i="25" s="1"/>
  <c r="Q2914" i="2"/>
  <c r="J378" i="25" s="1"/>
  <c r="Q2915" i="2"/>
  <c r="J315" i="25" s="1"/>
  <c r="Q2916" i="2"/>
  <c r="J327" i="25" s="1"/>
  <c r="Q2917" i="2"/>
  <c r="J11" i="25" s="1"/>
  <c r="Q2918" i="2"/>
  <c r="J43" i="25" s="1"/>
  <c r="Q2919" i="2"/>
  <c r="J71" i="25" s="1"/>
  <c r="Q2920" i="2"/>
  <c r="J305" i="25" s="1"/>
  <c r="Q2921" i="2"/>
  <c r="J78" i="25" s="1"/>
  <c r="Q2922" i="2"/>
  <c r="J33" i="25" s="1"/>
  <c r="Q2923" i="2"/>
  <c r="J337" i="25" s="1"/>
  <c r="Q2924" i="2"/>
  <c r="J505" i="25" s="1"/>
  <c r="Q2925" i="2"/>
  <c r="J311" i="25" s="1"/>
  <c r="Q2926" i="2"/>
  <c r="J15" i="25" s="1"/>
  <c r="Q2927" i="2"/>
  <c r="J4" i="25" s="1"/>
  <c r="Q2928" i="2"/>
  <c r="J138" i="25" s="1"/>
  <c r="Q2929" i="2"/>
  <c r="J344" i="25" s="1"/>
  <c r="Q2930" i="2"/>
  <c r="J227" i="25" s="1"/>
  <c r="Q2931" i="2"/>
  <c r="J191" i="25" s="1"/>
  <c r="Q2932" i="2"/>
  <c r="J45" i="25" s="1"/>
  <c r="Q2933" i="2"/>
  <c r="J458" i="25" s="1"/>
  <c r="Q2934" i="2"/>
  <c r="J366" i="25" s="1"/>
  <c r="Q2935" i="2"/>
  <c r="J59" i="25" s="1"/>
  <c r="Q2936" i="2"/>
  <c r="J226" i="25" s="1"/>
  <c r="Q2937" i="2"/>
  <c r="J82" i="25" s="1"/>
  <c r="Q2938" i="2"/>
  <c r="J85" i="25" s="1"/>
  <c r="Q2939" i="2"/>
  <c r="J282" i="25" s="1"/>
  <c r="Q2940" i="2"/>
  <c r="J272" i="25" s="1"/>
  <c r="Q2941" i="2"/>
  <c r="J123" i="25" s="1"/>
  <c r="Q2942" i="2"/>
  <c r="J434" i="25" s="1"/>
  <c r="Q2943" i="2"/>
  <c r="J312" i="25" s="1"/>
  <c r="Q2944" i="2"/>
  <c r="J506" i="25" s="1"/>
  <c r="Q2945" i="2"/>
  <c r="J110" i="25" s="1"/>
  <c r="Q2946" i="2"/>
  <c r="J219" i="25" s="1"/>
  <c r="Q2947" i="2"/>
  <c r="J96" i="25" s="1"/>
  <c r="Q2948" i="2"/>
  <c r="J236" i="25" s="1"/>
  <c r="Q2949" i="2"/>
  <c r="J53" i="25" s="1"/>
  <c r="Q2950" i="2"/>
  <c r="J507" i="25" s="1"/>
  <c r="Q2951" i="2"/>
  <c r="J324" i="25" s="1"/>
  <c r="Q2952" i="2"/>
  <c r="J8" i="25" s="1"/>
  <c r="Q2953" i="2"/>
  <c r="J18" i="25" s="1"/>
  <c r="Q2954" i="2"/>
  <c r="J3" i="25" s="1"/>
  <c r="Q2955" i="2"/>
  <c r="J376" i="25" s="1"/>
  <c r="Q2956" i="2"/>
  <c r="J100" i="25" s="1"/>
  <c r="Q2957" i="2"/>
  <c r="J464" i="25" s="1"/>
  <c r="Q2958" i="2"/>
  <c r="J137" i="25" s="1"/>
  <c r="Q2959" i="2"/>
  <c r="J338" i="25" s="1"/>
  <c r="Q2960" i="2"/>
  <c r="J384" i="25" s="1"/>
  <c r="Q2961" i="2"/>
  <c r="J140" i="25" s="1"/>
  <c r="Q2962" i="2"/>
  <c r="J288" i="25" s="1"/>
  <c r="Q2963" i="2"/>
  <c r="J304" i="25" s="1"/>
  <c r="Q2964" i="2"/>
  <c r="J418" i="25" s="1"/>
  <c r="Q2965" i="2"/>
  <c r="J413" i="25" s="1"/>
  <c r="Q2966" i="2"/>
  <c r="J136" i="25" s="1"/>
  <c r="Q2967" i="2"/>
  <c r="J113" i="25" s="1"/>
  <c r="Q2968" i="2"/>
  <c r="J206" i="25" s="1"/>
  <c r="Q2969" i="2"/>
  <c r="J135" i="25" s="1"/>
  <c r="Q2970" i="2"/>
  <c r="J313" i="25" s="1"/>
  <c r="Q2971" i="2"/>
  <c r="J9" i="25" s="1"/>
  <c r="Q2972" i="2"/>
  <c r="J286" i="25" s="1"/>
  <c r="Q2973" i="2"/>
  <c r="J262" i="25" s="1"/>
  <c r="Q2974" i="2"/>
  <c r="J214" i="25" s="1"/>
  <c r="Q2975" i="2"/>
  <c r="J234" i="25" s="1"/>
  <c r="Q2976" i="2"/>
  <c r="J67" i="25" s="1"/>
  <c r="Q2977" i="2"/>
  <c r="J212" i="25" s="1"/>
  <c r="Q2978" i="2"/>
  <c r="J274" i="25" s="1"/>
  <c r="Q2979" i="2"/>
  <c r="J61" i="25" s="1"/>
  <c r="Q2980" i="2"/>
  <c r="J448" i="25" s="1"/>
  <c r="Q2981" i="2"/>
  <c r="J477" i="25" s="1"/>
  <c r="Q2982" i="2"/>
  <c r="J379" i="25" s="1"/>
  <c r="Q2983" i="2"/>
  <c r="J30" i="25" s="1"/>
  <c r="Q2984" i="2"/>
  <c r="J508" i="25" s="1"/>
  <c r="Q2985" i="2"/>
  <c r="J164" i="25" s="1"/>
  <c r="Q2986" i="2"/>
  <c r="J303" i="25" s="1"/>
  <c r="Q2987" i="2"/>
  <c r="J106" i="25" s="1"/>
  <c r="Q2988" i="2"/>
  <c r="J509" i="25" s="1"/>
  <c r="Q2989" i="2"/>
  <c r="J177" i="25" s="1"/>
  <c r="Q2990" i="2"/>
  <c r="J127" i="25" s="1"/>
  <c r="Q2991" i="2"/>
  <c r="J425" i="25" s="1"/>
  <c r="Q2992" i="2"/>
  <c r="J297" i="25" s="1"/>
  <c r="Q2993" i="2"/>
  <c r="J510" i="25" s="1"/>
  <c r="Q2994" i="2"/>
  <c r="J249" i="25" s="1"/>
  <c r="Q2995" i="2"/>
  <c r="J49" i="25" s="1"/>
  <c r="Q2996" i="2"/>
  <c r="J98" i="25" s="1"/>
  <c r="Q2997" i="2"/>
  <c r="J77" i="25" s="1"/>
  <c r="Q2998" i="2"/>
  <c r="J232" i="25" s="1"/>
  <c r="Q2999" i="2"/>
  <c r="J246" i="25" s="1"/>
  <c r="Q3000" i="2"/>
  <c r="J178" i="25" s="1"/>
  <c r="Q3001" i="2"/>
  <c r="J400" i="25" s="1"/>
  <c r="Q3002" i="2"/>
  <c r="J175" i="25" s="1"/>
  <c r="Q3003" i="2"/>
  <c r="J347" i="25" s="1"/>
  <c r="Q3004" i="2"/>
  <c r="J267" i="25" s="1"/>
  <c r="Q3005" i="2"/>
  <c r="J10" i="25" s="1"/>
  <c r="Q3006" i="2"/>
  <c r="J335" i="25" s="1"/>
  <c r="Q3007" i="2"/>
  <c r="J453" i="25" s="1"/>
  <c r="Q3008" i="2"/>
  <c r="J79" i="25" s="1"/>
  <c r="Q3009" i="2"/>
  <c r="J373" i="25" s="1"/>
  <c r="Q3010" i="2"/>
  <c r="J203" i="25" s="1"/>
  <c r="Q3011" i="2"/>
  <c r="J414" i="25" s="1"/>
  <c r="Q3012" i="2"/>
  <c r="J124" i="25" s="1"/>
  <c r="Q3013" i="2"/>
  <c r="J328" i="25" s="1"/>
  <c r="Q3014" i="2"/>
  <c r="J156" i="25" s="1"/>
  <c r="Q3015" i="2"/>
  <c r="J285" i="25" s="1"/>
  <c r="Q3016" i="2"/>
  <c r="J153" i="25" s="1"/>
  <c r="Q3017" i="2"/>
  <c r="J355" i="25" s="1"/>
  <c r="Q3018" i="2"/>
  <c r="J213" i="25" s="1"/>
  <c r="Q3019" i="2"/>
  <c r="J182" i="25" s="1"/>
  <c r="Q3020" i="2"/>
  <c r="J93" i="25" s="1"/>
  <c r="Q3021" i="2"/>
  <c r="J179" i="25" s="1"/>
  <c r="Q3022" i="2"/>
  <c r="J511" i="25" s="1"/>
  <c r="Q3023" i="2"/>
  <c r="J343" i="25" s="1"/>
  <c r="Q3024" i="2"/>
  <c r="J91" i="25" s="1"/>
  <c r="Q3025" i="2"/>
  <c r="J266" i="25" s="1"/>
  <c r="Q3026" i="2"/>
  <c r="J170" i="25" s="1"/>
  <c r="Q3027" i="2"/>
  <c r="J512" i="25" s="1"/>
  <c r="Q3028" i="2"/>
  <c r="J420" i="25" s="1"/>
  <c r="Q3029" i="2"/>
  <c r="J513" i="25" s="1"/>
  <c r="Q3030" i="2"/>
  <c r="J514" i="25" s="1"/>
  <c r="Q3031" i="2"/>
  <c r="J57" i="25" s="1"/>
  <c r="Q3032" i="2"/>
  <c r="J415" i="25" s="1"/>
  <c r="Q3033" i="2"/>
  <c r="J269" i="25" s="1"/>
  <c r="Q3034" i="2"/>
  <c r="J89" i="25" s="1"/>
  <c r="Q3035" i="2"/>
  <c r="J515" i="25" s="1"/>
  <c r="Q3036" i="2"/>
  <c r="J471" i="25" s="1"/>
  <c r="Q3037" i="2"/>
  <c r="J479" i="25" s="1"/>
  <c r="Q3038" i="2"/>
  <c r="J407" i="25" s="1"/>
  <c r="Q3039" i="2"/>
  <c r="J460" i="25" s="1"/>
  <c r="Q3040" i="2"/>
  <c r="J198" i="25" s="1"/>
  <c r="Q3041" i="2"/>
  <c r="J210" i="25" s="1"/>
  <c r="Q3042" i="2"/>
  <c r="J221" i="25" s="1"/>
  <c r="Q3043" i="2"/>
  <c r="J467" i="25" s="1"/>
  <c r="Q3044" i="2"/>
  <c r="J410" i="25" s="1"/>
  <c r="Q3045" i="2"/>
  <c r="J433" i="25" s="1"/>
  <c r="Q3046" i="2"/>
  <c r="J209" i="25" s="1"/>
  <c r="Q3047" i="2"/>
  <c r="J461" i="25" s="1"/>
  <c r="Q3048" i="2"/>
  <c r="J360" i="25" s="1"/>
  <c r="Q3049" i="2"/>
  <c r="J468" i="25" s="1"/>
  <c r="Q3050" i="2"/>
  <c r="J287" i="25" s="1"/>
  <c r="Q3051" i="2"/>
  <c r="J155" i="25" s="1"/>
  <c r="Q3052" i="2"/>
  <c r="J230" i="25" s="1"/>
  <c r="Q3053" i="2"/>
  <c r="J395" i="25" s="1"/>
  <c r="Q3054" i="2"/>
  <c r="J273" i="25" s="1"/>
  <c r="Q3055" i="2"/>
  <c r="J202" i="25" s="1"/>
  <c r="Q3056" i="2"/>
  <c r="J193" i="25" s="1"/>
  <c r="Q3057" i="2"/>
  <c r="J423" i="25" s="1"/>
  <c r="Q3058" i="2"/>
  <c r="J296" i="25" s="1"/>
  <c r="Q3059" i="2"/>
  <c r="J228" i="25" s="1"/>
  <c r="Q3060" i="2"/>
  <c r="J192" i="25" s="1"/>
  <c r="Q3061" i="2"/>
  <c r="J141" i="25" s="1"/>
  <c r="Q3062" i="2"/>
  <c r="J260" i="25" s="1"/>
  <c r="Q3063" i="2"/>
  <c r="J419" i="25" s="1"/>
  <c r="Q3064" i="2"/>
  <c r="J516" i="25" s="1"/>
  <c r="Q3065" i="2"/>
  <c r="J470" i="25" s="1"/>
  <c r="Q3066" i="2"/>
  <c r="J385" i="25" s="1"/>
  <c r="Q3067" i="2"/>
  <c r="J86" i="25" s="1"/>
  <c r="Q3068" i="2"/>
  <c r="J398" i="25" s="1"/>
  <c r="Q3069" i="2"/>
  <c r="J105" i="25" s="1"/>
  <c r="Q3070" i="2"/>
  <c r="J429" i="25" s="1"/>
  <c r="Q3071" i="2"/>
  <c r="J323" i="25" s="1"/>
  <c r="Q3072" i="2"/>
  <c r="J126" i="25" s="1"/>
  <c r="Q3073" i="2"/>
  <c r="J161" i="25" s="1"/>
  <c r="Q3074" i="2"/>
  <c r="J39" i="25" s="1"/>
  <c r="Q3075" i="2"/>
  <c r="J447" i="25" s="1"/>
  <c r="Q3076" i="2"/>
  <c r="J388" i="25" s="1"/>
  <c r="Q3077" i="2"/>
  <c r="J31" i="25" s="1"/>
  <c r="Q3078" i="2"/>
  <c r="J36" i="25" s="1"/>
  <c r="Q3079" i="2"/>
  <c r="J17" i="25" s="1"/>
  <c r="Q3080" i="2"/>
  <c r="J271" i="25" s="1"/>
  <c r="Q3081" i="2"/>
  <c r="J401" i="25" s="1"/>
  <c r="Q3082" i="2"/>
  <c r="J363" i="25" s="1"/>
  <c r="Q3083" i="2"/>
  <c r="J215" i="25" s="1"/>
  <c r="Q3084" i="2"/>
  <c r="J22" i="25" s="1"/>
  <c r="Q3085" i="2"/>
  <c r="J294" i="25" s="1"/>
  <c r="Q3086" i="2"/>
  <c r="J256" i="25" s="1"/>
  <c r="Q3087" i="2"/>
  <c r="J331" i="25" s="1"/>
  <c r="Q3088" i="2"/>
  <c r="J26" i="25" s="1"/>
  <c r="Q3089" i="2"/>
  <c r="J107" i="25" s="1"/>
  <c r="Q3090" i="2"/>
  <c r="J472" i="25" s="1"/>
  <c r="Q3091" i="2"/>
  <c r="J387" i="25" s="1"/>
  <c r="Q3092" i="2"/>
  <c r="J411" i="25" s="1"/>
  <c r="Q3093" i="2"/>
  <c r="J162" i="25" s="1"/>
  <c r="Q3094" i="2"/>
  <c r="J299" i="25" s="1"/>
  <c r="Q3095" i="2"/>
  <c r="J199" i="25" s="1"/>
  <c r="Q3096" i="2"/>
  <c r="J293" i="25" s="1"/>
  <c r="Q3097" i="2"/>
  <c r="J134" i="25" s="1"/>
  <c r="Q3098" i="2"/>
  <c r="J143" i="25" s="1"/>
  <c r="Q3099" i="2"/>
  <c r="J279" i="25" s="1"/>
  <c r="Q3100" i="2"/>
  <c r="J280" i="25" s="1"/>
  <c r="Q3101" i="2"/>
  <c r="J23" i="25" s="1"/>
  <c r="Q3102" i="2"/>
  <c r="J92" i="25" s="1"/>
  <c r="Q3103" i="2"/>
  <c r="J81" i="25" s="1"/>
  <c r="Q3104" i="2"/>
  <c r="J454" i="25" s="1"/>
  <c r="Q3105" i="2"/>
  <c r="J95" i="25" s="1"/>
  <c r="Q3106" i="2"/>
  <c r="J241" i="25" s="1"/>
  <c r="Q3107" i="2"/>
  <c r="J225" i="25" s="1"/>
  <c r="Q3108" i="2"/>
  <c r="J517" i="25" s="1"/>
  <c r="Q3109" i="2"/>
  <c r="J321" i="25" s="1"/>
  <c r="Q3110" i="2"/>
  <c r="J46" i="25" s="1"/>
  <c r="Q3111" i="2"/>
  <c r="J76" i="25" s="1"/>
  <c r="Q3112" i="2"/>
  <c r="J438" i="25" s="1"/>
  <c r="Q3113" i="2"/>
  <c r="J316" i="25" s="1"/>
  <c r="Q3114" i="2"/>
  <c r="J480" i="25" s="1"/>
  <c r="Q3115" i="2"/>
  <c r="J83" i="25" s="1"/>
  <c r="Q3116" i="2"/>
  <c r="J245" i="25" s="1"/>
  <c r="Q3117" i="2"/>
  <c r="J117" i="25" s="1"/>
  <c r="Q3118" i="2"/>
  <c r="J44" i="25" s="1"/>
  <c r="Q3119" i="2"/>
  <c r="J224" i="25" s="1"/>
  <c r="Q3120" i="2"/>
  <c r="J167" i="25" s="1"/>
  <c r="Q3121" i="2"/>
  <c r="J357" i="25" s="1"/>
  <c r="Q3122" i="2"/>
  <c r="J518" i="25" s="1"/>
  <c r="Q3123" i="2"/>
  <c r="J519" i="25" s="1"/>
  <c r="Q3124" i="2"/>
  <c r="J520" i="25" s="1"/>
  <c r="Q3125" i="2"/>
  <c r="J521" i="25" s="1"/>
  <c r="Q3126" i="2"/>
  <c r="J264" i="25" s="1"/>
  <c r="Q3127" i="2"/>
  <c r="J263" i="25" s="1"/>
  <c r="Q3128" i="2"/>
  <c r="J211" i="25" s="1"/>
  <c r="Q3129" i="2"/>
  <c r="J112" i="25" s="1"/>
  <c r="Q3130" i="2"/>
  <c r="J404" i="25" s="1"/>
  <c r="Q3131" i="2"/>
  <c r="J55" i="25" s="1"/>
  <c r="Q3132" i="2"/>
  <c r="J295" i="25" s="1"/>
  <c r="Q3133" i="2"/>
  <c r="J406" i="25" s="1"/>
  <c r="Q3134" i="2"/>
  <c r="J522" i="25" s="1"/>
  <c r="Q3135" i="2"/>
  <c r="J374" i="25" s="1"/>
  <c r="Q3136" i="2"/>
  <c r="J103" i="25" s="1"/>
  <c r="Q3137" i="2"/>
  <c r="J523" i="25" s="1"/>
  <c r="Q3138" i="2"/>
  <c r="J524" i="25" s="1"/>
  <c r="Q3139" i="2"/>
  <c r="J525" i="25" s="1"/>
  <c r="Q3140" i="2"/>
  <c r="J12" i="25" s="1"/>
  <c r="Q3141" i="2"/>
  <c r="K369" i="25" s="1"/>
  <c r="Q3142" i="2"/>
  <c r="K21" i="25" s="1"/>
  <c r="Q3143" i="2"/>
  <c r="K446" i="25" s="1"/>
  <c r="Q3144" i="2"/>
  <c r="K482" i="25" s="1"/>
  <c r="Q3145" i="2"/>
  <c r="K238" i="25" s="1"/>
  <c r="Q3146" i="2"/>
  <c r="K50" i="25" s="1"/>
  <c r="Q3147" i="2"/>
  <c r="K37" i="25" s="1"/>
  <c r="Q3148" i="2"/>
  <c r="K348" i="25" s="1"/>
  <c r="Q3149" i="2"/>
  <c r="K195" i="25" s="1"/>
  <c r="Q3150" i="2"/>
  <c r="K259" i="25" s="1"/>
  <c r="Q3151" i="2"/>
  <c r="K483" i="25" s="1"/>
  <c r="Q3152" i="2"/>
  <c r="K56" i="25" s="1"/>
  <c r="Q3153" i="2"/>
  <c r="K6" i="25" s="1"/>
  <c r="Q3154" i="2"/>
  <c r="K84" i="25" s="1"/>
  <c r="Q3155" i="2"/>
  <c r="K393" i="25" s="1"/>
  <c r="Q3156" i="2"/>
  <c r="K291" i="25" s="1"/>
  <c r="Q3157" i="2"/>
  <c r="K218" i="25" s="1"/>
  <c r="Q3158" i="2"/>
  <c r="K16" i="25" s="1"/>
  <c r="Q3159" i="2"/>
  <c r="K66" i="25" s="1"/>
  <c r="Q3160" i="2"/>
  <c r="K147" i="25" s="1"/>
  <c r="Q3161" i="2"/>
  <c r="K270" i="25" s="1"/>
  <c r="Q3162" i="2"/>
  <c r="K14" i="25" s="1"/>
  <c r="Q3163" i="2"/>
  <c r="K340" i="25" s="1"/>
  <c r="Q3164" i="2"/>
  <c r="K75" i="25" s="1"/>
  <c r="Q3165" i="2"/>
  <c r="K456" i="25" s="1"/>
  <c r="Q3166" i="2"/>
  <c r="K383" i="25" s="1"/>
  <c r="Q3167" i="2"/>
  <c r="K481" i="25" s="1"/>
  <c r="Q3168" i="2"/>
  <c r="K381" i="25" s="1"/>
  <c r="Q3169" i="2"/>
  <c r="K300" i="25" s="1"/>
  <c r="Q3170" i="2"/>
  <c r="K361" i="25" s="1"/>
  <c r="Q3171" i="2"/>
  <c r="K108" i="25" s="1"/>
  <c r="Q3172" i="2"/>
  <c r="K463" i="25" s="1"/>
  <c r="Q3173" i="2"/>
  <c r="K158" i="25" s="1"/>
  <c r="Q3174" i="2"/>
  <c r="K204" i="25" s="1"/>
  <c r="Q3175" i="2"/>
  <c r="K150" i="25" s="1"/>
  <c r="Q3176" i="2"/>
  <c r="K358" i="25" s="1"/>
  <c r="Q3177" i="2"/>
  <c r="K301" i="25" s="1"/>
  <c r="Q3178" i="2"/>
  <c r="K409" i="25" s="1"/>
  <c r="Q3179" i="2"/>
  <c r="K148" i="25" s="1"/>
  <c r="Q3180" i="2"/>
  <c r="K437" i="25" s="1"/>
  <c r="Q3181" i="2"/>
  <c r="K283" i="25" s="1"/>
  <c r="Q3182" i="2"/>
  <c r="K111" i="25" s="1"/>
  <c r="Q3183" i="2"/>
  <c r="K87" i="25" s="1"/>
  <c r="Q3184" i="2"/>
  <c r="K257" i="25" s="1"/>
  <c r="Q3185" i="2"/>
  <c r="K58" i="25" s="1"/>
  <c r="Q3186" i="2"/>
  <c r="K47" i="25" s="1"/>
  <c r="Q3187" i="2"/>
  <c r="K351" i="25" s="1"/>
  <c r="Q3188" i="2"/>
  <c r="K292" i="25" s="1"/>
  <c r="Q3189" i="2"/>
  <c r="K13" i="25" s="1"/>
  <c r="Q3190" i="2"/>
  <c r="K325" i="25" s="1"/>
  <c r="Q3191" i="2"/>
  <c r="K41" i="25" s="1"/>
  <c r="Q3192" i="2"/>
  <c r="K441" i="25" s="1"/>
  <c r="Q3193" i="2"/>
  <c r="K243" i="25" s="1"/>
  <c r="Q3194" i="2"/>
  <c r="K166" i="25" s="1"/>
  <c r="Q3195" i="2"/>
  <c r="K159" i="25" s="1"/>
  <c r="Q3196" i="2"/>
  <c r="K341" i="25" s="1"/>
  <c r="Q3197" i="2"/>
  <c r="K187" i="25" s="1"/>
  <c r="Q3198" i="2"/>
  <c r="K465" i="25" s="1"/>
  <c r="Q3199" i="2"/>
  <c r="K253" i="25" s="1"/>
  <c r="Q3200" i="2"/>
  <c r="K349" i="25" s="1"/>
  <c r="Q3201" i="2"/>
  <c r="K484" i="25" s="1"/>
  <c r="Q3202" i="2"/>
  <c r="K223" i="25" s="1"/>
  <c r="Q3203" i="2"/>
  <c r="K466" i="25" s="1"/>
  <c r="Q3204" i="2"/>
  <c r="K104" i="25" s="1"/>
  <c r="Q3205" i="2"/>
  <c r="K121" i="25" s="1"/>
  <c r="Q3206" i="2"/>
  <c r="K254" i="25" s="1"/>
  <c r="Q3207" i="2"/>
  <c r="K24" i="25" s="1"/>
  <c r="Q3208" i="2"/>
  <c r="K367" i="25" s="1"/>
  <c r="Q3209" i="2"/>
  <c r="K128" i="25" s="1"/>
  <c r="Q3210" i="2"/>
  <c r="K444" i="25" s="1"/>
  <c r="Q3211" i="2"/>
  <c r="K27" i="25" s="1"/>
  <c r="Q3212" i="2"/>
  <c r="K60" i="25" s="1"/>
  <c r="Q3213" i="2"/>
  <c r="K352" i="25" s="1"/>
  <c r="Q3214" i="2"/>
  <c r="K485" i="25" s="1"/>
  <c r="Q3215" i="2"/>
  <c r="K32" i="25" s="1"/>
  <c r="Q3216" i="2"/>
  <c r="K365" i="25" s="1"/>
  <c r="Q3217" i="2"/>
  <c r="K486" i="25" s="1"/>
  <c r="Q3218" i="2"/>
  <c r="K399" i="25" s="1"/>
  <c r="Q3219" i="2"/>
  <c r="K118" i="25" s="1"/>
  <c r="Q3220" i="2"/>
  <c r="K90" i="25" s="1"/>
  <c r="Q3221" i="2"/>
  <c r="K452" i="25" s="1"/>
  <c r="Q3222" i="2"/>
  <c r="K339" i="25" s="1"/>
  <c r="Q3223" i="2"/>
  <c r="K320" i="25" s="1"/>
  <c r="Q3224" i="2"/>
  <c r="K80" i="25" s="1"/>
  <c r="Q3225" i="2"/>
  <c r="K430" i="25" s="1"/>
  <c r="Q3226" i="2"/>
  <c r="K19" i="25" s="1"/>
  <c r="Q3227" i="2"/>
  <c r="K487" i="25" s="1"/>
  <c r="Q3228" i="2"/>
  <c r="K119" i="25" s="1"/>
  <c r="Q3229" i="2"/>
  <c r="K475" i="25" s="1"/>
  <c r="Q3230" i="2"/>
  <c r="K72" i="25" s="1"/>
  <c r="Q3231" i="2"/>
  <c r="K197" i="25" s="1"/>
  <c r="Q3232" i="2"/>
  <c r="K94" i="25" s="1"/>
  <c r="Q3233" i="2"/>
  <c r="K235" i="25" s="1"/>
  <c r="Q3234" i="2"/>
  <c r="K449" i="25" s="1"/>
  <c r="Q3235" i="2"/>
  <c r="K185" i="25" s="1"/>
  <c r="Q3236" i="2"/>
  <c r="K362" i="25" s="1"/>
  <c r="Q3237" i="2"/>
  <c r="K229" i="25" s="1"/>
  <c r="Q3238" i="2"/>
  <c r="K488" i="25" s="1"/>
  <c r="Q3239" i="2"/>
  <c r="K489" i="25" s="1"/>
  <c r="Q3240" i="2"/>
  <c r="K421" i="25" s="1"/>
  <c r="Q3241" i="2"/>
  <c r="K34" i="25" s="1"/>
  <c r="Q3242" i="2"/>
  <c r="K99" i="25" s="1"/>
  <c r="Q3243" i="2"/>
  <c r="K372" i="25" s="1"/>
  <c r="Q3244" i="2"/>
  <c r="K405" i="25" s="1"/>
  <c r="Q3245" i="2"/>
  <c r="K308" i="25" s="1"/>
  <c r="Q3246" i="2"/>
  <c r="K157" i="25" s="1"/>
  <c r="Q3247" i="2"/>
  <c r="K154" i="25" s="1"/>
  <c r="Q3248" i="2"/>
  <c r="K183" i="25" s="1"/>
  <c r="Q3249" i="2"/>
  <c r="K277" i="25" s="1"/>
  <c r="Q3250" i="2"/>
  <c r="K408" i="25" s="1"/>
  <c r="Q3251" i="2"/>
  <c r="K329" i="25" s="1"/>
  <c r="Q3252" i="2"/>
  <c r="K490" i="25" s="1"/>
  <c r="Q3253" i="2"/>
  <c r="K275" i="25" s="1"/>
  <c r="Q3254" i="2"/>
  <c r="K196" i="25" s="1"/>
  <c r="Q3255" i="2"/>
  <c r="K220" i="25" s="1"/>
  <c r="Q3256" i="2"/>
  <c r="K122" i="25" s="1"/>
  <c r="Q3257" i="2"/>
  <c r="K424" i="25" s="1"/>
  <c r="Q3258" i="2"/>
  <c r="K314" i="25" s="1"/>
  <c r="Q3259" i="2"/>
  <c r="K345" i="25" s="1"/>
  <c r="Q3260" i="2"/>
  <c r="K29" i="25" s="1"/>
  <c r="Q3261" i="2"/>
  <c r="K281" i="25" s="1"/>
  <c r="Q3262" i="2"/>
  <c r="K491" i="25" s="1"/>
  <c r="Q3263" i="2"/>
  <c r="K492" i="25" s="1"/>
  <c r="Q3264" i="2"/>
  <c r="K63" i="25" s="1"/>
  <c r="Q3265" i="2"/>
  <c r="K493" i="25" s="1"/>
  <c r="Q3266" i="2"/>
  <c r="K261" i="25" s="1"/>
  <c r="Q3267" i="2"/>
  <c r="K494" i="25" s="1"/>
  <c r="Q3268" i="2"/>
  <c r="K28" i="25" s="1"/>
  <c r="Q3269" i="2"/>
  <c r="K258" i="25" s="1"/>
  <c r="Q3270" i="2"/>
  <c r="K38" i="25" s="1"/>
  <c r="Q3271" i="2"/>
  <c r="K368" i="25" s="1"/>
  <c r="Q3272" i="2"/>
  <c r="K35" i="25" s="1"/>
  <c r="Q3273" i="2"/>
  <c r="K459" i="25" s="1"/>
  <c r="Q3274" i="2"/>
  <c r="K310" i="25" s="1"/>
  <c r="Q3275" i="2"/>
  <c r="K354" i="25" s="1"/>
  <c r="Q3276" i="2"/>
  <c r="K145" i="25" s="1"/>
  <c r="Q3277" i="2"/>
  <c r="K115" i="25" s="1"/>
  <c r="Q3278" i="2"/>
  <c r="K326" i="25" s="1"/>
  <c r="Q3279" i="2"/>
  <c r="K412" i="25" s="1"/>
  <c r="Q3280" i="2"/>
  <c r="K168" i="25" s="1"/>
  <c r="Q3281" i="2"/>
  <c r="K247" i="25" s="1"/>
  <c r="Q3282" i="2"/>
  <c r="K186" i="25" s="1"/>
  <c r="Q3283" i="2"/>
  <c r="K101" i="25" s="1"/>
  <c r="Q3284" i="2"/>
  <c r="K174" i="25" s="1"/>
  <c r="Q3285" i="2"/>
  <c r="K332" i="25" s="1"/>
  <c r="Q3286" i="2"/>
  <c r="K334" i="25" s="1"/>
  <c r="Q3287" i="2"/>
  <c r="K450" i="25" s="1"/>
  <c r="Q3288" i="2"/>
  <c r="K5" i="25" s="1"/>
  <c r="Q3289" i="2"/>
  <c r="K240" i="25" s="1"/>
  <c r="Q3290" i="2"/>
  <c r="K289" i="25" s="1"/>
  <c r="Q3291" i="2"/>
  <c r="K278" i="25" s="1"/>
  <c r="Q3292" i="2"/>
  <c r="K64" i="25" s="1"/>
  <c r="Q3293" i="2"/>
  <c r="K125" i="25" s="1"/>
  <c r="Q3294" i="2"/>
  <c r="K451" i="25" s="1"/>
  <c r="Q3295" i="2"/>
  <c r="K416" i="25" s="1"/>
  <c r="Q3296" i="2"/>
  <c r="K239" i="25" s="1"/>
  <c r="Q3297" i="2"/>
  <c r="K476" i="25" s="1"/>
  <c r="Q3298" i="2"/>
  <c r="K20" i="25" s="1"/>
  <c r="Q3299" i="2"/>
  <c r="K495" i="25" s="1"/>
  <c r="Q3300" i="2"/>
  <c r="K422" i="25" s="1"/>
  <c r="Q3301" i="2"/>
  <c r="K109" i="25" s="1"/>
  <c r="Q3302" i="2"/>
  <c r="K473" i="25" s="1"/>
  <c r="Q3303" i="2"/>
  <c r="K386" i="25" s="1"/>
  <c r="Q3304" i="2"/>
  <c r="K172" i="25" s="1"/>
  <c r="Q3305" i="2"/>
  <c r="K318" i="25" s="1"/>
  <c r="Q3306" i="2"/>
  <c r="K353" i="25" s="1"/>
  <c r="Q3307" i="2"/>
  <c r="K160" i="25" s="1"/>
  <c r="Q3308" i="2"/>
  <c r="K359" i="25" s="1"/>
  <c r="Q3309" i="2"/>
  <c r="K496" i="25" s="1"/>
  <c r="Q3310" i="2"/>
  <c r="K133" i="25" s="1"/>
  <c r="Q3311" i="2"/>
  <c r="K120" i="25" s="1"/>
  <c r="Q3312" i="2"/>
  <c r="K190" i="25" s="1"/>
  <c r="Q3313" i="2"/>
  <c r="K290" i="25" s="1"/>
  <c r="Q3314" i="2"/>
  <c r="K428" i="25" s="1"/>
  <c r="Q3315" i="2"/>
  <c r="K7" i="25" s="1"/>
  <c r="Q3316" i="2"/>
  <c r="K497" i="25" s="1"/>
  <c r="Q3317" i="2"/>
  <c r="K333" i="25" s="1"/>
  <c r="Q3318" i="2"/>
  <c r="K129" i="25" s="1"/>
  <c r="Q3319" i="2"/>
  <c r="K498" i="25" s="1"/>
  <c r="Q3320" i="2"/>
  <c r="K216" i="25" s="1"/>
  <c r="Q3321" i="2"/>
  <c r="K233" i="25" s="1"/>
  <c r="Q3322" i="2"/>
  <c r="K342" i="25" s="1"/>
  <c r="Q3323" i="2"/>
  <c r="K102" i="25" s="1"/>
  <c r="Q3324" i="2"/>
  <c r="K142" i="25" s="1"/>
  <c r="Q3325" i="2"/>
  <c r="K474" i="25" s="1"/>
  <c r="Q3326" i="2"/>
  <c r="K131" i="25" s="1"/>
  <c r="Q3327" i="2"/>
  <c r="K392" i="25" s="1"/>
  <c r="Q3328" i="2"/>
  <c r="K184" i="25" s="1"/>
  <c r="Q3329" i="2"/>
  <c r="K171" i="25" s="1"/>
  <c r="Q3330" i="2"/>
  <c r="K188" i="25" s="1"/>
  <c r="Q3331" i="2"/>
  <c r="K364" i="25" s="1"/>
  <c r="Q3332" i="2"/>
  <c r="K390" i="25" s="1"/>
  <c r="Q3333" i="2"/>
  <c r="K394" i="25" s="1"/>
  <c r="Q3334" i="2"/>
  <c r="K181" i="25" s="1"/>
  <c r="Q3335" i="2"/>
  <c r="K417" i="25" s="1"/>
  <c r="Q3336" i="2"/>
  <c r="K432" i="25" s="1"/>
  <c r="Q3337" i="2"/>
  <c r="K276" i="25" s="1"/>
  <c r="Q3338" i="2"/>
  <c r="K346" i="25" s="1"/>
  <c r="Q3339" i="2"/>
  <c r="K149" i="25" s="1"/>
  <c r="Q3340" i="2"/>
  <c r="K169" i="25" s="1"/>
  <c r="Q3341" i="2"/>
  <c r="K356" i="25" s="1"/>
  <c r="Q3342" i="2"/>
  <c r="K132" i="25" s="1"/>
  <c r="Q3343" i="2"/>
  <c r="K307" i="25" s="1"/>
  <c r="Q3344" i="2"/>
  <c r="K65" i="25" s="1"/>
  <c r="Q3345" i="2"/>
  <c r="K499" i="25" s="1"/>
  <c r="Q3346" i="2"/>
  <c r="K130" i="25" s="1"/>
  <c r="Q3347" i="2"/>
  <c r="K309" i="25" s="1"/>
  <c r="Q3348" i="2"/>
  <c r="K42" i="25" s="1"/>
  <c r="Q3349" i="2"/>
  <c r="K431" i="25" s="1"/>
  <c r="Q3350" i="2"/>
  <c r="K402" i="25" s="1"/>
  <c r="Q3351" i="2"/>
  <c r="K51" i="25" s="1"/>
  <c r="Q3352" i="2"/>
  <c r="K457" i="25" s="1"/>
  <c r="Q3353" i="2"/>
  <c r="K139" i="25" s="1"/>
  <c r="Q3354" i="2"/>
  <c r="K189" i="25" s="1"/>
  <c r="Q3355" i="2"/>
  <c r="K391" i="25" s="1"/>
  <c r="Q3356" i="2"/>
  <c r="K116" i="25" s="1"/>
  <c r="Q3357" i="2"/>
  <c r="K500" i="25" s="1"/>
  <c r="Q3358" i="2"/>
  <c r="K371" i="25" s="1"/>
  <c r="Q3359" i="2"/>
  <c r="K382" i="25" s="1"/>
  <c r="Q3360" i="2"/>
  <c r="K152" i="25" s="1"/>
  <c r="Q3361" i="2"/>
  <c r="K40" i="25" s="1"/>
  <c r="Q3362" i="2"/>
  <c r="K68" i="25" s="1"/>
  <c r="Q3363" i="2"/>
  <c r="K69" i="25" s="1"/>
  <c r="Q3364" i="2"/>
  <c r="K336" i="25" s="1"/>
  <c r="Q3365" i="2"/>
  <c r="K242" i="25" s="1"/>
  <c r="Q3366" i="2"/>
  <c r="K317" i="25" s="1"/>
  <c r="Q3367" i="2"/>
  <c r="K244" i="25" s="1"/>
  <c r="Q3368" i="2"/>
  <c r="K252" i="25" s="1"/>
  <c r="Q3369" i="2"/>
  <c r="K73" i="25" s="1"/>
  <c r="Q3370" i="2"/>
  <c r="K265" i="25" s="1"/>
  <c r="Q3371" i="2"/>
  <c r="K445" i="25" s="1"/>
  <c r="Q3372" i="2"/>
  <c r="K501" i="25" s="1"/>
  <c r="Q3373" i="2"/>
  <c r="K427" i="25" s="1"/>
  <c r="Q3374" i="2"/>
  <c r="K114" i="25" s="1"/>
  <c r="Q3375" i="2"/>
  <c r="K237" i="25" s="1"/>
  <c r="Q3376" i="2"/>
  <c r="K375" i="25" s="1"/>
  <c r="Q3377" i="2"/>
  <c r="K54" i="25" s="1"/>
  <c r="Q3378" i="2"/>
  <c r="K462" i="25" s="1"/>
  <c r="Q3379" i="2"/>
  <c r="K70" i="25" s="1"/>
  <c r="Q3380" i="2"/>
  <c r="K284" i="25" s="1"/>
  <c r="Q3381" i="2"/>
  <c r="K389" i="25" s="1"/>
  <c r="Q3382" i="2"/>
  <c r="K205" i="25" s="1"/>
  <c r="Q3383" i="2"/>
  <c r="K250" i="25" s="1"/>
  <c r="Q3384" i="2"/>
  <c r="K165" i="25" s="1"/>
  <c r="Q3385" i="2"/>
  <c r="K248" i="25" s="1"/>
  <c r="Q3386" i="2"/>
  <c r="K370" i="25" s="1"/>
  <c r="Q3387" i="2"/>
  <c r="K200" i="25" s="1"/>
  <c r="Q3388" i="2"/>
  <c r="K306" i="25" s="1"/>
  <c r="Q3389" i="2"/>
  <c r="K194" i="25" s="1"/>
  <c r="Q3390" i="2"/>
  <c r="K455" i="25" s="1"/>
  <c r="Q3391" i="2"/>
  <c r="K52" i="25" s="1"/>
  <c r="Q3392" i="2"/>
  <c r="K201" i="25" s="1"/>
  <c r="Q3393" i="2"/>
  <c r="K298" i="25" s="1"/>
  <c r="Q3394" i="2"/>
  <c r="K436" i="25" s="1"/>
  <c r="Q3395" i="2"/>
  <c r="K255" i="25" s="1"/>
  <c r="Q3396" i="2"/>
  <c r="K163" i="25" s="1"/>
  <c r="Q3397" i="2"/>
  <c r="K502" i="25" s="1"/>
  <c r="Q3398" i="2"/>
  <c r="K396" i="25" s="1"/>
  <c r="Q3399" i="2"/>
  <c r="K88" i="25" s="1"/>
  <c r="Q3400" i="2"/>
  <c r="K268" i="25" s="1"/>
  <c r="Q3401" i="2"/>
  <c r="K377" i="25" s="1"/>
  <c r="Q3402" i="2"/>
  <c r="K440" i="25" s="1"/>
  <c r="Q3403" i="2"/>
  <c r="K62" i="25" s="1"/>
  <c r="Q3404" i="2"/>
  <c r="K469" i="25" s="1"/>
  <c r="Q3405" i="2"/>
  <c r="K397" i="25" s="1"/>
  <c r="Q3406" i="2"/>
  <c r="K478" i="25" s="1"/>
  <c r="Q3407" i="2"/>
  <c r="K173" i="25" s="1"/>
  <c r="Q3408" i="2"/>
  <c r="K503" i="25" s="1"/>
  <c r="Q3409" i="2"/>
  <c r="K222" i="25" s="1"/>
  <c r="Q3410" i="2"/>
  <c r="K350" i="25" s="1"/>
  <c r="Q3411" i="2"/>
  <c r="K176" i="25" s="1"/>
  <c r="Q3412" i="2"/>
  <c r="K207" i="25" s="1"/>
  <c r="Q3413" i="2"/>
  <c r="K330" i="25" s="1"/>
  <c r="Q3414" i="2"/>
  <c r="K319" i="25" s="1"/>
  <c r="Q3415" i="2"/>
  <c r="K217" i="25" s="1"/>
  <c r="Q3416" i="2"/>
  <c r="K97" i="25" s="1"/>
  <c r="Q3417" i="2"/>
  <c r="K443" i="25" s="1"/>
  <c r="Q3418" i="2"/>
  <c r="K403" i="25" s="1"/>
  <c r="Q3419" i="2"/>
  <c r="K180" i="25" s="1"/>
  <c r="Q3420" i="2"/>
  <c r="K322" i="25" s="1"/>
  <c r="Q3421" i="2"/>
  <c r="K380" i="25" s="1"/>
  <c r="Q3422" i="2"/>
  <c r="K442" i="25" s="1"/>
  <c r="Q3423" i="2"/>
  <c r="K439" i="25" s="1"/>
  <c r="Q3424" i="2"/>
  <c r="K151" i="25" s="1"/>
  <c r="Q3425" i="2"/>
  <c r="K208" i="25" s="1"/>
  <c r="Q3426" i="2"/>
  <c r="K426" i="25" s="1"/>
  <c r="Q3427" i="2"/>
  <c r="K146" i="25" s="1"/>
  <c r="Q3428" i="2"/>
  <c r="K504" i="25" s="1"/>
  <c r="Q3429" i="2"/>
  <c r="K48" i="25" s="1"/>
  <c r="Q3430" i="2"/>
  <c r="K435" i="25" s="1"/>
  <c r="Q3431" i="2"/>
  <c r="K251" i="25" s="1"/>
  <c r="Q3432" i="2"/>
  <c r="K144" i="25" s="1"/>
  <c r="Q3433" i="2"/>
  <c r="K231" i="25" s="1"/>
  <c r="Q3434" i="2"/>
  <c r="K25" i="25" s="1"/>
  <c r="Q3435" i="2"/>
  <c r="K74" i="25" s="1"/>
  <c r="Q3436" i="2"/>
  <c r="K302" i="25" s="1"/>
  <c r="Q3437" i="2"/>
  <c r="K378" i="25" s="1"/>
  <c r="Q3438" i="2"/>
  <c r="K315" i="25" s="1"/>
  <c r="Q3439" i="2"/>
  <c r="K327" i="25" s="1"/>
  <c r="Q3440" i="2"/>
  <c r="K11" i="25" s="1"/>
  <c r="Q3441" i="2"/>
  <c r="K43" i="25" s="1"/>
  <c r="Q3442" i="2"/>
  <c r="K71" i="25" s="1"/>
  <c r="Q3443" i="2"/>
  <c r="K305" i="25" s="1"/>
  <c r="Q3444" i="2"/>
  <c r="K78" i="25" s="1"/>
  <c r="Q3445" i="2"/>
  <c r="K33" i="25" s="1"/>
  <c r="Q3446" i="2"/>
  <c r="K337" i="25" s="1"/>
  <c r="Q3447" i="2"/>
  <c r="K505" i="25" s="1"/>
  <c r="Q3448" i="2"/>
  <c r="K311" i="25" s="1"/>
  <c r="Q3449" i="2"/>
  <c r="K15" i="25" s="1"/>
  <c r="Q3450" i="2"/>
  <c r="K4" i="25" s="1"/>
  <c r="Q3451" i="2"/>
  <c r="K138" i="25" s="1"/>
  <c r="Q3452" i="2"/>
  <c r="K344" i="25" s="1"/>
  <c r="Q3453" i="2"/>
  <c r="K227" i="25" s="1"/>
  <c r="Q3454" i="2"/>
  <c r="K191" i="25" s="1"/>
  <c r="Q3455" i="2"/>
  <c r="K45" i="25" s="1"/>
  <c r="Q3456" i="2"/>
  <c r="K458" i="25" s="1"/>
  <c r="Q3457" i="2"/>
  <c r="K366" i="25" s="1"/>
  <c r="Q3458" i="2"/>
  <c r="K59" i="25" s="1"/>
  <c r="Q3459" i="2"/>
  <c r="K226" i="25" s="1"/>
  <c r="Q3460" i="2"/>
  <c r="K82" i="25" s="1"/>
  <c r="Q3461" i="2"/>
  <c r="K85" i="25" s="1"/>
  <c r="Q3462" i="2"/>
  <c r="K282" i="25" s="1"/>
  <c r="Q3463" i="2"/>
  <c r="K272" i="25" s="1"/>
  <c r="Q3464" i="2"/>
  <c r="K123" i="25" s="1"/>
  <c r="Q3465" i="2"/>
  <c r="K434" i="25" s="1"/>
  <c r="Q3466" i="2"/>
  <c r="K312" i="25" s="1"/>
  <c r="Q3467" i="2"/>
  <c r="K506" i="25" s="1"/>
  <c r="Q3468" i="2"/>
  <c r="K110" i="25" s="1"/>
  <c r="Q3469" i="2"/>
  <c r="K219" i="25" s="1"/>
  <c r="Q3470" i="2"/>
  <c r="K96" i="25" s="1"/>
  <c r="Q3471" i="2"/>
  <c r="K236" i="25" s="1"/>
  <c r="Q3472" i="2"/>
  <c r="K53" i="25" s="1"/>
  <c r="Q3473" i="2"/>
  <c r="K507" i="25" s="1"/>
  <c r="Q3474" i="2"/>
  <c r="K324" i="25" s="1"/>
  <c r="Q3475" i="2"/>
  <c r="K8" i="25" s="1"/>
  <c r="Q3476" i="2"/>
  <c r="K18" i="25" s="1"/>
  <c r="Q3477" i="2"/>
  <c r="K3" i="25" s="1"/>
  <c r="Q3478" i="2"/>
  <c r="K376" i="25" s="1"/>
  <c r="Q3479" i="2"/>
  <c r="K100" i="25" s="1"/>
  <c r="Q3480" i="2"/>
  <c r="K464" i="25" s="1"/>
  <c r="Q3481" i="2"/>
  <c r="K137" i="25" s="1"/>
  <c r="Q3482" i="2"/>
  <c r="K338" i="25" s="1"/>
  <c r="Q3483" i="2"/>
  <c r="K384" i="25" s="1"/>
  <c r="Q3484" i="2"/>
  <c r="K140" i="25" s="1"/>
  <c r="Q3485" i="2"/>
  <c r="K288" i="25" s="1"/>
  <c r="Q3486" i="2"/>
  <c r="K304" i="25" s="1"/>
  <c r="Q3487" i="2"/>
  <c r="K418" i="25" s="1"/>
  <c r="Q3488" i="2"/>
  <c r="K413" i="25" s="1"/>
  <c r="Q3489" i="2"/>
  <c r="K136" i="25" s="1"/>
  <c r="Q3490" i="2"/>
  <c r="K113" i="25" s="1"/>
  <c r="Q3491" i="2"/>
  <c r="K206" i="25" s="1"/>
  <c r="Q3492" i="2"/>
  <c r="K135" i="25" s="1"/>
  <c r="Q3493" i="2"/>
  <c r="K313" i="25" s="1"/>
  <c r="Q3494" i="2"/>
  <c r="K9" i="25" s="1"/>
  <c r="Q3495" i="2"/>
  <c r="K286" i="25" s="1"/>
  <c r="Q3496" i="2"/>
  <c r="K262" i="25" s="1"/>
  <c r="Q3497" i="2"/>
  <c r="K214" i="25" s="1"/>
  <c r="Q3498" i="2"/>
  <c r="K234" i="25" s="1"/>
  <c r="Q3499" i="2"/>
  <c r="K67" i="25" s="1"/>
  <c r="Q3500" i="2"/>
  <c r="K212" i="25" s="1"/>
  <c r="Q3501" i="2"/>
  <c r="K274" i="25" s="1"/>
  <c r="Q3502" i="2"/>
  <c r="K61" i="25" s="1"/>
  <c r="Q3503" i="2"/>
  <c r="K448" i="25" s="1"/>
  <c r="Q3504" i="2"/>
  <c r="K477" i="25" s="1"/>
  <c r="Q3505" i="2"/>
  <c r="K379" i="25" s="1"/>
  <c r="Q3506" i="2"/>
  <c r="K30" i="25" s="1"/>
  <c r="Q3507" i="2"/>
  <c r="K508" i="25" s="1"/>
  <c r="Q3508" i="2"/>
  <c r="K164" i="25" s="1"/>
  <c r="Q3509" i="2"/>
  <c r="K303" i="25" s="1"/>
  <c r="Q3510" i="2"/>
  <c r="K106" i="25" s="1"/>
  <c r="Q3511" i="2"/>
  <c r="K509" i="25" s="1"/>
  <c r="Q3512" i="2"/>
  <c r="K177" i="25" s="1"/>
  <c r="Q3513" i="2"/>
  <c r="K127" i="25" s="1"/>
  <c r="Q3514" i="2"/>
  <c r="K425" i="25" s="1"/>
  <c r="Q3515" i="2"/>
  <c r="K297" i="25" s="1"/>
  <c r="Q3516" i="2"/>
  <c r="K510" i="25" s="1"/>
  <c r="Q3517" i="2"/>
  <c r="K249" i="25" s="1"/>
  <c r="Q3518" i="2"/>
  <c r="K49" i="25" s="1"/>
  <c r="Q3519" i="2"/>
  <c r="K98" i="25" s="1"/>
  <c r="Q3520" i="2"/>
  <c r="K77" i="25" s="1"/>
  <c r="Q3521" i="2"/>
  <c r="K232" i="25" s="1"/>
  <c r="Q3522" i="2"/>
  <c r="K246" i="25" s="1"/>
  <c r="Q3523" i="2"/>
  <c r="K178" i="25" s="1"/>
  <c r="Q3524" i="2"/>
  <c r="K400" i="25" s="1"/>
  <c r="Q3525" i="2"/>
  <c r="K175" i="25" s="1"/>
  <c r="Q3526" i="2"/>
  <c r="K347" i="25" s="1"/>
  <c r="Q3527" i="2"/>
  <c r="K267" i="25" s="1"/>
  <c r="Q3528" i="2"/>
  <c r="K10" i="25" s="1"/>
  <c r="Q3529" i="2"/>
  <c r="K335" i="25" s="1"/>
  <c r="Q3530" i="2"/>
  <c r="K453" i="25" s="1"/>
  <c r="Q3531" i="2"/>
  <c r="K79" i="25" s="1"/>
  <c r="Q3532" i="2"/>
  <c r="K373" i="25" s="1"/>
  <c r="Q3533" i="2"/>
  <c r="K203" i="25" s="1"/>
  <c r="Q3534" i="2"/>
  <c r="K414" i="25" s="1"/>
  <c r="Q3535" i="2"/>
  <c r="K124" i="25" s="1"/>
  <c r="Q3536" i="2"/>
  <c r="K328" i="25" s="1"/>
  <c r="Q3537" i="2"/>
  <c r="K156" i="25" s="1"/>
  <c r="Q3538" i="2"/>
  <c r="K285" i="25" s="1"/>
  <c r="Q3539" i="2"/>
  <c r="K153" i="25" s="1"/>
  <c r="Q3540" i="2"/>
  <c r="K355" i="25" s="1"/>
  <c r="Q3541" i="2"/>
  <c r="K213" i="25" s="1"/>
  <c r="Q3542" i="2"/>
  <c r="K182" i="25" s="1"/>
  <c r="Q3543" i="2"/>
  <c r="K93" i="25" s="1"/>
  <c r="Q3544" i="2"/>
  <c r="K179" i="25" s="1"/>
  <c r="Q3545" i="2"/>
  <c r="K511" i="25" s="1"/>
  <c r="Q3546" i="2"/>
  <c r="K343" i="25" s="1"/>
  <c r="Q3547" i="2"/>
  <c r="K91" i="25" s="1"/>
  <c r="Q3548" i="2"/>
  <c r="K266" i="25" s="1"/>
  <c r="Q3549" i="2"/>
  <c r="K170" i="25" s="1"/>
  <c r="Q3550" i="2"/>
  <c r="K512" i="25" s="1"/>
  <c r="Q3551" i="2"/>
  <c r="K420" i="25" s="1"/>
  <c r="Q3552" i="2"/>
  <c r="K513" i="25" s="1"/>
  <c r="Q3553" i="2"/>
  <c r="K514" i="25" s="1"/>
  <c r="Q3554" i="2"/>
  <c r="K57" i="25" s="1"/>
  <c r="Q3555" i="2"/>
  <c r="K415" i="25" s="1"/>
  <c r="Q3556" i="2"/>
  <c r="K269" i="25" s="1"/>
  <c r="Q3557" i="2"/>
  <c r="K89" i="25" s="1"/>
  <c r="Q3558" i="2"/>
  <c r="K515" i="25" s="1"/>
  <c r="Q3559" i="2"/>
  <c r="K471" i="25" s="1"/>
  <c r="Q3560" i="2"/>
  <c r="K479" i="25" s="1"/>
  <c r="Q3561" i="2"/>
  <c r="K407" i="25" s="1"/>
  <c r="Q3562" i="2"/>
  <c r="K460" i="25" s="1"/>
  <c r="Q3563" i="2"/>
  <c r="K198" i="25" s="1"/>
  <c r="Q3564" i="2"/>
  <c r="K210" i="25" s="1"/>
  <c r="Q3565" i="2"/>
  <c r="K221" i="25" s="1"/>
  <c r="Q3566" i="2"/>
  <c r="K467" i="25" s="1"/>
  <c r="Q3567" i="2"/>
  <c r="K410" i="25" s="1"/>
  <c r="Q3568" i="2"/>
  <c r="K433" i="25" s="1"/>
  <c r="Q3569" i="2"/>
  <c r="K209" i="25" s="1"/>
  <c r="Q3570" i="2"/>
  <c r="K461" i="25" s="1"/>
  <c r="Q3571" i="2"/>
  <c r="K360" i="25" s="1"/>
  <c r="Q3572" i="2"/>
  <c r="K468" i="25" s="1"/>
  <c r="Q3573" i="2"/>
  <c r="K287" i="25" s="1"/>
  <c r="Q3574" i="2"/>
  <c r="K155" i="25" s="1"/>
  <c r="Q3575" i="2"/>
  <c r="K230" i="25" s="1"/>
  <c r="Q3576" i="2"/>
  <c r="K395" i="25" s="1"/>
  <c r="Q3577" i="2"/>
  <c r="K273" i="25" s="1"/>
  <c r="Q3578" i="2"/>
  <c r="K202" i="25" s="1"/>
  <c r="Q3579" i="2"/>
  <c r="K193" i="25" s="1"/>
  <c r="Q3580" i="2"/>
  <c r="K423" i="25" s="1"/>
  <c r="Q3581" i="2"/>
  <c r="K296" i="25" s="1"/>
  <c r="Q3582" i="2"/>
  <c r="K228" i="25" s="1"/>
  <c r="Q3583" i="2"/>
  <c r="K192" i="25" s="1"/>
  <c r="Q3584" i="2"/>
  <c r="K141" i="25" s="1"/>
  <c r="Q3585" i="2"/>
  <c r="K260" i="25" s="1"/>
  <c r="Q3586" i="2"/>
  <c r="K419" i="25" s="1"/>
  <c r="Q3587" i="2"/>
  <c r="K516" i="25" s="1"/>
  <c r="Q3588" i="2"/>
  <c r="K470" i="25" s="1"/>
  <c r="Q3589" i="2"/>
  <c r="K385" i="25" s="1"/>
  <c r="Q3590" i="2"/>
  <c r="K86" i="25" s="1"/>
  <c r="Q3591" i="2"/>
  <c r="K398" i="25" s="1"/>
  <c r="Q3592" i="2"/>
  <c r="K105" i="25" s="1"/>
  <c r="Q3593" i="2"/>
  <c r="K429" i="25" s="1"/>
  <c r="Q3594" i="2"/>
  <c r="K323" i="25" s="1"/>
  <c r="Q3595" i="2"/>
  <c r="K126" i="25" s="1"/>
  <c r="Q3596" i="2"/>
  <c r="K161" i="25" s="1"/>
  <c r="Q3597" i="2"/>
  <c r="K39" i="25" s="1"/>
  <c r="Q3598" i="2"/>
  <c r="K447" i="25" s="1"/>
  <c r="Q3599" i="2"/>
  <c r="K388" i="25" s="1"/>
  <c r="Q3600" i="2"/>
  <c r="K31" i="25" s="1"/>
  <c r="Q3601" i="2"/>
  <c r="K36" i="25" s="1"/>
  <c r="Q3602" i="2"/>
  <c r="K17" i="25" s="1"/>
  <c r="Q3603" i="2"/>
  <c r="K271" i="25" s="1"/>
  <c r="Q3604" i="2"/>
  <c r="K401" i="25" s="1"/>
  <c r="Q3605" i="2"/>
  <c r="K363" i="25" s="1"/>
  <c r="Q3606" i="2"/>
  <c r="K215" i="25" s="1"/>
  <c r="Q3607" i="2"/>
  <c r="K22" i="25" s="1"/>
  <c r="Q3608" i="2"/>
  <c r="K294" i="25" s="1"/>
  <c r="Q3609" i="2"/>
  <c r="K256" i="25" s="1"/>
  <c r="Q3610" i="2"/>
  <c r="K331" i="25" s="1"/>
  <c r="Q3611" i="2"/>
  <c r="K26" i="25" s="1"/>
  <c r="Q3612" i="2"/>
  <c r="K107" i="25" s="1"/>
  <c r="Q3613" i="2"/>
  <c r="K472" i="25" s="1"/>
  <c r="Q3614" i="2"/>
  <c r="K387" i="25" s="1"/>
  <c r="Q3615" i="2"/>
  <c r="K411" i="25" s="1"/>
  <c r="Q3616" i="2"/>
  <c r="K162" i="25" s="1"/>
  <c r="Q3617" i="2"/>
  <c r="K299" i="25" s="1"/>
  <c r="Q3618" i="2"/>
  <c r="K199" i="25" s="1"/>
  <c r="Q3619" i="2"/>
  <c r="K293" i="25" s="1"/>
  <c r="Q3620" i="2"/>
  <c r="K134" i="25" s="1"/>
  <c r="Q3621" i="2"/>
  <c r="K143" i="25" s="1"/>
  <c r="Q3622" i="2"/>
  <c r="K279" i="25" s="1"/>
  <c r="Q3623" i="2"/>
  <c r="K280" i="25" s="1"/>
  <c r="Q3624" i="2"/>
  <c r="K23" i="25" s="1"/>
  <c r="Q3625" i="2"/>
  <c r="K92" i="25" s="1"/>
  <c r="Q3626" i="2"/>
  <c r="K81" i="25" s="1"/>
  <c r="Q3627" i="2"/>
  <c r="K454" i="25" s="1"/>
  <c r="Q3628" i="2"/>
  <c r="K95" i="25" s="1"/>
  <c r="Q3629" i="2"/>
  <c r="K241" i="25" s="1"/>
  <c r="Q3630" i="2"/>
  <c r="K225" i="25" s="1"/>
  <c r="Q3631" i="2"/>
  <c r="K517" i="25" s="1"/>
  <c r="Q3632" i="2"/>
  <c r="K321" i="25" s="1"/>
  <c r="Q3633" i="2"/>
  <c r="K46" i="25" s="1"/>
  <c r="Q3634" i="2"/>
  <c r="K76" i="25" s="1"/>
  <c r="Q3635" i="2"/>
  <c r="K438" i="25" s="1"/>
  <c r="Q3636" i="2"/>
  <c r="K316" i="25" s="1"/>
  <c r="Q3637" i="2"/>
  <c r="K480" i="25" s="1"/>
  <c r="Q3638" i="2"/>
  <c r="K83" i="25" s="1"/>
  <c r="Q3639" i="2"/>
  <c r="K245" i="25" s="1"/>
  <c r="Q3640" i="2"/>
  <c r="K117" i="25" s="1"/>
  <c r="Q3641" i="2"/>
  <c r="K44" i="25" s="1"/>
  <c r="Q3642" i="2"/>
  <c r="K224" i="25" s="1"/>
  <c r="Q3643" i="2"/>
  <c r="K167" i="25" s="1"/>
  <c r="Q3644" i="2"/>
  <c r="K357" i="25" s="1"/>
  <c r="Q3645" i="2"/>
  <c r="K518" i="25" s="1"/>
  <c r="Q3646" i="2"/>
  <c r="K519" i="25" s="1"/>
  <c r="Q3647" i="2"/>
  <c r="K520" i="25" s="1"/>
  <c r="Q3648" i="2"/>
  <c r="K521" i="25" s="1"/>
  <c r="Q3649" i="2"/>
  <c r="K264" i="25" s="1"/>
  <c r="Q3650" i="2"/>
  <c r="K263" i="25" s="1"/>
  <c r="Q3651" i="2"/>
  <c r="K211" i="25" s="1"/>
  <c r="Q3652" i="2"/>
  <c r="K112" i="25" s="1"/>
  <c r="Q3653" i="2"/>
  <c r="K404" i="25" s="1"/>
  <c r="Q3654" i="2"/>
  <c r="K55" i="25" s="1"/>
  <c r="Q3655" i="2"/>
  <c r="K295" i="25" s="1"/>
  <c r="Q3656" i="2"/>
  <c r="K406" i="25" s="1"/>
  <c r="Q3657" i="2"/>
  <c r="K522" i="25" s="1"/>
  <c r="Q3658" i="2"/>
  <c r="K374" i="25" s="1"/>
  <c r="Q3659" i="2"/>
  <c r="K103" i="25" s="1"/>
  <c r="Q3660" i="2"/>
  <c r="K523" i="25" s="1"/>
  <c r="Q3661" i="2"/>
  <c r="K524" i="25" s="1"/>
  <c r="Q3662" i="2"/>
  <c r="K525" i="25" s="1"/>
  <c r="Q3663" i="2"/>
  <c r="K12" i="25" s="1"/>
  <c r="Q3664" i="2"/>
  <c r="L369" i="25" s="1"/>
  <c r="Q3665" i="2"/>
  <c r="L21" i="25" s="1"/>
  <c r="Q3666" i="2"/>
  <c r="L446" i="25" s="1"/>
  <c r="Q3667" i="2"/>
  <c r="L482" i="25" s="1"/>
  <c r="Q3668" i="2"/>
  <c r="L238" i="25" s="1"/>
  <c r="Q3669" i="2"/>
  <c r="L50" i="25" s="1"/>
  <c r="Q3670" i="2"/>
  <c r="L37" i="25" s="1"/>
  <c r="Q3671" i="2"/>
  <c r="L348" i="25" s="1"/>
  <c r="Q3672" i="2"/>
  <c r="L195" i="25" s="1"/>
  <c r="Q3673" i="2"/>
  <c r="L259" i="25" s="1"/>
  <c r="Q3674" i="2"/>
  <c r="L483" i="25" s="1"/>
  <c r="Q3675" i="2"/>
  <c r="L56" i="25" s="1"/>
  <c r="Q3676" i="2"/>
  <c r="L6" i="25" s="1"/>
  <c r="Q3677" i="2"/>
  <c r="L84" i="25" s="1"/>
  <c r="Q3678" i="2"/>
  <c r="L393" i="25" s="1"/>
  <c r="Q3679" i="2"/>
  <c r="L291" i="25" s="1"/>
  <c r="Q3680" i="2"/>
  <c r="L218" i="25" s="1"/>
  <c r="Q3681" i="2"/>
  <c r="L16" i="25" s="1"/>
  <c r="Q3682" i="2"/>
  <c r="L66" i="25" s="1"/>
  <c r="Q3683" i="2"/>
  <c r="L147" i="25" s="1"/>
  <c r="Q3684" i="2"/>
  <c r="L270" i="25" s="1"/>
  <c r="Q3685" i="2"/>
  <c r="L14" i="25" s="1"/>
  <c r="Q3686" i="2"/>
  <c r="L340" i="25" s="1"/>
  <c r="Q3687" i="2"/>
  <c r="L75" i="25" s="1"/>
  <c r="Q3688" i="2"/>
  <c r="L456" i="25" s="1"/>
  <c r="Q3689" i="2"/>
  <c r="L383" i="25" s="1"/>
  <c r="Q3690" i="2"/>
  <c r="L481" i="25" s="1"/>
  <c r="Q3691" i="2"/>
  <c r="L381" i="25" s="1"/>
  <c r="Q3692" i="2"/>
  <c r="L300" i="25" s="1"/>
  <c r="Q3693" i="2"/>
  <c r="L361" i="25" s="1"/>
  <c r="Q3694" i="2"/>
  <c r="L108" i="25" s="1"/>
  <c r="Q3695" i="2"/>
  <c r="L463" i="25" s="1"/>
  <c r="Q3696" i="2"/>
  <c r="L158" i="25" s="1"/>
  <c r="Q3697" i="2"/>
  <c r="L204" i="25" s="1"/>
  <c r="Q3698" i="2"/>
  <c r="L150" i="25" s="1"/>
  <c r="Q3699" i="2"/>
  <c r="L358" i="25" s="1"/>
  <c r="Q3700" i="2"/>
  <c r="L301" i="25" s="1"/>
  <c r="Q3701" i="2"/>
  <c r="L409" i="25" s="1"/>
  <c r="Q3702" i="2"/>
  <c r="L148" i="25" s="1"/>
  <c r="Q3703" i="2"/>
  <c r="L437" i="25" s="1"/>
  <c r="Q3704" i="2"/>
  <c r="L283" i="25" s="1"/>
  <c r="Q3705" i="2"/>
  <c r="L111" i="25" s="1"/>
  <c r="Q3706" i="2"/>
  <c r="L87" i="25" s="1"/>
  <c r="Q3707" i="2"/>
  <c r="L257" i="25" s="1"/>
  <c r="Q3708" i="2"/>
  <c r="L58" i="25" s="1"/>
  <c r="Q3709" i="2"/>
  <c r="L47" i="25" s="1"/>
  <c r="Q3710" i="2"/>
  <c r="L351" i="25" s="1"/>
  <c r="Q3711" i="2"/>
  <c r="L292" i="25" s="1"/>
  <c r="Q3712" i="2"/>
  <c r="L13" i="25" s="1"/>
  <c r="Q3713" i="2"/>
  <c r="L325" i="25" s="1"/>
  <c r="Q3714" i="2"/>
  <c r="L41" i="25" s="1"/>
  <c r="Q3715" i="2"/>
  <c r="L441" i="25" s="1"/>
  <c r="Q3716" i="2"/>
  <c r="L243" i="25" s="1"/>
  <c r="Q3717" i="2"/>
  <c r="L166" i="25" s="1"/>
  <c r="Q3718" i="2"/>
  <c r="L159" i="25" s="1"/>
  <c r="Q3719" i="2"/>
  <c r="L341" i="25" s="1"/>
  <c r="Q3720" i="2"/>
  <c r="L187" i="25" s="1"/>
  <c r="Q3721" i="2"/>
  <c r="L465" i="25" s="1"/>
  <c r="Q3722" i="2"/>
  <c r="L253" i="25" s="1"/>
  <c r="Q3723" i="2"/>
  <c r="L349" i="25" s="1"/>
  <c r="Q3724" i="2"/>
  <c r="L484" i="25" s="1"/>
  <c r="Q3725" i="2"/>
  <c r="L223" i="25" s="1"/>
  <c r="Q3726" i="2"/>
  <c r="L466" i="25" s="1"/>
  <c r="Q3727" i="2"/>
  <c r="L104" i="25" s="1"/>
  <c r="Q3728" i="2"/>
  <c r="L121" i="25" s="1"/>
  <c r="Q3729" i="2"/>
  <c r="L254" i="25" s="1"/>
  <c r="Q3730" i="2"/>
  <c r="L24" i="25" s="1"/>
  <c r="Q3731" i="2"/>
  <c r="L367" i="25" s="1"/>
  <c r="Q3732" i="2"/>
  <c r="L128" i="25" s="1"/>
  <c r="Q3733" i="2"/>
  <c r="L444" i="25" s="1"/>
  <c r="Q3734" i="2"/>
  <c r="L27" i="25" s="1"/>
  <c r="Q3735" i="2"/>
  <c r="L60" i="25" s="1"/>
  <c r="Q3736" i="2"/>
  <c r="L352" i="25" s="1"/>
  <c r="Q3737" i="2"/>
  <c r="L485" i="25" s="1"/>
  <c r="Q3738" i="2"/>
  <c r="L32" i="25" s="1"/>
  <c r="Q3739" i="2"/>
  <c r="L365" i="25" s="1"/>
  <c r="Q3740" i="2"/>
  <c r="L486" i="25" s="1"/>
  <c r="Q3741" i="2"/>
  <c r="L399" i="25" s="1"/>
  <c r="Q3742" i="2"/>
  <c r="L118" i="25" s="1"/>
  <c r="Q3743" i="2"/>
  <c r="L90" i="25" s="1"/>
  <c r="Q3744" i="2"/>
  <c r="L452" i="25" s="1"/>
  <c r="Q3745" i="2"/>
  <c r="L339" i="25" s="1"/>
  <c r="Q3746" i="2"/>
  <c r="L320" i="25" s="1"/>
  <c r="Q3747" i="2"/>
  <c r="L80" i="25" s="1"/>
  <c r="Q3748" i="2"/>
  <c r="L430" i="25" s="1"/>
  <c r="Q3749" i="2"/>
  <c r="L19" i="25" s="1"/>
  <c r="Q3750" i="2"/>
  <c r="L487" i="25" s="1"/>
  <c r="Q3751" i="2"/>
  <c r="L119" i="25" s="1"/>
  <c r="Q3752" i="2"/>
  <c r="L475" i="25" s="1"/>
  <c r="Q3753" i="2"/>
  <c r="L72" i="25" s="1"/>
  <c r="Q3754" i="2"/>
  <c r="L197" i="25" s="1"/>
  <c r="Q3755" i="2"/>
  <c r="L94" i="25" s="1"/>
  <c r="Q3756" i="2"/>
  <c r="L235" i="25" s="1"/>
  <c r="Q3757" i="2"/>
  <c r="L449" i="25" s="1"/>
  <c r="Q3758" i="2"/>
  <c r="L185" i="25" s="1"/>
  <c r="Q3759" i="2"/>
  <c r="L362" i="25" s="1"/>
  <c r="Q3760" i="2"/>
  <c r="L229" i="25" s="1"/>
  <c r="Q3761" i="2"/>
  <c r="L488" i="25" s="1"/>
  <c r="Q3762" i="2"/>
  <c r="L489" i="25" s="1"/>
  <c r="Q3763" i="2"/>
  <c r="L421" i="25" s="1"/>
  <c r="Q3764" i="2"/>
  <c r="L34" i="25" s="1"/>
  <c r="Q3765" i="2"/>
  <c r="L99" i="25" s="1"/>
  <c r="Q3766" i="2"/>
  <c r="L372" i="25" s="1"/>
  <c r="Q3767" i="2"/>
  <c r="L405" i="25" s="1"/>
  <c r="Q3768" i="2"/>
  <c r="L308" i="25" s="1"/>
  <c r="Q3769" i="2"/>
  <c r="L157" i="25" s="1"/>
  <c r="Q3770" i="2"/>
  <c r="L154" i="25" s="1"/>
  <c r="Q3771" i="2"/>
  <c r="L183" i="25" s="1"/>
  <c r="Q3772" i="2"/>
  <c r="L277" i="25" s="1"/>
  <c r="Q3773" i="2"/>
  <c r="L408" i="25" s="1"/>
  <c r="Q3774" i="2"/>
  <c r="L329" i="25" s="1"/>
  <c r="Q3775" i="2"/>
  <c r="L490" i="25" s="1"/>
  <c r="Q3776" i="2"/>
  <c r="L275" i="25" s="1"/>
  <c r="Q3777" i="2"/>
  <c r="L196" i="25" s="1"/>
  <c r="Q3778" i="2"/>
  <c r="L220" i="25" s="1"/>
  <c r="Q3779" i="2"/>
  <c r="L122" i="25" s="1"/>
  <c r="Q3780" i="2"/>
  <c r="L424" i="25" s="1"/>
  <c r="Q3781" i="2"/>
  <c r="L314" i="25" s="1"/>
  <c r="Q3782" i="2"/>
  <c r="L345" i="25" s="1"/>
  <c r="Q3783" i="2"/>
  <c r="L29" i="25" s="1"/>
  <c r="Q3784" i="2"/>
  <c r="L281" i="25" s="1"/>
  <c r="Q3785" i="2"/>
  <c r="L491" i="25" s="1"/>
  <c r="Q3786" i="2"/>
  <c r="L492" i="25" s="1"/>
  <c r="Q3787" i="2"/>
  <c r="L63" i="25" s="1"/>
  <c r="Q3788" i="2"/>
  <c r="L493" i="25" s="1"/>
  <c r="Q3789" i="2"/>
  <c r="L261" i="25" s="1"/>
  <c r="Q3790" i="2"/>
  <c r="L494" i="25" s="1"/>
  <c r="Q3791" i="2"/>
  <c r="L28" i="25" s="1"/>
  <c r="Q3792" i="2"/>
  <c r="L258" i="25" s="1"/>
  <c r="Q3793" i="2"/>
  <c r="L38" i="25" s="1"/>
  <c r="Q3794" i="2"/>
  <c r="L368" i="25" s="1"/>
  <c r="Q3795" i="2"/>
  <c r="L35" i="25" s="1"/>
  <c r="Q3796" i="2"/>
  <c r="L459" i="25" s="1"/>
  <c r="Q3797" i="2"/>
  <c r="L310" i="25" s="1"/>
  <c r="Q3798" i="2"/>
  <c r="L354" i="25" s="1"/>
  <c r="Q3799" i="2"/>
  <c r="L145" i="25" s="1"/>
  <c r="Q3800" i="2"/>
  <c r="L115" i="25" s="1"/>
  <c r="Q3801" i="2"/>
  <c r="L326" i="25" s="1"/>
  <c r="Q3802" i="2"/>
  <c r="L412" i="25" s="1"/>
  <c r="Q3803" i="2"/>
  <c r="L168" i="25" s="1"/>
  <c r="Q3804" i="2"/>
  <c r="L247" i="25" s="1"/>
  <c r="Q3805" i="2"/>
  <c r="L186" i="25" s="1"/>
  <c r="Q3806" i="2"/>
  <c r="L101" i="25" s="1"/>
  <c r="Q3807" i="2"/>
  <c r="L174" i="25" s="1"/>
  <c r="Q3808" i="2"/>
  <c r="L332" i="25" s="1"/>
  <c r="Q3809" i="2"/>
  <c r="L334" i="25" s="1"/>
  <c r="Q3810" i="2"/>
  <c r="L450" i="25" s="1"/>
  <c r="Q3811" i="2"/>
  <c r="L5" i="25" s="1"/>
  <c r="Q3812" i="2"/>
  <c r="L240" i="25" s="1"/>
  <c r="Q3813" i="2"/>
  <c r="L289" i="25" s="1"/>
  <c r="Q3814" i="2"/>
  <c r="L278" i="25" s="1"/>
  <c r="Q3815" i="2"/>
  <c r="L64" i="25" s="1"/>
  <c r="Q3816" i="2"/>
  <c r="L125" i="25" s="1"/>
  <c r="Q3817" i="2"/>
  <c r="L451" i="25" s="1"/>
  <c r="Q3818" i="2"/>
  <c r="L416" i="25" s="1"/>
  <c r="Q3819" i="2"/>
  <c r="L239" i="25" s="1"/>
  <c r="Q3820" i="2"/>
  <c r="L476" i="25" s="1"/>
  <c r="Q3821" i="2"/>
  <c r="L20" i="25" s="1"/>
  <c r="Q3822" i="2"/>
  <c r="L495" i="25" s="1"/>
  <c r="Q3823" i="2"/>
  <c r="L422" i="25" s="1"/>
  <c r="Q3824" i="2"/>
  <c r="L109" i="25" s="1"/>
  <c r="Q3825" i="2"/>
  <c r="L473" i="25" s="1"/>
  <c r="Q3826" i="2"/>
  <c r="L386" i="25" s="1"/>
  <c r="Q3827" i="2"/>
  <c r="L172" i="25" s="1"/>
  <c r="Q3828" i="2"/>
  <c r="L318" i="25" s="1"/>
  <c r="Q3829" i="2"/>
  <c r="L353" i="25" s="1"/>
  <c r="Q3830" i="2"/>
  <c r="L160" i="25" s="1"/>
  <c r="Q3831" i="2"/>
  <c r="L359" i="25" s="1"/>
  <c r="Q3832" i="2"/>
  <c r="L496" i="25" s="1"/>
  <c r="Q3833" i="2"/>
  <c r="L133" i="25" s="1"/>
  <c r="Q3834" i="2"/>
  <c r="L120" i="25" s="1"/>
  <c r="Q3835" i="2"/>
  <c r="L190" i="25" s="1"/>
  <c r="Q3836" i="2"/>
  <c r="L290" i="25" s="1"/>
  <c r="Q3837" i="2"/>
  <c r="L428" i="25" s="1"/>
  <c r="Q3838" i="2"/>
  <c r="L7" i="25" s="1"/>
  <c r="Q3839" i="2"/>
  <c r="L497" i="25" s="1"/>
  <c r="Q3840" i="2"/>
  <c r="L333" i="25" s="1"/>
  <c r="Q3841" i="2"/>
  <c r="L129" i="25" s="1"/>
  <c r="Q3842" i="2"/>
  <c r="L498" i="25" s="1"/>
  <c r="Q3843" i="2"/>
  <c r="L216" i="25" s="1"/>
  <c r="Q3844" i="2"/>
  <c r="L233" i="25" s="1"/>
  <c r="Q3845" i="2"/>
  <c r="L342" i="25" s="1"/>
  <c r="Q3846" i="2"/>
  <c r="L102" i="25" s="1"/>
  <c r="Q3847" i="2"/>
  <c r="L142" i="25" s="1"/>
  <c r="Q3848" i="2"/>
  <c r="L474" i="25" s="1"/>
  <c r="Q3849" i="2"/>
  <c r="L131" i="25" s="1"/>
  <c r="Q3850" i="2"/>
  <c r="L392" i="25" s="1"/>
  <c r="Q3851" i="2"/>
  <c r="L184" i="25" s="1"/>
  <c r="Q3852" i="2"/>
  <c r="L171" i="25" s="1"/>
  <c r="Q3853" i="2"/>
  <c r="L188" i="25" s="1"/>
  <c r="Q3854" i="2"/>
  <c r="L364" i="25" s="1"/>
  <c r="Q3855" i="2"/>
  <c r="L390" i="25" s="1"/>
  <c r="Q3856" i="2"/>
  <c r="L394" i="25" s="1"/>
  <c r="Q3857" i="2"/>
  <c r="L181" i="25" s="1"/>
  <c r="Q3858" i="2"/>
  <c r="L417" i="25" s="1"/>
  <c r="Q3859" i="2"/>
  <c r="L432" i="25" s="1"/>
  <c r="Q3860" i="2"/>
  <c r="L276" i="25" s="1"/>
  <c r="Q3861" i="2"/>
  <c r="L346" i="25" s="1"/>
  <c r="Q3862" i="2"/>
  <c r="L149" i="25" s="1"/>
  <c r="Q3863" i="2"/>
  <c r="L169" i="25" s="1"/>
  <c r="Q3864" i="2"/>
  <c r="L356" i="25" s="1"/>
  <c r="Q3865" i="2"/>
  <c r="L132" i="25" s="1"/>
  <c r="Q3866" i="2"/>
  <c r="L307" i="25" s="1"/>
  <c r="Q3867" i="2"/>
  <c r="L65" i="25" s="1"/>
  <c r="Q3868" i="2"/>
  <c r="L499" i="25" s="1"/>
  <c r="Q3869" i="2"/>
  <c r="L130" i="25" s="1"/>
  <c r="Q3870" i="2"/>
  <c r="L309" i="25" s="1"/>
  <c r="Q3871" i="2"/>
  <c r="L42" i="25" s="1"/>
  <c r="Q3872" i="2"/>
  <c r="L431" i="25" s="1"/>
  <c r="Q3873" i="2"/>
  <c r="L402" i="25" s="1"/>
  <c r="Q3874" i="2"/>
  <c r="L51" i="25" s="1"/>
  <c r="Q3875" i="2"/>
  <c r="L457" i="25" s="1"/>
  <c r="Q3876" i="2"/>
  <c r="L139" i="25" s="1"/>
  <c r="Q3877" i="2"/>
  <c r="L189" i="25" s="1"/>
  <c r="Q3878" i="2"/>
  <c r="L391" i="25" s="1"/>
  <c r="Q3879" i="2"/>
  <c r="L116" i="25" s="1"/>
  <c r="Q3880" i="2"/>
  <c r="L500" i="25" s="1"/>
  <c r="Q3881" i="2"/>
  <c r="L371" i="25" s="1"/>
  <c r="Q3882" i="2"/>
  <c r="L382" i="25" s="1"/>
  <c r="Q3883" i="2"/>
  <c r="L152" i="25" s="1"/>
  <c r="Q3884" i="2"/>
  <c r="L40" i="25" s="1"/>
  <c r="Q3885" i="2"/>
  <c r="L68" i="25" s="1"/>
  <c r="Q3886" i="2"/>
  <c r="L69" i="25" s="1"/>
  <c r="Q3887" i="2"/>
  <c r="L336" i="25" s="1"/>
  <c r="Q3888" i="2"/>
  <c r="L242" i="25" s="1"/>
  <c r="Q3889" i="2"/>
  <c r="L317" i="25" s="1"/>
  <c r="Q3890" i="2"/>
  <c r="L244" i="25" s="1"/>
  <c r="Q3891" i="2"/>
  <c r="L252" i="25" s="1"/>
  <c r="Q3892" i="2"/>
  <c r="L73" i="25" s="1"/>
  <c r="Q3893" i="2"/>
  <c r="L265" i="25" s="1"/>
  <c r="Q3894" i="2"/>
  <c r="L445" i="25" s="1"/>
  <c r="Q3895" i="2"/>
  <c r="L501" i="25" s="1"/>
  <c r="Q3896" i="2"/>
  <c r="L427" i="25" s="1"/>
  <c r="Q3897" i="2"/>
  <c r="L114" i="25" s="1"/>
  <c r="Q3898" i="2"/>
  <c r="L237" i="25" s="1"/>
  <c r="Q3899" i="2"/>
  <c r="L375" i="25" s="1"/>
  <c r="Q3900" i="2"/>
  <c r="L54" i="25" s="1"/>
  <c r="Q3901" i="2"/>
  <c r="L462" i="25" s="1"/>
  <c r="Q3902" i="2"/>
  <c r="L70" i="25" s="1"/>
  <c r="Q3903" i="2"/>
  <c r="L284" i="25" s="1"/>
  <c r="Q3904" i="2"/>
  <c r="L389" i="25" s="1"/>
  <c r="Q3905" i="2"/>
  <c r="L205" i="25" s="1"/>
  <c r="Q3906" i="2"/>
  <c r="L250" i="25" s="1"/>
  <c r="Q3907" i="2"/>
  <c r="L165" i="25" s="1"/>
  <c r="Q3908" i="2"/>
  <c r="L248" i="25" s="1"/>
  <c r="Q3909" i="2"/>
  <c r="L370" i="25" s="1"/>
  <c r="Q3910" i="2"/>
  <c r="L200" i="25" s="1"/>
  <c r="Q3911" i="2"/>
  <c r="L306" i="25" s="1"/>
  <c r="Q3912" i="2"/>
  <c r="L194" i="25" s="1"/>
  <c r="Q3913" i="2"/>
  <c r="L455" i="25" s="1"/>
  <c r="Q3914" i="2"/>
  <c r="L52" i="25" s="1"/>
  <c r="Q3915" i="2"/>
  <c r="L201" i="25" s="1"/>
  <c r="Q3916" i="2"/>
  <c r="L298" i="25" s="1"/>
  <c r="Q3917" i="2"/>
  <c r="L436" i="25" s="1"/>
  <c r="Q3918" i="2"/>
  <c r="L255" i="25" s="1"/>
  <c r="Q3919" i="2"/>
  <c r="L163" i="25" s="1"/>
  <c r="Q3920" i="2"/>
  <c r="L502" i="25" s="1"/>
  <c r="Q3921" i="2"/>
  <c r="L396" i="25" s="1"/>
  <c r="Q3922" i="2"/>
  <c r="L88" i="25" s="1"/>
  <c r="Q3923" i="2"/>
  <c r="L268" i="25" s="1"/>
  <c r="Q3924" i="2"/>
  <c r="L377" i="25" s="1"/>
  <c r="Q3925" i="2"/>
  <c r="L440" i="25" s="1"/>
  <c r="Q3926" i="2"/>
  <c r="L62" i="25" s="1"/>
  <c r="Q3927" i="2"/>
  <c r="L469" i="25" s="1"/>
  <c r="Q3928" i="2"/>
  <c r="L397" i="25" s="1"/>
  <c r="Q3929" i="2"/>
  <c r="L478" i="25" s="1"/>
  <c r="Q3930" i="2"/>
  <c r="L173" i="25" s="1"/>
  <c r="Q3931" i="2"/>
  <c r="L503" i="25" s="1"/>
  <c r="Q3932" i="2"/>
  <c r="L222" i="25" s="1"/>
  <c r="Q3933" i="2"/>
  <c r="L350" i="25" s="1"/>
  <c r="Q3934" i="2"/>
  <c r="L176" i="25" s="1"/>
  <c r="Q3935" i="2"/>
  <c r="L207" i="25" s="1"/>
  <c r="Q3936" i="2"/>
  <c r="L330" i="25" s="1"/>
  <c r="Q3937" i="2"/>
  <c r="L319" i="25" s="1"/>
  <c r="Q3938" i="2"/>
  <c r="L217" i="25" s="1"/>
  <c r="Q3939" i="2"/>
  <c r="L97" i="25" s="1"/>
  <c r="Q3940" i="2"/>
  <c r="L443" i="25" s="1"/>
  <c r="Q3941" i="2"/>
  <c r="L403" i="25" s="1"/>
  <c r="Q3942" i="2"/>
  <c r="L180" i="25" s="1"/>
  <c r="Q3943" i="2"/>
  <c r="L322" i="25" s="1"/>
  <c r="Q3944" i="2"/>
  <c r="L380" i="25" s="1"/>
  <c r="Q3945" i="2"/>
  <c r="L442" i="25" s="1"/>
  <c r="Q3946" i="2"/>
  <c r="L439" i="25" s="1"/>
  <c r="Q3947" i="2"/>
  <c r="L151" i="25" s="1"/>
  <c r="Q3948" i="2"/>
  <c r="L208" i="25" s="1"/>
  <c r="Q3949" i="2"/>
  <c r="L426" i="25" s="1"/>
  <c r="Q3950" i="2"/>
  <c r="L146" i="25" s="1"/>
  <c r="Q3951" i="2"/>
  <c r="L504" i="25" s="1"/>
  <c r="Q3952" i="2"/>
  <c r="L48" i="25" s="1"/>
  <c r="Q3953" i="2"/>
  <c r="L435" i="25" s="1"/>
  <c r="Q3954" i="2"/>
  <c r="L251" i="25" s="1"/>
  <c r="Q3955" i="2"/>
  <c r="L144" i="25" s="1"/>
  <c r="Q3956" i="2"/>
  <c r="L231" i="25" s="1"/>
  <c r="Q3957" i="2"/>
  <c r="L25" i="25" s="1"/>
  <c r="Q3958" i="2"/>
  <c r="L74" i="25" s="1"/>
  <c r="Q3959" i="2"/>
  <c r="L302" i="25" s="1"/>
  <c r="Q3960" i="2"/>
  <c r="L378" i="25" s="1"/>
  <c r="Q3961" i="2"/>
  <c r="L315" i="25" s="1"/>
  <c r="Q3962" i="2"/>
  <c r="L327" i="25" s="1"/>
  <c r="Q3963" i="2"/>
  <c r="L11" i="25" s="1"/>
  <c r="Q3964" i="2"/>
  <c r="L43" i="25" s="1"/>
  <c r="Q3965" i="2"/>
  <c r="L71" i="25" s="1"/>
  <c r="Q3966" i="2"/>
  <c r="L305" i="25" s="1"/>
  <c r="Q3967" i="2"/>
  <c r="L78" i="25" s="1"/>
  <c r="Q3968" i="2"/>
  <c r="L33" i="25" s="1"/>
  <c r="Q3969" i="2"/>
  <c r="L337" i="25" s="1"/>
  <c r="Q3970" i="2"/>
  <c r="L505" i="25" s="1"/>
  <c r="Q3971" i="2"/>
  <c r="L311" i="25" s="1"/>
  <c r="Q3972" i="2"/>
  <c r="L15" i="25" s="1"/>
  <c r="Q3973" i="2"/>
  <c r="L4" i="25" s="1"/>
  <c r="Q3974" i="2"/>
  <c r="L138" i="25" s="1"/>
  <c r="Q3975" i="2"/>
  <c r="L344" i="25" s="1"/>
  <c r="Q3976" i="2"/>
  <c r="L227" i="25" s="1"/>
  <c r="Q3977" i="2"/>
  <c r="L191" i="25" s="1"/>
  <c r="Q3978" i="2"/>
  <c r="L45" i="25" s="1"/>
  <c r="Q3979" i="2"/>
  <c r="L458" i="25" s="1"/>
  <c r="Q3980" i="2"/>
  <c r="L366" i="25" s="1"/>
  <c r="Q3981" i="2"/>
  <c r="L59" i="25" s="1"/>
  <c r="Q3982" i="2"/>
  <c r="L226" i="25" s="1"/>
  <c r="Q3983" i="2"/>
  <c r="L82" i="25" s="1"/>
  <c r="Q3984" i="2"/>
  <c r="L85" i="25" s="1"/>
  <c r="Q3985" i="2"/>
  <c r="L282" i="25" s="1"/>
  <c r="Q3986" i="2"/>
  <c r="L272" i="25" s="1"/>
  <c r="Q3987" i="2"/>
  <c r="L123" i="25" s="1"/>
  <c r="Q3988" i="2"/>
  <c r="L434" i="25" s="1"/>
  <c r="Q3989" i="2"/>
  <c r="L312" i="25" s="1"/>
  <c r="Q3990" i="2"/>
  <c r="L506" i="25" s="1"/>
  <c r="Q3991" i="2"/>
  <c r="L110" i="25" s="1"/>
  <c r="Q3992" i="2"/>
  <c r="L219" i="25" s="1"/>
  <c r="Q3993" i="2"/>
  <c r="L96" i="25" s="1"/>
  <c r="Q3994" i="2"/>
  <c r="L236" i="25" s="1"/>
  <c r="Q3995" i="2"/>
  <c r="L53" i="25" s="1"/>
  <c r="Q3996" i="2"/>
  <c r="L507" i="25" s="1"/>
  <c r="Q3997" i="2"/>
  <c r="L324" i="25" s="1"/>
  <c r="Q3998" i="2"/>
  <c r="L8" i="25" s="1"/>
  <c r="Q3999" i="2"/>
  <c r="L18" i="25" s="1"/>
  <c r="Q4000" i="2"/>
  <c r="L3" i="25" s="1"/>
  <c r="Q4001" i="2"/>
  <c r="L376" i="25" s="1"/>
  <c r="Q4002" i="2"/>
  <c r="L100" i="25" s="1"/>
  <c r="Q4003" i="2"/>
  <c r="L464" i="25" s="1"/>
  <c r="Q4004" i="2"/>
  <c r="L137" i="25" s="1"/>
  <c r="Q4005" i="2"/>
  <c r="L338" i="25" s="1"/>
  <c r="Q4006" i="2"/>
  <c r="L384" i="25" s="1"/>
  <c r="Q4007" i="2"/>
  <c r="L140" i="25" s="1"/>
  <c r="Q4008" i="2"/>
  <c r="L288" i="25" s="1"/>
  <c r="Q4009" i="2"/>
  <c r="L304" i="25" s="1"/>
  <c r="Q4010" i="2"/>
  <c r="L418" i="25" s="1"/>
  <c r="Q4011" i="2"/>
  <c r="L413" i="25" s="1"/>
  <c r="Q4012" i="2"/>
  <c r="L136" i="25" s="1"/>
  <c r="Q4013" i="2"/>
  <c r="L113" i="25" s="1"/>
  <c r="Q4014" i="2"/>
  <c r="L206" i="25" s="1"/>
  <c r="Q4015" i="2"/>
  <c r="L135" i="25" s="1"/>
  <c r="Q4016" i="2"/>
  <c r="L313" i="25" s="1"/>
  <c r="Q4017" i="2"/>
  <c r="L9" i="25" s="1"/>
  <c r="Q4018" i="2"/>
  <c r="L286" i="25" s="1"/>
  <c r="Q4019" i="2"/>
  <c r="L262" i="25" s="1"/>
  <c r="Q4020" i="2"/>
  <c r="L214" i="25" s="1"/>
  <c r="Q4021" i="2"/>
  <c r="L234" i="25" s="1"/>
  <c r="Q4022" i="2"/>
  <c r="L67" i="25" s="1"/>
  <c r="Q4023" i="2"/>
  <c r="L212" i="25" s="1"/>
  <c r="Q4024" i="2"/>
  <c r="L274" i="25" s="1"/>
  <c r="Q4025" i="2"/>
  <c r="L61" i="25" s="1"/>
  <c r="Q4026" i="2"/>
  <c r="L448" i="25" s="1"/>
  <c r="Q4027" i="2"/>
  <c r="L477" i="25" s="1"/>
  <c r="Q4028" i="2"/>
  <c r="L379" i="25" s="1"/>
  <c r="Q4029" i="2"/>
  <c r="L30" i="25" s="1"/>
  <c r="Q4030" i="2"/>
  <c r="L508" i="25" s="1"/>
  <c r="Q4031" i="2"/>
  <c r="L164" i="25" s="1"/>
  <c r="Q4032" i="2"/>
  <c r="L303" i="25" s="1"/>
  <c r="Q4033" i="2"/>
  <c r="L106" i="25" s="1"/>
  <c r="Q4034" i="2"/>
  <c r="L509" i="25" s="1"/>
  <c r="Q4035" i="2"/>
  <c r="L177" i="25" s="1"/>
  <c r="Q4036" i="2"/>
  <c r="L127" i="25" s="1"/>
  <c r="Q4037" i="2"/>
  <c r="L425" i="25" s="1"/>
  <c r="Q4038" i="2"/>
  <c r="L297" i="25" s="1"/>
  <c r="Q4039" i="2"/>
  <c r="L510" i="25" s="1"/>
  <c r="Q4040" i="2"/>
  <c r="L249" i="25" s="1"/>
  <c r="Q4041" i="2"/>
  <c r="L49" i="25" s="1"/>
  <c r="Q4042" i="2"/>
  <c r="L98" i="25" s="1"/>
  <c r="Q4043" i="2"/>
  <c r="L77" i="25" s="1"/>
  <c r="Q4044" i="2"/>
  <c r="L232" i="25" s="1"/>
  <c r="Q4045" i="2"/>
  <c r="L246" i="25" s="1"/>
  <c r="Q4046" i="2"/>
  <c r="L178" i="25" s="1"/>
  <c r="Q4047" i="2"/>
  <c r="L400" i="25" s="1"/>
  <c r="Q4048" i="2"/>
  <c r="L175" i="25" s="1"/>
  <c r="Q4049" i="2"/>
  <c r="L347" i="25" s="1"/>
  <c r="Q4050" i="2"/>
  <c r="L267" i="25" s="1"/>
  <c r="A466" i="26" a="1"/>
  <c r="A466" i="26" s="1"/>
  <c r="F466" i="26"/>
  <c r="BC466" i="26"/>
  <c r="BL466" i="26"/>
  <c r="BM466" i="26"/>
  <c r="BN466" i="26"/>
  <c r="BO466" i="26"/>
  <c r="BP466" i="26"/>
  <c r="BQ466" i="26"/>
  <c r="BR466" i="26"/>
  <c r="BS466" i="26"/>
  <c r="A99" i="26" a="1"/>
  <c r="A99" i="26" s="1"/>
  <c r="F99" i="26"/>
  <c r="BC99" i="26"/>
  <c r="BD99" i="26" s="1"/>
  <c r="BL99" i="26"/>
  <c r="BM99" i="26"/>
  <c r="BN99" i="26"/>
  <c r="BO99" i="26"/>
  <c r="BP99" i="26"/>
  <c r="BQ99" i="26"/>
  <c r="BR99" i="26"/>
  <c r="BS99" i="26"/>
  <c r="A100" i="26" a="1"/>
  <c r="A100" i="26" s="1"/>
  <c r="F100" i="26"/>
  <c r="BC100" i="26"/>
  <c r="BD100" i="26" s="1"/>
  <c r="BE100" i="26" s="1"/>
  <c r="BL100" i="26"/>
  <c r="BM100" i="26"/>
  <c r="BN100" i="26"/>
  <c r="BO100" i="26"/>
  <c r="BP100" i="26"/>
  <c r="BQ100" i="26"/>
  <c r="BR100" i="26"/>
  <c r="BS100" i="26"/>
  <c r="A101" i="26" a="1"/>
  <c r="A101" i="26" s="1"/>
  <c r="F101" i="26"/>
  <c r="BC101" i="26"/>
  <c r="BD101" i="26" s="1"/>
  <c r="BE101" i="26" s="1"/>
  <c r="BL101" i="26"/>
  <c r="BM101" i="26"/>
  <c r="BN101" i="26"/>
  <c r="BO101" i="26"/>
  <c r="BP101" i="26"/>
  <c r="BQ101" i="26"/>
  <c r="BR101" i="26"/>
  <c r="BS101" i="26"/>
  <c r="A102" i="26" a="1"/>
  <c r="A102" i="26" s="1"/>
  <c r="F102" i="26"/>
  <c r="BC102" i="26"/>
  <c r="BL102" i="26"/>
  <c r="BM102" i="26"/>
  <c r="BN102" i="26"/>
  <c r="BO102" i="26"/>
  <c r="BP102" i="26"/>
  <c r="BQ102" i="26"/>
  <c r="BR102" i="26"/>
  <c r="BS102" i="26"/>
  <c r="A103" i="26" a="1"/>
  <c r="A103" i="26" s="1"/>
  <c r="F103" i="26"/>
  <c r="BC103" i="26"/>
  <c r="BD103" i="26" s="1"/>
  <c r="BL103" i="26"/>
  <c r="BM103" i="26"/>
  <c r="BN103" i="26"/>
  <c r="BO103" i="26"/>
  <c r="BP103" i="26"/>
  <c r="BQ103" i="26"/>
  <c r="BR103" i="26"/>
  <c r="BS103" i="26"/>
  <c r="A104" i="26" a="1"/>
  <c r="A104" i="26" s="1"/>
  <c r="F104" i="26"/>
  <c r="BC104" i="26"/>
  <c r="BD104" i="26" s="1"/>
  <c r="BE104" i="26" s="1"/>
  <c r="BF104" i="26" s="1"/>
  <c r="BL104" i="26"/>
  <c r="BM104" i="26"/>
  <c r="BN104" i="26"/>
  <c r="BO104" i="26"/>
  <c r="BP104" i="26"/>
  <c r="BQ104" i="26"/>
  <c r="BR104" i="26"/>
  <c r="BS104" i="26"/>
  <c r="A105" i="26" a="1"/>
  <c r="A105" i="26" s="1"/>
  <c r="F105" i="26"/>
  <c r="BC105" i="26"/>
  <c r="BD105" i="26" s="1"/>
  <c r="BL105" i="26"/>
  <c r="BM105" i="26"/>
  <c r="BN105" i="26"/>
  <c r="BO105" i="26"/>
  <c r="BP105" i="26"/>
  <c r="BQ105" i="26"/>
  <c r="BR105" i="26"/>
  <c r="BS105" i="26"/>
  <c r="A106" i="26" a="1"/>
  <c r="A106" i="26" s="1"/>
  <c r="F106" i="26"/>
  <c r="BC106" i="26"/>
  <c r="BL106" i="26"/>
  <c r="BM106" i="26"/>
  <c r="BN106" i="26"/>
  <c r="BO106" i="26"/>
  <c r="BP106" i="26"/>
  <c r="BQ106" i="26"/>
  <c r="BR106" i="26"/>
  <c r="BS106" i="26"/>
  <c r="A21" i="26" a="1"/>
  <c r="A21" i="26" s="1"/>
  <c r="F21" i="26"/>
  <c r="BC21" i="26"/>
  <c r="BD21" i="26" s="1"/>
  <c r="BL21" i="26"/>
  <c r="BM21" i="26"/>
  <c r="BN21" i="26"/>
  <c r="BO21" i="26"/>
  <c r="BP21" i="26"/>
  <c r="BQ21" i="26"/>
  <c r="BR21" i="26"/>
  <c r="BS21" i="26"/>
  <c r="A107" i="26" a="1"/>
  <c r="A107" i="26" s="1"/>
  <c r="F107" i="26"/>
  <c r="BC107" i="26"/>
  <c r="BD107" i="26" s="1"/>
  <c r="BE107" i="26" s="1"/>
  <c r="BL107" i="26"/>
  <c r="BM107" i="26"/>
  <c r="BN107" i="26"/>
  <c r="BO107" i="26"/>
  <c r="BP107" i="26"/>
  <c r="BQ107" i="26"/>
  <c r="BR107" i="26"/>
  <c r="BS107" i="26"/>
  <c r="A108" i="26" a="1"/>
  <c r="A108" i="26" s="1"/>
  <c r="F108" i="26"/>
  <c r="BC108" i="26"/>
  <c r="BD108" i="26" s="1"/>
  <c r="BL108" i="26"/>
  <c r="BM108" i="26"/>
  <c r="BN108" i="26"/>
  <c r="BO108" i="26"/>
  <c r="BP108" i="26"/>
  <c r="BQ108" i="26"/>
  <c r="BR108" i="26"/>
  <c r="BS108" i="26"/>
  <c r="A314" i="26" a="1"/>
  <c r="A314" i="26" s="1"/>
  <c r="F314" i="26"/>
  <c r="BC314" i="26"/>
  <c r="BL314" i="26"/>
  <c r="BM314" i="26"/>
  <c r="BN314" i="26"/>
  <c r="BO314" i="26"/>
  <c r="BP314" i="26"/>
  <c r="BQ314" i="26"/>
  <c r="BR314" i="26"/>
  <c r="BS314" i="26"/>
  <c r="A109" i="26" a="1"/>
  <c r="A109" i="26" s="1"/>
  <c r="F109" i="26"/>
  <c r="BC109" i="26"/>
  <c r="BD109" i="26" s="1"/>
  <c r="BL109" i="26"/>
  <c r="BM109" i="26"/>
  <c r="BN109" i="26"/>
  <c r="BO109" i="26"/>
  <c r="BP109" i="26"/>
  <c r="BQ109" i="26"/>
  <c r="BR109" i="26"/>
  <c r="BS109" i="26"/>
  <c r="A110" i="26" a="1"/>
  <c r="A110" i="26" s="1"/>
  <c r="F110" i="26"/>
  <c r="BC110" i="26"/>
  <c r="BD110" i="26" s="1"/>
  <c r="BL110" i="26"/>
  <c r="BM110" i="26"/>
  <c r="BN110" i="26"/>
  <c r="BO110" i="26"/>
  <c r="BP110" i="26"/>
  <c r="BQ110" i="26"/>
  <c r="BR110" i="26"/>
  <c r="BS110" i="26"/>
  <c r="A315" i="26" a="1"/>
  <c r="A315" i="26" s="1"/>
  <c r="F315" i="26"/>
  <c r="BC315" i="26"/>
  <c r="BD315" i="26" s="1"/>
  <c r="BL315" i="26"/>
  <c r="BM315" i="26"/>
  <c r="BN315" i="26"/>
  <c r="BO315" i="26"/>
  <c r="BP315" i="26"/>
  <c r="BQ315" i="26"/>
  <c r="BR315" i="26"/>
  <c r="BS315" i="26"/>
  <c r="A111" i="26" a="1"/>
  <c r="A111" i="26" s="1"/>
  <c r="F111" i="26"/>
  <c r="BC111" i="26"/>
  <c r="BD111" i="26" s="1"/>
  <c r="BE111" i="26" s="1"/>
  <c r="BL111" i="26"/>
  <c r="BM111" i="26"/>
  <c r="BN111" i="26"/>
  <c r="BO111" i="26"/>
  <c r="BP111" i="26"/>
  <c r="BQ111" i="26"/>
  <c r="BR111" i="26"/>
  <c r="BS111" i="26"/>
  <c r="A112" i="26" a="1"/>
  <c r="A112" i="26" s="1"/>
  <c r="F112" i="26"/>
  <c r="BC112" i="26"/>
  <c r="BL112" i="26"/>
  <c r="BM112" i="26"/>
  <c r="BN112" i="26"/>
  <c r="BO112" i="26"/>
  <c r="BP112" i="26"/>
  <c r="BQ112" i="26"/>
  <c r="BR112" i="26"/>
  <c r="BS112" i="26"/>
  <c r="A316" i="26" a="1"/>
  <c r="A316" i="26" s="1"/>
  <c r="F316" i="26"/>
  <c r="BC316" i="26"/>
  <c r="BD316" i="26" s="1"/>
  <c r="BE316" i="26" s="1"/>
  <c r="BL316" i="26"/>
  <c r="BM316" i="26"/>
  <c r="BN316" i="26"/>
  <c r="BO316" i="26"/>
  <c r="BP316" i="26"/>
  <c r="BQ316" i="26"/>
  <c r="BR316" i="26"/>
  <c r="BS316" i="26"/>
  <c r="A317" i="26" a="1"/>
  <c r="A317" i="26" s="1"/>
  <c r="F317" i="26"/>
  <c r="BC317" i="26"/>
  <c r="BD317" i="26" s="1"/>
  <c r="BL317" i="26"/>
  <c r="BM317" i="26"/>
  <c r="BN317" i="26"/>
  <c r="BO317" i="26"/>
  <c r="BP317" i="26"/>
  <c r="BQ317" i="26"/>
  <c r="BR317" i="26"/>
  <c r="BS317" i="26"/>
  <c r="A113" i="26" a="1"/>
  <c r="A113" i="26" s="1"/>
  <c r="F113" i="26"/>
  <c r="BC113" i="26"/>
  <c r="BL113" i="26"/>
  <c r="BM113" i="26"/>
  <c r="BN113" i="26"/>
  <c r="BO113" i="26"/>
  <c r="BP113" i="26"/>
  <c r="BQ113" i="26"/>
  <c r="BR113" i="26"/>
  <c r="BS113" i="26"/>
  <c r="A318" i="26" a="1"/>
  <c r="A318" i="26" s="1"/>
  <c r="F318" i="26"/>
  <c r="BC318" i="26"/>
  <c r="BD318" i="26" s="1"/>
  <c r="BL318" i="26"/>
  <c r="BM318" i="26"/>
  <c r="BN318" i="26"/>
  <c r="BO318" i="26"/>
  <c r="BP318" i="26"/>
  <c r="BQ318" i="26"/>
  <c r="BR318" i="26"/>
  <c r="BS318" i="26"/>
  <c r="A114" i="26" a="1"/>
  <c r="A114" i="26" s="1"/>
  <c r="F114" i="26"/>
  <c r="BC114" i="26"/>
  <c r="BD114" i="26" s="1"/>
  <c r="BL114" i="26"/>
  <c r="BM114" i="26"/>
  <c r="BN114" i="26"/>
  <c r="BO114" i="26"/>
  <c r="BP114" i="26"/>
  <c r="BQ114" i="26"/>
  <c r="BR114" i="26"/>
  <c r="BS114" i="26"/>
  <c r="A115" i="26" a="1"/>
  <c r="A115" i="26" s="1"/>
  <c r="F115" i="26"/>
  <c r="BC115" i="26"/>
  <c r="BD115" i="26" s="1"/>
  <c r="BE115" i="26" s="1"/>
  <c r="BL115" i="26"/>
  <c r="BM115" i="26"/>
  <c r="BN115" i="26"/>
  <c r="BO115" i="26"/>
  <c r="BP115" i="26"/>
  <c r="BQ115" i="26"/>
  <c r="BR115" i="26"/>
  <c r="BS115" i="26"/>
  <c r="A319" i="26" a="1"/>
  <c r="A319" i="26" s="1"/>
  <c r="F319" i="26"/>
  <c r="BC319" i="26"/>
  <c r="BL319" i="26"/>
  <c r="BM319" i="26"/>
  <c r="BN319" i="26"/>
  <c r="BO319" i="26"/>
  <c r="BP319" i="26"/>
  <c r="BQ319" i="26"/>
  <c r="BR319" i="26"/>
  <c r="BS319" i="26"/>
  <c r="A116" i="26" a="1"/>
  <c r="A116" i="26" s="1"/>
  <c r="F116" i="26"/>
  <c r="BC116" i="26"/>
  <c r="BD116" i="26" s="1"/>
  <c r="BL116" i="26"/>
  <c r="BM116" i="26"/>
  <c r="BN116" i="26"/>
  <c r="BO116" i="26"/>
  <c r="BP116" i="26"/>
  <c r="BQ116" i="26"/>
  <c r="BR116" i="26"/>
  <c r="BS116" i="26"/>
  <c r="A117" i="26" a="1"/>
  <c r="A117" i="26" s="1"/>
  <c r="F117" i="26"/>
  <c r="BC117" i="26"/>
  <c r="BD117" i="26" s="1"/>
  <c r="BT117" i="26" s="1"/>
  <c r="BL117" i="26"/>
  <c r="BM117" i="26"/>
  <c r="BN117" i="26"/>
  <c r="BO117" i="26"/>
  <c r="BP117" i="26"/>
  <c r="BQ117" i="26"/>
  <c r="BR117" i="26"/>
  <c r="BS117" i="26"/>
  <c r="A320" i="26" a="1"/>
  <c r="A320" i="26" s="1"/>
  <c r="F320" i="26"/>
  <c r="BC320" i="26"/>
  <c r="BD320" i="26" s="1"/>
  <c r="BL320" i="26"/>
  <c r="BM320" i="26"/>
  <c r="BN320" i="26"/>
  <c r="BO320" i="26"/>
  <c r="BP320" i="26"/>
  <c r="BQ320" i="26"/>
  <c r="BR320" i="26"/>
  <c r="BS320" i="26"/>
  <c r="A321" i="26" a="1"/>
  <c r="A321" i="26" s="1"/>
  <c r="F321" i="26"/>
  <c r="BC321" i="26"/>
  <c r="BD321" i="26" s="1"/>
  <c r="BL321" i="26"/>
  <c r="BM321" i="26"/>
  <c r="BN321" i="26"/>
  <c r="BO321" i="26"/>
  <c r="BP321" i="26"/>
  <c r="BQ321" i="26"/>
  <c r="BR321" i="26"/>
  <c r="BS321" i="26"/>
  <c r="A118" i="26" a="1"/>
  <c r="A118" i="26" s="1"/>
  <c r="F118" i="26"/>
  <c r="BC118" i="26"/>
  <c r="BL118" i="26"/>
  <c r="BM118" i="26"/>
  <c r="BN118" i="26"/>
  <c r="BO118" i="26"/>
  <c r="BP118" i="26"/>
  <c r="BQ118" i="26"/>
  <c r="BR118" i="26"/>
  <c r="BS118" i="26"/>
  <c r="A119" i="26" a="1"/>
  <c r="A119" i="26" s="1"/>
  <c r="F119" i="26"/>
  <c r="BC119" i="26"/>
  <c r="BD119" i="26" s="1"/>
  <c r="BL119" i="26"/>
  <c r="BM119" i="26"/>
  <c r="BN119" i="26"/>
  <c r="BO119" i="26"/>
  <c r="BP119" i="26"/>
  <c r="BQ119" i="26"/>
  <c r="BR119" i="26"/>
  <c r="BS119" i="26"/>
  <c r="A120" i="26" a="1"/>
  <c r="A120" i="26" s="1"/>
  <c r="F120" i="26"/>
  <c r="BC120" i="26"/>
  <c r="BD120" i="26" s="1"/>
  <c r="BL120" i="26"/>
  <c r="BM120" i="26"/>
  <c r="BN120" i="26"/>
  <c r="BO120" i="26"/>
  <c r="BP120" i="26"/>
  <c r="BQ120" i="26"/>
  <c r="BR120" i="26"/>
  <c r="BS120" i="26"/>
  <c r="A121" i="26" a="1"/>
  <c r="A121" i="26" s="1"/>
  <c r="F121" i="26"/>
  <c r="BC121" i="26"/>
  <c r="BD121" i="26" s="1"/>
  <c r="BL121" i="26"/>
  <c r="BM121" i="26"/>
  <c r="BN121" i="26"/>
  <c r="BO121" i="26"/>
  <c r="BP121" i="26"/>
  <c r="BQ121" i="26"/>
  <c r="BR121" i="26"/>
  <c r="BS121" i="26"/>
  <c r="A322" i="26" a="1"/>
  <c r="A322" i="26" s="1"/>
  <c r="F322" i="26"/>
  <c r="BC322" i="26"/>
  <c r="BL322" i="26"/>
  <c r="BM322" i="26"/>
  <c r="BN322" i="26"/>
  <c r="BO322" i="26"/>
  <c r="BP322" i="26"/>
  <c r="BQ322" i="26"/>
  <c r="BR322" i="26"/>
  <c r="BS322" i="26"/>
  <c r="A122" i="26" a="1"/>
  <c r="A122" i="26" s="1"/>
  <c r="F122" i="26"/>
  <c r="BC122" i="26"/>
  <c r="BD122" i="26" s="1"/>
  <c r="BL122" i="26"/>
  <c r="BM122" i="26"/>
  <c r="BN122" i="26"/>
  <c r="BO122" i="26"/>
  <c r="BP122" i="26"/>
  <c r="BQ122" i="26"/>
  <c r="BR122" i="26"/>
  <c r="BS122" i="26"/>
  <c r="A123" i="26" a="1"/>
  <c r="A123" i="26" s="1"/>
  <c r="F123" i="26"/>
  <c r="BC123" i="26"/>
  <c r="BD123" i="26" s="1"/>
  <c r="BE123" i="26" s="1"/>
  <c r="BF123" i="26" s="1"/>
  <c r="BL123" i="26"/>
  <c r="BM123" i="26"/>
  <c r="BN123" i="26"/>
  <c r="BO123" i="26"/>
  <c r="BP123" i="26"/>
  <c r="BQ123" i="26"/>
  <c r="BR123" i="26"/>
  <c r="BS123" i="26"/>
  <c r="A124" i="26" a="1"/>
  <c r="A124" i="26" s="1"/>
  <c r="F124" i="26"/>
  <c r="BC124" i="26"/>
  <c r="BD124" i="26" s="1"/>
  <c r="BE124" i="26" s="1"/>
  <c r="BL124" i="26"/>
  <c r="BM124" i="26"/>
  <c r="BN124" i="26"/>
  <c r="BO124" i="26"/>
  <c r="BP124" i="26"/>
  <c r="BQ124" i="26"/>
  <c r="BR124" i="26"/>
  <c r="BS124" i="26"/>
  <c r="A125" i="26" a="1"/>
  <c r="A125" i="26" s="1"/>
  <c r="F125" i="26"/>
  <c r="BC125" i="26"/>
  <c r="BL125" i="26"/>
  <c r="BM125" i="26"/>
  <c r="BN125" i="26"/>
  <c r="BO125" i="26"/>
  <c r="BP125" i="26"/>
  <c r="BQ125" i="26"/>
  <c r="BR125" i="26"/>
  <c r="BS125" i="26"/>
  <c r="A126" i="26" a="1"/>
  <c r="A126" i="26" s="1"/>
  <c r="F126" i="26"/>
  <c r="BC126" i="26"/>
  <c r="BD126" i="26" s="1"/>
  <c r="BT126" i="26" s="1"/>
  <c r="BL126" i="26"/>
  <c r="BM126" i="26"/>
  <c r="BN126" i="26"/>
  <c r="BO126" i="26"/>
  <c r="BP126" i="26"/>
  <c r="BQ126" i="26"/>
  <c r="BR126" i="26"/>
  <c r="BS126" i="26"/>
  <c r="A127" i="26" a="1"/>
  <c r="A127" i="26" s="1"/>
  <c r="F127" i="26"/>
  <c r="BC127" i="26"/>
  <c r="BD127" i="26" s="1"/>
  <c r="BL127" i="26"/>
  <c r="BM127" i="26"/>
  <c r="BN127" i="26"/>
  <c r="BO127" i="26"/>
  <c r="BP127" i="26"/>
  <c r="BQ127" i="26"/>
  <c r="BR127" i="26"/>
  <c r="BS127" i="26"/>
  <c r="A323" i="26" a="1"/>
  <c r="A323" i="26" s="1"/>
  <c r="F323" i="26"/>
  <c r="BC323" i="26"/>
  <c r="BD323" i="26" s="1"/>
  <c r="BE323" i="26" s="1"/>
  <c r="BL323" i="26"/>
  <c r="BM323" i="26"/>
  <c r="BN323" i="26"/>
  <c r="BO323" i="26"/>
  <c r="BP323" i="26"/>
  <c r="BQ323" i="26"/>
  <c r="BR323" i="26"/>
  <c r="BS323" i="26"/>
  <c r="A324" i="26" a="1"/>
  <c r="A324" i="26" s="1"/>
  <c r="F324" i="26"/>
  <c r="BC324" i="26"/>
  <c r="BL324" i="26"/>
  <c r="BM324" i="26"/>
  <c r="BN324" i="26"/>
  <c r="BO324" i="26"/>
  <c r="BP324" i="26"/>
  <c r="BQ324" i="26"/>
  <c r="BR324" i="26"/>
  <c r="BS324" i="26"/>
  <c r="A128" i="26" a="1"/>
  <c r="A128" i="26" s="1"/>
  <c r="F128" i="26"/>
  <c r="BC128" i="26"/>
  <c r="BD128" i="26" s="1"/>
  <c r="BL128" i="26"/>
  <c r="BM128" i="26"/>
  <c r="BN128" i="26"/>
  <c r="BO128" i="26"/>
  <c r="BP128" i="26"/>
  <c r="BQ128" i="26"/>
  <c r="BR128" i="26"/>
  <c r="BS128" i="26"/>
  <c r="A325" i="26" a="1"/>
  <c r="A325" i="26" s="1"/>
  <c r="F325" i="26"/>
  <c r="BC325" i="26"/>
  <c r="BD325" i="26" s="1"/>
  <c r="BL325" i="26"/>
  <c r="BM325" i="26"/>
  <c r="BN325" i="26"/>
  <c r="BO325" i="26"/>
  <c r="BP325" i="26"/>
  <c r="BQ325" i="26"/>
  <c r="BR325" i="26"/>
  <c r="BS325" i="26"/>
  <c r="A326" i="26" a="1"/>
  <c r="A326" i="26" s="1"/>
  <c r="F326" i="26"/>
  <c r="BC326" i="26"/>
  <c r="BD326" i="26" s="1"/>
  <c r="BL326" i="26"/>
  <c r="BM326" i="26"/>
  <c r="BN326" i="26"/>
  <c r="BO326" i="26"/>
  <c r="BP326" i="26"/>
  <c r="BQ326" i="26"/>
  <c r="BR326" i="26"/>
  <c r="BS326" i="26"/>
  <c r="A129" i="26" a="1"/>
  <c r="A129" i="26" s="1"/>
  <c r="F129" i="26"/>
  <c r="BC129" i="26"/>
  <c r="BL129" i="26"/>
  <c r="BM129" i="26"/>
  <c r="BN129" i="26"/>
  <c r="BO129" i="26"/>
  <c r="BP129" i="26"/>
  <c r="BQ129" i="26"/>
  <c r="BR129" i="26"/>
  <c r="BS129" i="26"/>
  <c r="A130" i="26" a="1"/>
  <c r="A130" i="26" s="1"/>
  <c r="F130" i="26"/>
  <c r="BC130" i="26"/>
  <c r="BD130" i="26" s="1"/>
  <c r="BT130" i="26" s="1"/>
  <c r="BL130" i="26"/>
  <c r="BM130" i="26"/>
  <c r="BN130" i="26"/>
  <c r="BO130" i="26"/>
  <c r="BP130" i="26"/>
  <c r="BQ130" i="26"/>
  <c r="BR130" i="26"/>
  <c r="BS130" i="26"/>
  <c r="A327" i="26" a="1"/>
  <c r="A327" i="26" s="1"/>
  <c r="F327" i="26"/>
  <c r="BC327" i="26"/>
  <c r="BD327" i="26" s="1"/>
  <c r="BL327" i="26"/>
  <c r="BM327" i="26"/>
  <c r="BN327" i="26"/>
  <c r="BO327" i="26"/>
  <c r="BP327" i="26"/>
  <c r="BQ327" i="26"/>
  <c r="BR327" i="26"/>
  <c r="BS327" i="26"/>
  <c r="A131" i="26" a="1"/>
  <c r="A131" i="26" s="1"/>
  <c r="F131" i="26"/>
  <c r="BC131" i="26"/>
  <c r="BL131" i="26"/>
  <c r="BM131" i="26"/>
  <c r="BN131" i="26"/>
  <c r="BO131" i="26"/>
  <c r="BP131" i="26"/>
  <c r="BQ131" i="26"/>
  <c r="BR131" i="26"/>
  <c r="BS131" i="26"/>
  <c r="A328" i="26" a="1"/>
  <c r="A328" i="26" s="1"/>
  <c r="F328" i="26"/>
  <c r="BC328" i="26"/>
  <c r="BD328" i="26" s="1"/>
  <c r="BE328" i="26" s="1"/>
  <c r="BL328" i="26"/>
  <c r="BM328" i="26"/>
  <c r="BN328" i="26"/>
  <c r="BO328" i="26"/>
  <c r="BP328" i="26"/>
  <c r="BQ328" i="26"/>
  <c r="BR328" i="26"/>
  <c r="BS328" i="26"/>
  <c r="A132" i="26" a="1"/>
  <c r="A132" i="26" s="1"/>
  <c r="F132" i="26"/>
  <c r="BC132" i="26"/>
  <c r="BD132" i="26" s="1"/>
  <c r="BL132" i="26"/>
  <c r="BM132" i="26"/>
  <c r="BN132" i="26"/>
  <c r="BO132" i="26"/>
  <c r="BP132" i="26"/>
  <c r="BQ132" i="26"/>
  <c r="BR132" i="26"/>
  <c r="BS132" i="26"/>
  <c r="A329" i="26" a="1"/>
  <c r="A329" i="26" s="1"/>
  <c r="F329" i="26"/>
  <c r="BC329" i="26"/>
  <c r="BD329" i="26" s="1"/>
  <c r="BT329" i="26" s="1"/>
  <c r="BL329" i="26"/>
  <c r="BM329" i="26"/>
  <c r="BN329" i="26"/>
  <c r="BO329" i="26"/>
  <c r="BP329" i="26"/>
  <c r="BQ329" i="26"/>
  <c r="BR329" i="26"/>
  <c r="BS329" i="26"/>
  <c r="A330" i="26" a="1"/>
  <c r="A330" i="26" s="1"/>
  <c r="F330" i="26"/>
  <c r="BC330" i="26"/>
  <c r="BD330" i="26" s="1"/>
  <c r="BL330" i="26"/>
  <c r="BM330" i="26"/>
  <c r="BN330" i="26"/>
  <c r="BO330" i="26"/>
  <c r="BP330" i="26"/>
  <c r="BQ330" i="26"/>
  <c r="BR330" i="26"/>
  <c r="BS330" i="26"/>
  <c r="A331" i="26" a="1"/>
  <c r="A331" i="26" s="1"/>
  <c r="F331" i="26"/>
  <c r="BC331" i="26"/>
  <c r="BL331" i="26"/>
  <c r="BM331" i="26"/>
  <c r="BN331" i="26"/>
  <c r="BO331" i="26"/>
  <c r="BP331" i="26"/>
  <c r="BQ331" i="26"/>
  <c r="BR331" i="26"/>
  <c r="BS331" i="26"/>
  <c r="A133" i="26" a="1"/>
  <c r="A133" i="26" s="1"/>
  <c r="F133" i="26"/>
  <c r="BC133" i="26"/>
  <c r="BD133" i="26" s="1"/>
  <c r="BL133" i="26"/>
  <c r="BM133" i="26"/>
  <c r="BN133" i="26"/>
  <c r="BO133" i="26"/>
  <c r="BP133" i="26"/>
  <c r="BQ133" i="26"/>
  <c r="BR133" i="26"/>
  <c r="BS133" i="26"/>
  <c r="A332" i="26" a="1"/>
  <c r="A332" i="26" s="1"/>
  <c r="F332" i="26"/>
  <c r="BC332" i="26"/>
  <c r="BD332" i="26" s="1"/>
  <c r="BE332" i="26" s="1"/>
  <c r="BU332" i="26" s="1"/>
  <c r="BL332" i="26"/>
  <c r="BM332" i="26"/>
  <c r="BN332" i="26"/>
  <c r="BO332" i="26"/>
  <c r="BP332" i="26"/>
  <c r="BQ332" i="26"/>
  <c r="BR332" i="26"/>
  <c r="BS332" i="26"/>
  <c r="A333" i="26" a="1"/>
  <c r="A333" i="26" s="1"/>
  <c r="F333" i="26"/>
  <c r="BC333" i="26"/>
  <c r="BD333" i="26" s="1"/>
  <c r="BL333" i="26"/>
  <c r="BM333" i="26"/>
  <c r="BN333" i="26"/>
  <c r="BO333" i="26"/>
  <c r="BP333" i="26"/>
  <c r="BQ333" i="26"/>
  <c r="BR333" i="26"/>
  <c r="BS333" i="26"/>
  <c r="A334" i="26" a="1"/>
  <c r="A334" i="26" s="1"/>
  <c r="F334" i="26"/>
  <c r="BC334" i="26"/>
  <c r="BL334" i="26"/>
  <c r="BM334" i="26"/>
  <c r="BN334" i="26"/>
  <c r="BO334" i="26"/>
  <c r="BP334" i="26"/>
  <c r="BQ334" i="26"/>
  <c r="BR334" i="26"/>
  <c r="BS334" i="26"/>
  <c r="A467" i="26" a="1"/>
  <c r="A467" i="26" s="1"/>
  <c r="F467" i="26"/>
  <c r="BC467" i="26"/>
  <c r="BD467" i="26" s="1"/>
  <c r="BL467" i="26"/>
  <c r="BM467" i="26"/>
  <c r="BN467" i="26"/>
  <c r="BO467" i="26"/>
  <c r="BP467" i="26"/>
  <c r="BQ467" i="26"/>
  <c r="BR467" i="26"/>
  <c r="BS467" i="26"/>
  <c r="A22" i="26" a="1"/>
  <c r="A22" i="26" s="1"/>
  <c r="F22" i="26"/>
  <c r="BC22" i="26"/>
  <c r="BD22" i="26" s="1"/>
  <c r="BE22" i="26" s="1"/>
  <c r="BU22" i="26" s="1"/>
  <c r="BL22" i="26"/>
  <c r="BM22" i="26"/>
  <c r="BN22" i="26"/>
  <c r="BO22" i="26"/>
  <c r="BP22" i="26"/>
  <c r="BQ22" i="26"/>
  <c r="BR22" i="26"/>
  <c r="BS22" i="26"/>
  <c r="A335" i="26" a="1"/>
  <c r="A335" i="26" s="1"/>
  <c r="F335" i="26"/>
  <c r="BC335" i="26"/>
  <c r="BD335" i="26" s="1"/>
  <c r="BL335" i="26"/>
  <c r="BM335" i="26"/>
  <c r="BN335" i="26"/>
  <c r="BO335" i="26"/>
  <c r="BP335" i="26"/>
  <c r="BQ335" i="26"/>
  <c r="BR335" i="26"/>
  <c r="BS335" i="26"/>
  <c r="A468" i="26" a="1"/>
  <c r="A468" i="26" s="1"/>
  <c r="F468" i="26"/>
  <c r="BC468" i="26"/>
  <c r="BL468" i="26"/>
  <c r="BM468" i="26"/>
  <c r="BN468" i="26"/>
  <c r="BO468" i="26"/>
  <c r="BP468" i="26"/>
  <c r="BQ468" i="26"/>
  <c r="BR468" i="26"/>
  <c r="BS468" i="26"/>
  <c r="A134" i="26" a="1"/>
  <c r="A134" i="26" s="1"/>
  <c r="F134" i="26"/>
  <c r="BC134" i="26"/>
  <c r="BD134" i="26" s="1"/>
  <c r="BL134" i="26"/>
  <c r="BM134" i="26"/>
  <c r="BN134" i="26"/>
  <c r="BO134" i="26"/>
  <c r="BP134" i="26"/>
  <c r="BQ134" i="26"/>
  <c r="BR134" i="26"/>
  <c r="BS134" i="26"/>
  <c r="A336" i="26" a="1"/>
  <c r="A336" i="26" s="1"/>
  <c r="F336" i="26"/>
  <c r="BC336" i="26"/>
  <c r="BD336" i="26" s="1"/>
  <c r="BL336" i="26"/>
  <c r="BM336" i="26"/>
  <c r="BN336" i="26"/>
  <c r="BO336" i="26"/>
  <c r="BP336" i="26"/>
  <c r="BQ336" i="26"/>
  <c r="BR336" i="26"/>
  <c r="BS336" i="26"/>
  <c r="A337" i="26" a="1"/>
  <c r="A337" i="26" s="1"/>
  <c r="F337" i="26"/>
  <c r="BC337" i="26"/>
  <c r="BD337" i="26" s="1"/>
  <c r="BE337" i="26" s="1"/>
  <c r="BL337" i="26"/>
  <c r="BM337" i="26"/>
  <c r="BN337" i="26"/>
  <c r="BO337" i="26"/>
  <c r="BP337" i="26"/>
  <c r="BQ337" i="26"/>
  <c r="BR337" i="26"/>
  <c r="BS337" i="26"/>
  <c r="A135" i="26" a="1"/>
  <c r="A135" i="26" s="1"/>
  <c r="F135" i="26"/>
  <c r="BC135" i="26"/>
  <c r="BL135" i="26"/>
  <c r="BM135" i="26"/>
  <c r="BN135" i="26"/>
  <c r="BO135" i="26"/>
  <c r="BP135" i="26"/>
  <c r="BQ135" i="26"/>
  <c r="BR135" i="26"/>
  <c r="BS135" i="26"/>
  <c r="A136" i="26" a="1"/>
  <c r="A136" i="26" s="1"/>
  <c r="F136" i="26"/>
  <c r="BC136" i="26"/>
  <c r="BD136" i="26" s="1"/>
  <c r="BL136" i="26"/>
  <c r="BM136" i="26"/>
  <c r="BN136" i="26"/>
  <c r="BO136" i="26"/>
  <c r="BP136" i="26"/>
  <c r="BQ136" i="26"/>
  <c r="BR136" i="26"/>
  <c r="BS136" i="26"/>
  <c r="A137" i="26" a="1"/>
  <c r="A137" i="26" s="1"/>
  <c r="F137" i="26"/>
  <c r="BC137" i="26"/>
  <c r="BD137" i="26" s="1"/>
  <c r="BT137" i="26" s="1"/>
  <c r="BL137" i="26"/>
  <c r="BM137" i="26"/>
  <c r="BN137" i="26"/>
  <c r="BO137" i="26"/>
  <c r="BP137" i="26"/>
  <c r="BQ137" i="26"/>
  <c r="BR137" i="26"/>
  <c r="BS137" i="26"/>
  <c r="A469" i="26" a="1"/>
  <c r="A469" i="26" s="1"/>
  <c r="F469" i="26"/>
  <c r="BC469" i="26"/>
  <c r="BD469" i="26" s="1"/>
  <c r="BL469" i="26"/>
  <c r="BM469" i="26"/>
  <c r="BN469" i="26"/>
  <c r="BO469" i="26"/>
  <c r="BP469" i="26"/>
  <c r="BQ469" i="26"/>
  <c r="BR469" i="26"/>
  <c r="BS469" i="26"/>
  <c r="A138" i="26" a="1"/>
  <c r="A138" i="26" s="1"/>
  <c r="F138" i="26"/>
  <c r="BC138" i="26"/>
  <c r="BL138" i="26"/>
  <c r="BM138" i="26"/>
  <c r="BN138" i="26"/>
  <c r="BO138" i="26"/>
  <c r="BP138" i="26"/>
  <c r="BQ138" i="26"/>
  <c r="BR138" i="26"/>
  <c r="BS138" i="26"/>
  <c r="A338" i="26" a="1"/>
  <c r="A338" i="26" s="1"/>
  <c r="F338" i="26"/>
  <c r="BC338" i="26"/>
  <c r="BD338" i="26" s="1"/>
  <c r="BL338" i="26"/>
  <c r="BM338" i="26"/>
  <c r="BN338" i="26"/>
  <c r="BO338" i="26"/>
  <c r="BP338" i="26"/>
  <c r="BQ338" i="26"/>
  <c r="BR338" i="26"/>
  <c r="BS338" i="26"/>
  <c r="A139" i="26" a="1"/>
  <c r="A139" i="26" s="1"/>
  <c r="F139" i="26"/>
  <c r="BC139" i="26"/>
  <c r="BD139" i="26" s="1"/>
  <c r="BE139" i="26" s="1"/>
  <c r="BU139" i="26" s="1"/>
  <c r="BL139" i="26"/>
  <c r="BM139" i="26"/>
  <c r="BN139" i="26"/>
  <c r="BO139" i="26"/>
  <c r="BP139" i="26"/>
  <c r="BQ139" i="26"/>
  <c r="BR139" i="26"/>
  <c r="BS139" i="26"/>
  <c r="A140" i="26" a="1"/>
  <c r="A140" i="26" s="1"/>
  <c r="F140" i="26"/>
  <c r="BC140" i="26"/>
  <c r="BD140" i="26" s="1"/>
  <c r="BL140" i="26"/>
  <c r="BM140" i="26"/>
  <c r="BN140" i="26"/>
  <c r="BO140" i="26"/>
  <c r="BP140" i="26"/>
  <c r="BQ140" i="26"/>
  <c r="BR140" i="26"/>
  <c r="BS140" i="26"/>
  <c r="A339" i="26" a="1"/>
  <c r="A339" i="26" s="1"/>
  <c r="F339" i="26"/>
  <c r="BC339" i="26"/>
  <c r="BL339" i="26"/>
  <c r="BM339" i="26"/>
  <c r="BN339" i="26"/>
  <c r="BO339" i="26"/>
  <c r="BP339" i="26"/>
  <c r="BQ339" i="26"/>
  <c r="BR339" i="26"/>
  <c r="BS339" i="26"/>
  <c r="A340" i="26" a="1"/>
  <c r="A340" i="26" s="1"/>
  <c r="F340" i="26"/>
  <c r="BC340" i="26"/>
  <c r="BD340" i="26" s="1"/>
  <c r="BL340" i="26"/>
  <c r="BM340" i="26"/>
  <c r="BN340" i="26"/>
  <c r="BO340" i="26"/>
  <c r="BP340" i="26"/>
  <c r="BQ340" i="26"/>
  <c r="BR340" i="26"/>
  <c r="BS340" i="26"/>
  <c r="A341" i="26" a="1"/>
  <c r="A341" i="26" s="1"/>
  <c r="F341" i="26"/>
  <c r="BC341" i="26"/>
  <c r="BD341" i="26" s="1"/>
  <c r="BE341" i="26" s="1"/>
  <c r="BU341" i="26" s="1"/>
  <c r="BL341" i="26"/>
  <c r="BM341" i="26"/>
  <c r="BN341" i="26"/>
  <c r="BO341" i="26"/>
  <c r="BP341" i="26"/>
  <c r="BQ341" i="26"/>
  <c r="BR341" i="26"/>
  <c r="BS341" i="26"/>
  <c r="A342" i="26" a="1"/>
  <c r="A342" i="26" s="1"/>
  <c r="F342" i="26"/>
  <c r="BC342" i="26"/>
  <c r="BD342" i="26" s="1"/>
  <c r="BL342" i="26"/>
  <c r="BM342" i="26"/>
  <c r="BN342" i="26"/>
  <c r="BO342" i="26"/>
  <c r="BP342" i="26"/>
  <c r="BQ342" i="26"/>
  <c r="BR342" i="26"/>
  <c r="BS342" i="26"/>
  <c r="A343" i="26" a="1"/>
  <c r="A343" i="26" s="1"/>
  <c r="F343" i="26"/>
  <c r="BC343" i="26"/>
  <c r="BD343" i="26" s="1"/>
  <c r="BE343" i="26" s="1"/>
  <c r="BU343" i="26" s="1"/>
  <c r="BL343" i="26"/>
  <c r="BM343" i="26"/>
  <c r="BN343" i="26"/>
  <c r="BO343" i="26"/>
  <c r="BP343" i="26"/>
  <c r="BQ343" i="26"/>
  <c r="BR343" i="26"/>
  <c r="BS343" i="26"/>
  <c r="A344" i="26" a="1"/>
  <c r="A344" i="26" s="1"/>
  <c r="F344" i="26"/>
  <c r="BC344" i="26"/>
  <c r="BL344" i="26"/>
  <c r="BM344" i="26"/>
  <c r="BN344" i="26"/>
  <c r="BO344" i="26"/>
  <c r="BP344" i="26"/>
  <c r="BQ344" i="26"/>
  <c r="BR344" i="26"/>
  <c r="BS344" i="26"/>
  <c r="A141" i="26" a="1"/>
  <c r="A141" i="26" s="1"/>
  <c r="F141" i="26"/>
  <c r="BC141" i="26"/>
  <c r="BD141" i="26" s="1"/>
  <c r="BL141" i="26"/>
  <c r="BM141" i="26"/>
  <c r="BN141" i="26"/>
  <c r="BO141" i="26"/>
  <c r="BP141" i="26"/>
  <c r="BQ141" i="26"/>
  <c r="BR141" i="26"/>
  <c r="BS141" i="26"/>
  <c r="A142" i="26" a="1"/>
  <c r="A142" i="26" s="1"/>
  <c r="F142" i="26"/>
  <c r="BC142" i="26"/>
  <c r="BD142" i="26" s="1"/>
  <c r="BL142" i="26"/>
  <c r="BM142" i="26"/>
  <c r="BN142" i="26"/>
  <c r="BO142" i="26"/>
  <c r="BP142" i="26"/>
  <c r="BQ142" i="26"/>
  <c r="BR142" i="26"/>
  <c r="BS142" i="26"/>
  <c r="A345" i="26" a="1"/>
  <c r="A345" i="26" s="1"/>
  <c r="F345" i="26"/>
  <c r="BC345" i="26"/>
  <c r="BD345" i="26" s="1"/>
  <c r="BE345" i="26" s="1"/>
  <c r="BL345" i="26"/>
  <c r="BM345" i="26"/>
  <c r="BN345" i="26"/>
  <c r="BO345" i="26"/>
  <c r="BP345" i="26"/>
  <c r="BQ345" i="26"/>
  <c r="BR345" i="26"/>
  <c r="BS345" i="26"/>
  <c r="A346" i="26" a="1"/>
  <c r="A346" i="26" s="1"/>
  <c r="F346" i="26"/>
  <c r="BC346" i="26"/>
  <c r="BL346" i="26"/>
  <c r="BM346" i="26"/>
  <c r="BN346" i="26"/>
  <c r="BO346" i="26"/>
  <c r="BP346" i="26"/>
  <c r="BQ346" i="26"/>
  <c r="BR346" i="26"/>
  <c r="BS346" i="26"/>
  <c r="A143" i="26" a="1"/>
  <c r="A143" i="26" s="1"/>
  <c r="F143" i="26"/>
  <c r="BC143" i="26"/>
  <c r="BD143" i="26" s="1"/>
  <c r="BL143" i="26"/>
  <c r="BM143" i="26"/>
  <c r="BN143" i="26"/>
  <c r="BO143" i="26"/>
  <c r="BP143" i="26"/>
  <c r="BQ143" i="26"/>
  <c r="BR143" i="26"/>
  <c r="BS143" i="26"/>
  <c r="A144" i="26" a="1"/>
  <c r="A144" i="26" s="1"/>
  <c r="F144" i="26"/>
  <c r="BC144" i="26"/>
  <c r="BD144" i="26" s="1"/>
  <c r="BE144" i="26" s="1"/>
  <c r="BL144" i="26"/>
  <c r="BM144" i="26"/>
  <c r="BN144" i="26"/>
  <c r="BO144" i="26"/>
  <c r="BP144" i="26"/>
  <c r="BQ144" i="26"/>
  <c r="BR144" i="26"/>
  <c r="BS144" i="26"/>
  <c r="A145" i="26" a="1"/>
  <c r="A145" i="26" s="1"/>
  <c r="F145" i="26"/>
  <c r="BC145" i="26"/>
  <c r="BD145" i="26" s="1"/>
  <c r="BL145" i="26"/>
  <c r="BM145" i="26"/>
  <c r="BN145" i="26"/>
  <c r="BO145" i="26"/>
  <c r="BP145" i="26"/>
  <c r="BQ145" i="26"/>
  <c r="BR145" i="26"/>
  <c r="BS145" i="26"/>
  <c r="A347" i="26" a="1"/>
  <c r="A347" i="26" s="1"/>
  <c r="F347" i="26"/>
  <c r="BC347" i="26"/>
  <c r="BL347" i="26"/>
  <c r="BM347" i="26"/>
  <c r="BN347" i="26"/>
  <c r="BO347" i="26"/>
  <c r="BP347" i="26"/>
  <c r="BQ347" i="26"/>
  <c r="BR347" i="26"/>
  <c r="BS347" i="26"/>
  <c r="A146" i="26" a="1"/>
  <c r="A146" i="26" s="1"/>
  <c r="F146" i="26"/>
  <c r="BC146" i="26"/>
  <c r="BD146" i="26" s="1"/>
  <c r="BL146" i="26"/>
  <c r="BM146" i="26"/>
  <c r="BN146" i="26"/>
  <c r="BO146" i="26"/>
  <c r="BP146" i="26"/>
  <c r="BQ146" i="26"/>
  <c r="BR146" i="26"/>
  <c r="BS146" i="26"/>
  <c r="A348" i="26" a="1"/>
  <c r="A348" i="26" s="1"/>
  <c r="F348" i="26"/>
  <c r="BC348" i="26"/>
  <c r="BD348" i="26" s="1"/>
  <c r="BL348" i="26"/>
  <c r="BM348" i="26"/>
  <c r="BN348" i="26"/>
  <c r="BO348" i="26"/>
  <c r="BP348" i="26"/>
  <c r="BQ348" i="26"/>
  <c r="BR348" i="26"/>
  <c r="BS348" i="26"/>
  <c r="A349" i="26" a="1"/>
  <c r="A349" i="26" s="1"/>
  <c r="F349" i="26"/>
  <c r="BC349" i="26"/>
  <c r="BD349" i="26" s="1"/>
  <c r="BE349" i="26" s="1"/>
  <c r="BL349" i="26"/>
  <c r="BM349" i="26"/>
  <c r="BN349" i="26"/>
  <c r="BO349" i="26"/>
  <c r="BP349" i="26"/>
  <c r="BQ349" i="26"/>
  <c r="BR349" i="26"/>
  <c r="BS349" i="26"/>
  <c r="A23" i="26" a="1"/>
  <c r="A23" i="26" s="1"/>
  <c r="F23" i="26"/>
  <c r="BC23" i="26"/>
  <c r="BL23" i="26"/>
  <c r="BM23" i="26"/>
  <c r="BN23" i="26"/>
  <c r="BO23" i="26"/>
  <c r="BP23" i="26"/>
  <c r="BQ23" i="26"/>
  <c r="BR23" i="26"/>
  <c r="BS23" i="26"/>
  <c r="A350" i="26" a="1"/>
  <c r="A350" i="26" s="1"/>
  <c r="F350" i="26"/>
  <c r="BC350" i="26"/>
  <c r="BD350" i="26" s="1"/>
  <c r="BL350" i="26"/>
  <c r="BM350" i="26"/>
  <c r="BN350" i="26"/>
  <c r="BO350" i="26"/>
  <c r="BP350" i="26"/>
  <c r="BQ350" i="26"/>
  <c r="BR350" i="26"/>
  <c r="BS350" i="26"/>
  <c r="A147" i="26" a="1"/>
  <c r="A147" i="26" s="1"/>
  <c r="F147" i="26"/>
  <c r="BC147" i="26"/>
  <c r="BD147" i="26" s="1"/>
  <c r="BL147" i="26"/>
  <c r="BM147" i="26"/>
  <c r="BN147" i="26"/>
  <c r="BO147" i="26"/>
  <c r="BP147" i="26"/>
  <c r="BQ147" i="26"/>
  <c r="BR147" i="26"/>
  <c r="BS147" i="26"/>
  <c r="A148" i="26" a="1"/>
  <c r="A148" i="26" s="1"/>
  <c r="F148" i="26"/>
  <c r="BC148" i="26"/>
  <c r="BD148" i="26" s="1"/>
  <c r="BE148" i="26" s="1"/>
  <c r="BL148" i="26"/>
  <c r="BM148" i="26"/>
  <c r="BN148" i="26"/>
  <c r="BO148" i="26"/>
  <c r="BP148" i="26"/>
  <c r="BQ148" i="26"/>
  <c r="BR148" i="26"/>
  <c r="BS148" i="26"/>
  <c r="A149" i="26" a="1"/>
  <c r="A149" i="26" s="1"/>
  <c r="F149" i="26"/>
  <c r="BC149" i="26"/>
  <c r="BL149" i="26"/>
  <c r="BM149" i="26"/>
  <c r="BN149" i="26"/>
  <c r="BO149" i="26"/>
  <c r="BP149" i="26"/>
  <c r="BQ149" i="26"/>
  <c r="BR149" i="26"/>
  <c r="BS149" i="26"/>
  <c r="A351" i="26" a="1"/>
  <c r="A351" i="26" s="1"/>
  <c r="F351" i="26"/>
  <c r="BC351" i="26"/>
  <c r="BD351" i="26" s="1"/>
  <c r="BL351" i="26"/>
  <c r="BM351" i="26"/>
  <c r="BN351" i="26"/>
  <c r="BO351" i="26"/>
  <c r="BP351" i="26"/>
  <c r="BQ351" i="26"/>
  <c r="BR351" i="26"/>
  <c r="BS351" i="26"/>
  <c r="A150" i="26" a="1"/>
  <c r="A150" i="26" s="1"/>
  <c r="F150" i="26"/>
  <c r="BC150" i="26"/>
  <c r="BD150" i="26" s="1"/>
  <c r="BL150" i="26"/>
  <c r="BM150" i="26"/>
  <c r="BN150" i="26"/>
  <c r="BO150" i="26"/>
  <c r="BP150" i="26"/>
  <c r="BQ150" i="26"/>
  <c r="BR150" i="26"/>
  <c r="BS150" i="26"/>
  <c r="A151" i="26" a="1"/>
  <c r="A151" i="26" s="1"/>
  <c r="F151" i="26"/>
  <c r="BC151" i="26"/>
  <c r="BD151" i="26" s="1"/>
  <c r="BE151" i="26" s="1"/>
  <c r="BL151" i="26"/>
  <c r="BM151" i="26"/>
  <c r="BN151" i="26"/>
  <c r="BO151" i="26"/>
  <c r="BP151" i="26"/>
  <c r="BQ151" i="26"/>
  <c r="BR151" i="26"/>
  <c r="BS151" i="26"/>
  <c r="A352" i="26" a="1"/>
  <c r="A352" i="26" s="1"/>
  <c r="F352" i="26"/>
  <c r="BC352" i="26"/>
  <c r="BL352" i="26"/>
  <c r="BM352" i="26"/>
  <c r="BN352" i="26"/>
  <c r="BO352" i="26"/>
  <c r="BP352" i="26"/>
  <c r="BQ352" i="26"/>
  <c r="BR352" i="26"/>
  <c r="BS352" i="26"/>
  <c r="A152" i="26" a="1"/>
  <c r="A152" i="26" s="1"/>
  <c r="F152" i="26"/>
  <c r="BC152" i="26"/>
  <c r="BD152" i="26" s="1"/>
  <c r="BL152" i="26"/>
  <c r="BM152" i="26"/>
  <c r="BN152" i="26"/>
  <c r="BO152" i="26"/>
  <c r="BP152" i="26"/>
  <c r="BQ152" i="26"/>
  <c r="BR152" i="26"/>
  <c r="BS152" i="26"/>
  <c r="A470" i="26" a="1"/>
  <c r="A470" i="26" s="1"/>
  <c r="F470" i="26"/>
  <c r="BC470" i="26"/>
  <c r="BD470" i="26" s="1"/>
  <c r="BE470" i="26" s="1"/>
  <c r="BL470" i="26"/>
  <c r="BM470" i="26"/>
  <c r="BN470" i="26"/>
  <c r="BO470" i="26"/>
  <c r="BP470" i="26"/>
  <c r="BQ470" i="26"/>
  <c r="BR470" i="26"/>
  <c r="BS470" i="26"/>
  <c r="A353" i="26" a="1"/>
  <c r="A353" i="26" s="1"/>
  <c r="F353" i="26"/>
  <c r="BC353" i="26"/>
  <c r="BD353" i="26" s="1"/>
  <c r="BL353" i="26"/>
  <c r="BM353" i="26"/>
  <c r="BN353" i="26"/>
  <c r="BO353" i="26"/>
  <c r="BP353" i="26"/>
  <c r="BQ353" i="26"/>
  <c r="BR353" i="26"/>
  <c r="BS353" i="26"/>
  <c r="A153" i="26" a="1"/>
  <c r="A153" i="26" s="1"/>
  <c r="F153" i="26"/>
  <c r="BC153" i="26"/>
  <c r="BL153" i="26"/>
  <c r="BM153" i="26"/>
  <c r="BN153" i="26"/>
  <c r="BO153" i="26"/>
  <c r="BP153" i="26"/>
  <c r="BQ153" i="26"/>
  <c r="BR153" i="26"/>
  <c r="BS153" i="26"/>
  <c r="A471" i="26" a="1"/>
  <c r="A471" i="26" s="1"/>
  <c r="F471" i="26"/>
  <c r="BC471" i="26"/>
  <c r="BD471" i="26" s="1"/>
  <c r="BL471" i="26"/>
  <c r="BM471" i="26"/>
  <c r="BN471" i="26"/>
  <c r="BO471" i="26"/>
  <c r="BP471" i="26"/>
  <c r="BQ471" i="26"/>
  <c r="BR471" i="26"/>
  <c r="BS471" i="26"/>
  <c r="A354" i="26" a="1"/>
  <c r="A354" i="26" s="1"/>
  <c r="F354" i="26"/>
  <c r="BC354" i="26"/>
  <c r="BD354" i="26" s="1"/>
  <c r="BL354" i="26"/>
  <c r="BM354" i="26"/>
  <c r="BN354" i="26"/>
  <c r="BO354" i="26"/>
  <c r="BP354" i="26"/>
  <c r="BQ354" i="26"/>
  <c r="BR354" i="26"/>
  <c r="BS354" i="26"/>
  <c r="A154" i="26" a="1"/>
  <c r="A154" i="26" s="1"/>
  <c r="F154" i="26"/>
  <c r="BC154" i="26"/>
  <c r="BD154" i="26" s="1"/>
  <c r="BE154" i="26" s="1"/>
  <c r="BL154" i="26"/>
  <c r="BM154" i="26"/>
  <c r="BN154" i="26"/>
  <c r="BO154" i="26"/>
  <c r="BP154" i="26"/>
  <c r="BQ154" i="26"/>
  <c r="BR154" i="26"/>
  <c r="BS154" i="26"/>
  <c r="A24" i="26" a="1"/>
  <c r="A24" i="26" s="1"/>
  <c r="F24" i="26"/>
  <c r="BC24" i="26"/>
  <c r="BL24" i="26"/>
  <c r="BM24" i="26"/>
  <c r="BN24" i="26"/>
  <c r="BO24" i="26"/>
  <c r="BP24" i="26"/>
  <c r="BQ24" i="26"/>
  <c r="BR24" i="26"/>
  <c r="BS24" i="26"/>
  <c r="A355" i="26" a="1"/>
  <c r="A355" i="26" s="1"/>
  <c r="F355" i="26"/>
  <c r="BC355" i="26"/>
  <c r="BL355" i="26"/>
  <c r="BM355" i="26"/>
  <c r="BN355" i="26"/>
  <c r="BO355" i="26"/>
  <c r="BP355" i="26"/>
  <c r="BQ355" i="26"/>
  <c r="BR355" i="26"/>
  <c r="BS355" i="26"/>
  <c r="A356" i="26" a="1"/>
  <c r="A356" i="26" s="1"/>
  <c r="F356" i="26"/>
  <c r="BC356" i="26"/>
  <c r="BD356" i="26" s="1"/>
  <c r="BL356" i="26"/>
  <c r="BM356" i="26"/>
  <c r="BN356" i="26"/>
  <c r="BO356" i="26"/>
  <c r="BP356" i="26"/>
  <c r="BQ356" i="26"/>
  <c r="BR356" i="26"/>
  <c r="BS356" i="26"/>
  <c r="A357" i="26" a="1"/>
  <c r="A357" i="26" s="1"/>
  <c r="F357" i="26"/>
  <c r="BC357" i="26"/>
  <c r="BD357" i="26" s="1"/>
  <c r="BL357" i="26"/>
  <c r="BM357" i="26"/>
  <c r="BN357" i="26"/>
  <c r="BO357" i="26"/>
  <c r="BP357" i="26"/>
  <c r="BQ357" i="26"/>
  <c r="BR357" i="26"/>
  <c r="BS357" i="26"/>
  <c r="A358" i="26" a="1"/>
  <c r="A358" i="26" s="1"/>
  <c r="F358" i="26"/>
  <c r="BC358" i="26"/>
  <c r="BL358" i="26"/>
  <c r="BM358" i="26"/>
  <c r="BN358" i="26"/>
  <c r="BO358" i="26"/>
  <c r="BP358" i="26"/>
  <c r="BQ358" i="26"/>
  <c r="BR358" i="26"/>
  <c r="BS358" i="26"/>
  <c r="A155" i="26" a="1"/>
  <c r="A155" i="26" s="1"/>
  <c r="F155" i="26"/>
  <c r="BC155" i="26"/>
  <c r="BL155" i="26"/>
  <c r="BM155" i="26"/>
  <c r="BN155" i="26"/>
  <c r="BO155" i="26"/>
  <c r="BP155" i="26"/>
  <c r="BQ155" i="26"/>
  <c r="BR155" i="26"/>
  <c r="BS155" i="26"/>
  <c r="A156" i="26" a="1"/>
  <c r="A156" i="26" s="1"/>
  <c r="F156" i="26"/>
  <c r="BC156" i="26"/>
  <c r="BD156" i="26" s="1"/>
  <c r="BT156" i="26" s="1"/>
  <c r="BL156" i="26"/>
  <c r="BM156" i="26"/>
  <c r="BN156" i="26"/>
  <c r="BO156" i="26"/>
  <c r="BP156" i="26"/>
  <c r="BQ156" i="26"/>
  <c r="BR156" i="26"/>
  <c r="BS156" i="26"/>
  <c r="A359" i="26" a="1"/>
  <c r="A359" i="26" s="1"/>
  <c r="F359" i="26"/>
  <c r="BC359" i="26"/>
  <c r="BD359" i="26" s="1"/>
  <c r="BL359" i="26"/>
  <c r="BM359" i="26"/>
  <c r="BN359" i="26"/>
  <c r="BO359" i="26"/>
  <c r="BP359" i="26"/>
  <c r="BQ359" i="26"/>
  <c r="BR359" i="26"/>
  <c r="BS359" i="26"/>
  <c r="A360" i="26" a="1"/>
  <c r="A360" i="26" s="1"/>
  <c r="F360" i="26"/>
  <c r="BC360" i="26"/>
  <c r="BD360" i="26" s="1"/>
  <c r="BL360" i="26"/>
  <c r="BM360" i="26"/>
  <c r="BN360" i="26"/>
  <c r="BO360" i="26"/>
  <c r="BP360" i="26"/>
  <c r="BQ360" i="26"/>
  <c r="BR360" i="26"/>
  <c r="BS360" i="26"/>
  <c r="A361" i="26" a="1"/>
  <c r="A361" i="26" s="1"/>
  <c r="F361" i="26"/>
  <c r="BC361" i="26"/>
  <c r="BD361" i="26" s="1"/>
  <c r="BL361" i="26"/>
  <c r="BM361" i="26"/>
  <c r="BN361" i="26"/>
  <c r="BO361" i="26"/>
  <c r="BP361" i="26"/>
  <c r="BQ361" i="26"/>
  <c r="BR361" i="26"/>
  <c r="BS361" i="26"/>
  <c r="A362" i="26" a="1"/>
  <c r="A362" i="26" s="1"/>
  <c r="F362" i="26"/>
  <c r="BC362" i="26"/>
  <c r="BL362" i="26"/>
  <c r="BM362" i="26"/>
  <c r="BN362" i="26"/>
  <c r="BO362" i="26"/>
  <c r="BP362" i="26"/>
  <c r="BQ362" i="26"/>
  <c r="BR362" i="26"/>
  <c r="BS362" i="26"/>
  <c r="A157" i="26" a="1"/>
  <c r="A157" i="26" s="1"/>
  <c r="F157" i="26"/>
  <c r="BC157" i="26"/>
  <c r="BD157" i="26" s="1"/>
  <c r="BL157" i="26"/>
  <c r="BM157" i="26"/>
  <c r="BN157" i="26"/>
  <c r="BO157" i="26"/>
  <c r="BP157" i="26"/>
  <c r="BQ157" i="26"/>
  <c r="BR157" i="26"/>
  <c r="BS157" i="26"/>
  <c r="A158" i="26" a="1"/>
  <c r="A158" i="26" s="1"/>
  <c r="F158" i="26"/>
  <c r="BC158" i="26"/>
  <c r="BD158" i="26" s="1"/>
  <c r="BE158" i="26" s="1"/>
  <c r="BL158" i="26"/>
  <c r="BM158" i="26"/>
  <c r="BN158" i="26"/>
  <c r="BO158" i="26"/>
  <c r="BP158" i="26"/>
  <c r="BQ158" i="26"/>
  <c r="BR158" i="26"/>
  <c r="BS158" i="26"/>
  <c r="A159" i="26" a="1"/>
  <c r="A159" i="26" s="1"/>
  <c r="F159" i="26"/>
  <c r="BC159" i="26"/>
  <c r="BD159" i="26" s="1"/>
  <c r="BL159" i="26"/>
  <c r="BM159" i="26"/>
  <c r="BN159" i="26"/>
  <c r="BO159" i="26"/>
  <c r="BP159" i="26"/>
  <c r="BQ159" i="26"/>
  <c r="BR159" i="26"/>
  <c r="BS159" i="26"/>
  <c r="A472" i="26" a="1"/>
  <c r="A472" i="26" s="1"/>
  <c r="F472" i="26"/>
  <c r="BC472" i="26"/>
  <c r="BL472" i="26"/>
  <c r="BM472" i="26"/>
  <c r="BN472" i="26"/>
  <c r="BO472" i="26"/>
  <c r="BP472" i="26"/>
  <c r="BQ472" i="26"/>
  <c r="BR472" i="26"/>
  <c r="BS472" i="26"/>
  <c r="A363" i="26" a="1"/>
  <c r="A363" i="26" s="1"/>
  <c r="F363" i="26"/>
  <c r="BC363" i="26"/>
  <c r="BD363" i="26" s="1"/>
  <c r="BL363" i="26"/>
  <c r="BM363" i="26"/>
  <c r="BN363" i="26"/>
  <c r="BO363" i="26"/>
  <c r="BP363" i="26"/>
  <c r="BQ363" i="26"/>
  <c r="BR363" i="26"/>
  <c r="BS363" i="26"/>
  <c r="A364" i="26" a="1"/>
  <c r="A364" i="26" s="1"/>
  <c r="F364" i="26"/>
  <c r="BC364" i="26"/>
  <c r="BD364" i="26" s="1"/>
  <c r="BE364" i="26" s="1"/>
  <c r="BF364" i="26" s="1"/>
  <c r="BL364" i="26"/>
  <c r="BM364" i="26"/>
  <c r="BN364" i="26"/>
  <c r="BO364" i="26"/>
  <c r="BP364" i="26"/>
  <c r="BQ364" i="26"/>
  <c r="BR364" i="26"/>
  <c r="BS364" i="26"/>
  <c r="A160" i="26" a="1"/>
  <c r="A160" i="26" s="1"/>
  <c r="F160" i="26"/>
  <c r="BC160" i="26"/>
  <c r="BD160" i="26" s="1"/>
  <c r="BE160" i="26" s="1"/>
  <c r="BL160" i="26"/>
  <c r="BM160" i="26"/>
  <c r="BN160" i="26"/>
  <c r="BO160" i="26"/>
  <c r="BP160" i="26"/>
  <c r="BQ160" i="26"/>
  <c r="BR160" i="26"/>
  <c r="BS160" i="26"/>
  <c r="A161" i="26" a="1"/>
  <c r="A161" i="26" s="1"/>
  <c r="F161" i="26"/>
  <c r="BC161" i="26"/>
  <c r="BL161" i="26"/>
  <c r="BM161" i="26"/>
  <c r="BN161" i="26"/>
  <c r="BO161" i="26"/>
  <c r="BP161" i="26"/>
  <c r="BQ161" i="26"/>
  <c r="BR161" i="26"/>
  <c r="BS161" i="26"/>
  <c r="A162" i="26" a="1"/>
  <c r="A162" i="26" s="1"/>
  <c r="F162" i="26"/>
  <c r="BC162" i="26"/>
  <c r="BD162" i="26" s="1"/>
  <c r="BL162" i="26"/>
  <c r="BM162" i="26"/>
  <c r="BN162" i="26"/>
  <c r="BO162" i="26"/>
  <c r="BP162" i="26"/>
  <c r="BQ162" i="26"/>
  <c r="BR162" i="26"/>
  <c r="BS162" i="26"/>
  <c r="A365" i="26" a="1"/>
  <c r="A365" i="26" s="1"/>
  <c r="F365" i="26"/>
  <c r="BC365" i="26"/>
  <c r="BD365" i="26" s="1"/>
  <c r="BT365" i="26" s="1"/>
  <c r="BL365" i="26"/>
  <c r="BM365" i="26"/>
  <c r="BN365" i="26"/>
  <c r="BO365" i="26"/>
  <c r="BP365" i="26"/>
  <c r="BQ365" i="26"/>
  <c r="BR365" i="26"/>
  <c r="BS365" i="26"/>
  <c r="A366" i="26" a="1"/>
  <c r="A366" i="26" s="1"/>
  <c r="F366" i="26"/>
  <c r="BC366" i="26"/>
  <c r="BD366" i="26" s="1"/>
  <c r="BL366" i="26"/>
  <c r="BM366" i="26"/>
  <c r="BN366" i="26"/>
  <c r="BO366" i="26"/>
  <c r="BP366" i="26"/>
  <c r="BQ366" i="26"/>
  <c r="BR366" i="26"/>
  <c r="BS366" i="26"/>
  <c r="A367" i="26" a="1"/>
  <c r="A367" i="26" s="1"/>
  <c r="F367" i="26"/>
  <c r="BC367" i="26"/>
  <c r="BL367" i="26"/>
  <c r="BM367" i="26"/>
  <c r="BN367" i="26"/>
  <c r="BO367" i="26"/>
  <c r="BP367" i="26"/>
  <c r="BQ367" i="26"/>
  <c r="BR367" i="26"/>
  <c r="BS367" i="26"/>
  <c r="A368" i="26" a="1"/>
  <c r="A368" i="26" s="1"/>
  <c r="F368" i="26"/>
  <c r="BC368" i="26"/>
  <c r="BD368" i="26" s="1"/>
  <c r="BL368" i="26"/>
  <c r="BM368" i="26"/>
  <c r="BN368" i="26"/>
  <c r="BO368" i="26"/>
  <c r="BP368" i="26"/>
  <c r="BQ368" i="26"/>
  <c r="BR368" i="26"/>
  <c r="BS368" i="26"/>
  <c r="A369" i="26" a="1"/>
  <c r="A369" i="26" s="1"/>
  <c r="F369" i="26"/>
  <c r="BC369" i="26"/>
  <c r="BD369" i="26" s="1"/>
  <c r="BT369" i="26" s="1"/>
  <c r="BL369" i="26"/>
  <c r="BM369" i="26"/>
  <c r="BN369" i="26"/>
  <c r="BO369" i="26"/>
  <c r="BP369" i="26"/>
  <c r="BQ369" i="26"/>
  <c r="BR369" i="26"/>
  <c r="BS369" i="26"/>
  <c r="A370" i="26" a="1"/>
  <c r="A370" i="26" s="1"/>
  <c r="F370" i="26"/>
  <c r="BC370" i="26"/>
  <c r="BD370" i="26" s="1"/>
  <c r="BE370" i="26" s="1"/>
  <c r="BL370" i="26"/>
  <c r="BM370" i="26"/>
  <c r="BN370" i="26"/>
  <c r="BO370" i="26"/>
  <c r="BP370" i="26"/>
  <c r="BQ370" i="26"/>
  <c r="BR370" i="26"/>
  <c r="BS370" i="26"/>
  <c r="A371" i="26" a="1"/>
  <c r="A371" i="26" s="1"/>
  <c r="F371" i="26"/>
  <c r="BC371" i="26"/>
  <c r="BL371" i="26"/>
  <c r="BM371" i="26"/>
  <c r="BN371" i="26"/>
  <c r="BO371" i="26"/>
  <c r="BP371" i="26"/>
  <c r="BQ371" i="26"/>
  <c r="BR371" i="26"/>
  <c r="BS371" i="26"/>
  <c r="A163" i="26" a="1"/>
  <c r="A163" i="26" s="1"/>
  <c r="F163" i="26"/>
  <c r="BC163" i="26"/>
  <c r="BD163" i="26" s="1"/>
  <c r="BL163" i="26"/>
  <c r="BM163" i="26"/>
  <c r="BN163" i="26"/>
  <c r="BO163" i="26"/>
  <c r="BP163" i="26"/>
  <c r="BQ163" i="26"/>
  <c r="BR163" i="26"/>
  <c r="BS163" i="26"/>
  <c r="A372" i="26" a="1"/>
  <c r="A372" i="26" s="1"/>
  <c r="F372" i="26"/>
  <c r="BC372" i="26"/>
  <c r="BD372" i="26" s="1"/>
  <c r="BL372" i="26"/>
  <c r="BM372" i="26"/>
  <c r="BN372" i="26"/>
  <c r="BO372" i="26"/>
  <c r="BP372" i="26"/>
  <c r="BQ372" i="26"/>
  <c r="BR372" i="26"/>
  <c r="BS372" i="26"/>
  <c r="A373" i="26" a="1"/>
  <c r="A373" i="26" s="1"/>
  <c r="F373" i="26"/>
  <c r="BC373" i="26"/>
  <c r="BD373" i="26" s="1"/>
  <c r="BL373" i="26"/>
  <c r="BM373" i="26"/>
  <c r="BN373" i="26"/>
  <c r="BO373" i="26"/>
  <c r="BP373" i="26"/>
  <c r="BQ373" i="26"/>
  <c r="BR373" i="26"/>
  <c r="BS373" i="26"/>
  <c r="A374" i="26" a="1"/>
  <c r="A374" i="26" s="1"/>
  <c r="F374" i="26"/>
  <c r="BC374" i="26"/>
  <c r="BL374" i="26"/>
  <c r="BM374" i="26"/>
  <c r="BN374" i="26"/>
  <c r="BO374" i="26"/>
  <c r="BP374" i="26"/>
  <c r="BQ374" i="26"/>
  <c r="BR374" i="26"/>
  <c r="BS374" i="26"/>
  <c r="A473" i="26" a="1"/>
  <c r="A473" i="26" s="1"/>
  <c r="F473" i="26"/>
  <c r="BC473" i="26"/>
  <c r="BD473" i="26" s="1"/>
  <c r="BL473" i="26"/>
  <c r="BM473" i="26"/>
  <c r="BN473" i="26"/>
  <c r="BO473" i="26"/>
  <c r="BP473" i="26"/>
  <c r="BQ473" i="26"/>
  <c r="BR473" i="26"/>
  <c r="BS473" i="26"/>
  <c r="A164" i="26" a="1"/>
  <c r="A164" i="26" s="1"/>
  <c r="F164" i="26"/>
  <c r="BC164" i="26"/>
  <c r="BD164" i="26" s="1"/>
  <c r="BT164" i="26" s="1"/>
  <c r="BL164" i="26"/>
  <c r="BM164" i="26"/>
  <c r="BN164" i="26"/>
  <c r="BO164" i="26"/>
  <c r="BP164" i="26"/>
  <c r="BQ164" i="26"/>
  <c r="BR164" i="26"/>
  <c r="BS164" i="26"/>
  <c r="A375" i="26" a="1"/>
  <c r="A375" i="26" s="1"/>
  <c r="F375" i="26"/>
  <c r="BC375" i="26"/>
  <c r="BD375" i="26" s="1"/>
  <c r="BE375" i="26" s="1"/>
  <c r="BL375" i="26"/>
  <c r="BM375" i="26"/>
  <c r="BN375" i="26"/>
  <c r="BO375" i="26"/>
  <c r="BP375" i="26"/>
  <c r="BQ375" i="26"/>
  <c r="BR375" i="26"/>
  <c r="BS375" i="26"/>
  <c r="A376" i="26" a="1"/>
  <c r="A376" i="26" s="1"/>
  <c r="F376" i="26"/>
  <c r="BC376" i="26"/>
  <c r="BD376" i="26" s="1"/>
  <c r="BL376" i="26"/>
  <c r="BM376" i="26"/>
  <c r="BN376" i="26"/>
  <c r="BO376" i="26"/>
  <c r="BP376" i="26"/>
  <c r="BQ376" i="26"/>
  <c r="BR376" i="26"/>
  <c r="BS376" i="26"/>
  <c r="A377" i="26" a="1"/>
  <c r="A377" i="26" s="1"/>
  <c r="F377" i="26"/>
  <c r="BC377" i="26"/>
  <c r="BL377" i="26"/>
  <c r="BM377" i="26"/>
  <c r="BN377" i="26"/>
  <c r="BO377" i="26"/>
  <c r="BP377" i="26"/>
  <c r="BQ377" i="26"/>
  <c r="BR377" i="26"/>
  <c r="BS377" i="26"/>
  <c r="A474" i="26" a="1"/>
  <c r="A474" i="26" s="1"/>
  <c r="F474" i="26"/>
  <c r="BC474" i="26"/>
  <c r="BD474" i="26" s="1"/>
  <c r="BE474" i="26" s="1"/>
  <c r="BU474" i="26" s="1"/>
  <c r="BL474" i="26"/>
  <c r="BM474" i="26"/>
  <c r="BN474" i="26"/>
  <c r="BO474" i="26"/>
  <c r="BP474" i="26"/>
  <c r="BQ474" i="26"/>
  <c r="BR474" i="26"/>
  <c r="BS474" i="26"/>
  <c r="A475" i="26" a="1"/>
  <c r="A475" i="26" s="1"/>
  <c r="F475" i="26"/>
  <c r="BC475" i="26"/>
  <c r="BD475" i="26" s="1"/>
  <c r="BL475" i="26"/>
  <c r="BM475" i="26"/>
  <c r="BN475" i="26"/>
  <c r="BO475" i="26"/>
  <c r="BP475" i="26"/>
  <c r="BQ475" i="26"/>
  <c r="BR475" i="26"/>
  <c r="BS475" i="26"/>
  <c r="A378" i="26" a="1"/>
  <c r="A378" i="26" s="1"/>
  <c r="F378" i="26"/>
  <c r="BC378" i="26"/>
  <c r="BD378" i="26" s="1"/>
  <c r="BE378" i="26" s="1"/>
  <c r="BL378" i="26"/>
  <c r="BM378" i="26"/>
  <c r="BN378" i="26"/>
  <c r="BO378" i="26"/>
  <c r="BP378" i="26"/>
  <c r="BQ378" i="26"/>
  <c r="BR378" i="26"/>
  <c r="BS378" i="26"/>
  <c r="A379" i="26" a="1"/>
  <c r="A379" i="26" s="1"/>
  <c r="F379" i="26"/>
  <c r="BC379" i="26"/>
  <c r="BL379" i="26"/>
  <c r="BM379" i="26"/>
  <c r="BN379" i="26"/>
  <c r="BO379" i="26"/>
  <c r="BP379" i="26"/>
  <c r="BQ379" i="26"/>
  <c r="BR379" i="26"/>
  <c r="BS379" i="26"/>
  <c r="A380" i="26" a="1"/>
  <c r="A380" i="26" s="1"/>
  <c r="F380" i="26"/>
  <c r="BC380" i="26"/>
  <c r="BD380" i="26" s="1"/>
  <c r="BL380" i="26"/>
  <c r="BM380" i="26"/>
  <c r="BN380" i="26"/>
  <c r="BO380" i="26"/>
  <c r="BP380" i="26"/>
  <c r="BQ380" i="26"/>
  <c r="BR380" i="26"/>
  <c r="BS380" i="26"/>
  <c r="A381" i="26" a="1"/>
  <c r="A381" i="26" s="1"/>
  <c r="F381" i="26"/>
  <c r="BC381" i="26"/>
  <c r="BD381" i="26" s="1"/>
  <c r="BL381" i="26"/>
  <c r="BM381" i="26"/>
  <c r="BN381" i="26"/>
  <c r="BO381" i="26"/>
  <c r="BP381" i="26"/>
  <c r="BQ381" i="26"/>
  <c r="BR381" i="26"/>
  <c r="BS381" i="26"/>
  <c r="A382" i="26" a="1"/>
  <c r="A382" i="26" s="1"/>
  <c r="F382" i="26"/>
  <c r="BC382" i="26"/>
  <c r="BD382" i="26" s="1"/>
  <c r="BE382" i="26" s="1"/>
  <c r="BL382" i="26"/>
  <c r="BM382" i="26"/>
  <c r="BN382" i="26"/>
  <c r="BO382" i="26"/>
  <c r="BP382" i="26"/>
  <c r="BQ382" i="26"/>
  <c r="BR382" i="26"/>
  <c r="BS382" i="26"/>
  <c r="A476" i="26" a="1"/>
  <c r="A476" i="26" s="1"/>
  <c r="F476" i="26"/>
  <c r="BC476" i="26"/>
  <c r="BL476" i="26"/>
  <c r="BM476" i="26"/>
  <c r="BN476" i="26"/>
  <c r="BO476" i="26"/>
  <c r="BP476" i="26"/>
  <c r="BQ476" i="26"/>
  <c r="BR476" i="26"/>
  <c r="BS476" i="26"/>
  <c r="A383" i="26" a="1"/>
  <c r="A383" i="26" s="1"/>
  <c r="F383" i="26"/>
  <c r="BC383" i="26"/>
  <c r="BD383" i="26" s="1"/>
  <c r="BL383" i="26"/>
  <c r="BM383" i="26"/>
  <c r="BN383" i="26"/>
  <c r="BO383" i="26"/>
  <c r="BP383" i="26"/>
  <c r="BQ383" i="26"/>
  <c r="BR383" i="26"/>
  <c r="BS383" i="26"/>
  <c r="A384" i="26" a="1"/>
  <c r="A384" i="26" s="1"/>
  <c r="F384" i="26"/>
  <c r="BC384" i="26"/>
  <c r="BD384" i="26" s="1"/>
  <c r="BE384" i="26" s="1"/>
  <c r="BU384" i="26" s="1"/>
  <c r="BL384" i="26"/>
  <c r="BM384" i="26"/>
  <c r="BN384" i="26"/>
  <c r="BO384" i="26"/>
  <c r="BP384" i="26"/>
  <c r="BQ384" i="26"/>
  <c r="BR384" i="26"/>
  <c r="BS384" i="26"/>
  <c r="A165" i="26" a="1"/>
  <c r="A165" i="26" s="1"/>
  <c r="F165" i="26"/>
  <c r="BC165" i="26"/>
  <c r="BD165" i="26" s="1"/>
  <c r="BL165" i="26"/>
  <c r="BM165" i="26"/>
  <c r="BN165" i="26"/>
  <c r="BO165" i="26"/>
  <c r="BP165" i="26"/>
  <c r="BQ165" i="26"/>
  <c r="BR165" i="26"/>
  <c r="BS165" i="26"/>
  <c r="A166" i="26" a="1"/>
  <c r="A166" i="26" s="1"/>
  <c r="F166" i="26"/>
  <c r="BC166" i="26"/>
  <c r="BL166" i="26"/>
  <c r="BM166" i="26"/>
  <c r="BN166" i="26"/>
  <c r="BO166" i="26"/>
  <c r="BP166" i="26"/>
  <c r="BQ166" i="26"/>
  <c r="BR166" i="26"/>
  <c r="BS166" i="26"/>
  <c r="A385" i="26" a="1"/>
  <c r="A385" i="26" s="1"/>
  <c r="F385" i="26"/>
  <c r="BC385" i="26"/>
  <c r="BD385" i="26" s="1"/>
  <c r="BL385" i="26"/>
  <c r="BM385" i="26"/>
  <c r="BN385" i="26"/>
  <c r="BO385" i="26"/>
  <c r="BP385" i="26"/>
  <c r="BQ385" i="26"/>
  <c r="BR385" i="26"/>
  <c r="BS385" i="26"/>
  <c r="A386" i="26" a="1"/>
  <c r="A386" i="26" s="1"/>
  <c r="F386" i="26"/>
  <c r="BC386" i="26"/>
  <c r="BD386" i="26" s="1"/>
  <c r="BE386" i="26" s="1"/>
  <c r="BU386" i="26" s="1"/>
  <c r="BL386" i="26"/>
  <c r="BM386" i="26"/>
  <c r="BN386" i="26"/>
  <c r="BO386" i="26"/>
  <c r="BP386" i="26"/>
  <c r="BQ386" i="26"/>
  <c r="BR386" i="26"/>
  <c r="BS386" i="26"/>
  <c r="A477" i="26" a="1"/>
  <c r="A477" i="26" s="1"/>
  <c r="F477" i="26"/>
  <c r="BC477" i="26"/>
  <c r="BD477" i="26" s="1"/>
  <c r="BL477" i="26"/>
  <c r="BM477" i="26"/>
  <c r="BN477" i="26"/>
  <c r="BO477" i="26"/>
  <c r="BP477" i="26"/>
  <c r="BQ477" i="26"/>
  <c r="BR477" i="26"/>
  <c r="BS477" i="26"/>
  <c r="A167" i="26" a="1"/>
  <c r="A167" i="26" s="1"/>
  <c r="F167" i="26"/>
  <c r="BC167" i="26"/>
  <c r="BL167" i="26"/>
  <c r="BM167" i="26"/>
  <c r="BN167" i="26"/>
  <c r="BO167" i="26"/>
  <c r="BP167" i="26"/>
  <c r="BQ167" i="26"/>
  <c r="BR167" i="26"/>
  <c r="BS167" i="26"/>
  <c r="A168" i="26" a="1"/>
  <c r="A168" i="26" s="1"/>
  <c r="F168" i="26"/>
  <c r="BC168" i="26"/>
  <c r="BD168" i="26" s="1"/>
  <c r="BL168" i="26"/>
  <c r="BM168" i="26"/>
  <c r="BN168" i="26"/>
  <c r="BO168" i="26"/>
  <c r="BP168" i="26"/>
  <c r="BQ168" i="26"/>
  <c r="BR168" i="26"/>
  <c r="BS168" i="26"/>
  <c r="A169" i="26" a="1"/>
  <c r="A169" i="26" s="1"/>
  <c r="F169" i="26"/>
  <c r="BC169" i="26"/>
  <c r="BD169" i="26" s="1"/>
  <c r="BL169" i="26"/>
  <c r="BM169" i="26"/>
  <c r="BN169" i="26"/>
  <c r="BO169" i="26"/>
  <c r="BP169" i="26"/>
  <c r="BQ169" i="26"/>
  <c r="BR169" i="26"/>
  <c r="BS169" i="26"/>
  <c r="A170" i="26" a="1"/>
  <c r="A170" i="26" s="1"/>
  <c r="F170" i="26"/>
  <c r="BC170" i="26"/>
  <c r="BD170" i="26" s="1"/>
  <c r="BL170" i="26"/>
  <c r="BM170" i="26"/>
  <c r="BN170" i="26"/>
  <c r="BO170" i="26"/>
  <c r="BP170" i="26"/>
  <c r="BQ170" i="26"/>
  <c r="BR170" i="26"/>
  <c r="BS170" i="26"/>
  <c r="A171" i="26" a="1"/>
  <c r="A171" i="26" s="1"/>
  <c r="F171" i="26"/>
  <c r="BC171" i="26"/>
  <c r="BL171" i="26"/>
  <c r="BM171" i="26"/>
  <c r="BN171" i="26"/>
  <c r="BO171" i="26"/>
  <c r="BP171" i="26"/>
  <c r="BQ171" i="26"/>
  <c r="BR171" i="26"/>
  <c r="BS171" i="26"/>
  <c r="A172" i="26" a="1"/>
  <c r="A172" i="26" s="1"/>
  <c r="F172" i="26"/>
  <c r="BC172" i="26"/>
  <c r="BD172" i="26" s="1"/>
  <c r="BL172" i="26"/>
  <c r="BM172" i="26"/>
  <c r="BN172" i="26"/>
  <c r="BO172" i="26"/>
  <c r="BP172" i="26"/>
  <c r="BQ172" i="26"/>
  <c r="BR172" i="26"/>
  <c r="BS172" i="26"/>
  <c r="A173" i="26" a="1"/>
  <c r="A173" i="26" s="1"/>
  <c r="F173" i="26"/>
  <c r="BC173" i="26"/>
  <c r="BD173" i="26" s="1"/>
  <c r="BT173" i="26" s="1"/>
  <c r="BL173" i="26"/>
  <c r="BM173" i="26"/>
  <c r="BN173" i="26"/>
  <c r="BO173" i="26"/>
  <c r="BP173" i="26"/>
  <c r="BQ173" i="26"/>
  <c r="BR173" i="26"/>
  <c r="BS173" i="26"/>
  <c r="A387" i="26" a="1"/>
  <c r="A387" i="26" s="1"/>
  <c r="F387" i="26"/>
  <c r="BC387" i="26"/>
  <c r="BD387" i="26" s="1"/>
  <c r="BE387" i="26" s="1"/>
  <c r="BL387" i="26"/>
  <c r="BM387" i="26"/>
  <c r="BN387" i="26"/>
  <c r="BO387" i="26"/>
  <c r="BP387" i="26"/>
  <c r="BQ387" i="26"/>
  <c r="BR387" i="26"/>
  <c r="BS387" i="26"/>
  <c r="A174" i="26" a="1"/>
  <c r="A174" i="26" s="1"/>
  <c r="F174" i="26"/>
  <c r="BC174" i="26"/>
  <c r="BL174" i="26"/>
  <c r="BM174" i="26"/>
  <c r="BN174" i="26"/>
  <c r="BO174" i="26"/>
  <c r="BP174" i="26"/>
  <c r="BQ174" i="26"/>
  <c r="BR174" i="26"/>
  <c r="BS174" i="26"/>
  <c r="A388" i="26" a="1"/>
  <c r="A388" i="26" s="1"/>
  <c r="F388" i="26"/>
  <c r="BC388" i="26"/>
  <c r="BD388" i="26" s="1"/>
  <c r="BL388" i="26"/>
  <c r="BM388" i="26"/>
  <c r="BN388" i="26"/>
  <c r="BO388" i="26"/>
  <c r="BP388" i="26"/>
  <c r="BQ388" i="26"/>
  <c r="BR388" i="26"/>
  <c r="BS388" i="26"/>
  <c r="A175" i="26" a="1"/>
  <c r="A175" i="26" s="1"/>
  <c r="F175" i="26"/>
  <c r="BC175" i="26"/>
  <c r="BD175" i="26" s="1"/>
  <c r="BL175" i="26"/>
  <c r="BM175" i="26"/>
  <c r="BN175" i="26"/>
  <c r="BO175" i="26"/>
  <c r="BP175" i="26"/>
  <c r="BQ175" i="26"/>
  <c r="BR175" i="26"/>
  <c r="BS175" i="26"/>
  <c r="A389" i="26" a="1"/>
  <c r="A389" i="26" s="1"/>
  <c r="F389" i="26"/>
  <c r="BC389" i="26"/>
  <c r="BD389" i="26" s="1"/>
  <c r="BL389" i="26"/>
  <c r="BM389" i="26"/>
  <c r="BN389" i="26"/>
  <c r="BO389" i="26"/>
  <c r="BP389" i="26"/>
  <c r="BQ389" i="26"/>
  <c r="BR389" i="26"/>
  <c r="BS389" i="26"/>
  <c r="A176" i="26" a="1"/>
  <c r="A176" i="26" s="1"/>
  <c r="F176" i="26"/>
  <c r="BC176" i="26"/>
  <c r="BL176" i="26"/>
  <c r="BM176" i="26"/>
  <c r="BN176" i="26"/>
  <c r="BO176" i="26"/>
  <c r="BP176" i="26"/>
  <c r="BQ176" i="26"/>
  <c r="BR176" i="26"/>
  <c r="BS176" i="26"/>
  <c r="A478" i="26" a="1"/>
  <c r="A478" i="26" s="1"/>
  <c r="F478" i="26"/>
  <c r="BC478" i="26"/>
  <c r="BD478" i="26" s="1"/>
  <c r="BL478" i="26"/>
  <c r="BM478" i="26"/>
  <c r="BN478" i="26"/>
  <c r="BO478" i="26"/>
  <c r="BP478" i="26"/>
  <c r="BQ478" i="26"/>
  <c r="BR478" i="26"/>
  <c r="BS478" i="26"/>
  <c r="A390" i="26" a="1"/>
  <c r="A390" i="26" s="1"/>
  <c r="F390" i="26"/>
  <c r="BC390" i="26"/>
  <c r="BD390" i="26" s="1"/>
  <c r="BL390" i="26"/>
  <c r="BM390" i="26"/>
  <c r="BN390" i="26"/>
  <c r="BO390" i="26"/>
  <c r="BP390" i="26"/>
  <c r="BQ390" i="26"/>
  <c r="BR390" i="26"/>
  <c r="BS390" i="26"/>
  <c r="A391" i="26" a="1"/>
  <c r="A391" i="26" s="1"/>
  <c r="F391" i="26"/>
  <c r="BC391" i="26"/>
  <c r="BD391" i="26" s="1"/>
  <c r="BE391" i="26" s="1"/>
  <c r="BL391" i="26"/>
  <c r="BM391" i="26"/>
  <c r="BN391" i="26"/>
  <c r="BO391" i="26"/>
  <c r="BP391" i="26"/>
  <c r="BQ391" i="26"/>
  <c r="BR391" i="26"/>
  <c r="BS391" i="26"/>
  <c r="A392" i="26" a="1"/>
  <c r="A392" i="26" s="1"/>
  <c r="F392" i="26"/>
  <c r="BC392" i="26"/>
  <c r="BL392" i="26"/>
  <c r="BM392" i="26"/>
  <c r="BN392" i="26"/>
  <c r="BO392" i="26"/>
  <c r="BP392" i="26"/>
  <c r="BQ392" i="26"/>
  <c r="BR392" i="26"/>
  <c r="BS392" i="26"/>
  <c r="A393" i="26" a="1"/>
  <c r="A393" i="26" s="1"/>
  <c r="F393" i="26"/>
  <c r="BC393" i="26"/>
  <c r="BD393" i="26" s="1"/>
  <c r="BL393" i="26"/>
  <c r="BM393" i="26"/>
  <c r="BN393" i="26"/>
  <c r="BO393" i="26"/>
  <c r="BP393" i="26"/>
  <c r="BQ393" i="26"/>
  <c r="BR393" i="26"/>
  <c r="BS393" i="26"/>
  <c r="A479" i="26" a="1"/>
  <c r="A479" i="26" s="1"/>
  <c r="F479" i="26"/>
  <c r="BC479" i="26"/>
  <c r="BD479" i="26" s="1"/>
  <c r="BL479" i="26"/>
  <c r="BM479" i="26"/>
  <c r="BN479" i="26"/>
  <c r="BO479" i="26"/>
  <c r="BP479" i="26"/>
  <c r="BQ479" i="26"/>
  <c r="BR479" i="26"/>
  <c r="BS479" i="26"/>
  <c r="A394" i="26" a="1"/>
  <c r="A394" i="26" s="1"/>
  <c r="F394" i="26"/>
  <c r="BC394" i="26"/>
  <c r="BD394" i="26" s="1"/>
  <c r="BE394" i="26" s="1"/>
  <c r="BL394" i="26"/>
  <c r="BM394" i="26"/>
  <c r="BN394" i="26"/>
  <c r="BO394" i="26"/>
  <c r="BP394" i="26"/>
  <c r="BQ394" i="26"/>
  <c r="BR394" i="26"/>
  <c r="BS394" i="26"/>
  <c r="A395" i="26" a="1"/>
  <c r="A395" i="26" s="1"/>
  <c r="F395" i="26"/>
  <c r="BC395" i="26"/>
  <c r="BL395" i="26"/>
  <c r="BM395" i="26"/>
  <c r="BN395" i="26"/>
  <c r="BO395" i="26"/>
  <c r="BP395" i="26"/>
  <c r="BQ395" i="26"/>
  <c r="BR395" i="26"/>
  <c r="BS395" i="26"/>
  <c r="A396" i="26" a="1"/>
  <c r="A396" i="26" s="1"/>
  <c r="F396" i="26"/>
  <c r="BC396" i="26"/>
  <c r="BD396" i="26" s="1"/>
  <c r="BL396" i="26"/>
  <c r="BM396" i="26"/>
  <c r="BN396" i="26"/>
  <c r="BO396" i="26"/>
  <c r="BP396" i="26"/>
  <c r="BQ396" i="26"/>
  <c r="BR396" i="26"/>
  <c r="BS396" i="26"/>
  <c r="A177" i="26" a="1"/>
  <c r="A177" i="26" s="1"/>
  <c r="F177" i="26"/>
  <c r="BC177" i="26"/>
  <c r="BD177" i="26" s="1"/>
  <c r="BL177" i="26"/>
  <c r="BM177" i="26"/>
  <c r="BN177" i="26"/>
  <c r="BO177" i="26"/>
  <c r="BP177" i="26"/>
  <c r="BQ177" i="26"/>
  <c r="BR177" i="26"/>
  <c r="BS177" i="26"/>
  <c r="A397" i="26" a="1"/>
  <c r="A397" i="26" s="1"/>
  <c r="F397" i="26"/>
  <c r="BC397" i="26"/>
  <c r="BD397" i="26" s="1"/>
  <c r="BE397" i="26" s="1"/>
  <c r="BL397" i="26"/>
  <c r="BM397" i="26"/>
  <c r="BN397" i="26"/>
  <c r="BO397" i="26"/>
  <c r="BP397" i="26"/>
  <c r="BQ397" i="26"/>
  <c r="BR397" i="26"/>
  <c r="BS397" i="26"/>
  <c r="A178" i="26" a="1"/>
  <c r="A178" i="26" s="1"/>
  <c r="F178" i="26"/>
  <c r="BC178" i="26"/>
  <c r="BL178" i="26"/>
  <c r="BM178" i="26"/>
  <c r="BN178" i="26"/>
  <c r="BO178" i="26"/>
  <c r="BP178" i="26"/>
  <c r="BQ178" i="26"/>
  <c r="BR178" i="26"/>
  <c r="BS178" i="26"/>
  <c r="A480" i="26" a="1"/>
  <c r="A480" i="26" s="1"/>
  <c r="F480" i="26"/>
  <c r="BC480" i="26"/>
  <c r="BD480" i="26" s="1"/>
  <c r="BL480" i="26"/>
  <c r="BM480" i="26"/>
  <c r="BN480" i="26"/>
  <c r="BO480" i="26"/>
  <c r="BP480" i="26"/>
  <c r="BQ480" i="26"/>
  <c r="BR480" i="26"/>
  <c r="BS480" i="26"/>
  <c r="A179" i="26" a="1"/>
  <c r="A179" i="26" s="1"/>
  <c r="F179" i="26"/>
  <c r="BC179" i="26"/>
  <c r="BD179" i="26" s="1"/>
  <c r="BL179" i="26"/>
  <c r="BM179" i="26"/>
  <c r="BN179" i="26"/>
  <c r="BO179" i="26"/>
  <c r="BP179" i="26"/>
  <c r="BQ179" i="26"/>
  <c r="BR179" i="26"/>
  <c r="BS179" i="26"/>
  <c r="A180" i="26" a="1"/>
  <c r="A180" i="26" s="1"/>
  <c r="F180" i="26"/>
  <c r="BC180" i="26"/>
  <c r="BD180" i="26" s="1"/>
  <c r="BL180" i="26"/>
  <c r="BM180" i="26"/>
  <c r="BN180" i="26"/>
  <c r="BO180" i="26"/>
  <c r="BP180" i="26"/>
  <c r="BQ180" i="26"/>
  <c r="BR180" i="26"/>
  <c r="BS180" i="26"/>
  <c r="A181" i="26" a="1"/>
  <c r="A181" i="26" s="1"/>
  <c r="F181" i="26"/>
  <c r="BC181" i="26"/>
  <c r="BL181" i="26"/>
  <c r="BM181" i="26"/>
  <c r="BN181" i="26"/>
  <c r="BO181" i="26"/>
  <c r="BP181" i="26"/>
  <c r="BQ181" i="26"/>
  <c r="BR181" i="26"/>
  <c r="BS181" i="26"/>
  <c r="A182" i="26" a="1"/>
  <c r="A182" i="26" s="1"/>
  <c r="F182" i="26"/>
  <c r="BC182" i="26"/>
  <c r="BD182" i="26" s="1"/>
  <c r="BL182" i="26"/>
  <c r="BM182" i="26"/>
  <c r="BN182" i="26"/>
  <c r="BO182" i="26"/>
  <c r="BP182" i="26"/>
  <c r="BQ182" i="26"/>
  <c r="BR182" i="26"/>
  <c r="BS182" i="26"/>
  <c r="A398" i="26" a="1"/>
  <c r="A398" i="26" s="1"/>
  <c r="F398" i="26"/>
  <c r="BC398" i="26"/>
  <c r="BD398" i="26" s="1"/>
  <c r="BL398" i="26"/>
  <c r="BM398" i="26"/>
  <c r="BN398" i="26"/>
  <c r="BO398" i="26"/>
  <c r="BP398" i="26"/>
  <c r="BQ398" i="26"/>
  <c r="BR398" i="26"/>
  <c r="BS398" i="26"/>
  <c r="A399" i="26" a="1"/>
  <c r="A399" i="26" s="1"/>
  <c r="F399" i="26"/>
  <c r="BC399" i="26"/>
  <c r="BD399" i="26" s="1"/>
  <c r="BE399" i="26" s="1"/>
  <c r="BL399" i="26"/>
  <c r="BM399" i="26"/>
  <c r="BN399" i="26"/>
  <c r="BO399" i="26"/>
  <c r="BP399" i="26"/>
  <c r="BQ399" i="26"/>
  <c r="BR399" i="26"/>
  <c r="BS399" i="26"/>
  <c r="A183" i="26" a="1"/>
  <c r="A183" i="26" s="1"/>
  <c r="F183" i="26"/>
  <c r="BC183" i="26"/>
  <c r="BL183" i="26"/>
  <c r="BM183" i="26"/>
  <c r="BN183" i="26"/>
  <c r="BO183" i="26"/>
  <c r="BP183" i="26"/>
  <c r="BQ183" i="26"/>
  <c r="BR183" i="26"/>
  <c r="BS183" i="26"/>
  <c r="A184" i="26" a="1"/>
  <c r="A184" i="26" s="1"/>
  <c r="F184" i="26"/>
  <c r="BC184" i="26"/>
  <c r="BD184" i="26" s="1"/>
  <c r="BL184" i="26"/>
  <c r="BM184" i="26"/>
  <c r="BN184" i="26"/>
  <c r="BO184" i="26"/>
  <c r="BP184" i="26"/>
  <c r="BQ184" i="26"/>
  <c r="BR184" i="26"/>
  <c r="BS184" i="26"/>
  <c r="A185" i="26" a="1"/>
  <c r="A185" i="26" s="1"/>
  <c r="F185" i="26"/>
  <c r="BC185" i="26"/>
  <c r="BD185" i="26" s="1"/>
  <c r="BL185" i="26"/>
  <c r="BM185" i="26"/>
  <c r="BN185" i="26"/>
  <c r="BO185" i="26"/>
  <c r="BP185" i="26"/>
  <c r="BQ185" i="26"/>
  <c r="BR185" i="26"/>
  <c r="BS185" i="26"/>
  <c r="A186" i="26" a="1"/>
  <c r="A186" i="26" s="1"/>
  <c r="F186" i="26"/>
  <c r="BC186" i="26"/>
  <c r="BD186" i="26" s="1"/>
  <c r="BL186" i="26"/>
  <c r="BM186" i="26"/>
  <c r="BN186" i="26"/>
  <c r="BO186" i="26"/>
  <c r="BP186" i="26"/>
  <c r="BQ186" i="26"/>
  <c r="BR186" i="26"/>
  <c r="BS186" i="26"/>
  <c r="A187" i="26" a="1"/>
  <c r="A187" i="26" s="1"/>
  <c r="F187" i="26"/>
  <c r="BC187" i="26"/>
  <c r="BL187" i="26"/>
  <c r="BM187" i="26"/>
  <c r="BN187" i="26"/>
  <c r="BO187" i="26"/>
  <c r="BP187" i="26"/>
  <c r="BQ187" i="26"/>
  <c r="BR187" i="26"/>
  <c r="BS187" i="26"/>
  <c r="A481" i="26" a="1"/>
  <c r="A481" i="26" s="1"/>
  <c r="F481" i="26"/>
  <c r="BC481" i="26"/>
  <c r="BD481" i="26" s="1"/>
  <c r="BL481" i="26"/>
  <c r="BM481" i="26"/>
  <c r="BN481" i="26"/>
  <c r="BO481" i="26"/>
  <c r="BP481" i="26"/>
  <c r="BQ481" i="26"/>
  <c r="BR481" i="26"/>
  <c r="BS481" i="26"/>
  <c r="A482" i="26" a="1"/>
  <c r="A482" i="26" s="1"/>
  <c r="F482" i="26"/>
  <c r="BC482" i="26"/>
  <c r="BD482" i="26" s="1"/>
  <c r="BE482" i="26" s="1"/>
  <c r="BF482" i="26" s="1"/>
  <c r="BL482" i="26"/>
  <c r="BM482" i="26"/>
  <c r="BN482" i="26"/>
  <c r="BO482" i="26"/>
  <c r="BP482" i="26"/>
  <c r="BQ482" i="26"/>
  <c r="BR482" i="26"/>
  <c r="BS482" i="26"/>
  <c r="A188" i="26" a="1"/>
  <c r="A188" i="26" s="1"/>
  <c r="F188" i="26"/>
  <c r="BC188" i="26"/>
  <c r="BD188" i="26" s="1"/>
  <c r="BE188" i="26" s="1"/>
  <c r="BL188" i="26"/>
  <c r="BM188" i="26"/>
  <c r="BN188" i="26"/>
  <c r="BO188" i="26"/>
  <c r="BP188" i="26"/>
  <c r="BQ188" i="26"/>
  <c r="BR188" i="26"/>
  <c r="BS188" i="26"/>
  <c r="A189" i="26" a="1"/>
  <c r="A189" i="26" s="1"/>
  <c r="F189" i="26"/>
  <c r="BC189" i="26"/>
  <c r="BL189" i="26"/>
  <c r="BM189" i="26"/>
  <c r="BN189" i="26"/>
  <c r="BO189" i="26"/>
  <c r="BP189" i="26"/>
  <c r="BQ189" i="26"/>
  <c r="BR189" i="26"/>
  <c r="BS189" i="26"/>
  <c r="A25" i="26" a="1"/>
  <c r="A25" i="26" s="1"/>
  <c r="F25" i="26"/>
  <c r="BC25" i="26"/>
  <c r="BD25" i="26" s="1"/>
  <c r="BL25" i="26"/>
  <c r="BM25" i="26"/>
  <c r="BN25" i="26"/>
  <c r="BO25" i="26"/>
  <c r="BP25" i="26"/>
  <c r="BQ25" i="26"/>
  <c r="BR25" i="26"/>
  <c r="BS25" i="26"/>
  <c r="A483" i="26" a="1"/>
  <c r="A483" i="26" s="1"/>
  <c r="F483" i="26"/>
  <c r="BC483" i="26"/>
  <c r="BD483" i="26" s="1"/>
  <c r="BL483" i="26"/>
  <c r="BM483" i="26"/>
  <c r="BN483" i="26"/>
  <c r="BO483" i="26"/>
  <c r="BP483" i="26"/>
  <c r="BQ483" i="26"/>
  <c r="BR483" i="26"/>
  <c r="BS483" i="26"/>
  <c r="A190" i="26" a="1"/>
  <c r="A190" i="26" s="1"/>
  <c r="F190" i="26"/>
  <c r="BC190" i="26"/>
  <c r="BD190" i="26" s="1"/>
  <c r="BL190" i="26"/>
  <c r="BM190" i="26"/>
  <c r="BN190" i="26"/>
  <c r="BO190" i="26"/>
  <c r="BP190" i="26"/>
  <c r="BQ190" i="26"/>
  <c r="BR190" i="26"/>
  <c r="BS190" i="26"/>
  <c r="A191" i="26" a="1"/>
  <c r="A191" i="26" s="1"/>
  <c r="F191" i="26"/>
  <c r="BC191" i="26"/>
  <c r="BL191" i="26"/>
  <c r="BM191" i="26"/>
  <c r="BN191" i="26"/>
  <c r="BO191" i="26"/>
  <c r="BP191" i="26"/>
  <c r="BQ191" i="26"/>
  <c r="BR191" i="26"/>
  <c r="BS191" i="26"/>
  <c r="A26" i="26" a="1"/>
  <c r="A26" i="26" s="1"/>
  <c r="F26" i="26"/>
  <c r="BC26" i="26"/>
  <c r="BL26" i="26"/>
  <c r="BM26" i="26"/>
  <c r="BN26" i="26"/>
  <c r="BO26" i="26"/>
  <c r="BP26" i="26"/>
  <c r="BQ26" i="26"/>
  <c r="BR26" i="26"/>
  <c r="BS26" i="26"/>
  <c r="A27" i="26" a="1"/>
  <c r="A27" i="26" s="1"/>
  <c r="F27" i="26"/>
  <c r="BC27" i="26"/>
  <c r="BD27" i="26" s="1"/>
  <c r="BE27" i="26" s="1"/>
  <c r="BL27" i="26"/>
  <c r="BM27" i="26"/>
  <c r="BN27" i="26"/>
  <c r="BO27" i="26"/>
  <c r="BP27" i="26"/>
  <c r="BQ27" i="26"/>
  <c r="BR27" i="26"/>
  <c r="BS27" i="26"/>
  <c r="A28" i="26" a="1"/>
  <c r="A28" i="26" s="1"/>
  <c r="F28" i="26"/>
  <c r="BC28" i="26"/>
  <c r="BD28" i="26" s="1"/>
  <c r="BE28" i="26" s="1"/>
  <c r="BL28" i="26"/>
  <c r="BM28" i="26"/>
  <c r="BN28" i="26"/>
  <c r="BO28" i="26"/>
  <c r="BP28" i="26"/>
  <c r="BQ28" i="26"/>
  <c r="BR28" i="26"/>
  <c r="BS28" i="26"/>
  <c r="A192" i="26" a="1"/>
  <c r="A192" i="26" s="1"/>
  <c r="F192" i="26"/>
  <c r="BC192" i="26"/>
  <c r="BD192" i="26" s="1"/>
  <c r="BL192" i="26"/>
  <c r="BM192" i="26"/>
  <c r="BN192" i="26"/>
  <c r="BO192" i="26"/>
  <c r="BP192" i="26"/>
  <c r="BQ192" i="26"/>
  <c r="BR192" i="26"/>
  <c r="BS192" i="26"/>
  <c r="A29" i="26" a="1"/>
  <c r="A29" i="26" s="1"/>
  <c r="F29" i="26"/>
  <c r="BC29" i="26"/>
  <c r="BL29" i="26"/>
  <c r="BM29" i="26"/>
  <c r="BN29" i="26"/>
  <c r="BO29" i="26"/>
  <c r="BP29" i="26"/>
  <c r="BQ29" i="26"/>
  <c r="BR29" i="26"/>
  <c r="BS29" i="26"/>
  <c r="A193" i="26" a="1"/>
  <c r="A193" i="26" s="1"/>
  <c r="F193" i="26"/>
  <c r="BC193" i="26"/>
  <c r="BD193" i="26" s="1"/>
  <c r="BL193" i="26"/>
  <c r="BM193" i="26"/>
  <c r="BN193" i="26"/>
  <c r="BO193" i="26"/>
  <c r="BP193" i="26"/>
  <c r="BQ193" i="26"/>
  <c r="BR193" i="26"/>
  <c r="BS193" i="26"/>
  <c r="A30" i="26" a="1"/>
  <c r="A30" i="26" s="1"/>
  <c r="F30" i="26"/>
  <c r="BC30" i="26"/>
  <c r="BD30" i="26" s="1"/>
  <c r="BL30" i="26"/>
  <c r="BM30" i="26"/>
  <c r="BN30" i="26"/>
  <c r="BO30" i="26"/>
  <c r="BP30" i="26"/>
  <c r="BQ30" i="26"/>
  <c r="BR30" i="26"/>
  <c r="BS30" i="26"/>
  <c r="A31" i="26" a="1"/>
  <c r="A31" i="26" s="1"/>
  <c r="F31" i="26"/>
  <c r="BC31" i="26"/>
  <c r="BD31" i="26" s="1"/>
  <c r="BL31" i="26"/>
  <c r="BM31" i="26"/>
  <c r="BN31" i="26"/>
  <c r="BO31" i="26"/>
  <c r="BP31" i="26"/>
  <c r="BQ31" i="26"/>
  <c r="BR31" i="26"/>
  <c r="BS31" i="26"/>
  <c r="A400" i="26" a="1"/>
  <c r="A400" i="26" s="1"/>
  <c r="F400" i="26"/>
  <c r="BC400" i="26"/>
  <c r="BD400" i="26" s="1"/>
  <c r="BL400" i="26"/>
  <c r="BM400" i="26"/>
  <c r="BN400" i="26"/>
  <c r="BO400" i="26"/>
  <c r="BP400" i="26"/>
  <c r="BQ400" i="26"/>
  <c r="BR400" i="26"/>
  <c r="BS400" i="26"/>
  <c r="A194" i="26" a="1"/>
  <c r="A194" i="26" s="1"/>
  <c r="F194" i="26"/>
  <c r="BC194" i="26"/>
  <c r="BD194" i="26" s="1"/>
  <c r="BE194" i="26" s="1"/>
  <c r="BL194" i="26"/>
  <c r="BM194" i="26"/>
  <c r="BN194" i="26"/>
  <c r="BO194" i="26"/>
  <c r="BP194" i="26"/>
  <c r="BQ194" i="26"/>
  <c r="BR194" i="26"/>
  <c r="BS194" i="26"/>
  <c r="A484" i="26" a="1"/>
  <c r="A484" i="26" s="1"/>
  <c r="F484" i="26"/>
  <c r="BC484" i="26"/>
  <c r="BL484" i="26"/>
  <c r="BM484" i="26"/>
  <c r="BN484" i="26"/>
  <c r="BO484" i="26"/>
  <c r="BP484" i="26"/>
  <c r="BQ484" i="26"/>
  <c r="BR484" i="26"/>
  <c r="BS484" i="26"/>
  <c r="A32" i="26" a="1"/>
  <c r="A32" i="26" s="1"/>
  <c r="F32" i="26"/>
  <c r="BC32" i="26"/>
  <c r="BD32" i="26" s="1"/>
  <c r="BL32" i="26"/>
  <c r="BM32" i="26"/>
  <c r="BN32" i="26"/>
  <c r="BO32" i="26"/>
  <c r="BP32" i="26"/>
  <c r="BQ32" i="26"/>
  <c r="BR32" i="26"/>
  <c r="BS32" i="26"/>
  <c r="A33" i="26" a="1"/>
  <c r="A33" i="26" s="1"/>
  <c r="F33" i="26"/>
  <c r="BC33" i="26"/>
  <c r="BD33" i="26" s="1"/>
  <c r="BE33" i="26" s="1"/>
  <c r="BU33" i="26" s="1"/>
  <c r="BL33" i="26"/>
  <c r="BM33" i="26"/>
  <c r="BN33" i="26"/>
  <c r="BO33" i="26"/>
  <c r="BP33" i="26"/>
  <c r="BQ33" i="26"/>
  <c r="BR33" i="26"/>
  <c r="BS33" i="26"/>
  <c r="A195" i="26" a="1"/>
  <c r="A195" i="26" s="1"/>
  <c r="F195" i="26"/>
  <c r="BC195" i="26"/>
  <c r="BD195" i="26" s="1"/>
  <c r="BL195" i="26"/>
  <c r="BM195" i="26"/>
  <c r="BN195" i="26"/>
  <c r="BO195" i="26"/>
  <c r="BP195" i="26"/>
  <c r="BQ195" i="26"/>
  <c r="BR195" i="26"/>
  <c r="BS195" i="26"/>
  <c r="A34" i="26" a="1"/>
  <c r="A34" i="26" s="1"/>
  <c r="F34" i="26"/>
  <c r="BC34" i="26"/>
  <c r="BL34" i="26"/>
  <c r="BM34" i="26"/>
  <c r="BN34" i="26"/>
  <c r="BO34" i="26"/>
  <c r="BP34" i="26"/>
  <c r="BQ34" i="26"/>
  <c r="BR34" i="26"/>
  <c r="BS34" i="26"/>
  <c r="A485" i="26" a="1"/>
  <c r="A485" i="26" s="1"/>
  <c r="F485" i="26"/>
  <c r="BC485" i="26"/>
  <c r="BD485" i="26" s="1"/>
  <c r="BL485" i="26"/>
  <c r="BM485" i="26"/>
  <c r="BN485" i="26"/>
  <c r="BO485" i="26"/>
  <c r="BP485" i="26"/>
  <c r="BQ485" i="26"/>
  <c r="BR485" i="26"/>
  <c r="BS485" i="26"/>
  <c r="A401" i="26" a="1"/>
  <c r="A401" i="26" s="1"/>
  <c r="F401" i="26"/>
  <c r="BC401" i="26"/>
  <c r="BD401" i="26" s="1"/>
  <c r="BE401" i="26" s="1"/>
  <c r="BL401" i="26"/>
  <c r="BM401" i="26"/>
  <c r="BN401" i="26"/>
  <c r="BO401" i="26"/>
  <c r="BP401" i="26"/>
  <c r="BQ401" i="26"/>
  <c r="BR401" i="26"/>
  <c r="BS401" i="26"/>
  <c r="A35" i="26" a="1"/>
  <c r="A35" i="26" s="1"/>
  <c r="F35" i="26"/>
  <c r="BC35" i="26"/>
  <c r="BD35" i="26" s="1"/>
  <c r="BL35" i="26"/>
  <c r="BM35" i="26"/>
  <c r="BN35" i="26"/>
  <c r="BO35" i="26"/>
  <c r="BP35" i="26"/>
  <c r="BQ35" i="26"/>
  <c r="BR35" i="26"/>
  <c r="BS35" i="26"/>
  <c r="A402" i="26" a="1"/>
  <c r="A402" i="26" s="1"/>
  <c r="F402" i="26"/>
  <c r="BC402" i="26"/>
  <c r="BL402" i="26"/>
  <c r="BM402" i="26"/>
  <c r="BN402" i="26"/>
  <c r="BO402" i="26"/>
  <c r="BP402" i="26"/>
  <c r="BQ402" i="26"/>
  <c r="BR402" i="26"/>
  <c r="BS402" i="26"/>
  <c r="A36" i="26" a="1"/>
  <c r="A36" i="26" s="1"/>
  <c r="F36" i="26"/>
  <c r="BC36" i="26"/>
  <c r="BD36" i="26" s="1"/>
  <c r="BL36" i="26"/>
  <c r="BM36" i="26"/>
  <c r="BN36" i="26"/>
  <c r="BO36" i="26"/>
  <c r="BP36" i="26"/>
  <c r="BQ36" i="26"/>
  <c r="BR36" i="26"/>
  <c r="BS36" i="26"/>
  <c r="A37" i="26" a="1"/>
  <c r="A37" i="26" s="1"/>
  <c r="F37" i="26"/>
  <c r="BC37" i="26"/>
  <c r="BD37" i="26" s="1"/>
  <c r="BL37" i="26"/>
  <c r="BM37" i="26"/>
  <c r="BN37" i="26"/>
  <c r="BO37" i="26"/>
  <c r="BP37" i="26"/>
  <c r="BQ37" i="26"/>
  <c r="BR37" i="26"/>
  <c r="BS37" i="26"/>
  <c r="A196" i="26" a="1"/>
  <c r="A196" i="26" s="1"/>
  <c r="F196" i="26"/>
  <c r="BC196" i="26"/>
  <c r="BD196" i="26" s="1"/>
  <c r="BE196" i="26" s="1"/>
  <c r="BL196" i="26"/>
  <c r="BM196" i="26"/>
  <c r="BN196" i="26"/>
  <c r="BO196" i="26"/>
  <c r="BP196" i="26"/>
  <c r="BQ196" i="26"/>
  <c r="BR196" i="26"/>
  <c r="BS196" i="26"/>
  <c r="A197" i="26" a="1"/>
  <c r="A197" i="26" s="1"/>
  <c r="F197" i="26"/>
  <c r="BC197" i="26"/>
  <c r="BL197" i="26"/>
  <c r="BM197" i="26"/>
  <c r="BN197" i="26"/>
  <c r="BO197" i="26"/>
  <c r="BP197" i="26"/>
  <c r="BQ197" i="26"/>
  <c r="BR197" i="26"/>
  <c r="BS197" i="26"/>
  <c r="A38" i="26" a="1"/>
  <c r="A38" i="26" s="1"/>
  <c r="F38" i="26"/>
  <c r="BC38" i="26"/>
  <c r="BD38" i="26" s="1"/>
  <c r="BL38" i="26"/>
  <c r="BM38" i="26"/>
  <c r="BN38" i="26"/>
  <c r="BO38" i="26"/>
  <c r="BP38" i="26"/>
  <c r="BQ38" i="26"/>
  <c r="BR38" i="26"/>
  <c r="BS38" i="26"/>
  <c r="A198" i="26" a="1"/>
  <c r="A198" i="26" s="1"/>
  <c r="F198" i="26"/>
  <c r="BC198" i="26"/>
  <c r="BD198" i="26" s="1"/>
  <c r="BL198" i="26"/>
  <c r="BM198" i="26"/>
  <c r="BN198" i="26"/>
  <c r="BO198" i="26"/>
  <c r="BP198" i="26"/>
  <c r="BQ198" i="26"/>
  <c r="BR198" i="26"/>
  <c r="BS198" i="26"/>
  <c r="A486" i="26" a="1"/>
  <c r="A486" i="26" s="1"/>
  <c r="F486" i="26"/>
  <c r="BC486" i="26"/>
  <c r="BD486" i="26" s="1"/>
  <c r="BE486" i="26" s="1"/>
  <c r="BL486" i="26"/>
  <c r="BM486" i="26"/>
  <c r="BN486" i="26"/>
  <c r="BO486" i="26"/>
  <c r="BP486" i="26"/>
  <c r="BQ486" i="26"/>
  <c r="BR486" i="26"/>
  <c r="BS486" i="26"/>
  <c r="A487" i="26" a="1"/>
  <c r="A487" i="26" s="1"/>
  <c r="F487" i="26"/>
  <c r="BC487" i="26"/>
  <c r="BL487" i="26"/>
  <c r="BM487" i="26"/>
  <c r="BN487" i="26"/>
  <c r="BO487" i="26"/>
  <c r="BP487" i="26"/>
  <c r="BQ487" i="26"/>
  <c r="BR487" i="26"/>
  <c r="BS487" i="26"/>
  <c r="A39" i="26" a="1"/>
  <c r="A39" i="26" s="1"/>
  <c r="F39" i="26"/>
  <c r="BC39" i="26"/>
  <c r="BD39" i="26" s="1"/>
  <c r="BL39" i="26"/>
  <c r="BM39" i="26"/>
  <c r="BN39" i="26"/>
  <c r="BO39" i="26"/>
  <c r="BP39" i="26"/>
  <c r="BQ39" i="26"/>
  <c r="BR39" i="26"/>
  <c r="BS39" i="26"/>
  <c r="A199" i="26" a="1"/>
  <c r="A199" i="26" s="1"/>
  <c r="F199" i="26"/>
  <c r="BC199" i="26"/>
  <c r="BD199" i="26" s="1"/>
  <c r="BL199" i="26"/>
  <c r="BM199" i="26"/>
  <c r="BN199" i="26"/>
  <c r="BO199" i="26"/>
  <c r="BP199" i="26"/>
  <c r="BQ199" i="26"/>
  <c r="BR199" i="26"/>
  <c r="BS199" i="26"/>
  <c r="A200" i="26" a="1"/>
  <c r="A200" i="26" s="1"/>
  <c r="F200" i="26"/>
  <c r="BC200" i="26"/>
  <c r="BD200" i="26" s="1"/>
  <c r="BL200" i="26"/>
  <c r="BM200" i="26"/>
  <c r="BN200" i="26"/>
  <c r="BO200" i="26"/>
  <c r="BP200" i="26"/>
  <c r="BQ200" i="26"/>
  <c r="BR200" i="26"/>
  <c r="BS200" i="26"/>
  <c r="A201" i="26" a="1"/>
  <c r="A201" i="26" s="1"/>
  <c r="F201" i="26"/>
  <c r="BC201" i="26"/>
  <c r="BL201" i="26"/>
  <c r="BM201" i="26"/>
  <c r="BN201" i="26"/>
  <c r="BO201" i="26"/>
  <c r="BP201" i="26"/>
  <c r="BQ201" i="26"/>
  <c r="BR201" i="26"/>
  <c r="BS201" i="26"/>
  <c r="A202" i="26" a="1"/>
  <c r="A202" i="26" s="1"/>
  <c r="F202" i="26"/>
  <c r="BC202" i="26"/>
  <c r="BD202" i="26" s="1"/>
  <c r="BL202" i="26"/>
  <c r="BM202" i="26"/>
  <c r="BN202" i="26"/>
  <c r="BO202" i="26"/>
  <c r="BP202" i="26"/>
  <c r="BQ202" i="26"/>
  <c r="BR202" i="26"/>
  <c r="BS202" i="26"/>
  <c r="A403" i="26" a="1"/>
  <c r="A403" i="26" s="1"/>
  <c r="F403" i="26"/>
  <c r="BC403" i="26"/>
  <c r="BD403" i="26" s="1"/>
  <c r="BL403" i="26"/>
  <c r="BM403" i="26"/>
  <c r="BN403" i="26"/>
  <c r="BO403" i="26"/>
  <c r="BP403" i="26"/>
  <c r="BQ403" i="26"/>
  <c r="BR403" i="26"/>
  <c r="BS403" i="26"/>
  <c r="A404" i="26" a="1"/>
  <c r="A404" i="26" s="1"/>
  <c r="F404" i="26"/>
  <c r="BC404" i="26"/>
  <c r="BD404" i="26" s="1"/>
  <c r="BL404" i="26"/>
  <c r="BM404" i="26"/>
  <c r="BN404" i="26"/>
  <c r="BO404" i="26"/>
  <c r="BP404" i="26"/>
  <c r="BQ404" i="26"/>
  <c r="BR404" i="26"/>
  <c r="BS404" i="26"/>
  <c r="A203" i="26" a="1"/>
  <c r="A203" i="26" s="1"/>
  <c r="F203" i="26"/>
  <c r="BC203" i="26"/>
  <c r="BL203" i="26"/>
  <c r="BM203" i="26"/>
  <c r="BN203" i="26"/>
  <c r="BO203" i="26"/>
  <c r="BP203" i="26"/>
  <c r="BQ203" i="26"/>
  <c r="BR203" i="26"/>
  <c r="BS203" i="26"/>
  <c r="A204" i="26" a="1"/>
  <c r="A204" i="26" s="1"/>
  <c r="F204" i="26"/>
  <c r="BC204" i="26"/>
  <c r="BD204" i="26" s="1"/>
  <c r="BL204" i="26"/>
  <c r="BM204" i="26"/>
  <c r="BN204" i="26"/>
  <c r="BO204" i="26"/>
  <c r="BP204" i="26"/>
  <c r="BQ204" i="26"/>
  <c r="BR204" i="26"/>
  <c r="BS204" i="26"/>
  <c r="A488" i="26" a="1"/>
  <c r="A488" i="26" s="1"/>
  <c r="F488" i="26"/>
  <c r="BC488" i="26"/>
  <c r="BD488" i="26" s="1"/>
  <c r="BL488" i="26"/>
  <c r="BM488" i="26"/>
  <c r="BN488" i="26"/>
  <c r="BO488" i="26"/>
  <c r="BP488" i="26"/>
  <c r="BQ488" i="26"/>
  <c r="BR488" i="26"/>
  <c r="BS488" i="26"/>
  <c r="A405" i="26" a="1"/>
  <c r="A405" i="26" s="1"/>
  <c r="F405" i="26"/>
  <c r="BC405" i="26"/>
  <c r="BD405" i="26" s="1"/>
  <c r="BE405" i="26" s="1"/>
  <c r="BL405" i="26"/>
  <c r="BM405" i="26"/>
  <c r="BN405" i="26"/>
  <c r="BO405" i="26"/>
  <c r="BP405" i="26"/>
  <c r="BQ405" i="26"/>
  <c r="BR405" i="26"/>
  <c r="BS405" i="26"/>
  <c r="A205" i="26" a="1"/>
  <c r="A205" i="26" s="1"/>
  <c r="F205" i="26"/>
  <c r="BC205" i="26"/>
  <c r="BL205" i="26"/>
  <c r="BM205" i="26"/>
  <c r="BN205" i="26"/>
  <c r="BO205" i="26"/>
  <c r="BP205" i="26"/>
  <c r="BQ205" i="26"/>
  <c r="BR205" i="26"/>
  <c r="BS205" i="26"/>
  <c r="A206" i="26" a="1"/>
  <c r="A206" i="26" s="1"/>
  <c r="F206" i="26"/>
  <c r="BC206" i="26"/>
  <c r="BD206" i="26" s="1"/>
  <c r="BL206" i="26"/>
  <c r="BM206" i="26"/>
  <c r="BN206" i="26"/>
  <c r="BO206" i="26"/>
  <c r="BP206" i="26"/>
  <c r="BQ206" i="26"/>
  <c r="BR206" i="26"/>
  <c r="BS206" i="26"/>
  <c r="A406" i="26" a="1"/>
  <c r="A406" i="26" s="1"/>
  <c r="F406" i="26"/>
  <c r="BC406" i="26"/>
  <c r="BD406" i="26" s="1"/>
  <c r="BE406" i="26" s="1"/>
  <c r="BL406" i="26"/>
  <c r="BM406" i="26"/>
  <c r="BN406" i="26"/>
  <c r="BO406" i="26"/>
  <c r="BP406" i="26"/>
  <c r="BQ406" i="26"/>
  <c r="BR406" i="26"/>
  <c r="BS406" i="26"/>
  <c r="A207" i="26" a="1"/>
  <c r="A207" i="26" s="1"/>
  <c r="F207" i="26"/>
  <c r="BC207" i="26"/>
  <c r="BD207" i="26" s="1"/>
  <c r="BE207" i="26" s="1"/>
  <c r="BL207" i="26"/>
  <c r="BM207" i="26"/>
  <c r="BN207" i="26"/>
  <c r="BO207" i="26"/>
  <c r="BP207" i="26"/>
  <c r="BQ207" i="26"/>
  <c r="BR207" i="26"/>
  <c r="BS207" i="26"/>
  <c r="A208" i="26" a="1"/>
  <c r="A208" i="26" s="1"/>
  <c r="F208" i="26"/>
  <c r="BC208" i="26"/>
  <c r="BL208" i="26"/>
  <c r="BM208" i="26"/>
  <c r="BN208" i="26"/>
  <c r="BO208" i="26"/>
  <c r="BP208" i="26"/>
  <c r="BQ208" i="26"/>
  <c r="BR208" i="26"/>
  <c r="BS208" i="26"/>
  <c r="A407" i="26" a="1"/>
  <c r="A407" i="26" s="1"/>
  <c r="F407" i="26"/>
  <c r="BC407" i="26"/>
  <c r="BD407" i="26" s="1"/>
  <c r="BL407" i="26"/>
  <c r="BM407" i="26"/>
  <c r="BN407" i="26"/>
  <c r="BO407" i="26"/>
  <c r="BP407" i="26"/>
  <c r="BQ407" i="26"/>
  <c r="BR407" i="26"/>
  <c r="BS407" i="26"/>
  <c r="A209" i="26" a="1"/>
  <c r="A209" i="26" s="1"/>
  <c r="F209" i="26"/>
  <c r="BC209" i="26"/>
  <c r="BD209" i="26" s="1"/>
  <c r="BL209" i="26"/>
  <c r="BM209" i="26"/>
  <c r="BN209" i="26"/>
  <c r="BO209" i="26"/>
  <c r="BP209" i="26"/>
  <c r="BQ209" i="26"/>
  <c r="BR209" i="26"/>
  <c r="BS209" i="26"/>
  <c r="A489" i="26" a="1"/>
  <c r="A489" i="26" s="1"/>
  <c r="F489" i="26"/>
  <c r="BC489" i="26"/>
  <c r="BD489" i="26" s="1"/>
  <c r="BE489" i="26" s="1"/>
  <c r="BL489" i="26"/>
  <c r="BM489" i="26"/>
  <c r="BN489" i="26"/>
  <c r="BO489" i="26"/>
  <c r="BP489" i="26"/>
  <c r="BQ489" i="26"/>
  <c r="BR489" i="26"/>
  <c r="BS489" i="26"/>
  <c r="A210" i="26" a="1"/>
  <c r="A210" i="26" s="1"/>
  <c r="F210" i="26"/>
  <c r="BC210" i="26"/>
  <c r="BL210" i="26"/>
  <c r="BM210" i="26"/>
  <c r="BN210" i="26"/>
  <c r="BO210" i="26"/>
  <c r="BP210" i="26"/>
  <c r="BQ210" i="26"/>
  <c r="BR210" i="26"/>
  <c r="BS210" i="26"/>
  <c r="A211" i="26" a="1"/>
  <c r="A211" i="26" s="1"/>
  <c r="F211" i="26"/>
  <c r="BC211" i="26"/>
  <c r="BD211" i="26" s="1"/>
  <c r="BL211" i="26"/>
  <c r="BM211" i="26"/>
  <c r="BN211" i="26"/>
  <c r="BO211" i="26"/>
  <c r="BP211" i="26"/>
  <c r="BQ211" i="26"/>
  <c r="BR211" i="26"/>
  <c r="BS211" i="26"/>
  <c r="A490" i="26" a="1"/>
  <c r="A490" i="26" s="1"/>
  <c r="F490" i="26"/>
  <c r="BC490" i="26"/>
  <c r="BD490" i="26" s="1"/>
  <c r="BL490" i="26"/>
  <c r="BM490" i="26"/>
  <c r="BN490" i="26"/>
  <c r="BO490" i="26"/>
  <c r="BP490" i="26"/>
  <c r="BQ490" i="26"/>
  <c r="BR490" i="26"/>
  <c r="BS490" i="26"/>
  <c r="A491" i="26" a="1"/>
  <c r="A491" i="26" s="1"/>
  <c r="F491" i="26"/>
  <c r="BC491" i="26"/>
  <c r="BD491" i="26" s="1"/>
  <c r="BL491" i="26"/>
  <c r="BM491" i="26"/>
  <c r="BN491" i="26"/>
  <c r="BO491" i="26"/>
  <c r="BP491" i="26"/>
  <c r="BQ491" i="26"/>
  <c r="BR491" i="26"/>
  <c r="BS491" i="26"/>
  <c r="A40" i="26" a="1"/>
  <c r="A40" i="26" s="1"/>
  <c r="F40" i="26"/>
  <c r="BC40" i="26"/>
  <c r="BL40" i="26"/>
  <c r="BM40" i="26"/>
  <c r="BN40" i="26"/>
  <c r="BO40" i="26"/>
  <c r="BP40" i="26"/>
  <c r="BQ40" i="26"/>
  <c r="BR40" i="26"/>
  <c r="BS40" i="26"/>
  <c r="A212" i="26" a="1"/>
  <c r="A212" i="26" s="1"/>
  <c r="F212" i="26"/>
  <c r="BC212" i="26"/>
  <c r="BD212" i="26" s="1"/>
  <c r="BL212" i="26"/>
  <c r="BM212" i="26"/>
  <c r="BN212" i="26"/>
  <c r="BO212" i="26"/>
  <c r="BP212" i="26"/>
  <c r="BQ212" i="26"/>
  <c r="BR212" i="26"/>
  <c r="BS212" i="26"/>
  <c r="A408" i="26" a="1"/>
  <c r="A408" i="26" s="1"/>
  <c r="F408" i="26"/>
  <c r="BC408" i="26"/>
  <c r="BD408" i="26" s="1"/>
  <c r="BT408" i="26" s="1"/>
  <c r="BL408" i="26"/>
  <c r="BM408" i="26"/>
  <c r="BN408" i="26"/>
  <c r="BO408" i="26"/>
  <c r="BP408" i="26"/>
  <c r="BQ408" i="26"/>
  <c r="BR408" i="26"/>
  <c r="BS408" i="26"/>
  <c r="A213" i="26" a="1"/>
  <c r="A213" i="26" s="1"/>
  <c r="F213" i="26"/>
  <c r="BC213" i="26"/>
  <c r="BD213" i="26" s="1"/>
  <c r="BE213" i="26" s="1"/>
  <c r="BL213" i="26"/>
  <c r="BM213" i="26"/>
  <c r="BN213" i="26"/>
  <c r="BO213" i="26"/>
  <c r="BP213" i="26"/>
  <c r="BQ213" i="26"/>
  <c r="BR213" i="26"/>
  <c r="BS213" i="26"/>
  <c r="A492" i="26" a="1"/>
  <c r="A492" i="26" s="1"/>
  <c r="F492" i="26"/>
  <c r="BC492" i="26"/>
  <c r="BL492" i="26"/>
  <c r="BM492" i="26"/>
  <c r="BN492" i="26"/>
  <c r="BO492" i="26"/>
  <c r="BP492" i="26"/>
  <c r="BQ492" i="26"/>
  <c r="BR492" i="26"/>
  <c r="BS492" i="26"/>
  <c r="A409" i="26" a="1"/>
  <c r="A409" i="26" s="1"/>
  <c r="F409" i="26"/>
  <c r="BC409" i="26"/>
  <c r="BD409" i="26" s="1"/>
  <c r="BL409" i="26"/>
  <c r="BM409" i="26"/>
  <c r="BN409" i="26"/>
  <c r="BO409" i="26"/>
  <c r="BP409" i="26"/>
  <c r="BQ409" i="26"/>
  <c r="BR409" i="26"/>
  <c r="BS409" i="26"/>
  <c r="A214" i="26" a="1"/>
  <c r="A214" i="26" s="1"/>
  <c r="F214" i="26"/>
  <c r="BC214" i="26"/>
  <c r="BD214" i="26" s="1"/>
  <c r="BL214" i="26"/>
  <c r="BM214" i="26"/>
  <c r="BN214" i="26"/>
  <c r="BO214" i="26"/>
  <c r="BP214" i="26"/>
  <c r="BQ214" i="26"/>
  <c r="BR214" i="26"/>
  <c r="BS214" i="26"/>
  <c r="A41" i="26" a="1"/>
  <c r="A41" i="26" s="1"/>
  <c r="F41" i="26"/>
  <c r="BC41" i="26"/>
  <c r="BD41" i="26" s="1"/>
  <c r="BE41" i="26" s="1"/>
  <c r="BL41" i="26"/>
  <c r="BM41" i="26"/>
  <c r="BN41" i="26"/>
  <c r="BO41" i="26"/>
  <c r="BP41" i="26"/>
  <c r="BQ41" i="26"/>
  <c r="BR41" i="26"/>
  <c r="BS41" i="26"/>
  <c r="A410" i="26" a="1"/>
  <c r="A410" i="26" s="1"/>
  <c r="F410" i="26"/>
  <c r="BC410" i="26"/>
  <c r="BL410" i="26"/>
  <c r="BM410" i="26"/>
  <c r="BN410" i="26"/>
  <c r="BO410" i="26"/>
  <c r="BP410" i="26"/>
  <c r="BQ410" i="26"/>
  <c r="BR410" i="26"/>
  <c r="BS410" i="26"/>
  <c r="A493" i="26" a="1"/>
  <c r="A493" i="26" s="1"/>
  <c r="F493" i="26"/>
  <c r="BC493" i="26"/>
  <c r="BD493" i="26" s="1"/>
  <c r="BL493" i="26"/>
  <c r="BM493" i="26"/>
  <c r="BN493" i="26"/>
  <c r="BO493" i="26"/>
  <c r="BP493" i="26"/>
  <c r="BQ493" i="26"/>
  <c r="BR493" i="26"/>
  <c r="BS493" i="26"/>
  <c r="A494" i="26" a="1"/>
  <c r="A494" i="26" s="1"/>
  <c r="F494" i="26"/>
  <c r="BC494" i="26"/>
  <c r="BD494" i="26" s="1"/>
  <c r="BL494" i="26"/>
  <c r="BM494" i="26"/>
  <c r="BN494" i="26"/>
  <c r="BO494" i="26"/>
  <c r="BP494" i="26"/>
  <c r="BQ494" i="26"/>
  <c r="BR494" i="26"/>
  <c r="BS494" i="26"/>
  <c r="A411" i="26" a="1"/>
  <c r="A411" i="26" s="1"/>
  <c r="F411" i="26"/>
  <c r="BC411" i="26"/>
  <c r="BD411" i="26" s="1"/>
  <c r="BE411" i="26" s="1"/>
  <c r="BL411" i="26"/>
  <c r="BM411" i="26"/>
  <c r="BN411" i="26"/>
  <c r="BO411" i="26"/>
  <c r="BP411" i="26"/>
  <c r="BQ411" i="26"/>
  <c r="BR411" i="26"/>
  <c r="BS411" i="26"/>
  <c r="A412" i="26" a="1"/>
  <c r="A412" i="26" s="1"/>
  <c r="F412" i="26"/>
  <c r="BC412" i="26"/>
  <c r="BD412" i="26" s="1"/>
  <c r="BL412" i="26"/>
  <c r="BM412" i="26"/>
  <c r="BN412" i="26"/>
  <c r="BO412" i="26"/>
  <c r="BP412" i="26"/>
  <c r="BQ412" i="26"/>
  <c r="BR412" i="26"/>
  <c r="BS412" i="26"/>
  <c r="A215" i="26" a="1"/>
  <c r="A215" i="26" s="1"/>
  <c r="F215" i="26"/>
  <c r="BC215" i="26"/>
  <c r="BL215" i="26"/>
  <c r="BM215" i="26"/>
  <c r="BN215" i="26"/>
  <c r="BO215" i="26"/>
  <c r="BP215" i="26"/>
  <c r="BQ215" i="26"/>
  <c r="BR215" i="26"/>
  <c r="BS215" i="26"/>
  <c r="A413" i="26" a="1"/>
  <c r="A413" i="26" s="1"/>
  <c r="F413" i="26"/>
  <c r="BC413" i="26"/>
  <c r="BD413" i="26" s="1"/>
  <c r="BL413" i="26"/>
  <c r="BM413" i="26"/>
  <c r="BN413" i="26"/>
  <c r="BO413" i="26"/>
  <c r="BP413" i="26"/>
  <c r="BQ413" i="26"/>
  <c r="BR413" i="26"/>
  <c r="BS413" i="26"/>
  <c r="A414" i="26" a="1"/>
  <c r="A414" i="26" s="1"/>
  <c r="F414" i="26"/>
  <c r="BC414" i="26"/>
  <c r="BD414" i="26" s="1"/>
  <c r="BE414" i="26" s="1"/>
  <c r="BF414" i="26" s="1"/>
  <c r="BL414" i="26"/>
  <c r="BM414" i="26"/>
  <c r="BN414" i="26"/>
  <c r="BO414" i="26"/>
  <c r="BP414" i="26"/>
  <c r="BQ414" i="26"/>
  <c r="BR414" i="26"/>
  <c r="BS414" i="26"/>
  <c r="A216" i="26" a="1"/>
  <c r="A216" i="26" s="1"/>
  <c r="F216" i="26"/>
  <c r="BC216" i="26"/>
  <c r="BD216" i="26" s="1"/>
  <c r="BL216" i="26"/>
  <c r="BM216" i="26"/>
  <c r="BN216" i="26"/>
  <c r="BO216" i="26"/>
  <c r="BP216" i="26"/>
  <c r="BQ216" i="26"/>
  <c r="BR216" i="26"/>
  <c r="BS216" i="26"/>
  <c r="A415" i="26" a="1"/>
  <c r="A415" i="26" s="1"/>
  <c r="F415" i="26"/>
  <c r="BC415" i="26"/>
  <c r="BD415" i="26" s="1"/>
  <c r="BT415" i="26" s="1"/>
  <c r="BL415" i="26"/>
  <c r="BM415" i="26"/>
  <c r="BN415" i="26"/>
  <c r="BO415" i="26"/>
  <c r="BP415" i="26"/>
  <c r="BQ415" i="26"/>
  <c r="BR415" i="26"/>
  <c r="BS415" i="26"/>
  <c r="A416" i="26" a="1"/>
  <c r="A416" i="26" s="1"/>
  <c r="F416" i="26"/>
  <c r="BC416" i="26"/>
  <c r="BD416" i="26" s="1"/>
  <c r="BL416" i="26"/>
  <c r="BM416" i="26"/>
  <c r="BN416" i="26"/>
  <c r="BO416" i="26"/>
  <c r="BP416" i="26"/>
  <c r="BQ416" i="26"/>
  <c r="BR416" i="26"/>
  <c r="BS416" i="26"/>
  <c r="A42" i="26" a="1"/>
  <c r="A42" i="26" s="1"/>
  <c r="F42" i="26"/>
  <c r="BC42" i="26"/>
  <c r="BD42" i="26" s="1"/>
  <c r="BL42" i="26"/>
  <c r="BM42" i="26"/>
  <c r="BN42" i="26"/>
  <c r="BO42" i="26"/>
  <c r="BP42" i="26"/>
  <c r="BQ42" i="26"/>
  <c r="BR42" i="26"/>
  <c r="BS42" i="26"/>
  <c r="A217" i="26" a="1"/>
  <c r="A217" i="26" s="1"/>
  <c r="F217" i="26"/>
  <c r="BC217" i="26"/>
  <c r="BD217" i="26" s="1"/>
  <c r="BT217" i="26" s="1"/>
  <c r="BL217" i="26"/>
  <c r="BM217" i="26"/>
  <c r="BN217" i="26"/>
  <c r="BO217" i="26"/>
  <c r="BP217" i="26"/>
  <c r="BQ217" i="26"/>
  <c r="BR217" i="26"/>
  <c r="BS217" i="26"/>
  <c r="A417" i="26" a="1"/>
  <c r="A417" i="26" s="1"/>
  <c r="F417" i="26"/>
  <c r="BC417" i="26"/>
  <c r="BD417" i="26" s="1"/>
  <c r="BL417" i="26"/>
  <c r="BM417" i="26"/>
  <c r="BN417" i="26"/>
  <c r="BO417" i="26"/>
  <c r="BP417" i="26"/>
  <c r="BQ417" i="26"/>
  <c r="BR417" i="26"/>
  <c r="BS417" i="26"/>
  <c r="A418" i="26" a="1"/>
  <c r="A418" i="26" s="1"/>
  <c r="F418" i="26"/>
  <c r="BC418" i="26"/>
  <c r="BD418" i="26" s="1"/>
  <c r="BL418" i="26"/>
  <c r="BM418" i="26"/>
  <c r="BN418" i="26"/>
  <c r="BO418" i="26"/>
  <c r="BP418" i="26"/>
  <c r="BQ418" i="26"/>
  <c r="BR418" i="26"/>
  <c r="BS418" i="26"/>
  <c r="A218" i="26" a="1"/>
  <c r="A218" i="26" s="1"/>
  <c r="F218" i="26"/>
  <c r="BC218" i="26"/>
  <c r="BL218" i="26"/>
  <c r="BM218" i="26"/>
  <c r="BN218" i="26"/>
  <c r="BO218" i="26"/>
  <c r="BP218" i="26"/>
  <c r="BQ218" i="26"/>
  <c r="BR218" i="26"/>
  <c r="BS218" i="26"/>
  <c r="A219" i="26" a="1"/>
  <c r="A219" i="26" s="1"/>
  <c r="F219" i="26"/>
  <c r="BC219" i="26"/>
  <c r="BD219" i="26" s="1"/>
  <c r="BL219" i="26"/>
  <c r="BM219" i="26"/>
  <c r="BN219" i="26"/>
  <c r="BO219" i="26"/>
  <c r="BP219" i="26"/>
  <c r="BQ219" i="26"/>
  <c r="BR219" i="26"/>
  <c r="BS219" i="26"/>
  <c r="A419" i="26" a="1"/>
  <c r="A419" i="26" s="1"/>
  <c r="F419" i="26"/>
  <c r="BC419" i="26"/>
  <c r="BD419" i="26" s="1"/>
  <c r="BL419" i="26"/>
  <c r="BM419" i="26"/>
  <c r="BN419" i="26"/>
  <c r="BO419" i="26"/>
  <c r="BP419" i="26"/>
  <c r="BQ419" i="26"/>
  <c r="BR419" i="26"/>
  <c r="BS419" i="26"/>
  <c r="A420" i="26" a="1"/>
  <c r="A420" i="26" s="1"/>
  <c r="F420" i="26"/>
  <c r="BC420" i="26"/>
  <c r="BD420" i="26" s="1"/>
  <c r="BE420" i="26" s="1"/>
  <c r="BL420" i="26"/>
  <c r="BM420" i="26"/>
  <c r="BN420" i="26"/>
  <c r="BO420" i="26"/>
  <c r="BP420" i="26"/>
  <c r="BQ420" i="26"/>
  <c r="BR420" i="26"/>
  <c r="BS420" i="26"/>
  <c r="A43" i="26" a="1"/>
  <c r="A43" i="26" s="1"/>
  <c r="F43" i="26"/>
  <c r="BC43" i="26"/>
  <c r="BL43" i="26"/>
  <c r="BM43" i="26"/>
  <c r="BN43" i="26"/>
  <c r="BO43" i="26"/>
  <c r="BP43" i="26"/>
  <c r="BQ43" i="26"/>
  <c r="BR43" i="26"/>
  <c r="BS43" i="26"/>
  <c r="A220" i="26" a="1"/>
  <c r="A220" i="26" s="1"/>
  <c r="F220" i="26"/>
  <c r="BC220" i="26"/>
  <c r="BD220" i="26" s="1"/>
  <c r="BL220" i="26"/>
  <c r="BM220" i="26"/>
  <c r="BN220" i="26"/>
  <c r="BO220" i="26"/>
  <c r="BP220" i="26"/>
  <c r="BQ220" i="26"/>
  <c r="BR220" i="26"/>
  <c r="BS220" i="26"/>
  <c r="A421" i="26" a="1"/>
  <c r="A421" i="26"/>
  <c r="F421" i="26"/>
  <c r="BC421" i="26"/>
  <c r="BD421" i="26" s="1"/>
  <c r="BL421" i="26"/>
  <c r="BM421" i="26"/>
  <c r="BN421" i="26"/>
  <c r="BO421" i="26"/>
  <c r="BP421" i="26"/>
  <c r="BQ421" i="26"/>
  <c r="BR421" i="26"/>
  <c r="BS421" i="26"/>
  <c r="A422" i="26" a="1"/>
  <c r="A422" i="26" s="1"/>
  <c r="F422" i="26"/>
  <c r="BC422" i="26"/>
  <c r="BD422" i="26" s="1"/>
  <c r="BL422" i="26"/>
  <c r="BM422" i="26"/>
  <c r="BN422" i="26"/>
  <c r="BO422" i="26"/>
  <c r="BP422" i="26"/>
  <c r="BQ422" i="26"/>
  <c r="BR422" i="26"/>
  <c r="BS422" i="26"/>
  <c r="A44" i="26" a="1"/>
  <c r="A44" i="26" s="1"/>
  <c r="F44" i="26"/>
  <c r="BC44" i="26"/>
  <c r="BL44" i="26"/>
  <c r="BM44" i="26"/>
  <c r="BN44" i="26"/>
  <c r="BO44" i="26"/>
  <c r="BP44" i="26"/>
  <c r="BQ44" i="26"/>
  <c r="BR44" i="26"/>
  <c r="BS44" i="26"/>
  <c r="A221" i="26" a="1"/>
  <c r="A221" i="26" s="1"/>
  <c r="F221" i="26"/>
  <c r="BC221" i="26"/>
  <c r="BD221" i="26" s="1"/>
  <c r="BT221" i="26" s="1"/>
  <c r="BL221" i="26"/>
  <c r="BM221" i="26"/>
  <c r="BN221" i="26"/>
  <c r="BO221" i="26"/>
  <c r="BP221" i="26"/>
  <c r="BQ221" i="26"/>
  <c r="BR221" i="26"/>
  <c r="BS221" i="26"/>
  <c r="A423" i="26" a="1"/>
  <c r="A423" i="26" s="1"/>
  <c r="F423" i="26"/>
  <c r="BC423" i="26"/>
  <c r="BD423" i="26" s="1"/>
  <c r="BL423" i="26"/>
  <c r="BM423" i="26"/>
  <c r="BN423" i="26"/>
  <c r="BO423" i="26"/>
  <c r="BP423" i="26"/>
  <c r="BQ423" i="26"/>
  <c r="BR423" i="26"/>
  <c r="BS423" i="26"/>
  <c r="A424" i="26" a="1"/>
  <c r="A424" i="26" s="1"/>
  <c r="F424" i="26"/>
  <c r="BC424" i="26"/>
  <c r="BD424" i="26" s="1"/>
  <c r="BE424" i="26" s="1"/>
  <c r="BL424" i="26"/>
  <c r="BM424" i="26"/>
  <c r="BN424" i="26"/>
  <c r="BO424" i="26"/>
  <c r="BP424" i="26"/>
  <c r="BQ424" i="26"/>
  <c r="BR424" i="26"/>
  <c r="BS424" i="26"/>
  <c r="A45" i="26" a="1"/>
  <c r="A45" i="26" s="1"/>
  <c r="F45" i="26"/>
  <c r="BC45" i="26"/>
  <c r="BL45" i="26"/>
  <c r="BM45" i="26"/>
  <c r="BN45" i="26"/>
  <c r="BO45" i="26"/>
  <c r="BP45" i="26"/>
  <c r="BQ45" i="26"/>
  <c r="BR45" i="26"/>
  <c r="BS45" i="26"/>
  <c r="A425" i="26" a="1"/>
  <c r="A425" i="26" s="1"/>
  <c r="F425" i="26"/>
  <c r="BC425" i="26"/>
  <c r="BD425" i="26" s="1"/>
  <c r="BL425" i="26"/>
  <c r="BM425" i="26"/>
  <c r="BN425" i="26"/>
  <c r="BO425" i="26"/>
  <c r="BP425" i="26"/>
  <c r="BQ425" i="26"/>
  <c r="BR425" i="26"/>
  <c r="BS425" i="26"/>
  <c r="A46" i="26" a="1"/>
  <c r="A46" i="26" s="1"/>
  <c r="F46" i="26"/>
  <c r="BC46" i="26"/>
  <c r="BD46" i="26" s="1"/>
  <c r="BE46" i="26" s="1"/>
  <c r="BU46" i="26" s="1"/>
  <c r="BL46" i="26"/>
  <c r="BM46" i="26"/>
  <c r="BN46" i="26"/>
  <c r="BO46" i="26"/>
  <c r="BP46" i="26"/>
  <c r="BQ46" i="26"/>
  <c r="BR46" i="26"/>
  <c r="BS46" i="26"/>
  <c r="A524" i="26" a="1"/>
  <c r="A524" i="26" s="1"/>
  <c r="F524" i="26"/>
  <c r="BC524" i="26"/>
  <c r="BD524" i="26" s="1"/>
  <c r="BL524" i="26"/>
  <c r="BM524" i="26"/>
  <c r="BN524" i="26"/>
  <c r="BO524" i="26"/>
  <c r="BP524" i="26"/>
  <c r="BQ524" i="26"/>
  <c r="BR524" i="26"/>
  <c r="BS524" i="26"/>
  <c r="A222" i="26" a="1"/>
  <c r="A222" i="26" s="1"/>
  <c r="F222" i="26"/>
  <c r="BC222" i="26"/>
  <c r="BL222" i="26"/>
  <c r="BM222" i="26"/>
  <c r="BN222" i="26"/>
  <c r="BO222" i="26"/>
  <c r="BP222" i="26"/>
  <c r="BQ222" i="26"/>
  <c r="BR222" i="26"/>
  <c r="BS222" i="26"/>
  <c r="A47" i="26" a="1"/>
  <c r="A47" i="26" s="1"/>
  <c r="F47" i="26"/>
  <c r="BC47" i="26"/>
  <c r="BD47" i="26" s="1"/>
  <c r="BL47" i="26"/>
  <c r="BM47" i="26"/>
  <c r="BN47" i="26"/>
  <c r="BO47" i="26"/>
  <c r="BP47" i="26"/>
  <c r="BQ47" i="26"/>
  <c r="BR47" i="26"/>
  <c r="BS47" i="26"/>
  <c r="A426" i="26" a="1"/>
  <c r="A426" i="26" s="1"/>
  <c r="F426" i="26"/>
  <c r="BC426" i="26"/>
  <c r="BD426" i="26" s="1"/>
  <c r="BL426" i="26"/>
  <c r="BM426" i="26"/>
  <c r="BN426" i="26"/>
  <c r="BO426" i="26"/>
  <c r="BP426" i="26"/>
  <c r="BQ426" i="26"/>
  <c r="BR426" i="26"/>
  <c r="BS426" i="26"/>
  <c r="A427" i="26" a="1"/>
  <c r="A427" i="26" s="1"/>
  <c r="F427" i="26"/>
  <c r="BC427" i="26"/>
  <c r="BD427" i="26" s="1"/>
  <c r="BE427" i="26" s="1"/>
  <c r="BL427" i="26"/>
  <c r="BM427" i="26"/>
  <c r="BN427" i="26"/>
  <c r="BO427" i="26"/>
  <c r="BP427" i="26"/>
  <c r="BQ427" i="26"/>
  <c r="BR427" i="26"/>
  <c r="BS427" i="26"/>
  <c r="A48" i="26" a="1"/>
  <c r="A48" i="26" s="1"/>
  <c r="F48" i="26"/>
  <c r="BC48" i="26"/>
  <c r="BD48" i="26" s="1"/>
  <c r="BT48" i="26" s="1"/>
  <c r="BL48" i="26"/>
  <c r="BM48" i="26"/>
  <c r="BN48" i="26"/>
  <c r="BO48" i="26"/>
  <c r="BP48" i="26"/>
  <c r="BQ48" i="26"/>
  <c r="BR48" i="26"/>
  <c r="BS48" i="26"/>
  <c r="A223" i="26" a="1"/>
  <c r="A223" i="26" s="1"/>
  <c r="F223" i="26"/>
  <c r="BC223" i="26"/>
  <c r="BD223" i="26" s="1"/>
  <c r="BE223" i="26" s="1"/>
  <c r="BU223" i="26" s="1"/>
  <c r="BL223" i="26"/>
  <c r="BM223" i="26"/>
  <c r="BN223" i="26"/>
  <c r="BO223" i="26"/>
  <c r="BP223" i="26"/>
  <c r="BQ223" i="26"/>
  <c r="BR223" i="26"/>
  <c r="BS223" i="26"/>
  <c r="A224" i="26" a="1"/>
  <c r="A224" i="26" s="1"/>
  <c r="F224" i="26"/>
  <c r="BC224" i="26"/>
  <c r="BD224" i="26" s="1"/>
  <c r="BL224" i="26"/>
  <c r="BM224" i="26"/>
  <c r="BN224" i="26"/>
  <c r="BO224" i="26"/>
  <c r="BP224" i="26"/>
  <c r="BQ224" i="26"/>
  <c r="BR224" i="26"/>
  <c r="BS224" i="26"/>
  <c r="A225" i="26" a="1"/>
  <c r="A225" i="26" s="1"/>
  <c r="F225" i="26"/>
  <c r="BC225" i="26"/>
  <c r="BL225" i="26"/>
  <c r="BM225" i="26"/>
  <c r="BN225" i="26"/>
  <c r="BO225" i="26"/>
  <c r="BP225" i="26"/>
  <c r="BQ225" i="26"/>
  <c r="BR225" i="26"/>
  <c r="BS225" i="26"/>
  <c r="A226" i="26" a="1"/>
  <c r="A226" i="26" s="1"/>
  <c r="F226" i="26"/>
  <c r="BC226" i="26"/>
  <c r="BD226" i="26" s="1"/>
  <c r="BL226" i="26"/>
  <c r="BM226" i="26"/>
  <c r="BN226" i="26"/>
  <c r="BO226" i="26"/>
  <c r="BP226" i="26"/>
  <c r="BQ226" i="26"/>
  <c r="BR226" i="26"/>
  <c r="BS226" i="26"/>
  <c r="A428" i="26" a="1"/>
  <c r="A428" i="26" s="1"/>
  <c r="F428" i="26"/>
  <c r="BC428" i="26"/>
  <c r="BD428" i="26" s="1"/>
  <c r="BL428" i="26"/>
  <c r="BM428" i="26"/>
  <c r="BN428" i="26"/>
  <c r="BO428" i="26"/>
  <c r="BP428" i="26"/>
  <c r="BQ428" i="26"/>
  <c r="BR428" i="26"/>
  <c r="BS428" i="26"/>
  <c r="A429" i="26" a="1"/>
  <c r="A429" i="26" s="1"/>
  <c r="F429" i="26"/>
  <c r="BC429" i="26"/>
  <c r="BD429" i="26" s="1"/>
  <c r="BE429" i="26" s="1"/>
  <c r="BL429" i="26"/>
  <c r="BM429" i="26"/>
  <c r="BN429" i="26"/>
  <c r="BO429" i="26"/>
  <c r="BP429" i="26"/>
  <c r="BQ429" i="26"/>
  <c r="BR429" i="26"/>
  <c r="BS429" i="26"/>
  <c r="A49" i="26" a="1"/>
  <c r="A49" i="26" s="1"/>
  <c r="F49" i="26"/>
  <c r="BC49" i="26"/>
  <c r="BD49" i="26" s="1"/>
  <c r="BT49" i="26" s="1"/>
  <c r="BL49" i="26"/>
  <c r="BM49" i="26"/>
  <c r="BN49" i="26"/>
  <c r="BO49" i="26"/>
  <c r="BP49" i="26"/>
  <c r="BQ49" i="26"/>
  <c r="BR49" i="26"/>
  <c r="BS49" i="26"/>
  <c r="A50" i="26" a="1"/>
  <c r="A50" i="26" s="1"/>
  <c r="F50" i="26"/>
  <c r="BC50" i="26"/>
  <c r="BD50" i="26" s="1"/>
  <c r="BE50" i="26" s="1"/>
  <c r="BU50" i="26" s="1"/>
  <c r="BL50" i="26"/>
  <c r="BM50" i="26"/>
  <c r="BN50" i="26"/>
  <c r="BO50" i="26"/>
  <c r="BP50" i="26"/>
  <c r="BQ50" i="26"/>
  <c r="BR50" i="26"/>
  <c r="BS50" i="26"/>
  <c r="A430" i="26" a="1"/>
  <c r="A430" i="26" s="1"/>
  <c r="F430" i="26"/>
  <c r="BC430" i="26"/>
  <c r="BD430" i="26" s="1"/>
  <c r="BL430" i="26"/>
  <c r="BM430" i="26"/>
  <c r="BN430" i="26"/>
  <c r="BO430" i="26"/>
  <c r="BP430" i="26"/>
  <c r="BQ430" i="26"/>
  <c r="BR430" i="26"/>
  <c r="BS430" i="26"/>
  <c r="A431" i="26" a="1"/>
  <c r="A431" i="26" s="1"/>
  <c r="F431" i="26"/>
  <c r="BC431" i="26"/>
  <c r="BL431" i="26"/>
  <c r="BM431" i="26"/>
  <c r="BN431" i="26"/>
  <c r="BO431" i="26"/>
  <c r="BP431" i="26"/>
  <c r="BQ431" i="26"/>
  <c r="BR431" i="26"/>
  <c r="BS431" i="26"/>
  <c r="A227" i="26" a="1"/>
  <c r="A227" i="26" s="1"/>
  <c r="F227" i="26"/>
  <c r="BC227" i="26"/>
  <c r="BD227" i="26" s="1"/>
  <c r="BL227" i="26"/>
  <c r="BM227" i="26"/>
  <c r="BN227" i="26"/>
  <c r="BO227" i="26"/>
  <c r="BP227" i="26"/>
  <c r="BQ227" i="26"/>
  <c r="BR227" i="26"/>
  <c r="BS227" i="26"/>
  <c r="A432" i="26" a="1"/>
  <c r="A432" i="26" s="1"/>
  <c r="F432" i="26"/>
  <c r="BC432" i="26"/>
  <c r="BD432" i="26" s="1"/>
  <c r="BL432" i="26"/>
  <c r="BM432" i="26"/>
  <c r="BN432" i="26"/>
  <c r="BO432" i="26"/>
  <c r="BP432" i="26"/>
  <c r="BQ432" i="26"/>
  <c r="BR432" i="26"/>
  <c r="BS432" i="26"/>
  <c r="A51" i="26" a="1"/>
  <c r="A51" i="26" s="1"/>
  <c r="F51" i="26"/>
  <c r="BC51" i="26"/>
  <c r="BD51" i="26" s="1"/>
  <c r="BE51" i="26" s="1"/>
  <c r="BL51" i="26"/>
  <c r="BM51" i="26"/>
  <c r="BN51" i="26"/>
  <c r="BO51" i="26"/>
  <c r="BP51" i="26"/>
  <c r="BQ51" i="26"/>
  <c r="BR51" i="26"/>
  <c r="BS51" i="26"/>
  <c r="A52" i="26" a="1"/>
  <c r="A52" i="26" s="1"/>
  <c r="F52" i="26"/>
  <c r="BC52" i="26"/>
  <c r="BL52" i="26"/>
  <c r="BM52" i="26"/>
  <c r="BN52" i="26"/>
  <c r="BO52" i="26"/>
  <c r="BP52" i="26"/>
  <c r="BQ52" i="26"/>
  <c r="BR52" i="26"/>
  <c r="BS52" i="26"/>
  <c r="A53" i="26" a="1"/>
  <c r="A53" i="26" s="1"/>
  <c r="F53" i="26"/>
  <c r="BC53" i="26"/>
  <c r="BD53" i="26" s="1"/>
  <c r="BE53" i="26" s="1"/>
  <c r="BU53" i="26" s="1"/>
  <c r="BL53" i="26"/>
  <c r="BM53" i="26"/>
  <c r="BN53" i="26"/>
  <c r="BO53" i="26"/>
  <c r="BP53" i="26"/>
  <c r="BQ53" i="26"/>
  <c r="BR53" i="26"/>
  <c r="BS53" i="26"/>
  <c r="A54" i="26" a="1"/>
  <c r="A54" i="26" s="1"/>
  <c r="F54" i="26"/>
  <c r="BC54" i="26"/>
  <c r="BD54" i="26" s="1"/>
  <c r="BL54" i="26"/>
  <c r="BM54" i="26"/>
  <c r="BN54" i="26"/>
  <c r="BO54" i="26"/>
  <c r="BP54" i="26"/>
  <c r="BQ54" i="26"/>
  <c r="BR54" i="26"/>
  <c r="BS54" i="26"/>
  <c r="A433" i="26" a="1"/>
  <c r="A433" i="26" s="1"/>
  <c r="F433" i="26"/>
  <c r="BC433" i="26"/>
  <c r="BL433" i="26"/>
  <c r="BM433" i="26"/>
  <c r="BN433" i="26"/>
  <c r="BO433" i="26"/>
  <c r="BP433" i="26"/>
  <c r="BQ433" i="26"/>
  <c r="BR433" i="26"/>
  <c r="BS433" i="26"/>
  <c r="A434" i="26" a="1"/>
  <c r="A434" i="26" s="1"/>
  <c r="F434" i="26"/>
  <c r="BC434" i="26"/>
  <c r="BD434" i="26" s="1"/>
  <c r="BT434" i="26" s="1"/>
  <c r="BL434" i="26"/>
  <c r="BM434" i="26"/>
  <c r="BN434" i="26"/>
  <c r="BO434" i="26"/>
  <c r="BP434" i="26"/>
  <c r="BQ434" i="26"/>
  <c r="BR434" i="26"/>
  <c r="BS434" i="26"/>
  <c r="A55" i="26" a="1"/>
  <c r="A55" i="26" s="1"/>
  <c r="F55" i="26"/>
  <c r="BC55" i="26"/>
  <c r="BD55" i="26" s="1"/>
  <c r="BL55" i="26"/>
  <c r="BM55" i="26"/>
  <c r="BN55" i="26"/>
  <c r="BO55" i="26"/>
  <c r="BP55" i="26"/>
  <c r="BQ55" i="26"/>
  <c r="BR55" i="26"/>
  <c r="BS55" i="26"/>
  <c r="A56" i="26" a="1"/>
  <c r="A56" i="26" s="1"/>
  <c r="F56" i="26"/>
  <c r="BC56" i="26"/>
  <c r="BD56" i="26" s="1"/>
  <c r="BE56" i="26" s="1"/>
  <c r="BL56" i="26"/>
  <c r="BM56" i="26"/>
  <c r="BN56" i="26"/>
  <c r="BO56" i="26"/>
  <c r="BP56" i="26"/>
  <c r="BQ56" i="26"/>
  <c r="BR56" i="26"/>
  <c r="BS56" i="26"/>
  <c r="A57" i="26" a="1"/>
  <c r="A57" i="26" s="1"/>
  <c r="F57" i="26"/>
  <c r="BC57" i="26"/>
  <c r="BL57" i="26"/>
  <c r="BM57" i="26"/>
  <c r="BN57" i="26"/>
  <c r="BO57" i="26"/>
  <c r="BP57" i="26"/>
  <c r="BQ57" i="26"/>
  <c r="BR57" i="26"/>
  <c r="BS57" i="26"/>
  <c r="A435" i="26" a="1"/>
  <c r="A435" i="26" s="1"/>
  <c r="F435" i="26"/>
  <c r="BC435" i="26"/>
  <c r="BD435" i="26" s="1"/>
  <c r="BL435" i="26"/>
  <c r="BM435" i="26"/>
  <c r="BN435" i="26"/>
  <c r="BO435" i="26"/>
  <c r="BP435" i="26"/>
  <c r="BQ435" i="26"/>
  <c r="BR435" i="26"/>
  <c r="BS435" i="26"/>
  <c r="A436" i="26" a="1"/>
  <c r="A436" i="26" s="1"/>
  <c r="F436" i="26"/>
  <c r="BC436" i="26"/>
  <c r="BD436" i="26" s="1"/>
  <c r="BL436" i="26"/>
  <c r="BM436" i="26"/>
  <c r="BN436" i="26"/>
  <c r="BO436" i="26"/>
  <c r="BP436" i="26"/>
  <c r="BQ436" i="26"/>
  <c r="BR436" i="26"/>
  <c r="BS436" i="26"/>
  <c r="A437" i="26" a="1"/>
  <c r="A437" i="26" s="1"/>
  <c r="F437" i="26"/>
  <c r="BC437" i="26"/>
  <c r="BD437" i="26" s="1"/>
  <c r="BT437" i="26" s="1"/>
  <c r="BL437" i="26"/>
  <c r="BM437" i="26"/>
  <c r="BN437" i="26"/>
  <c r="BO437" i="26"/>
  <c r="BP437" i="26"/>
  <c r="BQ437" i="26"/>
  <c r="BR437" i="26"/>
  <c r="BS437" i="26"/>
  <c r="A438" i="26" a="1"/>
  <c r="A438" i="26" s="1"/>
  <c r="F438" i="26"/>
  <c r="BC438" i="26"/>
  <c r="BD438" i="26" s="1"/>
  <c r="BE438" i="26" s="1"/>
  <c r="BL438" i="26"/>
  <c r="BM438" i="26"/>
  <c r="BN438" i="26"/>
  <c r="BO438" i="26"/>
  <c r="BP438" i="26"/>
  <c r="BQ438" i="26"/>
  <c r="BR438" i="26"/>
  <c r="BS438" i="26"/>
  <c r="A439" i="26" a="1"/>
  <c r="A439" i="26" s="1"/>
  <c r="F439" i="26"/>
  <c r="BC439" i="26"/>
  <c r="BD439" i="26" s="1"/>
  <c r="BE439" i="26" s="1"/>
  <c r="BL439" i="26"/>
  <c r="BM439" i="26"/>
  <c r="BN439" i="26"/>
  <c r="BO439" i="26"/>
  <c r="BP439" i="26"/>
  <c r="BQ439" i="26"/>
  <c r="BR439" i="26"/>
  <c r="BS439" i="26"/>
  <c r="A58" i="26" a="1"/>
  <c r="A58" i="26" s="1"/>
  <c r="F58" i="26"/>
  <c r="BC58" i="26"/>
  <c r="BL58" i="26"/>
  <c r="BM58" i="26"/>
  <c r="BN58" i="26"/>
  <c r="BO58" i="26"/>
  <c r="BP58" i="26"/>
  <c r="BQ58" i="26"/>
  <c r="BR58" i="26"/>
  <c r="BS58" i="26"/>
  <c r="A228" i="26" a="1"/>
  <c r="A228" i="26" s="1"/>
  <c r="F228" i="26"/>
  <c r="BC228" i="26"/>
  <c r="BD228" i="26" s="1"/>
  <c r="BL228" i="26"/>
  <c r="BM228" i="26"/>
  <c r="BN228" i="26"/>
  <c r="BO228" i="26"/>
  <c r="BP228" i="26"/>
  <c r="BQ228" i="26"/>
  <c r="BR228" i="26"/>
  <c r="BS228" i="26"/>
  <c r="A440" i="26" a="1"/>
  <c r="A440" i="26" s="1"/>
  <c r="F440" i="26"/>
  <c r="BC440" i="26"/>
  <c r="BD440" i="26" s="1"/>
  <c r="BL440" i="26"/>
  <c r="BM440" i="26"/>
  <c r="BN440" i="26"/>
  <c r="BO440" i="26"/>
  <c r="BP440" i="26"/>
  <c r="BQ440" i="26"/>
  <c r="BR440" i="26"/>
  <c r="BS440" i="26"/>
  <c r="A59" i="26" a="1"/>
  <c r="A59" i="26" s="1"/>
  <c r="F59" i="26"/>
  <c r="BC59" i="26"/>
  <c r="BD59" i="26" s="1"/>
  <c r="BT59" i="26" s="1"/>
  <c r="BL59" i="26"/>
  <c r="BM59" i="26"/>
  <c r="BN59" i="26"/>
  <c r="BO59" i="26"/>
  <c r="BP59" i="26"/>
  <c r="BQ59" i="26"/>
  <c r="BR59" i="26"/>
  <c r="BS59" i="26"/>
  <c r="A441" i="26" a="1"/>
  <c r="A441" i="26" s="1"/>
  <c r="F441" i="26"/>
  <c r="BC441" i="26"/>
  <c r="BD441" i="26" s="1"/>
  <c r="BE441" i="26" s="1"/>
  <c r="BL441" i="26"/>
  <c r="BM441" i="26"/>
  <c r="BN441" i="26"/>
  <c r="BO441" i="26"/>
  <c r="BP441" i="26"/>
  <c r="BQ441" i="26"/>
  <c r="BR441" i="26"/>
  <c r="BS441" i="26"/>
  <c r="A442" i="26" a="1"/>
  <c r="A442" i="26" s="1"/>
  <c r="F442" i="26"/>
  <c r="BC442" i="26"/>
  <c r="BL442" i="26"/>
  <c r="BM442" i="26"/>
  <c r="BN442" i="26"/>
  <c r="BO442" i="26"/>
  <c r="BP442" i="26"/>
  <c r="BQ442" i="26"/>
  <c r="BR442" i="26"/>
  <c r="BS442" i="26"/>
  <c r="A229" i="26" a="1"/>
  <c r="A229" i="26" s="1"/>
  <c r="F229" i="26"/>
  <c r="BC229" i="26"/>
  <c r="BD229" i="26" s="1"/>
  <c r="BL229" i="26"/>
  <c r="BM229" i="26"/>
  <c r="BN229" i="26"/>
  <c r="BO229" i="26"/>
  <c r="BP229" i="26"/>
  <c r="BQ229" i="26"/>
  <c r="BR229" i="26"/>
  <c r="BS229" i="26"/>
  <c r="A443" i="26" a="1"/>
  <c r="A443" i="26" s="1"/>
  <c r="F443" i="26"/>
  <c r="BC443" i="26"/>
  <c r="BD443" i="26" s="1"/>
  <c r="BL443" i="26"/>
  <c r="BM443" i="26"/>
  <c r="BN443" i="26"/>
  <c r="BO443" i="26"/>
  <c r="BP443" i="26"/>
  <c r="BQ443" i="26"/>
  <c r="BR443" i="26"/>
  <c r="BS443" i="26"/>
  <c r="A444" i="26" a="1"/>
  <c r="A444" i="26" s="1"/>
  <c r="F444" i="26"/>
  <c r="BC444" i="26"/>
  <c r="BD444" i="26" s="1"/>
  <c r="BE444" i="26" s="1"/>
  <c r="BL444" i="26"/>
  <c r="BM444" i="26"/>
  <c r="BN444" i="26"/>
  <c r="BO444" i="26"/>
  <c r="BP444" i="26"/>
  <c r="BQ444" i="26"/>
  <c r="BR444" i="26"/>
  <c r="BS444" i="26"/>
  <c r="A230" i="26" a="1"/>
  <c r="A230" i="26" s="1"/>
  <c r="F230" i="26"/>
  <c r="BC230" i="26"/>
  <c r="BL230" i="26"/>
  <c r="BM230" i="26"/>
  <c r="BN230" i="26"/>
  <c r="BO230" i="26"/>
  <c r="BP230" i="26"/>
  <c r="BQ230" i="26"/>
  <c r="BR230" i="26"/>
  <c r="BS230" i="26"/>
  <c r="A231" i="26" a="1"/>
  <c r="A231" i="26" s="1"/>
  <c r="F231" i="26"/>
  <c r="BC231" i="26"/>
  <c r="BD231" i="26" s="1"/>
  <c r="BT231" i="26" s="1"/>
  <c r="BL231" i="26"/>
  <c r="BM231" i="26"/>
  <c r="BN231" i="26"/>
  <c r="BO231" i="26"/>
  <c r="BP231" i="26"/>
  <c r="BQ231" i="26"/>
  <c r="BR231" i="26"/>
  <c r="BS231" i="26"/>
  <c r="A232" i="26" a="1"/>
  <c r="A232" i="26" s="1"/>
  <c r="F232" i="26"/>
  <c r="BC232" i="26"/>
  <c r="BD232" i="26" s="1"/>
  <c r="BE232" i="26" s="1"/>
  <c r="BL232" i="26"/>
  <c r="BM232" i="26"/>
  <c r="BN232" i="26"/>
  <c r="BO232" i="26"/>
  <c r="BP232" i="26"/>
  <c r="BQ232" i="26"/>
  <c r="BR232" i="26"/>
  <c r="BS232" i="26"/>
  <c r="A445" i="26" a="1"/>
  <c r="A445" i="26" s="1"/>
  <c r="F445" i="26"/>
  <c r="BC445" i="26"/>
  <c r="BD445" i="26" s="1"/>
  <c r="BE445" i="26" s="1"/>
  <c r="BL445" i="26"/>
  <c r="BM445" i="26"/>
  <c r="BN445" i="26"/>
  <c r="BO445" i="26"/>
  <c r="BP445" i="26"/>
  <c r="BQ445" i="26"/>
  <c r="BR445" i="26"/>
  <c r="BS445" i="26"/>
  <c r="A60" i="26" a="1"/>
  <c r="A60" i="26" s="1"/>
  <c r="F60" i="26"/>
  <c r="BC60" i="26"/>
  <c r="BL60" i="26"/>
  <c r="BM60" i="26"/>
  <c r="BN60" i="26"/>
  <c r="BO60" i="26"/>
  <c r="BP60" i="26"/>
  <c r="BQ60" i="26"/>
  <c r="BR60" i="26"/>
  <c r="BS60" i="26"/>
  <c r="A446" i="26" a="1"/>
  <c r="A446" i="26" s="1"/>
  <c r="F446" i="26"/>
  <c r="BC446" i="26"/>
  <c r="BD446" i="26" s="1"/>
  <c r="BL446" i="26"/>
  <c r="BM446" i="26"/>
  <c r="BN446" i="26"/>
  <c r="BO446" i="26"/>
  <c r="BP446" i="26"/>
  <c r="BQ446" i="26"/>
  <c r="BR446" i="26"/>
  <c r="BS446" i="26"/>
  <c r="CN39" i="26"/>
  <c r="W4035" i="2"/>
  <c r="W4036" i="2"/>
  <c r="W4037" i="2"/>
  <c r="W4038" i="2"/>
  <c r="W4039" i="2"/>
  <c r="W4040" i="2"/>
  <c r="W4041" i="2"/>
  <c r="W4042" i="2"/>
  <c r="W4043" i="2"/>
  <c r="W4044" i="2"/>
  <c r="W4045" i="2"/>
  <c r="W4046" i="2"/>
  <c r="W4047" i="2"/>
  <c r="W4048" i="2"/>
  <c r="W4049" i="2"/>
  <c r="W4050" i="2"/>
  <c r="N525" i="25" l="1"/>
  <c r="M525" i="25"/>
  <c r="M519" i="25"/>
  <c r="N519" i="25"/>
  <c r="N419" i="25"/>
  <c r="M419" i="25"/>
  <c r="M515" i="25"/>
  <c r="N515" i="25"/>
  <c r="N512" i="25"/>
  <c r="M512" i="25"/>
  <c r="M370" i="25"/>
  <c r="N370" i="25"/>
  <c r="M371" i="25"/>
  <c r="N371" i="25"/>
  <c r="M402" i="25"/>
  <c r="N402" i="25"/>
  <c r="M488" i="25"/>
  <c r="N488" i="25"/>
  <c r="M361" i="25"/>
  <c r="N361" i="25"/>
  <c r="M524" i="25"/>
  <c r="N524" i="25"/>
  <c r="N522" i="25"/>
  <c r="M522" i="25"/>
  <c r="M518" i="25"/>
  <c r="N518" i="25"/>
  <c r="N514" i="25"/>
  <c r="M514" i="25"/>
  <c r="N511" i="25"/>
  <c r="M511" i="25"/>
  <c r="N507" i="25"/>
  <c r="M507" i="25"/>
  <c r="N496" i="25"/>
  <c r="M496" i="25"/>
  <c r="N456" i="25"/>
  <c r="M456" i="25"/>
  <c r="M509" i="25"/>
  <c r="M505" i="25"/>
  <c r="N523" i="25"/>
  <c r="M523" i="25"/>
  <c r="N521" i="25"/>
  <c r="M521" i="25"/>
  <c r="M423" i="25"/>
  <c r="N423" i="25"/>
  <c r="M513" i="25"/>
  <c r="N513" i="25"/>
  <c r="N510" i="25"/>
  <c r="M510" i="25"/>
  <c r="N437" i="25"/>
  <c r="M437" i="25"/>
  <c r="N381" i="25"/>
  <c r="M381" i="25"/>
  <c r="M348" i="25"/>
  <c r="N348" i="25"/>
  <c r="M520" i="25"/>
  <c r="N520" i="25"/>
  <c r="N517" i="25"/>
  <c r="M517" i="25"/>
  <c r="N516" i="25"/>
  <c r="M516" i="25"/>
  <c r="M267" i="25"/>
  <c r="N267" i="25"/>
  <c r="N509" i="25"/>
  <c r="N508" i="25"/>
  <c r="M508" i="25"/>
  <c r="M506" i="25"/>
  <c r="N506" i="25"/>
  <c r="N505" i="25"/>
  <c r="M439" i="25"/>
  <c r="N439" i="25"/>
  <c r="BH511" i="26"/>
  <c r="BX511" i="26" s="1"/>
  <c r="BG513" i="26"/>
  <c r="BH513" i="26" s="1"/>
  <c r="BV507" i="26"/>
  <c r="BG507" i="26"/>
  <c r="BG516" i="26"/>
  <c r="BV516" i="26"/>
  <c r="BW520" i="26"/>
  <c r="BH520" i="26"/>
  <c r="BV503" i="26"/>
  <c r="BG503" i="26"/>
  <c r="BW522" i="26"/>
  <c r="BH522" i="26"/>
  <c r="BW506" i="26"/>
  <c r="BH506" i="26"/>
  <c r="BG500" i="26"/>
  <c r="BV500" i="26"/>
  <c r="BG508" i="26"/>
  <c r="BV508" i="26"/>
  <c r="BG496" i="26"/>
  <c r="BV496" i="26"/>
  <c r="BU517" i="26"/>
  <c r="BF517" i="26"/>
  <c r="BU501" i="26"/>
  <c r="BF501" i="26"/>
  <c r="BU521" i="26"/>
  <c r="BF521" i="26"/>
  <c r="BU505" i="26"/>
  <c r="BF505" i="26"/>
  <c r="BG504" i="26"/>
  <c r="BV504" i="26"/>
  <c r="BI514" i="26"/>
  <c r="BX514" i="26"/>
  <c r="BW518" i="26"/>
  <c r="BH518" i="26"/>
  <c r="BX495" i="26"/>
  <c r="BI495" i="26"/>
  <c r="BV512" i="26"/>
  <c r="BG512" i="26"/>
  <c r="BU497" i="26"/>
  <c r="BF497" i="26"/>
  <c r="BH523" i="26"/>
  <c r="BW523" i="26"/>
  <c r="BX499" i="26"/>
  <c r="BI499" i="26"/>
  <c r="BW510" i="26"/>
  <c r="BH510" i="26"/>
  <c r="BW498" i="26"/>
  <c r="BH498" i="26"/>
  <c r="BU509" i="26"/>
  <c r="BF509" i="26"/>
  <c r="BH519" i="26"/>
  <c r="BW519" i="26"/>
  <c r="BH515" i="26"/>
  <c r="BW515" i="26"/>
  <c r="BW502" i="26"/>
  <c r="BH502" i="26"/>
  <c r="N149" i="25"/>
  <c r="M149" i="25"/>
  <c r="N49" i="25"/>
  <c r="M49" i="25"/>
  <c r="N241" i="25"/>
  <c r="M241" i="25"/>
  <c r="N387" i="25"/>
  <c r="M387" i="25"/>
  <c r="N206" i="25"/>
  <c r="M206" i="25"/>
  <c r="N65" i="25"/>
  <c r="M65" i="25"/>
  <c r="N78" i="25"/>
  <c r="M78" i="25"/>
  <c r="N435" i="25"/>
  <c r="M435" i="25"/>
  <c r="N20" i="25"/>
  <c r="M20" i="25"/>
  <c r="N188" i="25"/>
  <c r="M188" i="25"/>
  <c r="N407" i="25"/>
  <c r="M407" i="25"/>
  <c r="N440" i="25"/>
  <c r="M440" i="25"/>
  <c r="N251" i="25"/>
  <c r="M251" i="25"/>
  <c r="N22" i="25"/>
  <c r="M22" i="25"/>
  <c r="N453" i="25"/>
  <c r="M453" i="25"/>
  <c r="N342" i="25"/>
  <c r="M342" i="25"/>
  <c r="N55" i="25"/>
  <c r="M55" i="25"/>
  <c r="N463" i="25"/>
  <c r="M463" i="25"/>
  <c r="N330" i="25"/>
  <c r="M330" i="25"/>
  <c r="N84" i="25"/>
  <c r="M84" i="25"/>
  <c r="N293" i="25"/>
  <c r="M293" i="25"/>
  <c r="N466" i="25"/>
  <c r="M466" i="25"/>
  <c r="M444" i="25"/>
  <c r="N444" i="25"/>
  <c r="N465" i="25"/>
  <c r="M465" i="25"/>
  <c r="N221" i="25"/>
  <c r="M221" i="25"/>
  <c r="N283" i="25"/>
  <c r="M283" i="25"/>
  <c r="N223" i="25"/>
  <c r="M223" i="25"/>
  <c r="N215" i="25"/>
  <c r="M215" i="25"/>
  <c r="N212" i="25"/>
  <c r="M212" i="25"/>
  <c r="N416" i="25"/>
  <c r="M416" i="25"/>
  <c r="N13" i="25"/>
  <c r="M13" i="25"/>
  <c r="N434" i="25"/>
  <c r="M434" i="25"/>
  <c r="N272" i="25"/>
  <c r="M272" i="25"/>
  <c r="N500" i="25"/>
  <c r="M500" i="25"/>
  <c r="N224" i="25"/>
  <c r="M224" i="25"/>
  <c r="N121" i="25"/>
  <c r="M121" i="25"/>
  <c r="M476" i="25"/>
  <c r="N476" i="25"/>
  <c r="N431" i="25"/>
  <c r="M431" i="25"/>
  <c r="N132" i="25"/>
  <c r="M132" i="25"/>
  <c r="N271" i="25"/>
  <c r="M271" i="25"/>
  <c r="N165" i="25"/>
  <c r="M165" i="25"/>
  <c r="N239" i="25"/>
  <c r="M239" i="25"/>
  <c r="N229" i="25"/>
  <c r="M229" i="25"/>
  <c r="N494" i="25"/>
  <c r="M494" i="25"/>
  <c r="N309" i="25"/>
  <c r="M309" i="25"/>
  <c r="M258" i="25"/>
  <c r="N258" i="25"/>
  <c r="N79" i="25"/>
  <c r="M79" i="25"/>
  <c r="N443" i="25"/>
  <c r="M443" i="25"/>
  <c r="N337" i="25"/>
  <c r="M337" i="25"/>
  <c r="N23" i="25"/>
  <c r="M23" i="25"/>
  <c r="N18" i="25"/>
  <c r="M18" i="25"/>
  <c r="N58" i="25"/>
  <c r="M58" i="25"/>
  <c r="N349" i="25"/>
  <c r="M349" i="25"/>
  <c r="N366" i="25"/>
  <c r="M366" i="25"/>
  <c r="N136" i="25"/>
  <c r="M136" i="25"/>
  <c r="N133" i="25"/>
  <c r="M133" i="25"/>
  <c r="N297" i="25"/>
  <c r="M297" i="25"/>
  <c r="N208" i="25"/>
  <c r="M208" i="25"/>
  <c r="N318" i="25"/>
  <c r="M318" i="25"/>
  <c r="N222" i="25"/>
  <c r="M222" i="25"/>
  <c r="N467" i="25"/>
  <c r="M467" i="25"/>
  <c r="N355" i="25"/>
  <c r="M355" i="25"/>
  <c r="N341" i="25"/>
  <c r="M341" i="25"/>
  <c r="N101" i="25"/>
  <c r="M101" i="25"/>
  <c r="N339" i="25"/>
  <c r="M339" i="25"/>
  <c r="N358" i="25"/>
  <c r="M358" i="25"/>
  <c r="N414" i="25"/>
  <c r="M414" i="25"/>
  <c r="N336" i="25"/>
  <c r="M336" i="25"/>
  <c r="N285" i="25"/>
  <c r="M285" i="25"/>
  <c r="N260" i="25"/>
  <c r="M260" i="25"/>
  <c r="N117" i="25"/>
  <c r="M117" i="25"/>
  <c r="N185" i="25"/>
  <c r="M185" i="25"/>
  <c r="N137" i="25"/>
  <c r="M137" i="25"/>
  <c r="N88" i="25"/>
  <c r="M88" i="25"/>
  <c r="M162" i="25"/>
  <c r="N162" i="25"/>
  <c r="N276" i="25"/>
  <c r="M276" i="25"/>
  <c r="N150" i="25"/>
  <c r="M150" i="25"/>
  <c r="N183" i="25"/>
  <c r="M183" i="25"/>
  <c r="N19" i="25"/>
  <c r="M19" i="25"/>
  <c r="N421" i="25"/>
  <c r="M421" i="25"/>
  <c r="N7" i="25"/>
  <c r="M7" i="25"/>
  <c r="N123" i="25"/>
  <c r="M123" i="25"/>
  <c r="N320" i="25"/>
  <c r="M320" i="25"/>
  <c r="N57" i="25"/>
  <c r="M57" i="25"/>
  <c r="N17" i="25"/>
  <c r="M17" i="25"/>
  <c r="N418" i="25"/>
  <c r="M418" i="25"/>
  <c r="N64" i="25"/>
  <c r="M64" i="25"/>
  <c r="N213" i="25"/>
  <c r="M213" i="25"/>
  <c r="N168" i="25"/>
  <c r="M168" i="25"/>
  <c r="N324" i="25"/>
  <c r="M324" i="25"/>
  <c r="N220" i="25"/>
  <c r="M220" i="25"/>
  <c r="N216" i="25"/>
  <c r="M216" i="25"/>
  <c r="N36" i="25"/>
  <c r="M36" i="25"/>
  <c r="N106" i="25"/>
  <c r="M106" i="25"/>
  <c r="N483" i="25"/>
  <c r="M483" i="25"/>
  <c r="N126" i="25"/>
  <c r="M126" i="25"/>
  <c r="N374" i="25"/>
  <c r="M374" i="25"/>
  <c r="N482" i="25"/>
  <c r="M482" i="25"/>
  <c r="N145" i="25"/>
  <c r="M145" i="25"/>
  <c r="M146" i="25"/>
  <c r="N146" i="25"/>
  <c r="M306" i="25"/>
  <c r="N306" i="25"/>
  <c r="N128" i="25"/>
  <c r="M128" i="25"/>
  <c r="N116" i="25"/>
  <c r="M116" i="25"/>
  <c r="N68" i="25"/>
  <c r="M68" i="25"/>
  <c r="N63" i="25"/>
  <c r="M63" i="25"/>
  <c r="M82" i="25"/>
  <c r="N82" i="25"/>
  <c r="N479" i="25"/>
  <c r="M479" i="25"/>
  <c r="N459" i="25"/>
  <c r="M459" i="25"/>
  <c r="N172" i="25"/>
  <c r="M172" i="25"/>
  <c r="N373" i="25"/>
  <c r="M373" i="25"/>
  <c r="N353" i="25"/>
  <c r="M353" i="25"/>
  <c r="N30" i="25"/>
  <c r="M30" i="25"/>
  <c r="N107" i="25"/>
  <c r="M107" i="25"/>
  <c r="N92" i="25"/>
  <c r="M92" i="25"/>
  <c r="N280" i="25"/>
  <c r="M280" i="25"/>
  <c r="N458" i="25"/>
  <c r="M458" i="25"/>
  <c r="N248" i="25"/>
  <c r="M248" i="25"/>
  <c r="N119" i="25"/>
  <c r="M119" i="25"/>
  <c r="N77" i="25"/>
  <c r="M77" i="25"/>
  <c r="N91" i="25"/>
  <c r="M91" i="25"/>
  <c r="N40" i="25"/>
  <c r="M40" i="25"/>
  <c r="N365" i="25"/>
  <c r="M365" i="25"/>
  <c r="N432" i="25"/>
  <c r="M432" i="25"/>
  <c r="N186" i="25"/>
  <c r="M186" i="25"/>
  <c r="N129" i="25"/>
  <c r="M129" i="25"/>
  <c r="N201" i="25"/>
  <c r="M201" i="25"/>
  <c r="N344" i="25"/>
  <c r="M344" i="25"/>
  <c r="N377" i="25"/>
  <c r="M377" i="25"/>
  <c r="N300" i="25"/>
  <c r="M300" i="25"/>
  <c r="N394" i="25"/>
  <c r="M394" i="25"/>
  <c r="N234" i="25"/>
  <c r="M234" i="25"/>
  <c r="N314" i="25"/>
  <c r="M314" i="25"/>
  <c r="N144" i="25"/>
  <c r="M144" i="25"/>
  <c r="N71" i="25"/>
  <c r="M71" i="25"/>
  <c r="M195" i="25"/>
  <c r="N195" i="25"/>
  <c r="N352" i="25"/>
  <c r="M352" i="25"/>
  <c r="N503" i="25"/>
  <c r="M503" i="25"/>
  <c r="N85" i="25"/>
  <c r="M85" i="25"/>
  <c r="N368" i="25"/>
  <c r="M368" i="25"/>
  <c r="N390" i="25"/>
  <c r="M390" i="25"/>
  <c r="N408" i="25"/>
  <c r="M408" i="25"/>
  <c r="N331" i="25"/>
  <c r="M331" i="25"/>
  <c r="N400" i="25"/>
  <c r="M400" i="25"/>
  <c r="N473" i="25"/>
  <c r="M473" i="25"/>
  <c r="M163" i="25"/>
  <c r="N163" i="25"/>
  <c r="N169" i="25"/>
  <c r="M169" i="25"/>
  <c r="N464" i="25"/>
  <c r="M464" i="25"/>
  <c r="N397" i="25"/>
  <c r="M397" i="25"/>
  <c r="N25" i="25"/>
  <c r="M25" i="25"/>
  <c r="N61" i="25"/>
  <c r="M61" i="25"/>
  <c r="N196" i="25"/>
  <c r="M196" i="25"/>
  <c r="N401" i="25"/>
  <c r="M401" i="25"/>
  <c r="N134" i="25"/>
  <c r="M134" i="25"/>
  <c r="N181" i="25"/>
  <c r="M181" i="25"/>
  <c r="N97" i="25"/>
  <c r="M97" i="25"/>
  <c r="N37" i="25"/>
  <c r="M37" i="25"/>
  <c r="M242" i="25"/>
  <c r="N242" i="25"/>
  <c r="N499" i="25"/>
  <c r="M499" i="25"/>
  <c r="N498" i="25"/>
  <c r="M498" i="25"/>
  <c r="N468" i="25"/>
  <c r="M468" i="25"/>
  <c r="N497" i="25"/>
  <c r="M497" i="25"/>
  <c r="N347" i="25"/>
  <c r="M347" i="25"/>
  <c r="M130" i="25"/>
  <c r="N130" i="25"/>
  <c r="M396" i="25"/>
  <c r="N396" i="25"/>
  <c r="N197" i="25"/>
  <c r="M197" i="25"/>
  <c r="N449" i="25"/>
  <c r="M449" i="25"/>
  <c r="N14" i="25"/>
  <c r="M14" i="25"/>
  <c r="N70" i="25"/>
  <c r="M70" i="25"/>
  <c r="N100" i="25"/>
  <c r="M100" i="25"/>
  <c r="N158" i="25"/>
  <c r="M158" i="25"/>
  <c r="N24" i="25"/>
  <c r="M24" i="25"/>
  <c r="N447" i="25"/>
  <c r="M447" i="25"/>
  <c r="N493" i="25"/>
  <c r="M493" i="25"/>
  <c r="N291" i="25"/>
  <c r="M291" i="25"/>
  <c r="N26" i="25"/>
  <c r="M26" i="25"/>
  <c r="M290" i="25"/>
  <c r="N290" i="25"/>
  <c r="N28" i="25"/>
  <c r="M28" i="25"/>
  <c r="M99" i="25"/>
  <c r="N99" i="25"/>
  <c r="N335" i="25"/>
  <c r="M335" i="25"/>
  <c r="N192" i="25"/>
  <c r="M192" i="25"/>
  <c r="N345" i="25"/>
  <c r="M345" i="25"/>
  <c r="N184" i="25"/>
  <c r="M184" i="25"/>
  <c r="N155" i="25"/>
  <c r="M155" i="25"/>
  <c r="N75" i="25"/>
  <c r="M75" i="25"/>
  <c r="N104" i="25"/>
  <c r="M104" i="25"/>
  <c r="N332" i="25"/>
  <c r="M332" i="25"/>
  <c r="N108" i="25"/>
  <c r="M108" i="25"/>
  <c r="M194" i="25"/>
  <c r="N194" i="25"/>
  <c r="N427" i="25"/>
  <c r="M427" i="25"/>
  <c r="N491" i="25"/>
  <c r="M491" i="25"/>
  <c r="N409" i="25"/>
  <c r="M409" i="25"/>
  <c r="N120" i="25"/>
  <c r="M120" i="25"/>
  <c r="N124" i="25"/>
  <c r="M124" i="25"/>
  <c r="N282" i="25"/>
  <c r="M282" i="25"/>
  <c r="N207" i="25"/>
  <c r="M207" i="25"/>
  <c r="N442" i="25"/>
  <c r="M442" i="25"/>
  <c r="M259" i="25"/>
  <c r="N259" i="25"/>
  <c r="M67" i="25"/>
  <c r="N67" i="25"/>
  <c r="N93" i="25"/>
  <c r="M93" i="25"/>
  <c r="N334" i="25"/>
  <c r="M334" i="25"/>
  <c r="N154" i="25"/>
  <c r="M154" i="25"/>
  <c r="N76" i="25"/>
  <c r="M76" i="25"/>
  <c r="N328" i="25"/>
  <c r="M328" i="25"/>
  <c r="M131" i="25"/>
  <c r="N131" i="25"/>
  <c r="N253" i="25"/>
  <c r="M253" i="25"/>
  <c r="N433" i="25"/>
  <c r="M433" i="25"/>
  <c r="N138" i="25"/>
  <c r="M138" i="25"/>
  <c r="N489" i="25"/>
  <c r="M489" i="25"/>
  <c r="N240" i="25"/>
  <c r="M240" i="25"/>
  <c r="N311" i="25"/>
  <c r="M311" i="25"/>
  <c r="M147" i="25"/>
  <c r="N147" i="25"/>
  <c r="N177" i="25"/>
  <c r="M177" i="25"/>
  <c r="N323" i="25"/>
  <c r="M323" i="25"/>
  <c r="N486" i="25"/>
  <c r="M486" i="25"/>
  <c r="N340" i="25"/>
  <c r="M340" i="25"/>
  <c r="M484" i="25"/>
  <c r="N484" i="25"/>
  <c r="N284" i="25"/>
  <c r="M284" i="25"/>
  <c r="N383" i="25"/>
  <c r="M383" i="25"/>
  <c r="N164" i="25"/>
  <c r="M164" i="25"/>
  <c r="N170" i="25"/>
  <c r="M170" i="25"/>
  <c r="N363" i="25"/>
  <c r="M363" i="25"/>
  <c r="N451" i="25"/>
  <c r="M451" i="25"/>
  <c r="N112" i="25"/>
  <c r="M112" i="25"/>
  <c r="N141" i="25"/>
  <c r="M141" i="25"/>
  <c r="N156" i="25"/>
  <c r="M156" i="25"/>
  <c r="N327" i="25"/>
  <c r="M327" i="25"/>
  <c r="N319" i="25"/>
  <c r="M319" i="25"/>
  <c r="N422" i="25"/>
  <c r="M422" i="25"/>
  <c r="N33" i="25"/>
  <c r="M33" i="25"/>
  <c r="N174" i="25"/>
  <c r="M174" i="25"/>
  <c r="N175" i="25"/>
  <c r="M175" i="25"/>
  <c r="N395" i="25"/>
  <c r="M395" i="25"/>
  <c r="N454" i="25"/>
  <c r="M454" i="25"/>
  <c r="N72" i="25"/>
  <c r="M72" i="25"/>
  <c r="N43" i="25"/>
  <c r="M43" i="25"/>
  <c r="N475" i="25"/>
  <c r="M475" i="25"/>
  <c r="M178" i="25"/>
  <c r="N178" i="25"/>
  <c r="N225" i="25"/>
  <c r="M225" i="25"/>
  <c r="N35" i="25"/>
  <c r="M35" i="25"/>
  <c r="N455" i="25"/>
  <c r="M455" i="25"/>
  <c r="N27" i="25"/>
  <c r="M27" i="25"/>
  <c r="N4" i="25"/>
  <c r="M4" i="25"/>
  <c r="N424" i="25"/>
  <c r="M424" i="25"/>
  <c r="N256" i="25"/>
  <c r="M256" i="25"/>
  <c r="N504" i="25"/>
  <c r="M504" i="25"/>
  <c r="N263" i="25"/>
  <c r="M263" i="25"/>
  <c r="N461" i="25"/>
  <c r="M461" i="25"/>
  <c r="N470" i="25"/>
  <c r="M470" i="25"/>
  <c r="N287" i="25"/>
  <c r="M287" i="25"/>
  <c r="N244" i="25"/>
  <c r="M244" i="25"/>
  <c r="N305" i="25"/>
  <c r="M305" i="25"/>
  <c r="N294" i="25"/>
  <c r="M294" i="25"/>
  <c r="N47" i="25"/>
  <c r="M47" i="25"/>
  <c r="N205" i="25"/>
  <c r="M205" i="25"/>
  <c r="N317" i="25"/>
  <c r="M317" i="25"/>
  <c r="N376" i="25"/>
  <c r="M376" i="25"/>
  <c r="N151" i="25"/>
  <c r="M151" i="25"/>
  <c r="N8" i="25"/>
  <c r="M8" i="25"/>
  <c r="N176" i="25"/>
  <c r="M176" i="25"/>
  <c r="N219" i="25"/>
  <c r="M219" i="25"/>
  <c r="N166" i="25"/>
  <c r="M166" i="25"/>
  <c r="N127" i="25"/>
  <c r="M127" i="25"/>
  <c r="N441" i="25"/>
  <c r="M441" i="25"/>
  <c r="N50" i="25"/>
  <c r="M50" i="25"/>
  <c r="M179" i="25"/>
  <c r="N179" i="25"/>
  <c r="N48" i="25"/>
  <c r="M48" i="25"/>
  <c r="M452" i="25"/>
  <c r="N452" i="25"/>
  <c r="N417" i="25"/>
  <c r="M417" i="25"/>
  <c r="N152" i="25"/>
  <c r="M152" i="25"/>
  <c r="N59" i="25"/>
  <c r="M59" i="25"/>
  <c r="N111" i="25"/>
  <c r="M111" i="25"/>
  <c r="N190" i="25"/>
  <c r="M190" i="25"/>
  <c r="N56" i="25"/>
  <c r="M56" i="25"/>
  <c r="N182" i="25"/>
  <c r="M182" i="25"/>
  <c r="M338" i="25"/>
  <c r="N338" i="25"/>
  <c r="N415" i="25"/>
  <c r="M415" i="25"/>
  <c r="N288" i="25"/>
  <c r="M288" i="25"/>
  <c r="N214" i="25"/>
  <c r="M214" i="25"/>
  <c r="N32" i="25"/>
  <c r="M32" i="25"/>
  <c r="N346" i="25"/>
  <c r="M346" i="25"/>
  <c r="N218" i="25"/>
  <c r="M218" i="25"/>
  <c r="N41" i="25"/>
  <c r="M41" i="25"/>
  <c r="N122" i="25"/>
  <c r="M122" i="25"/>
  <c r="N245" i="25"/>
  <c r="M245" i="25"/>
  <c r="N103" i="25"/>
  <c r="M103" i="25"/>
  <c r="M412" i="25"/>
  <c r="N412" i="25"/>
  <c r="N406" i="25"/>
  <c r="M406" i="25"/>
  <c r="N69" i="25"/>
  <c r="M69" i="25"/>
  <c r="N6" i="25"/>
  <c r="M6" i="25"/>
  <c r="N189" i="25"/>
  <c r="M189" i="25"/>
  <c r="N96" i="25"/>
  <c r="M96" i="25"/>
  <c r="N236" i="25"/>
  <c r="M236" i="25"/>
  <c r="N34" i="25"/>
  <c r="M34" i="25"/>
  <c r="N303" i="25"/>
  <c r="M303" i="25"/>
  <c r="N102" i="25"/>
  <c r="M102" i="25"/>
  <c r="N295" i="25"/>
  <c r="M295" i="25"/>
  <c r="N457" i="25"/>
  <c r="M457" i="25"/>
  <c r="M322" i="25"/>
  <c r="N322" i="25"/>
  <c r="N135" i="25"/>
  <c r="M135" i="25"/>
  <c r="N474" i="25"/>
  <c r="M474" i="25"/>
  <c r="N113" i="25"/>
  <c r="M113" i="25"/>
  <c r="M428" i="25"/>
  <c r="N428" i="25"/>
  <c r="N292" i="25"/>
  <c r="M292" i="25"/>
  <c r="N410" i="25"/>
  <c r="M410" i="25"/>
  <c r="M420" i="25"/>
  <c r="N420" i="25"/>
  <c r="N478" i="25"/>
  <c r="M478" i="25"/>
  <c r="N315" i="25"/>
  <c r="M315" i="25"/>
  <c r="N209" i="25"/>
  <c r="M209" i="25"/>
  <c r="N105" i="25"/>
  <c r="M105" i="25"/>
  <c r="M210" i="25"/>
  <c r="N210" i="25"/>
  <c r="N227" i="25"/>
  <c r="M227" i="25"/>
  <c r="N343" i="25"/>
  <c r="M343" i="25"/>
  <c r="M51" i="25"/>
  <c r="N51" i="25"/>
  <c r="N438" i="25"/>
  <c r="M438" i="25"/>
  <c r="N231" i="25"/>
  <c r="M231" i="25"/>
  <c r="N118" i="25"/>
  <c r="M118" i="25"/>
  <c r="N389" i="25"/>
  <c r="M389" i="25"/>
  <c r="N404" i="25"/>
  <c r="M404" i="25"/>
  <c r="N39" i="25"/>
  <c r="M39" i="25"/>
  <c r="N490" i="25"/>
  <c r="M490" i="25"/>
  <c r="N157" i="25"/>
  <c r="M157" i="25"/>
  <c r="N298" i="25"/>
  <c r="M298" i="25"/>
  <c r="N249" i="25"/>
  <c r="M249" i="25"/>
  <c r="N405" i="25"/>
  <c r="M405" i="25"/>
  <c r="N382" i="25"/>
  <c r="M382" i="25"/>
  <c r="N233" i="25"/>
  <c r="M233" i="25"/>
  <c r="N304" i="25"/>
  <c r="M304" i="25"/>
  <c r="N310" i="25"/>
  <c r="M310" i="25"/>
  <c r="N357" i="25"/>
  <c r="M357" i="25"/>
  <c r="N375" i="25"/>
  <c r="M375" i="25"/>
  <c r="N66" i="25"/>
  <c r="M66" i="25"/>
  <c r="N450" i="25"/>
  <c r="M450" i="25"/>
  <c r="N275" i="25"/>
  <c r="M275" i="25"/>
  <c r="N10" i="25"/>
  <c r="M10" i="25"/>
  <c r="N487" i="25"/>
  <c r="M487" i="25"/>
  <c r="N262" i="25"/>
  <c r="M262" i="25"/>
  <c r="N359" i="25"/>
  <c r="M359" i="25"/>
  <c r="N16" i="25"/>
  <c r="M16" i="25"/>
  <c r="N53" i="25"/>
  <c r="M53" i="25"/>
  <c r="N198" i="25"/>
  <c r="M198" i="25"/>
  <c r="N289" i="25"/>
  <c r="M289" i="25"/>
  <c r="N351" i="25"/>
  <c r="M351" i="25"/>
  <c r="N142" i="25"/>
  <c r="M142" i="25"/>
  <c r="N250" i="25"/>
  <c r="M250" i="25"/>
  <c r="N252" i="25"/>
  <c r="M252" i="25"/>
  <c r="N429" i="25"/>
  <c r="M429" i="25"/>
  <c r="N302" i="25"/>
  <c r="M302" i="25"/>
  <c r="N15" i="25"/>
  <c r="M15" i="25"/>
  <c r="N257" i="25"/>
  <c r="M257" i="25"/>
  <c r="N392" i="25"/>
  <c r="M392" i="25"/>
  <c r="N480" i="25"/>
  <c r="M480" i="25"/>
  <c r="N238" i="25"/>
  <c r="M238" i="25"/>
  <c r="N203" i="25"/>
  <c r="M203" i="25"/>
  <c r="N354" i="25"/>
  <c r="M354" i="25"/>
  <c r="N243" i="25"/>
  <c r="M243" i="25"/>
  <c r="N12" i="25"/>
  <c r="M12" i="25"/>
  <c r="N94" i="25"/>
  <c r="M94" i="25"/>
  <c r="N308" i="25"/>
  <c r="M308" i="25"/>
  <c r="N391" i="25"/>
  <c r="M391" i="25"/>
  <c r="N426" i="25"/>
  <c r="M426" i="25"/>
  <c r="N159" i="25"/>
  <c r="M159" i="25"/>
  <c r="N54" i="25"/>
  <c r="M54" i="25"/>
  <c r="N307" i="25"/>
  <c r="M307" i="25"/>
  <c r="N60" i="25"/>
  <c r="M60" i="25"/>
  <c r="N350" i="25"/>
  <c r="M350" i="25"/>
  <c r="N446" i="25"/>
  <c r="M446" i="25"/>
  <c r="N62" i="25"/>
  <c r="M62" i="25"/>
  <c r="M388" i="25"/>
  <c r="N388" i="25"/>
  <c r="N232" i="25"/>
  <c r="M232" i="25"/>
  <c r="N235" i="25"/>
  <c r="M235" i="25"/>
  <c r="N193" i="25"/>
  <c r="M193" i="25"/>
  <c r="N471" i="25"/>
  <c r="M471" i="25"/>
  <c r="N367" i="25"/>
  <c r="M367" i="25"/>
  <c r="N125" i="25"/>
  <c r="M125" i="25"/>
  <c r="N95" i="25"/>
  <c r="M95" i="25"/>
  <c r="N167" i="25"/>
  <c r="M167" i="25"/>
  <c r="N160" i="25"/>
  <c r="M160" i="25"/>
  <c r="M380" i="25"/>
  <c r="N380" i="25"/>
  <c r="N264" i="25"/>
  <c r="M264" i="25"/>
  <c r="M274" i="25"/>
  <c r="N274" i="25"/>
  <c r="N445" i="25"/>
  <c r="M445" i="25"/>
  <c r="N52" i="25"/>
  <c r="M52" i="25"/>
  <c r="M115" i="25"/>
  <c r="N115" i="25"/>
  <c r="N398" i="25"/>
  <c r="M398" i="25"/>
  <c r="N477" i="25"/>
  <c r="M477" i="25"/>
  <c r="M114" i="25"/>
  <c r="N114" i="25"/>
  <c r="N266" i="25"/>
  <c r="M266" i="25"/>
  <c r="N109" i="25"/>
  <c r="M109" i="25"/>
  <c r="N200" i="25"/>
  <c r="M200" i="25"/>
  <c r="N403" i="25"/>
  <c r="M403" i="25"/>
  <c r="N301" i="25"/>
  <c r="M301" i="25"/>
  <c r="N502" i="25"/>
  <c r="M502" i="25"/>
  <c r="N204" i="25"/>
  <c r="M204" i="25"/>
  <c r="N501" i="25"/>
  <c r="M501" i="25"/>
  <c r="N277" i="25"/>
  <c r="M277" i="25"/>
  <c r="N247" i="25"/>
  <c r="M247" i="25"/>
  <c r="N269" i="25"/>
  <c r="M269" i="25"/>
  <c r="N325" i="25"/>
  <c r="M325" i="25"/>
  <c r="N430" i="25"/>
  <c r="M430" i="25"/>
  <c r="N110" i="25"/>
  <c r="M110" i="25"/>
  <c r="N173" i="25"/>
  <c r="M173" i="25"/>
  <c r="N140" i="25"/>
  <c r="M140" i="25"/>
  <c r="M356" i="25"/>
  <c r="N356" i="25"/>
  <c r="M364" i="25"/>
  <c r="N364" i="25"/>
  <c r="N261" i="25"/>
  <c r="M261" i="25"/>
  <c r="N38" i="25"/>
  <c r="M38" i="25"/>
  <c r="N9" i="25"/>
  <c r="M9" i="25"/>
  <c r="N495" i="25"/>
  <c r="M495" i="25"/>
  <c r="N281" i="25"/>
  <c r="M281" i="25"/>
  <c r="N379" i="25"/>
  <c r="M379" i="25"/>
  <c r="N393" i="25"/>
  <c r="M393" i="25"/>
  <c r="N89" i="25"/>
  <c r="M89" i="25"/>
  <c r="N316" i="25"/>
  <c r="M316" i="25"/>
  <c r="N74" i="25"/>
  <c r="M74" i="25"/>
  <c r="N362" i="25"/>
  <c r="M362" i="25"/>
  <c r="N230" i="25"/>
  <c r="M230" i="25"/>
  <c r="N5" i="25"/>
  <c r="M5" i="25"/>
  <c r="N44" i="25"/>
  <c r="M44" i="25"/>
  <c r="N87" i="25"/>
  <c r="M87" i="25"/>
  <c r="N265" i="25"/>
  <c r="M265" i="25"/>
  <c r="M83" i="25"/>
  <c r="N83" i="25"/>
  <c r="M492" i="25"/>
  <c r="N492" i="25"/>
  <c r="N202" i="25"/>
  <c r="M202" i="25"/>
  <c r="N273" i="25"/>
  <c r="M273" i="25"/>
  <c r="N86" i="25"/>
  <c r="M86" i="25"/>
  <c r="N228" i="25"/>
  <c r="M228" i="25"/>
  <c r="N286" i="25"/>
  <c r="M286" i="25"/>
  <c r="N385" i="25"/>
  <c r="M385" i="25"/>
  <c r="N296" i="25"/>
  <c r="M296" i="25"/>
  <c r="N217" i="25"/>
  <c r="M217" i="25"/>
  <c r="N329" i="25"/>
  <c r="M329" i="25"/>
  <c r="M460" i="25"/>
  <c r="N460" i="25"/>
  <c r="N191" i="25"/>
  <c r="M191" i="25"/>
  <c r="N187" i="25"/>
  <c r="M187" i="25"/>
  <c r="N21" i="25"/>
  <c r="M21" i="25"/>
  <c r="N90" i="25"/>
  <c r="M90" i="25"/>
  <c r="N46" i="25"/>
  <c r="M46" i="25"/>
  <c r="N278" i="25"/>
  <c r="M278" i="25"/>
  <c r="N180" i="25"/>
  <c r="M180" i="25"/>
  <c r="N386" i="25"/>
  <c r="M386" i="25"/>
  <c r="N472" i="25"/>
  <c r="M472" i="25"/>
  <c r="N45" i="25"/>
  <c r="M45" i="25"/>
  <c r="N360" i="25"/>
  <c r="M360" i="25"/>
  <c r="N321" i="25"/>
  <c r="M321" i="25"/>
  <c r="N299" i="25"/>
  <c r="M299" i="25"/>
  <c r="N279" i="25"/>
  <c r="M279" i="25"/>
  <c r="N436" i="25"/>
  <c r="M436" i="25"/>
  <c r="N255" i="25"/>
  <c r="M255" i="25"/>
  <c r="M98" i="25"/>
  <c r="N98" i="25"/>
  <c r="M226" i="25"/>
  <c r="N226" i="25"/>
  <c r="N469" i="25"/>
  <c r="M469" i="25"/>
  <c r="N425" i="25"/>
  <c r="M425" i="25"/>
  <c r="N246" i="25"/>
  <c r="M246" i="25"/>
  <c r="N171" i="25"/>
  <c r="M171" i="25"/>
  <c r="N462" i="25"/>
  <c r="M462" i="25"/>
  <c r="N199" i="25"/>
  <c r="M199" i="25"/>
  <c r="N139" i="25"/>
  <c r="M139" i="25"/>
  <c r="N143" i="25"/>
  <c r="M143" i="25"/>
  <c r="N148" i="25"/>
  <c r="M148" i="25"/>
  <c r="N485" i="25"/>
  <c r="M485" i="25"/>
  <c r="N413" i="25"/>
  <c r="M413" i="25"/>
  <c r="N333" i="25"/>
  <c r="M333" i="25"/>
  <c r="N161" i="25"/>
  <c r="M161" i="25"/>
  <c r="N399" i="25"/>
  <c r="M399" i="25"/>
  <c r="N73" i="25"/>
  <c r="M73" i="25"/>
  <c r="N369" i="25"/>
  <c r="M369" i="25"/>
  <c r="N326" i="25"/>
  <c r="M326" i="25"/>
  <c r="N481" i="25"/>
  <c r="M481" i="25"/>
  <c r="N254" i="25"/>
  <c r="M254" i="25"/>
  <c r="N448" i="25"/>
  <c r="M448" i="25"/>
  <c r="N378" i="25"/>
  <c r="M378" i="25"/>
  <c r="N270" i="25"/>
  <c r="M270" i="25"/>
  <c r="N211" i="25"/>
  <c r="M211" i="25"/>
  <c r="N268" i="25"/>
  <c r="M268" i="25"/>
  <c r="N153" i="25"/>
  <c r="M153" i="25"/>
  <c r="N81" i="25"/>
  <c r="M81" i="25"/>
  <c r="N237" i="25"/>
  <c r="M237" i="25"/>
  <c r="N312" i="25"/>
  <c r="M312" i="25"/>
  <c r="N80" i="25"/>
  <c r="M80" i="25"/>
  <c r="N42" i="25"/>
  <c r="M42" i="25"/>
  <c r="N372" i="25"/>
  <c r="M372" i="25"/>
  <c r="N411" i="25"/>
  <c r="M411" i="25"/>
  <c r="N11" i="25"/>
  <c r="M11" i="25"/>
  <c r="N384" i="25"/>
  <c r="M384" i="25"/>
  <c r="N313" i="25"/>
  <c r="M313" i="25"/>
  <c r="N29" i="25"/>
  <c r="M29" i="25"/>
  <c r="N31" i="25"/>
  <c r="M31" i="25"/>
  <c r="N3" i="25"/>
  <c r="BT33" i="26"/>
  <c r="BE415" i="26"/>
  <c r="BU415" i="26" s="1"/>
  <c r="BT328" i="26"/>
  <c r="BE491" i="26"/>
  <c r="BF491" i="26" s="1"/>
  <c r="BT491" i="26"/>
  <c r="BE128" i="26"/>
  <c r="BF128" i="26" s="1"/>
  <c r="BG128" i="26" s="1"/>
  <c r="BW128" i="26" s="1"/>
  <c r="BT128" i="26"/>
  <c r="BE48" i="26"/>
  <c r="BF48" i="26" s="1"/>
  <c r="BG48" i="26" s="1"/>
  <c r="BH48" i="26" s="1"/>
  <c r="BE221" i="26"/>
  <c r="BU221" i="26" s="1"/>
  <c r="BT332" i="26"/>
  <c r="BT323" i="26"/>
  <c r="BT148" i="26"/>
  <c r="BT435" i="26"/>
  <c r="BE435" i="26"/>
  <c r="BF435" i="26" s="1"/>
  <c r="BG435" i="26" s="1"/>
  <c r="BW435" i="26" s="1"/>
  <c r="BT47" i="26"/>
  <c r="BE47" i="26"/>
  <c r="BU47" i="26" s="1"/>
  <c r="BT348" i="26"/>
  <c r="BE348" i="26"/>
  <c r="BU348" i="26" s="1"/>
  <c r="BT226" i="26"/>
  <c r="BE226" i="26"/>
  <c r="BU226" i="26" s="1"/>
  <c r="BT220" i="26"/>
  <c r="BE220" i="26"/>
  <c r="BU220" i="26" s="1"/>
  <c r="BT193" i="26"/>
  <c r="BE193" i="26"/>
  <c r="BF193" i="26" s="1"/>
  <c r="BT398" i="26"/>
  <c r="BE398" i="26"/>
  <c r="BU398" i="26" s="1"/>
  <c r="BE381" i="26"/>
  <c r="BU381" i="26" s="1"/>
  <c r="BT381" i="26"/>
  <c r="BT354" i="26"/>
  <c r="BE354" i="26"/>
  <c r="BU354" i="26" s="1"/>
  <c r="BT227" i="26"/>
  <c r="BE227" i="26"/>
  <c r="BU227" i="26" s="1"/>
  <c r="BT425" i="26"/>
  <c r="BE425" i="26"/>
  <c r="BF425" i="26" s="1"/>
  <c r="BG425" i="26" s="1"/>
  <c r="BH425" i="26" s="1"/>
  <c r="BE413" i="26"/>
  <c r="BT413" i="26"/>
  <c r="BT147" i="26"/>
  <c r="BE147" i="26"/>
  <c r="BU147" i="26" s="1"/>
  <c r="BE325" i="26"/>
  <c r="BF325" i="26" s="1"/>
  <c r="BT325" i="26"/>
  <c r="BE108" i="26"/>
  <c r="BF108" i="26" s="1"/>
  <c r="BT108" i="26"/>
  <c r="BT219" i="26"/>
  <c r="BE219" i="26"/>
  <c r="BT494" i="26"/>
  <c r="BE494" i="26"/>
  <c r="BF494" i="26" s="1"/>
  <c r="BE404" i="26"/>
  <c r="BU404" i="26" s="1"/>
  <c r="BT404" i="26"/>
  <c r="BT198" i="26"/>
  <c r="BE198" i="26"/>
  <c r="BF198" i="26" s="1"/>
  <c r="BE366" i="26"/>
  <c r="BF366" i="26" s="1"/>
  <c r="BT366" i="26"/>
  <c r="BT356" i="26"/>
  <c r="BE356" i="26"/>
  <c r="BF356" i="26" s="1"/>
  <c r="BT120" i="26"/>
  <c r="BE120" i="26"/>
  <c r="BF120" i="26" s="1"/>
  <c r="BT27" i="26"/>
  <c r="BT386" i="26"/>
  <c r="BT154" i="26"/>
  <c r="BT349" i="26"/>
  <c r="BT406" i="26"/>
  <c r="BT384" i="26"/>
  <c r="BU364" i="26"/>
  <c r="BT139" i="26"/>
  <c r="BT316" i="26"/>
  <c r="BE434" i="26"/>
  <c r="BU434" i="26" s="1"/>
  <c r="BE49" i="26"/>
  <c r="BF49" i="26" s="1"/>
  <c r="BG49" i="26" s="1"/>
  <c r="BH49" i="26" s="1"/>
  <c r="BE217" i="26"/>
  <c r="BF217" i="26" s="1"/>
  <c r="BT411" i="26"/>
  <c r="BE408" i="26"/>
  <c r="BU408" i="26" s="1"/>
  <c r="BT489" i="26"/>
  <c r="BE365" i="26"/>
  <c r="BF365" i="26" s="1"/>
  <c r="BE130" i="26"/>
  <c r="BT123" i="26"/>
  <c r="BE436" i="26"/>
  <c r="BF436" i="26" s="1"/>
  <c r="BT436" i="26"/>
  <c r="BE440" i="26"/>
  <c r="BU440" i="26" s="1"/>
  <c r="BT440" i="26"/>
  <c r="BE228" i="26"/>
  <c r="BT228" i="26"/>
  <c r="BT446" i="26"/>
  <c r="BE446" i="26"/>
  <c r="BE443" i="26"/>
  <c r="BU443" i="26" s="1"/>
  <c r="BT443" i="26"/>
  <c r="BE229" i="26"/>
  <c r="BT229" i="26"/>
  <c r="BE430" i="26"/>
  <c r="BF430" i="26" s="1"/>
  <c r="BT430" i="26"/>
  <c r="BE418" i="26"/>
  <c r="BF418" i="26" s="1"/>
  <c r="BT418" i="26"/>
  <c r="BV414" i="26"/>
  <c r="BG414" i="26"/>
  <c r="BH414" i="26" s="1"/>
  <c r="BX414" i="26" s="1"/>
  <c r="BE30" i="26"/>
  <c r="BF30" i="26" s="1"/>
  <c r="BT30" i="26"/>
  <c r="BE185" i="26"/>
  <c r="BU185" i="26" s="1"/>
  <c r="BT185" i="26"/>
  <c r="BE179" i="26"/>
  <c r="BF179" i="26" s="1"/>
  <c r="BT179" i="26"/>
  <c r="BE479" i="26"/>
  <c r="BU479" i="26" s="1"/>
  <c r="BT479" i="26"/>
  <c r="BE165" i="26"/>
  <c r="BU165" i="26" s="1"/>
  <c r="BT165" i="26"/>
  <c r="BE140" i="26"/>
  <c r="BU140" i="26" s="1"/>
  <c r="BT140" i="26"/>
  <c r="BE336" i="26"/>
  <c r="BF336" i="26" s="1"/>
  <c r="BT336" i="26"/>
  <c r="BE327" i="26"/>
  <c r="BU327" i="26" s="1"/>
  <c r="BT327" i="26"/>
  <c r="BE326" i="26"/>
  <c r="BF326" i="26" s="1"/>
  <c r="BT326" i="26"/>
  <c r="BU124" i="26"/>
  <c r="BF124" i="26"/>
  <c r="BG124" i="26" s="1"/>
  <c r="BT122" i="26"/>
  <c r="BE122" i="26"/>
  <c r="BE119" i="26"/>
  <c r="BT119" i="26"/>
  <c r="BE114" i="26"/>
  <c r="BF114" i="26" s="1"/>
  <c r="BT114" i="26"/>
  <c r="BE231" i="26"/>
  <c r="BE59" i="26"/>
  <c r="BE437" i="26"/>
  <c r="BT50" i="26"/>
  <c r="BT46" i="26"/>
  <c r="BE422" i="26"/>
  <c r="BF422" i="26" s="1"/>
  <c r="BT422" i="26"/>
  <c r="BE419" i="26"/>
  <c r="BF419" i="26" s="1"/>
  <c r="BT419" i="26"/>
  <c r="BE417" i="26"/>
  <c r="BT417" i="26"/>
  <c r="BE214" i="26"/>
  <c r="BF214" i="26" s="1"/>
  <c r="BT214" i="26"/>
  <c r="BE490" i="26"/>
  <c r="BU490" i="26" s="1"/>
  <c r="BT490" i="26"/>
  <c r="BE199" i="26"/>
  <c r="BU199" i="26" s="1"/>
  <c r="BT199" i="26"/>
  <c r="BE400" i="26"/>
  <c r="BU400" i="26" s="1"/>
  <c r="BT400" i="26"/>
  <c r="BU27" i="26"/>
  <c r="BF27" i="26"/>
  <c r="BG27" i="26" s="1"/>
  <c r="BE186" i="26"/>
  <c r="BU186" i="26" s="1"/>
  <c r="BT186" i="26"/>
  <c r="BE390" i="26"/>
  <c r="BU390" i="26" s="1"/>
  <c r="BT390" i="26"/>
  <c r="BE477" i="26"/>
  <c r="BU477" i="26" s="1"/>
  <c r="BT477" i="26"/>
  <c r="BE475" i="26"/>
  <c r="BU475" i="26" s="1"/>
  <c r="BT475" i="26"/>
  <c r="BF375" i="26"/>
  <c r="BV375" i="26" s="1"/>
  <c r="BU375" i="26"/>
  <c r="BT372" i="26"/>
  <c r="BE372" i="26"/>
  <c r="BF372" i="26" s="1"/>
  <c r="BT150" i="26"/>
  <c r="BE150" i="26"/>
  <c r="BU150" i="26" s="1"/>
  <c r="BE141" i="26"/>
  <c r="BU141" i="26" s="1"/>
  <c r="BT141" i="26"/>
  <c r="BE105" i="26"/>
  <c r="BU105" i="26" s="1"/>
  <c r="BT105" i="26"/>
  <c r="BE426" i="26"/>
  <c r="BF426" i="26" s="1"/>
  <c r="BT426" i="26"/>
  <c r="BE524" i="26"/>
  <c r="BU524" i="26" s="1"/>
  <c r="BT524" i="26"/>
  <c r="BE416" i="26"/>
  <c r="BF416" i="26" s="1"/>
  <c r="BT416" i="26"/>
  <c r="BE209" i="26"/>
  <c r="BU209" i="26" s="1"/>
  <c r="BT209" i="26"/>
  <c r="BE488" i="26"/>
  <c r="BU488" i="26" s="1"/>
  <c r="BT488" i="26"/>
  <c r="BE200" i="26"/>
  <c r="BU200" i="26" s="1"/>
  <c r="BT200" i="26"/>
  <c r="BT232" i="26"/>
  <c r="BT438" i="26"/>
  <c r="BE55" i="26"/>
  <c r="BU55" i="26" s="1"/>
  <c r="BT55" i="26"/>
  <c r="BE54" i="26"/>
  <c r="BU54" i="26" s="1"/>
  <c r="BT54" i="26"/>
  <c r="BE428" i="26"/>
  <c r="BU428" i="26" s="1"/>
  <c r="BT428" i="26"/>
  <c r="BE224" i="26"/>
  <c r="BF224" i="26" s="1"/>
  <c r="BT224" i="26"/>
  <c r="BE423" i="26"/>
  <c r="BF423" i="26" s="1"/>
  <c r="BT423" i="26"/>
  <c r="BE421" i="26"/>
  <c r="BU421" i="26" s="1"/>
  <c r="BT421" i="26"/>
  <c r="BE37" i="26"/>
  <c r="BU37" i="26" s="1"/>
  <c r="BT37" i="26"/>
  <c r="BE192" i="26"/>
  <c r="BU192" i="26" s="1"/>
  <c r="BT192" i="26"/>
  <c r="BE190" i="26"/>
  <c r="BF190" i="26" s="1"/>
  <c r="BT190" i="26"/>
  <c r="BE177" i="26"/>
  <c r="BU177" i="26" s="1"/>
  <c r="BT177" i="26"/>
  <c r="BE169" i="26"/>
  <c r="BU169" i="26" s="1"/>
  <c r="BT169" i="26"/>
  <c r="BE432" i="26"/>
  <c r="BF432" i="26" s="1"/>
  <c r="BT432" i="26"/>
  <c r="BT444" i="26"/>
  <c r="BT53" i="26"/>
  <c r="BT223" i="26"/>
  <c r="BE216" i="26"/>
  <c r="BT216" i="26"/>
  <c r="BT414" i="26"/>
  <c r="BE403" i="26"/>
  <c r="BF403" i="26" s="1"/>
  <c r="BT403" i="26"/>
  <c r="BE35" i="26"/>
  <c r="BU35" i="26" s="1"/>
  <c r="BT35" i="26"/>
  <c r="BT401" i="26"/>
  <c r="BE195" i="26"/>
  <c r="BU195" i="26" s="1"/>
  <c r="BT195" i="26"/>
  <c r="BE159" i="26"/>
  <c r="BU159" i="26" s="1"/>
  <c r="BT159" i="26"/>
  <c r="BE333" i="26"/>
  <c r="BF333" i="26" s="1"/>
  <c r="BT333" i="26"/>
  <c r="BE127" i="26"/>
  <c r="BF127" i="26" s="1"/>
  <c r="BT127" i="26"/>
  <c r="BE317" i="26"/>
  <c r="BF317" i="26" s="1"/>
  <c r="BT317" i="26"/>
  <c r="BE373" i="26"/>
  <c r="BU373" i="26" s="1"/>
  <c r="BT373" i="26"/>
  <c r="BE357" i="26"/>
  <c r="BF357" i="26" s="1"/>
  <c r="BT357" i="26"/>
  <c r="BE342" i="26"/>
  <c r="BF342" i="26" s="1"/>
  <c r="BT342" i="26"/>
  <c r="BE335" i="26"/>
  <c r="BU335" i="26" s="1"/>
  <c r="BT335" i="26"/>
  <c r="BE121" i="26"/>
  <c r="BU121" i="26" s="1"/>
  <c r="BT121" i="26"/>
  <c r="BF107" i="26"/>
  <c r="BV107" i="26" s="1"/>
  <c r="BU107" i="26"/>
  <c r="BT397" i="26"/>
  <c r="BT394" i="26"/>
  <c r="BE173" i="26"/>
  <c r="BU173" i="26" s="1"/>
  <c r="BT470" i="26"/>
  <c r="BT144" i="26"/>
  <c r="BT341" i="26"/>
  <c r="BE137" i="26"/>
  <c r="BU137" i="26" s="1"/>
  <c r="BT22" i="26"/>
  <c r="BE329" i="26"/>
  <c r="BF329" i="26" s="1"/>
  <c r="BE126" i="26"/>
  <c r="BE117" i="26"/>
  <c r="BF117" i="26" s="1"/>
  <c r="BU123" i="26"/>
  <c r="BD60" i="26"/>
  <c r="BU445" i="26"/>
  <c r="BF445" i="26"/>
  <c r="BU441" i="26"/>
  <c r="BF441" i="26"/>
  <c r="BD58" i="26"/>
  <c r="BF438" i="26"/>
  <c r="BD57" i="26"/>
  <c r="BD52" i="26"/>
  <c r="BU51" i="26"/>
  <c r="BF51" i="26"/>
  <c r="BU429" i="26"/>
  <c r="BF429" i="26"/>
  <c r="BU427" i="26"/>
  <c r="BF427" i="26"/>
  <c r="BD45" i="26"/>
  <c r="BU424" i="26"/>
  <c r="BF424" i="26"/>
  <c r="BD43" i="26"/>
  <c r="BU420" i="26"/>
  <c r="BF420" i="26"/>
  <c r="BF232" i="26"/>
  <c r="BD442" i="26"/>
  <c r="BU439" i="26"/>
  <c r="BF439" i="26"/>
  <c r="BU56" i="26"/>
  <c r="BF56" i="26"/>
  <c r="BU232" i="26"/>
  <c r="BU438" i="26"/>
  <c r="BT445" i="26"/>
  <c r="BD230" i="26"/>
  <c r="BU444" i="26"/>
  <c r="BF444" i="26"/>
  <c r="BT441" i="26"/>
  <c r="BT439" i="26"/>
  <c r="BT56" i="26"/>
  <c r="BD433" i="26"/>
  <c r="BF53" i="26"/>
  <c r="BT51" i="26"/>
  <c r="BD431" i="26"/>
  <c r="BF50" i="26"/>
  <c r="BT429" i="26"/>
  <c r="BD225" i="26"/>
  <c r="BF223" i="26"/>
  <c r="BT427" i="26"/>
  <c r="BD222" i="26"/>
  <c r="BF46" i="26"/>
  <c r="BT424" i="26"/>
  <c r="BD44" i="26"/>
  <c r="BT420" i="26"/>
  <c r="BD218" i="26"/>
  <c r="BT42" i="26"/>
  <c r="BE42" i="26"/>
  <c r="BD215" i="26"/>
  <c r="BU411" i="26"/>
  <c r="BF411" i="26"/>
  <c r="BU41" i="26"/>
  <c r="BF41" i="26"/>
  <c r="BT211" i="26"/>
  <c r="BE211" i="26"/>
  <c r="BF406" i="26"/>
  <c r="BD201" i="26"/>
  <c r="BD34" i="26"/>
  <c r="BF28" i="26"/>
  <c r="BU28" i="26"/>
  <c r="BD183" i="26"/>
  <c r="BE389" i="26"/>
  <c r="BT389" i="26"/>
  <c r="BE330" i="26"/>
  <c r="BT330" i="26"/>
  <c r="BT412" i="26"/>
  <c r="BE412" i="26"/>
  <c r="BD410" i="26"/>
  <c r="BU213" i="26"/>
  <c r="BF213" i="26"/>
  <c r="BT407" i="26"/>
  <c r="BE407" i="26"/>
  <c r="BT39" i="26"/>
  <c r="BE39" i="26"/>
  <c r="BU196" i="26"/>
  <c r="BF196" i="26"/>
  <c r="BT32" i="26"/>
  <c r="BE32" i="26"/>
  <c r="BT483" i="26"/>
  <c r="BE483" i="26"/>
  <c r="BD476" i="26"/>
  <c r="BT41" i="26"/>
  <c r="BT409" i="26"/>
  <c r="BE409" i="26"/>
  <c r="BD492" i="26"/>
  <c r="BT207" i="26"/>
  <c r="BT206" i="26"/>
  <c r="BE206" i="26"/>
  <c r="BD205" i="26"/>
  <c r="BT486" i="26"/>
  <c r="BT38" i="26"/>
  <c r="BE38" i="26"/>
  <c r="BD197" i="26"/>
  <c r="BF401" i="26"/>
  <c r="BT194" i="26"/>
  <c r="BT31" i="26"/>
  <c r="BE31" i="26"/>
  <c r="BT25" i="26"/>
  <c r="BE25" i="26"/>
  <c r="BE180" i="26"/>
  <c r="BT180" i="26"/>
  <c r="BD392" i="26"/>
  <c r="BT388" i="26"/>
  <c r="BE388" i="26"/>
  <c r="BD379" i="26"/>
  <c r="BD23" i="26"/>
  <c r="BD210" i="26"/>
  <c r="BU207" i="26"/>
  <c r="BF207" i="26"/>
  <c r="BT202" i="26"/>
  <c r="BE202" i="26"/>
  <c r="BU486" i="26"/>
  <c r="BF486" i="26"/>
  <c r="BT485" i="26"/>
  <c r="BE485" i="26"/>
  <c r="BU194" i="26"/>
  <c r="BF194" i="26"/>
  <c r="BD29" i="26"/>
  <c r="BV482" i="26"/>
  <c r="BG482" i="26"/>
  <c r="BT383" i="26"/>
  <c r="BE383" i="26"/>
  <c r="BT493" i="26"/>
  <c r="BE493" i="26"/>
  <c r="BD208" i="26"/>
  <c r="BU406" i="26"/>
  <c r="BU405" i="26"/>
  <c r="BF405" i="26"/>
  <c r="BD487" i="26"/>
  <c r="BU198" i="26"/>
  <c r="BD484" i="26"/>
  <c r="BD191" i="26"/>
  <c r="BT393" i="26"/>
  <c r="BE393" i="26"/>
  <c r="BT175" i="26"/>
  <c r="BE175" i="26"/>
  <c r="BE170" i="26"/>
  <c r="BT170" i="26"/>
  <c r="BU414" i="26"/>
  <c r="BT213" i="26"/>
  <c r="BT212" i="26"/>
  <c r="BE212" i="26"/>
  <c r="BD40" i="26"/>
  <c r="BU489" i="26"/>
  <c r="BF489" i="26"/>
  <c r="BT405" i="26"/>
  <c r="BT204" i="26"/>
  <c r="BE204" i="26"/>
  <c r="BD203" i="26"/>
  <c r="BT196" i="26"/>
  <c r="BT36" i="26"/>
  <c r="BE36" i="26"/>
  <c r="BD402" i="26"/>
  <c r="BU401" i="26"/>
  <c r="BF33" i="26"/>
  <c r="BT28" i="26"/>
  <c r="BD189" i="26"/>
  <c r="BU482" i="26"/>
  <c r="BT184" i="26"/>
  <c r="BE184" i="26"/>
  <c r="BD174" i="26"/>
  <c r="BD161" i="26"/>
  <c r="BT359" i="26"/>
  <c r="BE359" i="26"/>
  <c r="BT188" i="26"/>
  <c r="BT399" i="26"/>
  <c r="BT182" i="26"/>
  <c r="BE182" i="26"/>
  <c r="BD181" i="26"/>
  <c r="BU397" i="26"/>
  <c r="BF397" i="26"/>
  <c r="BT391" i="26"/>
  <c r="BT478" i="26"/>
  <c r="BE478" i="26"/>
  <c r="BD176" i="26"/>
  <c r="BT387" i="26"/>
  <c r="BT172" i="26"/>
  <c r="BE172" i="26"/>
  <c r="BD171" i="26"/>
  <c r="BF386" i="26"/>
  <c r="BT382" i="26"/>
  <c r="BT380" i="26"/>
  <c r="BE380" i="26"/>
  <c r="BT378" i="26"/>
  <c r="BV364" i="26"/>
  <c r="BG364" i="26"/>
  <c r="BT480" i="26"/>
  <c r="BE480" i="26"/>
  <c r="BD178" i="26"/>
  <c r="BU394" i="26"/>
  <c r="BF394" i="26"/>
  <c r="BT168" i="26"/>
  <c r="BE168" i="26"/>
  <c r="BD167" i="26"/>
  <c r="BF384" i="26"/>
  <c r="BF474" i="26"/>
  <c r="BE376" i="26"/>
  <c r="BT376" i="26"/>
  <c r="BE361" i="26"/>
  <c r="BT361" i="26"/>
  <c r="BD26" i="26"/>
  <c r="BU188" i="26"/>
  <c r="BF188" i="26"/>
  <c r="BT482" i="26"/>
  <c r="BT481" i="26"/>
  <c r="BE481" i="26"/>
  <c r="BD187" i="26"/>
  <c r="BU399" i="26"/>
  <c r="BF399" i="26"/>
  <c r="BT396" i="26"/>
  <c r="BE396" i="26"/>
  <c r="BD395" i="26"/>
  <c r="BU391" i="26"/>
  <c r="BF391" i="26"/>
  <c r="BU387" i="26"/>
  <c r="BF387" i="26"/>
  <c r="BT385" i="26"/>
  <c r="BE385" i="26"/>
  <c r="BD166" i="26"/>
  <c r="BU382" i="26"/>
  <c r="BF382" i="26"/>
  <c r="BU378" i="26"/>
  <c r="BF378" i="26"/>
  <c r="BD371" i="26"/>
  <c r="BF158" i="26"/>
  <c r="BU158" i="26"/>
  <c r="BT360" i="26"/>
  <c r="BE360" i="26"/>
  <c r="BF470" i="26"/>
  <c r="BU470" i="26"/>
  <c r="BT375" i="26"/>
  <c r="BT163" i="26"/>
  <c r="BE163" i="26"/>
  <c r="BT370" i="26"/>
  <c r="BT162" i="26"/>
  <c r="BE162" i="26"/>
  <c r="BT160" i="26"/>
  <c r="BT158" i="26"/>
  <c r="BT157" i="26"/>
  <c r="BE157" i="26"/>
  <c r="BD362" i="26"/>
  <c r="BF144" i="26"/>
  <c r="BU144" i="26"/>
  <c r="BE142" i="26"/>
  <c r="BT142" i="26"/>
  <c r="BD339" i="26"/>
  <c r="BT474" i="26"/>
  <c r="BD377" i="26"/>
  <c r="BE164" i="26"/>
  <c r="BD374" i="26"/>
  <c r="BE369" i="26"/>
  <c r="BD367" i="26"/>
  <c r="BD472" i="26"/>
  <c r="BD358" i="26"/>
  <c r="BE353" i="26"/>
  <c r="BT353" i="26"/>
  <c r="BT473" i="26"/>
  <c r="BE473" i="26"/>
  <c r="BU370" i="26"/>
  <c r="BF370" i="26"/>
  <c r="BT368" i="26"/>
  <c r="BE368" i="26"/>
  <c r="BU160" i="26"/>
  <c r="BF160" i="26"/>
  <c r="BT364" i="26"/>
  <c r="BT363" i="26"/>
  <c r="BE363" i="26"/>
  <c r="BD24" i="26"/>
  <c r="BT350" i="26"/>
  <c r="BE350" i="26"/>
  <c r="BE145" i="26"/>
  <c r="BT145" i="26"/>
  <c r="BT467" i="26"/>
  <c r="BE467" i="26"/>
  <c r="BT471" i="26"/>
  <c r="BE471" i="26"/>
  <c r="BD153" i="26"/>
  <c r="BU151" i="26"/>
  <c r="BF151" i="26"/>
  <c r="BT146" i="26"/>
  <c r="BE146" i="26"/>
  <c r="BD347" i="26"/>
  <c r="BU345" i="26"/>
  <c r="BF345" i="26"/>
  <c r="BD334" i="26"/>
  <c r="BE156" i="26"/>
  <c r="BD355" i="26"/>
  <c r="BT152" i="26"/>
  <c r="BE152" i="26"/>
  <c r="BD352" i="26"/>
  <c r="BU148" i="26"/>
  <c r="BF148" i="26"/>
  <c r="BT143" i="26"/>
  <c r="BE143" i="26"/>
  <c r="BD346" i="26"/>
  <c r="BD155" i="26"/>
  <c r="BU154" i="26"/>
  <c r="BF154" i="26"/>
  <c r="BT151" i="26"/>
  <c r="BT351" i="26"/>
  <c r="BE351" i="26"/>
  <c r="BD149" i="26"/>
  <c r="BU349" i="26"/>
  <c r="BF349" i="26"/>
  <c r="BT345" i="26"/>
  <c r="BD344" i="26"/>
  <c r="BT340" i="26"/>
  <c r="BE340" i="26"/>
  <c r="BE469" i="26"/>
  <c r="BT469" i="26"/>
  <c r="BT338" i="26"/>
  <c r="BE338" i="26"/>
  <c r="BD138" i="26"/>
  <c r="BU337" i="26"/>
  <c r="BF337" i="26"/>
  <c r="BT133" i="26"/>
  <c r="BE133" i="26"/>
  <c r="BD331" i="26"/>
  <c r="BD125" i="26"/>
  <c r="BD118" i="26"/>
  <c r="BT343" i="26"/>
  <c r="BF343" i="26"/>
  <c r="BF341" i="26"/>
  <c r="BT136" i="26"/>
  <c r="BE136" i="26"/>
  <c r="BD135" i="26"/>
  <c r="BF22" i="26"/>
  <c r="BT132" i="26"/>
  <c r="BE132" i="26"/>
  <c r="BD131" i="26"/>
  <c r="BF139" i="26"/>
  <c r="BT337" i="26"/>
  <c r="BT134" i="26"/>
  <c r="BE134" i="26"/>
  <c r="BD468" i="26"/>
  <c r="BF332" i="26"/>
  <c r="BU328" i="26"/>
  <c r="BF328" i="26"/>
  <c r="BD129" i="26"/>
  <c r="BT109" i="26"/>
  <c r="BE109" i="26"/>
  <c r="BD324" i="26"/>
  <c r="BU323" i="26"/>
  <c r="BF323" i="26"/>
  <c r="BE320" i="26"/>
  <c r="BT320" i="26"/>
  <c r="BV124" i="26"/>
  <c r="BF316" i="26"/>
  <c r="BU316" i="26"/>
  <c r="BV123" i="26"/>
  <c r="BG123" i="26"/>
  <c r="BD322" i="26"/>
  <c r="BT321" i="26"/>
  <c r="BE321" i="26"/>
  <c r="BU115" i="26"/>
  <c r="BF115" i="26"/>
  <c r="BD314" i="26"/>
  <c r="BT116" i="26"/>
  <c r="BE116" i="26"/>
  <c r="BD319" i="26"/>
  <c r="BE315" i="26"/>
  <c r="BT315" i="26"/>
  <c r="BF100" i="26"/>
  <c r="BU100" i="26"/>
  <c r="BT124" i="26"/>
  <c r="BT115" i="26"/>
  <c r="BT318" i="26"/>
  <c r="BE318" i="26"/>
  <c r="BD113" i="26"/>
  <c r="BT110" i="26"/>
  <c r="BE110" i="26"/>
  <c r="BU111" i="26"/>
  <c r="BF111" i="26"/>
  <c r="BV104" i="26"/>
  <c r="BG104" i="26"/>
  <c r="BU101" i="26"/>
  <c r="BF101" i="26"/>
  <c r="BT100" i="26"/>
  <c r="BT99" i="26"/>
  <c r="BE99" i="26"/>
  <c r="BD466" i="26"/>
  <c r="BD112" i="26"/>
  <c r="BT111" i="26"/>
  <c r="BT104" i="26"/>
  <c r="BT103" i="26"/>
  <c r="BE103" i="26"/>
  <c r="BD102" i="26"/>
  <c r="BT107" i="26"/>
  <c r="BT21" i="26"/>
  <c r="BE21" i="26"/>
  <c r="BD106" i="26"/>
  <c r="BU104" i="26"/>
  <c r="BT101" i="26"/>
  <c r="BI511" i="26" l="1"/>
  <c r="BU128" i="26"/>
  <c r="BV128" i="26"/>
  <c r="BW425" i="26"/>
  <c r="BW513" i="26"/>
  <c r="BF150" i="26"/>
  <c r="BH507" i="26"/>
  <c r="BW507" i="26"/>
  <c r="BF404" i="26"/>
  <c r="BV404" i="26" s="1"/>
  <c r="BU325" i="26"/>
  <c r="BF381" i="26"/>
  <c r="BF185" i="26"/>
  <c r="BV185" i="26" s="1"/>
  <c r="BF327" i="26"/>
  <c r="BV327" i="26" s="1"/>
  <c r="BF195" i="26"/>
  <c r="BV195" i="26" s="1"/>
  <c r="BU430" i="26"/>
  <c r="BW516" i="26"/>
  <c r="BH516" i="26"/>
  <c r="BI520" i="26"/>
  <c r="BX520" i="26"/>
  <c r="BU342" i="26"/>
  <c r="BJ499" i="26"/>
  <c r="BY499" i="26"/>
  <c r="BJ495" i="26"/>
  <c r="BY495" i="26"/>
  <c r="BI506" i="26"/>
  <c r="BX506" i="26"/>
  <c r="BI502" i="26"/>
  <c r="BX502" i="26"/>
  <c r="BX519" i="26"/>
  <c r="BI519" i="26"/>
  <c r="BI510" i="26"/>
  <c r="BX510" i="26"/>
  <c r="BH512" i="26"/>
  <c r="BW512" i="26"/>
  <c r="BI518" i="26"/>
  <c r="BX518" i="26"/>
  <c r="BW503" i="26"/>
  <c r="BH503" i="26"/>
  <c r="BV521" i="26"/>
  <c r="BG521" i="26"/>
  <c r="BI513" i="26"/>
  <c r="BX513" i="26"/>
  <c r="BI498" i="26"/>
  <c r="BX498" i="26"/>
  <c r="BV497" i="26"/>
  <c r="BG497" i="26"/>
  <c r="BV517" i="26"/>
  <c r="BG517" i="26"/>
  <c r="BW496" i="26"/>
  <c r="BH496" i="26"/>
  <c r="BI522" i="26"/>
  <c r="BX522" i="26"/>
  <c r="BX523" i="26"/>
  <c r="BI523" i="26"/>
  <c r="BJ514" i="26"/>
  <c r="BY514" i="26"/>
  <c r="BV505" i="26"/>
  <c r="BG505" i="26"/>
  <c r="BW508" i="26"/>
  <c r="BH508" i="26"/>
  <c r="BX515" i="26"/>
  <c r="BI515" i="26"/>
  <c r="BV509" i="26"/>
  <c r="BG509" i="26"/>
  <c r="BJ511" i="26"/>
  <c r="BY511" i="26"/>
  <c r="BW504" i="26"/>
  <c r="BH504" i="26"/>
  <c r="BV501" i="26"/>
  <c r="BG501" i="26"/>
  <c r="BW500" i="26"/>
  <c r="BH500" i="26"/>
  <c r="BU436" i="26"/>
  <c r="BU425" i="26"/>
  <c r="BV49" i="26"/>
  <c r="BU356" i="26"/>
  <c r="BF398" i="26"/>
  <c r="BV398" i="26" s="1"/>
  <c r="BU416" i="26"/>
  <c r="BV425" i="26"/>
  <c r="BF199" i="26"/>
  <c r="BG199" i="26" s="1"/>
  <c r="BF354" i="26"/>
  <c r="BG354" i="26" s="1"/>
  <c r="BF141" i="26"/>
  <c r="BG141" i="26" s="1"/>
  <c r="BF348" i="26"/>
  <c r="BV348" i="26" s="1"/>
  <c r="BF434" i="26"/>
  <c r="BV434" i="26" s="1"/>
  <c r="BF121" i="26"/>
  <c r="BV121" i="26" s="1"/>
  <c r="BW49" i="26"/>
  <c r="BF443" i="26"/>
  <c r="BG443" i="26" s="1"/>
  <c r="BF169" i="26"/>
  <c r="BV169" i="26" s="1"/>
  <c r="BU117" i="26"/>
  <c r="BF173" i="26"/>
  <c r="BV173" i="26" s="1"/>
  <c r="BU365" i="26"/>
  <c r="BU491" i="26"/>
  <c r="BU127" i="26"/>
  <c r="BF137" i="26"/>
  <c r="BV137" i="26" s="1"/>
  <c r="BU108" i="26"/>
  <c r="BU317" i="26"/>
  <c r="BU114" i="26"/>
  <c r="BF192" i="26"/>
  <c r="BV192" i="26" s="1"/>
  <c r="BF55" i="26"/>
  <c r="BV55" i="26" s="1"/>
  <c r="BU336" i="26"/>
  <c r="BF209" i="26"/>
  <c r="BV209" i="26" s="1"/>
  <c r="BU326" i="26"/>
  <c r="BF165" i="26"/>
  <c r="BV165" i="26" s="1"/>
  <c r="BF490" i="26"/>
  <c r="BV490" i="26" s="1"/>
  <c r="BU422" i="26"/>
  <c r="BF415" i="26"/>
  <c r="BG415" i="26" s="1"/>
  <c r="BW414" i="26"/>
  <c r="BI414" i="26"/>
  <c r="BJ414" i="26" s="1"/>
  <c r="BU403" i="26"/>
  <c r="BU366" i="26"/>
  <c r="BU224" i="26"/>
  <c r="BF221" i="26"/>
  <c r="BV221" i="26" s="1"/>
  <c r="BF220" i="26"/>
  <c r="BG220" i="26" s="1"/>
  <c r="BU217" i="26"/>
  <c r="BU214" i="26"/>
  <c r="BU190" i="26"/>
  <c r="BU179" i="26"/>
  <c r="BF177" i="26"/>
  <c r="BV177" i="26" s="1"/>
  <c r="BF147" i="26"/>
  <c r="BV147" i="26" s="1"/>
  <c r="BW48" i="26"/>
  <c r="BU48" i="26"/>
  <c r="BV27" i="26"/>
  <c r="BV48" i="26"/>
  <c r="BU494" i="26"/>
  <c r="BF428" i="26"/>
  <c r="BG428" i="26" s="1"/>
  <c r="BF227" i="26"/>
  <c r="BG227" i="26" s="1"/>
  <c r="BU120" i="26"/>
  <c r="BH128" i="26"/>
  <c r="BX128" i="26" s="1"/>
  <c r="BF159" i="26"/>
  <c r="BV159" i="26" s="1"/>
  <c r="BF226" i="26"/>
  <c r="BG226" i="26" s="1"/>
  <c r="BF47" i="26"/>
  <c r="BG47" i="26" s="1"/>
  <c r="BU193" i="26"/>
  <c r="BG107" i="26"/>
  <c r="BW107" i="26" s="1"/>
  <c r="BF140" i="26"/>
  <c r="BV140" i="26" s="1"/>
  <c r="BF373" i="26"/>
  <c r="BV373" i="26" s="1"/>
  <c r="BU30" i="26"/>
  <c r="BF408" i="26"/>
  <c r="BV408" i="26" s="1"/>
  <c r="BU423" i="26"/>
  <c r="BU372" i="26"/>
  <c r="BH435" i="26"/>
  <c r="BI435" i="26" s="1"/>
  <c r="BU329" i="26"/>
  <c r="BF475" i="26"/>
  <c r="BV475" i="26" s="1"/>
  <c r="BF390" i="26"/>
  <c r="BV390" i="26" s="1"/>
  <c r="BF488" i="26"/>
  <c r="BV488" i="26" s="1"/>
  <c r="BF421" i="26"/>
  <c r="BV421" i="26" s="1"/>
  <c r="BU418" i="26"/>
  <c r="BU435" i="26"/>
  <c r="BV435" i="26"/>
  <c r="BU333" i="26"/>
  <c r="BF479" i="26"/>
  <c r="BG479" i="26" s="1"/>
  <c r="BF440" i="26"/>
  <c r="BV440" i="26" s="1"/>
  <c r="BF37" i="26"/>
  <c r="BV37" i="26" s="1"/>
  <c r="BU426" i="26"/>
  <c r="BU49" i="26"/>
  <c r="BG494" i="26"/>
  <c r="BW494" i="26" s="1"/>
  <c r="BV494" i="26"/>
  <c r="BF335" i="26"/>
  <c r="BV335" i="26" s="1"/>
  <c r="BU357" i="26"/>
  <c r="BU219" i="26"/>
  <c r="BF219" i="26"/>
  <c r="BU130" i="26"/>
  <c r="BF130" i="26"/>
  <c r="BF413" i="26"/>
  <c r="BU413" i="26"/>
  <c r="BF417" i="26"/>
  <c r="BU417" i="26"/>
  <c r="BF122" i="26"/>
  <c r="BU122" i="26"/>
  <c r="BF446" i="26"/>
  <c r="BU446" i="26"/>
  <c r="BF105" i="26"/>
  <c r="BG105" i="26" s="1"/>
  <c r="BF186" i="26"/>
  <c r="BV186" i="26" s="1"/>
  <c r="BF200" i="26"/>
  <c r="BV200" i="26" s="1"/>
  <c r="BF400" i="26"/>
  <c r="BV400" i="26" s="1"/>
  <c r="BF54" i="26"/>
  <c r="BV54" i="26" s="1"/>
  <c r="BU419" i="26"/>
  <c r="BU432" i="26"/>
  <c r="BU216" i="26"/>
  <c r="BF216" i="26"/>
  <c r="BU437" i="26"/>
  <c r="BF437" i="26"/>
  <c r="BG193" i="26"/>
  <c r="BV193" i="26"/>
  <c r="BF229" i="26"/>
  <c r="BU229" i="26"/>
  <c r="BG375" i="26"/>
  <c r="BW375" i="26" s="1"/>
  <c r="BF477" i="26"/>
  <c r="BV477" i="26" s="1"/>
  <c r="BF35" i="26"/>
  <c r="BG35" i="26" s="1"/>
  <c r="BF524" i="26"/>
  <c r="BG524" i="26" s="1"/>
  <c r="BG217" i="26"/>
  <c r="BV217" i="26"/>
  <c r="BF59" i="26"/>
  <c r="BU59" i="26"/>
  <c r="BU126" i="26"/>
  <c r="BF126" i="26"/>
  <c r="BG434" i="26"/>
  <c r="BF231" i="26"/>
  <c r="BU231" i="26"/>
  <c r="BU119" i="26"/>
  <c r="BF119" i="26"/>
  <c r="BF228" i="26"/>
  <c r="BU228" i="26"/>
  <c r="BT113" i="26"/>
  <c r="BE113" i="26"/>
  <c r="BV325" i="26"/>
  <c r="BG325" i="26"/>
  <c r="BT468" i="26"/>
  <c r="BE468" i="26"/>
  <c r="BV329" i="26"/>
  <c r="BG329" i="26"/>
  <c r="BU152" i="26"/>
  <c r="BF152" i="26"/>
  <c r="BT153" i="26"/>
  <c r="BE153" i="26"/>
  <c r="BU473" i="26"/>
  <c r="BF473" i="26"/>
  <c r="BT472" i="26"/>
  <c r="BE472" i="26"/>
  <c r="BV470" i="26"/>
  <c r="BG470" i="26"/>
  <c r="BU380" i="26"/>
  <c r="BF380" i="26"/>
  <c r="BV33" i="26"/>
  <c r="BG33" i="26"/>
  <c r="BF175" i="26"/>
  <c r="BU175" i="26"/>
  <c r="BT208" i="26"/>
  <c r="BE208" i="26"/>
  <c r="BT29" i="26"/>
  <c r="BE29" i="26"/>
  <c r="BT210" i="26"/>
  <c r="BE210" i="26"/>
  <c r="BT476" i="26"/>
  <c r="BE476" i="26"/>
  <c r="BV406" i="26"/>
  <c r="BG406" i="26"/>
  <c r="BV423" i="26"/>
  <c r="BG423" i="26"/>
  <c r="BV427" i="26"/>
  <c r="BG427" i="26"/>
  <c r="BT58" i="26"/>
  <c r="BE58" i="26"/>
  <c r="BT102" i="26"/>
  <c r="BE102" i="26"/>
  <c r="BT324" i="26"/>
  <c r="BE324" i="26"/>
  <c r="BV333" i="26"/>
  <c r="BG333" i="26"/>
  <c r="BT135" i="26"/>
  <c r="BE135" i="26"/>
  <c r="BT118" i="26"/>
  <c r="BE118" i="26"/>
  <c r="BT331" i="26"/>
  <c r="BE331" i="26"/>
  <c r="BV349" i="26"/>
  <c r="BG349" i="26"/>
  <c r="BT155" i="26"/>
  <c r="BE155" i="26"/>
  <c r="BT334" i="26"/>
  <c r="BE334" i="26"/>
  <c r="BU471" i="26"/>
  <c r="BF471" i="26"/>
  <c r="BT24" i="26"/>
  <c r="BE24" i="26"/>
  <c r="BU353" i="26"/>
  <c r="BF353" i="26"/>
  <c r="BV381" i="26"/>
  <c r="BG381" i="26"/>
  <c r="BT187" i="26"/>
  <c r="BE187" i="26"/>
  <c r="BV365" i="26"/>
  <c r="BG365" i="26"/>
  <c r="BT176" i="26"/>
  <c r="BE176" i="26"/>
  <c r="BU184" i="26"/>
  <c r="BF184" i="26"/>
  <c r="BT40" i="26"/>
  <c r="BE40" i="26"/>
  <c r="BW482" i="26"/>
  <c r="BH482" i="26"/>
  <c r="BV207" i="26"/>
  <c r="BG207" i="26"/>
  <c r="BU389" i="26"/>
  <c r="BF389" i="26"/>
  <c r="BV41" i="26"/>
  <c r="BG41" i="26"/>
  <c r="BT433" i="26"/>
  <c r="BE433" i="26"/>
  <c r="BT230" i="26"/>
  <c r="BE230" i="26"/>
  <c r="BI425" i="26"/>
  <c r="BX425" i="26"/>
  <c r="BT442" i="26"/>
  <c r="BE442" i="26"/>
  <c r="BG418" i="26"/>
  <c r="BV418" i="26"/>
  <c r="BV419" i="26"/>
  <c r="BG419" i="26"/>
  <c r="BT43" i="26"/>
  <c r="BE43" i="26"/>
  <c r="BV424" i="26"/>
  <c r="BG424" i="26"/>
  <c r="BV432" i="26"/>
  <c r="BG432" i="26"/>
  <c r="BT52" i="26"/>
  <c r="BE52" i="26"/>
  <c r="BV438" i="26"/>
  <c r="BG438" i="26"/>
  <c r="BV441" i="26"/>
  <c r="BG441" i="26"/>
  <c r="BW104" i="26"/>
  <c r="BH104" i="26"/>
  <c r="BV332" i="26"/>
  <c r="BG332" i="26"/>
  <c r="BE131" i="26"/>
  <c r="BT131" i="26"/>
  <c r="BT149" i="26"/>
  <c r="BE149" i="26"/>
  <c r="BT347" i="26"/>
  <c r="BE347" i="26"/>
  <c r="BU368" i="26"/>
  <c r="BF368" i="26"/>
  <c r="BF142" i="26"/>
  <c r="BU142" i="26"/>
  <c r="BG474" i="26"/>
  <c r="BV474" i="26"/>
  <c r="BV386" i="26"/>
  <c r="BG386" i="26"/>
  <c r="BV190" i="26"/>
  <c r="BG190" i="26"/>
  <c r="BU493" i="26"/>
  <c r="BF493" i="26"/>
  <c r="BV179" i="26"/>
  <c r="BG179" i="26"/>
  <c r="BT392" i="26"/>
  <c r="BE392" i="26"/>
  <c r="BT205" i="26"/>
  <c r="BE205" i="26"/>
  <c r="BV196" i="26"/>
  <c r="BG196" i="26"/>
  <c r="BV198" i="26"/>
  <c r="BG198" i="26"/>
  <c r="BX48" i="26"/>
  <c r="BI48" i="26"/>
  <c r="BT45" i="26"/>
  <c r="BE45" i="26"/>
  <c r="BT106" i="26"/>
  <c r="BE106" i="26"/>
  <c r="BT112" i="26"/>
  <c r="BE112" i="26"/>
  <c r="BU315" i="26"/>
  <c r="BF315" i="26"/>
  <c r="BH124" i="26"/>
  <c r="BW124" i="26"/>
  <c r="BV127" i="26"/>
  <c r="BG127" i="26"/>
  <c r="BV120" i="26"/>
  <c r="BG120" i="26"/>
  <c r="BU134" i="26"/>
  <c r="BF134" i="26"/>
  <c r="BU132" i="26"/>
  <c r="BF132" i="26"/>
  <c r="BV341" i="26"/>
  <c r="BG341" i="26"/>
  <c r="BV326" i="26"/>
  <c r="BG326" i="26"/>
  <c r="BT138" i="26"/>
  <c r="BE138" i="26"/>
  <c r="BT344" i="26"/>
  <c r="BE344" i="26"/>
  <c r="BV345" i="26"/>
  <c r="BG345" i="26"/>
  <c r="BV151" i="26"/>
  <c r="BG151" i="26"/>
  <c r="BT374" i="26"/>
  <c r="BE374" i="26"/>
  <c r="BU162" i="26"/>
  <c r="BF162" i="26"/>
  <c r="BT189" i="26"/>
  <c r="BE189" i="26"/>
  <c r="BT402" i="26"/>
  <c r="BE402" i="26"/>
  <c r="BV194" i="26"/>
  <c r="BG194" i="26"/>
  <c r="BU206" i="26"/>
  <c r="BF206" i="26"/>
  <c r="BV30" i="26"/>
  <c r="BG30" i="26"/>
  <c r="BT410" i="26"/>
  <c r="BE410" i="26"/>
  <c r="BV28" i="26"/>
  <c r="BG28" i="26"/>
  <c r="BU211" i="26"/>
  <c r="BF211" i="26"/>
  <c r="BV46" i="26"/>
  <c r="BG46" i="26"/>
  <c r="BT222" i="26"/>
  <c r="BE222" i="26"/>
  <c r="BV223" i="26"/>
  <c r="BG223" i="26"/>
  <c r="BT225" i="26"/>
  <c r="BE225" i="26"/>
  <c r="BV50" i="26"/>
  <c r="BG50" i="26"/>
  <c r="BT431" i="26"/>
  <c r="BE431" i="26"/>
  <c r="BU103" i="26"/>
  <c r="BF103" i="26"/>
  <c r="BV101" i="26"/>
  <c r="BG101" i="26"/>
  <c r="BV317" i="26"/>
  <c r="BG317" i="26"/>
  <c r="BW123" i="26"/>
  <c r="BH123" i="26"/>
  <c r="BV117" i="26"/>
  <c r="BG117" i="26"/>
  <c r="BU136" i="26"/>
  <c r="BF136" i="26"/>
  <c r="BV342" i="26"/>
  <c r="BG342" i="26"/>
  <c r="BU133" i="26"/>
  <c r="BF133" i="26"/>
  <c r="BV337" i="26"/>
  <c r="BG337" i="26"/>
  <c r="BU338" i="26"/>
  <c r="BF338" i="26"/>
  <c r="BU340" i="26"/>
  <c r="BF340" i="26"/>
  <c r="BV154" i="26"/>
  <c r="BG154" i="26"/>
  <c r="BT346" i="26"/>
  <c r="BE346" i="26"/>
  <c r="BV141" i="26"/>
  <c r="BU350" i="26"/>
  <c r="BF350" i="26"/>
  <c r="BU363" i="26"/>
  <c r="BF363" i="26"/>
  <c r="BV160" i="26"/>
  <c r="BG160" i="26"/>
  <c r="BV370" i="26"/>
  <c r="BG370" i="26"/>
  <c r="BE358" i="26"/>
  <c r="BT358" i="26"/>
  <c r="BT367" i="26"/>
  <c r="BE367" i="26"/>
  <c r="BF164" i="26"/>
  <c r="BU164" i="26"/>
  <c r="BT339" i="26"/>
  <c r="BE339" i="26"/>
  <c r="BU157" i="26"/>
  <c r="BF157" i="26"/>
  <c r="BU163" i="26"/>
  <c r="BF163" i="26"/>
  <c r="BV378" i="26"/>
  <c r="BG378" i="26"/>
  <c r="BV382" i="26"/>
  <c r="BG382" i="26"/>
  <c r="BU385" i="26"/>
  <c r="BF385" i="26"/>
  <c r="BV387" i="26"/>
  <c r="BG387" i="26"/>
  <c r="BV391" i="26"/>
  <c r="BG391" i="26"/>
  <c r="BU396" i="26"/>
  <c r="BF396" i="26"/>
  <c r="BV399" i="26"/>
  <c r="BG399" i="26"/>
  <c r="BU481" i="26"/>
  <c r="BF481" i="26"/>
  <c r="BV188" i="26"/>
  <c r="BG188" i="26"/>
  <c r="BV384" i="26"/>
  <c r="BG384" i="26"/>
  <c r="BT167" i="26"/>
  <c r="BE167" i="26"/>
  <c r="BT178" i="26"/>
  <c r="BE178" i="26"/>
  <c r="BV357" i="26"/>
  <c r="BG357" i="26"/>
  <c r="BV372" i="26"/>
  <c r="BG372" i="26"/>
  <c r="BU478" i="26"/>
  <c r="BF478" i="26"/>
  <c r="BT181" i="26"/>
  <c r="BE181" i="26"/>
  <c r="BU359" i="26"/>
  <c r="BF359" i="26"/>
  <c r="BT161" i="26"/>
  <c r="BE161" i="26"/>
  <c r="BU36" i="26"/>
  <c r="BF36" i="26"/>
  <c r="BV199" i="26"/>
  <c r="BU212" i="26"/>
  <c r="BF212" i="26"/>
  <c r="BE191" i="26"/>
  <c r="BT191" i="26"/>
  <c r="BT23" i="26"/>
  <c r="BE23" i="26"/>
  <c r="BU180" i="26"/>
  <c r="BF180" i="26"/>
  <c r="BW27" i="26"/>
  <c r="BH27" i="26"/>
  <c r="BU31" i="26"/>
  <c r="BF31" i="26"/>
  <c r="BV401" i="26"/>
  <c r="BG401" i="26"/>
  <c r="BT197" i="26"/>
  <c r="BE197" i="26"/>
  <c r="BV491" i="26"/>
  <c r="BG491" i="26"/>
  <c r="BU409" i="26"/>
  <c r="BF409" i="26"/>
  <c r="BU32" i="26"/>
  <c r="BF32" i="26"/>
  <c r="BU39" i="26"/>
  <c r="BF39" i="26"/>
  <c r="BU412" i="26"/>
  <c r="BF412" i="26"/>
  <c r="BU330" i="26"/>
  <c r="BF330" i="26"/>
  <c r="BT34" i="26"/>
  <c r="BE34" i="26"/>
  <c r="BT201" i="26"/>
  <c r="BE201" i="26"/>
  <c r="BT215" i="26"/>
  <c r="BE215" i="26"/>
  <c r="BV422" i="26"/>
  <c r="BG422" i="26"/>
  <c r="BG224" i="26"/>
  <c r="BV224" i="26"/>
  <c r="BV430" i="26"/>
  <c r="BG430" i="26"/>
  <c r="BV436" i="26"/>
  <c r="BG436" i="26"/>
  <c r="BV444" i="26"/>
  <c r="BG444" i="26"/>
  <c r="BV439" i="26"/>
  <c r="BG439" i="26"/>
  <c r="BG416" i="26"/>
  <c r="BV416" i="26"/>
  <c r="BV420" i="26"/>
  <c r="BG420" i="26"/>
  <c r="BV51" i="26"/>
  <c r="BG51" i="26"/>
  <c r="BF110" i="26"/>
  <c r="BU110" i="26"/>
  <c r="BV115" i="26"/>
  <c r="BG115" i="26"/>
  <c r="BV328" i="26"/>
  <c r="BG328" i="26"/>
  <c r="BV22" i="26"/>
  <c r="BG22" i="26"/>
  <c r="BG343" i="26"/>
  <c r="BV343" i="26"/>
  <c r="BF156" i="26"/>
  <c r="BU156" i="26"/>
  <c r="BV150" i="26"/>
  <c r="BG150" i="26"/>
  <c r="BT377" i="26"/>
  <c r="BE377" i="26"/>
  <c r="BT171" i="26"/>
  <c r="BE171" i="26"/>
  <c r="BU204" i="26"/>
  <c r="BF204" i="26"/>
  <c r="BV405" i="26"/>
  <c r="BG405" i="26"/>
  <c r="BU383" i="26"/>
  <c r="BF383" i="26"/>
  <c r="BT379" i="26"/>
  <c r="BE379" i="26"/>
  <c r="BV214" i="26"/>
  <c r="BG214" i="26"/>
  <c r="BG445" i="26"/>
  <c r="BV445" i="26"/>
  <c r="BT466" i="26"/>
  <c r="BE466" i="26"/>
  <c r="BU318" i="26"/>
  <c r="BF318" i="26"/>
  <c r="BT314" i="26"/>
  <c r="BE314" i="26"/>
  <c r="BT322" i="26"/>
  <c r="BE322" i="26"/>
  <c r="BV139" i="26"/>
  <c r="BG139" i="26"/>
  <c r="BV336" i="26"/>
  <c r="BG336" i="26"/>
  <c r="BU469" i="26"/>
  <c r="BF469" i="26"/>
  <c r="BU351" i="26"/>
  <c r="BF351" i="26"/>
  <c r="BU146" i="26"/>
  <c r="BF146" i="26"/>
  <c r="BU145" i="26"/>
  <c r="BF145" i="26"/>
  <c r="BT362" i="26"/>
  <c r="BE362" i="26"/>
  <c r="BF360" i="26"/>
  <c r="BU360" i="26"/>
  <c r="BV158" i="26"/>
  <c r="BG158" i="26"/>
  <c r="BT166" i="26"/>
  <c r="BE166" i="26"/>
  <c r="BT395" i="26"/>
  <c r="BE395" i="26"/>
  <c r="BT26" i="26"/>
  <c r="BE26" i="26"/>
  <c r="BU172" i="26"/>
  <c r="BF172" i="26"/>
  <c r="BV489" i="26"/>
  <c r="BG489" i="26"/>
  <c r="BT484" i="26"/>
  <c r="BE484" i="26"/>
  <c r="BV486" i="26"/>
  <c r="BG486" i="26"/>
  <c r="BU388" i="26"/>
  <c r="BF388" i="26"/>
  <c r="BT492" i="26"/>
  <c r="BE492" i="26"/>
  <c r="BU483" i="26"/>
  <c r="BF483" i="26"/>
  <c r="BV213" i="26"/>
  <c r="BG213" i="26"/>
  <c r="BT218" i="26"/>
  <c r="BE218" i="26"/>
  <c r="BT44" i="26"/>
  <c r="BE44" i="26"/>
  <c r="BV53" i="26"/>
  <c r="BG53" i="26"/>
  <c r="BU21" i="26"/>
  <c r="BF21" i="26"/>
  <c r="BV108" i="26"/>
  <c r="BG108" i="26"/>
  <c r="BU99" i="26"/>
  <c r="BF99" i="26"/>
  <c r="BV111" i="26"/>
  <c r="BG111" i="26"/>
  <c r="BT319" i="26"/>
  <c r="BE319" i="26"/>
  <c r="BU321" i="26"/>
  <c r="BF321" i="26"/>
  <c r="BG316" i="26"/>
  <c r="BV316" i="26"/>
  <c r="BU320" i="26"/>
  <c r="BF320" i="26"/>
  <c r="BV323" i="26"/>
  <c r="BG323" i="26"/>
  <c r="BU109" i="26"/>
  <c r="BF109" i="26"/>
  <c r="BV100" i="26"/>
  <c r="BG100" i="26"/>
  <c r="BU116" i="26"/>
  <c r="BF116" i="26"/>
  <c r="BV114" i="26"/>
  <c r="BG114" i="26"/>
  <c r="BT129" i="26"/>
  <c r="BE129" i="26"/>
  <c r="BT125" i="26"/>
  <c r="BE125" i="26"/>
  <c r="BU143" i="26"/>
  <c r="BF143" i="26"/>
  <c r="BV148" i="26"/>
  <c r="BG148" i="26"/>
  <c r="BT352" i="26"/>
  <c r="BE352" i="26"/>
  <c r="BT355" i="26"/>
  <c r="BE355" i="26"/>
  <c r="BU467" i="26"/>
  <c r="BF467" i="26"/>
  <c r="BG356" i="26"/>
  <c r="BV356" i="26"/>
  <c r="BF369" i="26"/>
  <c r="BU369" i="26"/>
  <c r="BV144" i="26"/>
  <c r="BG144" i="26"/>
  <c r="BV366" i="26"/>
  <c r="BG366" i="26"/>
  <c r="BT371" i="26"/>
  <c r="BE371" i="26"/>
  <c r="BU361" i="26"/>
  <c r="BF361" i="26"/>
  <c r="BU376" i="26"/>
  <c r="BF376" i="26"/>
  <c r="BU168" i="26"/>
  <c r="BF168" i="26"/>
  <c r="BV394" i="26"/>
  <c r="BG394" i="26"/>
  <c r="BU480" i="26"/>
  <c r="BF480" i="26"/>
  <c r="BW364" i="26"/>
  <c r="BH364" i="26"/>
  <c r="BV397" i="26"/>
  <c r="BG397" i="26"/>
  <c r="BU182" i="26"/>
  <c r="BF182" i="26"/>
  <c r="BT174" i="26"/>
  <c r="BE174" i="26"/>
  <c r="BT203" i="26"/>
  <c r="BE203" i="26"/>
  <c r="BU170" i="26"/>
  <c r="BF170" i="26"/>
  <c r="BU393" i="26"/>
  <c r="BF393" i="26"/>
  <c r="BT487" i="26"/>
  <c r="BE487" i="26"/>
  <c r="BU485" i="26"/>
  <c r="BF485" i="26"/>
  <c r="BU202" i="26"/>
  <c r="BF202" i="26"/>
  <c r="BU25" i="26"/>
  <c r="BF25" i="26"/>
  <c r="BU38" i="26"/>
  <c r="BF38" i="26"/>
  <c r="BV403" i="26"/>
  <c r="BG403" i="26"/>
  <c r="BU407" i="26"/>
  <c r="BF407" i="26"/>
  <c r="BT183" i="26"/>
  <c r="BE183" i="26"/>
  <c r="BV411" i="26"/>
  <c r="BG411" i="26"/>
  <c r="BF42" i="26"/>
  <c r="BU42" i="26"/>
  <c r="BX49" i="26"/>
  <c r="BI49" i="26"/>
  <c r="BG56" i="26"/>
  <c r="BV56" i="26"/>
  <c r="BV232" i="26"/>
  <c r="BG232" i="26"/>
  <c r="BV426" i="26"/>
  <c r="BG426" i="26"/>
  <c r="BG429" i="26"/>
  <c r="BV429" i="26"/>
  <c r="BT57" i="26"/>
  <c r="BE57" i="26"/>
  <c r="BT60" i="26"/>
  <c r="BE60" i="26"/>
  <c r="BV354" i="26" l="1"/>
  <c r="BG408" i="26"/>
  <c r="BH408" i="26" s="1"/>
  <c r="BG327" i="26"/>
  <c r="BH327" i="26" s="1"/>
  <c r="BG121" i="26"/>
  <c r="BH121" i="26" s="1"/>
  <c r="BG404" i="26"/>
  <c r="BH107" i="26"/>
  <c r="BX107" i="26" s="1"/>
  <c r="BV428" i="26"/>
  <c r="BG398" i="26"/>
  <c r="BW398" i="26" s="1"/>
  <c r="BG209" i="26"/>
  <c r="BG159" i="26"/>
  <c r="BW159" i="26" s="1"/>
  <c r="BX507" i="26"/>
  <c r="BI507" i="26"/>
  <c r="BG185" i="26"/>
  <c r="BW185" i="26" s="1"/>
  <c r="BG173" i="26"/>
  <c r="BW173" i="26" s="1"/>
  <c r="BY414" i="26"/>
  <c r="BG195" i="26"/>
  <c r="BW195" i="26" s="1"/>
  <c r="BG490" i="26"/>
  <c r="BH490" i="26" s="1"/>
  <c r="BX516" i="26"/>
  <c r="BI516" i="26"/>
  <c r="BV443" i="26"/>
  <c r="BG348" i="26"/>
  <c r="BW348" i="26" s="1"/>
  <c r="BJ520" i="26"/>
  <c r="BY520" i="26"/>
  <c r="BX496" i="26"/>
  <c r="BI496" i="26"/>
  <c r="BY510" i="26"/>
  <c r="BJ510" i="26"/>
  <c r="BZ499" i="26"/>
  <c r="BK499" i="26"/>
  <c r="CA499" i="26" s="1"/>
  <c r="BH501" i="26"/>
  <c r="BW501" i="26"/>
  <c r="BX504" i="26"/>
  <c r="BI504" i="26"/>
  <c r="BJ515" i="26"/>
  <c r="BY515" i="26"/>
  <c r="BH505" i="26"/>
  <c r="BW505" i="26"/>
  <c r="BZ514" i="26"/>
  <c r="BK514" i="26"/>
  <c r="CA514" i="26" s="1"/>
  <c r="BH497" i="26"/>
  <c r="BW497" i="26"/>
  <c r="BY498" i="26"/>
  <c r="BJ498" i="26"/>
  <c r="BZ511" i="26"/>
  <c r="BK511" i="26"/>
  <c r="CA511" i="26" s="1"/>
  <c r="BH521" i="26"/>
  <c r="BW521" i="26"/>
  <c r="BY518" i="26"/>
  <c r="BJ518" i="26"/>
  <c r="BY506" i="26"/>
  <c r="BJ506" i="26"/>
  <c r="BJ523" i="26"/>
  <c r="BY523" i="26"/>
  <c r="BH517" i="26"/>
  <c r="BW517" i="26"/>
  <c r="BX503" i="26"/>
  <c r="BI503" i="26"/>
  <c r="BX512" i="26"/>
  <c r="BI512" i="26"/>
  <c r="BJ519" i="26"/>
  <c r="BY519" i="26"/>
  <c r="BY502" i="26"/>
  <c r="BJ502" i="26"/>
  <c r="BZ495" i="26"/>
  <c r="BK495" i="26"/>
  <c r="BX500" i="26"/>
  <c r="BI500" i="26"/>
  <c r="BH509" i="26"/>
  <c r="BW509" i="26"/>
  <c r="BX508" i="26"/>
  <c r="BI508" i="26"/>
  <c r="BY522" i="26"/>
  <c r="BJ522" i="26"/>
  <c r="BY513" i="26"/>
  <c r="BJ513" i="26"/>
  <c r="BV105" i="26"/>
  <c r="BG54" i="26"/>
  <c r="BW54" i="26" s="1"/>
  <c r="BG169" i="26"/>
  <c r="BH169" i="26" s="1"/>
  <c r="BI128" i="26"/>
  <c r="BY128" i="26" s="1"/>
  <c r="BG37" i="26"/>
  <c r="BW37" i="26" s="1"/>
  <c r="BG55" i="26"/>
  <c r="BH55" i="26" s="1"/>
  <c r="BG137" i="26"/>
  <c r="BW137" i="26" s="1"/>
  <c r="BG373" i="26"/>
  <c r="BH373" i="26" s="1"/>
  <c r="BG192" i="26"/>
  <c r="BW192" i="26" s="1"/>
  <c r="BG177" i="26"/>
  <c r="BW177" i="26" s="1"/>
  <c r="BV479" i="26"/>
  <c r="BV35" i="26"/>
  <c r="BG165" i="26"/>
  <c r="BW165" i="26" s="1"/>
  <c r="BG335" i="26"/>
  <c r="BW335" i="26" s="1"/>
  <c r="BV524" i="26"/>
  <c r="BG147" i="26"/>
  <c r="BW147" i="26" s="1"/>
  <c r="BH494" i="26"/>
  <c r="BX494" i="26" s="1"/>
  <c r="BV415" i="26"/>
  <c r="BG488" i="26"/>
  <c r="BW488" i="26" s="1"/>
  <c r="BG475" i="26"/>
  <c r="BW475" i="26" s="1"/>
  <c r="BX435" i="26"/>
  <c r="BG421" i="26"/>
  <c r="BW421" i="26" s="1"/>
  <c r="BH415" i="26"/>
  <c r="BW415" i="26"/>
  <c r="BH375" i="26"/>
  <c r="BI375" i="26" s="1"/>
  <c r="BV227" i="26"/>
  <c r="BG221" i="26"/>
  <c r="BW221" i="26" s="1"/>
  <c r="BV220" i="26"/>
  <c r="BG186" i="26"/>
  <c r="BW186" i="26" s="1"/>
  <c r="BV47" i="26"/>
  <c r="BG200" i="26"/>
  <c r="BW200" i="26" s="1"/>
  <c r="BG140" i="26"/>
  <c r="BH140" i="26" s="1"/>
  <c r="BV226" i="26"/>
  <c r="BG477" i="26"/>
  <c r="BW477" i="26" s="1"/>
  <c r="BG440" i="26"/>
  <c r="BW440" i="26" s="1"/>
  <c r="BG390" i="26"/>
  <c r="BH390" i="26" s="1"/>
  <c r="BG413" i="26"/>
  <c r="BV413" i="26"/>
  <c r="BV219" i="26"/>
  <c r="BG219" i="26"/>
  <c r="BG130" i="26"/>
  <c r="BV130" i="26"/>
  <c r="BW227" i="26"/>
  <c r="BH227" i="26"/>
  <c r="BW226" i="26"/>
  <c r="BH226" i="26"/>
  <c r="BG59" i="26"/>
  <c r="BV59" i="26"/>
  <c r="BG229" i="26"/>
  <c r="BV229" i="26"/>
  <c r="BG400" i="26"/>
  <c r="BW400" i="26" s="1"/>
  <c r="BG126" i="26"/>
  <c r="BV126" i="26"/>
  <c r="BG446" i="26"/>
  <c r="BV446" i="26"/>
  <c r="BH47" i="26"/>
  <c r="BW47" i="26"/>
  <c r="BG228" i="26"/>
  <c r="BV228" i="26"/>
  <c r="BG231" i="26"/>
  <c r="BV231" i="26"/>
  <c r="BH434" i="26"/>
  <c r="BW434" i="26"/>
  <c r="BH217" i="26"/>
  <c r="BW217" i="26"/>
  <c r="BW193" i="26"/>
  <c r="BH193" i="26"/>
  <c r="BW220" i="26"/>
  <c r="BH220" i="26"/>
  <c r="BG119" i="26"/>
  <c r="BV119" i="26"/>
  <c r="BG437" i="26"/>
  <c r="BV437" i="26"/>
  <c r="BV216" i="26"/>
  <c r="BG216" i="26"/>
  <c r="BG122" i="26"/>
  <c r="BV122" i="26"/>
  <c r="BV417" i="26"/>
  <c r="BG417" i="26"/>
  <c r="BW411" i="26"/>
  <c r="BH411" i="26"/>
  <c r="BG393" i="26"/>
  <c r="BV393" i="26"/>
  <c r="BW356" i="26"/>
  <c r="BH356" i="26"/>
  <c r="BW316" i="26"/>
  <c r="BH316" i="26"/>
  <c r="BW53" i="26"/>
  <c r="BH53" i="26"/>
  <c r="BG483" i="26"/>
  <c r="BV483" i="26"/>
  <c r="BW158" i="26"/>
  <c r="BH158" i="26"/>
  <c r="BG351" i="26"/>
  <c r="BV351" i="26"/>
  <c r="BU377" i="26"/>
  <c r="BF377" i="26"/>
  <c r="BW115" i="26"/>
  <c r="BH115" i="26"/>
  <c r="BW444" i="26"/>
  <c r="BH444" i="26"/>
  <c r="BW430" i="26"/>
  <c r="BH430" i="26"/>
  <c r="BW224" i="26"/>
  <c r="BH224" i="26"/>
  <c r="BG39" i="26"/>
  <c r="BV39" i="26"/>
  <c r="BU161" i="26"/>
  <c r="BF161" i="26"/>
  <c r="BW357" i="26"/>
  <c r="BH357" i="26"/>
  <c r="BU358" i="26"/>
  <c r="BF358" i="26"/>
  <c r="BG338" i="26"/>
  <c r="BV338" i="26"/>
  <c r="BU225" i="26"/>
  <c r="BF225" i="26"/>
  <c r="BG211" i="26"/>
  <c r="BV211" i="26"/>
  <c r="BU131" i="26"/>
  <c r="BF131" i="26"/>
  <c r="BW419" i="26"/>
  <c r="BH419" i="26"/>
  <c r="BV389" i="26"/>
  <c r="BG389" i="26"/>
  <c r="BX482" i="26"/>
  <c r="BI482" i="26"/>
  <c r="BW349" i="26"/>
  <c r="BH349" i="26"/>
  <c r="BW427" i="26"/>
  <c r="BH427" i="26"/>
  <c r="BU29" i="26"/>
  <c r="BF29" i="26"/>
  <c r="BW470" i="26"/>
  <c r="BH470" i="26"/>
  <c r="BG152" i="26"/>
  <c r="BV152" i="26"/>
  <c r="BY49" i="26"/>
  <c r="BJ49" i="26"/>
  <c r="BG485" i="26"/>
  <c r="BV485" i="26"/>
  <c r="BU174" i="26"/>
  <c r="BF174" i="26"/>
  <c r="BG168" i="26"/>
  <c r="BV168" i="26"/>
  <c r="BW144" i="26"/>
  <c r="BH144" i="26"/>
  <c r="BV369" i="26"/>
  <c r="BG369" i="26"/>
  <c r="BU352" i="26"/>
  <c r="BF352" i="26"/>
  <c r="BU125" i="26"/>
  <c r="BF125" i="26"/>
  <c r="BU129" i="26"/>
  <c r="BF129" i="26"/>
  <c r="BW114" i="26"/>
  <c r="BH114" i="26"/>
  <c r="BW100" i="26"/>
  <c r="BH100" i="26"/>
  <c r="BV320" i="26"/>
  <c r="BG320" i="26"/>
  <c r="BV321" i="26"/>
  <c r="BG321" i="26"/>
  <c r="BU319" i="26"/>
  <c r="BF319" i="26"/>
  <c r="BG99" i="26"/>
  <c r="BV99" i="26"/>
  <c r="BW105" i="26"/>
  <c r="BH105" i="26"/>
  <c r="BG146" i="26"/>
  <c r="BV146" i="26"/>
  <c r="BW139" i="26"/>
  <c r="BH139" i="26"/>
  <c r="BU314" i="26"/>
  <c r="BF314" i="26"/>
  <c r="BU466" i="26"/>
  <c r="BF466" i="26"/>
  <c r="BG383" i="26"/>
  <c r="BV383" i="26"/>
  <c r="BG204" i="26"/>
  <c r="BV204" i="26"/>
  <c r="BH328" i="26"/>
  <c r="BW328" i="26"/>
  <c r="BW51" i="26"/>
  <c r="BH51" i="26"/>
  <c r="BH428" i="26"/>
  <c r="BW428" i="26"/>
  <c r="BW420" i="26"/>
  <c r="BH420" i="26"/>
  <c r="BW422" i="26"/>
  <c r="BH422" i="26"/>
  <c r="BF215" i="26"/>
  <c r="BU215" i="26"/>
  <c r="BU34" i="26"/>
  <c r="BF34" i="26"/>
  <c r="BU197" i="26"/>
  <c r="BF197" i="26"/>
  <c r="BG31" i="26"/>
  <c r="BV31" i="26"/>
  <c r="BU191" i="26"/>
  <c r="BF191" i="26"/>
  <c r="BU178" i="26"/>
  <c r="BF178" i="26"/>
  <c r="BU167" i="26"/>
  <c r="BF167" i="26"/>
  <c r="BG396" i="26"/>
  <c r="BV396" i="26"/>
  <c r="BG385" i="26"/>
  <c r="BV385" i="26"/>
  <c r="BG163" i="26"/>
  <c r="BV163" i="26"/>
  <c r="BU367" i="26"/>
  <c r="BF367" i="26"/>
  <c r="BG363" i="26"/>
  <c r="BV363" i="26"/>
  <c r="BU346" i="26"/>
  <c r="BF346" i="26"/>
  <c r="BG133" i="26"/>
  <c r="BV133" i="26"/>
  <c r="BW342" i="26"/>
  <c r="BH342" i="26"/>
  <c r="BW117" i="26"/>
  <c r="BH117" i="26"/>
  <c r="BI123" i="26"/>
  <c r="BX123" i="26"/>
  <c r="BW317" i="26"/>
  <c r="BH317" i="26"/>
  <c r="BG162" i="26"/>
  <c r="BV162" i="26"/>
  <c r="BW345" i="26"/>
  <c r="BH345" i="26"/>
  <c r="BF344" i="26"/>
  <c r="BU344" i="26"/>
  <c r="BW326" i="26"/>
  <c r="BH326" i="26"/>
  <c r="BG132" i="26"/>
  <c r="BV132" i="26"/>
  <c r="BW120" i="26"/>
  <c r="BH120" i="26"/>
  <c r="BV315" i="26"/>
  <c r="BG315" i="26"/>
  <c r="BU106" i="26"/>
  <c r="BF106" i="26"/>
  <c r="BU45" i="26"/>
  <c r="BF45" i="26"/>
  <c r="BY48" i="26"/>
  <c r="BJ48" i="26"/>
  <c r="BW196" i="26"/>
  <c r="BH196" i="26"/>
  <c r="BU392" i="26"/>
  <c r="BF392" i="26"/>
  <c r="BG493" i="26"/>
  <c r="BV493" i="26"/>
  <c r="BW190" i="26"/>
  <c r="BH190" i="26"/>
  <c r="BG368" i="26"/>
  <c r="BV368" i="26"/>
  <c r="BU149" i="26"/>
  <c r="BF149" i="26"/>
  <c r="BW332" i="26"/>
  <c r="BH332" i="26"/>
  <c r="BW438" i="26"/>
  <c r="BH438" i="26"/>
  <c r="BW432" i="26"/>
  <c r="BH432" i="26"/>
  <c r="BF442" i="26"/>
  <c r="BU442" i="26"/>
  <c r="BH443" i="26"/>
  <c r="BW443" i="26"/>
  <c r="BU176" i="26"/>
  <c r="BF176" i="26"/>
  <c r="BV353" i="26"/>
  <c r="BG353" i="26"/>
  <c r="BG471" i="26"/>
  <c r="BV471" i="26"/>
  <c r="BU155" i="26"/>
  <c r="BF155" i="26"/>
  <c r="BW333" i="26"/>
  <c r="BH333" i="26"/>
  <c r="BU102" i="26"/>
  <c r="BF102" i="26"/>
  <c r="BV175" i="26"/>
  <c r="BG175" i="26"/>
  <c r="BW429" i="26"/>
  <c r="BH429" i="26"/>
  <c r="BZ414" i="26"/>
  <c r="BK414" i="26"/>
  <c r="CA414" i="26" s="1"/>
  <c r="BG38" i="26"/>
  <c r="BV38" i="26"/>
  <c r="BW108" i="26"/>
  <c r="BH108" i="26"/>
  <c r="BG388" i="26"/>
  <c r="BV388" i="26"/>
  <c r="BU395" i="26"/>
  <c r="BF395" i="26"/>
  <c r="BI107" i="26"/>
  <c r="BG409" i="26"/>
  <c r="BV409" i="26"/>
  <c r="BU23" i="26"/>
  <c r="BF23" i="26"/>
  <c r="BU181" i="26"/>
  <c r="BF181" i="26"/>
  <c r="BW391" i="26"/>
  <c r="BH391" i="26"/>
  <c r="BW370" i="26"/>
  <c r="BH370" i="26"/>
  <c r="BW154" i="26"/>
  <c r="BH154" i="26"/>
  <c r="BW101" i="26"/>
  <c r="BH101" i="26"/>
  <c r="BU222" i="26"/>
  <c r="BF222" i="26"/>
  <c r="BG206" i="26"/>
  <c r="BV206" i="26"/>
  <c r="BF60" i="26"/>
  <c r="BU60" i="26"/>
  <c r="BU57" i="26"/>
  <c r="BF57" i="26"/>
  <c r="BH232" i="26"/>
  <c r="BW232" i="26"/>
  <c r="BW56" i="26"/>
  <c r="BH56" i="26"/>
  <c r="BV42" i="26"/>
  <c r="BG42" i="26"/>
  <c r="BG407" i="26"/>
  <c r="BV407" i="26"/>
  <c r="BW403" i="26"/>
  <c r="BH403" i="26"/>
  <c r="BG25" i="26"/>
  <c r="BV25" i="26"/>
  <c r="BU203" i="26"/>
  <c r="BF203" i="26"/>
  <c r="BW397" i="26"/>
  <c r="BH397" i="26"/>
  <c r="BX364" i="26"/>
  <c r="BI364" i="26"/>
  <c r="BV376" i="26"/>
  <c r="BG376" i="26"/>
  <c r="BU371" i="26"/>
  <c r="BF371" i="26"/>
  <c r="BG467" i="26"/>
  <c r="BV467" i="26"/>
  <c r="BG143" i="26"/>
  <c r="BV143" i="26"/>
  <c r="BG109" i="26"/>
  <c r="BV109" i="26"/>
  <c r="BW323" i="26"/>
  <c r="BH323" i="26"/>
  <c r="BG21" i="26"/>
  <c r="BV21" i="26"/>
  <c r="BF44" i="26"/>
  <c r="BU44" i="26"/>
  <c r="BW213" i="26"/>
  <c r="BH213" i="26"/>
  <c r="BU492" i="26"/>
  <c r="BF492" i="26"/>
  <c r="BW486" i="26"/>
  <c r="BH486" i="26"/>
  <c r="BU26" i="26"/>
  <c r="BF26" i="26"/>
  <c r="BU166" i="26"/>
  <c r="BF166" i="26"/>
  <c r="BV469" i="26"/>
  <c r="BG469" i="26"/>
  <c r="BW404" i="26"/>
  <c r="BH404" i="26"/>
  <c r="BW150" i="26"/>
  <c r="BH150" i="26"/>
  <c r="BH343" i="26"/>
  <c r="BW343" i="26"/>
  <c r="BW439" i="26"/>
  <c r="BH439" i="26"/>
  <c r="BW436" i="26"/>
  <c r="BH436" i="26"/>
  <c r="BG412" i="26"/>
  <c r="BV412" i="26"/>
  <c r="BG32" i="26"/>
  <c r="BV32" i="26"/>
  <c r="BV180" i="26"/>
  <c r="BG180" i="26"/>
  <c r="BW408" i="26"/>
  <c r="BG212" i="26"/>
  <c r="BV212" i="26"/>
  <c r="BG36" i="26"/>
  <c r="BV36" i="26"/>
  <c r="BG359" i="26"/>
  <c r="BV359" i="26"/>
  <c r="BW372" i="26"/>
  <c r="BH372" i="26"/>
  <c r="BW188" i="26"/>
  <c r="BH188" i="26"/>
  <c r="BG157" i="26"/>
  <c r="BV157" i="26"/>
  <c r="BW141" i="26"/>
  <c r="BH141" i="26"/>
  <c r="BG340" i="26"/>
  <c r="BV340" i="26"/>
  <c r="BG103" i="26"/>
  <c r="BV103" i="26"/>
  <c r="BW50" i="26"/>
  <c r="BH50" i="26"/>
  <c r="BH223" i="26"/>
  <c r="BW223" i="26"/>
  <c r="BH46" i="26"/>
  <c r="BW46" i="26"/>
  <c r="BW28" i="26"/>
  <c r="BH28" i="26"/>
  <c r="BH30" i="26"/>
  <c r="BW30" i="26"/>
  <c r="BW194" i="26"/>
  <c r="BH194" i="26"/>
  <c r="BU189" i="26"/>
  <c r="BF189" i="26"/>
  <c r="BW151" i="26"/>
  <c r="BH151" i="26"/>
  <c r="BW474" i="26"/>
  <c r="BH474" i="26"/>
  <c r="BF43" i="26"/>
  <c r="BU43" i="26"/>
  <c r="BY435" i="26"/>
  <c r="BJ435" i="26"/>
  <c r="BW41" i="26"/>
  <c r="BH41" i="26"/>
  <c r="BW207" i="26"/>
  <c r="BH207" i="26"/>
  <c r="BU40" i="26"/>
  <c r="BF40" i="26"/>
  <c r="BU187" i="26"/>
  <c r="BF187" i="26"/>
  <c r="BW381" i="26"/>
  <c r="BH381" i="26"/>
  <c r="BU331" i="26"/>
  <c r="BF331" i="26"/>
  <c r="BU135" i="26"/>
  <c r="BF135" i="26"/>
  <c r="BW423" i="26"/>
  <c r="BH423" i="26"/>
  <c r="BW406" i="26"/>
  <c r="BH406" i="26"/>
  <c r="BU210" i="26"/>
  <c r="BF210" i="26"/>
  <c r="BU208" i="26"/>
  <c r="BF208" i="26"/>
  <c r="BW33" i="26"/>
  <c r="BH33" i="26"/>
  <c r="BG380" i="26"/>
  <c r="BV380" i="26"/>
  <c r="BU472" i="26"/>
  <c r="BF472" i="26"/>
  <c r="BU153" i="26"/>
  <c r="BF153" i="26"/>
  <c r="BW329" i="26"/>
  <c r="BH329" i="26"/>
  <c r="BU468" i="26"/>
  <c r="BF468" i="26"/>
  <c r="BU113" i="26"/>
  <c r="BF113" i="26"/>
  <c r="BU487" i="26"/>
  <c r="BF487" i="26"/>
  <c r="BG480" i="26"/>
  <c r="BV480" i="26"/>
  <c r="BV361" i="26"/>
  <c r="BG361" i="26"/>
  <c r="BW148" i="26"/>
  <c r="BH148" i="26"/>
  <c r="BU218" i="26"/>
  <c r="BF218" i="26"/>
  <c r="BU484" i="26"/>
  <c r="BF484" i="26"/>
  <c r="BU362" i="26"/>
  <c r="BF362" i="26"/>
  <c r="BW336" i="26"/>
  <c r="BH336" i="26"/>
  <c r="BW445" i="26"/>
  <c r="BH445" i="26"/>
  <c r="BW199" i="26"/>
  <c r="BH199" i="26"/>
  <c r="BG478" i="26"/>
  <c r="BV478" i="26"/>
  <c r="BG481" i="26"/>
  <c r="BV481" i="26"/>
  <c r="BW382" i="26"/>
  <c r="BH382" i="26"/>
  <c r="BU339" i="26"/>
  <c r="BF339" i="26"/>
  <c r="BV164" i="26"/>
  <c r="BG164" i="26"/>
  <c r="BF431" i="26"/>
  <c r="BU431" i="26"/>
  <c r="BU410" i="26"/>
  <c r="BF410" i="26"/>
  <c r="BU402" i="26"/>
  <c r="BF402" i="26"/>
  <c r="BV142" i="26"/>
  <c r="BG142" i="26"/>
  <c r="BW424" i="26"/>
  <c r="BH424" i="26"/>
  <c r="BY425" i="26"/>
  <c r="BJ425" i="26"/>
  <c r="BW490" i="26"/>
  <c r="BW365" i="26"/>
  <c r="BH365" i="26"/>
  <c r="BU118" i="26"/>
  <c r="BF118" i="26"/>
  <c r="BU476" i="26"/>
  <c r="BF476" i="26"/>
  <c r="BG473" i="26"/>
  <c r="BV473" i="26"/>
  <c r="BH348" i="26"/>
  <c r="BW325" i="26"/>
  <c r="BH325" i="26"/>
  <c r="BW426" i="26"/>
  <c r="BH426" i="26"/>
  <c r="BU183" i="26"/>
  <c r="BF183" i="26"/>
  <c r="BW35" i="26"/>
  <c r="BH35" i="26"/>
  <c r="BG202" i="26"/>
  <c r="BV202" i="26"/>
  <c r="BV170" i="26"/>
  <c r="BG170" i="26"/>
  <c r="BG182" i="26"/>
  <c r="BV182" i="26"/>
  <c r="BW394" i="26"/>
  <c r="BH394" i="26"/>
  <c r="BW366" i="26"/>
  <c r="BH366" i="26"/>
  <c r="BU355" i="26"/>
  <c r="BF355" i="26"/>
  <c r="BW327" i="26"/>
  <c r="BG116" i="26"/>
  <c r="BV116" i="26"/>
  <c r="BH111" i="26"/>
  <c r="BW111" i="26"/>
  <c r="BW489" i="26"/>
  <c r="BH489" i="26"/>
  <c r="BG172" i="26"/>
  <c r="BV172" i="26"/>
  <c r="BV360" i="26"/>
  <c r="BG360" i="26"/>
  <c r="BV145" i="26"/>
  <c r="BG145" i="26"/>
  <c r="BU322" i="26"/>
  <c r="BF322" i="26"/>
  <c r="BG318" i="26"/>
  <c r="BV318" i="26"/>
  <c r="BW214" i="26"/>
  <c r="BH214" i="26"/>
  <c r="BU379" i="26"/>
  <c r="BF379" i="26"/>
  <c r="BW405" i="26"/>
  <c r="BH405" i="26"/>
  <c r="BU171" i="26"/>
  <c r="BF171" i="26"/>
  <c r="BV156" i="26"/>
  <c r="BG156" i="26"/>
  <c r="BW22" i="26"/>
  <c r="BH22" i="26"/>
  <c r="BV110" i="26"/>
  <c r="BG110" i="26"/>
  <c r="BW416" i="26"/>
  <c r="BH416" i="26"/>
  <c r="BW524" i="26"/>
  <c r="BH524" i="26"/>
  <c r="BU201" i="26"/>
  <c r="BF201" i="26"/>
  <c r="BV330" i="26"/>
  <c r="BG330" i="26"/>
  <c r="BW491" i="26"/>
  <c r="BH491" i="26"/>
  <c r="BW401" i="26"/>
  <c r="BH401" i="26"/>
  <c r="BX27" i="26"/>
  <c r="BI27" i="26"/>
  <c r="BH185" i="26"/>
  <c r="BW479" i="26"/>
  <c r="BH479" i="26"/>
  <c r="BW384" i="26"/>
  <c r="BH384" i="26"/>
  <c r="BW399" i="26"/>
  <c r="BH399" i="26"/>
  <c r="BW387" i="26"/>
  <c r="BH387" i="26"/>
  <c r="BW378" i="26"/>
  <c r="BH378" i="26"/>
  <c r="BW160" i="26"/>
  <c r="BH160" i="26"/>
  <c r="BG350" i="26"/>
  <c r="BV350" i="26"/>
  <c r="BW337" i="26"/>
  <c r="BH337" i="26"/>
  <c r="BG136" i="26"/>
  <c r="BV136" i="26"/>
  <c r="BU374" i="26"/>
  <c r="BF374" i="26"/>
  <c r="BW354" i="26"/>
  <c r="BH354" i="26"/>
  <c r="BU138" i="26"/>
  <c r="BF138" i="26"/>
  <c r="BW341" i="26"/>
  <c r="BH341" i="26"/>
  <c r="BG134" i="26"/>
  <c r="BV134" i="26"/>
  <c r="BW127" i="26"/>
  <c r="BH127" i="26"/>
  <c r="BI124" i="26"/>
  <c r="BX124" i="26"/>
  <c r="BU112" i="26"/>
  <c r="BF112" i="26"/>
  <c r="BW198" i="26"/>
  <c r="BH198" i="26"/>
  <c r="BU205" i="26"/>
  <c r="BF205" i="26"/>
  <c r="BW179" i="26"/>
  <c r="BH179" i="26"/>
  <c r="BW209" i="26"/>
  <c r="BH209" i="26"/>
  <c r="BW386" i="26"/>
  <c r="BH386" i="26"/>
  <c r="BU347" i="26"/>
  <c r="BF347" i="26"/>
  <c r="BX104" i="26"/>
  <c r="BI104" i="26"/>
  <c r="BW441" i="26"/>
  <c r="BH441" i="26"/>
  <c r="BF52" i="26"/>
  <c r="BU52" i="26"/>
  <c r="BW418" i="26"/>
  <c r="BH418" i="26"/>
  <c r="BF230" i="26"/>
  <c r="BU230" i="26"/>
  <c r="BF433" i="26"/>
  <c r="BU433" i="26"/>
  <c r="BG184" i="26"/>
  <c r="BV184" i="26"/>
  <c r="BU24" i="26"/>
  <c r="BF24" i="26"/>
  <c r="BU334" i="26"/>
  <c r="BF334" i="26"/>
  <c r="BU324" i="26"/>
  <c r="BF324" i="26"/>
  <c r="BF58" i="26"/>
  <c r="BU58" i="26"/>
  <c r="BH398" i="26" l="1"/>
  <c r="BW121" i="26"/>
  <c r="BH173" i="26"/>
  <c r="BI173" i="26" s="1"/>
  <c r="BH159" i="26"/>
  <c r="BI159" i="26" s="1"/>
  <c r="BJ507" i="26"/>
  <c r="BY507" i="26"/>
  <c r="BH195" i="26"/>
  <c r="BI195" i="26" s="1"/>
  <c r="BW169" i="26"/>
  <c r="BH137" i="26"/>
  <c r="BX137" i="26" s="1"/>
  <c r="BH37" i="26"/>
  <c r="BX37" i="26" s="1"/>
  <c r="BH165" i="26"/>
  <c r="BH335" i="26"/>
  <c r="BI335" i="26" s="1"/>
  <c r="BH421" i="26"/>
  <c r="BX421" i="26" s="1"/>
  <c r="BH54" i="26"/>
  <c r="BI54" i="26" s="1"/>
  <c r="BY516" i="26"/>
  <c r="BJ516" i="26"/>
  <c r="BH177" i="26"/>
  <c r="BI177" i="26" s="1"/>
  <c r="CB499" i="26"/>
  <c r="BK520" i="26"/>
  <c r="CA520" i="26" s="1"/>
  <c r="BZ520" i="26"/>
  <c r="BH221" i="26"/>
  <c r="BX221" i="26" s="1"/>
  <c r="CB514" i="26"/>
  <c r="CB511" i="26"/>
  <c r="BZ513" i="26"/>
  <c r="BK513" i="26"/>
  <c r="CA513" i="26" s="1"/>
  <c r="BJ503" i="26"/>
  <c r="BY503" i="26"/>
  <c r="BZ506" i="26"/>
  <c r="BK506" i="26"/>
  <c r="CA495" i="26"/>
  <c r="CB495" i="26"/>
  <c r="BX521" i="26"/>
  <c r="BI521" i="26"/>
  <c r="BX505" i="26"/>
  <c r="BI505" i="26"/>
  <c r="BY496" i="26"/>
  <c r="BJ496" i="26"/>
  <c r="BK522" i="26"/>
  <c r="CA522" i="26" s="1"/>
  <c r="BZ522" i="26"/>
  <c r="BY512" i="26"/>
  <c r="BJ512" i="26"/>
  <c r="BX517" i="26"/>
  <c r="BI517" i="26"/>
  <c r="BZ515" i="26"/>
  <c r="BK515" i="26"/>
  <c r="CA515" i="26" s="1"/>
  <c r="BY500" i="26"/>
  <c r="BJ500" i="26"/>
  <c r="BZ519" i="26"/>
  <c r="BK519" i="26"/>
  <c r="CA519" i="26" s="1"/>
  <c r="BZ523" i="26"/>
  <c r="BK523" i="26"/>
  <c r="BZ518" i="26"/>
  <c r="BK518" i="26"/>
  <c r="BY504" i="26"/>
  <c r="BJ504" i="26"/>
  <c r="BX501" i="26"/>
  <c r="BI501" i="26"/>
  <c r="BZ510" i="26"/>
  <c r="BK510" i="26"/>
  <c r="BY508" i="26"/>
  <c r="BJ508" i="26"/>
  <c r="BX509" i="26"/>
  <c r="BI509" i="26"/>
  <c r="BZ502" i="26"/>
  <c r="BK502" i="26"/>
  <c r="CA502" i="26" s="1"/>
  <c r="BZ498" i="26"/>
  <c r="BK498" i="26"/>
  <c r="BX497" i="26"/>
  <c r="BI497" i="26"/>
  <c r="BW390" i="26"/>
  <c r="BJ128" i="26"/>
  <c r="BK128" i="26" s="1"/>
  <c r="BW373" i="26"/>
  <c r="BW55" i="26"/>
  <c r="BH186" i="26"/>
  <c r="BX186" i="26" s="1"/>
  <c r="BI494" i="26"/>
  <c r="BJ494" i="26" s="1"/>
  <c r="BX375" i="26"/>
  <c r="BH192" i="26"/>
  <c r="BI192" i="26" s="1"/>
  <c r="BH475" i="26"/>
  <c r="BX475" i="26" s="1"/>
  <c r="BH147" i="26"/>
  <c r="BI147" i="26" s="1"/>
  <c r="BH488" i="26"/>
  <c r="BX488" i="26" s="1"/>
  <c r="BH440" i="26"/>
  <c r="BX440" i="26" s="1"/>
  <c r="BX415" i="26"/>
  <c r="BI415" i="26"/>
  <c r="BH200" i="26"/>
  <c r="BI200" i="26" s="1"/>
  <c r="BW140" i="26"/>
  <c r="BH477" i="26"/>
  <c r="BX477" i="26" s="1"/>
  <c r="BH400" i="26"/>
  <c r="BX400" i="26" s="1"/>
  <c r="BH130" i="26"/>
  <c r="BW130" i="26"/>
  <c r="CB414" i="26"/>
  <c r="BW219" i="26"/>
  <c r="BH219" i="26"/>
  <c r="BW413" i="26"/>
  <c r="BH413" i="26"/>
  <c r="BW119" i="26"/>
  <c r="BH119" i="26"/>
  <c r="BX434" i="26"/>
  <c r="BI434" i="26"/>
  <c r="BH228" i="26"/>
  <c r="BW228" i="26"/>
  <c r="BW446" i="26"/>
  <c r="BH446" i="26"/>
  <c r="BX220" i="26"/>
  <c r="BI220" i="26"/>
  <c r="BW122" i="26"/>
  <c r="BH122" i="26"/>
  <c r="BH437" i="26"/>
  <c r="BW437" i="26"/>
  <c r="BI217" i="26"/>
  <c r="BX217" i="26"/>
  <c r="BH231" i="26"/>
  <c r="BW231" i="26"/>
  <c r="BI47" i="26"/>
  <c r="BX47" i="26"/>
  <c r="BW126" i="26"/>
  <c r="BH126" i="26"/>
  <c r="BX227" i="26"/>
  <c r="BI227" i="26"/>
  <c r="BX226" i="26"/>
  <c r="BI226" i="26"/>
  <c r="BH229" i="26"/>
  <c r="BW229" i="26"/>
  <c r="BW417" i="26"/>
  <c r="BH417" i="26"/>
  <c r="BH216" i="26"/>
  <c r="BW216" i="26"/>
  <c r="BX193" i="26"/>
  <c r="BI193" i="26"/>
  <c r="BW59" i="26"/>
  <c r="BH59" i="26"/>
  <c r="BV324" i="26"/>
  <c r="BG324" i="26"/>
  <c r="BX386" i="26"/>
  <c r="BI386" i="26"/>
  <c r="BV374" i="26"/>
  <c r="BG374" i="26"/>
  <c r="BX479" i="26"/>
  <c r="BI479" i="26"/>
  <c r="BV379" i="26"/>
  <c r="BG379" i="26"/>
  <c r="BW172" i="26"/>
  <c r="BH172" i="26"/>
  <c r="BW182" i="26"/>
  <c r="BH182" i="26"/>
  <c r="BV118" i="26"/>
  <c r="BG118" i="26"/>
  <c r="BH142" i="26"/>
  <c r="BW142" i="26"/>
  <c r="BV468" i="26"/>
  <c r="BG468" i="26"/>
  <c r="BX423" i="26"/>
  <c r="BI423" i="26"/>
  <c r="BV187" i="26"/>
  <c r="BG187" i="26"/>
  <c r="BX46" i="26"/>
  <c r="BI46" i="26"/>
  <c r="BW32" i="26"/>
  <c r="BH32" i="26"/>
  <c r="BX403" i="26"/>
  <c r="BI403" i="26"/>
  <c r="BJ107" i="26"/>
  <c r="BY107" i="26"/>
  <c r="BI165" i="26"/>
  <c r="BX165" i="26"/>
  <c r="BI429" i="26"/>
  <c r="BX429" i="26"/>
  <c r="BI333" i="26"/>
  <c r="BX333" i="26"/>
  <c r="BV442" i="26"/>
  <c r="BG442" i="26"/>
  <c r="BX332" i="26"/>
  <c r="BI332" i="26"/>
  <c r="BW132" i="26"/>
  <c r="BH132" i="26"/>
  <c r="BW133" i="26"/>
  <c r="BH133" i="26"/>
  <c r="BW385" i="26"/>
  <c r="BH385" i="26"/>
  <c r="BV197" i="26"/>
  <c r="BG197" i="26"/>
  <c r="BI105" i="26"/>
  <c r="BX105" i="26"/>
  <c r="BH321" i="26"/>
  <c r="BW321" i="26"/>
  <c r="BV125" i="26"/>
  <c r="BG125" i="26"/>
  <c r="BK49" i="26"/>
  <c r="CA49" i="26" s="1"/>
  <c r="BZ49" i="26"/>
  <c r="BX419" i="26"/>
  <c r="BI419" i="26"/>
  <c r="BW211" i="26"/>
  <c r="BH211" i="26"/>
  <c r="BV358" i="26"/>
  <c r="BG358" i="26"/>
  <c r="BV161" i="26"/>
  <c r="BG161" i="26"/>
  <c r="BI115" i="26"/>
  <c r="BX115" i="26"/>
  <c r="BX158" i="26"/>
  <c r="BI158" i="26"/>
  <c r="BI418" i="26"/>
  <c r="BX418" i="26"/>
  <c r="BV112" i="26"/>
  <c r="BG112" i="26"/>
  <c r="BW134" i="26"/>
  <c r="BH134" i="26"/>
  <c r="BX354" i="26"/>
  <c r="BI354" i="26"/>
  <c r="BW136" i="26"/>
  <c r="BH136" i="26"/>
  <c r="BX384" i="26"/>
  <c r="BI384" i="26"/>
  <c r="BX401" i="26"/>
  <c r="BI401" i="26"/>
  <c r="BV201" i="26"/>
  <c r="BG201" i="26"/>
  <c r="BW110" i="26"/>
  <c r="BH110" i="26"/>
  <c r="BW318" i="26"/>
  <c r="BH318" i="26"/>
  <c r="BW360" i="26"/>
  <c r="BH360" i="26"/>
  <c r="BI489" i="26"/>
  <c r="BX489" i="26"/>
  <c r="BI111" i="26"/>
  <c r="BX111" i="26"/>
  <c r="BV355" i="26"/>
  <c r="BG355" i="26"/>
  <c r="BI366" i="26"/>
  <c r="BX366" i="26"/>
  <c r="BW170" i="26"/>
  <c r="BH170" i="26"/>
  <c r="BX325" i="26"/>
  <c r="BI325" i="26"/>
  <c r="BV476" i="26"/>
  <c r="BG476" i="26"/>
  <c r="BX490" i="26"/>
  <c r="BI490" i="26"/>
  <c r="BI424" i="26"/>
  <c r="BX424" i="26"/>
  <c r="BV431" i="26"/>
  <c r="BG431" i="26"/>
  <c r="BI445" i="26"/>
  <c r="BX445" i="26"/>
  <c r="BV218" i="26"/>
  <c r="BG218" i="26"/>
  <c r="BW380" i="26"/>
  <c r="BH380" i="26"/>
  <c r="BX381" i="26"/>
  <c r="BI381" i="26"/>
  <c r="BI207" i="26"/>
  <c r="BX207" i="26"/>
  <c r="BX474" i="26"/>
  <c r="BI474" i="26"/>
  <c r="BX50" i="26"/>
  <c r="BI50" i="26"/>
  <c r="BW340" i="26"/>
  <c r="BH340" i="26"/>
  <c r="BW36" i="26"/>
  <c r="BH36" i="26"/>
  <c r="BI439" i="26"/>
  <c r="BX439" i="26"/>
  <c r="BI373" i="26"/>
  <c r="BX373" i="26"/>
  <c r="BV26" i="26"/>
  <c r="BG26" i="26"/>
  <c r="BI213" i="26"/>
  <c r="BX213" i="26"/>
  <c r="BV44" i="26"/>
  <c r="BG44" i="26"/>
  <c r="BI323" i="26"/>
  <c r="BX323" i="26"/>
  <c r="BW109" i="26"/>
  <c r="BH109" i="26"/>
  <c r="BW143" i="26"/>
  <c r="BH143" i="26"/>
  <c r="BH376" i="26"/>
  <c r="BW376" i="26"/>
  <c r="BI56" i="26"/>
  <c r="BX56" i="26"/>
  <c r="BX232" i="26"/>
  <c r="BI232" i="26"/>
  <c r="BV222" i="26"/>
  <c r="BG222" i="26"/>
  <c r="BI140" i="26"/>
  <c r="BX140" i="26"/>
  <c r="BI370" i="26"/>
  <c r="BX370" i="26"/>
  <c r="BV23" i="26"/>
  <c r="BG23" i="26"/>
  <c r="BW409" i="26"/>
  <c r="BH409" i="26"/>
  <c r="BV395" i="26"/>
  <c r="BG395" i="26"/>
  <c r="BW388" i="26"/>
  <c r="BH388" i="26"/>
  <c r="BX438" i="26"/>
  <c r="BI438" i="26"/>
  <c r="BW368" i="26"/>
  <c r="BH368" i="26"/>
  <c r="BW493" i="26"/>
  <c r="BH493" i="26"/>
  <c r="BI196" i="26"/>
  <c r="BX196" i="26"/>
  <c r="BV45" i="26"/>
  <c r="BG45" i="26"/>
  <c r="BX120" i="26"/>
  <c r="BI120" i="26"/>
  <c r="BX173" i="26"/>
  <c r="BI317" i="26"/>
  <c r="BX317" i="26"/>
  <c r="BW363" i="26"/>
  <c r="BH363" i="26"/>
  <c r="BV367" i="26"/>
  <c r="BG367" i="26"/>
  <c r="BW163" i="26"/>
  <c r="BH163" i="26"/>
  <c r="BX139" i="26"/>
  <c r="BI139" i="26"/>
  <c r="BV129" i="26"/>
  <c r="BG129" i="26"/>
  <c r="BX144" i="26"/>
  <c r="BI144" i="26"/>
  <c r="BW168" i="26"/>
  <c r="BH168" i="26"/>
  <c r="BW485" i="26"/>
  <c r="BH485" i="26"/>
  <c r="BV29" i="26"/>
  <c r="BG29" i="26"/>
  <c r="BI349" i="26"/>
  <c r="BX349" i="26"/>
  <c r="BX357" i="26"/>
  <c r="BI357" i="26"/>
  <c r="BI224" i="26"/>
  <c r="BX224" i="26"/>
  <c r="BI444" i="26"/>
  <c r="BX444" i="26"/>
  <c r="BX53" i="26"/>
  <c r="BI53" i="26"/>
  <c r="BV334" i="26"/>
  <c r="BG334" i="26"/>
  <c r="BX198" i="26"/>
  <c r="BI198" i="26"/>
  <c r="BI378" i="26"/>
  <c r="BX378" i="26"/>
  <c r="BV171" i="26"/>
  <c r="BG171" i="26"/>
  <c r="BX199" i="26"/>
  <c r="BI199" i="26"/>
  <c r="BV487" i="26"/>
  <c r="BG487" i="26"/>
  <c r="BV208" i="26"/>
  <c r="BG208" i="26"/>
  <c r="BK435" i="26"/>
  <c r="CA435" i="26" s="1"/>
  <c r="BZ435" i="26"/>
  <c r="BW103" i="26"/>
  <c r="BH103" i="26"/>
  <c r="BW180" i="26"/>
  <c r="BH180" i="26"/>
  <c r="BI397" i="26"/>
  <c r="BX397" i="26"/>
  <c r="BW407" i="26"/>
  <c r="BH407" i="26"/>
  <c r="BV60" i="26"/>
  <c r="BG60" i="26"/>
  <c r="BV106" i="26"/>
  <c r="BG106" i="26"/>
  <c r="BJ123" i="26"/>
  <c r="BY123" i="26"/>
  <c r="BI422" i="26"/>
  <c r="BX422" i="26"/>
  <c r="BV58" i="26"/>
  <c r="BG58" i="26"/>
  <c r="BV433" i="26"/>
  <c r="BG433" i="26"/>
  <c r="BV52" i="26"/>
  <c r="BG52" i="26"/>
  <c r="BJ104" i="26"/>
  <c r="BY104" i="26"/>
  <c r="BV347" i="26"/>
  <c r="BG347" i="26"/>
  <c r="BX209" i="26"/>
  <c r="BI209" i="26"/>
  <c r="BV205" i="26"/>
  <c r="BG205" i="26"/>
  <c r="BX127" i="26"/>
  <c r="BI127" i="26"/>
  <c r="BV138" i="26"/>
  <c r="BG138" i="26"/>
  <c r="BX398" i="26"/>
  <c r="BI398" i="26"/>
  <c r="BI399" i="26"/>
  <c r="BX399" i="26"/>
  <c r="BJ27" i="26"/>
  <c r="BY27" i="26"/>
  <c r="BW330" i="26"/>
  <c r="BH330" i="26"/>
  <c r="BI524" i="26"/>
  <c r="BX524" i="26"/>
  <c r="BH156" i="26"/>
  <c r="BW156" i="26"/>
  <c r="BI405" i="26"/>
  <c r="BX405" i="26"/>
  <c r="BX214" i="26"/>
  <c r="BI214" i="26"/>
  <c r="BI327" i="26"/>
  <c r="BX327" i="26"/>
  <c r="BW202" i="26"/>
  <c r="BH202" i="26"/>
  <c r="BV183" i="26"/>
  <c r="BG183" i="26"/>
  <c r="BW473" i="26"/>
  <c r="BH473" i="26"/>
  <c r="BX365" i="26"/>
  <c r="BI365" i="26"/>
  <c r="BV410" i="26"/>
  <c r="BG410" i="26"/>
  <c r="BV339" i="26"/>
  <c r="BG339" i="26"/>
  <c r="BW478" i="26"/>
  <c r="BH478" i="26"/>
  <c r="BV484" i="26"/>
  <c r="BG484" i="26"/>
  <c r="BW361" i="26"/>
  <c r="BH361" i="26"/>
  <c r="BW480" i="26"/>
  <c r="BH480" i="26"/>
  <c r="BV113" i="26"/>
  <c r="BG113" i="26"/>
  <c r="BX329" i="26"/>
  <c r="BI329" i="26"/>
  <c r="BV472" i="26"/>
  <c r="BG472" i="26"/>
  <c r="BX33" i="26"/>
  <c r="BI33" i="26"/>
  <c r="BV210" i="26"/>
  <c r="BG210" i="26"/>
  <c r="BV331" i="26"/>
  <c r="BG331" i="26"/>
  <c r="BI41" i="26"/>
  <c r="BX41" i="26"/>
  <c r="BV189" i="26"/>
  <c r="BG189" i="26"/>
  <c r="BI141" i="26"/>
  <c r="BX141" i="26"/>
  <c r="BW157" i="26"/>
  <c r="BH157" i="26"/>
  <c r="BW359" i="26"/>
  <c r="BH359" i="26"/>
  <c r="BX408" i="26"/>
  <c r="BI408" i="26"/>
  <c r="BH412" i="26"/>
  <c r="BW412" i="26"/>
  <c r="BI343" i="26"/>
  <c r="BX343" i="26"/>
  <c r="BV166" i="26"/>
  <c r="BG166" i="26"/>
  <c r="BV371" i="26"/>
  <c r="BG371" i="26"/>
  <c r="BJ364" i="26"/>
  <c r="BY364" i="26"/>
  <c r="BW25" i="26"/>
  <c r="BH25" i="26"/>
  <c r="BH42" i="26"/>
  <c r="BW42" i="26"/>
  <c r="BV181" i="26"/>
  <c r="BG181" i="26"/>
  <c r="BI108" i="26"/>
  <c r="BX108" i="26"/>
  <c r="BW175" i="26"/>
  <c r="BH175" i="26"/>
  <c r="BV102" i="26"/>
  <c r="BG102" i="26"/>
  <c r="BW471" i="26"/>
  <c r="BH471" i="26"/>
  <c r="BV176" i="26"/>
  <c r="BG176" i="26"/>
  <c r="BX443" i="26"/>
  <c r="BI443" i="26"/>
  <c r="BX432" i="26"/>
  <c r="BI432" i="26"/>
  <c r="BV149" i="26"/>
  <c r="BG149" i="26"/>
  <c r="BX190" i="26"/>
  <c r="BI190" i="26"/>
  <c r="BV392" i="26"/>
  <c r="BG392" i="26"/>
  <c r="BW315" i="26"/>
  <c r="BH315" i="26"/>
  <c r="BI326" i="26"/>
  <c r="BX326" i="26"/>
  <c r="BG344" i="26"/>
  <c r="BV344" i="26"/>
  <c r="BX117" i="26"/>
  <c r="BI117" i="26"/>
  <c r="BV346" i="26"/>
  <c r="BG346" i="26"/>
  <c r="BW396" i="26"/>
  <c r="BH396" i="26"/>
  <c r="BV191" i="26"/>
  <c r="BG191" i="26"/>
  <c r="BW31" i="26"/>
  <c r="BH31" i="26"/>
  <c r="BI420" i="26"/>
  <c r="BX420" i="26"/>
  <c r="BX428" i="26"/>
  <c r="BI428" i="26"/>
  <c r="BX328" i="26"/>
  <c r="BI328" i="26"/>
  <c r="BV314" i="26"/>
  <c r="BG314" i="26"/>
  <c r="BX169" i="26"/>
  <c r="BI169" i="26"/>
  <c r="BV319" i="26"/>
  <c r="BG319" i="26"/>
  <c r="BX114" i="26"/>
  <c r="BI114" i="26"/>
  <c r="BW369" i="26"/>
  <c r="BH369" i="26"/>
  <c r="BW152" i="26"/>
  <c r="BH152" i="26"/>
  <c r="BW389" i="26"/>
  <c r="BH389" i="26"/>
  <c r="BG131" i="26"/>
  <c r="BV131" i="26"/>
  <c r="BV225" i="26"/>
  <c r="BG225" i="26"/>
  <c r="BW338" i="26"/>
  <c r="BH338" i="26"/>
  <c r="BV377" i="26"/>
  <c r="BG377" i="26"/>
  <c r="BW351" i="26"/>
  <c r="BH351" i="26"/>
  <c r="BX179" i="26"/>
  <c r="BI179" i="26"/>
  <c r="BY124" i="26"/>
  <c r="BJ124" i="26"/>
  <c r="BI160" i="26"/>
  <c r="BX160" i="26"/>
  <c r="BX22" i="26"/>
  <c r="BI22" i="26"/>
  <c r="BI394" i="26"/>
  <c r="BX394" i="26"/>
  <c r="BI382" i="26"/>
  <c r="BX382" i="26"/>
  <c r="BX336" i="26"/>
  <c r="BI336" i="26"/>
  <c r="BV153" i="26"/>
  <c r="BG153" i="26"/>
  <c r="BX406" i="26"/>
  <c r="BI406" i="26"/>
  <c r="BV43" i="26"/>
  <c r="BG43" i="26"/>
  <c r="BX28" i="26"/>
  <c r="BI28" i="26"/>
  <c r="BW212" i="26"/>
  <c r="BH212" i="26"/>
  <c r="BI436" i="26"/>
  <c r="BX436" i="26"/>
  <c r="BI486" i="26"/>
  <c r="BX486" i="26"/>
  <c r="BW21" i="26"/>
  <c r="BH21" i="26"/>
  <c r="BW467" i="26"/>
  <c r="BH467" i="26"/>
  <c r="BV57" i="26"/>
  <c r="BG57" i="26"/>
  <c r="BW38" i="26"/>
  <c r="BH38" i="26"/>
  <c r="BX55" i="26"/>
  <c r="BI55" i="26"/>
  <c r="BI342" i="26"/>
  <c r="BX342" i="26"/>
  <c r="BV167" i="26"/>
  <c r="BG167" i="26"/>
  <c r="BW204" i="26"/>
  <c r="BH204" i="26"/>
  <c r="BW146" i="26"/>
  <c r="BH146" i="26"/>
  <c r="BW99" i="26"/>
  <c r="BH99" i="26"/>
  <c r="BW320" i="26"/>
  <c r="BH320" i="26"/>
  <c r="BX390" i="26"/>
  <c r="BI390" i="26"/>
  <c r="BW39" i="26"/>
  <c r="BH39" i="26"/>
  <c r="BI316" i="26"/>
  <c r="BX316" i="26"/>
  <c r="BI411" i="26"/>
  <c r="BX411" i="26"/>
  <c r="BV24" i="26"/>
  <c r="BG24" i="26"/>
  <c r="BW184" i="26"/>
  <c r="BH184" i="26"/>
  <c r="BV230" i="26"/>
  <c r="BG230" i="26"/>
  <c r="BI441" i="26"/>
  <c r="BX441" i="26"/>
  <c r="BX341" i="26"/>
  <c r="BI341" i="26"/>
  <c r="BI337" i="26"/>
  <c r="BX337" i="26"/>
  <c r="BW350" i="26"/>
  <c r="BH350" i="26"/>
  <c r="BI387" i="26"/>
  <c r="BX387" i="26"/>
  <c r="BX185" i="26"/>
  <c r="BI185" i="26"/>
  <c r="BI491" i="26"/>
  <c r="BX491" i="26"/>
  <c r="BI416" i="26"/>
  <c r="BX416" i="26"/>
  <c r="BG322" i="26"/>
  <c r="BV322" i="26"/>
  <c r="BW145" i="26"/>
  <c r="BH145" i="26"/>
  <c r="BW116" i="26"/>
  <c r="BH116" i="26"/>
  <c r="BI35" i="26"/>
  <c r="BX35" i="26"/>
  <c r="BX426" i="26"/>
  <c r="BI426" i="26"/>
  <c r="BX348" i="26"/>
  <c r="BI348" i="26"/>
  <c r="BK425" i="26"/>
  <c r="BZ425" i="26"/>
  <c r="BV402" i="26"/>
  <c r="BG402" i="26"/>
  <c r="BW164" i="26"/>
  <c r="BH164" i="26"/>
  <c r="BW481" i="26"/>
  <c r="BH481" i="26"/>
  <c r="BV362" i="26"/>
  <c r="BG362" i="26"/>
  <c r="BI148" i="26"/>
  <c r="BX148" i="26"/>
  <c r="BV135" i="26"/>
  <c r="BG135" i="26"/>
  <c r="BV40" i="26"/>
  <c r="BG40" i="26"/>
  <c r="BI151" i="26"/>
  <c r="BX151" i="26"/>
  <c r="BI194" i="26"/>
  <c r="BX194" i="26"/>
  <c r="BI30" i="26"/>
  <c r="BX30" i="26"/>
  <c r="BX223" i="26"/>
  <c r="BI223" i="26"/>
  <c r="BI188" i="26"/>
  <c r="BX188" i="26"/>
  <c r="BX372" i="26"/>
  <c r="BI372" i="26"/>
  <c r="BX150" i="26"/>
  <c r="BI150" i="26"/>
  <c r="BI404" i="26"/>
  <c r="BX404" i="26"/>
  <c r="BW469" i="26"/>
  <c r="BH469" i="26"/>
  <c r="BV492" i="26"/>
  <c r="BG492" i="26"/>
  <c r="BI186" i="26"/>
  <c r="BV203" i="26"/>
  <c r="BG203" i="26"/>
  <c r="BW206" i="26"/>
  <c r="BH206" i="26"/>
  <c r="BI101" i="26"/>
  <c r="BX101" i="26"/>
  <c r="BI154" i="26"/>
  <c r="BX154" i="26"/>
  <c r="BI391" i="26"/>
  <c r="BX391" i="26"/>
  <c r="BV155" i="26"/>
  <c r="BG155" i="26"/>
  <c r="BW353" i="26"/>
  <c r="BH353" i="26"/>
  <c r="BK48" i="26"/>
  <c r="CA48" i="26" s="1"/>
  <c r="BZ48" i="26"/>
  <c r="BI345" i="26"/>
  <c r="BX345" i="26"/>
  <c r="BW162" i="26"/>
  <c r="BH162" i="26"/>
  <c r="BJ375" i="26"/>
  <c r="BY375" i="26"/>
  <c r="BV178" i="26"/>
  <c r="BG178" i="26"/>
  <c r="BV34" i="26"/>
  <c r="BG34" i="26"/>
  <c r="BG215" i="26"/>
  <c r="BV215" i="26"/>
  <c r="BI51" i="26"/>
  <c r="BX51" i="26"/>
  <c r="BW383" i="26"/>
  <c r="BH383" i="26"/>
  <c r="BV466" i="26"/>
  <c r="BG466" i="26"/>
  <c r="BI121" i="26"/>
  <c r="BX121" i="26"/>
  <c r="BX100" i="26"/>
  <c r="BI100" i="26"/>
  <c r="BV352" i="26"/>
  <c r="BG352" i="26"/>
  <c r="BV174" i="26"/>
  <c r="BG174" i="26"/>
  <c r="BX470" i="26"/>
  <c r="BI470" i="26"/>
  <c r="BI427" i="26"/>
  <c r="BX427" i="26"/>
  <c r="BJ482" i="26"/>
  <c r="BY482" i="26"/>
  <c r="BI430" i="26"/>
  <c r="BX430" i="26"/>
  <c r="BW483" i="26"/>
  <c r="BH483" i="26"/>
  <c r="BX356" i="26"/>
  <c r="BI356" i="26"/>
  <c r="BW393" i="26"/>
  <c r="BH393" i="26"/>
  <c r="BX195" i="26" l="1"/>
  <c r="BI400" i="26"/>
  <c r="BZ128" i="26"/>
  <c r="BX159" i="26"/>
  <c r="BX335" i="26"/>
  <c r="BI137" i="26"/>
  <c r="BX177" i="26"/>
  <c r="BX54" i="26"/>
  <c r="BI477" i="26"/>
  <c r="BY477" i="26" s="1"/>
  <c r="CB520" i="26"/>
  <c r="BZ507" i="26"/>
  <c r="BK507" i="26"/>
  <c r="BI37" i="26"/>
  <c r="BY37" i="26" s="1"/>
  <c r="BI421" i="26"/>
  <c r="BJ421" i="26" s="1"/>
  <c r="BX147" i="26"/>
  <c r="BY494" i="26"/>
  <c r="BZ516" i="26"/>
  <c r="BK516" i="26"/>
  <c r="CA516" i="26" s="1"/>
  <c r="BI221" i="26"/>
  <c r="BJ221" i="26" s="1"/>
  <c r="CB513" i="26"/>
  <c r="BI475" i="26"/>
  <c r="BJ475" i="26" s="1"/>
  <c r="CB522" i="26"/>
  <c r="BY509" i="26"/>
  <c r="BJ509" i="26"/>
  <c r="BY501" i="26"/>
  <c r="BJ501" i="26"/>
  <c r="CB515" i="26"/>
  <c r="BY521" i="26"/>
  <c r="BJ521" i="26"/>
  <c r="CA506" i="26"/>
  <c r="CB506" i="26"/>
  <c r="BK508" i="26"/>
  <c r="CA508" i="26" s="1"/>
  <c r="BZ508" i="26"/>
  <c r="CA523" i="26"/>
  <c r="CB523" i="26"/>
  <c r="BK496" i="26"/>
  <c r="CA496" i="26" s="1"/>
  <c r="BZ496" i="26"/>
  <c r="CA498" i="26"/>
  <c r="CB498" i="26"/>
  <c r="CB502" i="26"/>
  <c r="CA518" i="26"/>
  <c r="CB518" i="26"/>
  <c r="BK500" i="26"/>
  <c r="CA500" i="26" s="1"/>
  <c r="BZ500" i="26"/>
  <c r="BY517" i="26"/>
  <c r="BJ517" i="26"/>
  <c r="BY497" i="26"/>
  <c r="BJ497" i="26"/>
  <c r="BZ512" i="26"/>
  <c r="BK512" i="26"/>
  <c r="CA512" i="26" s="1"/>
  <c r="BZ503" i="26"/>
  <c r="BK503" i="26"/>
  <c r="CA510" i="26"/>
  <c r="CB510" i="26"/>
  <c r="BK504" i="26"/>
  <c r="CA504" i="26" s="1"/>
  <c r="BZ504" i="26"/>
  <c r="CB519" i="26"/>
  <c r="BY505" i="26"/>
  <c r="BJ505" i="26"/>
  <c r="BX192" i="26"/>
  <c r="BI440" i="26"/>
  <c r="BJ440" i="26" s="1"/>
  <c r="BI488" i="26"/>
  <c r="BY488" i="26" s="1"/>
  <c r="CB49" i="26"/>
  <c r="BX200" i="26"/>
  <c r="BJ415" i="26"/>
  <c r="BY415" i="26"/>
  <c r="CB435" i="26"/>
  <c r="BI413" i="26"/>
  <c r="BX413" i="26"/>
  <c r="BI219" i="26"/>
  <c r="BX219" i="26"/>
  <c r="BX130" i="26"/>
  <c r="BI130" i="26"/>
  <c r="BI59" i="26"/>
  <c r="BX59" i="26"/>
  <c r="BY227" i="26"/>
  <c r="BJ227" i="26"/>
  <c r="BI122" i="26"/>
  <c r="BX122" i="26"/>
  <c r="BX216" i="26"/>
  <c r="BI216" i="26"/>
  <c r="BX229" i="26"/>
  <c r="BI229" i="26"/>
  <c r="BY47" i="26"/>
  <c r="BJ47" i="26"/>
  <c r="BY217" i="26"/>
  <c r="BJ217" i="26"/>
  <c r="BJ434" i="26"/>
  <c r="BY434" i="26"/>
  <c r="BJ193" i="26"/>
  <c r="BY193" i="26"/>
  <c r="BX417" i="26"/>
  <c r="BI417" i="26"/>
  <c r="BJ226" i="26"/>
  <c r="BY226" i="26"/>
  <c r="BI126" i="26"/>
  <c r="BX126" i="26"/>
  <c r="BY220" i="26"/>
  <c r="BJ220" i="26"/>
  <c r="BI119" i="26"/>
  <c r="BX119" i="26"/>
  <c r="BX446" i="26"/>
  <c r="BI446" i="26"/>
  <c r="CB48" i="26"/>
  <c r="BX231" i="26"/>
  <c r="BI231" i="26"/>
  <c r="BI437" i="26"/>
  <c r="BX437" i="26"/>
  <c r="BI228" i="26"/>
  <c r="BX228" i="26"/>
  <c r="BZ482" i="26"/>
  <c r="BK482" i="26"/>
  <c r="CA482" i="26" s="1"/>
  <c r="BH466" i="26"/>
  <c r="BW466" i="26"/>
  <c r="BH178" i="26"/>
  <c r="BW178" i="26"/>
  <c r="BY154" i="26"/>
  <c r="BJ154" i="26"/>
  <c r="BI145" i="26"/>
  <c r="BX145" i="26"/>
  <c r="BY491" i="26"/>
  <c r="BJ491" i="26"/>
  <c r="BX39" i="26"/>
  <c r="BI39" i="26"/>
  <c r="BX212" i="26"/>
  <c r="BI212" i="26"/>
  <c r="BI389" i="26"/>
  <c r="BX389" i="26"/>
  <c r="BJ428" i="26"/>
  <c r="BY428" i="26"/>
  <c r="BY326" i="26"/>
  <c r="BJ326" i="26"/>
  <c r="BX471" i="26"/>
  <c r="BI471" i="26"/>
  <c r="BI361" i="26"/>
  <c r="BX361" i="26"/>
  <c r="BK27" i="26"/>
  <c r="CA27" i="26" s="1"/>
  <c r="BZ27" i="26"/>
  <c r="BH433" i="26"/>
  <c r="BW433" i="26"/>
  <c r="BH106" i="26"/>
  <c r="BW106" i="26"/>
  <c r="BI180" i="26"/>
  <c r="BX180" i="26"/>
  <c r="BX163" i="26"/>
  <c r="BI163" i="26"/>
  <c r="BX493" i="26"/>
  <c r="BI493" i="26"/>
  <c r="BZ494" i="26"/>
  <c r="BK494" i="26"/>
  <c r="CA494" i="26" s="1"/>
  <c r="BH218" i="26"/>
  <c r="BW218" i="26"/>
  <c r="BJ384" i="26"/>
  <c r="BY384" i="26"/>
  <c r="BH161" i="26"/>
  <c r="BW161" i="26"/>
  <c r="BY192" i="26"/>
  <c r="BJ192" i="26"/>
  <c r="BH442" i="26"/>
  <c r="BW442" i="26"/>
  <c r="BX32" i="26"/>
  <c r="BI32" i="26"/>
  <c r="BH468" i="26"/>
  <c r="BW468" i="26"/>
  <c r="BH379" i="26"/>
  <c r="BW379" i="26"/>
  <c r="BX393" i="26"/>
  <c r="BI393" i="26"/>
  <c r="BJ470" i="26"/>
  <c r="BY470" i="26"/>
  <c r="BH174" i="26"/>
  <c r="BW174" i="26"/>
  <c r="BH34" i="26"/>
  <c r="BW34" i="26"/>
  <c r="BJ372" i="26"/>
  <c r="BY372" i="26"/>
  <c r="BJ30" i="26"/>
  <c r="BY30" i="26"/>
  <c r="BY151" i="26"/>
  <c r="BJ151" i="26"/>
  <c r="BY148" i="26"/>
  <c r="BJ148" i="26"/>
  <c r="BH402" i="26"/>
  <c r="BW402" i="26"/>
  <c r="CA425" i="26"/>
  <c r="CB425" i="26"/>
  <c r="BJ426" i="26"/>
  <c r="BY426" i="26"/>
  <c r="BJ185" i="26"/>
  <c r="BY185" i="26"/>
  <c r="BJ147" i="26"/>
  <c r="BY147" i="26"/>
  <c r="BY337" i="26"/>
  <c r="BJ337" i="26"/>
  <c r="BJ341" i="26"/>
  <c r="BY341" i="26"/>
  <c r="BY441" i="26"/>
  <c r="BJ441" i="26"/>
  <c r="BH230" i="26"/>
  <c r="BW230" i="26"/>
  <c r="BH24" i="26"/>
  <c r="BW24" i="26"/>
  <c r="BJ316" i="26"/>
  <c r="BY316" i="26"/>
  <c r="BI320" i="26"/>
  <c r="BX320" i="26"/>
  <c r="BX204" i="26"/>
  <c r="BI204" i="26"/>
  <c r="BY486" i="26"/>
  <c r="BJ486" i="26"/>
  <c r="BH43" i="26"/>
  <c r="BW43" i="26"/>
  <c r="BJ336" i="26"/>
  <c r="BY336" i="26"/>
  <c r="BZ124" i="26"/>
  <c r="BK124" i="26"/>
  <c r="BX351" i="26"/>
  <c r="BI351" i="26"/>
  <c r="BX338" i="26"/>
  <c r="BI338" i="26"/>
  <c r="BX396" i="26"/>
  <c r="BI396" i="26"/>
  <c r="BH392" i="26"/>
  <c r="BW392" i="26"/>
  <c r="BJ432" i="26"/>
  <c r="BY432" i="26"/>
  <c r="BH176" i="26"/>
  <c r="BW176" i="26"/>
  <c r="BX175" i="26"/>
  <c r="BI175" i="26"/>
  <c r="BX25" i="26"/>
  <c r="BI25" i="26"/>
  <c r="BH166" i="26"/>
  <c r="BW166" i="26"/>
  <c r="BY343" i="26"/>
  <c r="BJ343" i="26"/>
  <c r="BJ408" i="26"/>
  <c r="BY408" i="26"/>
  <c r="BJ177" i="26"/>
  <c r="BY177" i="26"/>
  <c r="BH189" i="26"/>
  <c r="BW189" i="26"/>
  <c r="BH331" i="26"/>
  <c r="BW331" i="26"/>
  <c r="BJ329" i="26"/>
  <c r="BY329" i="26"/>
  <c r="BJ365" i="26"/>
  <c r="BY365" i="26"/>
  <c r="BH183" i="26"/>
  <c r="BW183" i="26"/>
  <c r="BJ214" i="26"/>
  <c r="BY214" i="26"/>
  <c r="BI330" i="26"/>
  <c r="BX330" i="26"/>
  <c r="BJ209" i="26"/>
  <c r="BY209" i="26"/>
  <c r="BH208" i="26"/>
  <c r="BW208" i="26"/>
  <c r="BJ199" i="26"/>
  <c r="BY199" i="26"/>
  <c r="BH334" i="26"/>
  <c r="BW334" i="26"/>
  <c r="BJ357" i="26"/>
  <c r="BY357" i="26"/>
  <c r="BX363" i="26"/>
  <c r="BI363" i="26"/>
  <c r="BY317" i="26"/>
  <c r="BJ317" i="26"/>
  <c r="BJ438" i="26"/>
  <c r="BY438" i="26"/>
  <c r="BX388" i="26"/>
  <c r="BI388" i="26"/>
  <c r="BH23" i="26"/>
  <c r="BW23" i="26"/>
  <c r="BJ232" i="26"/>
  <c r="BY232" i="26"/>
  <c r="BX109" i="26"/>
  <c r="BI109" i="26"/>
  <c r="BH44" i="26"/>
  <c r="BW44" i="26"/>
  <c r="BY213" i="26"/>
  <c r="BJ213" i="26"/>
  <c r="BJ50" i="26"/>
  <c r="BY50" i="26"/>
  <c r="BY424" i="26"/>
  <c r="BJ424" i="26"/>
  <c r="BH476" i="26"/>
  <c r="BW476" i="26"/>
  <c r="BY111" i="26"/>
  <c r="BJ111" i="26"/>
  <c r="BX360" i="26"/>
  <c r="BI360" i="26"/>
  <c r="BY335" i="26"/>
  <c r="BJ335" i="26"/>
  <c r="BJ354" i="26"/>
  <c r="BY354" i="26"/>
  <c r="BY418" i="26"/>
  <c r="BJ418" i="26"/>
  <c r="BY105" i="26"/>
  <c r="BJ105" i="26"/>
  <c r="BY429" i="26"/>
  <c r="BJ429" i="26"/>
  <c r="BZ107" i="26"/>
  <c r="BK107" i="26"/>
  <c r="BJ423" i="26"/>
  <c r="BY423" i="26"/>
  <c r="BX172" i="26"/>
  <c r="BI172" i="26"/>
  <c r="BH324" i="26"/>
  <c r="BW324" i="26"/>
  <c r="BH215" i="26"/>
  <c r="BW215" i="26"/>
  <c r="BH155" i="26"/>
  <c r="BW155" i="26"/>
  <c r="BJ150" i="26"/>
  <c r="BY150" i="26"/>
  <c r="BY188" i="26"/>
  <c r="BJ188" i="26"/>
  <c r="BY416" i="26"/>
  <c r="BJ416" i="26"/>
  <c r="BX38" i="26"/>
  <c r="BI38" i="26"/>
  <c r="BJ406" i="26"/>
  <c r="BY406" i="26"/>
  <c r="BJ179" i="26"/>
  <c r="BY179" i="26"/>
  <c r="BY159" i="26"/>
  <c r="BJ159" i="26"/>
  <c r="BH319" i="26"/>
  <c r="BW319" i="26"/>
  <c r="BY420" i="26"/>
  <c r="BJ420" i="26"/>
  <c r="BH346" i="26"/>
  <c r="BW346" i="26"/>
  <c r="BH210" i="26"/>
  <c r="BW210" i="26"/>
  <c r="BH113" i="26"/>
  <c r="BW113" i="26"/>
  <c r="BY405" i="26"/>
  <c r="BJ405" i="26"/>
  <c r="BJ398" i="26"/>
  <c r="BY398" i="26"/>
  <c r="BJ127" i="26"/>
  <c r="BY127" i="26"/>
  <c r="BH347" i="26"/>
  <c r="BW347" i="26"/>
  <c r="BH129" i="26"/>
  <c r="BW129" i="26"/>
  <c r="BJ120" i="26"/>
  <c r="BY120" i="26"/>
  <c r="BY370" i="26"/>
  <c r="BJ370" i="26"/>
  <c r="BY323" i="26"/>
  <c r="BJ323" i="26"/>
  <c r="BY373" i="26"/>
  <c r="BJ373" i="26"/>
  <c r="BX340" i="26"/>
  <c r="BI340" i="26"/>
  <c r="BH431" i="26"/>
  <c r="BW431" i="26"/>
  <c r="BH201" i="26"/>
  <c r="BW201" i="26"/>
  <c r="BX211" i="26"/>
  <c r="BI211" i="26"/>
  <c r="BX133" i="26"/>
  <c r="BI133" i="26"/>
  <c r="BH118" i="26"/>
  <c r="BW118" i="26"/>
  <c r="BH374" i="26"/>
  <c r="BW374" i="26"/>
  <c r="BX483" i="26"/>
  <c r="BI483" i="26"/>
  <c r="BJ400" i="26"/>
  <c r="BY400" i="26"/>
  <c r="BX383" i="26"/>
  <c r="BI383" i="26"/>
  <c r="BY51" i="26"/>
  <c r="BJ51" i="26"/>
  <c r="BZ375" i="26"/>
  <c r="BK375" i="26"/>
  <c r="BX162" i="26"/>
  <c r="BI162" i="26"/>
  <c r="BY345" i="26"/>
  <c r="BJ345" i="26"/>
  <c r="BI353" i="26"/>
  <c r="BX353" i="26"/>
  <c r="BY391" i="26"/>
  <c r="BJ391" i="26"/>
  <c r="BY101" i="26"/>
  <c r="BJ101" i="26"/>
  <c r="BY404" i="26"/>
  <c r="BJ404" i="26"/>
  <c r="BJ223" i="26"/>
  <c r="BY223" i="26"/>
  <c r="BH135" i="26"/>
  <c r="BW135" i="26"/>
  <c r="BH362" i="26"/>
  <c r="BW362" i="26"/>
  <c r="BX164" i="26"/>
  <c r="BI164" i="26"/>
  <c r="BX116" i="26"/>
  <c r="BI116" i="26"/>
  <c r="BY387" i="26"/>
  <c r="BJ387" i="26"/>
  <c r="BX146" i="26"/>
  <c r="BI146" i="26"/>
  <c r="BJ55" i="26"/>
  <c r="BY55" i="26"/>
  <c r="BH57" i="26"/>
  <c r="BW57" i="26"/>
  <c r="BX21" i="26"/>
  <c r="BI21" i="26"/>
  <c r="BX152" i="26"/>
  <c r="BI152" i="26"/>
  <c r="BJ114" i="26"/>
  <c r="BY114" i="26"/>
  <c r="BJ169" i="26"/>
  <c r="BY169" i="26"/>
  <c r="BY328" i="26"/>
  <c r="BJ328" i="26"/>
  <c r="BW191" i="26"/>
  <c r="BH191" i="26"/>
  <c r="BH344" i="26"/>
  <c r="BW344" i="26"/>
  <c r="BI315" i="26"/>
  <c r="BX315" i="26"/>
  <c r="BH102" i="26"/>
  <c r="BW102" i="26"/>
  <c r="BJ137" i="26"/>
  <c r="BY137" i="26"/>
  <c r="BH181" i="26"/>
  <c r="BW181" i="26"/>
  <c r="BZ364" i="26"/>
  <c r="BK364" i="26"/>
  <c r="CA364" i="26" s="1"/>
  <c r="BH472" i="26"/>
  <c r="BW472" i="26"/>
  <c r="BX480" i="26"/>
  <c r="BI480" i="26"/>
  <c r="BH484" i="26"/>
  <c r="BW484" i="26"/>
  <c r="BX478" i="26"/>
  <c r="BI478" i="26"/>
  <c r="BH410" i="26"/>
  <c r="BW410" i="26"/>
  <c r="BX156" i="26"/>
  <c r="BI156" i="26"/>
  <c r="BH138" i="26"/>
  <c r="BW138" i="26"/>
  <c r="BH205" i="26"/>
  <c r="BW205" i="26"/>
  <c r="BH60" i="26"/>
  <c r="BW60" i="26"/>
  <c r="BH171" i="26"/>
  <c r="BW171" i="26"/>
  <c r="BY378" i="26"/>
  <c r="BJ378" i="26"/>
  <c r="BY444" i="26"/>
  <c r="BJ444" i="26"/>
  <c r="BY349" i="26"/>
  <c r="BJ349" i="26"/>
  <c r="BJ144" i="26"/>
  <c r="BY144" i="26"/>
  <c r="BJ139" i="26"/>
  <c r="BY139" i="26"/>
  <c r="BH367" i="26"/>
  <c r="BW367" i="26"/>
  <c r="BJ173" i="26"/>
  <c r="BY173" i="26"/>
  <c r="BY196" i="26"/>
  <c r="BJ196" i="26"/>
  <c r="BY140" i="26"/>
  <c r="BJ140" i="26"/>
  <c r="BI376" i="26"/>
  <c r="BX376" i="26"/>
  <c r="BH26" i="26"/>
  <c r="BW26" i="26"/>
  <c r="BX36" i="26"/>
  <c r="BI36" i="26"/>
  <c r="BY474" i="26"/>
  <c r="BJ474" i="26"/>
  <c r="BY207" i="26"/>
  <c r="BJ207" i="26"/>
  <c r="BX380" i="26"/>
  <c r="BI380" i="26"/>
  <c r="BY421" i="26"/>
  <c r="BJ490" i="26"/>
  <c r="BY490" i="26"/>
  <c r="BI170" i="26"/>
  <c r="BX170" i="26"/>
  <c r="BY366" i="26"/>
  <c r="BJ366" i="26"/>
  <c r="CA128" i="26"/>
  <c r="CB128" i="26"/>
  <c r="BX110" i="26"/>
  <c r="BI110" i="26"/>
  <c r="BJ401" i="26"/>
  <c r="BY401" i="26"/>
  <c r="BH112" i="26"/>
  <c r="BW112" i="26"/>
  <c r="BW358" i="26"/>
  <c r="BH358" i="26"/>
  <c r="BJ419" i="26"/>
  <c r="BY419" i="26"/>
  <c r="BH125" i="26"/>
  <c r="BW125" i="26"/>
  <c r="BX321" i="26"/>
  <c r="BI321" i="26"/>
  <c r="BX385" i="26"/>
  <c r="BI385" i="26"/>
  <c r="BJ332" i="26"/>
  <c r="BY332" i="26"/>
  <c r="BJ403" i="26"/>
  <c r="BY403" i="26"/>
  <c r="BJ46" i="26"/>
  <c r="BY46" i="26"/>
  <c r="BH187" i="26"/>
  <c r="BW187" i="26"/>
  <c r="BX182" i="26"/>
  <c r="BI182" i="26"/>
  <c r="BJ479" i="26"/>
  <c r="BY479" i="26"/>
  <c r="BH352" i="26"/>
  <c r="BW352" i="26"/>
  <c r="BH203" i="26"/>
  <c r="BW203" i="26"/>
  <c r="BX481" i="26"/>
  <c r="BI481" i="26"/>
  <c r="BJ390" i="26"/>
  <c r="BY390" i="26"/>
  <c r="BX467" i="26"/>
  <c r="BI467" i="26"/>
  <c r="BY382" i="26"/>
  <c r="BJ382" i="26"/>
  <c r="BX369" i="26"/>
  <c r="BI369" i="26"/>
  <c r="BH314" i="26"/>
  <c r="BW314" i="26"/>
  <c r="BX31" i="26"/>
  <c r="BI31" i="26"/>
  <c r="BJ190" i="26"/>
  <c r="BY190" i="26"/>
  <c r="BY108" i="26"/>
  <c r="BJ108" i="26"/>
  <c r="BY41" i="26"/>
  <c r="BJ41" i="26"/>
  <c r="BH339" i="26"/>
  <c r="BW339" i="26"/>
  <c r="BY524" i="26"/>
  <c r="BJ524" i="26"/>
  <c r="BH52" i="26"/>
  <c r="BW52" i="26"/>
  <c r="BY422" i="26"/>
  <c r="BJ422" i="26"/>
  <c r="BX407" i="26"/>
  <c r="BI407" i="26"/>
  <c r="BY224" i="26"/>
  <c r="BJ224" i="26"/>
  <c r="BX168" i="26"/>
  <c r="BI168" i="26"/>
  <c r="BY56" i="26"/>
  <c r="BJ56" i="26"/>
  <c r="BY489" i="26"/>
  <c r="BJ489" i="26"/>
  <c r="BX134" i="26"/>
  <c r="BI134" i="26"/>
  <c r="BJ158" i="26"/>
  <c r="BY158" i="26"/>
  <c r="BH197" i="26"/>
  <c r="BW197" i="26"/>
  <c r="BY195" i="26"/>
  <c r="BJ195" i="26"/>
  <c r="BJ356" i="26"/>
  <c r="BY356" i="26"/>
  <c r="BY430" i="26"/>
  <c r="BJ430" i="26"/>
  <c r="BY427" i="26"/>
  <c r="BJ427" i="26"/>
  <c r="BJ100" i="26"/>
  <c r="BY100" i="26"/>
  <c r="BY121" i="26"/>
  <c r="BJ121" i="26"/>
  <c r="BX206" i="26"/>
  <c r="BI206" i="26"/>
  <c r="BY186" i="26"/>
  <c r="BJ186" i="26"/>
  <c r="BH492" i="26"/>
  <c r="BW492" i="26"/>
  <c r="BI469" i="26"/>
  <c r="BX469" i="26"/>
  <c r="BY194" i="26"/>
  <c r="BJ194" i="26"/>
  <c r="BH40" i="26"/>
  <c r="BW40" i="26"/>
  <c r="BJ348" i="26"/>
  <c r="BY348" i="26"/>
  <c r="BY35" i="26"/>
  <c r="BJ35" i="26"/>
  <c r="BH322" i="26"/>
  <c r="BW322" i="26"/>
  <c r="BX350" i="26"/>
  <c r="BI350" i="26"/>
  <c r="BX184" i="26"/>
  <c r="BI184" i="26"/>
  <c r="BY411" i="26"/>
  <c r="BJ411" i="26"/>
  <c r="BX99" i="26"/>
  <c r="BI99" i="26"/>
  <c r="BH167" i="26"/>
  <c r="BW167" i="26"/>
  <c r="BY342" i="26"/>
  <c r="BJ342" i="26"/>
  <c r="BY436" i="26"/>
  <c r="BJ436" i="26"/>
  <c r="BJ28" i="26"/>
  <c r="BY28" i="26"/>
  <c r="BH153" i="26"/>
  <c r="BW153" i="26"/>
  <c r="BY394" i="26"/>
  <c r="BJ394" i="26"/>
  <c r="BJ22" i="26"/>
  <c r="BY22" i="26"/>
  <c r="BY160" i="26"/>
  <c r="BJ160" i="26"/>
  <c r="BH377" i="26"/>
  <c r="BW377" i="26"/>
  <c r="BH225" i="26"/>
  <c r="BW225" i="26"/>
  <c r="BW131" i="26"/>
  <c r="BH131" i="26"/>
  <c r="BY54" i="26"/>
  <c r="BJ54" i="26"/>
  <c r="BJ117" i="26"/>
  <c r="BY117" i="26"/>
  <c r="BH149" i="26"/>
  <c r="BW149" i="26"/>
  <c r="BJ443" i="26"/>
  <c r="BY443" i="26"/>
  <c r="BX42" i="26"/>
  <c r="BI42" i="26"/>
  <c r="BJ37" i="26"/>
  <c r="BH371" i="26"/>
  <c r="BW371" i="26"/>
  <c r="BX412" i="26"/>
  <c r="BI412" i="26"/>
  <c r="BX359" i="26"/>
  <c r="BI359" i="26"/>
  <c r="BX157" i="26"/>
  <c r="BI157" i="26"/>
  <c r="BJ141" i="26"/>
  <c r="BY141" i="26"/>
  <c r="BJ33" i="26"/>
  <c r="BY33" i="26"/>
  <c r="BX473" i="26"/>
  <c r="BI473" i="26"/>
  <c r="BX202" i="26"/>
  <c r="BI202" i="26"/>
  <c r="BJ327" i="26"/>
  <c r="BY327" i="26"/>
  <c r="BY399" i="26"/>
  <c r="BJ399" i="26"/>
  <c r="BZ104" i="26"/>
  <c r="BK104" i="26"/>
  <c r="CA104" i="26" s="1"/>
  <c r="BH58" i="26"/>
  <c r="BW58" i="26"/>
  <c r="BZ123" i="26"/>
  <c r="BK123" i="26"/>
  <c r="CA123" i="26" s="1"/>
  <c r="BY397" i="26"/>
  <c r="BJ397" i="26"/>
  <c r="BX103" i="26"/>
  <c r="BI103" i="26"/>
  <c r="BH487" i="26"/>
  <c r="BW487" i="26"/>
  <c r="BJ198" i="26"/>
  <c r="BY198" i="26"/>
  <c r="BJ53" i="26"/>
  <c r="BY53" i="26"/>
  <c r="BH29" i="26"/>
  <c r="BW29" i="26"/>
  <c r="BX485" i="26"/>
  <c r="BI485" i="26"/>
  <c r="BY200" i="26"/>
  <c r="BJ200" i="26"/>
  <c r="BH45" i="26"/>
  <c r="BW45" i="26"/>
  <c r="BX368" i="26"/>
  <c r="BI368" i="26"/>
  <c r="BH395" i="26"/>
  <c r="BW395" i="26"/>
  <c r="BX409" i="26"/>
  <c r="BI409" i="26"/>
  <c r="BH222" i="26"/>
  <c r="BW222" i="26"/>
  <c r="BX143" i="26"/>
  <c r="BI143" i="26"/>
  <c r="BY439" i="26"/>
  <c r="BJ439" i="26"/>
  <c r="BJ381" i="26"/>
  <c r="BY381" i="26"/>
  <c r="BY445" i="26"/>
  <c r="BJ445" i="26"/>
  <c r="BJ325" i="26"/>
  <c r="BY325" i="26"/>
  <c r="BH355" i="26"/>
  <c r="BW355" i="26"/>
  <c r="BX318" i="26"/>
  <c r="BI318" i="26"/>
  <c r="BX136" i="26"/>
  <c r="BI136" i="26"/>
  <c r="BY115" i="26"/>
  <c r="BJ115" i="26"/>
  <c r="BX132" i="26"/>
  <c r="BI132" i="26"/>
  <c r="BY333" i="26"/>
  <c r="BJ333" i="26"/>
  <c r="BY165" i="26"/>
  <c r="BJ165" i="26"/>
  <c r="BI142" i="26"/>
  <c r="BX142" i="26"/>
  <c r="BJ386" i="26"/>
  <c r="BY386" i="26"/>
  <c r="BJ477" i="26" l="1"/>
  <c r="BY475" i="26"/>
  <c r="BY221" i="26"/>
  <c r="CB516" i="26"/>
  <c r="CA507" i="26"/>
  <c r="CB507" i="26"/>
  <c r="CB494" i="26"/>
  <c r="BY440" i="26"/>
  <c r="CB500" i="26"/>
  <c r="CB496" i="26"/>
  <c r="CB508" i="26"/>
  <c r="CB504" i="26"/>
  <c r="CB482" i="26"/>
  <c r="BJ488" i="26"/>
  <c r="BK488" i="26" s="1"/>
  <c r="BZ509" i="26"/>
  <c r="BK509" i="26"/>
  <c r="BZ505" i="26"/>
  <c r="BK505" i="26"/>
  <c r="BZ517" i="26"/>
  <c r="BK517" i="26"/>
  <c r="CA517" i="26" s="1"/>
  <c r="BZ521" i="26"/>
  <c r="BK521" i="26"/>
  <c r="BZ501" i="26"/>
  <c r="BK501" i="26"/>
  <c r="BZ497" i="26"/>
  <c r="BK497" i="26"/>
  <c r="CA497" i="26" s="1"/>
  <c r="CA503" i="26"/>
  <c r="CB503" i="26"/>
  <c r="CB512" i="26"/>
  <c r="BK415" i="26"/>
  <c r="BZ415" i="26"/>
  <c r="BK221" i="26"/>
  <c r="BZ221" i="26"/>
  <c r="BJ219" i="26"/>
  <c r="BY219" i="26"/>
  <c r="CB104" i="26"/>
  <c r="BY130" i="26"/>
  <c r="BJ130" i="26"/>
  <c r="CB27" i="26"/>
  <c r="BY413" i="26"/>
  <c r="BJ413" i="26"/>
  <c r="BJ216" i="26"/>
  <c r="BY216" i="26"/>
  <c r="BY446" i="26"/>
  <c r="BJ446" i="26"/>
  <c r="BK220" i="26"/>
  <c r="CA220" i="26" s="1"/>
  <c r="BZ220" i="26"/>
  <c r="BK434" i="26"/>
  <c r="BZ434" i="26"/>
  <c r="BY228" i="26"/>
  <c r="BJ228" i="26"/>
  <c r="BK226" i="26"/>
  <c r="BZ226" i="26"/>
  <c r="BK193" i="26"/>
  <c r="BZ193" i="26"/>
  <c r="BZ217" i="26"/>
  <c r="BK217" i="26"/>
  <c r="BY229" i="26"/>
  <c r="BJ229" i="26"/>
  <c r="BJ437" i="26"/>
  <c r="BY437" i="26"/>
  <c r="BY119" i="26"/>
  <c r="BJ119" i="26"/>
  <c r="BY126" i="26"/>
  <c r="BJ126" i="26"/>
  <c r="BK47" i="26"/>
  <c r="CA47" i="26" s="1"/>
  <c r="BZ47" i="26"/>
  <c r="BZ227" i="26"/>
  <c r="BK227" i="26"/>
  <c r="CA227" i="26" s="1"/>
  <c r="CB47" i="26"/>
  <c r="BY231" i="26"/>
  <c r="BJ231" i="26"/>
  <c r="BY417" i="26"/>
  <c r="BJ417" i="26"/>
  <c r="BJ122" i="26"/>
  <c r="BY122" i="26"/>
  <c r="BY59" i="26"/>
  <c r="BJ59" i="26"/>
  <c r="BY132" i="26"/>
  <c r="BJ132" i="26"/>
  <c r="BZ198" i="26"/>
  <c r="BK198" i="26"/>
  <c r="BY103" i="26"/>
  <c r="BJ103" i="26"/>
  <c r="BZ399" i="26"/>
  <c r="BK399" i="26"/>
  <c r="CA399" i="26" s="1"/>
  <c r="BZ327" i="26"/>
  <c r="BK327" i="26"/>
  <c r="CA327" i="26" s="1"/>
  <c r="BY473" i="26"/>
  <c r="BJ473" i="26"/>
  <c r="BZ33" i="26"/>
  <c r="BK33" i="26"/>
  <c r="BY359" i="26"/>
  <c r="BJ359" i="26"/>
  <c r="BJ42" i="26"/>
  <c r="BY42" i="26"/>
  <c r="BX149" i="26"/>
  <c r="BI149" i="26"/>
  <c r="BZ117" i="26"/>
  <c r="BK117" i="26"/>
  <c r="CA117" i="26" s="1"/>
  <c r="BI131" i="26"/>
  <c r="BX131" i="26"/>
  <c r="BX225" i="26"/>
  <c r="BI225" i="26"/>
  <c r="BZ28" i="26"/>
  <c r="BK28" i="26"/>
  <c r="BX167" i="26"/>
  <c r="BI167" i="26"/>
  <c r="BZ411" i="26"/>
  <c r="BK411" i="26"/>
  <c r="CA411" i="26" s="1"/>
  <c r="BX40" i="26"/>
  <c r="BI40" i="26"/>
  <c r="BX492" i="26"/>
  <c r="BI492" i="26"/>
  <c r="BY206" i="26"/>
  <c r="BJ206" i="26"/>
  <c r="BZ440" i="26"/>
  <c r="BK440" i="26"/>
  <c r="CA440" i="26" s="1"/>
  <c r="BZ121" i="26"/>
  <c r="BK121" i="26"/>
  <c r="CA121" i="26" s="1"/>
  <c r="BK356" i="26"/>
  <c r="BZ356" i="26"/>
  <c r="BY134" i="26"/>
  <c r="BJ134" i="26"/>
  <c r="BY407" i="26"/>
  <c r="BJ407" i="26"/>
  <c r="BZ108" i="26"/>
  <c r="BK108" i="26"/>
  <c r="CA108" i="26" s="1"/>
  <c r="BY481" i="26"/>
  <c r="BJ481" i="26"/>
  <c r="BY182" i="26"/>
  <c r="BJ182" i="26"/>
  <c r="BX125" i="26"/>
  <c r="BI125" i="26"/>
  <c r="BZ401" i="26"/>
  <c r="BK401" i="26"/>
  <c r="BY170" i="26"/>
  <c r="BJ170" i="26"/>
  <c r="BZ139" i="26"/>
  <c r="BK139" i="26"/>
  <c r="BZ378" i="26"/>
  <c r="BK378" i="26"/>
  <c r="CA378" i="26" s="1"/>
  <c r="BX205" i="26"/>
  <c r="BI205" i="26"/>
  <c r="BX138" i="26"/>
  <c r="BI138" i="26"/>
  <c r="BX472" i="26"/>
  <c r="BI472" i="26"/>
  <c r="BZ137" i="26"/>
  <c r="BK137" i="26"/>
  <c r="CA137" i="26" s="1"/>
  <c r="BX344" i="26"/>
  <c r="BI344" i="26"/>
  <c r="BY152" i="26"/>
  <c r="BJ152" i="26"/>
  <c r="BX57" i="26"/>
  <c r="BI57" i="26"/>
  <c r="BX362" i="26"/>
  <c r="BI362" i="26"/>
  <c r="BZ404" i="26"/>
  <c r="BK404" i="26"/>
  <c r="CA375" i="26"/>
  <c r="CB375" i="26"/>
  <c r="BZ400" i="26"/>
  <c r="BK400" i="26"/>
  <c r="BY211" i="26"/>
  <c r="BJ211" i="26"/>
  <c r="BX201" i="26"/>
  <c r="BI201" i="26"/>
  <c r="BZ120" i="26"/>
  <c r="BK120" i="26"/>
  <c r="CA120" i="26" s="1"/>
  <c r="BZ179" i="26"/>
  <c r="BK179" i="26"/>
  <c r="BX155" i="26"/>
  <c r="BI155" i="26"/>
  <c r="BY172" i="26"/>
  <c r="BJ172" i="26"/>
  <c r="CA107" i="26"/>
  <c r="CB107" i="26"/>
  <c r="BZ105" i="26"/>
  <c r="BK105" i="26"/>
  <c r="BZ424" i="26"/>
  <c r="BK424" i="26"/>
  <c r="CA424" i="26" s="1"/>
  <c r="BZ50" i="26"/>
  <c r="BK50" i="26"/>
  <c r="CA50" i="26" s="1"/>
  <c r="BX44" i="26"/>
  <c r="BI44" i="26"/>
  <c r="BZ232" i="26"/>
  <c r="BK232" i="26"/>
  <c r="CA232" i="26" s="1"/>
  <c r="BZ317" i="26"/>
  <c r="BK317" i="26"/>
  <c r="BX334" i="26"/>
  <c r="BI334" i="26"/>
  <c r="BZ199" i="26"/>
  <c r="BK199" i="26"/>
  <c r="CA199" i="26" s="1"/>
  <c r="BZ209" i="26"/>
  <c r="BK209" i="26"/>
  <c r="CA209" i="26" s="1"/>
  <c r="BX183" i="26"/>
  <c r="BI183" i="26"/>
  <c r="BZ177" i="26"/>
  <c r="BK177" i="26"/>
  <c r="BK343" i="26"/>
  <c r="CA343" i="26" s="1"/>
  <c r="BZ343" i="26"/>
  <c r="BX166" i="26"/>
  <c r="BI166" i="26"/>
  <c r="BX392" i="26"/>
  <c r="BI392" i="26"/>
  <c r="BY338" i="26"/>
  <c r="BJ338" i="26"/>
  <c r="BZ336" i="26"/>
  <c r="BK336" i="26"/>
  <c r="CA336" i="26" s="1"/>
  <c r="BY320" i="26"/>
  <c r="BJ320" i="26"/>
  <c r="BX230" i="26"/>
  <c r="BI230" i="26"/>
  <c r="BZ341" i="26"/>
  <c r="BK341" i="26"/>
  <c r="BZ147" i="26"/>
  <c r="BK147" i="26"/>
  <c r="CA147" i="26" s="1"/>
  <c r="BZ477" i="26"/>
  <c r="BK477" i="26"/>
  <c r="CA477" i="26" s="1"/>
  <c r="BZ384" i="26"/>
  <c r="BK384" i="26"/>
  <c r="CA384" i="26" s="1"/>
  <c r="BY163" i="26"/>
  <c r="BJ163" i="26"/>
  <c r="BY361" i="26"/>
  <c r="BJ361" i="26"/>
  <c r="BZ326" i="26"/>
  <c r="BK326" i="26"/>
  <c r="CA326" i="26" s="1"/>
  <c r="BZ428" i="26"/>
  <c r="BK428" i="26"/>
  <c r="CA428" i="26" s="1"/>
  <c r="BY212" i="26"/>
  <c r="BJ212" i="26"/>
  <c r="BZ491" i="26"/>
  <c r="BK491" i="26"/>
  <c r="BX178" i="26"/>
  <c r="BI178" i="26"/>
  <c r="BZ165" i="26"/>
  <c r="BK165" i="26"/>
  <c r="CA165" i="26" s="1"/>
  <c r="BZ115" i="26"/>
  <c r="BK115" i="26"/>
  <c r="CA115" i="26" s="1"/>
  <c r="BY136" i="26"/>
  <c r="BJ136" i="26"/>
  <c r="BX355" i="26"/>
  <c r="BI355" i="26"/>
  <c r="BK445" i="26"/>
  <c r="BZ445" i="26"/>
  <c r="BZ381" i="26"/>
  <c r="BK381" i="26"/>
  <c r="CA381" i="26" s="1"/>
  <c r="BY143" i="26"/>
  <c r="BJ143" i="26"/>
  <c r="BX222" i="26"/>
  <c r="BI222" i="26"/>
  <c r="BZ200" i="26"/>
  <c r="BK200" i="26"/>
  <c r="CA200" i="26" s="1"/>
  <c r="BY157" i="26"/>
  <c r="BJ157" i="26"/>
  <c r="BZ443" i="26"/>
  <c r="BK443" i="26"/>
  <c r="CA443" i="26" s="1"/>
  <c r="BZ54" i="26"/>
  <c r="BK54" i="26"/>
  <c r="CA54" i="26" s="1"/>
  <c r="BZ22" i="26"/>
  <c r="BK22" i="26"/>
  <c r="BX153" i="26"/>
  <c r="BI153" i="26"/>
  <c r="BZ436" i="26"/>
  <c r="BK436" i="26"/>
  <c r="BZ342" i="26"/>
  <c r="BK342" i="26"/>
  <c r="CA342" i="26" s="1"/>
  <c r="BY99" i="26"/>
  <c r="BJ99" i="26"/>
  <c r="BZ194" i="26"/>
  <c r="BK194" i="26"/>
  <c r="CA194" i="26" s="1"/>
  <c r="BZ186" i="26"/>
  <c r="BK186" i="26"/>
  <c r="CA186" i="26" s="1"/>
  <c r="BZ430" i="26"/>
  <c r="BK430" i="26"/>
  <c r="BX197" i="26"/>
  <c r="BI197" i="26"/>
  <c r="BK56" i="26"/>
  <c r="BZ56" i="26"/>
  <c r="BZ41" i="26"/>
  <c r="BK41" i="26"/>
  <c r="BY31" i="26"/>
  <c r="BJ31" i="26"/>
  <c r="BX314" i="26"/>
  <c r="BI314" i="26"/>
  <c r="BZ382" i="26"/>
  <c r="BK382" i="26"/>
  <c r="BZ46" i="26"/>
  <c r="BK46" i="26"/>
  <c r="CA46" i="26" s="1"/>
  <c r="BZ332" i="26"/>
  <c r="BK332" i="26"/>
  <c r="CA332" i="26" s="1"/>
  <c r="BY321" i="26"/>
  <c r="BJ321" i="26"/>
  <c r="BX112" i="26"/>
  <c r="BI112" i="26"/>
  <c r="BJ110" i="26"/>
  <c r="BY110" i="26"/>
  <c r="BZ366" i="26"/>
  <c r="BK366" i="26"/>
  <c r="CA366" i="26" s="1"/>
  <c r="BZ207" i="26"/>
  <c r="BK207" i="26"/>
  <c r="CA207" i="26" s="1"/>
  <c r="BY376" i="26"/>
  <c r="BJ376" i="26"/>
  <c r="BX367" i="26"/>
  <c r="BI367" i="26"/>
  <c r="BX60" i="26"/>
  <c r="BI60" i="26"/>
  <c r="BJ156" i="26"/>
  <c r="BY156" i="26"/>
  <c r="BX410" i="26"/>
  <c r="BI410" i="26"/>
  <c r="BY480" i="26"/>
  <c r="BJ480" i="26"/>
  <c r="CB364" i="26"/>
  <c r="BY315" i="26"/>
  <c r="BJ315" i="26"/>
  <c r="BY21" i="26"/>
  <c r="BJ21" i="26"/>
  <c r="BZ475" i="26"/>
  <c r="BK475" i="26"/>
  <c r="BJ164" i="26"/>
  <c r="BY164" i="26"/>
  <c r="BY353" i="26"/>
  <c r="BJ353" i="26"/>
  <c r="BY383" i="26"/>
  <c r="BJ383" i="26"/>
  <c r="BX374" i="26"/>
  <c r="BI374" i="26"/>
  <c r="BZ488" i="26"/>
  <c r="BZ373" i="26"/>
  <c r="BK373" i="26"/>
  <c r="BZ398" i="26"/>
  <c r="BK398" i="26"/>
  <c r="BX113" i="26"/>
  <c r="BI113" i="26"/>
  <c r="BZ159" i="26"/>
  <c r="BK159" i="26"/>
  <c r="BK416" i="26"/>
  <c r="BZ416" i="26"/>
  <c r="BJ360" i="26"/>
  <c r="BY360" i="26"/>
  <c r="BZ213" i="26"/>
  <c r="BK213" i="26"/>
  <c r="BY109" i="26"/>
  <c r="BJ109" i="26"/>
  <c r="BZ214" i="26"/>
  <c r="BK214" i="26"/>
  <c r="CA214" i="26" s="1"/>
  <c r="BX189" i="26"/>
  <c r="BI189" i="26"/>
  <c r="BY396" i="26"/>
  <c r="BJ396" i="26"/>
  <c r="CA124" i="26"/>
  <c r="CB124" i="26"/>
  <c r="BY204" i="26"/>
  <c r="BJ204" i="26"/>
  <c r="BI24" i="26"/>
  <c r="BX24" i="26"/>
  <c r="BZ441" i="26"/>
  <c r="BK441" i="26"/>
  <c r="CA441" i="26" s="1"/>
  <c r="BZ337" i="26"/>
  <c r="BK337" i="26"/>
  <c r="CA337" i="26" s="1"/>
  <c r="BZ148" i="26"/>
  <c r="BK148" i="26"/>
  <c r="BZ151" i="26"/>
  <c r="BK151" i="26"/>
  <c r="CA151" i="26" s="1"/>
  <c r="BZ30" i="26"/>
  <c r="BK30" i="26"/>
  <c r="CA30" i="26" s="1"/>
  <c r="BX174" i="26"/>
  <c r="BI174" i="26"/>
  <c r="BZ470" i="26"/>
  <c r="BK470" i="26"/>
  <c r="CA470" i="26" s="1"/>
  <c r="BX468" i="26"/>
  <c r="BI468" i="26"/>
  <c r="BX442" i="26"/>
  <c r="BI442" i="26"/>
  <c r="BX161" i="26"/>
  <c r="BI161" i="26"/>
  <c r="BY180" i="26"/>
  <c r="BJ180" i="26"/>
  <c r="BY471" i="26"/>
  <c r="BJ471" i="26"/>
  <c r="BZ154" i="26"/>
  <c r="BK154" i="26"/>
  <c r="BZ333" i="26"/>
  <c r="BK333" i="26"/>
  <c r="CA333" i="26" s="1"/>
  <c r="BZ439" i="26"/>
  <c r="BK439" i="26"/>
  <c r="CA439" i="26" s="1"/>
  <c r="BY409" i="26"/>
  <c r="BJ409" i="26"/>
  <c r="BX395" i="26"/>
  <c r="BI395" i="26"/>
  <c r="BZ53" i="26"/>
  <c r="BK53" i="26"/>
  <c r="BZ397" i="26"/>
  <c r="BK397" i="26"/>
  <c r="CA397" i="26" s="1"/>
  <c r="BY202" i="26"/>
  <c r="BJ202" i="26"/>
  <c r="BZ37" i="26"/>
  <c r="BK37" i="26"/>
  <c r="BZ160" i="26"/>
  <c r="BK160" i="26"/>
  <c r="CA160" i="26" s="1"/>
  <c r="BZ394" i="26"/>
  <c r="BK394" i="26"/>
  <c r="CA394" i="26" s="1"/>
  <c r="BY184" i="26"/>
  <c r="BJ184" i="26"/>
  <c r="BX322" i="26"/>
  <c r="BI322" i="26"/>
  <c r="BZ348" i="26"/>
  <c r="BK348" i="26"/>
  <c r="BY469" i="26"/>
  <c r="BJ469" i="26"/>
  <c r="BZ427" i="26"/>
  <c r="BK427" i="26"/>
  <c r="CA427" i="26" s="1"/>
  <c r="BZ195" i="26"/>
  <c r="BK195" i="26"/>
  <c r="CA195" i="26" s="1"/>
  <c r="BZ489" i="26"/>
  <c r="BK489" i="26"/>
  <c r="CA489" i="26" s="1"/>
  <c r="BK224" i="26"/>
  <c r="CA224" i="26" s="1"/>
  <c r="BZ224" i="26"/>
  <c r="BZ422" i="26"/>
  <c r="BK422" i="26"/>
  <c r="CA422" i="26" s="1"/>
  <c r="BX52" i="26"/>
  <c r="BI52" i="26"/>
  <c r="BZ390" i="26"/>
  <c r="BK390" i="26"/>
  <c r="BY385" i="26"/>
  <c r="BJ385" i="26"/>
  <c r="BZ419" i="26"/>
  <c r="BK419" i="26"/>
  <c r="CA419" i="26" s="1"/>
  <c r="BZ421" i="26"/>
  <c r="BK421" i="26"/>
  <c r="CA421" i="26" s="1"/>
  <c r="BY36" i="26"/>
  <c r="BJ36" i="26"/>
  <c r="BX26" i="26"/>
  <c r="BI26" i="26"/>
  <c r="BZ196" i="26"/>
  <c r="BK196" i="26"/>
  <c r="CA196" i="26" s="1"/>
  <c r="BZ173" i="26"/>
  <c r="BK173" i="26"/>
  <c r="CA173" i="26" s="1"/>
  <c r="BZ444" i="26"/>
  <c r="BK444" i="26"/>
  <c r="CA444" i="26" s="1"/>
  <c r="BX181" i="26"/>
  <c r="BI181" i="26"/>
  <c r="BZ114" i="26"/>
  <c r="BK114" i="26"/>
  <c r="BZ55" i="26"/>
  <c r="BK55" i="26"/>
  <c r="BZ387" i="26"/>
  <c r="BK387" i="26"/>
  <c r="CA387" i="26" s="1"/>
  <c r="BY116" i="26"/>
  <c r="BJ116" i="26"/>
  <c r="BX135" i="26"/>
  <c r="BI135" i="26"/>
  <c r="BZ223" i="26"/>
  <c r="BK223" i="26"/>
  <c r="CA223" i="26" s="1"/>
  <c r="BZ391" i="26"/>
  <c r="BK391" i="26"/>
  <c r="CA391" i="26" s="1"/>
  <c r="BY162" i="26"/>
  <c r="BJ162" i="26"/>
  <c r="BZ51" i="26"/>
  <c r="BK51" i="26"/>
  <c r="CA51" i="26" s="1"/>
  <c r="BY483" i="26"/>
  <c r="BJ483" i="26"/>
  <c r="BY133" i="26"/>
  <c r="BJ133" i="26"/>
  <c r="BX431" i="26"/>
  <c r="BI431" i="26"/>
  <c r="BZ370" i="26"/>
  <c r="BK370" i="26"/>
  <c r="CA370" i="26" s="1"/>
  <c r="BZ127" i="26"/>
  <c r="BK127" i="26"/>
  <c r="BZ405" i="26"/>
  <c r="BK405" i="26"/>
  <c r="BX346" i="26"/>
  <c r="BI346" i="26"/>
  <c r="BZ406" i="26"/>
  <c r="BK406" i="26"/>
  <c r="BZ150" i="26"/>
  <c r="BK150" i="26"/>
  <c r="BK429" i="26"/>
  <c r="CA429" i="26" s="1"/>
  <c r="BZ429" i="26"/>
  <c r="BK418" i="26"/>
  <c r="BZ418" i="26"/>
  <c r="BZ354" i="26"/>
  <c r="BK354" i="26"/>
  <c r="BX476" i="26"/>
  <c r="BI476" i="26"/>
  <c r="BY363" i="26"/>
  <c r="BJ363" i="26"/>
  <c r="BZ357" i="26"/>
  <c r="BK357" i="26"/>
  <c r="BX208" i="26"/>
  <c r="BI208" i="26"/>
  <c r="BZ365" i="26"/>
  <c r="BK365" i="26"/>
  <c r="CA365" i="26" s="1"/>
  <c r="BX331" i="26"/>
  <c r="BI331" i="26"/>
  <c r="BY25" i="26"/>
  <c r="BJ25" i="26"/>
  <c r="BZ432" i="26"/>
  <c r="BK432" i="26"/>
  <c r="BX43" i="26"/>
  <c r="BI43" i="26"/>
  <c r="BK316" i="26"/>
  <c r="CA316" i="26" s="1"/>
  <c r="BZ316" i="26"/>
  <c r="BZ185" i="26"/>
  <c r="BK185" i="26"/>
  <c r="BY32" i="26"/>
  <c r="BJ32" i="26"/>
  <c r="BZ192" i="26"/>
  <c r="BK192" i="26"/>
  <c r="BY493" i="26"/>
  <c r="BJ493" i="26"/>
  <c r="BX433" i="26"/>
  <c r="BI433" i="26"/>
  <c r="BY39" i="26"/>
  <c r="BJ39" i="26"/>
  <c r="BX466" i="26"/>
  <c r="BI466" i="26"/>
  <c r="CB123" i="26"/>
  <c r="BJ142" i="26"/>
  <c r="BY142" i="26"/>
  <c r="BZ386" i="26"/>
  <c r="BK386" i="26"/>
  <c r="BY318" i="26"/>
  <c r="BJ318" i="26"/>
  <c r="BZ325" i="26"/>
  <c r="BK325" i="26"/>
  <c r="CA325" i="26" s="1"/>
  <c r="BY368" i="26"/>
  <c r="BJ368" i="26"/>
  <c r="BX45" i="26"/>
  <c r="BI45" i="26"/>
  <c r="BY485" i="26"/>
  <c r="BJ485" i="26"/>
  <c r="BX29" i="26"/>
  <c r="BI29" i="26"/>
  <c r="BX487" i="26"/>
  <c r="BI487" i="26"/>
  <c r="BX58" i="26"/>
  <c r="BI58" i="26"/>
  <c r="BK141" i="26"/>
  <c r="CA141" i="26" s="1"/>
  <c r="BZ141" i="26"/>
  <c r="BY412" i="26"/>
  <c r="BJ412" i="26"/>
  <c r="BX371" i="26"/>
  <c r="BI371" i="26"/>
  <c r="BX377" i="26"/>
  <c r="BI377" i="26"/>
  <c r="BY350" i="26"/>
  <c r="BJ350" i="26"/>
  <c r="BZ35" i="26"/>
  <c r="BK35" i="26"/>
  <c r="CA35" i="26" s="1"/>
  <c r="BZ100" i="26"/>
  <c r="BK100" i="26"/>
  <c r="BZ158" i="26"/>
  <c r="BK158" i="26"/>
  <c r="CA158" i="26" s="1"/>
  <c r="BY168" i="26"/>
  <c r="BJ168" i="26"/>
  <c r="BK524" i="26"/>
  <c r="BZ524" i="26"/>
  <c r="BX339" i="26"/>
  <c r="BI339" i="26"/>
  <c r="BZ190" i="26"/>
  <c r="BK190" i="26"/>
  <c r="BJ369" i="26"/>
  <c r="BY369" i="26"/>
  <c r="BY467" i="26"/>
  <c r="BJ467" i="26"/>
  <c r="BX203" i="26"/>
  <c r="BI203" i="26"/>
  <c r="BX352" i="26"/>
  <c r="BI352" i="26"/>
  <c r="BZ479" i="26"/>
  <c r="BK479" i="26"/>
  <c r="CA479" i="26" s="1"/>
  <c r="BX187" i="26"/>
  <c r="BI187" i="26"/>
  <c r="BZ403" i="26"/>
  <c r="BK403" i="26"/>
  <c r="CA403" i="26" s="1"/>
  <c r="BI358" i="26"/>
  <c r="BX358" i="26"/>
  <c r="BZ490" i="26"/>
  <c r="BK490" i="26"/>
  <c r="BY380" i="26"/>
  <c r="BJ380" i="26"/>
  <c r="BK474" i="26"/>
  <c r="CA474" i="26" s="1"/>
  <c r="BZ474" i="26"/>
  <c r="BZ140" i="26"/>
  <c r="BK140" i="26"/>
  <c r="BZ144" i="26"/>
  <c r="BK144" i="26"/>
  <c r="BZ349" i="26"/>
  <c r="BK349" i="26"/>
  <c r="BX171" i="26"/>
  <c r="BI171" i="26"/>
  <c r="BY478" i="26"/>
  <c r="BJ478" i="26"/>
  <c r="BX484" i="26"/>
  <c r="BI484" i="26"/>
  <c r="BX102" i="26"/>
  <c r="BI102" i="26"/>
  <c r="BI191" i="26"/>
  <c r="BX191" i="26"/>
  <c r="BZ328" i="26"/>
  <c r="BK328" i="26"/>
  <c r="BZ169" i="26"/>
  <c r="BK169" i="26"/>
  <c r="CA169" i="26" s="1"/>
  <c r="BY146" i="26"/>
  <c r="BJ146" i="26"/>
  <c r="BZ101" i="26"/>
  <c r="BK101" i="26"/>
  <c r="BZ345" i="26"/>
  <c r="BK345" i="26"/>
  <c r="CA345" i="26" s="1"/>
  <c r="BX118" i="26"/>
  <c r="BI118" i="26"/>
  <c r="BY340" i="26"/>
  <c r="BJ340" i="26"/>
  <c r="BZ323" i="26"/>
  <c r="BK323" i="26"/>
  <c r="CA323" i="26" s="1"/>
  <c r="BX129" i="26"/>
  <c r="BI129" i="26"/>
  <c r="BX347" i="26"/>
  <c r="BI347" i="26"/>
  <c r="BX210" i="26"/>
  <c r="BI210" i="26"/>
  <c r="BZ420" i="26"/>
  <c r="BK420" i="26"/>
  <c r="BX319" i="26"/>
  <c r="BI319" i="26"/>
  <c r="BY38" i="26"/>
  <c r="BJ38" i="26"/>
  <c r="BZ188" i="26"/>
  <c r="BK188" i="26"/>
  <c r="BX215" i="26"/>
  <c r="BI215" i="26"/>
  <c r="BX324" i="26"/>
  <c r="BI324" i="26"/>
  <c r="BZ423" i="26"/>
  <c r="BK423" i="26"/>
  <c r="CA423" i="26" s="1"/>
  <c r="BZ335" i="26"/>
  <c r="BK335" i="26"/>
  <c r="BZ111" i="26"/>
  <c r="BK111" i="26"/>
  <c r="BX23" i="26"/>
  <c r="BI23" i="26"/>
  <c r="BY388" i="26"/>
  <c r="BJ388" i="26"/>
  <c r="BZ438" i="26"/>
  <c r="BK438" i="26"/>
  <c r="BY330" i="26"/>
  <c r="BJ330" i="26"/>
  <c r="BZ329" i="26"/>
  <c r="BK329" i="26"/>
  <c r="CA329" i="26" s="1"/>
  <c r="BZ408" i="26"/>
  <c r="BK408" i="26"/>
  <c r="CA408" i="26" s="1"/>
  <c r="BJ175" i="26"/>
  <c r="BY175" i="26"/>
  <c r="BX176" i="26"/>
  <c r="BI176" i="26"/>
  <c r="BY351" i="26"/>
  <c r="BJ351" i="26"/>
  <c r="BZ486" i="26"/>
  <c r="BK486" i="26"/>
  <c r="CA486" i="26" s="1"/>
  <c r="BZ426" i="26"/>
  <c r="BK426" i="26"/>
  <c r="CA426" i="26" s="1"/>
  <c r="BX402" i="26"/>
  <c r="BI402" i="26"/>
  <c r="BZ372" i="26"/>
  <c r="BK372" i="26"/>
  <c r="BX34" i="26"/>
  <c r="BI34" i="26"/>
  <c r="BY393" i="26"/>
  <c r="BJ393" i="26"/>
  <c r="BX379" i="26"/>
  <c r="BI379" i="26"/>
  <c r="BX218" i="26"/>
  <c r="BI218" i="26"/>
  <c r="BX106" i="26"/>
  <c r="BI106" i="26"/>
  <c r="BY389" i="26"/>
  <c r="BJ389" i="26"/>
  <c r="BY145" i="26"/>
  <c r="BJ145" i="26"/>
  <c r="CB424" i="26" l="1"/>
  <c r="CB497" i="26"/>
  <c r="CB517" i="26"/>
  <c r="CA501" i="26"/>
  <c r="CB501" i="26"/>
  <c r="CA509" i="26"/>
  <c r="CB509" i="26"/>
  <c r="CA505" i="26"/>
  <c r="CB505" i="26"/>
  <c r="CA521" i="26"/>
  <c r="CB521" i="26"/>
  <c r="CB342" i="26"/>
  <c r="CB50" i="26"/>
  <c r="CB108" i="26"/>
  <c r="CA415" i="26"/>
  <c r="CB415" i="26"/>
  <c r="CA221" i="26"/>
  <c r="CB221" i="26"/>
  <c r="CB160" i="26"/>
  <c r="CB200" i="26"/>
  <c r="CB381" i="26"/>
  <c r="CB199" i="26"/>
  <c r="CB337" i="26"/>
  <c r="CB428" i="26"/>
  <c r="CB316" i="26"/>
  <c r="CB429" i="26"/>
  <c r="CB474" i="26"/>
  <c r="CB384" i="26"/>
  <c r="CB332" i="26"/>
  <c r="CB477" i="26"/>
  <c r="CB158" i="26"/>
  <c r="CB54" i="26"/>
  <c r="CB336" i="26"/>
  <c r="CB232" i="26"/>
  <c r="CB325" i="26"/>
  <c r="CB186" i="26"/>
  <c r="CB165" i="26"/>
  <c r="CB440" i="26"/>
  <c r="BZ413" i="26"/>
  <c r="BK413" i="26"/>
  <c r="BK130" i="26"/>
  <c r="BZ130" i="26"/>
  <c r="CB227" i="26"/>
  <c r="CB30" i="26"/>
  <c r="CB329" i="26"/>
  <c r="CB423" i="26"/>
  <c r="CB419" i="26"/>
  <c r="CB486" i="26"/>
  <c r="CB323" i="26"/>
  <c r="CB470" i="26"/>
  <c r="CB147" i="26"/>
  <c r="CB137" i="26"/>
  <c r="BZ219" i="26"/>
  <c r="BK219" i="26"/>
  <c r="CA219" i="26" s="1"/>
  <c r="BZ59" i="26"/>
  <c r="BK59" i="26"/>
  <c r="CA59" i="26" s="1"/>
  <c r="BK119" i="26"/>
  <c r="CA119" i="26" s="1"/>
  <c r="BZ119" i="26"/>
  <c r="BK229" i="26"/>
  <c r="CA229" i="26" s="1"/>
  <c r="BZ229" i="26"/>
  <c r="CB434" i="26"/>
  <c r="CA434" i="26"/>
  <c r="BK446" i="26"/>
  <c r="CA446" i="26" s="1"/>
  <c r="BZ446" i="26"/>
  <c r="CB443" i="26"/>
  <c r="CA193" i="26"/>
  <c r="CB193" i="26"/>
  <c r="BK228" i="26"/>
  <c r="BZ228" i="26"/>
  <c r="CB411" i="26"/>
  <c r="CB141" i="26"/>
  <c r="CB120" i="26"/>
  <c r="CB117" i="26"/>
  <c r="BK126" i="26"/>
  <c r="CA126" i="26" s="1"/>
  <c r="BZ126" i="26"/>
  <c r="CA217" i="26"/>
  <c r="CB217" i="26"/>
  <c r="BZ417" i="26"/>
  <c r="BK417" i="26"/>
  <c r="CA417" i="26" s="1"/>
  <c r="BK216" i="26"/>
  <c r="CA216" i="26" s="1"/>
  <c r="BZ216" i="26"/>
  <c r="CB326" i="26"/>
  <c r="CB387" i="26"/>
  <c r="CB327" i="26"/>
  <c r="CB207" i="26"/>
  <c r="CB343" i="26"/>
  <c r="CB399" i="26"/>
  <c r="BK122" i="26"/>
  <c r="CA122" i="26" s="1"/>
  <c r="BZ122" i="26"/>
  <c r="BK231" i="26"/>
  <c r="CA231" i="26" s="1"/>
  <c r="BZ231" i="26"/>
  <c r="BZ437" i="26"/>
  <c r="BK437" i="26"/>
  <c r="CA226" i="26"/>
  <c r="CB226" i="26"/>
  <c r="CB220" i="26"/>
  <c r="BY319" i="26"/>
  <c r="BJ319" i="26"/>
  <c r="CA101" i="26"/>
  <c r="CB101" i="26"/>
  <c r="BK485" i="26"/>
  <c r="CA485" i="26" s="1"/>
  <c r="BZ485" i="26"/>
  <c r="CA354" i="26"/>
  <c r="CB354" i="26"/>
  <c r="CA114" i="26"/>
  <c r="CB114" i="26"/>
  <c r="CA390" i="26"/>
  <c r="CB390" i="26"/>
  <c r="BZ469" i="26"/>
  <c r="BK469" i="26"/>
  <c r="BY322" i="26"/>
  <c r="BJ322" i="26"/>
  <c r="BK202" i="26"/>
  <c r="BZ202" i="26"/>
  <c r="BY395" i="26"/>
  <c r="BJ395" i="26"/>
  <c r="BJ442" i="26"/>
  <c r="BY442" i="26"/>
  <c r="BK204" i="26"/>
  <c r="CA204" i="26" s="1"/>
  <c r="BZ204" i="26"/>
  <c r="BZ360" i="26"/>
  <c r="BK360" i="26"/>
  <c r="BY374" i="26"/>
  <c r="BJ374" i="26"/>
  <c r="BZ353" i="26"/>
  <c r="BK353" i="26"/>
  <c r="CA475" i="26"/>
  <c r="CB475" i="26"/>
  <c r="BZ315" i="26"/>
  <c r="BK315" i="26"/>
  <c r="BK156" i="26"/>
  <c r="BZ156" i="26"/>
  <c r="BY367" i="26"/>
  <c r="BJ367" i="26"/>
  <c r="BZ110" i="26"/>
  <c r="BK110" i="26"/>
  <c r="BZ321" i="26"/>
  <c r="BK321" i="26"/>
  <c r="CA321" i="26" s="1"/>
  <c r="CA382" i="26"/>
  <c r="CB382" i="26"/>
  <c r="BK31" i="26"/>
  <c r="CA31" i="26" s="1"/>
  <c r="BZ31" i="26"/>
  <c r="CA430" i="26"/>
  <c r="CB430" i="26"/>
  <c r="BY153" i="26"/>
  <c r="BJ153" i="26"/>
  <c r="BK157" i="26"/>
  <c r="CA157" i="26" s="1"/>
  <c r="BZ157" i="26"/>
  <c r="BK143" i="26"/>
  <c r="CA143" i="26" s="1"/>
  <c r="BZ143" i="26"/>
  <c r="CA491" i="26"/>
  <c r="CB491" i="26"/>
  <c r="BZ361" i="26"/>
  <c r="BK361" i="26"/>
  <c r="BZ320" i="26"/>
  <c r="BK320" i="26"/>
  <c r="CA320" i="26" s="1"/>
  <c r="BY392" i="26"/>
  <c r="BJ392" i="26"/>
  <c r="BY334" i="26"/>
  <c r="BJ334" i="26"/>
  <c r="BJ44" i="26"/>
  <c r="BY44" i="26"/>
  <c r="BY57" i="26"/>
  <c r="BJ57" i="26"/>
  <c r="BJ344" i="26"/>
  <c r="BY344" i="26"/>
  <c r="BY138" i="26"/>
  <c r="BJ138" i="26"/>
  <c r="CA139" i="26"/>
  <c r="CB139" i="26"/>
  <c r="BY125" i="26"/>
  <c r="BJ125" i="26"/>
  <c r="BK134" i="26"/>
  <c r="CA134" i="26" s="1"/>
  <c r="BZ134" i="26"/>
  <c r="BK206" i="26"/>
  <c r="BZ206" i="26"/>
  <c r="BY40" i="26"/>
  <c r="BJ40" i="26"/>
  <c r="BZ42" i="26"/>
  <c r="BK42" i="26"/>
  <c r="BK103" i="26"/>
  <c r="BZ103" i="26"/>
  <c r="BK132" i="26"/>
  <c r="BZ132" i="26"/>
  <c r="CB422" i="26"/>
  <c r="CB169" i="26"/>
  <c r="CB444" i="26"/>
  <c r="CA372" i="26"/>
  <c r="CB372" i="26"/>
  <c r="CA188" i="26"/>
  <c r="CB188" i="26"/>
  <c r="BY210" i="26"/>
  <c r="BJ210" i="26"/>
  <c r="BY129" i="26"/>
  <c r="BJ129" i="26"/>
  <c r="BY358" i="26"/>
  <c r="BJ358" i="26"/>
  <c r="BY203" i="26"/>
  <c r="BJ203" i="26"/>
  <c r="BK350" i="26"/>
  <c r="CA350" i="26" s="1"/>
  <c r="BZ350" i="26"/>
  <c r="BY371" i="26"/>
  <c r="BJ371" i="26"/>
  <c r="BJ58" i="26"/>
  <c r="BY58" i="26"/>
  <c r="CA192" i="26"/>
  <c r="CB192" i="26"/>
  <c r="BK363" i="26"/>
  <c r="CA363" i="26" s="1"/>
  <c r="BZ363" i="26"/>
  <c r="BY135" i="26"/>
  <c r="BJ135" i="26"/>
  <c r="BY26" i="26"/>
  <c r="BJ26" i="26"/>
  <c r="BZ145" i="26"/>
  <c r="BK145" i="26"/>
  <c r="CB426" i="26"/>
  <c r="BY23" i="26"/>
  <c r="BJ23" i="26"/>
  <c r="BK340" i="26"/>
  <c r="BZ340" i="26"/>
  <c r="CB345" i="26"/>
  <c r="BY484" i="26"/>
  <c r="BJ484" i="26"/>
  <c r="BY171" i="26"/>
  <c r="BJ171" i="26"/>
  <c r="CA144" i="26"/>
  <c r="CB144" i="26"/>
  <c r="BK380" i="26"/>
  <c r="BZ380" i="26"/>
  <c r="CB403" i="26"/>
  <c r="BY187" i="26"/>
  <c r="BJ187" i="26"/>
  <c r="CA524" i="26"/>
  <c r="CB524" i="26"/>
  <c r="BY29" i="26"/>
  <c r="BJ29" i="26"/>
  <c r="BK368" i="26"/>
  <c r="BZ368" i="26"/>
  <c r="BK318" i="26"/>
  <c r="BZ318" i="26"/>
  <c r="CB394" i="26"/>
  <c r="BY466" i="26"/>
  <c r="BJ466" i="26"/>
  <c r="BK493" i="26"/>
  <c r="CA493" i="26" s="1"/>
  <c r="BZ493" i="26"/>
  <c r="CA185" i="26"/>
  <c r="CB185" i="26"/>
  <c r="CA432" i="26"/>
  <c r="CB432" i="26"/>
  <c r="BY331" i="26"/>
  <c r="BJ331" i="26"/>
  <c r="CA357" i="26"/>
  <c r="CB357" i="26"/>
  <c r="CA406" i="26"/>
  <c r="CB406" i="26"/>
  <c r="CA405" i="26"/>
  <c r="CB405" i="26"/>
  <c r="BJ431" i="26"/>
  <c r="BY431" i="26"/>
  <c r="BK483" i="26"/>
  <c r="BZ483" i="26"/>
  <c r="CB439" i="26"/>
  <c r="BK471" i="26"/>
  <c r="CA471" i="26" s="1"/>
  <c r="BZ471" i="26"/>
  <c r="CB441" i="26"/>
  <c r="BK396" i="26"/>
  <c r="BZ396" i="26"/>
  <c r="BY189" i="26"/>
  <c r="BJ189" i="26"/>
  <c r="CA213" i="26"/>
  <c r="CB213" i="26"/>
  <c r="BY113" i="26"/>
  <c r="BJ113" i="26"/>
  <c r="CA488" i="26"/>
  <c r="CB488" i="26"/>
  <c r="BY410" i="26"/>
  <c r="BJ410" i="26"/>
  <c r="BY112" i="26"/>
  <c r="BJ112" i="26"/>
  <c r="CB46" i="26"/>
  <c r="CA56" i="26"/>
  <c r="CB56" i="26"/>
  <c r="CB194" i="26"/>
  <c r="BY222" i="26"/>
  <c r="BJ222" i="26"/>
  <c r="CA445" i="26"/>
  <c r="CB445" i="26"/>
  <c r="BK136" i="26"/>
  <c r="BZ136" i="26"/>
  <c r="CB121" i="26"/>
  <c r="BJ230" i="26"/>
  <c r="BY230" i="26"/>
  <c r="BK338" i="26"/>
  <c r="BZ338" i="26"/>
  <c r="CB209" i="26"/>
  <c r="BY155" i="26"/>
  <c r="BJ155" i="26"/>
  <c r="BK211" i="26"/>
  <c r="BZ211" i="26"/>
  <c r="BY362" i="26"/>
  <c r="BJ362" i="26"/>
  <c r="CB378" i="26"/>
  <c r="CA401" i="26"/>
  <c r="CB401" i="26"/>
  <c r="BK481" i="26"/>
  <c r="BZ481" i="26"/>
  <c r="BY167" i="26"/>
  <c r="BJ167" i="26"/>
  <c r="CA28" i="26"/>
  <c r="CB28" i="26"/>
  <c r="BY149" i="26"/>
  <c r="BJ149" i="26"/>
  <c r="BK359" i="26"/>
  <c r="BZ359" i="26"/>
  <c r="BK473" i="26"/>
  <c r="BZ473" i="26"/>
  <c r="CB224" i="26"/>
  <c r="CB370" i="26"/>
  <c r="CB196" i="26"/>
  <c r="CB173" i="26"/>
  <c r="CB408" i="26"/>
  <c r="CB35" i="26"/>
  <c r="BY218" i="26"/>
  <c r="BJ218" i="26"/>
  <c r="CA111" i="26"/>
  <c r="CB111" i="26"/>
  <c r="BY379" i="26"/>
  <c r="BJ379" i="26"/>
  <c r="BY176" i="26"/>
  <c r="BJ176" i="26"/>
  <c r="BZ330" i="26"/>
  <c r="BK330" i="26"/>
  <c r="CA330" i="26" s="1"/>
  <c r="CA420" i="26"/>
  <c r="CB420" i="26"/>
  <c r="BK146" i="26"/>
  <c r="BZ146" i="26"/>
  <c r="BY352" i="26"/>
  <c r="BJ352" i="26"/>
  <c r="BY339" i="26"/>
  <c r="BJ339" i="26"/>
  <c r="BY45" i="26"/>
  <c r="BJ45" i="26"/>
  <c r="BY476" i="26"/>
  <c r="BJ476" i="26"/>
  <c r="BK162" i="26"/>
  <c r="BZ162" i="26"/>
  <c r="BK116" i="26"/>
  <c r="BZ116" i="26"/>
  <c r="CA55" i="26"/>
  <c r="CB55" i="26"/>
  <c r="BY181" i="26"/>
  <c r="BJ181" i="26"/>
  <c r="BK385" i="26"/>
  <c r="CA385" i="26" s="1"/>
  <c r="BZ385" i="26"/>
  <c r="BJ52" i="26"/>
  <c r="BY52" i="26"/>
  <c r="CA348" i="26"/>
  <c r="CB348" i="26"/>
  <c r="BK184" i="26"/>
  <c r="BZ184" i="26"/>
  <c r="CA37" i="26"/>
  <c r="CB37" i="26"/>
  <c r="CA53" i="26"/>
  <c r="CB53" i="26"/>
  <c r="BY161" i="26"/>
  <c r="BJ161" i="26"/>
  <c r="BY468" i="26"/>
  <c r="BJ468" i="26"/>
  <c r="CA148" i="26"/>
  <c r="CB148" i="26"/>
  <c r="BY24" i="26"/>
  <c r="BJ24" i="26"/>
  <c r="CA416" i="26"/>
  <c r="CB416" i="26"/>
  <c r="BK383" i="26"/>
  <c r="CA383" i="26" s="1"/>
  <c r="BZ383" i="26"/>
  <c r="BK21" i="26"/>
  <c r="BZ21" i="26"/>
  <c r="BJ60" i="26"/>
  <c r="BY60" i="26"/>
  <c r="BZ376" i="26"/>
  <c r="BK376" i="26"/>
  <c r="CA376" i="26" s="1"/>
  <c r="BY314" i="26"/>
  <c r="BJ314" i="26"/>
  <c r="CA41" i="26"/>
  <c r="CB41" i="26"/>
  <c r="BY197" i="26"/>
  <c r="BJ197" i="26"/>
  <c r="BK99" i="26"/>
  <c r="BZ99" i="26"/>
  <c r="CA436" i="26"/>
  <c r="CB436" i="26"/>
  <c r="CA22" i="26"/>
  <c r="CB22" i="26"/>
  <c r="BY355" i="26"/>
  <c r="BJ355" i="26"/>
  <c r="BY178" i="26"/>
  <c r="BJ178" i="26"/>
  <c r="BK212" i="26"/>
  <c r="BZ212" i="26"/>
  <c r="BK163" i="26"/>
  <c r="CA163" i="26" s="1"/>
  <c r="BZ163" i="26"/>
  <c r="BY166" i="26"/>
  <c r="BJ166" i="26"/>
  <c r="CA317" i="26"/>
  <c r="CB317" i="26"/>
  <c r="CA105" i="26"/>
  <c r="CB105" i="26"/>
  <c r="BK152" i="26"/>
  <c r="BZ152" i="26"/>
  <c r="BY472" i="26"/>
  <c r="BJ472" i="26"/>
  <c r="BK407" i="26"/>
  <c r="BZ407" i="26"/>
  <c r="BY492" i="26"/>
  <c r="BJ492" i="26"/>
  <c r="BY131" i="26"/>
  <c r="BJ131" i="26"/>
  <c r="CA198" i="26"/>
  <c r="CB198" i="26"/>
  <c r="CB427" i="26"/>
  <c r="CB421" i="26"/>
  <c r="CB391" i="26"/>
  <c r="BK393" i="26"/>
  <c r="CA393" i="26" s="1"/>
  <c r="BZ393" i="26"/>
  <c r="CA438" i="26"/>
  <c r="CB438" i="26"/>
  <c r="BY324" i="26"/>
  <c r="BJ324" i="26"/>
  <c r="BY106" i="26"/>
  <c r="BJ106" i="26"/>
  <c r="BY34" i="26"/>
  <c r="BJ34" i="26"/>
  <c r="BZ175" i="26"/>
  <c r="BK175" i="26"/>
  <c r="CA335" i="26"/>
  <c r="CB335" i="26"/>
  <c r="BJ215" i="26"/>
  <c r="BY215" i="26"/>
  <c r="BK38" i="26"/>
  <c r="BZ38" i="26"/>
  <c r="BY347" i="26"/>
  <c r="BJ347" i="26"/>
  <c r="BY191" i="26"/>
  <c r="BJ191" i="26"/>
  <c r="BZ369" i="26"/>
  <c r="BK369" i="26"/>
  <c r="CA369" i="26" s="1"/>
  <c r="BK168" i="26"/>
  <c r="CA168" i="26" s="1"/>
  <c r="BZ168" i="26"/>
  <c r="BK412" i="26"/>
  <c r="CA412" i="26" s="1"/>
  <c r="BZ412" i="26"/>
  <c r="BZ389" i="26"/>
  <c r="BK389" i="26"/>
  <c r="BY402" i="26"/>
  <c r="BJ402" i="26"/>
  <c r="BK351" i="26"/>
  <c r="CA351" i="26" s="1"/>
  <c r="BZ351" i="26"/>
  <c r="BK388" i="26"/>
  <c r="BZ388" i="26"/>
  <c r="BY118" i="26"/>
  <c r="BJ118" i="26"/>
  <c r="CA328" i="26"/>
  <c r="CB328" i="26"/>
  <c r="BY102" i="26"/>
  <c r="BJ102" i="26"/>
  <c r="BK478" i="26"/>
  <c r="CA478" i="26" s="1"/>
  <c r="BZ478" i="26"/>
  <c r="CA349" i="26"/>
  <c r="CB349" i="26"/>
  <c r="CA140" i="26"/>
  <c r="CB140" i="26"/>
  <c r="CA490" i="26"/>
  <c r="CB490" i="26"/>
  <c r="CB479" i="26"/>
  <c r="BK467" i="26"/>
  <c r="BZ467" i="26"/>
  <c r="CA190" i="26"/>
  <c r="CB190" i="26"/>
  <c r="CA100" i="26"/>
  <c r="CB100" i="26"/>
  <c r="BY377" i="26"/>
  <c r="BJ377" i="26"/>
  <c r="BY487" i="26"/>
  <c r="BJ487" i="26"/>
  <c r="CA386" i="26"/>
  <c r="CB386" i="26"/>
  <c r="BZ142" i="26"/>
  <c r="BK142" i="26"/>
  <c r="CA142" i="26" s="1"/>
  <c r="CB489" i="26"/>
  <c r="BK39" i="26"/>
  <c r="BZ39" i="26"/>
  <c r="BJ433" i="26"/>
  <c r="BY433" i="26"/>
  <c r="BK32" i="26"/>
  <c r="BZ32" i="26"/>
  <c r="BJ43" i="26"/>
  <c r="BY43" i="26"/>
  <c r="BK25" i="26"/>
  <c r="BZ25" i="26"/>
  <c r="CB365" i="26"/>
  <c r="BY208" i="26"/>
  <c r="BJ208" i="26"/>
  <c r="CA418" i="26"/>
  <c r="CB418" i="26"/>
  <c r="CA150" i="26"/>
  <c r="CB150" i="26"/>
  <c r="BY346" i="26"/>
  <c r="BJ346" i="26"/>
  <c r="CA127" i="26"/>
  <c r="CB127" i="26"/>
  <c r="BK133" i="26"/>
  <c r="CA133" i="26" s="1"/>
  <c r="BZ133" i="26"/>
  <c r="CB51" i="26"/>
  <c r="BK36" i="26"/>
  <c r="BZ36" i="26"/>
  <c r="CB397" i="26"/>
  <c r="BK409" i="26"/>
  <c r="BZ409" i="26"/>
  <c r="CB333" i="26"/>
  <c r="CA154" i="26"/>
  <c r="CB154" i="26"/>
  <c r="BZ180" i="26"/>
  <c r="BK180" i="26"/>
  <c r="BY174" i="26"/>
  <c r="BJ174" i="26"/>
  <c r="CB151" i="26"/>
  <c r="CB204" i="26"/>
  <c r="CB214" i="26"/>
  <c r="BK109" i="26"/>
  <c r="BZ109" i="26"/>
  <c r="CA159" i="26"/>
  <c r="CB159" i="26"/>
  <c r="CA398" i="26"/>
  <c r="CB398" i="26"/>
  <c r="CA373" i="26"/>
  <c r="CB373" i="26"/>
  <c r="BZ164" i="26"/>
  <c r="BK164" i="26"/>
  <c r="BK480" i="26"/>
  <c r="CA480" i="26" s="1"/>
  <c r="BZ480" i="26"/>
  <c r="CB366" i="26"/>
  <c r="CB115" i="26"/>
  <c r="CA341" i="26"/>
  <c r="CB341" i="26"/>
  <c r="CA177" i="26"/>
  <c r="CB177" i="26"/>
  <c r="BY183" i="26"/>
  <c r="BJ183" i="26"/>
  <c r="BK172" i="26"/>
  <c r="BZ172" i="26"/>
  <c r="CA179" i="26"/>
  <c r="CB179" i="26"/>
  <c r="BY201" i="26"/>
  <c r="BJ201" i="26"/>
  <c r="CA400" i="26"/>
  <c r="CB400" i="26"/>
  <c r="CA404" i="26"/>
  <c r="CB404" i="26"/>
  <c r="BY205" i="26"/>
  <c r="BJ205" i="26"/>
  <c r="BZ170" i="26"/>
  <c r="BK170" i="26"/>
  <c r="BK182" i="26"/>
  <c r="CA182" i="26" s="1"/>
  <c r="BZ182" i="26"/>
  <c r="CA356" i="26"/>
  <c r="CB356" i="26"/>
  <c r="BY225" i="26"/>
  <c r="BJ225" i="26"/>
  <c r="CA33" i="26"/>
  <c r="CB33" i="26"/>
  <c r="CB223" i="26"/>
  <c r="CB195" i="26"/>
  <c r="CB320" i="26" l="1"/>
  <c r="CB143" i="26"/>
  <c r="CB393" i="26"/>
  <c r="CB31" i="26"/>
  <c r="CB219" i="26"/>
  <c r="CB369" i="26"/>
  <c r="CB59" i="26"/>
  <c r="CB363" i="26"/>
  <c r="CA413" i="26"/>
  <c r="CB413" i="26"/>
  <c r="CA130" i="26"/>
  <c r="CB130" i="26"/>
  <c r="CB480" i="26"/>
  <c r="CB350" i="26"/>
  <c r="CB119" i="26"/>
  <c r="CB126" i="26"/>
  <c r="CB321" i="26"/>
  <c r="CB485" i="26"/>
  <c r="CB351" i="26"/>
  <c r="CB163" i="26"/>
  <c r="CB122" i="26"/>
  <c r="CB417" i="26"/>
  <c r="CA228" i="26"/>
  <c r="CB228" i="26"/>
  <c r="CB446" i="26"/>
  <c r="CA437" i="26"/>
  <c r="CB437" i="26"/>
  <c r="CB157" i="26"/>
  <c r="CB231" i="26"/>
  <c r="CB229" i="26"/>
  <c r="CB216" i="26"/>
  <c r="BZ183" i="26"/>
  <c r="BK183" i="26"/>
  <c r="CA183" i="26" s="1"/>
  <c r="CA109" i="26"/>
  <c r="CB109" i="26"/>
  <c r="CA36" i="26"/>
  <c r="CB36" i="26"/>
  <c r="BZ43" i="26"/>
  <c r="BK43" i="26"/>
  <c r="CA467" i="26"/>
  <c r="CB467" i="26"/>
  <c r="CB478" i="26"/>
  <c r="BZ102" i="26"/>
  <c r="BK102" i="26"/>
  <c r="CB168" i="26"/>
  <c r="BZ191" i="26"/>
  <c r="BK191" i="26"/>
  <c r="CA175" i="26"/>
  <c r="CB175" i="26"/>
  <c r="CA407" i="26"/>
  <c r="CB407" i="26"/>
  <c r="CA152" i="26"/>
  <c r="CB152" i="26"/>
  <c r="CA99" i="26"/>
  <c r="CB99" i="26"/>
  <c r="CB383" i="26"/>
  <c r="BZ161" i="26"/>
  <c r="BK161" i="26"/>
  <c r="BZ52" i="26"/>
  <c r="BK52" i="26"/>
  <c r="CA116" i="26"/>
  <c r="CB116" i="26"/>
  <c r="BZ379" i="26"/>
  <c r="BK379" i="26"/>
  <c r="BZ218" i="26"/>
  <c r="BK218" i="26"/>
  <c r="BZ149" i="26"/>
  <c r="BK149" i="26"/>
  <c r="BZ167" i="26"/>
  <c r="BK167" i="26"/>
  <c r="CA167" i="26" s="1"/>
  <c r="CA136" i="26"/>
  <c r="CB136" i="26"/>
  <c r="BZ222" i="26"/>
  <c r="BK222" i="26"/>
  <c r="BZ113" i="26"/>
  <c r="BK113" i="26"/>
  <c r="BZ189" i="26"/>
  <c r="BK189" i="26"/>
  <c r="CA189" i="26" s="1"/>
  <c r="BZ431" i="26"/>
  <c r="BK431" i="26"/>
  <c r="CA431" i="26" s="1"/>
  <c r="BZ466" i="26"/>
  <c r="BK466" i="26"/>
  <c r="CA318" i="26"/>
  <c r="CB318" i="26"/>
  <c r="BZ23" i="26"/>
  <c r="BK23" i="26"/>
  <c r="BZ371" i="26"/>
  <c r="BK371" i="26"/>
  <c r="BZ40" i="26"/>
  <c r="BK40" i="26"/>
  <c r="CB134" i="26"/>
  <c r="BZ138" i="26"/>
  <c r="BK138" i="26"/>
  <c r="BK344" i="26"/>
  <c r="BZ344" i="26"/>
  <c r="BZ44" i="26"/>
  <c r="BK44" i="26"/>
  <c r="BZ153" i="26"/>
  <c r="BK153" i="26"/>
  <c r="BZ367" i="26"/>
  <c r="BK367" i="26"/>
  <c r="CA367" i="26" s="1"/>
  <c r="CA315" i="26"/>
  <c r="CB315" i="26"/>
  <c r="CA353" i="26"/>
  <c r="CB353" i="26"/>
  <c r="CA360" i="26"/>
  <c r="CB360" i="26"/>
  <c r="CA202" i="26"/>
  <c r="CB202" i="26"/>
  <c r="CB182" i="26"/>
  <c r="CA170" i="26"/>
  <c r="CB170" i="26"/>
  <c r="BZ174" i="26"/>
  <c r="BK174" i="26"/>
  <c r="CA409" i="26"/>
  <c r="CB409" i="26"/>
  <c r="BZ346" i="26"/>
  <c r="BK346" i="26"/>
  <c r="BZ205" i="26"/>
  <c r="BK205" i="26"/>
  <c r="CA205" i="26" s="1"/>
  <c r="BZ201" i="26"/>
  <c r="BK201" i="26"/>
  <c r="CA201" i="26" s="1"/>
  <c r="CA164" i="26"/>
  <c r="CB164" i="26"/>
  <c r="CA180" i="26"/>
  <c r="CB180" i="26"/>
  <c r="CB133" i="26"/>
  <c r="BZ433" i="26"/>
  <c r="BK433" i="26"/>
  <c r="BZ377" i="26"/>
  <c r="BK377" i="26"/>
  <c r="BZ118" i="26"/>
  <c r="BK118" i="26"/>
  <c r="CA388" i="26"/>
  <c r="CB388" i="26"/>
  <c r="BZ402" i="26"/>
  <c r="BK402" i="26"/>
  <c r="CB412" i="26"/>
  <c r="BK215" i="26"/>
  <c r="BZ215" i="26"/>
  <c r="BZ106" i="26"/>
  <c r="BK106" i="26"/>
  <c r="BZ492" i="26"/>
  <c r="BK492" i="26"/>
  <c r="BZ472" i="26"/>
  <c r="BK472" i="26"/>
  <c r="BZ355" i="26"/>
  <c r="BK355" i="26"/>
  <c r="CA355" i="26" s="1"/>
  <c r="CB376" i="26"/>
  <c r="BZ60" i="26"/>
  <c r="BK60" i="26"/>
  <c r="BZ24" i="26"/>
  <c r="BK24" i="26"/>
  <c r="BZ339" i="26"/>
  <c r="BK339" i="26"/>
  <c r="CB330" i="26"/>
  <c r="BZ176" i="26"/>
  <c r="BK176" i="26"/>
  <c r="CA473" i="26"/>
  <c r="CB473" i="26"/>
  <c r="BZ230" i="26"/>
  <c r="BK230" i="26"/>
  <c r="CA230" i="26" s="1"/>
  <c r="BZ410" i="26"/>
  <c r="BK410" i="26"/>
  <c r="CA410" i="26" s="1"/>
  <c r="CB471" i="26"/>
  <c r="CB493" i="26"/>
  <c r="BK26" i="26"/>
  <c r="BZ26" i="26"/>
  <c r="BZ203" i="26"/>
  <c r="BK203" i="26"/>
  <c r="BZ210" i="26"/>
  <c r="BK210" i="26"/>
  <c r="CA103" i="26"/>
  <c r="CB103" i="26"/>
  <c r="BZ57" i="26"/>
  <c r="BK57" i="26"/>
  <c r="BZ334" i="26"/>
  <c r="BK334" i="26"/>
  <c r="CA110" i="26"/>
  <c r="CB110" i="26"/>
  <c r="BZ395" i="26"/>
  <c r="BK395" i="26"/>
  <c r="BZ322" i="26"/>
  <c r="BK322" i="26"/>
  <c r="CB142" i="26"/>
  <c r="BZ225" i="26"/>
  <c r="BK225" i="26"/>
  <c r="CA225" i="26" s="1"/>
  <c r="CA172" i="26"/>
  <c r="CB172" i="26"/>
  <c r="BZ208" i="26"/>
  <c r="BK208" i="26"/>
  <c r="CA208" i="26" s="1"/>
  <c r="CA25" i="26"/>
  <c r="CB25" i="26"/>
  <c r="CA32" i="26"/>
  <c r="CB32" i="26"/>
  <c r="BZ487" i="26"/>
  <c r="BK487" i="26"/>
  <c r="CA487" i="26" s="1"/>
  <c r="CA38" i="26"/>
  <c r="CB38" i="26"/>
  <c r="BZ34" i="26"/>
  <c r="BK34" i="26"/>
  <c r="BZ166" i="26"/>
  <c r="BK166" i="26"/>
  <c r="CA166" i="26" s="1"/>
  <c r="CA212" i="26"/>
  <c r="CB212" i="26"/>
  <c r="BZ197" i="26"/>
  <c r="BK197" i="26"/>
  <c r="BZ468" i="26"/>
  <c r="BK468" i="26"/>
  <c r="CA162" i="26"/>
  <c r="CB162" i="26"/>
  <c r="CA146" i="26"/>
  <c r="CB146" i="26"/>
  <c r="CA211" i="26"/>
  <c r="CB211" i="26"/>
  <c r="BZ112" i="26"/>
  <c r="BK112" i="26"/>
  <c r="CA112" i="26" s="1"/>
  <c r="CA483" i="26"/>
  <c r="CB483" i="26"/>
  <c r="CA368" i="26"/>
  <c r="CB368" i="26"/>
  <c r="BZ171" i="26"/>
  <c r="BK171" i="26"/>
  <c r="CA171" i="26" s="1"/>
  <c r="BZ484" i="26"/>
  <c r="BK484" i="26"/>
  <c r="CA484" i="26" s="1"/>
  <c r="CA340" i="26"/>
  <c r="CB340" i="26"/>
  <c r="BZ58" i="26"/>
  <c r="BK58" i="26"/>
  <c r="BZ129" i="26"/>
  <c r="BK129" i="26"/>
  <c r="CA129" i="26" s="1"/>
  <c r="CA42" i="26"/>
  <c r="CB42" i="26"/>
  <c r="BZ374" i="26"/>
  <c r="BK374" i="26"/>
  <c r="BZ319" i="26"/>
  <c r="BK319" i="26"/>
  <c r="CA319" i="26" s="1"/>
  <c r="CA39" i="26"/>
  <c r="CB39" i="26"/>
  <c r="CA389" i="26"/>
  <c r="CB389" i="26"/>
  <c r="BZ347" i="26"/>
  <c r="BK347" i="26"/>
  <c r="BZ324" i="26"/>
  <c r="BK324" i="26"/>
  <c r="BK131" i="26"/>
  <c r="BZ131" i="26"/>
  <c r="BZ178" i="26"/>
  <c r="BK178" i="26"/>
  <c r="BZ314" i="26"/>
  <c r="BK314" i="26"/>
  <c r="CA21" i="26"/>
  <c r="CB21" i="26"/>
  <c r="CA184" i="26"/>
  <c r="CB184" i="26"/>
  <c r="BZ181" i="26"/>
  <c r="BK181" i="26"/>
  <c r="BZ476" i="26"/>
  <c r="BK476" i="26"/>
  <c r="BZ45" i="26"/>
  <c r="BK45" i="26"/>
  <c r="BZ352" i="26"/>
  <c r="BK352" i="26"/>
  <c r="CA359" i="26"/>
  <c r="CB359" i="26"/>
  <c r="CA481" i="26"/>
  <c r="CB481" i="26"/>
  <c r="BZ362" i="26"/>
  <c r="BK362" i="26"/>
  <c r="BK155" i="26"/>
  <c r="BZ155" i="26"/>
  <c r="CA338" i="26"/>
  <c r="CB338" i="26"/>
  <c r="CA396" i="26"/>
  <c r="CB396" i="26"/>
  <c r="BZ331" i="26"/>
  <c r="BK331" i="26"/>
  <c r="BZ29" i="26"/>
  <c r="BK29" i="26"/>
  <c r="BZ187" i="26"/>
  <c r="BK187" i="26"/>
  <c r="CA187" i="26" s="1"/>
  <c r="CA380" i="26"/>
  <c r="CB380" i="26"/>
  <c r="CA145" i="26"/>
  <c r="CB145" i="26"/>
  <c r="BZ135" i="26"/>
  <c r="BK135" i="26"/>
  <c r="BZ358" i="26"/>
  <c r="BK358" i="26"/>
  <c r="CA132" i="26"/>
  <c r="CB132" i="26"/>
  <c r="CA206" i="26"/>
  <c r="CB206" i="26"/>
  <c r="BZ125" i="26"/>
  <c r="BK125" i="26"/>
  <c r="BZ392" i="26"/>
  <c r="BK392" i="26"/>
  <c r="CA361" i="26"/>
  <c r="CB361" i="26"/>
  <c r="CA156" i="26"/>
  <c r="CB156" i="26"/>
  <c r="BZ442" i="26"/>
  <c r="BK442" i="26"/>
  <c r="CA469" i="26"/>
  <c r="CB469" i="26"/>
  <c r="CB385" i="26"/>
  <c r="CB208" i="26" l="1"/>
  <c r="CB183" i="26"/>
  <c r="CB431" i="26"/>
  <c r="CB367" i="26"/>
  <c r="CB230" i="26"/>
  <c r="CB112" i="26"/>
  <c r="CA125" i="26"/>
  <c r="CB125" i="26"/>
  <c r="CA135" i="26"/>
  <c r="CB135" i="26"/>
  <c r="CB171" i="26"/>
  <c r="CA468" i="26"/>
  <c r="CB468" i="26"/>
  <c r="CA34" i="26"/>
  <c r="CB34" i="26"/>
  <c r="CB487" i="26"/>
  <c r="CB225" i="26"/>
  <c r="CA322" i="26"/>
  <c r="CB322" i="26"/>
  <c r="CA57" i="26"/>
  <c r="CB57" i="26"/>
  <c r="CA210" i="26"/>
  <c r="CB210" i="26"/>
  <c r="CA24" i="26"/>
  <c r="CB24" i="26"/>
  <c r="CA492" i="26"/>
  <c r="CB492" i="26"/>
  <c r="CA346" i="26"/>
  <c r="CB346" i="26"/>
  <c r="CA174" i="26"/>
  <c r="CB174" i="26"/>
  <c r="CA344" i="26"/>
  <c r="CB344" i="26"/>
  <c r="CA40" i="26"/>
  <c r="CB40" i="26"/>
  <c r="CA23" i="26"/>
  <c r="CB23" i="26"/>
  <c r="CA466" i="26"/>
  <c r="CB466" i="26"/>
  <c r="CA113" i="26"/>
  <c r="CB113" i="26"/>
  <c r="CB484" i="26"/>
  <c r="CA29" i="26"/>
  <c r="CB29" i="26"/>
  <c r="CA352" i="26"/>
  <c r="CB352" i="26"/>
  <c r="CA476" i="26"/>
  <c r="CB476" i="26"/>
  <c r="CA314" i="26"/>
  <c r="CB314" i="26"/>
  <c r="CA347" i="26"/>
  <c r="CB347" i="26"/>
  <c r="CA26" i="26"/>
  <c r="CB26" i="26"/>
  <c r="CB355" i="26"/>
  <c r="CA215" i="26"/>
  <c r="CB215" i="26"/>
  <c r="CA377" i="26"/>
  <c r="CB377" i="26"/>
  <c r="CB205" i="26"/>
  <c r="CA44" i="26"/>
  <c r="CB44" i="26"/>
  <c r="CA138" i="26"/>
  <c r="CB138" i="26"/>
  <c r="CB189" i="26"/>
  <c r="CA149" i="26"/>
  <c r="CB149" i="26"/>
  <c r="CA379" i="26"/>
  <c r="CB379" i="26"/>
  <c r="CA52" i="26"/>
  <c r="CB52" i="26"/>
  <c r="CA102" i="26"/>
  <c r="CB102" i="26"/>
  <c r="CB201" i="26"/>
  <c r="CA392" i="26"/>
  <c r="CB392" i="26"/>
  <c r="CA358" i="26"/>
  <c r="CB358" i="26"/>
  <c r="CB187" i="26"/>
  <c r="CA155" i="26"/>
  <c r="CB155" i="26"/>
  <c r="CA131" i="26"/>
  <c r="CB131" i="26"/>
  <c r="CA374" i="26"/>
  <c r="CB374" i="26"/>
  <c r="CA58" i="26"/>
  <c r="CB58" i="26"/>
  <c r="CA197" i="26"/>
  <c r="CB197" i="26"/>
  <c r="CA395" i="26"/>
  <c r="CB395" i="26"/>
  <c r="CA334" i="26"/>
  <c r="CB334" i="26"/>
  <c r="CA203" i="26"/>
  <c r="CB203" i="26"/>
  <c r="CA339" i="26"/>
  <c r="CB339" i="26"/>
  <c r="CA60" i="26"/>
  <c r="CB60" i="26"/>
  <c r="CA472" i="26"/>
  <c r="CB472" i="26"/>
  <c r="CA106" i="26"/>
  <c r="CB106" i="26"/>
  <c r="CA371" i="26"/>
  <c r="CB371" i="26"/>
  <c r="CA222" i="26"/>
  <c r="CB222" i="26"/>
  <c r="CB167" i="26"/>
  <c r="CA191" i="26"/>
  <c r="CB191" i="26"/>
  <c r="CA43" i="26"/>
  <c r="CB43" i="26"/>
  <c r="CB129" i="26"/>
  <c r="CB410" i="26"/>
  <c r="CA442" i="26"/>
  <c r="CB442" i="26"/>
  <c r="CA331" i="26"/>
  <c r="CB331" i="26"/>
  <c r="CA362" i="26"/>
  <c r="CB362" i="26"/>
  <c r="CA45" i="26"/>
  <c r="CB45" i="26"/>
  <c r="CA181" i="26"/>
  <c r="CB181" i="26"/>
  <c r="CA178" i="26"/>
  <c r="CB178" i="26"/>
  <c r="CA324" i="26"/>
  <c r="CB324" i="26"/>
  <c r="CA176" i="26"/>
  <c r="CB176" i="26"/>
  <c r="CA402" i="26"/>
  <c r="CB402" i="26"/>
  <c r="CA118" i="26"/>
  <c r="CB118" i="26"/>
  <c r="CA433" i="26"/>
  <c r="CB433" i="26"/>
  <c r="CA153" i="26"/>
  <c r="CB153" i="26"/>
  <c r="CA218" i="26"/>
  <c r="CB218" i="26"/>
  <c r="CA161" i="26"/>
  <c r="CB161" i="26"/>
  <c r="CB319" i="26"/>
  <c r="CB166" i="26"/>
  <c r="S80" i="17" l="1"/>
  <c r="S317" i="17"/>
  <c r="S158" i="17"/>
  <c r="S10" i="17"/>
  <c r="S407" i="17"/>
  <c r="S375" i="17"/>
  <c r="S322" i="17"/>
  <c r="S418" i="17"/>
  <c r="S18" i="17"/>
  <c r="S333" i="17"/>
  <c r="S123" i="17"/>
  <c r="S353" i="17"/>
  <c r="S497" i="17"/>
  <c r="S277" i="17"/>
  <c r="S471" i="17"/>
  <c r="S226" i="17"/>
  <c r="S183" i="17"/>
  <c r="S332" i="17"/>
  <c r="S3" i="17"/>
  <c r="S41" i="17"/>
  <c r="S467" i="17"/>
  <c r="S426" i="17"/>
  <c r="S154" i="17"/>
  <c r="S313" i="17"/>
  <c r="S437" i="17"/>
  <c r="S303" i="17"/>
  <c r="S38" i="17"/>
  <c r="S285" i="17"/>
  <c r="S25" i="17"/>
  <c r="S411" i="17"/>
  <c r="S113" i="17"/>
  <c r="S509" i="17"/>
  <c r="S205" i="17"/>
  <c r="S389" i="17"/>
  <c r="S197" i="17"/>
  <c r="S318" i="17"/>
  <c r="S93" i="17"/>
  <c r="S371" i="17"/>
  <c r="S366" i="17"/>
  <c r="S270" i="17"/>
  <c r="S150" i="17"/>
  <c r="S256" i="17"/>
  <c r="S372" i="17"/>
  <c r="S216" i="17"/>
  <c r="S141" i="17"/>
  <c r="S227" i="17"/>
  <c r="S360" i="17"/>
  <c r="S364" i="17"/>
  <c r="S155" i="17"/>
  <c r="S382" i="17"/>
  <c r="S47" i="17"/>
  <c r="S151" i="17"/>
  <c r="S388" i="17"/>
  <c r="S423" i="17"/>
  <c r="S503" i="17"/>
  <c r="S65" i="17"/>
  <c r="S203" i="17"/>
  <c r="S32" i="17"/>
  <c r="S106" i="17"/>
  <c r="S136" i="17"/>
  <c r="S116" i="17"/>
  <c r="S281" i="17"/>
  <c r="S414" i="17"/>
  <c r="S156" i="17"/>
  <c r="S153" i="17"/>
  <c r="S71" i="17"/>
  <c r="S302" i="17"/>
  <c r="S409" i="17"/>
  <c r="S56" i="17"/>
  <c r="S63" i="17"/>
  <c r="S140" i="17"/>
  <c r="S478" i="17"/>
  <c r="S129" i="17"/>
  <c r="S26" i="17"/>
  <c r="S278" i="17"/>
  <c r="S369" i="17"/>
  <c r="S84" i="17"/>
  <c r="S343" i="17"/>
  <c r="S188" i="17"/>
  <c r="S358" i="17"/>
  <c r="S381" i="17"/>
  <c r="S511" i="17"/>
  <c r="S214" i="17"/>
  <c r="S386" i="17"/>
  <c r="S351" i="17"/>
  <c r="S306" i="17"/>
  <c r="S133" i="17"/>
  <c r="S105" i="17"/>
  <c r="S199" i="17"/>
  <c r="S246" i="17"/>
  <c r="S304" i="17"/>
  <c r="S191" i="17"/>
  <c r="S461" i="17"/>
  <c r="S74" i="17"/>
  <c r="S13" i="17"/>
  <c r="S157" i="17"/>
  <c r="S321" i="17"/>
  <c r="S457" i="17"/>
  <c r="S15" i="17"/>
  <c r="S258" i="17"/>
  <c r="S387" i="17"/>
  <c r="S501" i="17"/>
  <c r="S69" i="17"/>
  <c r="S253" i="17"/>
  <c r="S320" i="17"/>
  <c r="S399" i="17"/>
  <c r="S45" i="17"/>
  <c r="S430" i="17"/>
  <c r="S335" i="17"/>
  <c r="S178" i="17"/>
  <c r="S390" i="17"/>
  <c r="S494" i="17"/>
  <c r="S145" i="17"/>
  <c r="S49" i="17"/>
  <c r="S73" i="17"/>
  <c r="S190" i="17"/>
  <c r="S460" i="17"/>
  <c r="S305" i="17"/>
  <c r="S166" i="17"/>
  <c r="S363" i="17"/>
  <c r="S148" i="17"/>
  <c r="S338" i="17"/>
  <c r="S492" i="17"/>
  <c r="S118" i="17"/>
  <c r="S446" i="17"/>
  <c r="S433" i="17"/>
  <c r="S206" i="17"/>
  <c r="S217" i="17"/>
  <c r="S367" i="17"/>
  <c r="S247" i="17"/>
  <c r="S48" i="17"/>
  <c r="S11" i="17"/>
  <c r="S70" i="17"/>
  <c r="S287" i="17"/>
  <c r="S244" i="17"/>
  <c r="S131" i="17"/>
  <c r="S365" i="17"/>
  <c r="S249" i="17"/>
  <c r="S30" i="17"/>
  <c r="S421" i="17"/>
  <c r="S4" i="17"/>
  <c r="S451" i="17"/>
  <c r="S107" i="17"/>
  <c r="S273" i="17"/>
  <c r="S449" i="17"/>
  <c r="S314" i="17"/>
  <c r="S490" i="17"/>
  <c r="S241" i="17"/>
  <c r="S474" i="17"/>
  <c r="S40" i="17"/>
  <c r="S180" i="17"/>
  <c r="S458" i="17"/>
  <c r="S235" i="17"/>
  <c r="S85" i="17"/>
  <c r="S325" i="17"/>
  <c r="S514" i="17"/>
  <c r="S508" i="17"/>
  <c r="S250" i="17"/>
  <c r="S315" i="17"/>
  <c r="S280" i="17"/>
  <c r="S72" i="17"/>
  <c r="S505" i="17"/>
  <c r="S339" i="17"/>
  <c r="S384" i="17"/>
  <c r="S452" i="17"/>
  <c r="S54" i="17"/>
  <c r="S17" i="17"/>
  <c r="S311" i="17"/>
  <c r="S493" i="17"/>
  <c r="S308" i="17"/>
  <c r="S128" i="17"/>
  <c r="S269" i="17"/>
  <c r="S231" i="17"/>
  <c r="S162" i="17"/>
  <c r="S276" i="17"/>
  <c r="S46" i="17"/>
  <c r="S486" i="17"/>
  <c r="S252" i="17"/>
  <c r="S378" i="17"/>
  <c r="S347" i="17"/>
  <c r="S100" i="17"/>
  <c r="S67" i="17"/>
  <c r="S201" i="17"/>
  <c r="S296" i="17"/>
  <c r="S298" i="17"/>
  <c r="S268" i="17"/>
  <c r="S8" i="17"/>
  <c r="S428" i="17"/>
  <c r="S282" i="17"/>
  <c r="S507" i="17"/>
  <c r="S104" i="17"/>
  <c r="S488" i="17"/>
  <c r="S43" i="17"/>
  <c r="S417" i="17"/>
  <c r="S5" i="17"/>
  <c r="S312" i="17"/>
  <c r="S517" i="17"/>
  <c r="S398" i="17"/>
  <c r="S98" i="17"/>
  <c r="S108" i="17"/>
  <c r="S309" i="17"/>
  <c r="S274" i="17"/>
  <c r="S512" i="17"/>
  <c r="S86" i="17"/>
  <c r="S515" i="17"/>
  <c r="S454" i="17"/>
  <c r="S376" i="17"/>
  <c r="S139" i="17"/>
  <c r="S482" i="17"/>
  <c r="S58" i="17"/>
  <c r="S455" i="17"/>
  <c r="S81" i="17"/>
  <c r="S355" i="17"/>
  <c r="S22" i="17"/>
  <c r="S21" i="17"/>
  <c r="S380" i="17"/>
  <c r="S422" i="17"/>
  <c r="S225" i="17"/>
  <c r="S391" i="17"/>
  <c r="S260" i="17"/>
  <c r="S257" i="17"/>
  <c r="S173" i="17"/>
  <c r="S42" i="17"/>
  <c r="S368" i="17"/>
  <c r="S292" i="17"/>
  <c r="S51" i="17"/>
  <c r="S102" i="17"/>
  <c r="S174" i="17"/>
  <c r="S195" i="17"/>
  <c r="S160" i="17"/>
  <c r="S397" i="17"/>
  <c r="S463" i="17"/>
  <c r="S484" i="17"/>
  <c r="S475" i="17"/>
  <c r="S255" i="17"/>
  <c r="S76" i="17"/>
  <c r="S236" i="17"/>
  <c r="S340" i="17"/>
  <c r="S439" i="17"/>
  <c r="S89" i="17"/>
  <c r="S9" i="17"/>
  <c r="S262" i="17"/>
  <c r="S164" i="17"/>
  <c r="S465" i="17"/>
  <c r="S487" i="17"/>
  <c r="S396" i="17"/>
  <c r="S187" i="17"/>
  <c r="S170" i="17"/>
  <c r="S301" i="17"/>
  <c r="S204" i="17"/>
  <c r="S425" i="17"/>
  <c r="S143" i="17"/>
  <c r="S436" i="17"/>
  <c r="S95" i="17"/>
  <c r="S37" i="17"/>
  <c r="S110" i="17"/>
  <c r="S288" i="17"/>
  <c r="S450" i="17"/>
  <c r="S441" i="17"/>
  <c r="S184" i="17"/>
  <c r="S272" i="17"/>
  <c r="S198" i="17"/>
  <c r="S424" i="17"/>
  <c r="S212" i="17"/>
  <c r="S193" i="17"/>
  <c r="S341" i="17"/>
  <c r="S96" i="17"/>
  <c r="S489" i="17"/>
  <c r="S181" i="17"/>
  <c r="S496" i="17"/>
  <c r="S254" i="17"/>
  <c r="S182" i="17"/>
  <c r="S468" i="17"/>
  <c r="S35" i="17"/>
  <c r="S361" i="17"/>
  <c r="S491" i="17"/>
  <c r="S462" i="17"/>
  <c r="S329" i="17"/>
  <c r="S516" i="17"/>
  <c r="S267" i="17"/>
  <c r="S453" i="17"/>
  <c r="S346" i="17"/>
  <c r="S218" i="17"/>
  <c r="S202" i="17"/>
  <c r="S194" i="17"/>
  <c r="S126" i="17"/>
  <c r="S500" i="17"/>
  <c r="S476" i="17"/>
  <c r="S87" i="17"/>
  <c r="S61" i="17"/>
  <c r="S350" i="17"/>
  <c r="S135" i="17"/>
  <c r="S79" i="17"/>
  <c r="S29" i="17"/>
  <c r="S31" i="17"/>
  <c r="S91" i="17"/>
  <c r="S470" i="17"/>
  <c r="S419" i="17"/>
  <c r="S50" i="17"/>
  <c r="S342" i="17"/>
  <c r="S19" i="17"/>
  <c r="S134" i="17"/>
  <c r="S238" i="17"/>
  <c r="S122" i="17"/>
  <c r="S506" i="17"/>
  <c r="S232" i="17"/>
  <c r="S233" i="17"/>
  <c r="S331" i="17"/>
  <c r="S395" i="17"/>
  <c r="S168" i="17"/>
  <c r="S483" i="17"/>
  <c r="S324" i="17"/>
  <c r="S52" i="17"/>
  <c r="S344" i="17"/>
  <c r="S221" i="17"/>
  <c r="S101" i="17"/>
  <c r="S319" i="17"/>
  <c r="S27" i="17"/>
  <c r="S259" i="17"/>
  <c r="S266" i="17"/>
  <c r="S34" i="17"/>
  <c r="S124" i="17"/>
  <c r="S464" i="17"/>
  <c r="S109" i="17"/>
  <c r="S469" i="17"/>
  <c r="S125" i="17"/>
  <c r="S149" i="17"/>
  <c r="S132" i="17"/>
  <c r="S299" i="17"/>
  <c r="S479" i="17"/>
  <c r="S447" i="17"/>
  <c r="S130" i="17"/>
  <c r="S144" i="17"/>
  <c r="S327" i="17"/>
  <c r="S323" i="17"/>
  <c r="S169" i="17"/>
  <c r="S220" i="17"/>
  <c r="S297" i="17"/>
  <c r="S213" i="17"/>
  <c r="S435" i="17"/>
  <c r="S393" i="17"/>
  <c r="S440" i="17"/>
  <c r="S394" i="17"/>
  <c r="S284" i="17"/>
  <c r="S114" i="17"/>
  <c r="S392" i="17"/>
  <c r="S177" i="17"/>
  <c r="S223" i="17"/>
  <c r="S265" i="17"/>
  <c r="S171" i="17"/>
  <c r="S485" i="17"/>
  <c r="S291" i="17"/>
  <c r="S24" i="17"/>
  <c r="S499" i="17"/>
  <c r="S473" i="17"/>
  <c r="S405" i="17"/>
  <c r="S243" i="17"/>
  <c r="S88" i="17"/>
  <c r="S348" i="17"/>
  <c r="S165" i="17"/>
  <c r="S163" i="17"/>
  <c r="S445" i="17"/>
  <c r="S234" i="17"/>
  <c r="S120" i="17"/>
  <c r="S138" i="17"/>
  <c r="S495" i="17"/>
  <c r="S401" i="17"/>
  <c r="S219" i="17"/>
  <c r="S410" i="17"/>
  <c r="S377" i="17"/>
  <c r="S20" i="17"/>
  <c r="S427" i="17"/>
  <c r="S326" i="17"/>
  <c r="S159" i="17"/>
  <c r="S307" i="17"/>
  <c r="S456" i="17"/>
  <c r="S33" i="17"/>
  <c r="S420" i="17"/>
  <c r="S345" i="17"/>
  <c r="S59" i="17"/>
  <c r="S161" i="17"/>
  <c r="S370" i="17"/>
  <c r="S210" i="17"/>
  <c r="S466" i="17"/>
  <c r="S400" i="17"/>
  <c r="S222" i="17"/>
  <c r="S337" i="17"/>
  <c r="S373" i="17"/>
  <c r="S230" i="17"/>
  <c r="S60" i="17"/>
  <c r="S431" i="17"/>
  <c r="S186" i="17"/>
  <c r="S57" i="17"/>
  <c r="S510" i="17"/>
  <c r="S289" i="17"/>
  <c r="S413" i="17"/>
  <c r="S36" i="17"/>
  <c r="S68" i="17"/>
  <c r="S137" i="17"/>
  <c r="S248" i="17"/>
  <c r="S39" i="17"/>
  <c r="S481" i="17"/>
  <c r="S442" i="17"/>
  <c r="S415" i="17"/>
  <c r="S477" i="17"/>
  <c r="S279" i="17"/>
  <c r="S286" i="17"/>
  <c r="S16" i="17"/>
  <c r="S6" i="17"/>
  <c r="S28" i="17"/>
  <c r="S66" i="17"/>
  <c r="S152" i="17"/>
  <c r="S239" i="17"/>
  <c r="S385" i="17"/>
  <c r="S271" i="17"/>
  <c r="S359" i="17"/>
  <c r="S146" i="17"/>
  <c r="S293" i="17"/>
  <c r="S209" i="17"/>
  <c r="S200" i="17"/>
  <c r="S251" i="17"/>
  <c r="S142" i="17"/>
  <c r="S237" i="17"/>
  <c r="S240" i="17"/>
  <c r="S208" i="17"/>
  <c r="S336" i="17"/>
  <c r="S175" i="17"/>
  <c r="S459" i="17"/>
  <c r="S172" i="17"/>
  <c r="S498" i="17"/>
  <c r="S14" i="17"/>
  <c r="S119" i="17"/>
  <c r="S215" i="17"/>
  <c r="S310" i="17"/>
  <c r="S228" i="17"/>
  <c r="S448" i="17"/>
  <c r="S229" i="17"/>
  <c r="S300" i="17"/>
  <c r="S94" i="17"/>
  <c r="S90" i="17"/>
  <c r="S334" i="17"/>
  <c r="S242" i="17"/>
  <c r="S82" i="17"/>
  <c r="S349" i="17"/>
  <c r="S443" i="17"/>
  <c r="S290" i="17"/>
  <c r="S444" i="17"/>
  <c r="S502" i="17"/>
  <c r="S432" i="17"/>
  <c r="S328" i="17"/>
  <c r="S111" i="17"/>
  <c r="S472" i="17"/>
  <c r="S64" i="17"/>
  <c r="S78" i="17"/>
  <c r="S207" i="17"/>
  <c r="S75" i="17"/>
  <c r="S92" i="17"/>
  <c r="S185" i="17"/>
  <c r="S127" i="17"/>
  <c r="S179" i="17"/>
  <c r="S147" i="17"/>
  <c r="S408" i="17"/>
  <c r="S99" i="17"/>
  <c r="S504" i="17"/>
  <c r="S352" i="17"/>
  <c r="S189" i="17"/>
  <c r="S383" i="17"/>
  <c r="S294" i="17"/>
  <c r="S62" i="17"/>
  <c r="S97" i="17"/>
  <c r="S261" i="17"/>
  <c r="S412" i="17"/>
  <c r="S354" i="17"/>
  <c r="S275" i="17"/>
  <c r="S434" i="17"/>
  <c r="S379" i="17"/>
  <c r="S176" i="17"/>
  <c r="S513" i="17"/>
  <c r="S402" i="17"/>
  <c r="S23" i="17"/>
  <c r="S356" i="17"/>
  <c r="S429" i="17"/>
  <c r="S362" i="17"/>
  <c r="S7" i="17"/>
  <c r="S403" i="17"/>
  <c r="S77" i="17"/>
  <c r="S196" i="17"/>
  <c r="S121" i="17"/>
  <c r="S192" i="17"/>
  <c r="S416" i="17"/>
  <c r="S330" i="17"/>
  <c r="S115" i="17"/>
  <c r="S53" i="17"/>
  <c r="S283" i="17"/>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3" i="2"/>
  <c r="BC453" i="26" l="1"/>
  <c r="BC249" i="26"/>
  <c r="BC250" i="26"/>
  <c r="BD250" i="26" s="1"/>
  <c r="BC251" i="26"/>
  <c r="BC4" i="26"/>
  <c r="BC62" i="26"/>
  <c r="BC252" i="26"/>
  <c r="BD252" i="26" s="1"/>
  <c r="BC5" i="26"/>
  <c r="BC253" i="26"/>
  <c r="BC63" i="26"/>
  <c r="BC64" i="26"/>
  <c r="BC6" i="26"/>
  <c r="BC254" i="26"/>
  <c r="BC7" i="26"/>
  <c r="BC255" i="26"/>
  <c r="BC256" i="26"/>
  <c r="BC257" i="26"/>
  <c r="BC454" i="26"/>
  <c r="BC258" i="26"/>
  <c r="BC65" i="26"/>
  <c r="BC259" i="26"/>
  <c r="BC455" i="26"/>
  <c r="BC260" i="26"/>
  <c r="BC261" i="26"/>
  <c r="BC8" i="26"/>
  <c r="BC262" i="26"/>
  <c r="BC66" i="26"/>
  <c r="BC9" i="26"/>
  <c r="BC263" i="26"/>
  <c r="BC264" i="26"/>
  <c r="BC456" i="26"/>
  <c r="BC265" i="26"/>
  <c r="BC10" i="26"/>
  <c r="BC11" i="26"/>
  <c r="BC266" i="26"/>
  <c r="BC67" i="26"/>
  <c r="BC12" i="26"/>
  <c r="BC267" i="26"/>
  <c r="BC13" i="26"/>
  <c r="BC268" i="26"/>
  <c r="BC269" i="26"/>
  <c r="BC457" i="26"/>
  <c r="BC14" i="26"/>
  <c r="BC270" i="26"/>
  <c r="BC15" i="26"/>
  <c r="BC16" i="26"/>
  <c r="BC271" i="26"/>
  <c r="BC458" i="26"/>
  <c r="BC87" i="26"/>
  <c r="BC88" i="26"/>
  <c r="BC89" i="26"/>
  <c r="BC90" i="26"/>
  <c r="BC308" i="26"/>
  <c r="BC91" i="26"/>
  <c r="BC464" i="26"/>
  <c r="BC92" i="26"/>
  <c r="BC93" i="26"/>
  <c r="BC20" i="26"/>
  <c r="BC465" i="26"/>
  <c r="BC309" i="26"/>
  <c r="BC310" i="26"/>
  <c r="BC311" i="26"/>
  <c r="BC94" i="26"/>
  <c r="BC95" i="26"/>
  <c r="BC312" i="26"/>
  <c r="BC96" i="26"/>
  <c r="BC97" i="26"/>
  <c r="BC98" i="26"/>
  <c r="BC17" i="26"/>
  <c r="BC313" i="26"/>
  <c r="BC447" i="26"/>
  <c r="BC233" i="26"/>
  <c r="BC234" i="26"/>
  <c r="BC235" i="26"/>
  <c r="BC236" i="26"/>
  <c r="BC237" i="26"/>
  <c r="BC238" i="26"/>
  <c r="BC239" i="26"/>
  <c r="BC448" i="26"/>
  <c r="BC240" i="26"/>
  <c r="BC449" i="26"/>
  <c r="BC241" i="26"/>
  <c r="BC242" i="26"/>
  <c r="BC450" i="26"/>
  <c r="BC243" i="26"/>
  <c r="BC244" i="26"/>
  <c r="BC451" i="26"/>
  <c r="BC245" i="26"/>
  <c r="BC452" i="26"/>
  <c r="BC246" i="26"/>
  <c r="BC2" i="26"/>
  <c r="BC61" i="26"/>
  <c r="BC247" i="26"/>
  <c r="BC248" i="26"/>
  <c r="BC68" i="26"/>
  <c r="BC272" i="26"/>
  <c r="BC273" i="26"/>
  <c r="BC69" i="26"/>
  <c r="BC274" i="26"/>
  <c r="BC70" i="26"/>
  <c r="BC459" i="26"/>
  <c r="BC71" i="26"/>
  <c r="BC72" i="26"/>
  <c r="BC18" i="26"/>
  <c r="BC460" i="26"/>
  <c r="BC275" i="26"/>
  <c r="BC276" i="26"/>
  <c r="BC277" i="26"/>
  <c r="BC278" i="26"/>
  <c r="BC279" i="26"/>
  <c r="BC73" i="26"/>
  <c r="BC280" i="26"/>
  <c r="BC281" i="26"/>
  <c r="BC282" i="26"/>
  <c r="BC283" i="26"/>
  <c r="BC74" i="26"/>
  <c r="BC284" i="26"/>
  <c r="BC285" i="26"/>
  <c r="BC461" i="26"/>
  <c r="BC75" i="26"/>
  <c r="BC286" i="26"/>
  <c r="BC76" i="26"/>
  <c r="BC287" i="26"/>
  <c r="BC288" i="26"/>
  <c r="BC289" i="26"/>
  <c r="BC290" i="26"/>
  <c r="BC291" i="26"/>
  <c r="BC292" i="26"/>
  <c r="BC293" i="26"/>
  <c r="BC294" i="26"/>
  <c r="BC295" i="26"/>
  <c r="BC462" i="26"/>
  <c r="BC296" i="26"/>
  <c r="BC297" i="26"/>
  <c r="BC298" i="26"/>
  <c r="BC77" i="26"/>
  <c r="BC78" i="26"/>
  <c r="BC299" i="26"/>
  <c r="BC300" i="26"/>
  <c r="BC463" i="26"/>
  <c r="BC79" i="26"/>
  <c r="BC301" i="26"/>
  <c r="BC302" i="26"/>
  <c r="BC80" i="26"/>
  <c r="BC303" i="26"/>
  <c r="BC304" i="26"/>
  <c r="BC81" i="26"/>
  <c r="BC305" i="26"/>
  <c r="BC82" i="26"/>
  <c r="BC19" i="26"/>
  <c r="BC83" i="26"/>
  <c r="BC306" i="26"/>
  <c r="BC84" i="26"/>
  <c r="BC85" i="26"/>
  <c r="BC307" i="26"/>
  <c r="BC86" i="26"/>
  <c r="BZ1" i="28"/>
  <c r="BU1" i="28"/>
  <c r="BN1" i="28"/>
  <c r="BI1" i="28"/>
  <c r="BB1" i="28"/>
  <c r="AW1" i="28"/>
  <c r="AP1" i="28"/>
  <c r="AK1" i="28"/>
  <c r="AD1" i="28"/>
  <c r="Y1" i="28"/>
  <c r="M1" i="28"/>
  <c r="A1" i="28"/>
  <c r="CL1" i="28"/>
  <c r="CG1" i="28"/>
  <c r="R1" i="28"/>
  <c r="F1" i="28"/>
  <c r="K3" i="23"/>
  <c r="K4" i="23"/>
  <c r="K5" i="23"/>
  <c r="K6" i="23"/>
  <c r="K7" i="23"/>
  <c r="K8" i="23"/>
  <c r="K9" i="23"/>
  <c r="K2" i="23"/>
  <c r="CD49" i="26"/>
  <c r="CD44" i="26"/>
  <c r="CD41" i="26"/>
  <c r="CZ1" i="26"/>
  <c r="DA1" i="26"/>
  <c r="DB1" i="26"/>
  <c r="DC1" i="26"/>
  <c r="DD1" i="26"/>
  <c r="CF72" i="26"/>
  <c r="CG72" i="26"/>
  <c r="CH72" i="26"/>
  <c r="CI72" i="26"/>
  <c r="CJ72" i="26"/>
  <c r="CK72" i="26"/>
  <c r="CL72" i="26"/>
  <c r="CE72" i="26"/>
  <c r="CE63" i="26"/>
  <c r="CF63" i="26"/>
  <c r="CG63" i="26"/>
  <c r="CH63" i="26"/>
  <c r="CI63" i="26"/>
  <c r="CJ63" i="26"/>
  <c r="CK63" i="26"/>
  <c r="CL63" i="26"/>
  <c r="BD20" i="26" l="1"/>
  <c r="BE20" i="26" s="1"/>
  <c r="F20" i="26"/>
  <c r="BD93" i="26"/>
  <c r="F93" i="26"/>
  <c r="F92" i="26"/>
  <c r="BD464" i="26"/>
  <c r="F464" i="26"/>
  <c r="F91" i="26"/>
  <c r="F308" i="26"/>
  <c r="BD90" i="26"/>
  <c r="BT90" i="26" s="1"/>
  <c r="F90" i="26"/>
  <c r="F89" i="26"/>
  <c r="BD88" i="26"/>
  <c r="BE88" i="26" s="1"/>
  <c r="F88" i="26"/>
  <c r="F87" i="26"/>
  <c r="F458" i="26"/>
  <c r="F271" i="26"/>
  <c r="F16" i="26"/>
  <c r="F15" i="26"/>
  <c r="F270" i="26"/>
  <c r="F14" i="26"/>
  <c r="BD457" i="26"/>
  <c r="F457" i="26"/>
  <c r="BD269" i="26"/>
  <c r="BE269" i="26" s="1"/>
  <c r="BU269" i="26" s="1"/>
  <c r="F269" i="26"/>
  <c r="F268" i="26"/>
  <c r="BD13" i="26"/>
  <c r="BE13" i="26" s="1"/>
  <c r="F13" i="26"/>
  <c r="BD267" i="26"/>
  <c r="BE267" i="26" s="1"/>
  <c r="F267" i="26"/>
  <c r="BD12" i="26"/>
  <c r="BE12" i="26" s="1"/>
  <c r="BF12" i="26" s="1"/>
  <c r="F12" i="26"/>
  <c r="F67" i="26"/>
  <c r="BD266" i="26"/>
  <c r="BE266" i="26" s="1"/>
  <c r="F266" i="26"/>
  <c r="BD11" i="26"/>
  <c r="BE11" i="26" s="1"/>
  <c r="BF11" i="26" s="1"/>
  <c r="F11" i="26"/>
  <c r="BD10" i="26"/>
  <c r="BE10" i="26" s="1"/>
  <c r="BF10" i="26" s="1"/>
  <c r="F10" i="26"/>
  <c r="F265" i="26"/>
  <c r="BD456" i="26"/>
  <c r="BE456" i="26" s="1"/>
  <c r="F456" i="26"/>
  <c r="F264" i="26"/>
  <c r="BD263" i="26"/>
  <c r="BE263" i="26" s="1"/>
  <c r="F263" i="26"/>
  <c r="BD9" i="26"/>
  <c r="BE9" i="26" s="1"/>
  <c r="BF9" i="26" s="1"/>
  <c r="F9" i="26"/>
  <c r="F66" i="26"/>
  <c r="BD262" i="26"/>
  <c r="BE262" i="26" s="1"/>
  <c r="F262" i="26"/>
  <c r="BD8" i="26"/>
  <c r="BE8" i="26" s="1"/>
  <c r="F8" i="26"/>
  <c r="BD261" i="26"/>
  <c r="BE261" i="26" s="1"/>
  <c r="F261" i="26"/>
  <c r="BD260" i="26"/>
  <c r="F260" i="26"/>
  <c r="BD86" i="26"/>
  <c r="BE86" i="26" s="1"/>
  <c r="BF86" i="26" s="1"/>
  <c r="F86" i="26"/>
  <c r="BD455" i="26"/>
  <c r="BE455" i="26" s="1"/>
  <c r="BF455" i="26" s="1"/>
  <c r="F455" i="26"/>
  <c r="BD307" i="26"/>
  <c r="BE307" i="26" s="1"/>
  <c r="F307" i="26"/>
  <c r="F85" i="26"/>
  <c r="BD259" i="26"/>
  <c r="BE259" i="26" s="1"/>
  <c r="BF259" i="26" s="1"/>
  <c r="F259" i="26"/>
  <c r="F84" i="26"/>
  <c r="F306" i="26"/>
  <c r="BD83" i="26"/>
  <c r="BE83" i="26" s="1"/>
  <c r="F83" i="26"/>
  <c r="F19" i="26"/>
  <c r="F82" i="26"/>
  <c r="BD305" i="26"/>
  <c r="BE305" i="26" s="1"/>
  <c r="BF305" i="26" s="1"/>
  <c r="F305" i="26"/>
  <c r="BD81" i="26"/>
  <c r="BE81" i="26" s="1"/>
  <c r="F81" i="26"/>
  <c r="BD304" i="26"/>
  <c r="F304" i="26"/>
  <c r="BD303" i="26"/>
  <c r="BE303" i="26" s="1"/>
  <c r="BF303" i="26" s="1"/>
  <c r="F303" i="26"/>
  <c r="BD80" i="26"/>
  <c r="BE80" i="26" s="1"/>
  <c r="F80" i="26"/>
  <c r="F302" i="26"/>
  <c r="F301" i="26"/>
  <c r="BD79" i="26"/>
  <c r="BE79" i="26" s="1"/>
  <c r="BF79" i="26" s="1"/>
  <c r="F79" i="26"/>
  <c r="BD463" i="26"/>
  <c r="BE463" i="26" s="1"/>
  <c r="F463" i="26"/>
  <c r="F300" i="26"/>
  <c r="F299" i="26"/>
  <c r="BD65" i="26"/>
  <c r="BE65" i="26" s="1"/>
  <c r="F65" i="26"/>
  <c r="F78" i="26"/>
  <c r="BD77" i="26"/>
  <c r="BE77" i="26" s="1"/>
  <c r="F77" i="26"/>
  <c r="F298" i="26"/>
  <c r="F297" i="26"/>
  <c r="F296" i="26"/>
  <c r="F462" i="26"/>
  <c r="F295" i="26"/>
  <c r="F294" i="26"/>
  <c r="F293" i="26"/>
  <c r="F292" i="26"/>
  <c r="F291" i="26"/>
  <c r="BD290" i="26"/>
  <c r="BE290" i="26" s="1"/>
  <c r="F290" i="26"/>
  <c r="BD289" i="26"/>
  <c r="F289" i="26"/>
  <c r="F288" i="26"/>
  <c r="F287" i="26"/>
  <c r="BD76" i="26"/>
  <c r="F76" i="26"/>
  <c r="F286" i="26"/>
  <c r="BD75" i="26"/>
  <c r="BE75" i="26" s="1"/>
  <c r="F75" i="26"/>
  <c r="F461" i="26"/>
  <c r="F285" i="26"/>
  <c r="F284" i="26"/>
  <c r="F74" i="26"/>
  <c r="F283" i="26"/>
  <c r="BD282" i="26"/>
  <c r="BE282" i="26" s="1"/>
  <c r="F282" i="26"/>
  <c r="F281" i="26"/>
  <c r="F280" i="26"/>
  <c r="F73" i="26"/>
  <c r="F279" i="26"/>
  <c r="BD258" i="26"/>
  <c r="BE258" i="26" s="1"/>
  <c r="F258" i="26"/>
  <c r="F278" i="26"/>
  <c r="BD277" i="26"/>
  <c r="F277" i="26"/>
  <c r="F454" i="26"/>
  <c r="F276" i="26"/>
  <c r="F275" i="26"/>
  <c r="BD460" i="26"/>
  <c r="BE460" i="26" s="1"/>
  <c r="BF460" i="26" s="1"/>
  <c r="F460" i="26"/>
  <c r="F18" i="26"/>
  <c r="F72" i="26"/>
  <c r="F71" i="26"/>
  <c r="F459" i="26"/>
  <c r="BD257" i="26"/>
  <c r="F257" i="26"/>
  <c r="F70" i="26"/>
  <c r="F274" i="26"/>
  <c r="F69" i="26"/>
  <c r="F273" i="26"/>
  <c r="F272" i="26"/>
  <c r="F68" i="26"/>
  <c r="F248" i="26"/>
  <c r="F247" i="26"/>
  <c r="F61" i="26"/>
  <c r="BD2" i="26"/>
  <c r="BE2" i="26" s="1"/>
  <c r="F2" i="26"/>
  <c r="F246" i="26"/>
  <c r="BD452" i="26"/>
  <c r="BE452" i="26" s="1"/>
  <c r="BF452" i="26" s="1"/>
  <c r="F452" i="26"/>
  <c r="F245" i="26"/>
  <c r="F451" i="26"/>
  <c r="BD244" i="26"/>
  <c r="BE244" i="26" s="1"/>
  <c r="BF244" i="26" s="1"/>
  <c r="F244" i="26"/>
  <c r="F243" i="26"/>
  <c r="F450" i="26"/>
  <c r="F242" i="26"/>
  <c r="F241" i="26"/>
  <c r="F256" i="26"/>
  <c r="BD449" i="26"/>
  <c r="BE449" i="26" s="1"/>
  <c r="BF449" i="26" s="1"/>
  <c r="F449" i="26"/>
  <c r="F240" i="26"/>
  <c r="BD448" i="26"/>
  <c r="BE448" i="26" s="1"/>
  <c r="BF448" i="26" s="1"/>
  <c r="F448" i="26"/>
  <c r="F239" i="26"/>
  <c r="F238" i="26"/>
  <c r="BD237" i="26"/>
  <c r="BE237" i="26" s="1"/>
  <c r="BF237" i="26" s="1"/>
  <c r="F237" i="26"/>
  <c r="F255" i="26"/>
  <c r="BD236" i="26"/>
  <c r="BE236" i="26" s="1"/>
  <c r="F236" i="26"/>
  <c r="F235" i="26"/>
  <c r="BD7" i="26"/>
  <c r="BE7" i="26" s="1"/>
  <c r="F7" i="26"/>
  <c r="F254" i="26"/>
  <c r="F234" i="26"/>
  <c r="BD233" i="26"/>
  <c r="BE233" i="26" s="1"/>
  <c r="BF233" i="26" s="1"/>
  <c r="F233" i="26"/>
  <c r="F6" i="26"/>
  <c r="F447" i="26"/>
  <c r="BD64" i="26"/>
  <c r="F64" i="26"/>
  <c r="F313" i="26"/>
  <c r="BD17" i="26"/>
  <c r="BE17" i="26" s="1"/>
  <c r="F17" i="26"/>
  <c r="F98" i="26"/>
  <c r="F63" i="26"/>
  <c r="BD253" i="26"/>
  <c r="BE253" i="26" s="1"/>
  <c r="F253" i="26"/>
  <c r="F5" i="26"/>
  <c r="BD97" i="26"/>
  <c r="F97" i="26"/>
  <c r="F252" i="26"/>
  <c r="BD62" i="26"/>
  <c r="F62" i="26"/>
  <c r="F4" i="26"/>
  <c r="F251" i="26"/>
  <c r="BE250" i="26"/>
  <c r="F250" i="26"/>
  <c r="F96" i="26"/>
  <c r="F312" i="26"/>
  <c r="BD95" i="26"/>
  <c r="BE95" i="26" s="1"/>
  <c r="BF95" i="26" s="1"/>
  <c r="F95" i="26"/>
  <c r="F94" i="26"/>
  <c r="CL39" i="26"/>
  <c r="CK39" i="26"/>
  <c r="CJ39" i="26"/>
  <c r="CI39" i="26"/>
  <c r="CH39" i="26"/>
  <c r="CG39" i="26"/>
  <c r="CF39" i="26"/>
  <c r="CE39" i="26"/>
  <c r="F249" i="26"/>
  <c r="F453" i="26"/>
  <c r="BC3" i="26"/>
  <c r="BD3" i="26" s="1"/>
  <c r="BE3" i="26" s="1"/>
  <c r="F3" i="26"/>
  <c r="F311" i="26"/>
  <c r="BD310" i="26"/>
  <c r="BT310" i="26" s="1"/>
  <c r="F310" i="26"/>
  <c r="F309" i="26"/>
  <c r="BD465" i="26"/>
  <c r="BE465" i="26" s="1"/>
  <c r="F465" i="26"/>
  <c r="E16" i="27"/>
  <c r="B16" i="27"/>
  <c r="E15" i="27"/>
  <c r="B15" i="27"/>
  <c r="E14" i="27"/>
  <c r="B14" i="27"/>
  <c r="E13" i="27"/>
  <c r="B13" i="27"/>
  <c r="E12" i="27"/>
  <c r="B12" i="27"/>
  <c r="E11" i="27"/>
  <c r="B11" i="27"/>
  <c r="E10" i="27"/>
  <c r="B10" i="27"/>
  <c r="E9" i="27"/>
  <c r="B9" i="27"/>
  <c r="E8" i="27"/>
  <c r="B8" i="27"/>
  <c r="E7" i="27"/>
  <c r="B7" i="27"/>
  <c r="E6" i="27"/>
  <c r="B6" i="27"/>
  <c r="E5" i="27"/>
  <c r="B5" i="27"/>
  <c r="E4" i="27"/>
  <c r="B4" i="27"/>
  <c r="E3" i="27"/>
  <c r="B3" i="27"/>
  <c r="E2" i="27"/>
  <c r="B2" i="27"/>
  <c r="CD33" i="26"/>
  <c r="BL20" i="26"/>
  <c r="BM20" i="26"/>
  <c r="BN20" i="26"/>
  <c r="BO20" i="26"/>
  <c r="BP20" i="26"/>
  <c r="BQ20" i="26"/>
  <c r="BR20" i="26"/>
  <c r="BS20" i="26"/>
  <c r="A20" i="26" a="1"/>
  <c r="A20" i="26" s="1"/>
  <c r="BS93" i="26"/>
  <c r="BR93" i="26"/>
  <c r="BQ93" i="26"/>
  <c r="BP93" i="26"/>
  <c r="BO93" i="26"/>
  <c r="BN93" i="26"/>
  <c r="BM93" i="26"/>
  <c r="BL93" i="26"/>
  <c r="A93" i="26" a="1"/>
  <c r="A93" i="26" s="1"/>
  <c r="BS92" i="26"/>
  <c r="BR92" i="26"/>
  <c r="BQ92" i="26"/>
  <c r="BP92" i="26"/>
  <c r="BO92" i="26"/>
  <c r="BN92" i="26"/>
  <c r="BM92" i="26"/>
  <c r="BL92" i="26"/>
  <c r="A92" i="26" a="1"/>
  <c r="A92" i="26" s="1"/>
  <c r="BS464" i="26"/>
  <c r="BR464" i="26"/>
  <c r="BQ464" i="26"/>
  <c r="BP464" i="26"/>
  <c r="BO464" i="26"/>
  <c r="BN464" i="26"/>
  <c r="BM464" i="26"/>
  <c r="BL464" i="26"/>
  <c r="A464" i="26" a="1"/>
  <c r="A464" i="26" s="1"/>
  <c r="BS91" i="26"/>
  <c r="BR91" i="26"/>
  <c r="BQ91" i="26"/>
  <c r="BP91" i="26"/>
  <c r="BO91" i="26"/>
  <c r="BN91" i="26"/>
  <c r="BM91" i="26"/>
  <c r="BL91" i="26"/>
  <c r="A91" i="26" a="1"/>
  <c r="A91" i="26" s="1"/>
  <c r="BS308" i="26"/>
  <c r="BR308" i="26"/>
  <c r="BQ308" i="26"/>
  <c r="BP308" i="26"/>
  <c r="BO308" i="26"/>
  <c r="BN308" i="26"/>
  <c r="BM308" i="26"/>
  <c r="BL308" i="26"/>
  <c r="A308" i="26" a="1"/>
  <c r="A308" i="26" s="1"/>
  <c r="BS90" i="26"/>
  <c r="BR90" i="26"/>
  <c r="BQ90" i="26"/>
  <c r="BP90" i="26"/>
  <c r="BO90" i="26"/>
  <c r="BN90" i="26"/>
  <c r="BM90" i="26"/>
  <c r="BL90" i="26"/>
  <c r="A90" i="26" a="1"/>
  <c r="A90" i="26" s="1"/>
  <c r="BS89" i="26"/>
  <c r="BR89" i="26"/>
  <c r="BQ89" i="26"/>
  <c r="BP89" i="26"/>
  <c r="BO89" i="26"/>
  <c r="BN89" i="26"/>
  <c r="BM89" i="26"/>
  <c r="BL89" i="26"/>
  <c r="A89" i="26" a="1"/>
  <c r="A89" i="26" s="1"/>
  <c r="BS88" i="26"/>
  <c r="BR88" i="26"/>
  <c r="BQ88" i="26"/>
  <c r="BP88" i="26"/>
  <c r="BO88" i="26"/>
  <c r="BN88" i="26"/>
  <c r="BM88" i="26"/>
  <c r="BL88" i="26"/>
  <c r="A88" i="26" a="1"/>
  <c r="A88" i="26" s="1"/>
  <c r="BS87" i="26"/>
  <c r="BR87" i="26"/>
  <c r="BQ87" i="26"/>
  <c r="BP87" i="26"/>
  <c r="BO87" i="26"/>
  <c r="BN87" i="26"/>
  <c r="BM87" i="26"/>
  <c r="BL87" i="26"/>
  <c r="A87" i="26" a="1"/>
  <c r="A87" i="26" s="1"/>
  <c r="BS458" i="26"/>
  <c r="BR458" i="26"/>
  <c r="BQ458" i="26"/>
  <c r="BP458" i="26"/>
  <c r="BO458" i="26"/>
  <c r="BN458" i="26"/>
  <c r="BM458" i="26"/>
  <c r="BL458" i="26"/>
  <c r="A458" i="26" a="1"/>
  <c r="A458" i="26" s="1"/>
  <c r="BS271" i="26"/>
  <c r="BR271" i="26"/>
  <c r="BQ271" i="26"/>
  <c r="BP271" i="26"/>
  <c r="BO271" i="26"/>
  <c r="BN271" i="26"/>
  <c r="BM271" i="26"/>
  <c r="BL271" i="26"/>
  <c r="A271" i="26" a="1"/>
  <c r="A271" i="26" s="1"/>
  <c r="BS16" i="26"/>
  <c r="BR16" i="26"/>
  <c r="BQ16" i="26"/>
  <c r="BP16" i="26"/>
  <c r="BO16" i="26"/>
  <c r="BN16" i="26"/>
  <c r="BM16" i="26"/>
  <c r="BL16" i="26"/>
  <c r="A16" i="26" a="1"/>
  <c r="A16" i="26" s="1"/>
  <c r="BS15" i="26"/>
  <c r="BR15" i="26"/>
  <c r="BQ15" i="26"/>
  <c r="BP15" i="26"/>
  <c r="BO15" i="26"/>
  <c r="BN15" i="26"/>
  <c r="BM15" i="26"/>
  <c r="BL15" i="26"/>
  <c r="A15" i="26" a="1"/>
  <c r="A15" i="26" s="1"/>
  <c r="BS270" i="26"/>
  <c r="BR270" i="26"/>
  <c r="BQ270" i="26"/>
  <c r="BP270" i="26"/>
  <c r="BO270" i="26"/>
  <c r="BN270" i="26"/>
  <c r="BM270" i="26"/>
  <c r="BL270" i="26"/>
  <c r="A270" i="26" a="1"/>
  <c r="A270" i="26" s="1"/>
  <c r="BS14" i="26"/>
  <c r="BR14" i="26"/>
  <c r="BQ14" i="26"/>
  <c r="BP14" i="26"/>
  <c r="BO14" i="26"/>
  <c r="BN14" i="26"/>
  <c r="BM14" i="26"/>
  <c r="BL14" i="26"/>
  <c r="A14" i="26" a="1"/>
  <c r="A14" i="26" s="1"/>
  <c r="BS457" i="26"/>
  <c r="BR457" i="26"/>
  <c r="BQ457" i="26"/>
  <c r="BP457" i="26"/>
  <c r="BO457" i="26"/>
  <c r="BN457" i="26"/>
  <c r="BM457" i="26"/>
  <c r="BL457" i="26"/>
  <c r="A457" i="26" a="1"/>
  <c r="A457" i="26" s="1"/>
  <c r="BS269" i="26"/>
  <c r="BR269" i="26"/>
  <c r="BQ269" i="26"/>
  <c r="BP269" i="26"/>
  <c r="BO269" i="26"/>
  <c r="BN269" i="26"/>
  <c r="BM269" i="26"/>
  <c r="BL269" i="26"/>
  <c r="A269" i="26" a="1"/>
  <c r="A269" i="26" s="1"/>
  <c r="BS268" i="26"/>
  <c r="BR268" i="26"/>
  <c r="BQ268" i="26"/>
  <c r="BP268" i="26"/>
  <c r="BO268" i="26"/>
  <c r="BN268" i="26"/>
  <c r="BM268" i="26"/>
  <c r="BL268" i="26"/>
  <c r="A268" i="26" a="1"/>
  <c r="A268" i="26" s="1"/>
  <c r="BS13" i="26"/>
  <c r="BR13" i="26"/>
  <c r="BQ13" i="26"/>
  <c r="BP13" i="26"/>
  <c r="BO13" i="26"/>
  <c r="BN13" i="26"/>
  <c r="BM13" i="26"/>
  <c r="BL13" i="26"/>
  <c r="A13" i="26" a="1"/>
  <c r="A13" i="26" s="1"/>
  <c r="BS267" i="26"/>
  <c r="BR267" i="26"/>
  <c r="BQ267" i="26"/>
  <c r="BP267" i="26"/>
  <c r="BO267" i="26"/>
  <c r="BN267" i="26"/>
  <c r="BM267" i="26"/>
  <c r="BL267" i="26"/>
  <c r="A267" i="26" a="1"/>
  <c r="A267" i="26" s="1"/>
  <c r="BS12" i="26"/>
  <c r="BR12" i="26"/>
  <c r="BQ12" i="26"/>
  <c r="BP12" i="26"/>
  <c r="BO12" i="26"/>
  <c r="BN12" i="26"/>
  <c r="BM12" i="26"/>
  <c r="BL12" i="26"/>
  <c r="A12" i="26" a="1"/>
  <c r="A12" i="26" s="1"/>
  <c r="BS67" i="26"/>
  <c r="BR67" i="26"/>
  <c r="BQ67" i="26"/>
  <c r="BP67" i="26"/>
  <c r="BO67" i="26"/>
  <c r="BN67" i="26"/>
  <c r="BM67" i="26"/>
  <c r="BL67" i="26"/>
  <c r="A67" i="26" a="1"/>
  <c r="A67" i="26" s="1"/>
  <c r="BS266" i="26"/>
  <c r="BR266" i="26"/>
  <c r="BQ266" i="26"/>
  <c r="BP266" i="26"/>
  <c r="BO266" i="26"/>
  <c r="BN266" i="26"/>
  <c r="BM266" i="26"/>
  <c r="BL266" i="26"/>
  <c r="A266" i="26" a="1"/>
  <c r="A266" i="26" s="1"/>
  <c r="BS11" i="26"/>
  <c r="BR11" i="26"/>
  <c r="BQ11" i="26"/>
  <c r="BP11" i="26"/>
  <c r="BO11" i="26"/>
  <c r="BN11" i="26"/>
  <c r="BM11" i="26"/>
  <c r="BL11" i="26"/>
  <c r="A11" i="26" a="1"/>
  <c r="A11" i="26" s="1"/>
  <c r="BS10" i="26"/>
  <c r="BR10" i="26"/>
  <c r="BQ10" i="26"/>
  <c r="BP10" i="26"/>
  <c r="BO10" i="26"/>
  <c r="BN10" i="26"/>
  <c r="BM10" i="26"/>
  <c r="BL10" i="26"/>
  <c r="A10" i="26" a="1"/>
  <c r="A10" i="26" s="1"/>
  <c r="BS265" i="26"/>
  <c r="BR265" i="26"/>
  <c r="BQ265" i="26"/>
  <c r="BP265" i="26"/>
  <c r="BO265" i="26"/>
  <c r="BN265" i="26"/>
  <c r="BM265" i="26"/>
  <c r="BL265" i="26"/>
  <c r="A265" i="26" a="1"/>
  <c r="A265" i="26" s="1"/>
  <c r="BS456" i="26"/>
  <c r="BR456" i="26"/>
  <c r="BQ456" i="26"/>
  <c r="BP456" i="26"/>
  <c r="BO456" i="26"/>
  <c r="BN456" i="26"/>
  <c r="BM456" i="26"/>
  <c r="BL456" i="26"/>
  <c r="A456" i="26" a="1"/>
  <c r="A456" i="26" s="1"/>
  <c r="BS264" i="26"/>
  <c r="BR264" i="26"/>
  <c r="BQ264" i="26"/>
  <c r="BP264" i="26"/>
  <c r="BO264" i="26"/>
  <c r="BN264" i="26"/>
  <c r="BM264" i="26"/>
  <c r="BL264" i="26"/>
  <c r="A264" i="26" a="1"/>
  <c r="A264" i="26" s="1"/>
  <c r="BS263" i="26"/>
  <c r="BR263" i="26"/>
  <c r="BQ263" i="26"/>
  <c r="BP263" i="26"/>
  <c r="BO263" i="26"/>
  <c r="BN263" i="26"/>
  <c r="BM263" i="26"/>
  <c r="BL263" i="26"/>
  <c r="A263" i="26" a="1"/>
  <c r="A263" i="26" s="1"/>
  <c r="BS9" i="26"/>
  <c r="BR9" i="26"/>
  <c r="BQ9" i="26"/>
  <c r="BP9" i="26"/>
  <c r="BO9" i="26"/>
  <c r="BN9" i="26"/>
  <c r="BM9" i="26"/>
  <c r="BL9" i="26"/>
  <c r="A9" i="26" a="1"/>
  <c r="A9" i="26" s="1"/>
  <c r="BS66" i="26"/>
  <c r="BR66" i="26"/>
  <c r="BQ66" i="26"/>
  <c r="BP66" i="26"/>
  <c r="BO66" i="26"/>
  <c r="BN66" i="26"/>
  <c r="BM66" i="26"/>
  <c r="BL66" i="26"/>
  <c r="A66" i="26" a="1"/>
  <c r="A66" i="26" s="1"/>
  <c r="BS262" i="26"/>
  <c r="BR262" i="26"/>
  <c r="BQ262" i="26"/>
  <c r="BP262" i="26"/>
  <c r="BO262" i="26"/>
  <c r="BN262" i="26"/>
  <c r="BM262" i="26"/>
  <c r="BL262" i="26"/>
  <c r="A262" i="26" a="1"/>
  <c r="A262" i="26" s="1"/>
  <c r="BS8" i="26"/>
  <c r="BR8" i="26"/>
  <c r="BQ8" i="26"/>
  <c r="BP8" i="26"/>
  <c r="BO8" i="26"/>
  <c r="BN8" i="26"/>
  <c r="BM8" i="26"/>
  <c r="BL8" i="26"/>
  <c r="A8" i="26" a="1"/>
  <c r="A8" i="26" s="1"/>
  <c r="BS261" i="26"/>
  <c r="BR261" i="26"/>
  <c r="BQ261" i="26"/>
  <c r="BP261" i="26"/>
  <c r="BO261" i="26"/>
  <c r="BN261" i="26"/>
  <c r="BM261" i="26"/>
  <c r="BL261" i="26"/>
  <c r="A261" i="26" a="1"/>
  <c r="A261" i="26" s="1"/>
  <c r="BS260" i="26"/>
  <c r="BR260" i="26"/>
  <c r="BQ260" i="26"/>
  <c r="BP260" i="26"/>
  <c r="BO260" i="26"/>
  <c r="BN260" i="26"/>
  <c r="BM260" i="26"/>
  <c r="BL260" i="26"/>
  <c r="A260" i="26" a="1"/>
  <c r="A260" i="26" s="1"/>
  <c r="BS86" i="26"/>
  <c r="BR86" i="26"/>
  <c r="BQ86" i="26"/>
  <c r="BP86" i="26"/>
  <c r="BO86" i="26"/>
  <c r="BN86" i="26"/>
  <c r="BM86" i="26"/>
  <c r="BL86" i="26"/>
  <c r="A86" i="26" a="1"/>
  <c r="A86" i="26" s="1"/>
  <c r="BS455" i="26"/>
  <c r="BR455" i="26"/>
  <c r="BQ455" i="26"/>
  <c r="BP455" i="26"/>
  <c r="BO455" i="26"/>
  <c r="BN455" i="26"/>
  <c r="BM455" i="26"/>
  <c r="BL455" i="26"/>
  <c r="A455" i="26" a="1"/>
  <c r="A455" i="26" s="1"/>
  <c r="BS307" i="26"/>
  <c r="BR307" i="26"/>
  <c r="BQ307" i="26"/>
  <c r="BP307" i="26"/>
  <c r="BO307" i="26"/>
  <c r="BN307" i="26"/>
  <c r="BM307" i="26"/>
  <c r="BL307" i="26"/>
  <c r="A307" i="26" a="1"/>
  <c r="A307" i="26" s="1"/>
  <c r="BS85" i="26"/>
  <c r="BR85" i="26"/>
  <c r="BQ85" i="26"/>
  <c r="BP85" i="26"/>
  <c r="BO85" i="26"/>
  <c r="BN85" i="26"/>
  <c r="BM85" i="26"/>
  <c r="BL85" i="26"/>
  <c r="A85" i="26" a="1"/>
  <c r="A85" i="26" s="1"/>
  <c r="BS259" i="26"/>
  <c r="BR259" i="26"/>
  <c r="BQ259" i="26"/>
  <c r="BP259" i="26"/>
  <c r="BO259" i="26"/>
  <c r="BN259" i="26"/>
  <c r="BM259" i="26"/>
  <c r="BL259" i="26"/>
  <c r="A259" i="26" a="1"/>
  <c r="A259" i="26" s="1"/>
  <c r="BS84" i="26"/>
  <c r="BR84" i="26"/>
  <c r="BQ84" i="26"/>
  <c r="BP84" i="26"/>
  <c r="BO84" i="26"/>
  <c r="BN84" i="26"/>
  <c r="BM84" i="26"/>
  <c r="BL84" i="26"/>
  <c r="A84" i="26" a="1"/>
  <c r="A84" i="26" s="1"/>
  <c r="BS306" i="26"/>
  <c r="BR306" i="26"/>
  <c r="BQ306" i="26"/>
  <c r="BP306" i="26"/>
  <c r="BO306" i="26"/>
  <c r="BN306" i="26"/>
  <c r="BM306" i="26"/>
  <c r="BL306" i="26"/>
  <c r="A306" i="26" a="1"/>
  <c r="A306" i="26" s="1"/>
  <c r="BS83" i="26"/>
  <c r="BR83" i="26"/>
  <c r="BQ83" i="26"/>
  <c r="BP83" i="26"/>
  <c r="BO83" i="26"/>
  <c r="BN83" i="26"/>
  <c r="BM83" i="26"/>
  <c r="BL83" i="26"/>
  <c r="A83" i="26" a="1"/>
  <c r="A83" i="26" s="1"/>
  <c r="BS19" i="26"/>
  <c r="BR19" i="26"/>
  <c r="BQ19" i="26"/>
  <c r="BP19" i="26"/>
  <c r="BO19" i="26"/>
  <c r="BN19" i="26"/>
  <c r="BM19" i="26"/>
  <c r="BL19" i="26"/>
  <c r="A19" i="26" a="1"/>
  <c r="A19" i="26" s="1"/>
  <c r="BS82" i="26"/>
  <c r="BR82" i="26"/>
  <c r="BQ82" i="26"/>
  <c r="BP82" i="26"/>
  <c r="BO82" i="26"/>
  <c r="BN82" i="26"/>
  <c r="BM82" i="26"/>
  <c r="BL82" i="26"/>
  <c r="A82" i="26" a="1"/>
  <c r="A82" i="26" s="1"/>
  <c r="BS305" i="26"/>
  <c r="BR305" i="26"/>
  <c r="BQ305" i="26"/>
  <c r="BP305" i="26"/>
  <c r="BO305" i="26"/>
  <c r="BN305" i="26"/>
  <c r="BM305" i="26"/>
  <c r="BL305" i="26"/>
  <c r="A305" i="26" a="1"/>
  <c r="A305" i="26" s="1"/>
  <c r="BS81" i="26"/>
  <c r="BR81" i="26"/>
  <c r="BQ81" i="26"/>
  <c r="BP81" i="26"/>
  <c r="BO81" i="26"/>
  <c r="BN81" i="26"/>
  <c r="BM81" i="26"/>
  <c r="BL81" i="26"/>
  <c r="A81" i="26" a="1"/>
  <c r="A81" i="26" s="1"/>
  <c r="BS304" i="26"/>
  <c r="BR304" i="26"/>
  <c r="BQ304" i="26"/>
  <c r="BP304" i="26"/>
  <c r="BO304" i="26"/>
  <c r="BN304" i="26"/>
  <c r="BM304" i="26"/>
  <c r="BL304" i="26"/>
  <c r="A304" i="26" a="1"/>
  <c r="A304" i="26" s="1"/>
  <c r="BS303" i="26"/>
  <c r="BR303" i="26"/>
  <c r="BQ303" i="26"/>
  <c r="BP303" i="26"/>
  <c r="BO303" i="26"/>
  <c r="BN303" i="26"/>
  <c r="BM303" i="26"/>
  <c r="BL303" i="26"/>
  <c r="A303" i="26" a="1"/>
  <c r="A303" i="26" s="1"/>
  <c r="BS80" i="26"/>
  <c r="BR80" i="26"/>
  <c r="BQ80" i="26"/>
  <c r="BP80" i="26"/>
  <c r="BO80" i="26"/>
  <c r="BN80" i="26"/>
  <c r="BM80" i="26"/>
  <c r="BL80" i="26"/>
  <c r="A80" i="26" a="1"/>
  <c r="A80" i="26" s="1"/>
  <c r="BS302" i="26"/>
  <c r="BR302" i="26"/>
  <c r="BQ302" i="26"/>
  <c r="BP302" i="26"/>
  <c r="BO302" i="26"/>
  <c r="BN302" i="26"/>
  <c r="BM302" i="26"/>
  <c r="BL302" i="26"/>
  <c r="A302" i="26" a="1"/>
  <c r="A302" i="26" s="1"/>
  <c r="BS301" i="26"/>
  <c r="BR301" i="26"/>
  <c r="BQ301" i="26"/>
  <c r="BP301" i="26"/>
  <c r="BO301" i="26"/>
  <c r="BN301" i="26"/>
  <c r="BM301" i="26"/>
  <c r="BL301" i="26"/>
  <c r="A301" i="26" a="1"/>
  <c r="A301" i="26" s="1"/>
  <c r="BS79" i="26"/>
  <c r="BR79" i="26"/>
  <c r="BQ79" i="26"/>
  <c r="BP79" i="26"/>
  <c r="BO79" i="26"/>
  <c r="BN79" i="26"/>
  <c r="BM79" i="26"/>
  <c r="BL79" i="26"/>
  <c r="A79" i="26" a="1"/>
  <c r="A79" i="26" s="1"/>
  <c r="BS463" i="26"/>
  <c r="BR463" i="26"/>
  <c r="BQ463" i="26"/>
  <c r="BP463" i="26"/>
  <c r="BO463" i="26"/>
  <c r="BN463" i="26"/>
  <c r="BM463" i="26"/>
  <c r="BL463" i="26"/>
  <c r="A463" i="26" a="1"/>
  <c r="A463" i="26" s="1"/>
  <c r="BS300" i="26"/>
  <c r="BR300" i="26"/>
  <c r="BQ300" i="26"/>
  <c r="BP300" i="26"/>
  <c r="BO300" i="26"/>
  <c r="BN300" i="26"/>
  <c r="BM300" i="26"/>
  <c r="BL300" i="26"/>
  <c r="A300" i="26" a="1"/>
  <c r="A300" i="26" s="1"/>
  <c r="BS299" i="26"/>
  <c r="BR299" i="26"/>
  <c r="BQ299" i="26"/>
  <c r="BP299" i="26"/>
  <c r="BO299" i="26"/>
  <c r="BN299" i="26"/>
  <c r="BM299" i="26"/>
  <c r="BL299" i="26"/>
  <c r="A299" i="26" a="1"/>
  <c r="A299" i="26" s="1"/>
  <c r="BS65" i="26"/>
  <c r="BR65" i="26"/>
  <c r="BQ65" i="26"/>
  <c r="BP65" i="26"/>
  <c r="BO65" i="26"/>
  <c r="BN65" i="26"/>
  <c r="BM65" i="26"/>
  <c r="BL65" i="26"/>
  <c r="A65" i="26" a="1"/>
  <c r="A65" i="26" s="1"/>
  <c r="BS78" i="26"/>
  <c r="BR78" i="26"/>
  <c r="BQ78" i="26"/>
  <c r="BP78" i="26"/>
  <c r="BO78" i="26"/>
  <c r="BN78" i="26"/>
  <c r="BM78" i="26"/>
  <c r="BL78" i="26"/>
  <c r="A78" i="26" a="1"/>
  <c r="A78" i="26" s="1"/>
  <c r="BS77" i="26"/>
  <c r="BR77" i="26"/>
  <c r="BQ77" i="26"/>
  <c r="BP77" i="26"/>
  <c r="BO77" i="26"/>
  <c r="BN77" i="26"/>
  <c r="BM77" i="26"/>
  <c r="BL77" i="26"/>
  <c r="A77" i="26" a="1"/>
  <c r="A77" i="26" s="1"/>
  <c r="BS298" i="26"/>
  <c r="BR298" i="26"/>
  <c r="BQ298" i="26"/>
  <c r="BP298" i="26"/>
  <c r="BO298" i="26"/>
  <c r="BN298" i="26"/>
  <c r="BM298" i="26"/>
  <c r="BL298" i="26"/>
  <c r="A298" i="26" a="1"/>
  <c r="A298" i="26" s="1"/>
  <c r="BS297" i="26"/>
  <c r="BR297" i="26"/>
  <c r="BQ297" i="26"/>
  <c r="BP297" i="26"/>
  <c r="BO297" i="26"/>
  <c r="BN297" i="26"/>
  <c r="BM297" i="26"/>
  <c r="BL297" i="26"/>
  <c r="A297" i="26" a="1"/>
  <c r="A297" i="26" s="1"/>
  <c r="BS296" i="26"/>
  <c r="BR296" i="26"/>
  <c r="BQ296" i="26"/>
  <c r="BP296" i="26"/>
  <c r="BO296" i="26"/>
  <c r="BN296" i="26"/>
  <c r="BM296" i="26"/>
  <c r="BL296" i="26"/>
  <c r="A296" i="26" a="1"/>
  <c r="A296" i="26" s="1"/>
  <c r="BS462" i="26"/>
  <c r="BR462" i="26"/>
  <c r="BQ462" i="26"/>
  <c r="BP462" i="26"/>
  <c r="BO462" i="26"/>
  <c r="BN462" i="26"/>
  <c r="BM462" i="26"/>
  <c r="BL462" i="26"/>
  <c r="A462" i="26" a="1"/>
  <c r="A462" i="26" s="1"/>
  <c r="BS295" i="26"/>
  <c r="BR295" i="26"/>
  <c r="BQ295" i="26"/>
  <c r="BP295" i="26"/>
  <c r="BO295" i="26"/>
  <c r="BN295" i="26"/>
  <c r="BM295" i="26"/>
  <c r="BL295" i="26"/>
  <c r="A295" i="26" a="1"/>
  <c r="A295" i="26" s="1"/>
  <c r="BS294" i="26"/>
  <c r="BR294" i="26"/>
  <c r="BQ294" i="26"/>
  <c r="BP294" i="26"/>
  <c r="BO294" i="26"/>
  <c r="BN294" i="26"/>
  <c r="BM294" i="26"/>
  <c r="BL294" i="26"/>
  <c r="A294" i="26" a="1"/>
  <c r="A294" i="26" s="1"/>
  <c r="BS293" i="26"/>
  <c r="BR293" i="26"/>
  <c r="BQ293" i="26"/>
  <c r="BP293" i="26"/>
  <c r="BO293" i="26"/>
  <c r="BN293" i="26"/>
  <c r="BM293" i="26"/>
  <c r="BL293" i="26"/>
  <c r="A293" i="26" a="1"/>
  <c r="A293" i="26" s="1"/>
  <c r="BS292" i="26"/>
  <c r="BR292" i="26"/>
  <c r="BQ292" i="26"/>
  <c r="BP292" i="26"/>
  <c r="BO292" i="26"/>
  <c r="BN292" i="26"/>
  <c r="BM292" i="26"/>
  <c r="BL292" i="26"/>
  <c r="A292" i="26" a="1"/>
  <c r="A292" i="26" s="1"/>
  <c r="BS291" i="26"/>
  <c r="BR291" i="26"/>
  <c r="BQ291" i="26"/>
  <c r="BP291" i="26"/>
  <c r="BO291" i="26"/>
  <c r="BN291" i="26"/>
  <c r="BM291" i="26"/>
  <c r="BL291" i="26"/>
  <c r="A291" i="26" a="1"/>
  <c r="A291" i="26" s="1"/>
  <c r="BS290" i="26"/>
  <c r="BR290" i="26"/>
  <c r="BQ290" i="26"/>
  <c r="BP290" i="26"/>
  <c r="BO290" i="26"/>
  <c r="BN290" i="26"/>
  <c r="BM290" i="26"/>
  <c r="BL290" i="26"/>
  <c r="A290" i="26" a="1"/>
  <c r="A290" i="26" s="1"/>
  <c r="BS289" i="26"/>
  <c r="BR289" i="26"/>
  <c r="BQ289" i="26"/>
  <c r="BP289" i="26"/>
  <c r="BO289" i="26"/>
  <c r="BN289" i="26"/>
  <c r="BM289" i="26"/>
  <c r="BL289" i="26"/>
  <c r="A289" i="26" a="1"/>
  <c r="A289" i="26" s="1"/>
  <c r="BS288" i="26"/>
  <c r="BR288" i="26"/>
  <c r="BQ288" i="26"/>
  <c r="BP288" i="26"/>
  <c r="BO288" i="26"/>
  <c r="BN288" i="26"/>
  <c r="BM288" i="26"/>
  <c r="BL288" i="26"/>
  <c r="A288" i="26" a="1"/>
  <c r="A288" i="26" s="1"/>
  <c r="BS287" i="26"/>
  <c r="BR287" i="26"/>
  <c r="BQ287" i="26"/>
  <c r="BP287" i="26"/>
  <c r="BO287" i="26"/>
  <c r="BN287" i="26"/>
  <c r="BM287" i="26"/>
  <c r="BL287" i="26"/>
  <c r="A287" i="26" a="1"/>
  <c r="A287" i="26" s="1"/>
  <c r="BS76" i="26"/>
  <c r="BR76" i="26"/>
  <c r="BQ76" i="26"/>
  <c r="BP76" i="26"/>
  <c r="BO76" i="26"/>
  <c r="BN76" i="26"/>
  <c r="BM76" i="26"/>
  <c r="BL76" i="26"/>
  <c r="A76" i="26" a="1"/>
  <c r="A76" i="26" s="1"/>
  <c r="BS286" i="26"/>
  <c r="BR286" i="26"/>
  <c r="BQ286" i="26"/>
  <c r="BP286" i="26"/>
  <c r="BO286" i="26"/>
  <c r="BN286" i="26"/>
  <c r="BM286" i="26"/>
  <c r="BL286" i="26"/>
  <c r="A286" i="26" a="1"/>
  <c r="A286" i="26" s="1"/>
  <c r="BS75" i="26"/>
  <c r="BR75" i="26"/>
  <c r="BQ75" i="26"/>
  <c r="BP75" i="26"/>
  <c r="BO75" i="26"/>
  <c r="BN75" i="26"/>
  <c r="BM75" i="26"/>
  <c r="BL75" i="26"/>
  <c r="A75" i="26" a="1"/>
  <c r="A75" i="26" s="1"/>
  <c r="BS461" i="26"/>
  <c r="BR461" i="26"/>
  <c r="BQ461" i="26"/>
  <c r="BP461" i="26"/>
  <c r="BO461" i="26"/>
  <c r="BN461" i="26"/>
  <c r="BM461" i="26"/>
  <c r="BL461" i="26"/>
  <c r="A461" i="26" a="1"/>
  <c r="A461" i="26" s="1"/>
  <c r="BS285" i="26"/>
  <c r="BR285" i="26"/>
  <c r="BQ285" i="26"/>
  <c r="BP285" i="26"/>
  <c r="BO285" i="26"/>
  <c r="BN285" i="26"/>
  <c r="BM285" i="26"/>
  <c r="BL285" i="26"/>
  <c r="A285" i="26" a="1"/>
  <c r="A285" i="26" s="1"/>
  <c r="BS284" i="26"/>
  <c r="BR284" i="26"/>
  <c r="BQ284" i="26"/>
  <c r="BP284" i="26"/>
  <c r="BO284" i="26"/>
  <c r="BN284" i="26"/>
  <c r="BM284" i="26"/>
  <c r="BL284" i="26"/>
  <c r="A284" i="26" a="1"/>
  <c r="A284" i="26" s="1"/>
  <c r="BS74" i="26"/>
  <c r="BR74" i="26"/>
  <c r="BQ74" i="26"/>
  <c r="BP74" i="26"/>
  <c r="BO74" i="26"/>
  <c r="BN74" i="26"/>
  <c r="BM74" i="26"/>
  <c r="BL74" i="26"/>
  <c r="A74" i="26" a="1"/>
  <c r="A74" i="26" s="1"/>
  <c r="BS283" i="26"/>
  <c r="BR283" i="26"/>
  <c r="BQ283" i="26"/>
  <c r="BP283" i="26"/>
  <c r="BO283" i="26"/>
  <c r="BN283" i="26"/>
  <c r="BM283" i="26"/>
  <c r="BL283" i="26"/>
  <c r="A283" i="26" a="1"/>
  <c r="A283" i="26" s="1"/>
  <c r="BS282" i="26"/>
  <c r="BR282" i="26"/>
  <c r="BQ282" i="26"/>
  <c r="BP282" i="26"/>
  <c r="BO282" i="26"/>
  <c r="BN282" i="26"/>
  <c r="BM282" i="26"/>
  <c r="BL282" i="26"/>
  <c r="A282" i="26" a="1"/>
  <c r="A282" i="26" s="1"/>
  <c r="BS281" i="26"/>
  <c r="BR281" i="26"/>
  <c r="BQ281" i="26"/>
  <c r="BP281" i="26"/>
  <c r="BO281" i="26"/>
  <c r="BN281" i="26"/>
  <c r="BM281" i="26"/>
  <c r="BL281" i="26"/>
  <c r="A281" i="26" a="1"/>
  <c r="A281" i="26" s="1"/>
  <c r="BS280" i="26"/>
  <c r="BR280" i="26"/>
  <c r="BQ280" i="26"/>
  <c r="BP280" i="26"/>
  <c r="BO280" i="26"/>
  <c r="BN280" i="26"/>
  <c r="BM280" i="26"/>
  <c r="BL280" i="26"/>
  <c r="A280" i="26" a="1"/>
  <c r="A280" i="26" s="1"/>
  <c r="BS73" i="26"/>
  <c r="BR73" i="26"/>
  <c r="BQ73" i="26"/>
  <c r="BP73" i="26"/>
  <c r="BO73" i="26"/>
  <c r="BN73" i="26"/>
  <c r="BM73" i="26"/>
  <c r="BL73" i="26"/>
  <c r="A73" i="26" a="1"/>
  <c r="A73" i="26" s="1"/>
  <c r="BS279" i="26"/>
  <c r="BR279" i="26"/>
  <c r="BQ279" i="26"/>
  <c r="BP279" i="26"/>
  <c r="BO279" i="26"/>
  <c r="BN279" i="26"/>
  <c r="BM279" i="26"/>
  <c r="BL279" i="26"/>
  <c r="A279" i="26" a="1"/>
  <c r="A279" i="26" s="1"/>
  <c r="BS258" i="26"/>
  <c r="BR258" i="26"/>
  <c r="BQ258" i="26"/>
  <c r="BP258" i="26"/>
  <c r="BO258" i="26"/>
  <c r="BN258" i="26"/>
  <c r="BM258" i="26"/>
  <c r="BL258" i="26"/>
  <c r="A258" i="26" a="1"/>
  <c r="A258" i="26" s="1"/>
  <c r="BS278" i="26"/>
  <c r="BR278" i="26"/>
  <c r="BQ278" i="26"/>
  <c r="BP278" i="26"/>
  <c r="BO278" i="26"/>
  <c r="BN278" i="26"/>
  <c r="BM278" i="26"/>
  <c r="BL278" i="26"/>
  <c r="A278" i="26" a="1"/>
  <c r="A278" i="26" s="1"/>
  <c r="BS277" i="26"/>
  <c r="BR277" i="26"/>
  <c r="BQ277" i="26"/>
  <c r="BP277" i="26"/>
  <c r="BO277" i="26"/>
  <c r="BN277" i="26"/>
  <c r="BM277" i="26"/>
  <c r="BL277" i="26"/>
  <c r="A277" i="26" a="1"/>
  <c r="A277" i="26" s="1"/>
  <c r="BS454" i="26"/>
  <c r="BR454" i="26"/>
  <c r="BQ454" i="26"/>
  <c r="BP454" i="26"/>
  <c r="BO454" i="26"/>
  <c r="BN454" i="26"/>
  <c r="BM454" i="26"/>
  <c r="BL454" i="26"/>
  <c r="A454" i="26" a="1"/>
  <c r="A454" i="26" s="1"/>
  <c r="BS276" i="26"/>
  <c r="BR276" i="26"/>
  <c r="BQ276" i="26"/>
  <c r="BP276" i="26"/>
  <c r="BO276" i="26"/>
  <c r="BN276" i="26"/>
  <c r="BM276" i="26"/>
  <c r="BL276" i="26"/>
  <c r="A276" i="26" a="1"/>
  <c r="A276" i="26" s="1"/>
  <c r="BS275" i="26"/>
  <c r="BR275" i="26"/>
  <c r="BQ275" i="26"/>
  <c r="BP275" i="26"/>
  <c r="BO275" i="26"/>
  <c r="BN275" i="26"/>
  <c r="BM275" i="26"/>
  <c r="BL275" i="26"/>
  <c r="A275" i="26" a="1"/>
  <c r="A275" i="26" s="1"/>
  <c r="BS460" i="26"/>
  <c r="BR460" i="26"/>
  <c r="BQ460" i="26"/>
  <c r="BP460" i="26"/>
  <c r="BO460" i="26"/>
  <c r="BN460" i="26"/>
  <c r="BM460" i="26"/>
  <c r="BL460" i="26"/>
  <c r="A460" i="26" a="1"/>
  <c r="A460" i="26" s="1"/>
  <c r="BS18" i="26"/>
  <c r="BR18" i="26"/>
  <c r="BQ18" i="26"/>
  <c r="BP18" i="26"/>
  <c r="BO18" i="26"/>
  <c r="BN18" i="26"/>
  <c r="BM18" i="26"/>
  <c r="BL18" i="26"/>
  <c r="A18" i="26" a="1"/>
  <c r="A18" i="26" s="1"/>
  <c r="BS72" i="26"/>
  <c r="BR72" i="26"/>
  <c r="BQ72" i="26"/>
  <c r="BP72" i="26"/>
  <c r="BO72" i="26"/>
  <c r="BN72" i="26"/>
  <c r="BM72" i="26"/>
  <c r="BL72" i="26"/>
  <c r="A72" i="26" a="1"/>
  <c r="A72" i="26" s="1"/>
  <c r="BS71" i="26"/>
  <c r="BR71" i="26"/>
  <c r="BQ71" i="26"/>
  <c r="BP71" i="26"/>
  <c r="BO71" i="26"/>
  <c r="BN71" i="26"/>
  <c r="BM71" i="26"/>
  <c r="BL71" i="26"/>
  <c r="A71" i="26" a="1"/>
  <c r="A71" i="26" s="1"/>
  <c r="BS459" i="26"/>
  <c r="BR459" i="26"/>
  <c r="BQ459" i="26"/>
  <c r="BP459" i="26"/>
  <c r="BO459" i="26"/>
  <c r="BN459" i="26"/>
  <c r="BM459" i="26"/>
  <c r="BL459" i="26"/>
  <c r="A459" i="26" a="1"/>
  <c r="A459" i="26" s="1"/>
  <c r="BS257" i="26"/>
  <c r="BR257" i="26"/>
  <c r="BQ257" i="26"/>
  <c r="BP257" i="26"/>
  <c r="BO257" i="26"/>
  <c r="BN257" i="26"/>
  <c r="BM257" i="26"/>
  <c r="BL257" i="26"/>
  <c r="A257" i="26" a="1"/>
  <c r="A257" i="26" s="1"/>
  <c r="BS70" i="26"/>
  <c r="BR70" i="26"/>
  <c r="BQ70" i="26"/>
  <c r="BP70" i="26"/>
  <c r="BO70" i="26"/>
  <c r="BN70" i="26"/>
  <c r="BM70" i="26"/>
  <c r="BL70" i="26"/>
  <c r="A70" i="26" a="1"/>
  <c r="A70" i="26" s="1"/>
  <c r="BS274" i="26"/>
  <c r="BR274" i="26"/>
  <c r="BQ274" i="26"/>
  <c r="BP274" i="26"/>
  <c r="BO274" i="26"/>
  <c r="BN274" i="26"/>
  <c r="BM274" i="26"/>
  <c r="BL274" i="26"/>
  <c r="A274" i="26" a="1"/>
  <c r="A274" i="26" s="1"/>
  <c r="BS69" i="26"/>
  <c r="BR69" i="26"/>
  <c r="BQ69" i="26"/>
  <c r="BP69" i="26"/>
  <c r="BO69" i="26"/>
  <c r="BN69" i="26"/>
  <c r="BM69" i="26"/>
  <c r="BL69" i="26"/>
  <c r="A69" i="26" a="1"/>
  <c r="A69" i="26" s="1"/>
  <c r="BS273" i="26"/>
  <c r="BR273" i="26"/>
  <c r="BQ273" i="26"/>
  <c r="BP273" i="26"/>
  <c r="BO273" i="26"/>
  <c r="BN273" i="26"/>
  <c r="BM273" i="26"/>
  <c r="BL273" i="26"/>
  <c r="A273" i="26" a="1"/>
  <c r="A273" i="26" s="1"/>
  <c r="BS272" i="26"/>
  <c r="BR272" i="26"/>
  <c r="BQ272" i="26"/>
  <c r="BP272" i="26"/>
  <c r="BO272" i="26"/>
  <c r="BN272" i="26"/>
  <c r="BM272" i="26"/>
  <c r="BL272" i="26"/>
  <c r="A272" i="26" a="1"/>
  <c r="A272" i="26" s="1"/>
  <c r="BS68" i="26"/>
  <c r="BR68" i="26"/>
  <c r="BQ68" i="26"/>
  <c r="BP68" i="26"/>
  <c r="BO68" i="26"/>
  <c r="BN68" i="26"/>
  <c r="BM68" i="26"/>
  <c r="BL68" i="26"/>
  <c r="A68" i="26" a="1"/>
  <c r="A68" i="26" s="1"/>
  <c r="BS248" i="26"/>
  <c r="BR248" i="26"/>
  <c r="BQ248" i="26"/>
  <c r="BP248" i="26"/>
  <c r="BO248" i="26"/>
  <c r="BN248" i="26"/>
  <c r="BM248" i="26"/>
  <c r="BL248" i="26"/>
  <c r="A248" i="26" a="1"/>
  <c r="A248" i="26" s="1"/>
  <c r="BS247" i="26"/>
  <c r="BR247" i="26"/>
  <c r="BQ247" i="26"/>
  <c r="BP247" i="26"/>
  <c r="BO247" i="26"/>
  <c r="BN247" i="26"/>
  <c r="BM247" i="26"/>
  <c r="BL247" i="26"/>
  <c r="BD247" i="26"/>
  <c r="A247" i="26" a="1"/>
  <c r="A247" i="26" s="1"/>
  <c r="BS61" i="26"/>
  <c r="BR61" i="26"/>
  <c r="BQ61" i="26"/>
  <c r="BP61" i="26"/>
  <c r="BO61" i="26"/>
  <c r="BN61" i="26"/>
  <c r="BM61" i="26"/>
  <c r="BL61" i="26"/>
  <c r="A61" i="26" a="1"/>
  <c r="A61" i="26" s="1"/>
  <c r="BS2" i="26"/>
  <c r="BR2" i="26"/>
  <c r="BQ2" i="26"/>
  <c r="BP2" i="26"/>
  <c r="BO2" i="26"/>
  <c r="BN2" i="26"/>
  <c r="BM2" i="26"/>
  <c r="BL2" i="26"/>
  <c r="A2" i="26" a="1"/>
  <c r="A2" i="26" s="1"/>
  <c r="BS246" i="26"/>
  <c r="BR246" i="26"/>
  <c r="BQ246" i="26"/>
  <c r="BP246" i="26"/>
  <c r="BO246" i="26"/>
  <c r="BN246" i="26"/>
  <c r="BM246" i="26"/>
  <c r="BL246" i="26"/>
  <c r="A246" i="26" a="1"/>
  <c r="A246" i="26" s="1"/>
  <c r="BS452" i="26"/>
  <c r="BR452" i="26"/>
  <c r="BQ452" i="26"/>
  <c r="BP452" i="26"/>
  <c r="BO452" i="26"/>
  <c r="BN452" i="26"/>
  <c r="BM452" i="26"/>
  <c r="BL452" i="26"/>
  <c r="A452" i="26" a="1"/>
  <c r="A452" i="26" s="1"/>
  <c r="BS245" i="26"/>
  <c r="BR245" i="26"/>
  <c r="BQ245" i="26"/>
  <c r="BP245" i="26"/>
  <c r="BO245" i="26"/>
  <c r="BN245" i="26"/>
  <c r="BM245" i="26"/>
  <c r="BL245" i="26"/>
  <c r="A245" i="26" a="1"/>
  <c r="A245" i="26" s="1"/>
  <c r="BS451" i="26"/>
  <c r="BR451" i="26"/>
  <c r="BQ451" i="26"/>
  <c r="BP451" i="26"/>
  <c r="BO451" i="26"/>
  <c r="BN451" i="26"/>
  <c r="BM451" i="26"/>
  <c r="BL451" i="26"/>
  <c r="A451" i="26" a="1"/>
  <c r="A451" i="26" s="1"/>
  <c r="BS244" i="26"/>
  <c r="BR244" i="26"/>
  <c r="BQ244" i="26"/>
  <c r="BP244" i="26"/>
  <c r="BO244" i="26"/>
  <c r="BN244" i="26"/>
  <c r="BM244" i="26"/>
  <c r="BL244" i="26"/>
  <c r="A244" i="26" a="1"/>
  <c r="A244" i="26" s="1"/>
  <c r="BS243" i="26"/>
  <c r="BR243" i="26"/>
  <c r="BQ243" i="26"/>
  <c r="BP243" i="26"/>
  <c r="BO243" i="26"/>
  <c r="BN243" i="26"/>
  <c r="BM243" i="26"/>
  <c r="BL243" i="26"/>
  <c r="A243" i="26" a="1"/>
  <c r="A243" i="26" s="1"/>
  <c r="BS450" i="26"/>
  <c r="BR450" i="26"/>
  <c r="BQ450" i="26"/>
  <c r="BP450" i="26"/>
  <c r="BO450" i="26"/>
  <c r="BN450" i="26"/>
  <c r="BM450" i="26"/>
  <c r="BL450" i="26"/>
  <c r="A450" i="26" a="1"/>
  <c r="A450" i="26" s="1"/>
  <c r="BS242" i="26"/>
  <c r="BR242" i="26"/>
  <c r="BQ242" i="26"/>
  <c r="BP242" i="26"/>
  <c r="BO242" i="26"/>
  <c r="BN242" i="26"/>
  <c r="BM242" i="26"/>
  <c r="BL242" i="26"/>
  <c r="A242" i="26" a="1"/>
  <c r="A242" i="26" s="1"/>
  <c r="BS241" i="26"/>
  <c r="BR241" i="26"/>
  <c r="BQ241" i="26"/>
  <c r="BP241" i="26"/>
  <c r="BO241" i="26"/>
  <c r="BN241" i="26"/>
  <c r="BM241" i="26"/>
  <c r="BL241" i="26"/>
  <c r="A241" i="26" a="1"/>
  <c r="A241" i="26" s="1"/>
  <c r="BS256" i="26"/>
  <c r="BR256" i="26"/>
  <c r="BQ256" i="26"/>
  <c r="BP256" i="26"/>
  <c r="BO256" i="26"/>
  <c r="BN256" i="26"/>
  <c r="BM256" i="26"/>
  <c r="BL256" i="26"/>
  <c r="A256" i="26" a="1"/>
  <c r="A256" i="26" s="1"/>
  <c r="BS449" i="26"/>
  <c r="BR449" i="26"/>
  <c r="BQ449" i="26"/>
  <c r="BP449" i="26"/>
  <c r="BO449" i="26"/>
  <c r="BN449" i="26"/>
  <c r="BM449" i="26"/>
  <c r="BL449" i="26"/>
  <c r="A449" i="26" a="1"/>
  <c r="A449" i="26" s="1"/>
  <c r="BS240" i="26"/>
  <c r="BR240" i="26"/>
  <c r="BQ240" i="26"/>
  <c r="BP240" i="26"/>
  <c r="BO240" i="26"/>
  <c r="BN240" i="26"/>
  <c r="BM240" i="26"/>
  <c r="BL240" i="26"/>
  <c r="A240" i="26" a="1"/>
  <c r="A240" i="26" s="1"/>
  <c r="BS448" i="26"/>
  <c r="BR448" i="26"/>
  <c r="BQ448" i="26"/>
  <c r="BP448" i="26"/>
  <c r="BO448" i="26"/>
  <c r="BN448" i="26"/>
  <c r="BM448" i="26"/>
  <c r="BL448" i="26"/>
  <c r="A448" i="26" a="1"/>
  <c r="A448" i="26" s="1"/>
  <c r="BS239" i="26"/>
  <c r="BR239" i="26"/>
  <c r="BQ239" i="26"/>
  <c r="BP239" i="26"/>
  <c r="BO239" i="26"/>
  <c r="BN239" i="26"/>
  <c r="BM239" i="26"/>
  <c r="BL239" i="26"/>
  <c r="A239" i="26" a="1"/>
  <c r="A239" i="26" s="1"/>
  <c r="BS238" i="26"/>
  <c r="BR238" i="26"/>
  <c r="BQ238" i="26"/>
  <c r="BP238" i="26"/>
  <c r="BO238" i="26"/>
  <c r="BN238" i="26"/>
  <c r="BM238" i="26"/>
  <c r="BL238" i="26"/>
  <c r="A238" i="26" a="1"/>
  <c r="A238" i="26" s="1"/>
  <c r="BS237" i="26"/>
  <c r="BR237" i="26"/>
  <c r="BQ237" i="26"/>
  <c r="BP237" i="26"/>
  <c r="BO237" i="26"/>
  <c r="BN237" i="26"/>
  <c r="BM237" i="26"/>
  <c r="BL237" i="26"/>
  <c r="A237" i="26" a="1"/>
  <c r="A237" i="26" s="1"/>
  <c r="BS255" i="26"/>
  <c r="BR255" i="26"/>
  <c r="BQ255" i="26"/>
  <c r="BP255" i="26"/>
  <c r="BO255" i="26"/>
  <c r="BN255" i="26"/>
  <c r="BM255" i="26"/>
  <c r="BL255" i="26"/>
  <c r="A255" i="26" a="1"/>
  <c r="A255" i="26" s="1"/>
  <c r="BS236" i="26"/>
  <c r="BR236" i="26"/>
  <c r="BQ236" i="26"/>
  <c r="BP236" i="26"/>
  <c r="BO236" i="26"/>
  <c r="BN236" i="26"/>
  <c r="BM236" i="26"/>
  <c r="BL236" i="26"/>
  <c r="A236" i="26" a="1"/>
  <c r="A236" i="26" s="1"/>
  <c r="BS235" i="26"/>
  <c r="BR235" i="26"/>
  <c r="BQ235" i="26"/>
  <c r="BP235" i="26"/>
  <c r="BO235" i="26"/>
  <c r="BN235" i="26"/>
  <c r="BM235" i="26"/>
  <c r="BL235" i="26"/>
  <c r="A235" i="26" a="1"/>
  <c r="A235" i="26" s="1"/>
  <c r="BS7" i="26"/>
  <c r="BR7" i="26"/>
  <c r="BQ7" i="26"/>
  <c r="BP7" i="26"/>
  <c r="BO7" i="26"/>
  <c r="BN7" i="26"/>
  <c r="BM7" i="26"/>
  <c r="BL7" i="26"/>
  <c r="A7" i="26" a="1"/>
  <c r="A7" i="26" s="1"/>
  <c r="BS254" i="26"/>
  <c r="BR254" i="26"/>
  <c r="BQ254" i="26"/>
  <c r="BP254" i="26"/>
  <c r="BO254" i="26"/>
  <c r="BN254" i="26"/>
  <c r="BM254" i="26"/>
  <c r="BL254" i="26"/>
  <c r="A254" i="26" a="1"/>
  <c r="A254" i="26" s="1"/>
  <c r="BS234" i="26"/>
  <c r="BR234" i="26"/>
  <c r="BQ234" i="26"/>
  <c r="BP234" i="26"/>
  <c r="BO234" i="26"/>
  <c r="BN234" i="26"/>
  <c r="BM234" i="26"/>
  <c r="BL234" i="26"/>
  <c r="A234" i="26" a="1"/>
  <c r="A234" i="26" s="1"/>
  <c r="BS233" i="26"/>
  <c r="BR233" i="26"/>
  <c r="BQ233" i="26"/>
  <c r="BP233" i="26"/>
  <c r="BO233" i="26"/>
  <c r="BN233" i="26"/>
  <c r="BM233" i="26"/>
  <c r="BL233" i="26"/>
  <c r="A233" i="26" a="1"/>
  <c r="A233" i="26" s="1"/>
  <c r="BS6" i="26"/>
  <c r="BR6" i="26"/>
  <c r="BQ6" i="26"/>
  <c r="BP6" i="26"/>
  <c r="BO6" i="26"/>
  <c r="BN6" i="26"/>
  <c r="BM6" i="26"/>
  <c r="BL6" i="26"/>
  <c r="A6" i="26" a="1"/>
  <c r="A6" i="26" s="1"/>
  <c r="BS447" i="26"/>
  <c r="BR447" i="26"/>
  <c r="BQ447" i="26"/>
  <c r="BP447" i="26"/>
  <c r="BO447" i="26"/>
  <c r="BN447" i="26"/>
  <c r="BM447" i="26"/>
  <c r="BL447" i="26"/>
  <c r="A447" i="26" a="1"/>
  <c r="A447" i="26" s="1"/>
  <c r="BS64" i="26"/>
  <c r="BR64" i="26"/>
  <c r="BQ64" i="26"/>
  <c r="BP64" i="26"/>
  <c r="BO64" i="26"/>
  <c r="BN64" i="26"/>
  <c r="BM64" i="26"/>
  <c r="BL64" i="26"/>
  <c r="A64" i="26" a="1"/>
  <c r="A64" i="26" s="1"/>
  <c r="BS313" i="26"/>
  <c r="BR313" i="26"/>
  <c r="BQ313" i="26"/>
  <c r="BP313" i="26"/>
  <c r="BO313" i="26"/>
  <c r="BN313" i="26"/>
  <c r="BM313" i="26"/>
  <c r="BL313" i="26"/>
  <c r="BD313" i="26"/>
  <c r="BE313" i="26" s="1"/>
  <c r="A313" i="26" a="1"/>
  <c r="A313" i="26" s="1"/>
  <c r="BS17" i="26"/>
  <c r="BR17" i="26"/>
  <c r="BQ17" i="26"/>
  <c r="BP17" i="26"/>
  <c r="BO17" i="26"/>
  <c r="BN17" i="26"/>
  <c r="BM17" i="26"/>
  <c r="BL17" i="26"/>
  <c r="A17" i="26" a="1"/>
  <c r="A17" i="26" s="1"/>
  <c r="BS98" i="26"/>
  <c r="BR98" i="26"/>
  <c r="BQ98" i="26"/>
  <c r="BP98" i="26"/>
  <c r="BO98" i="26"/>
  <c r="BN98" i="26"/>
  <c r="BM98" i="26"/>
  <c r="BL98" i="26"/>
  <c r="A98" i="26" a="1"/>
  <c r="A98" i="26" s="1"/>
  <c r="BS63" i="26"/>
  <c r="BR63" i="26"/>
  <c r="BQ63" i="26"/>
  <c r="BP63" i="26"/>
  <c r="BO63" i="26"/>
  <c r="BN63" i="26"/>
  <c r="BM63" i="26"/>
  <c r="BL63" i="26"/>
  <c r="A63" i="26" a="1"/>
  <c r="A63" i="26" s="1"/>
  <c r="BS253" i="26"/>
  <c r="BR253" i="26"/>
  <c r="BQ253" i="26"/>
  <c r="BP253" i="26"/>
  <c r="BO253" i="26"/>
  <c r="BN253" i="26"/>
  <c r="BM253" i="26"/>
  <c r="BL253" i="26"/>
  <c r="A253" i="26" a="1"/>
  <c r="A253" i="26" s="1"/>
  <c r="BS5" i="26"/>
  <c r="BR5" i="26"/>
  <c r="BQ5" i="26"/>
  <c r="BP5" i="26"/>
  <c r="BO5" i="26"/>
  <c r="BN5" i="26"/>
  <c r="BM5" i="26"/>
  <c r="BL5" i="26"/>
  <c r="A5" i="26" a="1"/>
  <c r="A5" i="26" s="1"/>
  <c r="BS97" i="26"/>
  <c r="BR97" i="26"/>
  <c r="BQ97" i="26"/>
  <c r="BP97" i="26"/>
  <c r="BO97" i="26"/>
  <c r="BN97" i="26"/>
  <c r="BM97" i="26"/>
  <c r="BL97" i="26"/>
  <c r="A97" i="26" a="1"/>
  <c r="A97" i="26" s="1"/>
  <c r="BS252" i="26"/>
  <c r="BR252" i="26"/>
  <c r="BQ252" i="26"/>
  <c r="BP252" i="26"/>
  <c r="BO252" i="26"/>
  <c r="BN252" i="26"/>
  <c r="BM252" i="26"/>
  <c r="BL252" i="26"/>
  <c r="A252" i="26" a="1"/>
  <c r="A252" i="26" s="1"/>
  <c r="CL70" i="26"/>
  <c r="CK70" i="26"/>
  <c r="CJ70" i="26"/>
  <c r="CI70" i="26"/>
  <c r="CH70" i="26"/>
  <c r="CG70" i="26"/>
  <c r="CF70" i="26"/>
  <c r="CE70" i="26"/>
  <c r="CL67" i="26"/>
  <c r="CK67" i="26"/>
  <c r="CJ67" i="26"/>
  <c r="CI67" i="26"/>
  <c r="CH67" i="26"/>
  <c r="CG67" i="26"/>
  <c r="CF67" i="26"/>
  <c r="CE67" i="26"/>
  <c r="CL64" i="26"/>
  <c r="CK64" i="26"/>
  <c r="CJ64" i="26"/>
  <c r="CI64" i="26"/>
  <c r="CH64" i="26"/>
  <c r="CG64" i="26"/>
  <c r="CF64" i="26"/>
  <c r="CE64" i="26"/>
  <c r="BS62" i="26"/>
  <c r="BR62" i="26"/>
  <c r="BQ62" i="26"/>
  <c r="BP62" i="26"/>
  <c r="BO62" i="26"/>
  <c r="BN62" i="26"/>
  <c r="BM62" i="26"/>
  <c r="BL62" i="26"/>
  <c r="A62" i="26" a="1"/>
  <c r="A62" i="26" s="1"/>
  <c r="CL62" i="26"/>
  <c r="CL47" i="26" s="1"/>
  <c r="CK62" i="26"/>
  <c r="CK47" i="26" s="1"/>
  <c r="CJ62" i="26"/>
  <c r="CJ47" i="26" s="1"/>
  <c r="CI62" i="26"/>
  <c r="CI47" i="26" s="1"/>
  <c r="CH62" i="26"/>
  <c r="CH47" i="26" s="1"/>
  <c r="CG62" i="26"/>
  <c r="CG47" i="26" s="1"/>
  <c r="CF62" i="26"/>
  <c r="CF47" i="26" s="1"/>
  <c r="CE62" i="26"/>
  <c r="CE47" i="26" s="1"/>
  <c r="BS4" i="26"/>
  <c r="BR4" i="26"/>
  <c r="BQ4" i="26"/>
  <c r="BP4" i="26"/>
  <c r="BO4" i="26"/>
  <c r="BN4" i="26"/>
  <c r="BM4" i="26"/>
  <c r="BL4" i="26"/>
  <c r="A4" i="26" a="1"/>
  <c r="A4" i="26" s="1"/>
  <c r="CL53" i="26"/>
  <c r="CL59" i="26" s="1"/>
  <c r="CL71" i="26" s="1"/>
  <c r="CK53" i="26"/>
  <c r="CK59" i="26" s="1"/>
  <c r="CK71" i="26" s="1"/>
  <c r="CJ53" i="26"/>
  <c r="CJ59" i="26" s="1"/>
  <c r="CJ71" i="26" s="1"/>
  <c r="CI53" i="26"/>
  <c r="CI59" i="26" s="1"/>
  <c r="CI71" i="26" s="1"/>
  <c r="CH53" i="26"/>
  <c r="CH59" i="26" s="1"/>
  <c r="CH71" i="26" s="1"/>
  <c r="CG53" i="26"/>
  <c r="CG59" i="26" s="1"/>
  <c r="CG71" i="26" s="1"/>
  <c r="CF53" i="26"/>
  <c r="CF59" i="26" s="1"/>
  <c r="CF71" i="26" s="1"/>
  <c r="CE53" i="26"/>
  <c r="CE59" i="26" s="1"/>
  <c r="CE71" i="26" s="1"/>
  <c r="BS251" i="26"/>
  <c r="BR251" i="26"/>
  <c r="BQ251" i="26"/>
  <c r="BP251" i="26"/>
  <c r="BO251" i="26"/>
  <c r="BN251" i="26"/>
  <c r="BM251" i="26"/>
  <c r="BL251" i="26"/>
  <c r="A251" i="26" a="1"/>
  <c r="A251" i="26" s="1"/>
  <c r="BS250" i="26"/>
  <c r="BR250" i="26"/>
  <c r="BQ250" i="26"/>
  <c r="BP250" i="26"/>
  <c r="BO250" i="26"/>
  <c r="BN250" i="26"/>
  <c r="BM250" i="26"/>
  <c r="BL250" i="26"/>
  <c r="A250" i="26" a="1"/>
  <c r="A250" i="26" s="1"/>
  <c r="CJ49" i="26"/>
  <c r="CK49" i="26" s="1"/>
  <c r="CL49" i="26" s="1"/>
  <c r="CI49" i="26"/>
  <c r="CH49" i="26"/>
  <c r="CG49" i="26"/>
  <c r="CF49" i="26"/>
  <c r="CE49" i="26"/>
  <c r="BS96" i="26"/>
  <c r="BR96" i="26"/>
  <c r="BQ96" i="26"/>
  <c r="BP96" i="26"/>
  <c r="BO96" i="26"/>
  <c r="BN96" i="26"/>
  <c r="BM96" i="26"/>
  <c r="BL96" i="26"/>
  <c r="A96" i="26" a="1"/>
  <c r="A96" i="26" s="1"/>
  <c r="CI44" i="26"/>
  <c r="CH44" i="26"/>
  <c r="CG44" i="26"/>
  <c r="CF44" i="26"/>
  <c r="CE44" i="26"/>
  <c r="BS312" i="26"/>
  <c r="BR312" i="26"/>
  <c r="BQ312" i="26"/>
  <c r="BP312" i="26"/>
  <c r="BO312" i="26"/>
  <c r="BN312" i="26"/>
  <c r="BM312" i="26"/>
  <c r="BL312" i="26"/>
  <c r="A312" i="26" a="1"/>
  <c r="A312" i="26" s="1"/>
  <c r="CL42" i="26"/>
  <c r="CK42" i="26"/>
  <c r="CJ42" i="26"/>
  <c r="CI41" i="26"/>
  <c r="CI42" i="26" s="1"/>
  <c r="CH41" i="26"/>
  <c r="CH42" i="26" s="1"/>
  <c r="CG41" i="26"/>
  <c r="CG42" i="26" s="1"/>
  <c r="CF41" i="26"/>
  <c r="CF42" i="26" s="1"/>
  <c r="CE41" i="26"/>
  <c r="CE42" i="26" s="1"/>
  <c r="BS95" i="26"/>
  <c r="BR95" i="26"/>
  <c r="BQ95" i="26"/>
  <c r="BP95" i="26"/>
  <c r="BO95" i="26"/>
  <c r="BN95" i="26"/>
  <c r="BM95" i="26"/>
  <c r="BL95" i="26"/>
  <c r="A95" i="26" a="1"/>
  <c r="A95" i="26" s="1"/>
  <c r="BS94" i="26"/>
  <c r="BR94" i="26"/>
  <c r="BQ94" i="26"/>
  <c r="BP94" i="26"/>
  <c r="BO94" i="26"/>
  <c r="BN94" i="26"/>
  <c r="BM94" i="26"/>
  <c r="BL94" i="26"/>
  <c r="A94" i="26" a="1"/>
  <c r="A94" i="26" s="1"/>
  <c r="BS249" i="26"/>
  <c r="BR249" i="26"/>
  <c r="BQ249" i="26"/>
  <c r="BP249" i="26"/>
  <c r="BO249" i="26"/>
  <c r="BN249" i="26"/>
  <c r="BM249" i="26"/>
  <c r="BL249" i="26"/>
  <c r="A249" i="26" a="1"/>
  <c r="A249" i="26" s="1"/>
  <c r="CL36" i="26"/>
  <c r="CK36" i="26"/>
  <c r="CJ36" i="26"/>
  <c r="CI36" i="26"/>
  <c r="CH36" i="26"/>
  <c r="CG36" i="26"/>
  <c r="CF36" i="26"/>
  <c r="CE36" i="26"/>
  <c r="BS453" i="26"/>
  <c r="BR453" i="26"/>
  <c r="BQ453" i="26"/>
  <c r="BP453" i="26"/>
  <c r="BO453" i="26"/>
  <c r="BN453" i="26"/>
  <c r="BM453" i="26"/>
  <c r="BL453" i="26"/>
  <c r="A453" i="26" a="1"/>
  <c r="A453" i="26" s="1"/>
  <c r="CL30" i="26"/>
  <c r="CK30" i="26"/>
  <c r="CJ30" i="26"/>
  <c r="CI30" i="26"/>
  <c r="CH30" i="26"/>
  <c r="CG30" i="26"/>
  <c r="CF30" i="26"/>
  <c r="CE30" i="26"/>
  <c r="BS3" i="26"/>
  <c r="BR3" i="26"/>
  <c r="BQ3" i="26"/>
  <c r="BP3" i="26"/>
  <c r="BO3" i="26"/>
  <c r="BN3" i="26"/>
  <c r="BM3" i="26"/>
  <c r="BL3" i="26"/>
  <c r="A3" i="26" a="1"/>
  <c r="A3" i="26" s="1"/>
  <c r="BS311" i="26"/>
  <c r="BR311" i="26"/>
  <c r="BQ311" i="26"/>
  <c r="BP311" i="26"/>
  <c r="BO311" i="26"/>
  <c r="BN311" i="26"/>
  <c r="BM311" i="26"/>
  <c r="BL311" i="26"/>
  <c r="A311" i="26" a="1"/>
  <c r="A311" i="26" s="1"/>
  <c r="BS310" i="26"/>
  <c r="BR310" i="26"/>
  <c r="BQ310" i="26"/>
  <c r="BP310" i="26"/>
  <c r="BO310" i="26"/>
  <c r="BN310" i="26"/>
  <c r="BM310" i="26"/>
  <c r="BL310" i="26"/>
  <c r="A310" i="26" a="1"/>
  <c r="A310" i="26" s="1"/>
  <c r="BS309" i="26"/>
  <c r="BR309" i="26"/>
  <c r="BQ309" i="26"/>
  <c r="BP309" i="26"/>
  <c r="BO309" i="26"/>
  <c r="BN309" i="26"/>
  <c r="BM309" i="26"/>
  <c r="BL309" i="26"/>
  <c r="A309" i="26" a="1"/>
  <c r="A309" i="26" s="1"/>
  <c r="BS465" i="26"/>
  <c r="BR465" i="26"/>
  <c r="BQ465" i="26"/>
  <c r="BP465" i="26"/>
  <c r="BO465" i="26"/>
  <c r="BN465" i="26"/>
  <c r="BM465" i="26"/>
  <c r="BL465" i="26"/>
  <c r="A465" i="26" a="1"/>
  <c r="A465" i="26" s="1"/>
  <c r="CV5" i="26" a="1"/>
  <c r="CV5" i="26" s="1"/>
  <c r="CU5" i="26" a="1"/>
  <c r="CU5" i="26" s="1"/>
  <c r="CT5" i="26" a="1"/>
  <c r="CT5" i="26" s="1"/>
  <c r="CS5" i="26" a="1"/>
  <c r="CS5" i="26" s="1"/>
  <c r="CR5" i="26" a="1"/>
  <c r="CR5" i="26" s="1"/>
  <c r="CQ5" i="26" a="1"/>
  <c r="CQ5" i="26" s="1"/>
  <c r="CP5" i="26" a="1"/>
  <c r="CP5" i="26" s="1"/>
  <c r="CO5" i="26" a="1"/>
  <c r="CO5" i="26" s="1"/>
  <c r="CV4" i="26" a="1"/>
  <c r="CV4" i="26" s="1"/>
  <c r="CU4" i="26" a="1"/>
  <c r="CU4" i="26" s="1"/>
  <c r="CT4" i="26" a="1"/>
  <c r="CT4" i="26" s="1"/>
  <c r="CS4" i="26" a="1"/>
  <c r="CS4" i="26" s="1"/>
  <c r="CR4" i="26" a="1"/>
  <c r="CR4" i="26" s="1"/>
  <c r="CQ4" i="26" a="1"/>
  <c r="CQ4" i="26" s="1"/>
  <c r="CP4" i="26" a="1"/>
  <c r="CP4" i="26" s="1"/>
  <c r="CO4" i="26" a="1"/>
  <c r="CO4" i="26" s="1"/>
  <c r="CV3" i="26" a="1"/>
  <c r="CV3" i="26" s="1"/>
  <c r="CU3" i="26" a="1"/>
  <c r="CU3" i="26" s="1"/>
  <c r="CT3" i="26" a="1"/>
  <c r="CT3" i="26" s="1"/>
  <c r="CS3" i="26" a="1"/>
  <c r="CS3" i="26" s="1"/>
  <c r="CR3" i="26" a="1"/>
  <c r="CR3" i="26" s="1"/>
  <c r="CQ3" i="26" a="1"/>
  <c r="CQ3" i="26" s="1"/>
  <c r="CP3" i="26" a="1"/>
  <c r="CP3" i="26" s="1"/>
  <c r="CO3" i="26" a="1"/>
  <c r="CO3" i="26" s="1"/>
  <c r="CV2" i="26" a="1"/>
  <c r="CV2" i="26" s="1"/>
  <c r="CU2" i="26" a="1"/>
  <c r="CU2" i="26" s="1"/>
  <c r="CT2" i="26" a="1"/>
  <c r="CT2" i="26" s="1"/>
  <c r="CS2" i="26" a="1"/>
  <c r="CS2" i="26" s="1"/>
  <c r="CR2" i="26" a="1"/>
  <c r="CR2" i="26" s="1"/>
  <c r="CQ2" i="26" a="1"/>
  <c r="CQ2" i="26" s="1"/>
  <c r="CP2" i="26" a="1"/>
  <c r="CP2" i="26" s="1"/>
  <c r="CO2" i="26" a="1"/>
  <c r="CO2" i="26" s="1"/>
  <c r="DE1" i="26"/>
  <c r="CY1" i="26"/>
  <c r="CX1" i="26"/>
  <c r="BU20" i="26" l="1"/>
  <c r="BF20" i="26"/>
  <c r="BV20" i="26" s="1"/>
  <c r="BT20" i="26"/>
  <c r="BU11" i="26"/>
  <c r="BE90" i="26"/>
  <c r="BU90" i="26" s="1"/>
  <c r="BT289" i="26"/>
  <c r="BE289" i="26"/>
  <c r="BU463" i="26"/>
  <c r="BF463" i="26"/>
  <c r="BG463" i="26" s="1"/>
  <c r="BH463" i="26" s="1"/>
  <c r="BU8" i="26"/>
  <c r="BF8" i="26"/>
  <c r="BV8" i="26" s="1"/>
  <c r="BE62" i="26"/>
  <c r="BU62" i="26" s="1"/>
  <c r="BT62" i="26"/>
  <c r="BE257" i="26"/>
  <c r="BF257" i="26" s="1"/>
  <c r="BT257" i="26"/>
  <c r="BE277" i="26"/>
  <c r="BF277" i="26" s="1"/>
  <c r="BT277" i="26"/>
  <c r="BU307" i="26"/>
  <c r="BF307" i="26"/>
  <c r="BG307" i="26" s="1"/>
  <c r="BW307" i="26" s="1"/>
  <c r="BU81" i="26"/>
  <c r="BF81" i="26"/>
  <c r="BG81" i="26" s="1"/>
  <c r="BH81" i="26" s="1"/>
  <c r="BF250" i="26"/>
  <c r="BG250" i="26" s="1"/>
  <c r="BH250" i="26" s="1"/>
  <c r="BU250" i="26"/>
  <c r="BT64" i="26"/>
  <c r="BE64" i="26"/>
  <c r="BU236" i="26"/>
  <c r="BF236" i="26"/>
  <c r="BG236" i="26" s="1"/>
  <c r="BH236" i="26" s="1"/>
  <c r="BF80" i="26"/>
  <c r="BG80" i="26" s="1"/>
  <c r="BU80" i="26"/>
  <c r="BE260" i="26"/>
  <c r="BT260" i="26"/>
  <c r="BF261" i="26"/>
  <c r="BG261" i="26" s="1"/>
  <c r="BU261" i="26"/>
  <c r="BT464" i="26"/>
  <c r="BE464" i="26"/>
  <c r="BU464" i="26" s="1"/>
  <c r="BT17" i="26"/>
  <c r="BF269" i="26"/>
  <c r="BG269" i="26" s="1"/>
  <c r="BF465" i="26"/>
  <c r="BU465" i="26"/>
  <c r="BT465" i="26"/>
  <c r="CE33" i="26"/>
  <c r="CF33" i="26" s="1"/>
  <c r="BF3" i="26"/>
  <c r="BU3" i="26"/>
  <c r="BT3" i="26"/>
  <c r="BE310" i="26"/>
  <c r="BD453" i="26"/>
  <c r="BD249" i="26"/>
  <c r="BT253" i="26"/>
  <c r="BF313" i="26"/>
  <c r="BU313" i="26"/>
  <c r="BF7" i="26"/>
  <c r="BU7" i="26"/>
  <c r="BD309" i="26"/>
  <c r="BD311" i="26"/>
  <c r="BU95" i="26"/>
  <c r="BD251" i="26"/>
  <c r="BD4" i="26"/>
  <c r="BD5" i="26"/>
  <c r="BT313" i="26"/>
  <c r="BT7" i="26"/>
  <c r="BG95" i="26"/>
  <c r="BV95" i="26"/>
  <c r="BF253" i="26"/>
  <c r="BU253" i="26"/>
  <c r="BE97" i="26"/>
  <c r="BT97" i="26"/>
  <c r="BF17" i="26"/>
  <c r="BU17" i="26"/>
  <c r="BD235" i="26"/>
  <c r="BD272" i="26"/>
  <c r="BD459" i="26"/>
  <c r="BG460" i="26"/>
  <c r="BV460" i="26"/>
  <c r="BD285" i="26"/>
  <c r="BD287" i="26"/>
  <c r="BF65" i="26"/>
  <c r="BU65" i="26"/>
  <c r="BD255" i="26"/>
  <c r="BD238" i="26"/>
  <c r="BD242" i="26"/>
  <c r="BT258" i="26"/>
  <c r="BT282" i="26"/>
  <c r="BT75" i="26"/>
  <c r="BE76" i="26"/>
  <c r="BT76" i="26"/>
  <c r="BE304" i="26"/>
  <c r="BT304" i="26"/>
  <c r="BF83" i="26"/>
  <c r="BU83" i="26"/>
  <c r="BD94" i="26"/>
  <c r="BD312" i="26"/>
  <c r="BD96" i="26"/>
  <c r="BD447" i="26"/>
  <c r="BT233" i="26"/>
  <c r="BD234" i="26"/>
  <c r="BD254" i="26"/>
  <c r="BT237" i="26"/>
  <c r="BT448" i="26"/>
  <c r="BT449" i="26"/>
  <c r="BD256" i="26"/>
  <c r="BD450" i="26"/>
  <c r="BT244" i="26"/>
  <c r="BD451" i="26"/>
  <c r="BD245" i="26"/>
  <c r="BT452" i="26"/>
  <c r="BD69" i="26"/>
  <c r="BD72" i="26"/>
  <c r="BU460" i="26"/>
  <c r="BD275" i="26"/>
  <c r="BD279" i="26"/>
  <c r="BD283" i="26"/>
  <c r="BD286" i="26"/>
  <c r="BF290" i="26"/>
  <c r="BU290" i="26"/>
  <c r="BF77" i="26"/>
  <c r="BU77" i="26"/>
  <c r="BT95" i="26"/>
  <c r="BT250" i="26"/>
  <c r="BD63" i="26"/>
  <c r="BG233" i="26"/>
  <c r="BV233" i="26"/>
  <c r="BU233" i="26"/>
  <c r="BG237" i="26"/>
  <c r="BV237" i="26"/>
  <c r="BU237" i="26"/>
  <c r="BG448" i="26"/>
  <c r="BV448" i="26"/>
  <c r="BU448" i="26"/>
  <c r="BG449" i="26"/>
  <c r="BV449" i="26"/>
  <c r="BU449" i="26"/>
  <c r="BG244" i="26"/>
  <c r="BV244" i="26"/>
  <c r="BU244" i="26"/>
  <c r="BG452" i="26"/>
  <c r="BV452" i="26"/>
  <c r="BU452" i="26"/>
  <c r="BF2" i="26"/>
  <c r="BU2" i="26"/>
  <c r="BT2" i="26"/>
  <c r="BE247" i="26"/>
  <c r="BT247" i="26"/>
  <c r="BF258" i="26"/>
  <c r="BU258" i="26"/>
  <c r="BF282" i="26"/>
  <c r="BU282" i="26"/>
  <c r="BF75" i="26"/>
  <c r="BU75" i="26"/>
  <c r="BD288" i="26"/>
  <c r="BD292" i="26"/>
  <c r="BD295" i="26"/>
  <c r="BD297" i="26"/>
  <c r="BD78" i="26"/>
  <c r="BD300" i="26"/>
  <c r="BD306" i="26"/>
  <c r="BG259" i="26"/>
  <c r="BV259" i="26"/>
  <c r="BD248" i="26"/>
  <c r="BD273" i="26"/>
  <c r="BD274" i="26"/>
  <c r="BD18" i="26"/>
  <c r="BD276" i="26"/>
  <c r="BD278" i="26"/>
  <c r="BD73" i="26"/>
  <c r="BD280" i="26"/>
  <c r="BD74" i="26"/>
  <c r="BT290" i="26"/>
  <c r="BD291" i="26"/>
  <c r="BD294" i="26"/>
  <c r="BD296" i="26"/>
  <c r="BT77" i="26"/>
  <c r="BT65" i="26"/>
  <c r="BU259" i="26"/>
  <c r="BD85" i="26"/>
  <c r="BD98" i="26"/>
  <c r="BD6" i="26"/>
  <c r="BT236" i="26"/>
  <c r="BD239" i="26"/>
  <c r="BD240" i="26"/>
  <c r="BD241" i="26"/>
  <c r="BD243" i="26"/>
  <c r="BD246" i="26"/>
  <c r="BD61" i="26"/>
  <c r="BD68" i="26"/>
  <c r="BD70" i="26"/>
  <c r="BD71" i="26"/>
  <c r="BT460" i="26"/>
  <c r="BD454" i="26"/>
  <c r="BD281" i="26"/>
  <c r="BD284" i="26"/>
  <c r="BD461" i="26"/>
  <c r="BD293" i="26"/>
  <c r="BD462" i="26"/>
  <c r="BD298" i="26"/>
  <c r="BD299" i="26"/>
  <c r="BT79" i="26"/>
  <c r="BD301" i="26"/>
  <c r="BD302" i="26"/>
  <c r="BT303" i="26"/>
  <c r="BT305" i="26"/>
  <c r="BD82" i="26"/>
  <c r="BD19" i="26"/>
  <c r="BD84" i="26"/>
  <c r="BT455" i="26"/>
  <c r="BT86" i="26"/>
  <c r="BG79" i="26"/>
  <c r="BV79" i="26"/>
  <c r="BU79" i="26"/>
  <c r="BG303" i="26"/>
  <c r="BV303" i="26"/>
  <c r="BU303" i="26"/>
  <c r="BG305" i="26"/>
  <c r="BV305" i="26"/>
  <c r="BU305" i="26"/>
  <c r="BG455" i="26"/>
  <c r="BV455" i="26"/>
  <c r="BU455" i="26"/>
  <c r="BG86" i="26"/>
  <c r="BV86" i="26"/>
  <c r="BU86" i="26"/>
  <c r="BD66" i="26"/>
  <c r="BF262" i="26"/>
  <c r="BU262" i="26"/>
  <c r="BG9" i="26"/>
  <c r="BV9" i="26"/>
  <c r="BF456" i="26"/>
  <c r="BU456" i="26"/>
  <c r="BD265" i="26"/>
  <c r="BG10" i="26"/>
  <c r="BV10" i="26"/>
  <c r="BF266" i="26"/>
  <c r="BU266" i="26"/>
  <c r="BD67" i="26"/>
  <c r="BG12" i="26"/>
  <c r="BV12" i="26"/>
  <c r="BG11" i="26"/>
  <c r="BV11" i="26"/>
  <c r="BT463" i="26"/>
  <c r="BT80" i="26"/>
  <c r="BT81" i="26"/>
  <c r="BT83" i="26"/>
  <c r="BT259" i="26"/>
  <c r="BT307" i="26"/>
  <c r="BT262" i="26"/>
  <c r="BU9" i="26"/>
  <c r="BT456" i="26"/>
  <c r="BU10" i="26"/>
  <c r="BT266" i="26"/>
  <c r="BU12" i="26"/>
  <c r="BF13" i="26"/>
  <c r="BU13" i="26"/>
  <c r="BT9" i="26"/>
  <c r="BF263" i="26"/>
  <c r="BU263" i="26"/>
  <c r="BT263" i="26"/>
  <c r="BD264" i="26"/>
  <c r="BT10" i="26"/>
  <c r="BT12" i="26"/>
  <c r="BF267" i="26"/>
  <c r="BU267" i="26"/>
  <c r="BT267" i="26"/>
  <c r="BD270" i="26"/>
  <c r="BT261" i="26"/>
  <c r="BT8" i="26"/>
  <c r="BT11" i="26"/>
  <c r="BE457" i="26"/>
  <c r="BT457" i="26"/>
  <c r="BT13" i="26"/>
  <c r="BD268" i="26"/>
  <c r="BT269" i="26"/>
  <c r="BD89" i="26"/>
  <c r="BF88" i="26"/>
  <c r="BU88" i="26"/>
  <c r="BD92" i="26"/>
  <c r="BE93" i="26"/>
  <c r="BT93" i="26"/>
  <c r="BD16" i="26"/>
  <c r="BD271" i="26"/>
  <c r="BD14" i="26"/>
  <c r="BD15" i="26"/>
  <c r="BT88" i="26"/>
  <c r="BD458" i="26"/>
  <c r="BD87" i="26"/>
  <c r="BD308" i="26"/>
  <c r="BD91" i="26"/>
  <c r="BG20" i="26" l="1"/>
  <c r="BH20" i="26" s="1"/>
  <c r="BH307" i="26"/>
  <c r="BX307" i="26" s="1"/>
  <c r="BF62" i="26"/>
  <c r="BV62" i="26" s="1"/>
  <c r="BV81" i="26"/>
  <c r="BU277" i="26"/>
  <c r="BV307" i="26"/>
  <c r="BV236" i="26"/>
  <c r="BF90" i="26"/>
  <c r="BG90" i="26" s="1"/>
  <c r="BG8" i="26"/>
  <c r="BH8" i="26" s="1"/>
  <c r="BF464" i="26"/>
  <c r="BG464" i="26" s="1"/>
  <c r="BV269" i="26"/>
  <c r="BV261" i="26"/>
  <c r="BW81" i="26"/>
  <c r="BV80" i="26"/>
  <c r="BV250" i="26"/>
  <c r="BU289" i="26"/>
  <c r="BF289" i="26"/>
  <c r="BV463" i="26"/>
  <c r="BW236" i="26"/>
  <c r="BW463" i="26"/>
  <c r="BU257" i="26"/>
  <c r="BU64" i="26"/>
  <c r="BF64" i="26"/>
  <c r="BU260" i="26"/>
  <c r="BF260" i="26"/>
  <c r="BU93" i="26"/>
  <c r="BF93" i="26"/>
  <c r="BF457" i="26"/>
  <c r="BU457" i="26"/>
  <c r="BH11" i="26"/>
  <c r="BW11" i="26"/>
  <c r="BT246" i="26"/>
  <c r="BE246" i="26"/>
  <c r="BG282" i="26"/>
  <c r="BV282" i="26"/>
  <c r="BF247" i="26"/>
  <c r="BU247" i="26"/>
  <c r="BW452" i="26"/>
  <c r="BH452" i="26"/>
  <c r="BW237" i="26"/>
  <c r="BH237" i="26"/>
  <c r="BG77" i="26"/>
  <c r="BV77" i="26"/>
  <c r="BG290" i="26"/>
  <c r="BV290" i="26"/>
  <c r="BE286" i="26"/>
  <c r="BT286" i="26"/>
  <c r="BE279" i="26"/>
  <c r="BT279" i="26"/>
  <c r="BE69" i="26"/>
  <c r="BT69" i="26"/>
  <c r="BE245" i="26"/>
  <c r="BT245" i="26"/>
  <c r="BE450" i="26"/>
  <c r="BT450" i="26"/>
  <c r="BE256" i="26"/>
  <c r="BT256" i="26"/>
  <c r="BE234" i="26"/>
  <c r="BT234" i="26"/>
  <c r="BE252" i="26"/>
  <c r="BT252" i="26"/>
  <c r="BE312" i="26"/>
  <c r="BT312" i="26"/>
  <c r="BE242" i="26"/>
  <c r="BT242" i="26"/>
  <c r="BE238" i="26"/>
  <c r="BT238" i="26"/>
  <c r="BG65" i="26"/>
  <c r="BV65" i="26"/>
  <c r="BE311" i="26"/>
  <c r="BT311" i="26"/>
  <c r="BE453" i="26"/>
  <c r="BT453" i="26"/>
  <c r="BG465" i="26"/>
  <c r="BV465" i="26"/>
  <c r="BE458" i="26"/>
  <c r="BT458" i="26"/>
  <c r="BT15" i="26"/>
  <c r="BE15" i="26"/>
  <c r="BE16" i="26"/>
  <c r="BT16" i="26"/>
  <c r="BT92" i="26"/>
  <c r="BE92" i="26"/>
  <c r="BG88" i="26"/>
  <c r="BV88" i="26"/>
  <c r="BE89" i="26"/>
  <c r="BT89" i="26"/>
  <c r="BV263" i="26"/>
  <c r="BG263" i="26"/>
  <c r="BG13" i="26"/>
  <c r="BV13" i="26"/>
  <c r="BE67" i="26"/>
  <c r="BT67" i="26"/>
  <c r="BG266" i="26"/>
  <c r="BV266" i="26"/>
  <c r="BE265" i="26"/>
  <c r="BT265" i="26"/>
  <c r="BG456" i="26"/>
  <c r="BV456" i="26"/>
  <c r="BG262" i="26"/>
  <c r="BV262" i="26"/>
  <c r="BW305" i="26"/>
  <c r="BH305" i="26"/>
  <c r="BE19" i="26"/>
  <c r="BT19" i="26"/>
  <c r="BE302" i="26"/>
  <c r="BT302" i="26"/>
  <c r="BT299" i="26"/>
  <c r="BE299" i="26"/>
  <c r="BT298" i="26"/>
  <c r="BE298" i="26"/>
  <c r="BT281" i="26"/>
  <c r="BE281" i="26"/>
  <c r="BT68" i="26"/>
  <c r="BE68" i="26"/>
  <c r="BT241" i="26"/>
  <c r="BE241" i="26"/>
  <c r="BE85" i="26"/>
  <c r="BT85" i="26"/>
  <c r="BE291" i="26"/>
  <c r="BT291" i="26"/>
  <c r="BE74" i="26"/>
  <c r="BT74" i="26"/>
  <c r="BE276" i="26"/>
  <c r="BT276" i="26"/>
  <c r="BE273" i="26"/>
  <c r="BT273" i="26"/>
  <c r="BH259" i="26"/>
  <c r="BW259" i="26"/>
  <c r="BE297" i="26"/>
  <c r="BT297" i="26"/>
  <c r="BE288" i="26"/>
  <c r="BT288" i="26"/>
  <c r="BG258" i="26"/>
  <c r="BV258" i="26"/>
  <c r="BV2" i="26"/>
  <c r="BG2" i="26"/>
  <c r="BW448" i="26"/>
  <c r="BH448" i="26"/>
  <c r="BE63" i="26"/>
  <c r="BT63" i="26"/>
  <c r="BE94" i="26"/>
  <c r="BT94" i="26"/>
  <c r="BF304" i="26"/>
  <c r="BU304" i="26"/>
  <c r="BT287" i="26"/>
  <c r="BE287" i="26"/>
  <c r="BE272" i="26"/>
  <c r="BT272" i="26"/>
  <c r="BG17" i="26"/>
  <c r="BV17" i="26"/>
  <c r="BT5" i="26"/>
  <c r="BE5" i="26"/>
  <c r="BG3" i="26"/>
  <c r="BV3" i="26"/>
  <c r="BT270" i="26"/>
  <c r="BE270" i="26"/>
  <c r="BW12" i="26"/>
  <c r="BH12" i="26"/>
  <c r="BW86" i="26"/>
  <c r="BH86" i="26"/>
  <c r="BX81" i="26"/>
  <c r="BI81" i="26"/>
  <c r="BT293" i="26"/>
  <c r="BE293" i="26"/>
  <c r="BT454" i="26"/>
  <c r="BE454" i="26"/>
  <c r="BT239" i="26"/>
  <c r="BE239" i="26"/>
  <c r="BH80" i="26"/>
  <c r="BW80" i="26"/>
  <c r="BE278" i="26"/>
  <c r="BT278" i="26"/>
  <c r="BE295" i="26"/>
  <c r="BT295" i="26"/>
  <c r="BT308" i="26"/>
  <c r="BE308" i="26"/>
  <c r="BT98" i="26"/>
  <c r="BE98" i="26"/>
  <c r="BE280" i="26"/>
  <c r="BT280" i="26"/>
  <c r="BE292" i="26"/>
  <c r="BT292" i="26"/>
  <c r="BX236" i="26"/>
  <c r="BI236" i="26"/>
  <c r="BE275" i="26"/>
  <c r="BT275" i="26"/>
  <c r="BE447" i="26"/>
  <c r="BT447" i="26"/>
  <c r="BG83" i="26"/>
  <c r="BV83" i="26"/>
  <c r="BG257" i="26"/>
  <c r="BV257" i="26"/>
  <c r="BH460" i="26"/>
  <c r="BW460" i="26"/>
  <c r="CF45" i="26"/>
  <c r="CF51" i="26" s="1"/>
  <c r="CG33" i="26"/>
  <c r="BE14" i="26"/>
  <c r="BT14" i="26"/>
  <c r="BW269" i="26"/>
  <c r="BH269" i="26"/>
  <c r="BE264" i="26"/>
  <c r="BT264" i="26"/>
  <c r="BW10" i="26"/>
  <c r="BH10" i="26"/>
  <c r="BW9" i="26"/>
  <c r="BH9" i="26"/>
  <c r="BW303" i="26"/>
  <c r="BH303" i="26"/>
  <c r="BT284" i="26"/>
  <c r="BE284" i="26"/>
  <c r="BT6" i="26"/>
  <c r="BE6" i="26"/>
  <c r="BE296" i="26"/>
  <c r="BT296" i="26"/>
  <c r="BE274" i="26"/>
  <c r="BT274" i="26"/>
  <c r="BT87" i="26"/>
  <c r="BE87" i="26"/>
  <c r="BH261" i="26"/>
  <c r="BW261" i="26"/>
  <c r="BE66" i="26"/>
  <c r="BT66" i="26"/>
  <c r="BX463" i="26"/>
  <c r="BI463" i="26"/>
  <c r="BT462" i="26"/>
  <c r="BE462" i="26"/>
  <c r="BT71" i="26"/>
  <c r="BE71" i="26"/>
  <c r="BE18" i="26"/>
  <c r="BT18" i="26"/>
  <c r="BT300" i="26"/>
  <c r="BE300" i="26"/>
  <c r="BE78" i="26"/>
  <c r="BT78" i="26"/>
  <c r="BW244" i="26"/>
  <c r="BH244" i="26"/>
  <c r="BW233" i="26"/>
  <c r="BH233" i="26"/>
  <c r="BE283" i="26"/>
  <c r="BT283" i="26"/>
  <c r="BE72" i="26"/>
  <c r="BT72" i="26"/>
  <c r="BE451" i="26"/>
  <c r="BT451" i="26"/>
  <c r="BE254" i="26"/>
  <c r="BT254" i="26"/>
  <c r="BE235" i="26"/>
  <c r="BT235" i="26"/>
  <c r="BG253" i="26"/>
  <c r="BV253" i="26"/>
  <c r="BH95" i="26"/>
  <c r="BW95" i="26"/>
  <c r="BW250" i="26"/>
  <c r="BE309" i="26"/>
  <c r="BT309" i="26"/>
  <c r="BV313" i="26"/>
  <c r="BG313" i="26"/>
  <c r="BF310" i="26"/>
  <c r="BU310" i="26"/>
  <c r="BT91" i="26"/>
  <c r="BE91" i="26"/>
  <c r="BE271" i="26"/>
  <c r="BT271" i="26"/>
  <c r="BT268" i="26"/>
  <c r="BE268" i="26"/>
  <c r="BV267" i="26"/>
  <c r="BG267" i="26"/>
  <c r="BW455" i="26"/>
  <c r="BH455" i="26"/>
  <c r="BW79" i="26"/>
  <c r="BH79" i="26"/>
  <c r="BE84" i="26"/>
  <c r="BT84" i="26"/>
  <c r="BE82" i="26"/>
  <c r="BT82" i="26"/>
  <c r="BE301" i="26"/>
  <c r="BT301" i="26"/>
  <c r="BT461" i="26"/>
  <c r="BE461" i="26"/>
  <c r="BT70" i="26"/>
  <c r="BE70" i="26"/>
  <c r="BT61" i="26"/>
  <c r="BE61" i="26"/>
  <c r="BT243" i="26"/>
  <c r="BE243" i="26"/>
  <c r="BT240" i="26"/>
  <c r="BE240" i="26"/>
  <c r="BE294" i="26"/>
  <c r="BT294" i="26"/>
  <c r="BE73" i="26"/>
  <c r="BT73" i="26"/>
  <c r="BE248" i="26"/>
  <c r="BT248" i="26"/>
  <c r="BE306" i="26"/>
  <c r="BT306" i="26"/>
  <c r="BG75" i="26"/>
  <c r="BV75" i="26"/>
  <c r="BW449" i="26"/>
  <c r="BH449" i="26"/>
  <c r="BE96" i="26"/>
  <c r="BT96" i="26"/>
  <c r="BU76" i="26"/>
  <c r="BF76" i="26"/>
  <c r="BG277" i="26"/>
  <c r="BV277" i="26"/>
  <c r="BE255" i="26"/>
  <c r="BT255" i="26"/>
  <c r="BE285" i="26"/>
  <c r="BT285" i="26"/>
  <c r="BE459" i="26"/>
  <c r="BT459" i="26"/>
  <c r="BU97" i="26"/>
  <c r="BF97" i="26"/>
  <c r="BE4" i="26"/>
  <c r="BT4" i="26"/>
  <c r="BE251" i="26"/>
  <c r="BT251" i="26"/>
  <c r="CE45" i="26"/>
  <c r="CE51" i="26" s="1"/>
  <c r="CE24" i="26" a="1"/>
  <c r="CE24" i="26" s="1"/>
  <c r="CE20" i="26" a="1"/>
  <c r="CE20" i="26" s="1"/>
  <c r="CE16" i="26" a="1"/>
  <c r="CE16" i="26" s="1"/>
  <c r="CE12" i="26" a="1"/>
  <c r="CE12" i="26" s="1"/>
  <c r="CE8" i="26" a="1"/>
  <c r="CE8" i="26" s="1"/>
  <c r="CE4" i="26" a="1"/>
  <c r="CE4" i="26" s="1"/>
  <c r="CE2" i="26" a="1"/>
  <c r="CE2" i="26" s="1"/>
  <c r="CE25" i="26" a="1"/>
  <c r="CE25" i="26" s="1"/>
  <c r="CE27" i="26" a="1"/>
  <c r="CE27" i="26" s="1"/>
  <c r="CE23" i="26" a="1"/>
  <c r="CE23" i="26" s="1"/>
  <c r="CE19" i="26" a="1"/>
  <c r="CE19" i="26" s="1"/>
  <c r="CE15" i="26" a="1"/>
  <c r="CE15" i="26" s="1"/>
  <c r="CE11" i="26" a="1"/>
  <c r="CE11" i="26" s="1"/>
  <c r="CE3" i="26" a="1"/>
  <c r="CE3" i="26" s="1"/>
  <c r="CE26" i="26" a="1"/>
  <c r="CE26" i="26" s="1"/>
  <c r="CE22" i="26" a="1"/>
  <c r="CE22" i="26" s="1"/>
  <c r="CE18" i="26" a="1"/>
  <c r="CE18" i="26" s="1"/>
  <c r="CE14" i="26" a="1"/>
  <c r="CE14" i="26" s="1"/>
  <c r="CE10" i="26" a="1"/>
  <c r="CE10" i="26" s="1"/>
  <c r="CE17" i="26" a="1"/>
  <c r="CE17" i="26" s="1"/>
  <c r="CE9" i="26" a="1"/>
  <c r="CE9" i="26" s="1"/>
  <c r="CE21" i="26" a="1"/>
  <c r="CE21" i="26" s="1"/>
  <c r="CE13" i="26" a="1"/>
  <c r="CE13" i="26" s="1"/>
  <c r="CE5" i="26" a="1"/>
  <c r="CE5" i="26" s="1"/>
  <c r="BV7" i="26"/>
  <c r="BG7" i="26"/>
  <c r="BE249" i="26"/>
  <c r="BT249" i="26"/>
  <c r="BI307" i="26" l="1"/>
  <c r="BG62" i="26"/>
  <c r="BH62" i="26" s="1"/>
  <c r="BW20" i="26"/>
  <c r="BX20" i="26"/>
  <c r="BI20" i="26"/>
  <c r="BW8" i="26"/>
  <c r="BV464" i="26"/>
  <c r="BV90" i="26"/>
  <c r="BG289" i="26"/>
  <c r="BV289" i="26"/>
  <c r="BV260" i="26"/>
  <c r="BG260" i="26"/>
  <c r="BG64" i="26"/>
  <c r="BV64" i="26"/>
  <c r="CX2" i="26" a="1"/>
  <c r="CF26" i="26" a="1"/>
  <c r="CF26" i="26" s="1"/>
  <c r="CF22" i="26" a="1"/>
  <c r="CF22" i="26" s="1"/>
  <c r="CF18" i="26" a="1"/>
  <c r="CF18" i="26" s="1"/>
  <c r="CF14" i="26" a="1"/>
  <c r="CF14" i="26" s="1"/>
  <c r="CF10" i="26" a="1"/>
  <c r="CF10" i="26" s="1"/>
  <c r="CF4" i="26" a="1"/>
  <c r="CF4" i="26" s="1"/>
  <c r="CF25" i="26" a="1"/>
  <c r="CF25" i="26" s="1"/>
  <c r="CF21" i="26" a="1"/>
  <c r="CF21" i="26" s="1"/>
  <c r="CF17" i="26" a="1"/>
  <c r="CF17" i="26" s="1"/>
  <c r="CF13" i="26" a="1"/>
  <c r="CF13" i="26" s="1"/>
  <c r="CF9" i="26" a="1"/>
  <c r="CF9" i="26" s="1"/>
  <c r="CF5" i="26" a="1"/>
  <c r="CF5" i="26" s="1"/>
  <c r="CF2" i="26" a="1"/>
  <c r="CF2" i="26" s="1"/>
  <c r="CF23" i="26" a="1"/>
  <c r="CF23" i="26" s="1"/>
  <c r="CF24" i="26" a="1"/>
  <c r="CF24" i="26" s="1"/>
  <c r="CF20" i="26" a="1"/>
  <c r="CF20" i="26" s="1"/>
  <c r="CF16" i="26" a="1"/>
  <c r="CF16" i="26" s="1"/>
  <c r="CF12" i="26" a="1"/>
  <c r="CF12" i="26" s="1"/>
  <c r="CF8" i="26" a="1"/>
  <c r="CF8" i="26" s="1"/>
  <c r="CF27" i="26" a="1"/>
  <c r="CF27" i="26" s="1"/>
  <c r="CF3" i="26" a="1"/>
  <c r="CF3" i="26" s="1"/>
  <c r="CF15" i="26" a="1"/>
  <c r="CF15" i="26" s="1"/>
  <c r="CF19" i="26" a="1"/>
  <c r="CF19" i="26" s="1"/>
  <c r="CF11" i="26" a="1"/>
  <c r="CF11" i="26" s="1"/>
  <c r="BF4" i="26"/>
  <c r="BU4" i="26"/>
  <c r="BU255" i="26"/>
  <c r="BF255" i="26"/>
  <c r="BF301" i="26"/>
  <c r="BU301" i="26"/>
  <c r="BU309" i="26"/>
  <c r="BF309" i="26"/>
  <c r="BJ463" i="26"/>
  <c r="BY463" i="26"/>
  <c r="BX261" i="26"/>
  <c r="BI261" i="26"/>
  <c r="BH2" i="26"/>
  <c r="BW2" i="26"/>
  <c r="BF89" i="26"/>
  <c r="BU89" i="26"/>
  <c r="BF69" i="26"/>
  <c r="BU69" i="26"/>
  <c r="BF286" i="26"/>
  <c r="BU286" i="26"/>
  <c r="BW77" i="26"/>
  <c r="BH77" i="26"/>
  <c r="BX11" i="26"/>
  <c r="BI11" i="26"/>
  <c r="BG457" i="26"/>
  <c r="BV457" i="26"/>
  <c r="BG76" i="26"/>
  <c r="BV76" i="26"/>
  <c r="BI449" i="26"/>
  <c r="BX449" i="26"/>
  <c r="BU306" i="26"/>
  <c r="BF306" i="26"/>
  <c r="BF294" i="26"/>
  <c r="BU294" i="26"/>
  <c r="BF243" i="26"/>
  <c r="BU243" i="26"/>
  <c r="BF70" i="26"/>
  <c r="BU70" i="26"/>
  <c r="BF461" i="26"/>
  <c r="BU461" i="26"/>
  <c r="BW267" i="26"/>
  <c r="BH267" i="26"/>
  <c r="BU91" i="26"/>
  <c r="BF91" i="26"/>
  <c r="BX95" i="26"/>
  <c r="BI95" i="26"/>
  <c r="BF283" i="26"/>
  <c r="BU283" i="26"/>
  <c r="BU274" i="26"/>
  <c r="BF274" i="26"/>
  <c r="BF296" i="26"/>
  <c r="BU296" i="26"/>
  <c r="BF6" i="26"/>
  <c r="BU6" i="26"/>
  <c r="BI10" i="26"/>
  <c r="BX10" i="26"/>
  <c r="BU264" i="26"/>
  <c r="BF264" i="26"/>
  <c r="BU280" i="26"/>
  <c r="BF280" i="26"/>
  <c r="BF98" i="26"/>
  <c r="BU98" i="26"/>
  <c r="BU295" i="26"/>
  <c r="BF295" i="26"/>
  <c r="BU278" i="26"/>
  <c r="BF278" i="26"/>
  <c r="BF293" i="26"/>
  <c r="BU293" i="26"/>
  <c r="BI86" i="26"/>
  <c r="BX86" i="26"/>
  <c r="BI12" i="26"/>
  <c r="BX12" i="26"/>
  <c r="BW3" i="26"/>
  <c r="BH3" i="26"/>
  <c r="BU94" i="26"/>
  <c r="BF94" i="26"/>
  <c r="BU297" i="26"/>
  <c r="BF297" i="26"/>
  <c r="BX259" i="26"/>
  <c r="BI259" i="26"/>
  <c r="BU273" i="26"/>
  <c r="BF273" i="26"/>
  <c r="BU74" i="26"/>
  <c r="BF74" i="26"/>
  <c r="BU85" i="26"/>
  <c r="BF85" i="26"/>
  <c r="BF298" i="26"/>
  <c r="BU298" i="26"/>
  <c r="BU299" i="26"/>
  <c r="BF299" i="26"/>
  <c r="BU265" i="26"/>
  <c r="BF265" i="26"/>
  <c r="BU67" i="26"/>
  <c r="BF67" i="26"/>
  <c r="BW263" i="26"/>
  <c r="BH263" i="26"/>
  <c r="BF15" i="26"/>
  <c r="BU15" i="26"/>
  <c r="BU242" i="26"/>
  <c r="BF242" i="26"/>
  <c r="BF234" i="26"/>
  <c r="BU234" i="26"/>
  <c r="BF450" i="26"/>
  <c r="BU450" i="26"/>
  <c r="BF246" i="26"/>
  <c r="BU246" i="26"/>
  <c r="BG93" i="26"/>
  <c r="BV93" i="26"/>
  <c r="CH33" i="26"/>
  <c r="CG45" i="26"/>
  <c r="CG51" i="26" s="1"/>
  <c r="BX460" i="26"/>
  <c r="BI460" i="26"/>
  <c r="BH83" i="26"/>
  <c r="BW83" i="26"/>
  <c r="BW258" i="26"/>
  <c r="BH258" i="26"/>
  <c r="BU19" i="26"/>
  <c r="BF19" i="26"/>
  <c r="BX8" i="26"/>
  <c r="BI8" i="26"/>
  <c r="BH7" i="26"/>
  <c r="BW7" i="26"/>
  <c r="BF459" i="26"/>
  <c r="BU459" i="26"/>
  <c r="BF285" i="26"/>
  <c r="BU285" i="26"/>
  <c r="BU248" i="26"/>
  <c r="BF248" i="26"/>
  <c r="BU73" i="26"/>
  <c r="BF73" i="26"/>
  <c r="BF84" i="26"/>
  <c r="BU84" i="26"/>
  <c r="BI79" i="26"/>
  <c r="BX79" i="26"/>
  <c r="BH313" i="26"/>
  <c r="BW313" i="26"/>
  <c r="BI244" i="26"/>
  <c r="BX244" i="26"/>
  <c r="BU18" i="26"/>
  <c r="BF18" i="26"/>
  <c r="BF71" i="26"/>
  <c r="BU71" i="26"/>
  <c r="BF462" i="26"/>
  <c r="BU462" i="26"/>
  <c r="BF66" i="26"/>
  <c r="BU66" i="26"/>
  <c r="BF275" i="26"/>
  <c r="BU275" i="26"/>
  <c r="BF454" i="26"/>
  <c r="BU454" i="26"/>
  <c r="BF287" i="26"/>
  <c r="BU287" i="26"/>
  <c r="BU63" i="26"/>
  <c r="BF63" i="26"/>
  <c r="BI448" i="26"/>
  <c r="BX448" i="26"/>
  <c r="BF241" i="26"/>
  <c r="BU241" i="26"/>
  <c r="BF68" i="26"/>
  <c r="BU68" i="26"/>
  <c r="BH13" i="26"/>
  <c r="BW13" i="26"/>
  <c r="BW88" i="26"/>
  <c r="BH88" i="26"/>
  <c r="BU16" i="26"/>
  <c r="BF16" i="26"/>
  <c r="BU458" i="26"/>
  <c r="BF458" i="26"/>
  <c r="BF453" i="26"/>
  <c r="BU453" i="26"/>
  <c r="BF279" i="26"/>
  <c r="BU279" i="26"/>
  <c r="BW290" i="26"/>
  <c r="BH290" i="26"/>
  <c r="BV247" i="26"/>
  <c r="BG247" i="26"/>
  <c r="BW282" i="26"/>
  <c r="BH282" i="26"/>
  <c r="BF251" i="26"/>
  <c r="BU251" i="26"/>
  <c r="BW277" i="26"/>
  <c r="BH277" i="26"/>
  <c r="BW75" i="26"/>
  <c r="BH75" i="26"/>
  <c r="BF82" i="26"/>
  <c r="BU82" i="26"/>
  <c r="BX250" i="26"/>
  <c r="BI250" i="26"/>
  <c r="BI233" i="26"/>
  <c r="BX233" i="26"/>
  <c r="BU300" i="26"/>
  <c r="BF300" i="26"/>
  <c r="BI269" i="26"/>
  <c r="BX269" i="26"/>
  <c r="BF447" i="26"/>
  <c r="BU447" i="26"/>
  <c r="BF239" i="26"/>
  <c r="BU239" i="26"/>
  <c r="BF270" i="26"/>
  <c r="BU270" i="26"/>
  <c r="BF281" i="26"/>
  <c r="BU281" i="26"/>
  <c r="BU302" i="26"/>
  <c r="BF302" i="26"/>
  <c r="BU311" i="26"/>
  <c r="BF311" i="26"/>
  <c r="BF249" i="26"/>
  <c r="BU249" i="26"/>
  <c r="BV97" i="26"/>
  <c r="BG97" i="26"/>
  <c r="BU96" i="26"/>
  <c r="BF96" i="26"/>
  <c r="BF240" i="26"/>
  <c r="BU240" i="26"/>
  <c r="BU61" i="26"/>
  <c r="BF61" i="26"/>
  <c r="BI455" i="26"/>
  <c r="BX455" i="26"/>
  <c r="BU268" i="26"/>
  <c r="BF268" i="26"/>
  <c r="BF271" i="26"/>
  <c r="BU271" i="26"/>
  <c r="BG310" i="26"/>
  <c r="BV310" i="26"/>
  <c r="BW253" i="26"/>
  <c r="BH253" i="26"/>
  <c r="BU235" i="26"/>
  <c r="BF235" i="26"/>
  <c r="BU254" i="26"/>
  <c r="BF254" i="26"/>
  <c r="BF451" i="26"/>
  <c r="BU451" i="26"/>
  <c r="BF72" i="26"/>
  <c r="BU72" i="26"/>
  <c r="BU78" i="26"/>
  <c r="BF78" i="26"/>
  <c r="BF87" i="26"/>
  <c r="BU87" i="26"/>
  <c r="BF284" i="26"/>
  <c r="BU284" i="26"/>
  <c r="BI303" i="26"/>
  <c r="BX303" i="26"/>
  <c r="BI9" i="26"/>
  <c r="BX9" i="26"/>
  <c r="BU14" i="26"/>
  <c r="BF14" i="26"/>
  <c r="BW257" i="26"/>
  <c r="BH257" i="26"/>
  <c r="BJ236" i="26"/>
  <c r="BY236" i="26"/>
  <c r="BU292" i="26"/>
  <c r="BF292" i="26"/>
  <c r="BJ307" i="26"/>
  <c r="BY307" i="26"/>
  <c r="BF308" i="26"/>
  <c r="BU308" i="26"/>
  <c r="BX80" i="26"/>
  <c r="BI80" i="26"/>
  <c r="BJ81" i="26"/>
  <c r="BY81" i="26"/>
  <c r="BW464" i="26"/>
  <c r="BH464" i="26"/>
  <c r="BU5" i="26"/>
  <c r="BF5" i="26"/>
  <c r="BW17" i="26"/>
  <c r="BH17" i="26"/>
  <c r="BF272" i="26"/>
  <c r="BU272" i="26"/>
  <c r="BG304" i="26"/>
  <c r="BV304" i="26"/>
  <c r="BU288" i="26"/>
  <c r="BF288" i="26"/>
  <c r="BU276" i="26"/>
  <c r="BF276" i="26"/>
  <c r="BF291" i="26"/>
  <c r="BU291" i="26"/>
  <c r="BI305" i="26"/>
  <c r="BX305" i="26"/>
  <c r="BW262" i="26"/>
  <c r="BH262" i="26"/>
  <c r="BW456" i="26"/>
  <c r="BH456" i="26"/>
  <c r="BW266" i="26"/>
  <c r="BH266" i="26"/>
  <c r="BW90" i="26"/>
  <c r="BH90" i="26"/>
  <c r="BF92" i="26"/>
  <c r="BU92" i="26"/>
  <c r="BW465" i="26"/>
  <c r="BH465" i="26"/>
  <c r="BW65" i="26"/>
  <c r="BH65" i="26"/>
  <c r="BU238" i="26"/>
  <c r="BF238" i="26"/>
  <c r="BU312" i="26"/>
  <c r="BF312" i="26"/>
  <c r="BU252" i="26"/>
  <c r="BF252" i="26"/>
  <c r="BF256" i="26"/>
  <c r="BU256" i="26"/>
  <c r="BF245" i="26"/>
  <c r="BU245" i="26"/>
  <c r="BI237" i="26"/>
  <c r="BX237" i="26"/>
  <c r="BI452" i="26"/>
  <c r="BX452" i="26"/>
  <c r="C34" i="28" l="1"/>
  <c r="C32" i="28"/>
  <c r="C29" i="28"/>
  <c r="C28" i="28"/>
  <c r="C33" i="28"/>
  <c r="C31" i="28"/>
  <c r="C30" i="28"/>
  <c r="BW62" i="26"/>
  <c r="CX2" i="26"/>
  <c r="C27" i="28"/>
  <c r="C26" i="28"/>
  <c r="C25" i="28"/>
  <c r="C21" i="28"/>
  <c r="C19" i="28"/>
  <c r="C17" i="28"/>
  <c r="C14" i="28"/>
  <c r="C9" i="28"/>
  <c r="C6" i="28"/>
  <c r="C5" i="28"/>
  <c r="C22" i="28"/>
  <c r="C12" i="28"/>
  <c r="C11" i="28"/>
  <c r="C10" i="28"/>
  <c r="C3" i="28"/>
  <c r="C18" i="28"/>
  <c r="C15" i="28"/>
  <c r="C24" i="28"/>
  <c r="C23" i="28"/>
  <c r="C20" i="28"/>
  <c r="C16" i="28"/>
  <c r="C8" i="28"/>
  <c r="C4" i="28"/>
  <c r="C13" i="28"/>
  <c r="C7" i="28"/>
  <c r="BY20" i="26"/>
  <c r="BJ20" i="26"/>
  <c r="CY2" i="26" a="1"/>
  <c r="BH289" i="26"/>
  <c r="BW289" i="26"/>
  <c r="BH260" i="26"/>
  <c r="BW260" i="26"/>
  <c r="BH64" i="26"/>
  <c r="BW64" i="26"/>
  <c r="BG252" i="26"/>
  <c r="BV252" i="26"/>
  <c r="BI65" i="26"/>
  <c r="BX65" i="26"/>
  <c r="BV92" i="26"/>
  <c r="BG92" i="26"/>
  <c r="BG288" i="26"/>
  <c r="BV288" i="26"/>
  <c r="BY269" i="26"/>
  <c r="BJ269" i="26"/>
  <c r="BJ250" i="26"/>
  <c r="BY250" i="26"/>
  <c r="BG454" i="26"/>
  <c r="BV454" i="26"/>
  <c r="BJ244" i="26"/>
  <c r="BY244" i="26"/>
  <c r="BJ460" i="26"/>
  <c r="BY460" i="26"/>
  <c r="BV256" i="26"/>
  <c r="BG256" i="26"/>
  <c r="BX266" i="26"/>
  <c r="BI266" i="26"/>
  <c r="BG284" i="26"/>
  <c r="BV284" i="26"/>
  <c r="BV254" i="26"/>
  <c r="BG254" i="26"/>
  <c r="BG311" i="26"/>
  <c r="BV311" i="26"/>
  <c r="BV82" i="26"/>
  <c r="BG82" i="26"/>
  <c r="BV251" i="26"/>
  <c r="BG251" i="26"/>
  <c r="BW247" i="26"/>
  <c r="BH247" i="26"/>
  <c r="BG458" i="26"/>
  <c r="BV458" i="26"/>
  <c r="BX13" i="26"/>
  <c r="BI13" i="26"/>
  <c r="BG241" i="26"/>
  <c r="BV241" i="26"/>
  <c r="BG63" i="26"/>
  <c r="BV63" i="26"/>
  <c r="BI62" i="26"/>
  <c r="BX62" i="26"/>
  <c r="BG18" i="26"/>
  <c r="BV18" i="26"/>
  <c r="BJ79" i="26"/>
  <c r="BY79" i="26"/>
  <c r="BV459" i="26"/>
  <c r="BG459" i="26"/>
  <c r="BW93" i="26"/>
  <c r="BH93" i="26"/>
  <c r="BG246" i="26"/>
  <c r="BV246" i="26"/>
  <c r="BV450" i="26"/>
  <c r="BG450" i="26"/>
  <c r="BV234" i="26"/>
  <c r="BG234" i="26"/>
  <c r="BG67" i="26"/>
  <c r="BV67" i="26"/>
  <c r="BG273" i="26"/>
  <c r="BV273" i="26"/>
  <c r="BJ86" i="26"/>
  <c r="BY86" i="26"/>
  <c r="BG280" i="26"/>
  <c r="BV280" i="26"/>
  <c r="BG6" i="26"/>
  <c r="BV6" i="26"/>
  <c r="BJ95" i="26"/>
  <c r="BY95" i="26"/>
  <c r="BV91" i="26"/>
  <c r="BG91" i="26"/>
  <c r="BG461" i="26"/>
  <c r="BV461" i="26"/>
  <c r="BI77" i="26"/>
  <c r="BX77" i="26"/>
  <c r="BG309" i="26"/>
  <c r="BV309" i="26"/>
  <c r="BG255" i="26"/>
  <c r="BV255" i="26"/>
  <c r="BK236" i="26"/>
  <c r="BZ236" i="26"/>
  <c r="BV15" i="26"/>
  <c r="BG15" i="26"/>
  <c r="BG265" i="26"/>
  <c r="BV265" i="26"/>
  <c r="BG295" i="26"/>
  <c r="BV295" i="26"/>
  <c r="BG98" i="26"/>
  <c r="BV98" i="26"/>
  <c r="BV264" i="26"/>
  <c r="BG264" i="26"/>
  <c r="BG274" i="26"/>
  <c r="BV274" i="26"/>
  <c r="BV294" i="26"/>
  <c r="BG294" i="26"/>
  <c r="BV286" i="26"/>
  <c r="BG286" i="26"/>
  <c r="BI313" i="26"/>
  <c r="BX313" i="26"/>
  <c r="BG312" i="26"/>
  <c r="BV312" i="26"/>
  <c r="BG238" i="26"/>
  <c r="BV238" i="26"/>
  <c r="BJ305" i="26"/>
  <c r="BY305" i="26"/>
  <c r="BG276" i="26"/>
  <c r="BV276" i="26"/>
  <c r="BV272" i="26"/>
  <c r="BG272" i="26"/>
  <c r="BI257" i="26"/>
  <c r="BX257" i="26"/>
  <c r="BJ9" i="26"/>
  <c r="BY9" i="26"/>
  <c r="BJ303" i="26"/>
  <c r="BY303" i="26"/>
  <c r="BG87" i="26"/>
  <c r="BV87" i="26"/>
  <c r="BG78" i="26"/>
  <c r="BV78" i="26"/>
  <c r="BV72" i="26"/>
  <c r="BG72" i="26"/>
  <c r="BI253" i="26"/>
  <c r="BX253" i="26"/>
  <c r="BV268" i="26"/>
  <c r="BG268" i="26"/>
  <c r="BJ455" i="26"/>
  <c r="BY455" i="26"/>
  <c r="BG61" i="26"/>
  <c r="BV61" i="26"/>
  <c r="BG240" i="26"/>
  <c r="BV240" i="26"/>
  <c r="BH97" i="26"/>
  <c r="BW97" i="26"/>
  <c r="BV249" i="26"/>
  <c r="BG249" i="26"/>
  <c r="BV302" i="26"/>
  <c r="BG302" i="26"/>
  <c r="BJ233" i="26"/>
  <c r="BY233" i="26"/>
  <c r="BI277" i="26"/>
  <c r="BX277" i="26"/>
  <c r="BV279" i="26"/>
  <c r="BG279" i="26"/>
  <c r="BV453" i="26"/>
  <c r="BG453" i="26"/>
  <c r="BI88" i="26"/>
  <c r="BX88" i="26"/>
  <c r="BG68" i="26"/>
  <c r="BV68" i="26"/>
  <c r="BV66" i="26"/>
  <c r="BG66" i="26"/>
  <c r="BG462" i="26"/>
  <c r="BV462" i="26"/>
  <c r="BV84" i="26"/>
  <c r="BG84" i="26"/>
  <c r="BG248" i="26"/>
  <c r="BV248" i="26"/>
  <c r="BV285" i="26"/>
  <c r="BG285" i="26"/>
  <c r="BG242" i="26"/>
  <c r="BV242" i="26"/>
  <c r="BG85" i="26"/>
  <c r="BV85" i="26"/>
  <c r="BG297" i="26"/>
  <c r="BV297" i="26"/>
  <c r="BI3" i="26"/>
  <c r="BX3" i="26"/>
  <c r="BG278" i="26"/>
  <c r="BV278" i="26"/>
  <c r="BG243" i="26"/>
  <c r="BV243" i="26"/>
  <c r="BG306" i="26"/>
  <c r="BV306" i="26"/>
  <c r="BJ449" i="26"/>
  <c r="BY449" i="26"/>
  <c r="BW457" i="26"/>
  <c r="BH457" i="26"/>
  <c r="BV69" i="26"/>
  <c r="BG69" i="26"/>
  <c r="BI2" i="26"/>
  <c r="BX2" i="26"/>
  <c r="BY261" i="26"/>
  <c r="BJ261" i="26"/>
  <c r="BK463" i="26"/>
  <c r="BZ463" i="26"/>
  <c r="BV301" i="26"/>
  <c r="BG301" i="26"/>
  <c r="BV4" i="26"/>
  <c r="BG4" i="26"/>
  <c r="CG24" i="26" a="1"/>
  <c r="CG24" i="26" s="1"/>
  <c r="CG20" i="26" a="1"/>
  <c r="CG20" i="26" s="1"/>
  <c r="CG16" i="26" a="1"/>
  <c r="CG16" i="26" s="1"/>
  <c r="CG12" i="26" a="1"/>
  <c r="CG12" i="26" s="1"/>
  <c r="CG8" i="26" a="1"/>
  <c r="CG8" i="26" s="1"/>
  <c r="CG4" i="26" a="1"/>
  <c r="CG4" i="26" s="1"/>
  <c r="CG2" i="26" a="1"/>
  <c r="CG2" i="26" s="1"/>
  <c r="CG27" i="26" a="1"/>
  <c r="CG27" i="26" s="1"/>
  <c r="CG23" i="26" a="1"/>
  <c r="CG23" i="26" s="1"/>
  <c r="CG19" i="26" a="1"/>
  <c r="CG19" i="26" s="1"/>
  <c r="CG15" i="26" a="1"/>
  <c r="CG15" i="26" s="1"/>
  <c r="CG11" i="26" a="1"/>
  <c r="CG11" i="26" s="1"/>
  <c r="CG3" i="26" a="1"/>
  <c r="CG3" i="26" s="1"/>
  <c r="CG26" i="26" a="1"/>
  <c r="CG26" i="26" s="1"/>
  <c r="CG22" i="26" a="1"/>
  <c r="CG22" i="26" s="1"/>
  <c r="CG18" i="26" a="1"/>
  <c r="CG18" i="26" s="1"/>
  <c r="CG14" i="26" a="1"/>
  <c r="CG14" i="26" s="1"/>
  <c r="CG10" i="26" a="1"/>
  <c r="CG10" i="26" s="1"/>
  <c r="CG25" i="26" a="1"/>
  <c r="CG25" i="26" s="1"/>
  <c r="CG13" i="26" a="1"/>
  <c r="CG13" i="26" s="1"/>
  <c r="CG21" i="26" a="1"/>
  <c r="CG21" i="26" s="1"/>
  <c r="CG5" i="26" a="1"/>
  <c r="CG5" i="26" s="1"/>
  <c r="CG17" i="26" a="1"/>
  <c r="CG17" i="26" s="1"/>
  <c r="CG9" i="26" a="1"/>
  <c r="CG9" i="26" s="1"/>
  <c r="BI465" i="26"/>
  <c r="BX465" i="26"/>
  <c r="BX90" i="26"/>
  <c r="BI90" i="26"/>
  <c r="BG308" i="26"/>
  <c r="BV308" i="26"/>
  <c r="BV451" i="26"/>
  <c r="BG451" i="26"/>
  <c r="BV271" i="26"/>
  <c r="BG271" i="26"/>
  <c r="BV447" i="26"/>
  <c r="BG447" i="26"/>
  <c r="BI75" i="26"/>
  <c r="BX75" i="26"/>
  <c r="BV16" i="26"/>
  <c r="BG16" i="26"/>
  <c r="BV287" i="26"/>
  <c r="BG287" i="26"/>
  <c r="BV275" i="26"/>
  <c r="BG275" i="26"/>
  <c r="BG71" i="26"/>
  <c r="BV71" i="26"/>
  <c r="BJ8" i="26"/>
  <c r="BY8" i="26"/>
  <c r="BJ237" i="26"/>
  <c r="BY237" i="26"/>
  <c r="BX262" i="26"/>
  <c r="BI262" i="26"/>
  <c r="BV291" i="26"/>
  <c r="BG291" i="26"/>
  <c r="BG5" i="26"/>
  <c r="BV5" i="26"/>
  <c r="BG292" i="26"/>
  <c r="BV292" i="26"/>
  <c r="BG96" i="26"/>
  <c r="BV96" i="26"/>
  <c r="BJ452" i="26"/>
  <c r="BY452" i="26"/>
  <c r="BV245" i="26"/>
  <c r="BG245" i="26"/>
  <c r="BX456" i="26"/>
  <c r="BI456" i="26"/>
  <c r="BW304" i="26"/>
  <c r="BH304" i="26"/>
  <c r="BI17" i="26"/>
  <c r="BX17" i="26"/>
  <c r="BI464" i="26"/>
  <c r="BX464" i="26"/>
  <c r="BK81" i="26"/>
  <c r="CA81" i="26" s="1"/>
  <c r="BZ81" i="26"/>
  <c r="BJ80" i="26"/>
  <c r="BY80" i="26"/>
  <c r="BK307" i="26"/>
  <c r="BZ307" i="26"/>
  <c r="BV14" i="26"/>
  <c r="BG14" i="26"/>
  <c r="BG235" i="26"/>
  <c r="BV235" i="26"/>
  <c r="BW310" i="26"/>
  <c r="BH310" i="26"/>
  <c r="BG281" i="26"/>
  <c r="BV281" i="26"/>
  <c r="BV270" i="26"/>
  <c r="BG270" i="26"/>
  <c r="BG239" i="26"/>
  <c r="BV239" i="26"/>
  <c r="BG300" i="26"/>
  <c r="BV300" i="26"/>
  <c r="BI282" i="26"/>
  <c r="BX282" i="26"/>
  <c r="BI290" i="26"/>
  <c r="BX290" i="26"/>
  <c r="BJ448" i="26"/>
  <c r="BY448" i="26"/>
  <c r="BG73" i="26"/>
  <c r="BV73" i="26"/>
  <c r="BI7" i="26"/>
  <c r="BX7" i="26"/>
  <c r="BV19" i="26"/>
  <c r="BG19" i="26"/>
  <c r="BI258" i="26"/>
  <c r="BX258" i="26"/>
  <c r="BX83" i="26"/>
  <c r="BI83" i="26"/>
  <c r="CI33" i="26"/>
  <c r="CH45" i="26"/>
  <c r="CH51" i="26" s="1"/>
  <c r="BI263" i="26"/>
  <c r="BX263" i="26"/>
  <c r="BV299" i="26"/>
  <c r="BG299" i="26"/>
  <c r="BG298" i="26"/>
  <c r="BV298" i="26"/>
  <c r="BG74" i="26"/>
  <c r="BV74" i="26"/>
  <c r="BJ259" i="26"/>
  <c r="BY259" i="26"/>
  <c r="BG94" i="26"/>
  <c r="BV94" i="26"/>
  <c r="BJ12" i="26"/>
  <c r="BY12" i="26"/>
  <c r="BG293" i="26"/>
  <c r="BV293" i="26"/>
  <c r="BJ10" i="26"/>
  <c r="BY10" i="26"/>
  <c r="BV296" i="26"/>
  <c r="BG296" i="26"/>
  <c r="BV283" i="26"/>
  <c r="BG283" i="26"/>
  <c r="BI267" i="26"/>
  <c r="BX267" i="26"/>
  <c r="BG70" i="26"/>
  <c r="BV70" i="26"/>
  <c r="BW76" i="26"/>
  <c r="BH76" i="26"/>
  <c r="BY11" i="26"/>
  <c r="BJ11" i="26"/>
  <c r="BV89" i="26"/>
  <c r="BG89" i="26"/>
  <c r="B3" i="28" l="1"/>
  <c r="G3" i="28"/>
  <c r="O31" i="28"/>
  <c r="O30" i="28"/>
  <c r="O29" i="28"/>
  <c r="O28" i="28"/>
  <c r="O27" i="28"/>
  <c r="O24" i="28"/>
  <c r="O33" i="28"/>
  <c r="O26" i="28"/>
  <c r="O32" i="28"/>
  <c r="O23" i="28"/>
  <c r="O25" i="28"/>
  <c r="K28" i="28"/>
  <c r="E28" i="28"/>
  <c r="G28" i="28"/>
  <c r="J28" i="28"/>
  <c r="B28" i="28"/>
  <c r="A28" i="28"/>
  <c r="H28" i="28"/>
  <c r="D28" i="28"/>
  <c r="F28" i="28"/>
  <c r="I28" i="28"/>
  <c r="I30" i="28"/>
  <c r="G30" i="28"/>
  <c r="F30" i="28"/>
  <c r="D30" i="28"/>
  <c r="B30" i="28"/>
  <c r="E30" i="28"/>
  <c r="H30" i="28"/>
  <c r="K30" i="28"/>
  <c r="A30" i="28"/>
  <c r="J30" i="28"/>
  <c r="K29" i="28"/>
  <c r="D29" i="28"/>
  <c r="A29" i="28"/>
  <c r="J29" i="28"/>
  <c r="H29" i="28"/>
  <c r="B29" i="28"/>
  <c r="E29" i="28"/>
  <c r="G29" i="28"/>
  <c r="I29" i="28"/>
  <c r="F29" i="28"/>
  <c r="K31" i="28"/>
  <c r="G31" i="28"/>
  <c r="J31" i="28"/>
  <c r="A31" i="28"/>
  <c r="H31" i="28"/>
  <c r="D31" i="28"/>
  <c r="F31" i="28"/>
  <c r="I31" i="28"/>
  <c r="B31" i="28"/>
  <c r="E31" i="28"/>
  <c r="G32" i="28"/>
  <c r="E32" i="28"/>
  <c r="J32" i="28"/>
  <c r="B32" i="28"/>
  <c r="D32" i="28"/>
  <c r="K32" i="28"/>
  <c r="H32" i="28"/>
  <c r="I32" i="28"/>
  <c r="A32" i="28"/>
  <c r="F32" i="28"/>
  <c r="K33" i="28"/>
  <c r="B33" i="28"/>
  <c r="H33" i="28"/>
  <c r="D33" i="28"/>
  <c r="I33" i="28"/>
  <c r="A33" i="28"/>
  <c r="F33" i="28"/>
  <c r="E33" i="28"/>
  <c r="J33" i="28"/>
  <c r="G33" i="28"/>
  <c r="K34" i="28"/>
  <c r="I34" i="28"/>
  <c r="G34" i="28"/>
  <c r="H34" i="28"/>
  <c r="B34" i="28"/>
  <c r="D34" i="28"/>
  <c r="A34" i="28"/>
  <c r="F34" i="28"/>
  <c r="E34" i="28"/>
  <c r="J34" i="28"/>
  <c r="K4" i="28"/>
  <c r="F4" i="28"/>
  <c r="B4" i="28"/>
  <c r="J4" i="28"/>
  <c r="E4" i="28"/>
  <c r="A4" i="28"/>
  <c r="H4" i="28"/>
  <c r="I4" i="28"/>
  <c r="D4" i="28"/>
  <c r="G4" i="28"/>
  <c r="G23" i="28"/>
  <c r="B23" i="28"/>
  <c r="J23" i="28"/>
  <c r="A23" i="28"/>
  <c r="F23" i="28"/>
  <c r="D23" i="28"/>
  <c r="K23" i="28"/>
  <c r="E23" i="28"/>
  <c r="H23" i="28"/>
  <c r="I23" i="28"/>
  <c r="K3" i="28"/>
  <c r="E3" i="28"/>
  <c r="J3" i="28"/>
  <c r="F3" i="28"/>
  <c r="A3" i="28"/>
  <c r="H3" i="28"/>
  <c r="D3" i="28"/>
  <c r="I3" i="28"/>
  <c r="B22" i="28"/>
  <c r="F22" i="28"/>
  <c r="G22" i="28"/>
  <c r="H22" i="28"/>
  <c r="A22" i="28"/>
  <c r="I22" i="28"/>
  <c r="D22" i="28"/>
  <c r="J22" i="28"/>
  <c r="K22" i="28"/>
  <c r="E22" i="28"/>
  <c r="J14" i="28"/>
  <c r="K14" i="28"/>
  <c r="B14" i="28"/>
  <c r="G14" i="28"/>
  <c r="D14" i="28"/>
  <c r="F14" i="28"/>
  <c r="H14" i="28"/>
  <c r="I14" i="28"/>
  <c r="E14" i="28"/>
  <c r="A14" i="28"/>
  <c r="K25" i="28"/>
  <c r="J25" i="28"/>
  <c r="D25" i="28"/>
  <c r="I25" i="28"/>
  <c r="H25" i="28"/>
  <c r="E25" i="28"/>
  <c r="B25" i="28"/>
  <c r="A25" i="28"/>
  <c r="F25" i="28"/>
  <c r="G25" i="28"/>
  <c r="K8" i="28"/>
  <c r="F8" i="28"/>
  <c r="B8" i="28"/>
  <c r="H8" i="28"/>
  <c r="A8" i="28"/>
  <c r="E8" i="28"/>
  <c r="I8" i="28"/>
  <c r="J8" i="28"/>
  <c r="D8" i="28"/>
  <c r="G8" i="28"/>
  <c r="J24" i="28"/>
  <c r="H24" i="28"/>
  <c r="A24" i="28"/>
  <c r="E24" i="28"/>
  <c r="D24" i="28"/>
  <c r="I24" i="28"/>
  <c r="K24" i="28"/>
  <c r="B24" i="28"/>
  <c r="F24" i="28"/>
  <c r="G24" i="28"/>
  <c r="B10" i="28"/>
  <c r="G10" i="28"/>
  <c r="H10" i="28"/>
  <c r="J10" i="28"/>
  <c r="F10" i="28"/>
  <c r="I10" i="28"/>
  <c r="K10" i="28"/>
  <c r="E10" i="28"/>
  <c r="A10" i="28"/>
  <c r="D10" i="28"/>
  <c r="A5" i="28"/>
  <c r="G5" i="28"/>
  <c r="B5" i="28"/>
  <c r="D5" i="28"/>
  <c r="H5" i="28"/>
  <c r="I5" i="28"/>
  <c r="E5" i="28"/>
  <c r="J5" i="28"/>
  <c r="K5" i="28"/>
  <c r="F5" i="28"/>
  <c r="H17" i="28"/>
  <c r="B17" i="28"/>
  <c r="K17" i="28"/>
  <c r="G17" i="28"/>
  <c r="I17" i="28"/>
  <c r="J17" i="28"/>
  <c r="E17" i="28"/>
  <c r="D17" i="28"/>
  <c r="F17" i="28"/>
  <c r="A17" i="28"/>
  <c r="K26" i="28"/>
  <c r="D26" i="28"/>
  <c r="I26" i="28"/>
  <c r="G26" i="28"/>
  <c r="E26" i="28"/>
  <c r="A26" i="28"/>
  <c r="H26" i="28"/>
  <c r="J26" i="28"/>
  <c r="B26" i="28"/>
  <c r="F26" i="28"/>
  <c r="G7" i="28"/>
  <c r="B7" i="28"/>
  <c r="I7" i="28"/>
  <c r="E7" i="28"/>
  <c r="K7" i="28"/>
  <c r="H7" i="28"/>
  <c r="J7" i="28"/>
  <c r="A7" i="28"/>
  <c r="D7" i="28"/>
  <c r="F7" i="28"/>
  <c r="K16" i="28"/>
  <c r="F16" i="28"/>
  <c r="B16" i="28"/>
  <c r="H16" i="28"/>
  <c r="A16" i="28"/>
  <c r="J16" i="28"/>
  <c r="E16" i="28"/>
  <c r="D16" i="28"/>
  <c r="I16" i="28"/>
  <c r="G16" i="28"/>
  <c r="G15" i="28"/>
  <c r="B15" i="28"/>
  <c r="J15" i="28"/>
  <c r="H15" i="28"/>
  <c r="A15" i="28"/>
  <c r="D15" i="28"/>
  <c r="F15" i="28"/>
  <c r="I15" i="28"/>
  <c r="E15" i="28"/>
  <c r="K15" i="28"/>
  <c r="F11" i="28"/>
  <c r="A11" i="28"/>
  <c r="K11" i="28"/>
  <c r="J11" i="28"/>
  <c r="B11" i="28"/>
  <c r="E11" i="28"/>
  <c r="G11" i="28"/>
  <c r="H11" i="28"/>
  <c r="D11" i="28"/>
  <c r="I11" i="28"/>
  <c r="J6" i="28"/>
  <c r="K6" i="28"/>
  <c r="B6" i="28"/>
  <c r="G6" i="28"/>
  <c r="D6" i="28"/>
  <c r="F6" i="28"/>
  <c r="A6" i="28"/>
  <c r="H6" i="28"/>
  <c r="I6" i="28"/>
  <c r="E6" i="28"/>
  <c r="K19" i="28"/>
  <c r="I19" i="28"/>
  <c r="D19" i="28"/>
  <c r="A19" i="28"/>
  <c r="J19" i="28"/>
  <c r="B19" i="28"/>
  <c r="H19" i="28"/>
  <c r="E19" i="28"/>
  <c r="F19" i="28"/>
  <c r="G19" i="28"/>
  <c r="H27" i="28"/>
  <c r="B27" i="28"/>
  <c r="K27" i="28"/>
  <c r="I27" i="28"/>
  <c r="F27" i="28"/>
  <c r="G27" i="28"/>
  <c r="E27" i="28"/>
  <c r="J27" i="28"/>
  <c r="A27" i="28"/>
  <c r="D27" i="28"/>
  <c r="CY2" i="26"/>
  <c r="O22" i="28"/>
  <c r="O17" i="28"/>
  <c r="O9" i="28"/>
  <c r="O5" i="28"/>
  <c r="O20" i="28"/>
  <c r="O16" i="28"/>
  <c r="O15" i="28"/>
  <c r="O8" i="28"/>
  <c r="O7" i="28"/>
  <c r="O21" i="28"/>
  <c r="O19" i="28"/>
  <c r="O18" i="28"/>
  <c r="O13" i="28"/>
  <c r="O11" i="28"/>
  <c r="O4" i="28"/>
  <c r="O6" i="28"/>
  <c r="O3" i="28"/>
  <c r="N3" i="28" s="1"/>
  <c r="O12" i="28"/>
  <c r="O10" i="28"/>
  <c r="O14" i="28"/>
  <c r="A13" i="28"/>
  <c r="G13" i="28"/>
  <c r="H13" i="28"/>
  <c r="I13" i="28"/>
  <c r="E13" i="28"/>
  <c r="J13" i="28"/>
  <c r="K13" i="28"/>
  <c r="F13" i="28"/>
  <c r="B13" i="28"/>
  <c r="D13" i="28"/>
  <c r="A20" i="28"/>
  <c r="H20" i="28"/>
  <c r="J20" i="28"/>
  <c r="E20" i="28"/>
  <c r="G20" i="28"/>
  <c r="F20" i="28"/>
  <c r="I20" i="28"/>
  <c r="B20" i="28"/>
  <c r="D20" i="28"/>
  <c r="K20" i="28"/>
  <c r="J18" i="28"/>
  <c r="G18" i="28"/>
  <c r="B18" i="28"/>
  <c r="E18" i="28"/>
  <c r="K18" i="28"/>
  <c r="A18" i="28"/>
  <c r="F18" i="28"/>
  <c r="H18" i="28"/>
  <c r="I18" i="28"/>
  <c r="D18" i="28"/>
  <c r="K12" i="28"/>
  <c r="I12" i="28"/>
  <c r="D12" i="28"/>
  <c r="J12" i="28"/>
  <c r="H12" i="28"/>
  <c r="B12" i="28"/>
  <c r="E12" i="28"/>
  <c r="F12" i="28"/>
  <c r="A12" i="28"/>
  <c r="G12" i="28"/>
  <c r="I9" i="28"/>
  <c r="E9" i="28"/>
  <c r="D9" i="28"/>
  <c r="G9" i="28"/>
  <c r="K9" i="28"/>
  <c r="A9" i="28"/>
  <c r="J9" i="28"/>
  <c r="F9" i="28"/>
  <c r="B9" i="28"/>
  <c r="H9" i="28"/>
  <c r="J21" i="28"/>
  <c r="D21" i="28"/>
  <c r="K21" i="28"/>
  <c r="B21" i="28"/>
  <c r="G21" i="28"/>
  <c r="F21" i="28"/>
  <c r="I21" i="28"/>
  <c r="E21" i="28"/>
  <c r="A21" i="28"/>
  <c r="H21" i="28"/>
  <c r="BZ20" i="26"/>
  <c r="BK20" i="26"/>
  <c r="CZ2" i="26" a="1"/>
  <c r="BX289" i="26"/>
  <c r="BI289" i="26"/>
  <c r="CB81" i="26"/>
  <c r="BX64" i="26"/>
  <c r="BI64" i="26"/>
  <c r="BI260" i="26"/>
  <c r="BX260" i="26"/>
  <c r="BK11" i="26"/>
  <c r="CA11" i="26" s="1"/>
  <c r="BZ11" i="26"/>
  <c r="BH293" i="26"/>
  <c r="BW293" i="26"/>
  <c r="BH94" i="26"/>
  <c r="BW94" i="26"/>
  <c r="BH298" i="26"/>
  <c r="BW298" i="26"/>
  <c r="BH89" i="26"/>
  <c r="BW89" i="26"/>
  <c r="BK10" i="26"/>
  <c r="CA10" i="26" s="1"/>
  <c r="BZ10" i="26"/>
  <c r="BJ263" i="26"/>
  <c r="BY263" i="26"/>
  <c r="BJ83" i="26"/>
  <c r="BY83" i="26"/>
  <c r="BW14" i="26"/>
  <c r="BH14" i="26"/>
  <c r="CA307" i="26"/>
  <c r="CB307" i="26"/>
  <c r="BJ456" i="26"/>
  <c r="BY456" i="26"/>
  <c r="BH96" i="26"/>
  <c r="BW96" i="26"/>
  <c r="BH462" i="26"/>
  <c r="BW462" i="26"/>
  <c r="BH68" i="26"/>
  <c r="BW68" i="26"/>
  <c r="BH279" i="26"/>
  <c r="BW279" i="26"/>
  <c r="BK455" i="26"/>
  <c r="CA455" i="26" s="1"/>
  <c r="BZ455" i="26"/>
  <c r="BJ253" i="26"/>
  <c r="BY253" i="26"/>
  <c r="BW294" i="26"/>
  <c r="BH294" i="26"/>
  <c r="BH264" i="26"/>
  <c r="BW264" i="26"/>
  <c r="CA236" i="26"/>
  <c r="CB236" i="26"/>
  <c r="BH91" i="26"/>
  <c r="BW91" i="26"/>
  <c r="BH6" i="26"/>
  <c r="BW6" i="26"/>
  <c r="BH280" i="26"/>
  <c r="BW280" i="26"/>
  <c r="BW450" i="26"/>
  <c r="BH450" i="26"/>
  <c r="BH459" i="26"/>
  <c r="BW459" i="26"/>
  <c r="BH251" i="26"/>
  <c r="BW251" i="26"/>
  <c r="BW82" i="26"/>
  <c r="BH82" i="26"/>
  <c r="BH254" i="26"/>
  <c r="BW254" i="26"/>
  <c r="BW256" i="26"/>
  <c r="BH256" i="26"/>
  <c r="BK460" i="26"/>
  <c r="CA460" i="26" s="1"/>
  <c r="BZ460" i="26"/>
  <c r="BH288" i="26"/>
  <c r="BW288" i="26"/>
  <c r="BK12" i="26"/>
  <c r="BZ12" i="26"/>
  <c r="BH74" i="26"/>
  <c r="BW74" i="26"/>
  <c r="BJ7" i="26"/>
  <c r="BY7" i="26"/>
  <c r="BJ282" i="26"/>
  <c r="BY282" i="26"/>
  <c r="BW270" i="26"/>
  <c r="BH270" i="26"/>
  <c r="BW291" i="26"/>
  <c r="BH291" i="26"/>
  <c r="BH275" i="26"/>
  <c r="BW275" i="26"/>
  <c r="BH308" i="26"/>
  <c r="BW308" i="26"/>
  <c r="CH26" i="26" a="1"/>
  <c r="CH26" i="26" s="1"/>
  <c r="CH22" i="26" a="1"/>
  <c r="CH22" i="26" s="1"/>
  <c r="CH18" i="26" a="1"/>
  <c r="CH18" i="26" s="1"/>
  <c r="CH14" i="26" a="1"/>
  <c r="CH14" i="26" s="1"/>
  <c r="CH10" i="26" a="1"/>
  <c r="CH10" i="26" s="1"/>
  <c r="CH23" i="26" a="1"/>
  <c r="CH23" i="26" s="1"/>
  <c r="CH25" i="26" a="1"/>
  <c r="CH25" i="26" s="1"/>
  <c r="CH21" i="26" a="1"/>
  <c r="CH21" i="26" s="1"/>
  <c r="CH17" i="26" a="1"/>
  <c r="CH17" i="26" s="1"/>
  <c r="CH13" i="26" a="1"/>
  <c r="CH13" i="26" s="1"/>
  <c r="CH9" i="26" a="1"/>
  <c r="CH9" i="26" s="1"/>
  <c r="CH5" i="26" a="1"/>
  <c r="CH5" i="26" s="1"/>
  <c r="CH27" i="26" a="1"/>
  <c r="CH27" i="26" s="1"/>
  <c r="CH24" i="26" a="1"/>
  <c r="CH24" i="26" s="1"/>
  <c r="CH20" i="26" a="1"/>
  <c r="CH20" i="26" s="1"/>
  <c r="CH16" i="26" a="1"/>
  <c r="CH16" i="26" s="1"/>
  <c r="CH12" i="26" a="1"/>
  <c r="CH12" i="26" s="1"/>
  <c r="CH8" i="26" a="1"/>
  <c r="CH8" i="26" s="1"/>
  <c r="CH4" i="26" a="1"/>
  <c r="CH4" i="26" s="1"/>
  <c r="CH2" i="26" a="1"/>
  <c r="CH2" i="26" s="1"/>
  <c r="CH19" i="26" a="1"/>
  <c r="CH19" i="26" s="1"/>
  <c r="CH11" i="26" a="1"/>
  <c r="CH11" i="26" s="1"/>
  <c r="CH3" i="26" a="1"/>
  <c r="CH3" i="26" s="1"/>
  <c r="CH15" i="26" a="1"/>
  <c r="CH15" i="26" s="1"/>
  <c r="BH4" i="26"/>
  <c r="BW4" i="26"/>
  <c r="BW301" i="26"/>
  <c r="BH301" i="26"/>
  <c r="BH69" i="26"/>
  <c r="BW69" i="26"/>
  <c r="BK449" i="26"/>
  <c r="CA449" i="26" s="1"/>
  <c r="BZ449" i="26"/>
  <c r="BH243" i="26"/>
  <c r="BW243" i="26"/>
  <c r="BH278" i="26"/>
  <c r="BW278" i="26"/>
  <c r="BH248" i="26"/>
  <c r="BW248" i="26"/>
  <c r="BH453" i="26"/>
  <c r="BW453" i="26"/>
  <c r="BJ277" i="26"/>
  <c r="BY277" i="26"/>
  <c r="BW249" i="26"/>
  <c r="BH249" i="26"/>
  <c r="BH61" i="26"/>
  <c r="BW61" i="26"/>
  <c r="BH268" i="26"/>
  <c r="BW268" i="26"/>
  <c r="BH87" i="26"/>
  <c r="BW87" i="26"/>
  <c r="BK9" i="26"/>
  <c r="BZ9" i="26"/>
  <c r="BK305" i="26"/>
  <c r="CA305" i="26" s="1"/>
  <c r="BZ305" i="26"/>
  <c r="BJ313" i="26"/>
  <c r="BY313" i="26"/>
  <c r="BH286" i="26"/>
  <c r="BW286" i="26"/>
  <c r="BH265" i="26"/>
  <c r="BW265" i="26"/>
  <c r="BW15" i="26"/>
  <c r="BH15" i="26"/>
  <c r="BW234" i="26"/>
  <c r="BH234" i="26"/>
  <c r="BI93" i="26"/>
  <c r="BX93" i="26"/>
  <c r="BH18" i="26"/>
  <c r="BW18" i="26"/>
  <c r="BH454" i="26"/>
  <c r="BW454" i="26"/>
  <c r="BJ267" i="26"/>
  <c r="BY267" i="26"/>
  <c r="BI76" i="26"/>
  <c r="BX76" i="26"/>
  <c r="BH283" i="26"/>
  <c r="BW283" i="26"/>
  <c r="BH299" i="26"/>
  <c r="BW299" i="26"/>
  <c r="BH73" i="26"/>
  <c r="BW73" i="26"/>
  <c r="BK448" i="26"/>
  <c r="CA448" i="26" s="1"/>
  <c r="BZ448" i="26"/>
  <c r="BH239" i="26"/>
  <c r="BW239" i="26"/>
  <c r="BH281" i="26"/>
  <c r="BW281" i="26"/>
  <c r="BY464" i="26"/>
  <c r="BJ464" i="26"/>
  <c r="BI304" i="26"/>
  <c r="BX304" i="26"/>
  <c r="BH5" i="26"/>
  <c r="BW5" i="26"/>
  <c r="BK8" i="26"/>
  <c r="CA8" i="26" s="1"/>
  <c r="BZ8" i="26"/>
  <c r="BJ2" i="26"/>
  <c r="BY2" i="26"/>
  <c r="BH70" i="26"/>
  <c r="BW70" i="26"/>
  <c r="BW296" i="26"/>
  <c r="BH296" i="26"/>
  <c r="BK259" i="26"/>
  <c r="BZ259" i="26"/>
  <c r="BJ258" i="26"/>
  <c r="BY258" i="26"/>
  <c r="BJ290" i="26"/>
  <c r="BY290" i="26"/>
  <c r="BW245" i="26"/>
  <c r="BH245" i="26"/>
  <c r="BK452" i="26"/>
  <c r="BZ452" i="26"/>
  <c r="BJ262" i="26"/>
  <c r="BY262" i="26"/>
  <c r="BK237" i="26"/>
  <c r="BZ237" i="26"/>
  <c r="BW287" i="26"/>
  <c r="BH287" i="26"/>
  <c r="BH16" i="26"/>
  <c r="BW16" i="26"/>
  <c r="BW447" i="26"/>
  <c r="BH447" i="26"/>
  <c r="BW451" i="26"/>
  <c r="BH451" i="26"/>
  <c r="BY90" i="26"/>
  <c r="BJ90" i="26"/>
  <c r="BJ465" i="26"/>
  <c r="BY465" i="26"/>
  <c r="CA463" i="26"/>
  <c r="CB463" i="26"/>
  <c r="BH242" i="26"/>
  <c r="BW242" i="26"/>
  <c r="BH285" i="26"/>
  <c r="BW285" i="26"/>
  <c r="BH66" i="26"/>
  <c r="BW66" i="26"/>
  <c r="BH302" i="26"/>
  <c r="BW302" i="26"/>
  <c r="BI97" i="26"/>
  <c r="BX97" i="26"/>
  <c r="BH72" i="26"/>
  <c r="BW72" i="26"/>
  <c r="BH78" i="26"/>
  <c r="BW78" i="26"/>
  <c r="BK303" i="26"/>
  <c r="BZ303" i="26"/>
  <c r="BJ257" i="26"/>
  <c r="BY257" i="26"/>
  <c r="BH312" i="26"/>
  <c r="BW312" i="26"/>
  <c r="BH98" i="26"/>
  <c r="BW98" i="26"/>
  <c r="BH255" i="26"/>
  <c r="BW255" i="26"/>
  <c r="BH309" i="26"/>
  <c r="BW309" i="26"/>
  <c r="BJ77" i="26"/>
  <c r="BY77" i="26"/>
  <c r="BH273" i="26"/>
  <c r="BW273" i="26"/>
  <c r="BH67" i="26"/>
  <c r="BW67" i="26"/>
  <c r="BJ62" i="26"/>
  <c r="BY62" i="26"/>
  <c r="BH63" i="26"/>
  <c r="BW63" i="26"/>
  <c r="BY13" i="26"/>
  <c r="BJ13" i="26"/>
  <c r="BH458" i="26"/>
  <c r="BW458" i="26"/>
  <c r="BH311" i="26"/>
  <c r="BW311" i="26"/>
  <c r="BK250" i="26"/>
  <c r="BZ250" i="26"/>
  <c r="BH252" i="26"/>
  <c r="BW252" i="26"/>
  <c r="CJ33" i="26"/>
  <c r="CI45" i="26"/>
  <c r="CI51" i="26" s="1"/>
  <c r="BH19" i="26"/>
  <c r="BW19" i="26"/>
  <c r="BH300" i="26"/>
  <c r="BW300" i="26"/>
  <c r="BX310" i="26"/>
  <c r="BI310" i="26"/>
  <c r="BH235" i="26"/>
  <c r="BW235" i="26"/>
  <c r="BK80" i="26"/>
  <c r="BZ80" i="26"/>
  <c r="BJ17" i="26"/>
  <c r="BY17" i="26"/>
  <c r="BH292" i="26"/>
  <c r="BW292" i="26"/>
  <c r="BH71" i="26"/>
  <c r="BW71" i="26"/>
  <c r="BJ75" i="26"/>
  <c r="BY75" i="26"/>
  <c r="BH271" i="26"/>
  <c r="BW271" i="26"/>
  <c r="BK261" i="26"/>
  <c r="BZ261" i="26"/>
  <c r="BI457" i="26"/>
  <c r="BX457" i="26"/>
  <c r="BH306" i="26"/>
  <c r="BW306" i="26"/>
  <c r="BJ3" i="26"/>
  <c r="BY3" i="26"/>
  <c r="BH297" i="26"/>
  <c r="BW297" i="26"/>
  <c r="BH85" i="26"/>
  <c r="BW85" i="26"/>
  <c r="BW84" i="26"/>
  <c r="BH84" i="26"/>
  <c r="BJ88" i="26"/>
  <c r="BY88" i="26"/>
  <c r="BK233" i="26"/>
  <c r="CA233" i="26" s="1"/>
  <c r="BZ233" i="26"/>
  <c r="BH240" i="26"/>
  <c r="BW240" i="26"/>
  <c r="BH272" i="26"/>
  <c r="BW272" i="26"/>
  <c r="BH276" i="26"/>
  <c r="BW276" i="26"/>
  <c r="BH238" i="26"/>
  <c r="BW238" i="26"/>
  <c r="BH274" i="26"/>
  <c r="BW274" i="26"/>
  <c r="BH295" i="26"/>
  <c r="BW295" i="26"/>
  <c r="BH461" i="26"/>
  <c r="BW461" i="26"/>
  <c r="BK95" i="26"/>
  <c r="CA95" i="26" s="1"/>
  <c r="BZ95" i="26"/>
  <c r="BK86" i="26"/>
  <c r="BZ86" i="26"/>
  <c r="BH246" i="26"/>
  <c r="BW246" i="26"/>
  <c r="BK79" i="26"/>
  <c r="BZ79" i="26"/>
  <c r="BH241" i="26"/>
  <c r="BW241" i="26"/>
  <c r="BI247" i="26"/>
  <c r="BX247" i="26"/>
  <c r="BH284" i="26"/>
  <c r="BW284" i="26"/>
  <c r="BJ266" i="26"/>
  <c r="BY266" i="26"/>
  <c r="BK244" i="26"/>
  <c r="BZ244" i="26"/>
  <c r="BK269" i="26"/>
  <c r="BZ269" i="26"/>
  <c r="BH92" i="26"/>
  <c r="BW92" i="26"/>
  <c r="BJ65" i="26"/>
  <c r="BY65" i="26"/>
  <c r="AA31" i="28" l="1"/>
  <c r="AA30" i="28"/>
  <c r="AA33" i="28"/>
  <c r="AA29" i="28"/>
  <c r="AA32" i="28"/>
  <c r="AA28" i="28"/>
  <c r="AA24" i="28"/>
  <c r="AA20" i="28"/>
  <c r="AA27" i="28"/>
  <c r="AA23" i="28"/>
  <c r="AA19" i="28"/>
  <c r="AA26" i="28"/>
  <c r="AA18" i="28"/>
  <c r="AA25" i="28"/>
  <c r="AA22" i="28"/>
  <c r="AA21" i="28"/>
  <c r="AA14" i="28"/>
  <c r="AA10" i="28"/>
  <c r="AA6" i="28"/>
  <c r="AA17" i="28"/>
  <c r="AA13" i="28"/>
  <c r="AA9" i="28"/>
  <c r="AA5" i="28"/>
  <c r="AA11" i="28"/>
  <c r="AA3" i="28"/>
  <c r="AA16" i="28"/>
  <c r="AA8" i="28"/>
  <c r="AA15" i="28"/>
  <c r="AA12" i="28"/>
  <c r="AA7" i="28"/>
  <c r="AA4" i="28"/>
  <c r="W26" i="28"/>
  <c r="T26" i="28"/>
  <c r="N26" i="28"/>
  <c r="Q26" i="28"/>
  <c r="M26" i="28"/>
  <c r="V26" i="28"/>
  <c r="P26" i="28"/>
  <c r="S26" i="28"/>
  <c r="U26" i="28"/>
  <c r="R26" i="28"/>
  <c r="S28" i="28"/>
  <c r="N28" i="28"/>
  <c r="P28" i="28"/>
  <c r="V28" i="28"/>
  <c r="U28" i="28"/>
  <c r="R28" i="28"/>
  <c r="Q28" i="28"/>
  <c r="W28" i="28"/>
  <c r="M28" i="28"/>
  <c r="T28" i="28"/>
  <c r="S25" i="28"/>
  <c r="V25" i="28"/>
  <c r="U25" i="28"/>
  <c r="Q25" i="28"/>
  <c r="R25" i="28"/>
  <c r="T25" i="28"/>
  <c r="N25" i="28"/>
  <c r="W25" i="28"/>
  <c r="M25" i="28"/>
  <c r="P25" i="28"/>
  <c r="T33" i="28"/>
  <c r="M33" i="28"/>
  <c r="U33" i="28"/>
  <c r="N33" i="28"/>
  <c r="S33" i="28"/>
  <c r="P33" i="28"/>
  <c r="V33" i="28"/>
  <c r="W33" i="28"/>
  <c r="Q33" i="28"/>
  <c r="R33" i="28"/>
  <c r="S29" i="28"/>
  <c r="V29" i="28"/>
  <c r="T29" i="28"/>
  <c r="M29" i="28"/>
  <c r="P29" i="28"/>
  <c r="R29" i="28"/>
  <c r="Q29" i="28"/>
  <c r="U29" i="28"/>
  <c r="W29" i="28"/>
  <c r="N29" i="28"/>
  <c r="U23" i="28"/>
  <c r="Q23" i="28"/>
  <c r="W23" i="28"/>
  <c r="N23" i="28"/>
  <c r="M23" i="28"/>
  <c r="T23" i="28"/>
  <c r="S23" i="28"/>
  <c r="V23" i="28"/>
  <c r="P23" i="28"/>
  <c r="R23" i="28"/>
  <c r="T24" i="28"/>
  <c r="N24" i="28"/>
  <c r="P24" i="28"/>
  <c r="S24" i="28"/>
  <c r="W24" i="28"/>
  <c r="U24" i="28"/>
  <c r="R24" i="28"/>
  <c r="Q24" i="28"/>
  <c r="V24" i="28"/>
  <c r="M24" i="28"/>
  <c r="W30" i="28"/>
  <c r="P30" i="28"/>
  <c r="M30" i="28"/>
  <c r="R30" i="28"/>
  <c r="U30" i="28"/>
  <c r="V30" i="28"/>
  <c r="Q30" i="28"/>
  <c r="S30" i="28"/>
  <c r="N30" i="28"/>
  <c r="T30" i="28"/>
  <c r="S32" i="28"/>
  <c r="V32" i="28"/>
  <c r="M32" i="28"/>
  <c r="P32" i="28"/>
  <c r="T32" i="28"/>
  <c r="R32" i="28"/>
  <c r="U32" i="28"/>
  <c r="W32" i="28"/>
  <c r="N32" i="28"/>
  <c r="Q32" i="28"/>
  <c r="S27" i="28"/>
  <c r="R27" i="28"/>
  <c r="U27" i="28"/>
  <c r="P27" i="28"/>
  <c r="N27" i="28"/>
  <c r="W27" i="28"/>
  <c r="M27" i="28"/>
  <c r="V27" i="28"/>
  <c r="Q27" i="28"/>
  <c r="T27" i="28"/>
  <c r="Q31" i="28"/>
  <c r="S31" i="28"/>
  <c r="U31" i="28"/>
  <c r="N31" i="28"/>
  <c r="P31" i="28"/>
  <c r="T31" i="28"/>
  <c r="W31" i="28"/>
  <c r="V31" i="28"/>
  <c r="M31" i="28"/>
  <c r="R31" i="28"/>
  <c r="R3" i="28"/>
  <c r="W3" i="28"/>
  <c r="P3" i="28"/>
  <c r="S3" i="28"/>
  <c r="V3" i="28"/>
  <c r="U3" i="28"/>
  <c r="Q3" i="28"/>
  <c r="M3" i="28"/>
  <c r="T3" i="28"/>
  <c r="W13" i="28"/>
  <c r="T13" i="28"/>
  <c r="N13" i="28"/>
  <c r="U13" i="28"/>
  <c r="M13" i="28"/>
  <c r="Q13" i="28"/>
  <c r="V13" i="28"/>
  <c r="P13" i="28"/>
  <c r="R13" i="28"/>
  <c r="S13" i="28"/>
  <c r="T7" i="28"/>
  <c r="N7" i="28"/>
  <c r="S7" i="28"/>
  <c r="Q7" i="28"/>
  <c r="M7" i="28"/>
  <c r="P7" i="28"/>
  <c r="R7" i="28"/>
  <c r="V7" i="28"/>
  <c r="W7" i="28"/>
  <c r="U7" i="28"/>
  <c r="W20" i="28"/>
  <c r="T20" i="28"/>
  <c r="N20" i="28"/>
  <c r="V20" i="28"/>
  <c r="Q20" i="28"/>
  <c r="U20" i="28"/>
  <c r="M20" i="28"/>
  <c r="P20" i="28"/>
  <c r="S20" i="28"/>
  <c r="R20" i="28"/>
  <c r="N22" i="28"/>
  <c r="U22" i="28"/>
  <c r="R22" i="28"/>
  <c r="Q22" i="28"/>
  <c r="V22" i="28"/>
  <c r="S22" i="28"/>
  <c r="M22" i="28"/>
  <c r="P22" i="28"/>
  <c r="T22" i="28"/>
  <c r="W22" i="28"/>
  <c r="CZ2" i="26"/>
  <c r="W14" i="28"/>
  <c r="P14" i="28"/>
  <c r="S14" i="28"/>
  <c r="Q14" i="28"/>
  <c r="U14" i="28"/>
  <c r="M14" i="28"/>
  <c r="T14" i="28"/>
  <c r="V14" i="28"/>
  <c r="R14" i="28"/>
  <c r="N14" i="28"/>
  <c r="W6" i="28"/>
  <c r="P6" i="28"/>
  <c r="S6" i="28"/>
  <c r="Q6" i="28"/>
  <c r="U6" i="28"/>
  <c r="M6" i="28"/>
  <c r="N6" i="28"/>
  <c r="T6" i="28"/>
  <c r="V6" i="28"/>
  <c r="R6" i="28"/>
  <c r="S18" i="28"/>
  <c r="W18" i="28"/>
  <c r="N18" i="28"/>
  <c r="P18" i="28"/>
  <c r="V18" i="28"/>
  <c r="U18" i="28"/>
  <c r="R18" i="28"/>
  <c r="Q18" i="28"/>
  <c r="M18" i="28"/>
  <c r="T18" i="28"/>
  <c r="R8" i="28"/>
  <c r="M8" i="28"/>
  <c r="W8" i="28"/>
  <c r="V8" i="28"/>
  <c r="N8" i="28"/>
  <c r="Q8" i="28"/>
  <c r="S8" i="28"/>
  <c r="T8" i="28"/>
  <c r="P8" i="28"/>
  <c r="U8" i="28"/>
  <c r="W5" i="28"/>
  <c r="T5" i="28"/>
  <c r="U5" i="28"/>
  <c r="N5" i="28"/>
  <c r="R5" i="28"/>
  <c r="M5" i="28"/>
  <c r="V5" i="28"/>
  <c r="P5" i="28"/>
  <c r="Q5" i="28"/>
  <c r="S5" i="28"/>
  <c r="M10" i="28"/>
  <c r="S10" i="28"/>
  <c r="V10" i="28"/>
  <c r="R10" i="28"/>
  <c r="P10" i="28"/>
  <c r="N10" i="28"/>
  <c r="U10" i="28"/>
  <c r="Q10" i="28"/>
  <c r="T10" i="28"/>
  <c r="W10" i="28"/>
  <c r="V4" i="28"/>
  <c r="N4" i="28"/>
  <c r="S4" i="28"/>
  <c r="T4" i="28"/>
  <c r="M4" i="28"/>
  <c r="P4" i="28"/>
  <c r="R4" i="28"/>
  <c r="U4" i="28"/>
  <c r="W4" i="28"/>
  <c r="Q4" i="28"/>
  <c r="U19" i="28"/>
  <c r="N19" i="28"/>
  <c r="W19" i="28"/>
  <c r="Q19" i="28"/>
  <c r="R19" i="28"/>
  <c r="T19" i="28"/>
  <c r="M19" i="28"/>
  <c r="S19" i="28"/>
  <c r="P19" i="28"/>
  <c r="V19" i="28"/>
  <c r="N15" i="28"/>
  <c r="S15" i="28"/>
  <c r="U15" i="28"/>
  <c r="R15" i="28"/>
  <c r="Q15" i="28"/>
  <c r="P15" i="28"/>
  <c r="W15" i="28"/>
  <c r="M15" i="28"/>
  <c r="V15" i="28"/>
  <c r="T15" i="28"/>
  <c r="W9" i="28"/>
  <c r="U9" i="28"/>
  <c r="V9" i="28"/>
  <c r="N9" i="28"/>
  <c r="T9" i="28"/>
  <c r="M9" i="28"/>
  <c r="P9" i="28"/>
  <c r="Q9" i="28"/>
  <c r="R9" i="28"/>
  <c r="S9" i="28"/>
  <c r="S12" i="28"/>
  <c r="N12" i="28"/>
  <c r="U12" i="28"/>
  <c r="V12" i="28"/>
  <c r="R12" i="28"/>
  <c r="W12" i="28"/>
  <c r="T12" i="28"/>
  <c r="P12" i="28"/>
  <c r="Q12" i="28"/>
  <c r="M12" i="28"/>
  <c r="V11" i="28"/>
  <c r="N11" i="28"/>
  <c r="W11" i="28"/>
  <c r="S11" i="28"/>
  <c r="P11" i="28"/>
  <c r="Q11" i="28"/>
  <c r="R11" i="28"/>
  <c r="M11" i="28"/>
  <c r="T11" i="28"/>
  <c r="U11" i="28"/>
  <c r="W21" i="28"/>
  <c r="P21" i="28"/>
  <c r="U21" i="28"/>
  <c r="M21" i="28"/>
  <c r="S21" i="28"/>
  <c r="Q21" i="28"/>
  <c r="V21" i="28"/>
  <c r="R21" i="28"/>
  <c r="N21" i="28"/>
  <c r="T21" i="28"/>
  <c r="T16" i="28"/>
  <c r="R16" i="28"/>
  <c r="M16" i="28"/>
  <c r="V16" i="28"/>
  <c r="N16" i="28"/>
  <c r="U16" i="28"/>
  <c r="Q16" i="28"/>
  <c r="P16" i="28"/>
  <c r="S16" i="28"/>
  <c r="W16" i="28"/>
  <c r="W17" i="28"/>
  <c r="U17" i="28"/>
  <c r="P17" i="28"/>
  <c r="M17" i="28"/>
  <c r="V17" i="28"/>
  <c r="N17" i="28"/>
  <c r="T17" i="28"/>
  <c r="Q17" i="28"/>
  <c r="S17" i="28"/>
  <c r="R17" i="28"/>
  <c r="CA20" i="26"/>
  <c r="CB20" i="26"/>
  <c r="CB460" i="26"/>
  <c r="DA2" i="26" a="1"/>
  <c r="CB448" i="26"/>
  <c r="CB10" i="26"/>
  <c r="BJ289" i="26"/>
  <c r="BY289" i="26"/>
  <c r="CB11" i="26"/>
  <c r="BY260" i="26"/>
  <c r="BJ260" i="26"/>
  <c r="CB95" i="26"/>
  <c r="CB455" i="26"/>
  <c r="BY64" i="26"/>
  <c r="BJ64" i="26"/>
  <c r="BX308" i="26"/>
  <c r="BI308" i="26"/>
  <c r="BI288" i="26"/>
  <c r="BX288" i="26"/>
  <c r="BI280" i="26"/>
  <c r="BX280" i="26"/>
  <c r="BI279" i="26"/>
  <c r="BX279" i="26"/>
  <c r="BX462" i="26"/>
  <c r="BI462" i="26"/>
  <c r="BK456" i="26"/>
  <c r="CA456" i="26" s="1"/>
  <c r="BZ456" i="26"/>
  <c r="BK83" i="26"/>
  <c r="CA83" i="26" s="1"/>
  <c r="BZ83" i="26"/>
  <c r="BI94" i="26"/>
  <c r="BX94" i="26"/>
  <c r="BK65" i="26"/>
  <c r="CA65" i="26" s="1"/>
  <c r="BZ65" i="26"/>
  <c r="CA244" i="26"/>
  <c r="CB244" i="26"/>
  <c r="BK266" i="26"/>
  <c r="BZ266" i="26"/>
  <c r="CA86" i="26"/>
  <c r="CB86" i="26"/>
  <c r="BX461" i="26"/>
  <c r="BI461" i="26"/>
  <c r="BI274" i="26"/>
  <c r="BX274" i="26"/>
  <c r="BI272" i="26"/>
  <c r="BX272" i="26"/>
  <c r="BK3" i="26"/>
  <c r="CA3" i="26" s="1"/>
  <c r="BZ3" i="26"/>
  <c r="BJ457" i="26"/>
  <c r="BY457" i="26"/>
  <c r="CA261" i="26"/>
  <c r="CB261" i="26"/>
  <c r="BI292" i="26"/>
  <c r="BX292" i="26"/>
  <c r="CA80" i="26"/>
  <c r="CB80" i="26"/>
  <c r="BI63" i="26"/>
  <c r="BX63" i="26"/>
  <c r="BK77" i="26"/>
  <c r="CA77" i="26" s="1"/>
  <c r="BZ77" i="26"/>
  <c r="BI309" i="26"/>
  <c r="BX309" i="26"/>
  <c r="BK465" i="26"/>
  <c r="CA465" i="26" s="1"/>
  <c r="BZ465" i="26"/>
  <c r="BI451" i="26"/>
  <c r="BX451" i="26"/>
  <c r="BI296" i="26"/>
  <c r="BX296" i="26"/>
  <c r="BX239" i="26"/>
  <c r="BI239" i="26"/>
  <c r="BI18" i="26"/>
  <c r="BX18" i="26"/>
  <c r="BY93" i="26"/>
  <c r="BJ93" i="26"/>
  <c r="BX87" i="26"/>
  <c r="BI87" i="26"/>
  <c r="BI278" i="26"/>
  <c r="BX278" i="26"/>
  <c r="BI291" i="26"/>
  <c r="BX291" i="26"/>
  <c r="BZ7" i="26"/>
  <c r="BK7" i="26"/>
  <c r="CA7" i="26" s="1"/>
  <c r="CA12" i="26"/>
  <c r="CB12" i="26"/>
  <c r="BI254" i="26"/>
  <c r="BX254" i="26"/>
  <c r="BX68" i="26"/>
  <c r="BI68" i="26"/>
  <c r="BI14" i="26"/>
  <c r="BX14" i="26"/>
  <c r="BX71" i="26"/>
  <c r="BI71" i="26"/>
  <c r="CA250" i="26"/>
  <c r="CB250" i="26"/>
  <c r="BI78" i="26"/>
  <c r="BX78" i="26"/>
  <c r="BY97" i="26"/>
  <c r="BJ97" i="26"/>
  <c r="BI285" i="26"/>
  <c r="BX285" i="26"/>
  <c r="CA237" i="26"/>
  <c r="CB237" i="26"/>
  <c r="BI245" i="26"/>
  <c r="BX245" i="26"/>
  <c r="BI82" i="26"/>
  <c r="BX82" i="26"/>
  <c r="BX91" i="26"/>
  <c r="BI91" i="26"/>
  <c r="BX241" i="26"/>
  <c r="BI241" i="26"/>
  <c r="BX246" i="26"/>
  <c r="BI246" i="26"/>
  <c r="BI238" i="26"/>
  <c r="BX238" i="26"/>
  <c r="BI276" i="26"/>
  <c r="BX276" i="26"/>
  <c r="BX240" i="26"/>
  <c r="BI240" i="26"/>
  <c r="BI297" i="26"/>
  <c r="BX297" i="26"/>
  <c r="BI306" i="26"/>
  <c r="BX306" i="26"/>
  <c r="BI235" i="26"/>
  <c r="BX235" i="26"/>
  <c r="BX300" i="26"/>
  <c r="BI300" i="26"/>
  <c r="BI19" i="26"/>
  <c r="BX19" i="26"/>
  <c r="BI252" i="26"/>
  <c r="BX252" i="26"/>
  <c r="BI311" i="26"/>
  <c r="BX311" i="26"/>
  <c r="BI458" i="26"/>
  <c r="BX458" i="26"/>
  <c r="BX98" i="26"/>
  <c r="BI98" i="26"/>
  <c r="BI312" i="26"/>
  <c r="BX312" i="26"/>
  <c r="CA303" i="26"/>
  <c r="CB303" i="26"/>
  <c r="BI72" i="26"/>
  <c r="BX72" i="26"/>
  <c r="BI66" i="26"/>
  <c r="BX66" i="26"/>
  <c r="BK90" i="26"/>
  <c r="BZ90" i="26"/>
  <c r="BI16" i="26"/>
  <c r="BX16" i="26"/>
  <c r="BX299" i="26"/>
  <c r="BI299" i="26"/>
  <c r="BI234" i="26"/>
  <c r="BX234" i="26"/>
  <c r="BZ313" i="26"/>
  <c r="BK313" i="26"/>
  <c r="CA313" i="26" s="1"/>
  <c r="BX61" i="26"/>
  <c r="BI61" i="26"/>
  <c r="BI249" i="26"/>
  <c r="BX249" i="26"/>
  <c r="BK277" i="26"/>
  <c r="BZ277" i="26"/>
  <c r="BX243" i="26"/>
  <c r="BI243" i="26"/>
  <c r="BI301" i="26"/>
  <c r="BX301" i="26"/>
  <c r="BI4" i="26"/>
  <c r="BX4" i="26"/>
  <c r="BI275" i="26"/>
  <c r="BX275" i="26"/>
  <c r="BX270" i="26"/>
  <c r="BI270" i="26"/>
  <c r="BI74" i="26"/>
  <c r="BX74" i="26"/>
  <c r="BI450" i="26"/>
  <c r="BX450" i="26"/>
  <c r="BI294" i="26"/>
  <c r="BX294" i="26"/>
  <c r="BK253" i="26"/>
  <c r="BZ253" i="26"/>
  <c r="BI96" i="26"/>
  <c r="BX96" i="26"/>
  <c r="BZ263" i="26"/>
  <c r="BK263" i="26"/>
  <c r="BX298" i="26"/>
  <c r="BI298" i="26"/>
  <c r="BX293" i="26"/>
  <c r="BI293" i="26"/>
  <c r="BX284" i="26"/>
  <c r="BI284" i="26"/>
  <c r="BJ247" i="26"/>
  <c r="BY247" i="26"/>
  <c r="BK88" i="26"/>
  <c r="BZ88" i="26"/>
  <c r="BJ310" i="26"/>
  <c r="BY310" i="26"/>
  <c r="BI67" i="26"/>
  <c r="BX67" i="26"/>
  <c r="BI255" i="26"/>
  <c r="BX255" i="26"/>
  <c r="BK257" i="26"/>
  <c r="CA257" i="26" s="1"/>
  <c r="BZ257" i="26"/>
  <c r="BI242" i="26"/>
  <c r="BX242" i="26"/>
  <c r="BK262" i="26"/>
  <c r="BZ262" i="26"/>
  <c r="BK258" i="26"/>
  <c r="CA258" i="26" s="1"/>
  <c r="BZ258" i="26"/>
  <c r="CA259" i="26"/>
  <c r="CB259" i="26"/>
  <c r="BZ2" i="26"/>
  <c r="BK2" i="26"/>
  <c r="CA2" i="26" s="1"/>
  <c r="BX5" i="26"/>
  <c r="BI5" i="26"/>
  <c r="BK464" i="26"/>
  <c r="CA464" i="26" s="1"/>
  <c r="BZ464" i="26"/>
  <c r="BI73" i="26"/>
  <c r="BX73" i="26"/>
  <c r="BI283" i="26"/>
  <c r="BX283" i="26"/>
  <c r="BI265" i="26"/>
  <c r="BX265" i="26"/>
  <c r="BI286" i="26"/>
  <c r="BX286" i="26"/>
  <c r="BX268" i="26"/>
  <c r="BI268" i="26"/>
  <c r="BI453" i="26"/>
  <c r="BX453" i="26"/>
  <c r="BI248" i="26"/>
  <c r="BX248" i="26"/>
  <c r="BI69" i="26"/>
  <c r="BX69" i="26"/>
  <c r="CJ45" i="26"/>
  <c r="CJ51" i="26" s="1"/>
  <c r="CK33" i="26"/>
  <c r="BX92" i="26"/>
  <c r="BI92" i="26"/>
  <c r="CA269" i="26"/>
  <c r="CB269" i="26"/>
  <c r="CA79" i="26"/>
  <c r="CB79" i="26"/>
  <c r="BI295" i="26"/>
  <c r="BX295" i="26"/>
  <c r="CB233" i="26"/>
  <c r="BI84" i="26"/>
  <c r="BX84" i="26"/>
  <c r="BI85" i="26"/>
  <c r="BX85" i="26"/>
  <c r="BI271" i="26"/>
  <c r="BX271" i="26"/>
  <c r="BK75" i="26"/>
  <c r="CA75" i="26" s="1"/>
  <c r="BZ75" i="26"/>
  <c r="BK17" i="26"/>
  <c r="CA17" i="26" s="1"/>
  <c r="BZ17" i="26"/>
  <c r="BK13" i="26"/>
  <c r="CA13" i="26" s="1"/>
  <c r="BZ13" i="26"/>
  <c r="BK62" i="26"/>
  <c r="CA62" i="26" s="1"/>
  <c r="BZ62" i="26"/>
  <c r="BI273" i="26"/>
  <c r="BX273" i="26"/>
  <c r="BI302" i="26"/>
  <c r="BX302" i="26"/>
  <c r="BI447" i="26"/>
  <c r="BX447" i="26"/>
  <c r="BX287" i="26"/>
  <c r="BI287" i="26"/>
  <c r="CA452" i="26"/>
  <c r="CB452" i="26"/>
  <c r="BK290" i="26"/>
  <c r="CA290" i="26" s="1"/>
  <c r="BZ290" i="26"/>
  <c r="BX70" i="26"/>
  <c r="BI70" i="26"/>
  <c r="BJ304" i="26"/>
  <c r="BY304" i="26"/>
  <c r="BX281" i="26"/>
  <c r="BI281" i="26"/>
  <c r="BY76" i="26"/>
  <c r="BJ76" i="26"/>
  <c r="BZ267" i="26"/>
  <c r="BK267" i="26"/>
  <c r="BX454" i="26"/>
  <c r="BI454" i="26"/>
  <c r="BI15" i="26"/>
  <c r="BX15" i="26"/>
  <c r="CB305" i="26"/>
  <c r="CA9" i="26"/>
  <c r="CB9" i="26"/>
  <c r="CB449" i="26"/>
  <c r="CI24" i="26" a="1"/>
  <c r="CI24" i="26" s="1"/>
  <c r="CI20" i="26" a="1"/>
  <c r="CI20" i="26" s="1"/>
  <c r="CI16" i="26" a="1"/>
  <c r="CI16" i="26" s="1"/>
  <c r="CI12" i="26" a="1"/>
  <c r="CI12" i="26" s="1"/>
  <c r="CI8" i="26" a="1"/>
  <c r="CI8" i="26" s="1"/>
  <c r="CI4" i="26" a="1"/>
  <c r="CI4" i="26" s="1"/>
  <c r="CI2" i="26" a="1"/>
  <c r="CI2" i="26" s="1"/>
  <c r="CI25" i="26" a="1"/>
  <c r="CI25" i="26" s="1"/>
  <c r="CI27" i="26" a="1"/>
  <c r="CI27" i="26" s="1"/>
  <c r="CI23" i="26" a="1"/>
  <c r="CI23" i="26" s="1"/>
  <c r="CI19" i="26" a="1"/>
  <c r="CI19" i="26" s="1"/>
  <c r="CI15" i="26" a="1"/>
  <c r="CI15" i="26" s="1"/>
  <c r="CI11" i="26" a="1"/>
  <c r="CI11" i="26" s="1"/>
  <c r="CI3" i="26" a="1"/>
  <c r="CI3" i="26" s="1"/>
  <c r="CI26" i="26" a="1"/>
  <c r="CI26" i="26" s="1"/>
  <c r="CI22" i="26" a="1"/>
  <c r="CI22" i="26" s="1"/>
  <c r="CI18" i="26" a="1"/>
  <c r="CI18" i="26" s="1"/>
  <c r="CI14" i="26" a="1"/>
  <c r="CI14" i="26" s="1"/>
  <c r="CI10" i="26" a="1"/>
  <c r="CI10" i="26" s="1"/>
  <c r="CI21" i="26" a="1"/>
  <c r="CI21" i="26" s="1"/>
  <c r="CI13" i="26" a="1"/>
  <c r="CI13" i="26" s="1"/>
  <c r="CI5" i="26" a="1"/>
  <c r="CI5" i="26" s="1"/>
  <c r="CI17" i="26" a="1"/>
  <c r="CI17" i="26" s="1"/>
  <c r="CI9" i="26" a="1"/>
  <c r="CI9" i="26" s="1"/>
  <c r="BK282" i="26"/>
  <c r="CA282" i="26" s="1"/>
  <c r="BZ282" i="26"/>
  <c r="BI256" i="26"/>
  <c r="BX256" i="26"/>
  <c r="BI251" i="26"/>
  <c r="BX251" i="26"/>
  <c r="BI459" i="26"/>
  <c r="BX459" i="26"/>
  <c r="BX6" i="26"/>
  <c r="BI6" i="26"/>
  <c r="BI264" i="26"/>
  <c r="BX264" i="26"/>
  <c r="BI89" i="26"/>
  <c r="BX89" i="26"/>
  <c r="CB8" i="26"/>
  <c r="AM33" i="28" l="1"/>
  <c r="AM29" i="28"/>
  <c r="AM32" i="28"/>
  <c r="AM28" i="28"/>
  <c r="AM31" i="28"/>
  <c r="AM30" i="28"/>
  <c r="AH29" i="28"/>
  <c r="AC29" i="28"/>
  <c r="Y29" i="28"/>
  <c r="AF29" i="28"/>
  <c r="Z29" i="28"/>
  <c r="AE29" i="28"/>
  <c r="AB29" i="28"/>
  <c r="AI29" i="28"/>
  <c r="AG29" i="28"/>
  <c r="AD29" i="28"/>
  <c r="Y33" i="28"/>
  <c r="AG33" i="28"/>
  <c r="AE33" i="28"/>
  <c r="AD33" i="28"/>
  <c r="AI33" i="28"/>
  <c r="AF33" i="28"/>
  <c r="AH33" i="28"/>
  <c r="AB33" i="28"/>
  <c r="AC33" i="28"/>
  <c r="Z33" i="28"/>
  <c r="AH28" i="28"/>
  <c r="AC28" i="28"/>
  <c r="AG28" i="28"/>
  <c r="AB28" i="28"/>
  <c r="AF28" i="28"/>
  <c r="Z28" i="28"/>
  <c r="AI28" i="28"/>
  <c r="AE28" i="28"/>
  <c r="Y28" i="28"/>
  <c r="AD28" i="28"/>
  <c r="AF30" i="28"/>
  <c r="AG30" i="28"/>
  <c r="AC30" i="28"/>
  <c r="Z30" i="28"/>
  <c r="AH30" i="28"/>
  <c r="Y30" i="28"/>
  <c r="AE30" i="28"/>
  <c r="AB30" i="28"/>
  <c r="AD30" i="28"/>
  <c r="AI30" i="28"/>
  <c r="AH32" i="28"/>
  <c r="AD32" i="28"/>
  <c r="Y32" i="28"/>
  <c r="AG32" i="28"/>
  <c r="AC32" i="28"/>
  <c r="AF32" i="28"/>
  <c r="AB32" i="28"/>
  <c r="AI32" i="28"/>
  <c r="AE32" i="28"/>
  <c r="Z32" i="28"/>
  <c r="AH31" i="28"/>
  <c r="AB31" i="28"/>
  <c r="AI31" i="28"/>
  <c r="Z31" i="28"/>
  <c r="AF31" i="28"/>
  <c r="AE31" i="28"/>
  <c r="AG31" i="28"/>
  <c r="AD31" i="28"/>
  <c r="Y31" i="28"/>
  <c r="AC31" i="28"/>
  <c r="AM24" i="28"/>
  <c r="AM20" i="28"/>
  <c r="AM27" i="28"/>
  <c r="AM23" i="28"/>
  <c r="AM19" i="28"/>
  <c r="AM21" i="28"/>
  <c r="AM26" i="28"/>
  <c r="AM18" i="28"/>
  <c r="AM25" i="28"/>
  <c r="AM22" i="28"/>
  <c r="AI25" i="28"/>
  <c r="AF25" i="28"/>
  <c r="AB25" i="28"/>
  <c r="Y25" i="28"/>
  <c r="AG25" i="28"/>
  <c r="AE25" i="28"/>
  <c r="AD25" i="28"/>
  <c r="AC25" i="28"/>
  <c r="AH25" i="28"/>
  <c r="Z25" i="28"/>
  <c r="AI23" i="28"/>
  <c r="AE23" i="28"/>
  <c r="Z23" i="28"/>
  <c r="AH23" i="28"/>
  <c r="AD23" i="28"/>
  <c r="Y23" i="28"/>
  <c r="AF23" i="28"/>
  <c r="AC23" i="28"/>
  <c r="AB23" i="28"/>
  <c r="AG23" i="28"/>
  <c r="AF18" i="28"/>
  <c r="AG18" i="28"/>
  <c r="AC18" i="28"/>
  <c r="Y18" i="28"/>
  <c r="Z18" i="28"/>
  <c r="AB18" i="28"/>
  <c r="AD18" i="28"/>
  <c r="AE18" i="28"/>
  <c r="AH18" i="28"/>
  <c r="AI18" i="28"/>
  <c r="AH27" i="28"/>
  <c r="AB27" i="28"/>
  <c r="AI27" i="28"/>
  <c r="Z27" i="28"/>
  <c r="AF27" i="28"/>
  <c r="AE27" i="28"/>
  <c r="AD27" i="28"/>
  <c r="Y27" i="28"/>
  <c r="AC27" i="28"/>
  <c r="AG27" i="28"/>
  <c r="AI21" i="28"/>
  <c r="AF21" i="28"/>
  <c r="AB21" i="28"/>
  <c r="Z21" i="28"/>
  <c r="AH21" i="28"/>
  <c r="Y21" i="28"/>
  <c r="AC21" i="28"/>
  <c r="AE21" i="28"/>
  <c r="AD21" i="28"/>
  <c r="AG21" i="28"/>
  <c r="AF26" i="28"/>
  <c r="AC26" i="28"/>
  <c r="AG26" i="28"/>
  <c r="AH26" i="28"/>
  <c r="AI26" i="28"/>
  <c r="AE26" i="28"/>
  <c r="Y26" i="28"/>
  <c r="Z26" i="28"/>
  <c r="AB26" i="28"/>
  <c r="AD26" i="28"/>
  <c r="AG20" i="28"/>
  <c r="AC20" i="28"/>
  <c r="AF20" i="28"/>
  <c r="AB20" i="28"/>
  <c r="AD20" i="28"/>
  <c r="AI20" i="28"/>
  <c r="Z20" i="28"/>
  <c r="AH20" i="28"/>
  <c r="Y20" i="28"/>
  <c r="AE20" i="28"/>
  <c r="CB3" i="26"/>
  <c r="AF22" i="28"/>
  <c r="AC22" i="28"/>
  <c r="AG22" i="28"/>
  <c r="AD22" i="28"/>
  <c r="AE22" i="28"/>
  <c r="Z22" i="28"/>
  <c r="AH22" i="28"/>
  <c r="AI22" i="28"/>
  <c r="AB22" i="28"/>
  <c r="Y22" i="28"/>
  <c r="AI19" i="28"/>
  <c r="AE19" i="28"/>
  <c r="Z19" i="28"/>
  <c r="AH19" i="28"/>
  <c r="AF19" i="28"/>
  <c r="Y19" i="28"/>
  <c r="AD19" i="28"/>
  <c r="AC19" i="28"/>
  <c r="AG19" i="28"/>
  <c r="AB19" i="28"/>
  <c r="AG24" i="28"/>
  <c r="AC24" i="28"/>
  <c r="AF24" i="28"/>
  <c r="AB24" i="28"/>
  <c r="AD24" i="28"/>
  <c r="AI24" i="28"/>
  <c r="Z24" i="28"/>
  <c r="AH24" i="28"/>
  <c r="Y24" i="28"/>
  <c r="AE24" i="28"/>
  <c r="DA2" i="26"/>
  <c r="AM15" i="28"/>
  <c r="AM11" i="28"/>
  <c r="AM7" i="28"/>
  <c r="AM3" i="28"/>
  <c r="AM14" i="28"/>
  <c r="AM10" i="28"/>
  <c r="AM6" i="28"/>
  <c r="AM12" i="28"/>
  <c r="AM4" i="28"/>
  <c r="AM17" i="28"/>
  <c r="AM9" i="28"/>
  <c r="AM16" i="28"/>
  <c r="AM13" i="28"/>
  <c r="AM8" i="28"/>
  <c r="AM5" i="28"/>
  <c r="AG4" i="28"/>
  <c r="AC4" i="28"/>
  <c r="AI4" i="28"/>
  <c r="Z4" i="28"/>
  <c r="AF4" i="28"/>
  <c r="AB4" i="28"/>
  <c r="AE4" i="28"/>
  <c r="AH4" i="28"/>
  <c r="AD4" i="28"/>
  <c r="Y4" i="28"/>
  <c r="AG8" i="28"/>
  <c r="AC8" i="28"/>
  <c r="AI8" i="28"/>
  <c r="Z8" i="28"/>
  <c r="AF8" i="28"/>
  <c r="AB8" i="28"/>
  <c r="AE8" i="28"/>
  <c r="Y8" i="28"/>
  <c r="AH8" i="28"/>
  <c r="AD8" i="28"/>
  <c r="AI5" i="28"/>
  <c r="AE5" i="28"/>
  <c r="Z5" i="28"/>
  <c r="AH5" i="28"/>
  <c r="AD5" i="28"/>
  <c r="Y5" i="28"/>
  <c r="AG5" i="28"/>
  <c r="AC5" i="28"/>
  <c r="AF5" i="28"/>
  <c r="AB5" i="28"/>
  <c r="AG6" i="28"/>
  <c r="AC6" i="28"/>
  <c r="Z6" i="28"/>
  <c r="AF6" i="28"/>
  <c r="AB6" i="28"/>
  <c r="AI6" i="28"/>
  <c r="AE6" i="28"/>
  <c r="AD6" i="28"/>
  <c r="AH6" i="28"/>
  <c r="Y6" i="28"/>
  <c r="AI15" i="28"/>
  <c r="AE15" i="28"/>
  <c r="Z15" i="28"/>
  <c r="AG15" i="28"/>
  <c r="AC15" i="28"/>
  <c r="AH15" i="28"/>
  <c r="AD15" i="28"/>
  <c r="Y15" i="28"/>
  <c r="AB15" i="28"/>
  <c r="AF15" i="28"/>
  <c r="AI11" i="28"/>
  <c r="AE11" i="28"/>
  <c r="Z11" i="28"/>
  <c r="AC11" i="28"/>
  <c r="AH11" i="28"/>
  <c r="AD11" i="28"/>
  <c r="Y11" i="28"/>
  <c r="AG11" i="28"/>
  <c r="AB11" i="28"/>
  <c r="AF11" i="28"/>
  <c r="AI17" i="28"/>
  <c r="AE17" i="28"/>
  <c r="Z17" i="28"/>
  <c r="AG17" i="28"/>
  <c r="AC17" i="28"/>
  <c r="AH17" i="28"/>
  <c r="AD17" i="28"/>
  <c r="Y17" i="28"/>
  <c r="AF17" i="28"/>
  <c r="AB17" i="28"/>
  <c r="AI7" i="28"/>
  <c r="AE7" i="28"/>
  <c r="Z7" i="28"/>
  <c r="AC7" i="28"/>
  <c r="AH7" i="28"/>
  <c r="AD7" i="28"/>
  <c r="Y7" i="28"/>
  <c r="AG7" i="28"/>
  <c r="AF7" i="28"/>
  <c r="AB7" i="28"/>
  <c r="AG16" i="28"/>
  <c r="AC16" i="28"/>
  <c r="AI16" i="28"/>
  <c r="AE16" i="28"/>
  <c r="Z16" i="28"/>
  <c r="AF16" i="28"/>
  <c r="AB16" i="28"/>
  <c r="AH16" i="28"/>
  <c r="Y16" i="28"/>
  <c r="AD16" i="28"/>
  <c r="AI9" i="28"/>
  <c r="AE9" i="28"/>
  <c r="Z9" i="28"/>
  <c r="AH9" i="28"/>
  <c r="AD9" i="28"/>
  <c r="Y9" i="28"/>
  <c r="AG9" i="28"/>
  <c r="AC9" i="28"/>
  <c r="AF9" i="28"/>
  <c r="AB9" i="28"/>
  <c r="AG10" i="28"/>
  <c r="AC10" i="28"/>
  <c r="Z10" i="28"/>
  <c r="AF10" i="28"/>
  <c r="AB10" i="28"/>
  <c r="AI10" i="28"/>
  <c r="AE10" i="28"/>
  <c r="AD10" i="28"/>
  <c r="Y10" i="28"/>
  <c r="AH10" i="28"/>
  <c r="AG12" i="28"/>
  <c r="AC12" i="28"/>
  <c r="AI12" i="28"/>
  <c r="AE12" i="28"/>
  <c r="Z12" i="28"/>
  <c r="AF12" i="28"/>
  <c r="AB12" i="28"/>
  <c r="AH12" i="28"/>
  <c r="Y12" i="28"/>
  <c r="AD12" i="28"/>
  <c r="AI3" i="28"/>
  <c r="AE3" i="28"/>
  <c r="Z3" i="28"/>
  <c r="AH3" i="28"/>
  <c r="AD3" i="28"/>
  <c r="Y3" i="28"/>
  <c r="AF3" i="28"/>
  <c r="AB3" i="28"/>
  <c r="AG3" i="28"/>
  <c r="AC3" i="28"/>
  <c r="AI13" i="28"/>
  <c r="AE13" i="28"/>
  <c r="Z13" i="28"/>
  <c r="AG13" i="28"/>
  <c r="AH13" i="28"/>
  <c r="AD13" i="28"/>
  <c r="Y13" i="28"/>
  <c r="AC13" i="28"/>
  <c r="AF13" i="28"/>
  <c r="AB13" i="28"/>
  <c r="AF14" i="28"/>
  <c r="AG14" i="28"/>
  <c r="AC14" i="28"/>
  <c r="Y14" i="28"/>
  <c r="AE14" i="28"/>
  <c r="AD14" i="28"/>
  <c r="AI14" i="28"/>
  <c r="AH14" i="28"/>
  <c r="AB14" i="28"/>
  <c r="Z14" i="28"/>
  <c r="CB456" i="26"/>
  <c r="CB7" i="26"/>
  <c r="DB2" i="26" a="1"/>
  <c r="CB77" i="26"/>
  <c r="BK289" i="26"/>
  <c r="CA289" i="26" s="1"/>
  <c r="BZ289" i="26"/>
  <c r="CB465" i="26"/>
  <c r="CB290" i="26"/>
  <c r="CB83" i="26"/>
  <c r="BZ64" i="26"/>
  <c r="BK64" i="26"/>
  <c r="CA64" i="26" s="1"/>
  <c r="BK260" i="26"/>
  <c r="BZ260" i="26"/>
  <c r="CB282" i="26"/>
  <c r="CB313" i="26"/>
  <c r="CB258" i="26"/>
  <c r="BJ6" i="26"/>
  <c r="BY6" i="26"/>
  <c r="BK304" i="26"/>
  <c r="CA304" i="26" s="1"/>
  <c r="BZ304" i="26"/>
  <c r="BY248" i="26"/>
  <c r="BJ248" i="26"/>
  <c r="CA262" i="26"/>
  <c r="CB262" i="26"/>
  <c r="BJ298" i="26"/>
  <c r="BY298" i="26"/>
  <c r="BJ270" i="26"/>
  <c r="BY270" i="26"/>
  <c r="BJ299" i="26"/>
  <c r="BY299" i="26"/>
  <c r="CA90" i="26"/>
  <c r="CB90" i="26"/>
  <c r="BY252" i="26"/>
  <c r="BJ252" i="26"/>
  <c r="BY235" i="26"/>
  <c r="BJ235" i="26"/>
  <c r="BJ82" i="26"/>
  <c r="BY82" i="26"/>
  <c r="BK457" i="26"/>
  <c r="BZ457" i="26"/>
  <c r="BJ272" i="26"/>
  <c r="BY272" i="26"/>
  <c r="BJ15" i="26"/>
  <c r="BY15" i="26"/>
  <c r="CA267" i="26"/>
  <c r="CB267" i="26"/>
  <c r="BZ76" i="26"/>
  <c r="BK76" i="26"/>
  <c r="CA76" i="26" s="1"/>
  <c r="BJ447" i="26"/>
  <c r="BY447" i="26"/>
  <c r="BY302" i="26"/>
  <c r="BJ302" i="26"/>
  <c r="BY85" i="26"/>
  <c r="BJ85" i="26"/>
  <c r="BJ84" i="26"/>
  <c r="BY84" i="26"/>
  <c r="BJ92" i="26"/>
  <c r="BY92" i="26"/>
  <c r="BY73" i="26"/>
  <c r="BJ73" i="26"/>
  <c r="BY67" i="26"/>
  <c r="BJ67" i="26"/>
  <c r="BJ301" i="26"/>
  <c r="BY301" i="26"/>
  <c r="CA277" i="26"/>
  <c r="CB277" i="26"/>
  <c r="BJ249" i="26"/>
  <c r="BY249" i="26"/>
  <c r="BY16" i="26"/>
  <c r="BJ16" i="26"/>
  <c r="BY458" i="26"/>
  <c r="BJ458" i="26"/>
  <c r="BY300" i="26"/>
  <c r="BJ300" i="26"/>
  <c r="BY276" i="26"/>
  <c r="BJ276" i="26"/>
  <c r="BJ91" i="26"/>
  <c r="BY91" i="26"/>
  <c r="BZ97" i="26"/>
  <c r="BK97" i="26"/>
  <c r="BY78" i="26"/>
  <c r="BJ78" i="26"/>
  <c r="BY278" i="26"/>
  <c r="BJ278" i="26"/>
  <c r="BJ87" i="26"/>
  <c r="BY87" i="26"/>
  <c r="BY292" i="26"/>
  <c r="BJ292" i="26"/>
  <c r="BY280" i="26"/>
  <c r="BJ280" i="26"/>
  <c r="BJ89" i="26"/>
  <c r="BY89" i="26"/>
  <c r="BY264" i="26"/>
  <c r="BJ264" i="26"/>
  <c r="BJ251" i="26"/>
  <c r="BY251" i="26"/>
  <c r="BJ454" i="26"/>
  <c r="BY454" i="26"/>
  <c r="BJ70" i="26"/>
  <c r="BY70" i="26"/>
  <c r="BJ287" i="26"/>
  <c r="BY287" i="26"/>
  <c r="BJ69" i="26"/>
  <c r="BY69" i="26"/>
  <c r="BY268" i="26"/>
  <c r="BJ268" i="26"/>
  <c r="BJ286" i="26"/>
  <c r="BY286" i="26"/>
  <c r="BY5" i="26"/>
  <c r="BJ5" i="26"/>
  <c r="BY242" i="26"/>
  <c r="BJ242" i="26"/>
  <c r="BJ284" i="26"/>
  <c r="BY284" i="26"/>
  <c r="BJ293" i="26"/>
  <c r="BY293" i="26"/>
  <c r="CA263" i="26"/>
  <c r="CB263" i="26"/>
  <c r="CA253" i="26"/>
  <c r="CB253" i="26"/>
  <c r="BJ294" i="26"/>
  <c r="BY294" i="26"/>
  <c r="BJ450" i="26"/>
  <c r="BY450" i="26"/>
  <c r="BY74" i="26"/>
  <c r="BJ74" i="26"/>
  <c r="BJ243" i="26"/>
  <c r="BY243" i="26"/>
  <c r="BJ61" i="26"/>
  <c r="BY61" i="26"/>
  <c r="BJ66" i="26"/>
  <c r="BY66" i="26"/>
  <c r="BJ72" i="26"/>
  <c r="BY72" i="26"/>
  <c r="BY311" i="26"/>
  <c r="BJ311" i="26"/>
  <c r="BY19" i="26"/>
  <c r="BJ19" i="26"/>
  <c r="BY306" i="26"/>
  <c r="BJ306" i="26"/>
  <c r="BY297" i="26"/>
  <c r="BJ297" i="26"/>
  <c r="BJ240" i="26"/>
  <c r="BY240" i="26"/>
  <c r="BJ241" i="26"/>
  <c r="BY241" i="26"/>
  <c r="BJ285" i="26"/>
  <c r="BY285" i="26"/>
  <c r="BJ68" i="26"/>
  <c r="BY68" i="26"/>
  <c r="BY254" i="26"/>
  <c r="BJ254" i="26"/>
  <c r="BZ93" i="26"/>
  <c r="BK93" i="26"/>
  <c r="BJ296" i="26"/>
  <c r="BY296" i="26"/>
  <c r="BY274" i="26"/>
  <c r="BJ274" i="26"/>
  <c r="CA266" i="26"/>
  <c r="CB266" i="26"/>
  <c r="BY94" i="26"/>
  <c r="BJ94" i="26"/>
  <c r="CB257" i="26"/>
  <c r="BY273" i="26"/>
  <c r="BJ273" i="26"/>
  <c r="BY96" i="26"/>
  <c r="BJ96" i="26"/>
  <c r="BJ291" i="26"/>
  <c r="BY291" i="26"/>
  <c r="BJ451" i="26"/>
  <c r="BY451" i="26"/>
  <c r="BY309" i="26"/>
  <c r="BJ309" i="26"/>
  <c r="BJ462" i="26"/>
  <c r="BY462" i="26"/>
  <c r="CB2" i="26"/>
  <c r="BJ459" i="26"/>
  <c r="BY459" i="26"/>
  <c r="CJ26" i="26" a="1"/>
  <c r="CJ26" i="26" s="1"/>
  <c r="CJ22" i="26" a="1"/>
  <c r="CJ22" i="26" s="1"/>
  <c r="CJ18" i="26" a="1"/>
  <c r="CJ18" i="26" s="1"/>
  <c r="CJ14" i="26" a="1"/>
  <c r="CJ14" i="26" s="1"/>
  <c r="CJ10" i="26" a="1"/>
  <c r="CJ10" i="26" s="1"/>
  <c r="CJ4" i="26" a="1"/>
  <c r="CJ4" i="26" s="1"/>
  <c r="CJ2" i="26" a="1"/>
  <c r="CJ2" i="26" s="1"/>
  <c r="CJ27" i="26" a="1"/>
  <c r="CJ27" i="26" s="1"/>
  <c r="CJ25" i="26" a="1"/>
  <c r="CJ25" i="26" s="1"/>
  <c r="CJ21" i="26" a="1"/>
  <c r="CJ21" i="26" s="1"/>
  <c r="CJ17" i="26" a="1"/>
  <c r="CJ17" i="26" s="1"/>
  <c r="CJ13" i="26" a="1"/>
  <c r="CJ13" i="26" s="1"/>
  <c r="CJ9" i="26" a="1"/>
  <c r="CJ9" i="26" s="1"/>
  <c r="CJ5" i="26" a="1"/>
  <c r="CJ5" i="26" s="1"/>
  <c r="CJ24" i="26" a="1"/>
  <c r="CJ24" i="26" s="1"/>
  <c r="CJ20" i="26" a="1"/>
  <c r="CJ20" i="26" s="1"/>
  <c r="CJ16" i="26" a="1"/>
  <c r="CJ16" i="26" s="1"/>
  <c r="CJ12" i="26" a="1"/>
  <c r="CJ12" i="26" s="1"/>
  <c r="CJ8" i="26" a="1"/>
  <c r="CJ8" i="26" s="1"/>
  <c r="CJ23" i="26" a="1"/>
  <c r="CJ23" i="26" s="1"/>
  <c r="CJ11" i="26" a="1"/>
  <c r="CJ11" i="26" s="1"/>
  <c r="CJ15" i="26" a="1"/>
  <c r="CJ15" i="26" s="1"/>
  <c r="CJ19" i="26" a="1"/>
  <c r="CJ19" i="26" s="1"/>
  <c r="CJ3" i="26" a="1"/>
  <c r="CJ3" i="26" s="1"/>
  <c r="BJ256" i="26"/>
  <c r="BY256" i="26"/>
  <c r="BJ281" i="26"/>
  <c r="BY281" i="26"/>
  <c r="CB62" i="26"/>
  <c r="CB13" i="26"/>
  <c r="CB75" i="26"/>
  <c r="BJ271" i="26"/>
  <c r="BY271" i="26"/>
  <c r="BY295" i="26"/>
  <c r="BJ295" i="26"/>
  <c r="CK45" i="26"/>
  <c r="CK51" i="26" s="1"/>
  <c r="CL33" i="26"/>
  <c r="CL45" i="26" s="1"/>
  <c r="CL51" i="26" s="1"/>
  <c r="BJ453" i="26"/>
  <c r="BY453" i="26"/>
  <c r="BY265" i="26"/>
  <c r="BJ265" i="26"/>
  <c r="BJ283" i="26"/>
  <c r="BY283" i="26"/>
  <c r="BY255" i="26"/>
  <c r="BJ255" i="26"/>
  <c r="BK310" i="26"/>
  <c r="BZ310" i="26"/>
  <c r="CA88" i="26"/>
  <c r="CB88" i="26"/>
  <c r="BZ247" i="26"/>
  <c r="BK247" i="26"/>
  <c r="BJ275" i="26"/>
  <c r="BY275" i="26"/>
  <c r="BJ4" i="26"/>
  <c r="BY4" i="26"/>
  <c r="BJ234" i="26"/>
  <c r="BY234" i="26"/>
  <c r="BY312" i="26"/>
  <c r="BJ312" i="26"/>
  <c r="BJ98" i="26"/>
  <c r="BY98" i="26"/>
  <c r="BY238" i="26"/>
  <c r="BJ238" i="26"/>
  <c r="BJ246" i="26"/>
  <c r="BY246" i="26"/>
  <c r="BJ245" i="26"/>
  <c r="BY245" i="26"/>
  <c r="BJ71" i="26"/>
  <c r="BY71" i="26"/>
  <c r="BY14" i="26"/>
  <c r="BJ14" i="26"/>
  <c r="BY18" i="26"/>
  <c r="BJ18" i="26"/>
  <c r="BJ239" i="26"/>
  <c r="BY239" i="26"/>
  <c r="BY63" i="26"/>
  <c r="BJ63" i="26"/>
  <c r="BJ461" i="26"/>
  <c r="BY461" i="26"/>
  <c r="CB65" i="26"/>
  <c r="BJ279" i="26"/>
  <c r="BY279" i="26"/>
  <c r="BY288" i="26"/>
  <c r="BJ288" i="26"/>
  <c r="BJ308" i="26"/>
  <c r="BY308" i="26"/>
  <c r="CB464" i="26"/>
  <c r="CB17" i="26"/>
  <c r="AY31" i="28" l="1"/>
  <c r="AY30" i="28"/>
  <c r="AY33" i="28"/>
  <c r="AY29" i="28"/>
  <c r="AY32" i="28"/>
  <c r="AY28" i="28"/>
  <c r="AT28" i="28"/>
  <c r="AP28" i="28"/>
  <c r="AK28" i="28"/>
  <c r="AS28" i="28"/>
  <c r="AO28" i="28"/>
  <c r="AR28" i="28"/>
  <c r="AN28" i="28"/>
  <c r="AU28" i="28"/>
  <c r="AQ28" i="28"/>
  <c r="AL28" i="28"/>
  <c r="AU32" i="28"/>
  <c r="AQ32" i="28"/>
  <c r="AK32" i="28"/>
  <c r="AT32" i="28"/>
  <c r="AO32" i="28"/>
  <c r="AS32" i="28"/>
  <c r="AN32" i="28"/>
  <c r="AR32" i="28"/>
  <c r="AL32" i="28"/>
  <c r="AP32" i="28"/>
  <c r="AS30" i="28"/>
  <c r="AU30" i="28"/>
  <c r="AT30" i="28"/>
  <c r="AN30" i="28"/>
  <c r="AP30" i="28"/>
  <c r="AL30" i="28"/>
  <c r="AR30" i="28"/>
  <c r="AO30" i="28"/>
  <c r="AK30" i="28"/>
  <c r="AQ30" i="28"/>
  <c r="AS29" i="28"/>
  <c r="AO29" i="28"/>
  <c r="AK29" i="28"/>
  <c r="AU29" i="28"/>
  <c r="AN29" i="28"/>
  <c r="AR29" i="28"/>
  <c r="AT29" i="28"/>
  <c r="AL29" i="28"/>
  <c r="AP29" i="28"/>
  <c r="AQ29" i="28"/>
  <c r="AU31" i="28"/>
  <c r="AN31" i="28"/>
  <c r="AS31" i="28"/>
  <c r="AR31" i="28"/>
  <c r="AO31" i="28"/>
  <c r="AP31" i="28"/>
  <c r="AQ31" i="28"/>
  <c r="AK31" i="28"/>
  <c r="AT31" i="28"/>
  <c r="AL31" i="28"/>
  <c r="AP33" i="28"/>
  <c r="AN33" i="28"/>
  <c r="AO33" i="28"/>
  <c r="AL33" i="28"/>
  <c r="AU33" i="28"/>
  <c r="AT33" i="28"/>
  <c r="AS33" i="28"/>
  <c r="AQ33" i="28"/>
  <c r="AK33" i="28"/>
  <c r="AR33" i="28"/>
  <c r="AY24" i="28"/>
  <c r="AY20" i="28"/>
  <c r="AY27" i="28"/>
  <c r="AY23" i="28"/>
  <c r="AY19" i="28"/>
  <c r="AY22" i="28"/>
  <c r="AY21" i="28"/>
  <c r="AY26" i="28"/>
  <c r="AY25" i="28"/>
  <c r="AY18" i="28"/>
  <c r="AS18" i="28"/>
  <c r="AT18" i="28"/>
  <c r="AP18" i="28"/>
  <c r="AL18" i="28"/>
  <c r="AN18" i="28"/>
  <c r="AO18" i="28"/>
  <c r="AK18" i="28"/>
  <c r="AQ18" i="28"/>
  <c r="AR18" i="28"/>
  <c r="AU18" i="28"/>
  <c r="AT23" i="28"/>
  <c r="AQ23" i="28"/>
  <c r="AU23" i="28"/>
  <c r="AN23" i="28"/>
  <c r="AS23" i="28"/>
  <c r="AL23" i="28"/>
  <c r="AR23" i="28"/>
  <c r="AO23" i="28"/>
  <c r="AK23" i="28"/>
  <c r="AP23" i="28"/>
  <c r="AS26" i="28"/>
  <c r="AK26" i="28"/>
  <c r="AU26" i="28"/>
  <c r="AP26" i="28"/>
  <c r="AT26" i="28"/>
  <c r="AR26" i="28"/>
  <c r="AL26" i="28"/>
  <c r="AN26" i="28"/>
  <c r="AO26" i="28"/>
  <c r="AQ26" i="28"/>
  <c r="AU27" i="28"/>
  <c r="AR27" i="28"/>
  <c r="AO27" i="28"/>
  <c r="AN27" i="28"/>
  <c r="AS27" i="28"/>
  <c r="AK27" i="28"/>
  <c r="AQ27" i="28"/>
  <c r="AP27" i="28"/>
  <c r="AL27" i="28"/>
  <c r="AT27" i="28"/>
  <c r="AS22" i="28"/>
  <c r="AT22" i="28"/>
  <c r="AP22" i="28"/>
  <c r="AQ22" i="28"/>
  <c r="AU22" i="28"/>
  <c r="AO22" i="28"/>
  <c r="AR22" i="28"/>
  <c r="AK22" i="28"/>
  <c r="AN22" i="28"/>
  <c r="AL22" i="28"/>
  <c r="AR21" i="28"/>
  <c r="AO21" i="28"/>
  <c r="AS21" i="28"/>
  <c r="AL21" i="28"/>
  <c r="AP21" i="28"/>
  <c r="AQ21" i="28"/>
  <c r="AT21" i="28"/>
  <c r="AN21" i="28"/>
  <c r="AU21" i="28"/>
  <c r="AK21" i="28"/>
  <c r="AU20" i="28"/>
  <c r="AQ20" i="28"/>
  <c r="AL20" i="28"/>
  <c r="AP20" i="28"/>
  <c r="AT20" i="28"/>
  <c r="AO20" i="28"/>
  <c r="AN20" i="28"/>
  <c r="AK20" i="28"/>
  <c r="AS20" i="28"/>
  <c r="AR20" i="28"/>
  <c r="AT25" i="28"/>
  <c r="AU25" i="28"/>
  <c r="AL25" i="28"/>
  <c r="AQ25" i="28"/>
  <c r="AN25" i="28"/>
  <c r="AS25" i="28"/>
  <c r="AP25" i="28"/>
  <c r="AO25" i="28"/>
  <c r="AR25" i="28"/>
  <c r="AK25" i="28"/>
  <c r="AS19" i="28"/>
  <c r="AO19" i="28"/>
  <c r="AU19" i="28"/>
  <c r="AP19" i="28"/>
  <c r="AT19" i="28"/>
  <c r="AN19" i="28"/>
  <c r="AL19" i="28"/>
  <c r="AK19" i="28"/>
  <c r="AR19" i="28"/>
  <c r="AQ19" i="28"/>
  <c r="AT24" i="28"/>
  <c r="AP24" i="28"/>
  <c r="AK24" i="28"/>
  <c r="AQ24" i="28"/>
  <c r="AU24" i="28"/>
  <c r="AO24" i="28"/>
  <c r="AN24" i="28"/>
  <c r="AL24" i="28"/>
  <c r="AS24" i="28"/>
  <c r="AR24" i="28"/>
  <c r="DB2" i="26"/>
  <c r="AY16" i="28"/>
  <c r="AY12" i="28"/>
  <c r="AY8" i="28"/>
  <c r="AY4" i="28"/>
  <c r="AY15" i="28"/>
  <c r="AY11" i="28"/>
  <c r="AY7" i="28"/>
  <c r="AY3" i="28"/>
  <c r="AY13" i="28"/>
  <c r="AY5" i="28"/>
  <c r="AY10" i="28"/>
  <c r="AY17" i="28"/>
  <c r="AY14" i="28"/>
  <c r="AY9" i="28"/>
  <c r="AY6" i="28"/>
  <c r="AU5" i="28"/>
  <c r="AQ5" i="28"/>
  <c r="AL5" i="28"/>
  <c r="AT5" i="28"/>
  <c r="AP5" i="28"/>
  <c r="AK5" i="28"/>
  <c r="AS5" i="28"/>
  <c r="AO5" i="28"/>
  <c r="AR5" i="28"/>
  <c r="AN5" i="28"/>
  <c r="AT9" i="28"/>
  <c r="AP9" i="28"/>
  <c r="AK9" i="28"/>
  <c r="AS9" i="28"/>
  <c r="AO9" i="28"/>
  <c r="AR9" i="28"/>
  <c r="AN9" i="28"/>
  <c r="AU9" i="28"/>
  <c r="AQ9" i="28"/>
  <c r="AL9" i="28"/>
  <c r="AS6" i="28"/>
  <c r="AT6" i="28"/>
  <c r="AP6" i="28"/>
  <c r="AK6" i="28"/>
  <c r="AR6" i="28"/>
  <c r="AL6" i="28"/>
  <c r="AO6" i="28"/>
  <c r="AU6" i="28"/>
  <c r="AN6" i="28"/>
  <c r="AQ6" i="28"/>
  <c r="AT7" i="28"/>
  <c r="AP7" i="28"/>
  <c r="AK7" i="28"/>
  <c r="AS7" i="28"/>
  <c r="AO7" i="28"/>
  <c r="AR7" i="28"/>
  <c r="AN7" i="28"/>
  <c r="AU7" i="28"/>
  <c r="AQ7" i="28"/>
  <c r="AL7" i="28"/>
  <c r="AR8" i="28"/>
  <c r="AN8" i="28"/>
  <c r="AU8" i="28"/>
  <c r="AQ8" i="28"/>
  <c r="AL8" i="28"/>
  <c r="AT8" i="28"/>
  <c r="AP8" i="28"/>
  <c r="AK8" i="28"/>
  <c r="AO8" i="28"/>
  <c r="AS8" i="28"/>
  <c r="AR17" i="28"/>
  <c r="AN17" i="28"/>
  <c r="AU17" i="28"/>
  <c r="AQ17" i="28"/>
  <c r="AL17" i="28"/>
  <c r="AT17" i="28"/>
  <c r="AP17" i="28"/>
  <c r="AK17" i="28"/>
  <c r="AS17" i="28"/>
  <c r="AO17" i="28"/>
  <c r="AS10" i="28"/>
  <c r="AT10" i="28"/>
  <c r="AP10" i="28"/>
  <c r="AK10" i="28"/>
  <c r="AL10" i="28"/>
  <c r="AN10" i="28"/>
  <c r="AQ10" i="28"/>
  <c r="AR10" i="28"/>
  <c r="AU10" i="28"/>
  <c r="AO10" i="28"/>
  <c r="AS11" i="28"/>
  <c r="AO11" i="28"/>
  <c r="AR11" i="28"/>
  <c r="AN11" i="28"/>
  <c r="AU11" i="28"/>
  <c r="AQ11" i="28"/>
  <c r="AL11" i="28"/>
  <c r="AT11" i="28"/>
  <c r="AP11" i="28"/>
  <c r="AK11" i="28"/>
  <c r="AS13" i="28"/>
  <c r="AO13" i="28"/>
  <c r="AR13" i="28"/>
  <c r="AN13" i="28"/>
  <c r="AU13" i="28"/>
  <c r="AQ13" i="28"/>
  <c r="AL13" i="28"/>
  <c r="AT13" i="28"/>
  <c r="AP13" i="28"/>
  <c r="AK13" i="28"/>
  <c r="AS4" i="28"/>
  <c r="AO4" i="28"/>
  <c r="AR4" i="28"/>
  <c r="AN4" i="28"/>
  <c r="AU4" i="28"/>
  <c r="AQ4" i="28"/>
  <c r="AL4" i="28"/>
  <c r="AP4" i="28"/>
  <c r="AK4" i="28"/>
  <c r="AT4" i="28"/>
  <c r="AS14" i="28"/>
  <c r="AP14" i="28"/>
  <c r="AK14" i="28"/>
  <c r="AT14" i="28"/>
  <c r="AU14" i="28"/>
  <c r="AR14" i="28"/>
  <c r="AQ14" i="28"/>
  <c r="AN14" i="28"/>
  <c r="AO14" i="28"/>
  <c r="AL14" i="28"/>
  <c r="AR15" i="28"/>
  <c r="AN15" i="28"/>
  <c r="AU15" i="28"/>
  <c r="AQ15" i="28"/>
  <c r="AL15" i="28"/>
  <c r="AT15" i="28"/>
  <c r="AP15" i="28"/>
  <c r="AK15" i="28"/>
  <c r="AS15" i="28"/>
  <c r="AO15" i="28"/>
  <c r="AT16" i="28"/>
  <c r="AP16" i="28"/>
  <c r="AK16" i="28"/>
  <c r="AS16" i="28"/>
  <c r="AO16" i="28"/>
  <c r="AR16" i="28"/>
  <c r="AN16" i="28"/>
  <c r="AL16" i="28"/>
  <c r="AU16" i="28"/>
  <c r="AQ16" i="28"/>
  <c r="AU12" i="28"/>
  <c r="AQ12" i="28"/>
  <c r="AL12" i="28"/>
  <c r="AT12" i="28"/>
  <c r="AP12" i="28"/>
  <c r="AK12" i="28"/>
  <c r="AS12" i="28"/>
  <c r="AO12" i="28"/>
  <c r="AN12" i="28"/>
  <c r="AR12" i="28"/>
  <c r="AU3" i="28"/>
  <c r="AQ3" i="28"/>
  <c r="AL3" i="28"/>
  <c r="AT3" i="28"/>
  <c r="AP3" i="28"/>
  <c r="AK3" i="28"/>
  <c r="AS3" i="28"/>
  <c r="AO3" i="28"/>
  <c r="AR3" i="28"/>
  <c r="AN3" i="28"/>
  <c r="DC2" i="26" a="1"/>
  <c r="CB76" i="26"/>
  <c r="CD39" i="26"/>
  <c r="CB304" i="26"/>
  <c r="CB289" i="26"/>
  <c r="CB64" i="26"/>
  <c r="CA260" i="26"/>
  <c r="CB260" i="26"/>
  <c r="BK308" i="26"/>
  <c r="BZ308" i="26"/>
  <c r="BZ279" i="26"/>
  <c r="BK279" i="26"/>
  <c r="BK18" i="26"/>
  <c r="BZ18" i="26"/>
  <c r="BK246" i="26"/>
  <c r="BZ246" i="26"/>
  <c r="BZ275" i="26"/>
  <c r="BK275" i="26"/>
  <c r="CA275" i="26" s="1"/>
  <c r="CA247" i="26"/>
  <c r="CB247" i="26"/>
  <c r="BZ271" i="26"/>
  <c r="BK271" i="26"/>
  <c r="BK281" i="26"/>
  <c r="BZ281" i="26"/>
  <c r="CK24" i="26" a="1"/>
  <c r="CK24" i="26" s="1"/>
  <c r="CK20" i="26" a="1"/>
  <c r="CK20" i="26" s="1"/>
  <c r="CK16" i="26" a="1"/>
  <c r="CK16" i="26" s="1"/>
  <c r="CK12" i="26" a="1"/>
  <c r="CK12" i="26" s="1"/>
  <c r="CK8" i="26" a="1"/>
  <c r="CK8" i="26" s="1"/>
  <c r="CK4" i="26" a="1"/>
  <c r="CK4" i="26" s="1"/>
  <c r="CK2" i="26" a="1"/>
  <c r="CK2" i="26" s="1"/>
  <c r="CK27" i="26" a="1"/>
  <c r="CK27" i="26" s="1"/>
  <c r="CK23" i="26" a="1"/>
  <c r="CK23" i="26" s="1"/>
  <c r="CK19" i="26" a="1"/>
  <c r="CK19" i="26" s="1"/>
  <c r="CK15" i="26" a="1"/>
  <c r="CK15" i="26" s="1"/>
  <c r="CK11" i="26" a="1"/>
  <c r="CK11" i="26" s="1"/>
  <c r="CK3" i="26" a="1"/>
  <c r="CK3" i="26" s="1"/>
  <c r="CK25" i="26" a="1"/>
  <c r="CK25" i="26" s="1"/>
  <c r="CK26" i="26" a="1"/>
  <c r="CK26" i="26" s="1"/>
  <c r="CK22" i="26" a="1"/>
  <c r="CK22" i="26" s="1"/>
  <c r="CK18" i="26" a="1"/>
  <c r="CK18" i="26" s="1"/>
  <c r="CK14" i="26" a="1"/>
  <c r="CK14" i="26" s="1"/>
  <c r="CK10" i="26" a="1"/>
  <c r="CK10" i="26" s="1"/>
  <c r="CK9" i="26" a="1"/>
  <c r="CK9" i="26" s="1"/>
  <c r="CK21" i="26" a="1"/>
  <c r="CK21" i="26" s="1"/>
  <c r="CK17" i="26" a="1"/>
  <c r="CK17" i="26" s="1"/>
  <c r="CK5" i="26" a="1"/>
  <c r="CK5" i="26" s="1"/>
  <c r="CK13" i="26" a="1"/>
  <c r="CK13" i="26" s="1"/>
  <c r="BK462" i="26"/>
  <c r="BZ462" i="26"/>
  <c r="BZ291" i="26"/>
  <c r="BK291" i="26"/>
  <c r="BK96" i="26"/>
  <c r="BZ96" i="26"/>
  <c r="BK254" i="26"/>
  <c r="BZ254" i="26"/>
  <c r="BK241" i="26"/>
  <c r="BZ241" i="26"/>
  <c r="BZ72" i="26"/>
  <c r="BK72" i="26"/>
  <c r="BZ450" i="26"/>
  <c r="BK450" i="26"/>
  <c r="BK293" i="26"/>
  <c r="BZ293" i="26"/>
  <c r="BZ286" i="26"/>
  <c r="BK286" i="26"/>
  <c r="CA286" i="26" s="1"/>
  <c r="BZ287" i="26"/>
  <c r="BK287" i="26"/>
  <c r="BK454" i="26"/>
  <c r="BZ454" i="26"/>
  <c r="BZ251" i="26"/>
  <c r="BK251" i="26"/>
  <c r="CA251" i="26" s="1"/>
  <c r="CA97" i="26"/>
  <c r="CB97" i="26"/>
  <c r="BK73" i="26"/>
  <c r="BZ73" i="26"/>
  <c r="BK63" i="26"/>
  <c r="CA63" i="26" s="1"/>
  <c r="BZ63" i="26"/>
  <c r="BZ245" i="26"/>
  <c r="BK245" i="26"/>
  <c r="BK238" i="26"/>
  <c r="BZ238" i="26"/>
  <c r="BZ234" i="26"/>
  <c r="BK234" i="26"/>
  <c r="BZ453" i="26"/>
  <c r="BK453" i="26"/>
  <c r="BK274" i="26"/>
  <c r="BZ274" i="26"/>
  <c r="BZ285" i="26"/>
  <c r="BK285" i="26"/>
  <c r="CA285" i="26" s="1"/>
  <c r="BZ306" i="26"/>
  <c r="BK306" i="26"/>
  <c r="BZ5" i="26"/>
  <c r="BK5" i="26"/>
  <c r="BZ300" i="26"/>
  <c r="BK300" i="26"/>
  <c r="BK16" i="26"/>
  <c r="BZ16" i="26"/>
  <c r="BZ92" i="26"/>
  <c r="BK92" i="26"/>
  <c r="CA92" i="26" s="1"/>
  <c r="BK302" i="26"/>
  <c r="BZ302" i="26"/>
  <c r="CA457" i="26"/>
  <c r="CB457" i="26"/>
  <c r="BZ82" i="26"/>
  <c r="BK82" i="26"/>
  <c r="BZ299" i="26"/>
  <c r="BK299" i="26"/>
  <c r="BK248" i="26"/>
  <c r="BZ248" i="26"/>
  <c r="BK6" i="26"/>
  <c r="BZ6" i="26"/>
  <c r="BK295" i="26"/>
  <c r="BZ295" i="26"/>
  <c r="BZ451" i="26"/>
  <c r="BK451" i="26"/>
  <c r="BZ296" i="26"/>
  <c r="BK296" i="26"/>
  <c r="CA93" i="26"/>
  <c r="CB93" i="26"/>
  <c r="BK68" i="26"/>
  <c r="BZ68" i="26"/>
  <c r="BK297" i="26"/>
  <c r="BZ297" i="26"/>
  <c r="BZ66" i="26"/>
  <c r="BK66" i="26"/>
  <c r="CA66" i="26" s="1"/>
  <c r="BK74" i="26"/>
  <c r="BZ74" i="26"/>
  <c r="BZ294" i="26"/>
  <c r="BK294" i="26"/>
  <c r="BK284" i="26"/>
  <c r="BZ284" i="26"/>
  <c r="BZ69" i="26"/>
  <c r="BK69" i="26"/>
  <c r="BK70" i="26"/>
  <c r="BZ70" i="26"/>
  <c r="BK264" i="26"/>
  <c r="BZ264" i="26"/>
  <c r="BZ89" i="26"/>
  <c r="BK89" i="26"/>
  <c r="BK280" i="26"/>
  <c r="BZ280" i="26"/>
  <c r="BK292" i="26"/>
  <c r="BZ292" i="26"/>
  <c r="BK78" i="26"/>
  <c r="BZ78" i="26"/>
  <c r="BZ85" i="26"/>
  <c r="BK85" i="26"/>
  <c r="BZ447" i="26"/>
  <c r="BK447" i="26"/>
  <c r="BZ15" i="26"/>
  <c r="BK15" i="26"/>
  <c r="BK298" i="26"/>
  <c r="BZ298" i="26"/>
  <c r="BK273" i="26"/>
  <c r="BZ273" i="26"/>
  <c r="BK94" i="26"/>
  <c r="BZ94" i="26"/>
  <c r="BK278" i="26"/>
  <c r="BZ278" i="26"/>
  <c r="BK67" i="26"/>
  <c r="BZ67" i="26"/>
  <c r="BZ84" i="26"/>
  <c r="BK84" i="26"/>
  <c r="BZ288" i="26"/>
  <c r="BK288" i="26"/>
  <c r="CA288" i="26" s="1"/>
  <c r="BZ14" i="26"/>
  <c r="BK14" i="26"/>
  <c r="BK98" i="26"/>
  <c r="BZ98" i="26"/>
  <c r="BZ4" i="26"/>
  <c r="BK4" i="26"/>
  <c r="CA4" i="26" s="1"/>
  <c r="BZ283" i="26"/>
  <c r="BK283" i="26"/>
  <c r="CA283" i="26" s="1"/>
  <c r="BK19" i="26"/>
  <c r="BZ19" i="26"/>
  <c r="BK61" i="26"/>
  <c r="BZ61" i="26"/>
  <c r="BZ268" i="26"/>
  <c r="BK268" i="26"/>
  <c r="BZ235" i="26"/>
  <c r="BK235" i="26"/>
  <c r="BK71" i="26"/>
  <c r="BZ71" i="26"/>
  <c r="BK312" i="26"/>
  <c r="BZ312" i="26"/>
  <c r="BK255" i="26"/>
  <c r="BZ255" i="26"/>
  <c r="BK265" i="26"/>
  <c r="CA265" i="26" s="1"/>
  <c r="BZ265" i="26"/>
  <c r="BK461" i="26"/>
  <c r="BZ461" i="26"/>
  <c r="BK239" i="26"/>
  <c r="BZ239" i="26"/>
  <c r="CA310" i="26"/>
  <c r="CB310" i="26"/>
  <c r="BZ256" i="26"/>
  <c r="BK256" i="26"/>
  <c r="BZ459" i="26"/>
  <c r="BK459" i="26"/>
  <c r="BK309" i="26"/>
  <c r="BZ309" i="26"/>
  <c r="BK240" i="26"/>
  <c r="BZ240" i="26"/>
  <c r="BK311" i="26"/>
  <c r="BZ311" i="26"/>
  <c r="BK243" i="26"/>
  <c r="BZ243" i="26"/>
  <c r="BK242" i="26"/>
  <c r="CA242" i="26" s="1"/>
  <c r="BZ242" i="26"/>
  <c r="BK87" i="26"/>
  <c r="BZ87" i="26"/>
  <c r="BZ91" i="26"/>
  <c r="BK91" i="26"/>
  <c r="CA91" i="26" s="1"/>
  <c r="BK276" i="26"/>
  <c r="BZ276" i="26"/>
  <c r="BK458" i="26"/>
  <c r="BZ458" i="26"/>
  <c r="BZ249" i="26"/>
  <c r="BK249" i="26"/>
  <c r="BZ301" i="26"/>
  <c r="BK301" i="26"/>
  <c r="BZ272" i="26"/>
  <c r="BK272" i="26"/>
  <c r="BK252" i="26"/>
  <c r="BZ252" i="26"/>
  <c r="BZ270" i="26"/>
  <c r="BK270" i="26"/>
  <c r="BK31" i="28" l="1"/>
  <c r="BK30" i="28"/>
  <c r="BK33" i="28"/>
  <c r="BK32" i="28"/>
  <c r="AZ29" i="28"/>
  <c r="BE29" i="28"/>
  <c r="BD29" i="28"/>
  <c r="BA29" i="28"/>
  <c r="BG29" i="28"/>
  <c r="BB29" i="28"/>
  <c r="BF29" i="28"/>
  <c r="BC29" i="28"/>
  <c r="AW29" i="28"/>
  <c r="AX29" i="28"/>
  <c r="BD33" i="28"/>
  <c r="BA33" i="28"/>
  <c r="AZ33" i="28"/>
  <c r="BE33" i="28"/>
  <c r="AX33" i="28"/>
  <c r="AW33" i="28"/>
  <c r="BF33" i="28"/>
  <c r="BG33" i="28"/>
  <c r="BB33" i="28"/>
  <c r="BC33" i="28"/>
  <c r="BD28" i="28"/>
  <c r="AZ28" i="28"/>
  <c r="BG28" i="28"/>
  <c r="BC28" i="28"/>
  <c r="AX28" i="28"/>
  <c r="BF28" i="28"/>
  <c r="BB28" i="28"/>
  <c r="AW28" i="28"/>
  <c r="BE28" i="28"/>
  <c r="BA28" i="28"/>
  <c r="BC30" i="28"/>
  <c r="AZ30" i="28"/>
  <c r="BB30" i="28"/>
  <c r="AX30" i="28"/>
  <c r="AW30" i="28"/>
  <c r="BF30" i="28"/>
  <c r="BD30" i="28"/>
  <c r="BG30" i="28"/>
  <c r="BA30" i="28"/>
  <c r="BE30" i="28"/>
  <c r="BF32" i="28"/>
  <c r="BA32" i="28"/>
  <c r="BE32" i="28"/>
  <c r="AZ32" i="28"/>
  <c r="BD32" i="28"/>
  <c r="AX32" i="28"/>
  <c r="BG32" i="28"/>
  <c r="BC32" i="28"/>
  <c r="AW32" i="28"/>
  <c r="BB32" i="28"/>
  <c r="BD31" i="28"/>
  <c r="BF31" i="28"/>
  <c r="BE31" i="28"/>
  <c r="BA31" i="28"/>
  <c r="AW31" i="28"/>
  <c r="AX31" i="28"/>
  <c r="BB31" i="28"/>
  <c r="BC31" i="28"/>
  <c r="AZ31" i="28"/>
  <c r="BG31" i="28"/>
  <c r="BK26" i="28"/>
  <c r="BK22" i="28"/>
  <c r="BK29" i="28"/>
  <c r="BK25" i="28"/>
  <c r="BK21" i="28"/>
  <c r="BK27" i="28"/>
  <c r="BK24" i="28"/>
  <c r="BK23" i="28"/>
  <c r="BK20" i="28"/>
  <c r="BK28" i="28"/>
  <c r="BD21" i="28"/>
  <c r="BA21" i="28"/>
  <c r="BE21" i="28"/>
  <c r="BG21" i="28"/>
  <c r="BF21" i="28"/>
  <c r="BC21" i="28"/>
  <c r="BB21" i="28"/>
  <c r="AZ21" i="28"/>
  <c r="AX21" i="28"/>
  <c r="AW21" i="28"/>
  <c r="BD27" i="28"/>
  <c r="BF27" i="28"/>
  <c r="AW27" i="28"/>
  <c r="BE27" i="28"/>
  <c r="BA27" i="28"/>
  <c r="BB27" i="28"/>
  <c r="AX27" i="28"/>
  <c r="AZ27" i="28"/>
  <c r="BC27" i="28"/>
  <c r="BG27" i="28"/>
  <c r="BF18" i="28"/>
  <c r="BC18" i="28"/>
  <c r="BG18" i="28"/>
  <c r="AZ18" i="28"/>
  <c r="BA18" i="28"/>
  <c r="AW18" i="28"/>
  <c r="BD18" i="28"/>
  <c r="BE18" i="28"/>
  <c r="BB18" i="28"/>
  <c r="AX18" i="28"/>
  <c r="BF22" i="28"/>
  <c r="BG22" i="28"/>
  <c r="BC22" i="28"/>
  <c r="AX22" i="28"/>
  <c r="BB22" i="28"/>
  <c r="BA22" i="28"/>
  <c r="AZ22" i="28"/>
  <c r="BE22" i="28"/>
  <c r="BD22" i="28"/>
  <c r="AW22" i="28"/>
  <c r="BG20" i="28"/>
  <c r="BC20" i="28"/>
  <c r="AX20" i="28"/>
  <c r="BF20" i="28"/>
  <c r="BB20" i="28"/>
  <c r="AW20" i="28"/>
  <c r="AZ20" i="28"/>
  <c r="BE20" i="28"/>
  <c r="BD20" i="28"/>
  <c r="BA20" i="28"/>
  <c r="BF26" i="28"/>
  <c r="BG26" i="28"/>
  <c r="BC26" i="28"/>
  <c r="AZ26" i="28"/>
  <c r="BE26" i="28"/>
  <c r="BD26" i="28"/>
  <c r="AX26" i="28"/>
  <c r="BA26" i="28"/>
  <c r="AW26" i="28"/>
  <c r="BB26" i="28"/>
  <c r="BD23" i="28"/>
  <c r="BE23" i="28"/>
  <c r="BB23" i="28"/>
  <c r="BF23" i="28"/>
  <c r="BA23" i="28"/>
  <c r="AW23" i="28"/>
  <c r="BC23" i="28"/>
  <c r="AX23" i="28"/>
  <c r="BG23" i="28"/>
  <c r="AZ23" i="28"/>
  <c r="BD25" i="28"/>
  <c r="BA25" i="28"/>
  <c r="BE25" i="28"/>
  <c r="BF25" i="28"/>
  <c r="BG25" i="28"/>
  <c r="AX25" i="28"/>
  <c r="BB25" i="28"/>
  <c r="AZ25" i="28"/>
  <c r="AW25" i="28"/>
  <c r="BC25" i="28"/>
  <c r="BD19" i="28"/>
  <c r="BB19" i="28"/>
  <c r="BA19" i="28"/>
  <c r="BF19" i="28"/>
  <c r="BE19" i="28"/>
  <c r="AW19" i="28"/>
  <c r="BG19" i="28"/>
  <c r="BC19" i="28"/>
  <c r="AX19" i="28"/>
  <c r="AZ19" i="28"/>
  <c r="BD24" i="28"/>
  <c r="AZ24" i="28"/>
  <c r="BG24" i="28"/>
  <c r="BC24" i="28"/>
  <c r="AX24" i="28"/>
  <c r="BE24" i="28"/>
  <c r="BB24" i="28"/>
  <c r="BF24" i="28"/>
  <c r="BA24" i="28"/>
  <c r="AW24" i="28"/>
  <c r="DC2" i="26"/>
  <c r="BK17" i="28"/>
  <c r="BK13" i="28"/>
  <c r="BK9" i="28"/>
  <c r="BK5" i="28"/>
  <c r="BK16" i="28"/>
  <c r="BK12" i="28"/>
  <c r="BK8" i="28"/>
  <c r="BK4" i="28"/>
  <c r="BK14" i="28"/>
  <c r="BK6" i="28"/>
  <c r="BK19" i="28"/>
  <c r="BK11" i="28"/>
  <c r="BK3" i="28"/>
  <c r="BK18" i="28"/>
  <c r="BK15" i="28"/>
  <c r="BK10" i="28"/>
  <c r="BK7" i="28"/>
  <c r="BD6" i="28"/>
  <c r="AZ6" i="28"/>
  <c r="BG6" i="28"/>
  <c r="BC6" i="28"/>
  <c r="AX6" i="28"/>
  <c r="BF6" i="28"/>
  <c r="AW6" i="28"/>
  <c r="BE6" i="28"/>
  <c r="BB6" i="28"/>
  <c r="BA6" i="28"/>
  <c r="BD8" i="28"/>
  <c r="AZ8" i="28"/>
  <c r="BG8" i="28"/>
  <c r="BC8" i="28"/>
  <c r="AX8" i="28"/>
  <c r="BB8" i="28"/>
  <c r="BF8" i="28"/>
  <c r="BA8" i="28"/>
  <c r="AW8" i="28"/>
  <c r="BE8" i="28"/>
  <c r="BF9" i="28"/>
  <c r="BB9" i="28"/>
  <c r="AW9" i="28"/>
  <c r="BE9" i="28"/>
  <c r="BA9" i="28"/>
  <c r="AZ9" i="28"/>
  <c r="BG9" i="28"/>
  <c r="AX9" i="28"/>
  <c r="BD9" i="28"/>
  <c r="BC9" i="28"/>
  <c r="BF5" i="28"/>
  <c r="BB5" i="28"/>
  <c r="AW5" i="28"/>
  <c r="BE5" i="28"/>
  <c r="BA5" i="28"/>
  <c r="AZ5" i="28"/>
  <c r="BD5" i="28"/>
  <c r="BG5" i="28"/>
  <c r="AX5" i="28"/>
  <c r="BC5" i="28"/>
  <c r="BG11" i="28"/>
  <c r="BC11" i="28"/>
  <c r="AX11" i="28"/>
  <c r="BF11" i="28"/>
  <c r="BB11" i="28"/>
  <c r="AW11" i="28"/>
  <c r="BA11" i="28"/>
  <c r="AZ11" i="28"/>
  <c r="BE11" i="28"/>
  <c r="BD11" i="28"/>
  <c r="BE12" i="28"/>
  <c r="BA12" i="28"/>
  <c r="BD12" i="28"/>
  <c r="AZ12" i="28"/>
  <c r="BG12" i="28"/>
  <c r="AX12" i="28"/>
  <c r="BC12" i="28"/>
  <c r="BF12" i="28"/>
  <c r="AW12" i="28"/>
  <c r="BB12" i="28"/>
  <c r="BF10" i="28"/>
  <c r="BC10" i="28"/>
  <c r="AZ10" i="28"/>
  <c r="AX10" i="28"/>
  <c r="BG10" i="28"/>
  <c r="BD10" i="28"/>
  <c r="BE10" i="28"/>
  <c r="AW10" i="28"/>
  <c r="BA10" i="28"/>
  <c r="BB10" i="28"/>
  <c r="BF7" i="28"/>
  <c r="BB7" i="28"/>
  <c r="AW7" i="28"/>
  <c r="BE7" i="28"/>
  <c r="BA7" i="28"/>
  <c r="BD7" i="28"/>
  <c r="AZ7" i="28"/>
  <c r="BC7" i="28"/>
  <c r="BG7" i="28"/>
  <c r="AX7" i="28"/>
  <c r="BF14" i="28"/>
  <c r="BG14" i="28"/>
  <c r="BC14" i="28"/>
  <c r="AX14" i="28"/>
  <c r="AZ14" i="28"/>
  <c r="BA14" i="28"/>
  <c r="BB14" i="28"/>
  <c r="AW14" i="28"/>
  <c r="BD14" i="28"/>
  <c r="BE14" i="28"/>
  <c r="BG13" i="28"/>
  <c r="BC13" i="28"/>
  <c r="AX13" i="28"/>
  <c r="BF13" i="28"/>
  <c r="BB13" i="28"/>
  <c r="AW13" i="28"/>
  <c r="BE13" i="28"/>
  <c r="BD13" i="28"/>
  <c r="BA13" i="28"/>
  <c r="AZ13" i="28"/>
  <c r="BD15" i="28"/>
  <c r="BF15" i="28"/>
  <c r="AW15" i="28"/>
  <c r="BE15" i="28"/>
  <c r="BB15" i="28"/>
  <c r="BA15" i="28"/>
  <c r="BG15" i="28"/>
  <c r="AZ15" i="28"/>
  <c r="BC15" i="28"/>
  <c r="AX15" i="28"/>
  <c r="BE16" i="28"/>
  <c r="BA16" i="28"/>
  <c r="BD16" i="28"/>
  <c r="AZ16" i="28"/>
  <c r="BC16" i="28"/>
  <c r="AX16" i="28"/>
  <c r="BB16" i="28"/>
  <c r="BG16" i="28"/>
  <c r="AW16" i="28"/>
  <c r="BF16" i="28"/>
  <c r="BG17" i="28"/>
  <c r="BC17" i="28"/>
  <c r="AX17" i="28"/>
  <c r="BF17" i="28"/>
  <c r="BB17" i="28"/>
  <c r="AW17" i="28"/>
  <c r="BA17" i="28"/>
  <c r="BE17" i="28"/>
  <c r="AZ17" i="28"/>
  <c r="BD17" i="28"/>
  <c r="BF3" i="28"/>
  <c r="BB3" i="28"/>
  <c r="AW3" i="28"/>
  <c r="BE3" i="28"/>
  <c r="BA3" i="28"/>
  <c r="BD3" i="28"/>
  <c r="AZ3" i="28"/>
  <c r="BC3" i="28"/>
  <c r="BG3" i="28"/>
  <c r="AX3" i="28"/>
  <c r="BD4" i="28"/>
  <c r="AZ4" i="28"/>
  <c r="BG4" i="28"/>
  <c r="BC4" i="28"/>
  <c r="AX4" i="28"/>
  <c r="BB4" i="28"/>
  <c r="BA4" i="28"/>
  <c r="BF4" i="28"/>
  <c r="AW4" i="28"/>
  <c r="BE4" i="28"/>
  <c r="DD2" i="26" a="1"/>
  <c r="CB288" i="26"/>
  <c r="CB285" i="26"/>
  <c r="CB91" i="26"/>
  <c r="CB242" i="26"/>
  <c r="CB283" i="26"/>
  <c r="CB66" i="26"/>
  <c r="CB286" i="26"/>
  <c r="CB63" i="26"/>
  <c r="CB4" i="26"/>
  <c r="CB92" i="26"/>
  <c r="CB275" i="26"/>
  <c r="CA272" i="26"/>
  <c r="CB272" i="26"/>
  <c r="CA239" i="26"/>
  <c r="CB239" i="26"/>
  <c r="CA255" i="26"/>
  <c r="CB255" i="26"/>
  <c r="CA312" i="26"/>
  <c r="CB312" i="26"/>
  <c r="CA71" i="26"/>
  <c r="CB71" i="26"/>
  <c r="CA61" i="26"/>
  <c r="CB61" i="26"/>
  <c r="CA14" i="26"/>
  <c r="CB14" i="26"/>
  <c r="CA273" i="26"/>
  <c r="CB273" i="26"/>
  <c r="CA15" i="26"/>
  <c r="CB15" i="26"/>
  <c r="CA280" i="26"/>
  <c r="CB280" i="26"/>
  <c r="CA264" i="26"/>
  <c r="CB264" i="26"/>
  <c r="CA294" i="26"/>
  <c r="CB294" i="26"/>
  <c r="CA6" i="26"/>
  <c r="CB6" i="26"/>
  <c r="CA248" i="26"/>
  <c r="CB248" i="26"/>
  <c r="CA5" i="26"/>
  <c r="CB5" i="26"/>
  <c r="CA306" i="26"/>
  <c r="CB306" i="26"/>
  <c r="CA245" i="26"/>
  <c r="CB245" i="26"/>
  <c r="CA73" i="26"/>
  <c r="CB73" i="26"/>
  <c r="CA450" i="26"/>
  <c r="CB450" i="26"/>
  <c r="CA72" i="26"/>
  <c r="CB72" i="26"/>
  <c r="CA291" i="26"/>
  <c r="CB291" i="26"/>
  <c r="CL26" i="26" a="1"/>
  <c r="CL26" i="26" s="1"/>
  <c r="CL22" i="26" a="1"/>
  <c r="CL22" i="26" s="1"/>
  <c r="CL18" i="26" a="1"/>
  <c r="CL18" i="26" s="1"/>
  <c r="CL14" i="26" a="1"/>
  <c r="CL14" i="26" s="1"/>
  <c r="CL10" i="26" a="1"/>
  <c r="CL10" i="26" s="1"/>
  <c r="CL25" i="26" a="1"/>
  <c r="CL25" i="26" s="1"/>
  <c r="CL21" i="26" a="1"/>
  <c r="CL21" i="26" s="1"/>
  <c r="CL17" i="26" a="1"/>
  <c r="CL17" i="26" s="1"/>
  <c r="CL13" i="26" a="1"/>
  <c r="CL13" i="26" s="1"/>
  <c r="CL9" i="26" a="1"/>
  <c r="CL9" i="26" s="1"/>
  <c r="CL5" i="26" a="1"/>
  <c r="CL5" i="26" s="1"/>
  <c r="CL4" i="26" a="1"/>
  <c r="CL4" i="26" s="1"/>
  <c r="CL2" i="26" a="1"/>
  <c r="CL2" i="26" s="1"/>
  <c r="CL23" i="26" a="1"/>
  <c r="CL23" i="26" s="1"/>
  <c r="CL24" i="26" a="1"/>
  <c r="CL24" i="26" s="1"/>
  <c r="CL20" i="26" a="1"/>
  <c r="CL20" i="26" s="1"/>
  <c r="CL16" i="26" a="1"/>
  <c r="CL16" i="26" s="1"/>
  <c r="CL12" i="26" a="1"/>
  <c r="CL12" i="26" s="1"/>
  <c r="CL8" i="26" a="1"/>
  <c r="CL8" i="26" s="1"/>
  <c r="CL27" i="26" a="1"/>
  <c r="CL27" i="26" s="1"/>
  <c r="CL15" i="26" a="1"/>
  <c r="CL15" i="26" s="1"/>
  <c r="CL19" i="26" a="1"/>
  <c r="CL19" i="26" s="1"/>
  <c r="CL11" i="26" a="1"/>
  <c r="CL11" i="26" s="1"/>
  <c r="CL3" i="26" a="1"/>
  <c r="CL3" i="26" s="1"/>
  <c r="CA308" i="26"/>
  <c r="CB308" i="26"/>
  <c r="CA270" i="26"/>
  <c r="CB270" i="26"/>
  <c r="CA87" i="26"/>
  <c r="CB87" i="26"/>
  <c r="CA243" i="26"/>
  <c r="CB243" i="26"/>
  <c r="CA311" i="26"/>
  <c r="CB311" i="26"/>
  <c r="CA240" i="26"/>
  <c r="CB240" i="26"/>
  <c r="CA459" i="26"/>
  <c r="CB459" i="26"/>
  <c r="CA461" i="26"/>
  <c r="CB461" i="26"/>
  <c r="CA19" i="26"/>
  <c r="CB19" i="26"/>
  <c r="CA67" i="26"/>
  <c r="CB67" i="26"/>
  <c r="CA278" i="26"/>
  <c r="CB278" i="26"/>
  <c r="CA94" i="26"/>
  <c r="CB94" i="26"/>
  <c r="CA447" i="26"/>
  <c r="CB447" i="26"/>
  <c r="CA85" i="26"/>
  <c r="CB85" i="26"/>
  <c r="CA292" i="26"/>
  <c r="CB292" i="26"/>
  <c r="CA69" i="26"/>
  <c r="CB69" i="26"/>
  <c r="CA297" i="26"/>
  <c r="CB297" i="26"/>
  <c r="CA68" i="26"/>
  <c r="CB68" i="26"/>
  <c r="CA302" i="26"/>
  <c r="CB302" i="26"/>
  <c r="CA300" i="26"/>
  <c r="CB300" i="26"/>
  <c r="CA274" i="26"/>
  <c r="CB274" i="26"/>
  <c r="CA287" i="26"/>
  <c r="CB287" i="26"/>
  <c r="CA271" i="26"/>
  <c r="CB271" i="26"/>
  <c r="CA246" i="26"/>
  <c r="CB246" i="26"/>
  <c r="CA252" i="26"/>
  <c r="CB252" i="26"/>
  <c r="CA301" i="26"/>
  <c r="CB301" i="26"/>
  <c r="CA458" i="26"/>
  <c r="CB458" i="26"/>
  <c r="CA276" i="26"/>
  <c r="CB276" i="26"/>
  <c r="CA84" i="26"/>
  <c r="CB84" i="26"/>
  <c r="CA298" i="26"/>
  <c r="CB298" i="26"/>
  <c r="CA70" i="26"/>
  <c r="CB70" i="26"/>
  <c r="CA284" i="26"/>
  <c r="CB284" i="26"/>
  <c r="CA74" i="26"/>
  <c r="CB74" i="26"/>
  <c r="CA295" i="26"/>
  <c r="CB295" i="26"/>
  <c r="CA453" i="26"/>
  <c r="CB453" i="26"/>
  <c r="CA234" i="26"/>
  <c r="CB234" i="26"/>
  <c r="CA238" i="26"/>
  <c r="CB238" i="26"/>
  <c r="CA293" i="26"/>
  <c r="CB293" i="26"/>
  <c r="CA241" i="26"/>
  <c r="CB241" i="26"/>
  <c r="CA96" i="26"/>
  <c r="CB96" i="26"/>
  <c r="CA249" i="26"/>
  <c r="CB249" i="26"/>
  <c r="CA309" i="26"/>
  <c r="CB309" i="26"/>
  <c r="CA256" i="26"/>
  <c r="CB256" i="26"/>
  <c r="CB265" i="26"/>
  <c r="CA235" i="26"/>
  <c r="CB235" i="26"/>
  <c r="CA268" i="26"/>
  <c r="CB268" i="26"/>
  <c r="CA98" i="26"/>
  <c r="CB98" i="26"/>
  <c r="CA78" i="26"/>
  <c r="CB78" i="26"/>
  <c r="CA89" i="26"/>
  <c r="CB89" i="26"/>
  <c r="CA296" i="26"/>
  <c r="CB296" i="26"/>
  <c r="CA451" i="26"/>
  <c r="CB451" i="26"/>
  <c r="CA299" i="26"/>
  <c r="CB299" i="26"/>
  <c r="CA82" i="26"/>
  <c r="CB82" i="26"/>
  <c r="CA16" i="26"/>
  <c r="CB16" i="26"/>
  <c r="CB251" i="26"/>
  <c r="CA454" i="26"/>
  <c r="CB454" i="26"/>
  <c r="CA254" i="26"/>
  <c r="CB254" i="26"/>
  <c r="CA462" i="26"/>
  <c r="CB462" i="26"/>
  <c r="CA281" i="26"/>
  <c r="CB281" i="26"/>
  <c r="CA18" i="26"/>
  <c r="CB18" i="26"/>
  <c r="CA279" i="26"/>
  <c r="CB279" i="26"/>
  <c r="BW33" i="28" l="1"/>
  <c r="BW32" i="28"/>
  <c r="BR32" i="28"/>
  <c r="BQ32" i="28"/>
  <c r="BM32" i="28"/>
  <c r="BS32" i="28"/>
  <c r="BJ32" i="28"/>
  <c r="BP32" i="28"/>
  <c r="BL32" i="28"/>
  <c r="BO32" i="28"/>
  <c r="BI32" i="28"/>
  <c r="BN32" i="28"/>
  <c r="BR33" i="28"/>
  <c r="BM33" i="28"/>
  <c r="BQ33" i="28"/>
  <c r="BL33" i="28"/>
  <c r="BS33" i="28"/>
  <c r="BP33" i="28"/>
  <c r="BJ33" i="28"/>
  <c r="BO33" i="28"/>
  <c r="BI33" i="28"/>
  <c r="BN33" i="28"/>
  <c r="BR30" i="28"/>
  <c r="BO30" i="28"/>
  <c r="BJ30" i="28"/>
  <c r="BL30" i="28"/>
  <c r="BN30" i="28"/>
  <c r="BQ30" i="28"/>
  <c r="BP30" i="28"/>
  <c r="BM30" i="28"/>
  <c r="BS30" i="28"/>
  <c r="BI30" i="28"/>
  <c r="BO31" i="28"/>
  <c r="BN31" i="28"/>
  <c r="BR31" i="28"/>
  <c r="BL31" i="28"/>
  <c r="BI31" i="28"/>
  <c r="BP31" i="28"/>
  <c r="BM31" i="28"/>
  <c r="BS31" i="28"/>
  <c r="BQ31" i="28"/>
  <c r="BJ31" i="28"/>
  <c r="BW30" i="28"/>
  <c r="BW26" i="28"/>
  <c r="BW22" i="28"/>
  <c r="BW29" i="28"/>
  <c r="BW25" i="28"/>
  <c r="BW27" i="28"/>
  <c r="BW24" i="28"/>
  <c r="BW31" i="28"/>
  <c r="BW28" i="28"/>
  <c r="BW23" i="28"/>
  <c r="BS23" i="28"/>
  <c r="BO23" i="28"/>
  <c r="BI23" i="28"/>
  <c r="BP23" i="28"/>
  <c r="BQ23" i="28"/>
  <c r="BL23" i="28"/>
  <c r="BR23" i="28"/>
  <c r="BJ23" i="28"/>
  <c r="BN23" i="28"/>
  <c r="BM23" i="28"/>
  <c r="BR25" i="28"/>
  <c r="BN25" i="28"/>
  <c r="BI25" i="28"/>
  <c r="BQ25" i="28"/>
  <c r="BM25" i="28"/>
  <c r="BS25" i="28"/>
  <c r="BL25" i="28"/>
  <c r="BJ25" i="28"/>
  <c r="BO25" i="28"/>
  <c r="BP25" i="28"/>
  <c r="BP24" i="28"/>
  <c r="BR24" i="28"/>
  <c r="BN24" i="28"/>
  <c r="BM24" i="28"/>
  <c r="BO24" i="28"/>
  <c r="BS24" i="28"/>
  <c r="BQ24" i="28"/>
  <c r="BL24" i="28"/>
  <c r="BI24" i="28"/>
  <c r="BJ24" i="28"/>
  <c r="BS29" i="28"/>
  <c r="BR29" i="28"/>
  <c r="BN29" i="28"/>
  <c r="BI29" i="28"/>
  <c r="BQ29" i="28"/>
  <c r="BM29" i="28"/>
  <c r="BL29" i="28"/>
  <c r="BJ29" i="28"/>
  <c r="BO29" i="28"/>
  <c r="BP29" i="28"/>
  <c r="BP28" i="28"/>
  <c r="BS28" i="28"/>
  <c r="BO28" i="28"/>
  <c r="BN28" i="28"/>
  <c r="BI28" i="28"/>
  <c r="BJ28" i="28"/>
  <c r="BM28" i="28"/>
  <c r="BQ28" i="28"/>
  <c r="BR28" i="28"/>
  <c r="BL28" i="28"/>
  <c r="BS27" i="28"/>
  <c r="BR27" i="28"/>
  <c r="BI27" i="28"/>
  <c r="BN27" i="28"/>
  <c r="BO27" i="28"/>
  <c r="BP27" i="28"/>
  <c r="BM27" i="28"/>
  <c r="BL27" i="28"/>
  <c r="BQ27" i="28"/>
  <c r="BJ27" i="28"/>
  <c r="BR22" i="28"/>
  <c r="BO22" i="28"/>
  <c r="BJ22" i="28"/>
  <c r="BP22" i="28"/>
  <c r="BL22" i="28"/>
  <c r="BM22" i="28"/>
  <c r="BS22" i="28"/>
  <c r="BI22" i="28"/>
  <c r="BQ22" i="28"/>
  <c r="BN22" i="28"/>
  <c r="BP20" i="28"/>
  <c r="BS20" i="28"/>
  <c r="BR20" i="28"/>
  <c r="BQ20" i="28"/>
  <c r="BM20" i="28"/>
  <c r="BJ20" i="28"/>
  <c r="BN20" i="28"/>
  <c r="BO20" i="28"/>
  <c r="BL20" i="28"/>
  <c r="BI20" i="28"/>
  <c r="BQ21" i="28"/>
  <c r="BM21" i="28"/>
  <c r="BP21" i="28"/>
  <c r="BL21" i="28"/>
  <c r="BJ21" i="28"/>
  <c r="BS21" i="28"/>
  <c r="BR21" i="28"/>
  <c r="BI21" i="28"/>
  <c r="BN21" i="28"/>
  <c r="BO21" i="28"/>
  <c r="BR26" i="28"/>
  <c r="BO26" i="28"/>
  <c r="BJ26" i="28"/>
  <c r="BL26" i="28"/>
  <c r="BM26" i="28"/>
  <c r="BP26" i="28"/>
  <c r="BQ26" i="28"/>
  <c r="BS26" i="28"/>
  <c r="BI26" i="28"/>
  <c r="BN26" i="28"/>
  <c r="DD2" i="26"/>
  <c r="BW18" i="28"/>
  <c r="BW14" i="28"/>
  <c r="BW10" i="28"/>
  <c r="BW6" i="28"/>
  <c r="BW21" i="28"/>
  <c r="BW17" i="28"/>
  <c r="BW13" i="28"/>
  <c r="BW9" i="28"/>
  <c r="BW5" i="28"/>
  <c r="BW15" i="28"/>
  <c r="BW7" i="28"/>
  <c r="BW20" i="28"/>
  <c r="BW12" i="28"/>
  <c r="BW4" i="28"/>
  <c r="BW8" i="28"/>
  <c r="BW19" i="28"/>
  <c r="BW3" i="28"/>
  <c r="BW16" i="28"/>
  <c r="BW11" i="28"/>
  <c r="BR18" i="28"/>
  <c r="BO18" i="28"/>
  <c r="BJ18" i="28"/>
  <c r="BQ18" i="28"/>
  <c r="BI18" i="28"/>
  <c r="BL18" i="28"/>
  <c r="BN18" i="28"/>
  <c r="BM18" i="28"/>
  <c r="BP18" i="28"/>
  <c r="BS18" i="28"/>
  <c r="BR6" i="28"/>
  <c r="BJ6" i="28"/>
  <c r="BO6" i="28"/>
  <c r="BP6" i="28"/>
  <c r="BQ6" i="28"/>
  <c r="BI6" i="28"/>
  <c r="BL6" i="28"/>
  <c r="BM6" i="28"/>
  <c r="BS6" i="28"/>
  <c r="BN6" i="28"/>
  <c r="BP12" i="28"/>
  <c r="BR12" i="28"/>
  <c r="BM12" i="28"/>
  <c r="BO12" i="28"/>
  <c r="BS12" i="28"/>
  <c r="BN12" i="28"/>
  <c r="BJ12" i="28"/>
  <c r="BI12" i="28"/>
  <c r="BQ12" i="28"/>
  <c r="BL12" i="28"/>
  <c r="BQ13" i="28"/>
  <c r="BM13" i="28"/>
  <c r="BS13" i="28"/>
  <c r="BR13" i="28"/>
  <c r="BL13" i="28"/>
  <c r="BP13" i="28"/>
  <c r="BJ13" i="28"/>
  <c r="BO13" i="28"/>
  <c r="BN13" i="28"/>
  <c r="BI13" i="28"/>
  <c r="BS15" i="28"/>
  <c r="BR15" i="28"/>
  <c r="BI15" i="28"/>
  <c r="BN15" i="28"/>
  <c r="BJ15" i="28"/>
  <c r="BO15" i="28"/>
  <c r="BL15" i="28"/>
  <c r="BM15" i="28"/>
  <c r="BP15" i="28"/>
  <c r="BQ15" i="28"/>
  <c r="BP8" i="28"/>
  <c r="BQ8" i="28"/>
  <c r="BJ8" i="28"/>
  <c r="BS8" i="28"/>
  <c r="BR8" i="28"/>
  <c r="BI8" i="28"/>
  <c r="BO8" i="28"/>
  <c r="BN8" i="28"/>
  <c r="BM8" i="28"/>
  <c r="BL8" i="28"/>
  <c r="BS7" i="28"/>
  <c r="BN7" i="28"/>
  <c r="BI7" i="28"/>
  <c r="BR7" i="28"/>
  <c r="BO7" i="28"/>
  <c r="BJ7" i="28"/>
  <c r="BQ7" i="28"/>
  <c r="BM7" i="28"/>
  <c r="BL7" i="28"/>
  <c r="BP7" i="28"/>
  <c r="BS3" i="28"/>
  <c r="BO3" i="28"/>
  <c r="BN3" i="28"/>
  <c r="BJ3" i="28"/>
  <c r="BI3" i="28"/>
  <c r="BR3" i="28"/>
  <c r="BQ3" i="28"/>
  <c r="BL3" i="28"/>
  <c r="BP3" i="28"/>
  <c r="BM3" i="28"/>
  <c r="BR14" i="28"/>
  <c r="BO14" i="28"/>
  <c r="BJ14" i="28"/>
  <c r="BP14" i="28"/>
  <c r="BQ14" i="28"/>
  <c r="BN14" i="28"/>
  <c r="BI14" i="28"/>
  <c r="BS14" i="28"/>
  <c r="BL14" i="28"/>
  <c r="BM14" i="28"/>
  <c r="BP16" i="28"/>
  <c r="BN16" i="28"/>
  <c r="BS16" i="28"/>
  <c r="BM16" i="28"/>
  <c r="BR16" i="28"/>
  <c r="BJ16" i="28"/>
  <c r="BI16" i="28"/>
  <c r="BQ16" i="28"/>
  <c r="BO16" i="28"/>
  <c r="BL16" i="28"/>
  <c r="BS17" i="28"/>
  <c r="BR17" i="28"/>
  <c r="BN17" i="28"/>
  <c r="BI17" i="28"/>
  <c r="BP17" i="28"/>
  <c r="BJ17" i="28"/>
  <c r="BO17" i="28"/>
  <c r="BM17" i="28"/>
  <c r="BL17" i="28"/>
  <c r="BQ17" i="28"/>
  <c r="BS19" i="28"/>
  <c r="BJ19" i="28"/>
  <c r="BI19" i="28"/>
  <c r="BR19" i="28"/>
  <c r="BO19" i="28"/>
  <c r="BN19" i="28"/>
  <c r="BQ19" i="28"/>
  <c r="BL19" i="28"/>
  <c r="BP19" i="28"/>
  <c r="BM19" i="28"/>
  <c r="BS9" i="28"/>
  <c r="BP9" i="28"/>
  <c r="BL9" i="28"/>
  <c r="BN9" i="28"/>
  <c r="BR9" i="28"/>
  <c r="BM9" i="28"/>
  <c r="BQ9" i="28"/>
  <c r="BO9" i="28"/>
  <c r="BJ9" i="28"/>
  <c r="BI9" i="28"/>
  <c r="BR10" i="28"/>
  <c r="BO10" i="28"/>
  <c r="BJ10" i="28"/>
  <c r="BQ10" i="28"/>
  <c r="BS10" i="28"/>
  <c r="BN10" i="28"/>
  <c r="BL10" i="28"/>
  <c r="BM10" i="28"/>
  <c r="BP10" i="28"/>
  <c r="BI10" i="28"/>
  <c r="BS11" i="28"/>
  <c r="BO11" i="28"/>
  <c r="BR11" i="28"/>
  <c r="BN11" i="28"/>
  <c r="BJ11" i="28"/>
  <c r="BI11" i="28"/>
  <c r="BM11" i="28"/>
  <c r="BL11" i="28"/>
  <c r="BQ11" i="28"/>
  <c r="BP11" i="28"/>
  <c r="BP4" i="28"/>
  <c r="BO4" i="28"/>
  <c r="BM4" i="28"/>
  <c r="BR4" i="28"/>
  <c r="BJ4" i="28"/>
  <c r="BQ4" i="28"/>
  <c r="BI4" i="28"/>
  <c r="BN4" i="28"/>
  <c r="BS4" i="28"/>
  <c r="BL4" i="28"/>
  <c r="BO5" i="28"/>
  <c r="BJ5" i="28"/>
  <c r="BP5" i="28"/>
  <c r="BI5" i="28"/>
  <c r="BN5" i="28"/>
  <c r="BR5" i="28"/>
  <c r="BS5" i="28"/>
  <c r="BQ5" i="28"/>
  <c r="BM5" i="28"/>
  <c r="BL5" i="28"/>
  <c r="DE2" i="26" a="1"/>
  <c r="CI33" i="28" l="1"/>
  <c r="CI32" i="28"/>
  <c r="CI31" i="28"/>
  <c r="CI30" i="28"/>
  <c r="BY32" i="28"/>
  <c r="CC32" i="28"/>
  <c r="BU32" i="28"/>
  <c r="CD32" i="28"/>
  <c r="CE32" i="28"/>
  <c r="BX32" i="28"/>
  <c r="CA32" i="28"/>
  <c r="CB32" i="28"/>
  <c r="BV32" i="28"/>
  <c r="BZ32" i="28"/>
  <c r="CB33" i="28"/>
  <c r="CE33" i="28"/>
  <c r="BY33" i="28"/>
  <c r="CD33" i="28"/>
  <c r="BX33" i="28"/>
  <c r="CC33" i="28"/>
  <c r="BU33" i="28"/>
  <c r="CA33" i="28"/>
  <c r="BZ33" i="28"/>
  <c r="BV33" i="28"/>
  <c r="CI27" i="28"/>
  <c r="CI23" i="28"/>
  <c r="CI19" i="28"/>
  <c r="CI26" i="28"/>
  <c r="CI22" i="28"/>
  <c r="CI25" i="28"/>
  <c r="CI24" i="28"/>
  <c r="CI21" i="28"/>
  <c r="CI20" i="28"/>
  <c r="CI28" i="28"/>
  <c r="CI29" i="28"/>
  <c r="CD31" i="28"/>
  <c r="BV31" i="28"/>
  <c r="CE31" i="28"/>
  <c r="CA31" i="28"/>
  <c r="BY31" i="28"/>
  <c r="BX31" i="28"/>
  <c r="CB31" i="28"/>
  <c r="CC31" i="28"/>
  <c r="BU31" i="28"/>
  <c r="BZ31" i="28"/>
  <c r="CD29" i="28"/>
  <c r="BZ29" i="28"/>
  <c r="BU29" i="28"/>
  <c r="CC29" i="28"/>
  <c r="BY29" i="28"/>
  <c r="BX29" i="28"/>
  <c r="CE29" i="28"/>
  <c r="BV29" i="28"/>
  <c r="CB29" i="28"/>
  <c r="CA29" i="28"/>
  <c r="CD24" i="28"/>
  <c r="CA24" i="28"/>
  <c r="BX24" i="28"/>
  <c r="BV24" i="28"/>
  <c r="CB24" i="28"/>
  <c r="CE24" i="28"/>
  <c r="BU24" i="28"/>
  <c r="CC24" i="28"/>
  <c r="BZ24" i="28"/>
  <c r="BY24" i="28"/>
  <c r="CB22" i="28"/>
  <c r="CC22" i="28"/>
  <c r="BY22" i="28"/>
  <c r="CD22" i="28"/>
  <c r="CA22" i="28"/>
  <c r="BZ22" i="28"/>
  <c r="BV22" i="28"/>
  <c r="CE22" i="28"/>
  <c r="BU22" i="28"/>
  <c r="BX22" i="28"/>
  <c r="CD23" i="28"/>
  <c r="CA23" i="28"/>
  <c r="BV23" i="28"/>
  <c r="BZ23" i="28"/>
  <c r="CB23" i="28"/>
  <c r="BX23" i="28"/>
  <c r="CE23" i="28"/>
  <c r="BY23" i="28"/>
  <c r="CC23" i="28"/>
  <c r="BU23" i="28"/>
  <c r="CD27" i="28"/>
  <c r="CB27" i="28"/>
  <c r="CE27" i="28"/>
  <c r="BX27" i="28"/>
  <c r="CC27" i="28"/>
  <c r="BZ27" i="28"/>
  <c r="BV27" i="28"/>
  <c r="CA27" i="28"/>
  <c r="BU27" i="28"/>
  <c r="BY27" i="28"/>
  <c r="CB26" i="28"/>
  <c r="CC26" i="28"/>
  <c r="BY26" i="28"/>
  <c r="BV26" i="28"/>
  <c r="BU26" i="28"/>
  <c r="CA26" i="28"/>
  <c r="BX26" i="28"/>
  <c r="BZ26" i="28"/>
  <c r="CE26" i="28"/>
  <c r="CD26" i="28"/>
  <c r="CE28" i="28"/>
  <c r="BX28" i="28"/>
  <c r="CC28" i="28"/>
  <c r="BY28" i="28"/>
  <c r="CB28" i="28"/>
  <c r="CA28" i="28"/>
  <c r="CD28" i="28"/>
  <c r="BU28" i="28"/>
  <c r="BZ28" i="28"/>
  <c r="BV28" i="28"/>
  <c r="CE25" i="28"/>
  <c r="CA25" i="28"/>
  <c r="BV25" i="28"/>
  <c r="CD25" i="28"/>
  <c r="BZ25" i="28"/>
  <c r="BU25" i="28"/>
  <c r="BY25" i="28"/>
  <c r="BX25" i="28"/>
  <c r="CC25" i="28"/>
  <c r="CB25" i="28"/>
  <c r="CB30" i="28"/>
  <c r="CC30" i="28"/>
  <c r="BY30" i="28"/>
  <c r="BU30" i="28"/>
  <c r="BX30" i="28"/>
  <c r="CE30" i="28"/>
  <c r="BZ30" i="28"/>
  <c r="BV30" i="28"/>
  <c r="CD30" i="28"/>
  <c r="CA30" i="28"/>
  <c r="DE2" i="26"/>
  <c r="CI15" i="28"/>
  <c r="CI11" i="28"/>
  <c r="CI7" i="28"/>
  <c r="CI3" i="28"/>
  <c r="CI18" i="28"/>
  <c r="CI14" i="28"/>
  <c r="CI10" i="28"/>
  <c r="CI6" i="28"/>
  <c r="CI12" i="28"/>
  <c r="CI4" i="28"/>
  <c r="CI17" i="28"/>
  <c r="CI9" i="28"/>
  <c r="CI5" i="28"/>
  <c r="CI16" i="28"/>
  <c r="CI13" i="28"/>
  <c r="CI8" i="28"/>
  <c r="CE11" i="28"/>
  <c r="CA11" i="28"/>
  <c r="BV11" i="28"/>
  <c r="CD11" i="28"/>
  <c r="BZ11" i="28"/>
  <c r="BU11" i="28"/>
  <c r="BY11" i="28"/>
  <c r="BX11" i="28"/>
  <c r="CC11" i="28"/>
  <c r="CB11" i="28"/>
  <c r="CC8" i="28"/>
  <c r="BY8" i="28"/>
  <c r="CB8" i="28"/>
  <c r="BX8" i="28"/>
  <c r="CE8" i="28"/>
  <c r="BV8" i="28"/>
  <c r="CD8" i="28"/>
  <c r="BU8" i="28"/>
  <c r="BZ8" i="28"/>
  <c r="CA8" i="28"/>
  <c r="CE7" i="28"/>
  <c r="CA7" i="28"/>
  <c r="BV7" i="28"/>
  <c r="CD7" i="28"/>
  <c r="BZ7" i="28"/>
  <c r="BU7" i="28"/>
  <c r="BY7" i="28"/>
  <c r="BX7" i="28"/>
  <c r="CC7" i="28"/>
  <c r="CB7" i="28"/>
  <c r="CE13" i="28"/>
  <c r="CA13" i="28"/>
  <c r="BV13" i="28"/>
  <c r="CD13" i="28"/>
  <c r="BZ13" i="28"/>
  <c r="BU13" i="28"/>
  <c r="CC13" i="28"/>
  <c r="CB13" i="28"/>
  <c r="BY13" i="28"/>
  <c r="BX13" i="28"/>
  <c r="CB10" i="28"/>
  <c r="BY10" i="28"/>
  <c r="CC10" i="28"/>
  <c r="CD10" i="28"/>
  <c r="CA10" i="28"/>
  <c r="CE10" i="28"/>
  <c r="BX10" i="28"/>
  <c r="BZ10" i="28"/>
  <c r="BV10" i="28"/>
  <c r="BU10" i="28"/>
  <c r="CE4" i="28"/>
  <c r="CA4" i="28"/>
  <c r="BV4" i="28"/>
  <c r="CD4" i="28"/>
  <c r="BZ4" i="28"/>
  <c r="BU4" i="28"/>
  <c r="BY4" i="28"/>
  <c r="BX4" i="28"/>
  <c r="CB4" i="28"/>
  <c r="CC4" i="28"/>
  <c r="CB14" i="28"/>
  <c r="BY14" i="28"/>
  <c r="CC14" i="28"/>
  <c r="BU14" i="28"/>
  <c r="CE14" i="28"/>
  <c r="BZ14" i="28"/>
  <c r="CA14" i="28"/>
  <c r="CD14" i="28"/>
  <c r="BV14" i="28"/>
  <c r="BX14" i="28"/>
  <c r="CC3" i="28"/>
  <c r="BY3" i="28"/>
  <c r="CB3" i="28"/>
  <c r="BX3" i="28"/>
  <c r="CA3" i="28"/>
  <c r="BZ3" i="28"/>
  <c r="BU3" i="28"/>
  <c r="CE3" i="28"/>
  <c r="CD3" i="28"/>
  <c r="BV3" i="28"/>
  <c r="CC12" i="28"/>
  <c r="BY12" i="28"/>
  <c r="CB12" i="28"/>
  <c r="BX12" i="28"/>
  <c r="CE12" i="28"/>
  <c r="BV12" i="28"/>
  <c r="CD12" i="28"/>
  <c r="BU12" i="28"/>
  <c r="BZ12" i="28"/>
  <c r="CA12" i="28"/>
  <c r="CC5" i="28"/>
  <c r="BY5" i="28"/>
  <c r="CB5" i="28"/>
  <c r="BX5" i="28"/>
  <c r="CE5" i="28"/>
  <c r="BV5" i="28"/>
  <c r="CD5" i="28"/>
  <c r="BU5" i="28"/>
  <c r="CA5" i="28"/>
  <c r="BZ5" i="28"/>
  <c r="CB21" i="28"/>
  <c r="BX21" i="28"/>
  <c r="CE21" i="28"/>
  <c r="CA21" i="28"/>
  <c r="BV21" i="28"/>
  <c r="BZ21" i="28"/>
  <c r="BY21" i="28"/>
  <c r="CD21" i="28"/>
  <c r="CC21" i="28"/>
  <c r="BU21" i="28"/>
  <c r="CB18" i="28"/>
  <c r="BY18" i="28"/>
  <c r="CC18" i="28"/>
  <c r="BZ18" i="28"/>
  <c r="BX18" i="28"/>
  <c r="CD18" i="28"/>
  <c r="BV18" i="28"/>
  <c r="BU18" i="28"/>
  <c r="CE18" i="28"/>
  <c r="CA18" i="28"/>
  <c r="CC16" i="28"/>
  <c r="BY16" i="28"/>
  <c r="CB16" i="28"/>
  <c r="BX16" i="28"/>
  <c r="CE16" i="28"/>
  <c r="BV16" i="28"/>
  <c r="CD16" i="28"/>
  <c r="BU16" i="28"/>
  <c r="BZ16" i="28"/>
  <c r="CA16" i="28"/>
  <c r="CE15" i="28"/>
  <c r="CA15" i="28"/>
  <c r="BV15" i="28"/>
  <c r="CD15" i="28"/>
  <c r="BZ15" i="28"/>
  <c r="BU15" i="28"/>
  <c r="BY15" i="28"/>
  <c r="BX15" i="28"/>
  <c r="CC15" i="28"/>
  <c r="CB15" i="28"/>
  <c r="CE17" i="28"/>
  <c r="CA17" i="28"/>
  <c r="BV17" i="28"/>
  <c r="CD17" i="28"/>
  <c r="BZ17" i="28"/>
  <c r="BU17" i="28"/>
  <c r="CC17" i="28"/>
  <c r="CB17" i="28"/>
  <c r="BY17" i="28"/>
  <c r="BX17" i="28"/>
  <c r="CD19" i="28"/>
  <c r="BX19" i="28"/>
  <c r="CE19" i="28"/>
  <c r="BV19" i="28"/>
  <c r="CB19" i="28"/>
  <c r="CA19" i="28"/>
  <c r="BY19" i="28"/>
  <c r="BU19" i="28"/>
  <c r="CC19" i="28"/>
  <c r="BZ19" i="28"/>
  <c r="CD20" i="28"/>
  <c r="BZ20" i="28"/>
  <c r="BU20" i="28"/>
  <c r="CC20" i="28"/>
  <c r="BY20" i="28"/>
  <c r="CB20" i="28"/>
  <c r="CA20" i="28"/>
  <c r="CE20" i="28"/>
  <c r="BX20" i="28"/>
  <c r="BV20" i="28"/>
  <c r="CE9" i="28"/>
  <c r="CA9" i="28"/>
  <c r="BV9" i="28"/>
  <c r="CD9" i="28"/>
  <c r="BZ9" i="28"/>
  <c r="BU9" i="28"/>
  <c r="CC9" i="28"/>
  <c r="CB9" i="28"/>
  <c r="BY9" i="28"/>
  <c r="BX9" i="28"/>
  <c r="CE6" i="28"/>
  <c r="BY6" i="28"/>
  <c r="BX6" i="28"/>
  <c r="CB6" i="28"/>
  <c r="CC6" i="28"/>
  <c r="BZ6" i="28"/>
  <c r="CD6" i="28"/>
  <c r="BV6" i="28"/>
  <c r="BU6" i="28"/>
  <c r="CA6" i="28"/>
  <c r="B283" i="22"/>
  <c r="B284" i="22"/>
  <c r="B285" i="22"/>
  <c r="B286" i="22"/>
  <c r="B287" i="22"/>
  <c r="B288" i="22"/>
  <c r="B289" i="22"/>
  <c r="B290" i="22"/>
  <c r="B2" i="22"/>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5" i="22"/>
  <c r="B146" i="22"/>
  <c r="B147"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88" i="22"/>
  <c r="B189" i="22"/>
  <c r="B190" i="22"/>
  <c r="B191" i="22"/>
  <c r="B192" i="22"/>
  <c r="B193" i="22"/>
  <c r="B194" i="22"/>
  <c r="B195" i="22"/>
  <c r="B196" i="22"/>
  <c r="B197" i="22"/>
  <c r="B198" i="22"/>
  <c r="B199" i="22"/>
  <c r="B200" i="22"/>
  <c r="B201" i="22"/>
  <c r="B202" i="22"/>
  <c r="B203" i="22"/>
  <c r="B204" i="22"/>
  <c r="B205" i="22"/>
  <c r="B206" i="22"/>
  <c r="B207" i="22"/>
  <c r="B208" i="22"/>
  <c r="B209" i="22"/>
  <c r="B210" i="22"/>
  <c r="B211" i="22"/>
  <c r="B212" i="22"/>
  <c r="B213" i="22"/>
  <c r="B214" i="22"/>
  <c r="B215" i="22"/>
  <c r="B216" i="22"/>
  <c r="B217" i="22"/>
  <c r="B218" i="22"/>
  <c r="B219" i="22"/>
  <c r="B220" i="22"/>
  <c r="B221" i="22"/>
  <c r="B222" i="22"/>
  <c r="B223" i="22"/>
  <c r="B224" i="22"/>
  <c r="B225" i="22"/>
  <c r="B226" i="22"/>
  <c r="B227" i="22"/>
  <c r="B228" i="22"/>
  <c r="B229" i="22"/>
  <c r="B230" i="22"/>
  <c r="B231" i="22"/>
  <c r="B232" i="22"/>
  <c r="B233" i="22"/>
  <c r="B234" i="22"/>
  <c r="B235" i="22"/>
  <c r="B236" i="22"/>
  <c r="B237" i="22"/>
  <c r="B238" i="22"/>
  <c r="B239" i="22"/>
  <c r="B240" i="22"/>
  <c r="B241" i="22"/>
  <c r="B242" i="22"/>
  <c r="B243" i="22"/>
  <c r="B244" i="22"/>
  <c r="B245" i="22"/>
  <c r="B246" i="22"/>
  <c r="B247" i="22"/>
  <c r="B248" i="22"/>
  <c r="B249" i="22"/>
  <c r="B250" i="22"/>
  <c r="B251" i="22"/>
  <c r="B252" i="22"/>
  <c r="B253" i="22"/>
  <c r="B254" i="22"/>
  <c r="B255" i="22"/>
  <c r="B256" i="22"/>
  <c r="B257" i="22"/>
  <c r="B258" i="22"/>
  <c r="B259" i="22"/>
  <c r="B260" i="22"/>
  <c r="B261" i="22"/>
  <c r="B262" i="22"/>
  <c r="B263" i="22"/>
  <c r="B264" i="22"/>
  <c r="B265" i="22"/>
  <c r="B266" i="22"/>
  <c r="B267" i="22"/>
  <c r="B268" i="22"/>
  <c r="B269" i="22"/>
  <c r="B270" i="22"/>
  <c r="B271" i="22"/>
  <c r="B272" i="22"/>
  <c r="B273" i="22"/>
  <c r="B274" i="22"/>
  <c r="B275" i="22"/>
  <c r="B276" i="22"/>
  <c r="B277" i="22"/>
  <c r="B278" i="22"/>
  <c r="B279" i="22"/>
  <c r="B280" i="22"/>
  <c r="B281" i="22"/>
  <c r="B282" i="22"/>
  <c r="CH30" i="28" l="1"/>
  <c r="CO30" i="28"/>
  <c r="CN30" i="28"/>
  <c r="CM30" i="28"/>
  <c r="CL30" i="28"/>
  <c r="CJ30" i="28"/>
  <c r="CQ30" i="28"/>
  <c r="CP30" i="28"/>
  <c r="CK30" i="28"/>
  <c r="CG30" i="28"/>
  <c r="CH31" i="28"/>
  <c r="CJ31" i="28"/>
  <c r="CK31" i="28"/>
  <c r="CO31" i="28"/>
  <c r="CQ31" i="28"/>
  <c r="CN31" i="28"/>
  <c r="CG31" i="28"/>
  <c r="CP31" i="28"/>
  <c r="CM31" i="28"/>
  <c r="CL31" i="28"/>
  <c r="CJ32" i="28"/>
  <c r="CP32" i="28"/>
  <c r="CM32" i="28"/>
  <c r="CO32" i="28"/>
  <c r="CH32" i="28"/>
  <c r="CL32" i="28"/>
  <c r="CG32" i="28"/>
  <c r="CQ32" i="28"/>
  <c r="CK32" i="28"/>
  <c r="CN32" i="28"/>
  <c r="CH33" i="28"/>
  <c r="CM33" i="28"/>
  <c r="CG33" i="28"/>
  <c r="CJ33" i="28"/>
  <c r="CN33" i="28"/>
  <c r="CP33" i="28"/>
  <c r="CO33" i="28"/>
  <c r="CK33" i="28"/>
  <c r="CQ33" i="28"/>
  <c r="CL33" i="28"/>
  <c r="CJ21" i="28"/>
  <c r="CN21" i="28"/>
  <c r="CQ21" i="28"/>
  <c r="CO21" i="28"/>
  <c r="CL21" i="28"/>
  <c r="CP21" i="28"/>
  <c r="CH21" i="28"/>
  <c r="CM21" i="28"/>
  <c r="CK21" i="28"/>
  <c r="CG21" i="28"/>
  <c r="CM26" i="28"/>
  <c r="CG26" i="28"/>
  <c r="CQ26" i="28"/>
  <c r="CL26" i="28"/>
  <c r="CO26" i="28"/>
  <c r="CK26" i="28"/>
  <c r="CH26" i="28"/>
  <c r="CJ26" i="28"/>
  <c r="CN26" i="28"/>
  <c r="CP26" i="28"/>
  <c r="CM29" i="28"/>
  <c r="CK29" i="28"/>
  <c r="CO29" i="28"/>
  <c r="CJ29" i="28"/>
  <c r="CG29" i="28"/>
  <c r="CH29" i="28"/>
  <c r="CN29" i="28"/>
  <c r="CP29" i="28"/>
  <c r="CQ29" i="28"/>
  <c r="CL29" i="28"/>
  <c r="CO24" i="28"/>
  <c r="CM24" i="28"/>
  <c r="CL24" i="28"/>
  <c r="CG24" i="28"/>
  <c r="CQ24" i="28"/>
  <c r="CJ24" i="28"/>
  <c r="CH24" i="28"/>
  <c r="CP24" i="28"/>
  <c r="CK24" i="28"/>
  <c r="CN24" i="28"/>
  <c r="CN19" i="28"/>
  <c r="CL19" i="28"/>
  <c r="CJ19" i="28"/>
  <c r="CQ19" i="28"/>
  <c r="CO19" i="28"/>
  <c r="CG19" i="28"/>
  <c r="CH19" i="28"/>
  <c r="CK19" i="28"/>
  <c r="CM19" i="28"/>
  <c r="CP19" i="28"/>
  <c r="CM28" i="28"/>
  <c r="CP28" i="28"/>
  <c r="CG28" i="28"/>
  <c r="CL28" i="28"/>
  <c r="CO28" i="28"/>
  <c r="CJ28" i="28"/>
  <c r="CH28" i="28"/>
  <c r="CQ28" i="28"/>
  <c r="CK28" i="28"/>
  <c r="CN28" i="28"/>
  <c r="CM25" i="28"/>
  <c r="CQ25" i="28"/>
  <c r="CL25" i="28"/>
  <c r="CO25" i="28"/>
  <c r="CG25" i="28"/>
  <c r="CN25" i="28"/>
  <c r="CH25" i="28"/>
  <c r="CP25" i="28"/>
  <c r="CJ25" i="28"/>
  <c r="CK25" i="28"/>
  <c r="CK23" i="28"/>
  <c r="CJ23" i="28"/>
  <c r="CN23" i="28"/>
  <c r="CM23" i="28"/>
  <c r="CQ23" i="28"/>
  <c r="CL23" i="28"/>
  <c r="CP23" i="28"/>
  <c r="CG23" i="28"/>
  <c r="CO23" i="28"/>
  <c r="CH23" i="28"/>
  <c r="CL20" i="28"/>
  <c r="CG20" i="28"/>
  <c r="CM20" i="28"/>
  <c r="CK20" i="28"/>
  <c r="CH20" i="28"/>
  <c r="CP20" i="28"/>
  <c r="CO20" i="28"/>
  <c r="CQ20" i="28"/>
  <c r="CN20" i="28"/>
  <c r="CJ20" i="28"/>
  <c r="CG22" i="28"/>
  <c r="CJ22" i="28"/>
  <c r="CK22" i="28"/>
  <c r="CO22" i="28"/>
  <c r="CH22" i="28"/>
  <c r="CP22" i="28"/>
  <c r="CL22" i="28"/>
  <c r="CQ22" i="28"/>
  <c r="CN22" i="28"/>
  <c r="CM22" i="28"/>
  <c r="CQ27" i="28"/>
  <c r="CJ27" i="28"/>
  <c r="CL27" i="28"/>
  <c r="CH27" i="28"/>
  <c r="CO27" i="28"/>
  <c r="CP27" i="28"/>
  <c r="CK27" i="28"/>
  <c r="CM27" i="28"/>
  <c r="CN27" i="28"/>
  <c r="CG27" i="28"/>
  <c r="CG17" i="28"/>
  <c r="CM17" i="28"/>
  <c r="CN17" i="28"/>
  <c r="CK17" i="28"/>
  <c r="CQ17" i="28"/>
  <c r="CP17" i="28"/>
  <c r="CL17" i="28"/>
  <c r="CJ17" i="28"/>
  <c r="CO17" i="28"/>
  <c r="CH17" i="28"/>
  <c r="CN10" i="28"/>
  <c r="CJ10" i="28"/>
  <c r="CQ10" i="28"/>
  <c r="CG10" i="28"/>
  <c r="CP10" i="28"/>
  <c r="CL10" i="28"/>
  <c r="CK10" i="28"/>
  <c r="CM10" i="28"/>
  <c r="CH10" i="28"/>
  <c r="CO10" i="28"/>
  <c r="CQ4" i="28"/>
  <c r="CK4" i="28"/>
  <c r="CH4" i="28"/>
  <c r="CN4" i="28"/>
  <c r="CP4" i="28"/>
  <c r="CM4" i="28"/>
  <c r="CO4" i="28"/>
  <c r="CL4" i="28"/>
  <c r="CG4" i="28"/>
  <c r="CJ4" i="28"/>
  <c r="CP14" i="28"/>
  <c r="CK14" i="28"/>
  <c r="CQ14" i="28"/>
  <c r="CL14" i="28"/>
  <c r="CG14" i="28"/>
  <c r="CO14" i="28"/>
  <c r="CN14" i="28"/>
  <c r="CM14" i="28"/>
  <c r="CJ14" i="28"/>
  <c r="CH14" i="28"/>
  <c r="CQ5" i="28"/>
  <c r="CJ5" i="28"/>
  <c r="CM5" i="28"/>
  <c r="CL5" i="28"/>
  <c r="CO5" i="28"/>
  <c r="CH5" i="28"/>
  <c r="CP5" i="28"/>
  <c r="CN5" i="28"/>
  <c r="CK5" i="28"/>
  <c r="CG5" i="28"/>
  <c r="CO12" i="28"/>
  <c r="CL12" i="28"/>
  <c r="CH12" i="28"/>
  <c r="CJ12" i="28"/>
  <c r="CG12" i="28"/>
  <c r="CM12" i="28"/>
  <c r="CK12" i="28"/>
  <c r="CQ12" i="28"/>
  <c r="CN12" i="28"/>
  <c r="CP12" i="28"/>
  <c r="CM18" i="28"/>
  <c r="CG18" i="28"/>
  <c r="CN18" i="28"/>
  <c r="CK18" i="28"/>
  <c r="CP18" i="28"/>
  <c r="CJ18" i="28"/>
  <c r="CL18" i="28"/>
  <c r="CO18" i="28"/>
  <c r="CQ18" i="28"/>
  <c r="CH18" i="28"/>
  <c r="CN15" i="28"/>
  <c r="CK15" i="28"/>
  <c r="CG15" i="28"/>
  <c r="CQ15" i="28"/>
  <c r="CO15" i="28"/>
  <c r="CM15" i="28"/>
  <c r="CL15" i="28"/>
  <c r="CJ15" i="28"/>
  <c r="CP15" i="28"/>
  <c r="CH15" i="28"/>
  <c r="CH13" i="28"/>
  <c r="CP13" i="28"/>
  <c r="CJ13" i="28"/>
  <c r="CK13" i="28"/>
  <c r="CG13" i="28"/>
  <c r="CQ13" i="28"/>
  <c r="CO13" i="28"/>
  <c r="CM13" i="28"/>
  <c r="CL13" i="28"/>
  <c r="CN13" i="28"/>
  <c r="CM7" i="28"/>
  <c r="CP7" i="28"/>
  <c r="CK7" i="28"/>
  <c r="CH7" i="28"/>
  <c r="CN7" i="28"/>
  <c r="CO7" i="28"/>
  <c r="CL7" i="28"/>
  <c r="CG7" i="28"/>
  <c r="CQ7" i="28"/>
  <c r="CJ7" i="28"/>
  <c r="CG16" i="28"/>
  <c r="CO16" i="28"/>
  <c r="CQ16" i="28"/>
  <c r="CL16" i="28"/>
  <c r="CJ16" i="28"/>
  <c r="CM16" i="28"/>
  <c r="CH16" i="28"/>
  <c r="CP16" i="28"/>
  <c r="CN16" i="28"/>
  <c r="CK16" i="28"/>
  <c r="CK11" i="28"/>
  <c r="CH11" i="28"/>
  <c r="CQ11" i="28"/>
  <c r="CO11" i="28"/>
  <c r="CN11" i="28"/>
  <c r="CJ11" i="28"/>
  <c r="CG11" i="28"/>
  <c r="CP11" i="28"/>
  <c r="CM11" i="28"/>
  <c r="CL11" i="28"/>
  <c r="CH8" i="28"/>
  <c r="CJ8" i="28"/>
  <c r="CN8" i="28"/>
  <c r="CP8" i="28"/>
  <c r="CO8" i="28"/>
  <c r="CL8" i="28"/>
  <c r="CK8" i="28"/>
  <c r="CM8" i="28"/>
  <c r="CQ8" i="28"/>
  <c r="CG8" i="28"/>
  <c r="CK9" i="28"/>
  <c r="CL9" i="28"/>
  <c r="CM9" i="28"/>
  <c r="CG9" i="28"/>
  <c r="CO9" i="28"/>
  <c r="CH9" i="28"/>
  <c r="CJ9" i="28"/>
  <c r="CQ9" i="28"/>
  <c r="CN9" i="28"/>
  <c r="CP9" i="28"/>
  <c r="CO6" i="28"/>
  <c r="CH6" i="28"/>
  <c r="CM6" i="28"/>
  <c r="CJ6" i="28"/>
  <c r="CK6" i="28"/>
  <c r="CP6" i="28"/>
  <c r="CL6" i="28"/>
  <c r="CQ6" i="28"/>
  <c r="CN6" i="28"/>
  <c r="CG6" i="28"/>
  <c r="CH3" i="28"/>
  <c r="CM3" i="28"/>
  <c r="CJ3" i="28"/>
  <c r="CN3" i="28"/>
  <c r="CG3" i="28"/>
  <c r="CQ3" i="28"/>
  <c r="CK3" i="28"/>
  <c r="CP3" i="28"/>
  <c r="CO3" i="28"/>
  <c r="CL3" i="28"/>
  <c r="M3" i="25"/>
  <c r="S40" i="9"/>
  <c r="T40" i="9"/>
  <c r="U40" i="9"/>
  <c r="V40" i="9"/>
  <c r="W40" i="9"/>
  <c r="X40" i="9"/>
  <c r="Y40" i="9"/>
  <c r="Z40" i="9"/>
  <c r="AA40" i="9"/>
  <c r="AB40" i="9"/>
  <c r="AC40" i="9"/>
  <c r="AD40" i="9"/>
  <c r="T36" i="9"/>
  <c r="S35" i="9"/>
  <c r="T35" i="9"/>
  <c r="U35" i="9"/>
  <c r="V35" i="9"/>
  <c r="W35" i="9"/>
  <c r="X35" i="9"/>
  <c r="Y35" i="9"/>
  <c r="Z35" i="9"/>
  <c r="AA35" i="9"/>
  <c r="AB35" i="9"/>
  <c r="AC35" i="9"/>
  <c r="AD35" i="9"/>
  <c r="S36" i="9"/>
  <c r="U36" i="9"/>
  <c r="V36" i="9"/>
  <c r="W36" i="9"/>
  <c r="X36" i="9"/>
  <c r="Y36" i="9"/>
  <c r="Z36" i="9"/>
  <c r="AA36" i="9"/>
  <c r="AB36" i="9"/>
  <c r="AC36" i="9"/>
  <c r="AD36" i="9"/>
  <c r="S37" i="9"/>
  <c r="T37" i="9"/>
  <c r="U37" i="9"/>
  <c r="V37" i="9"/>
  <c r="W37" i="9"/>
  <c r="X37" i="9"/>
  <c r="Y37" i="9"/>
  <c r="Z37" i="9"/>
  <c r="AA37" i="9"/>
  <c r="AB37" i="9"/>
  <c r="AC37" i="9"/>
  <c r="AD37" i="9"/>
  <c r="S38" i="9"/>
  <c r="T38" i="9"/>
  <c r="U38" i="9"/>
  <c r="V38" i="9"/>
  <c r="W38" i="9"/>
  <c r="X38" i="9"/>
  <c r="Y38" i="9"/>
  <c r="Z38" i="9"/>
  <c r="AA38" i="9"/>
  <c r="AB38" i="9"/>
  <c r="AC38" i="9"/>
  <c r="AD38" i="9"/>
  <c r="S39" i="9"/>
  <c r="T39" i="9"/>
  <c r="U39" i="9"/>
  <c r="V39" i="9"/>
  <c r="W39" i="9"/>
  <c r="X39" i="9"/>
  <c r="Y39" i="9"/>
  <c r="Z39" i="9"/>
  <c r="AA39" i="9"/>
  <c r="AB39" i="9"/>
  <c r="AC39" i="9"/>
  <c r="AD39" i="9"/>
  <c r="T3" i="9" l="1"/>
  <c r="X3" i="9"/>
  <c r="AB3" i="9"/>
  <c r="AD3" i="9"/>
  <c r="Y3" i="9"/>
  <c r="S3" i="9"/>
  <c r="U3" i="9"/>
  <c r="V3" i="9"/>
  <c r="Z3" i="9"/>
  <c r="AA3" i="9"/>
  <c r="AC3" i="9"/>
  <c r="W3" i="9"/>
  <c r="V4" i="9" l="1"/>
  <c r="Z4" i="9"/>
  <c r="AD4" i="9"/>
  <c r="S4" i="9"/>
  <c r="W4" i="9"/>
  <c r="AA4" i="9"/>
  <c r="T4" i="9"/>
  <c r="X4" i="9"/>
  <c r="AB4" i="9"/>
  <c r="U4" i="9"/>
  <c r="Y4" i="9"/>
  <c r="AC4" i="9"/>
  <c r="V6" i="9" l="1"/>
  <c r="Z6" i="9"/>
  <c r="AD6" i="9"/>
  <c r="S6" i="9"/>
  <c r="W6" i="9"/>
  <c r="AA6" i="9"/>
  <c r="T6" i="9"/>
  <c r="X6" i="9"/>
  <c r="AB6" i="9"/>
  <c r="U6" i="9"/>
  <c r="Y6" i="9"/>
  <c r="AC6" i="9"/>
  <c r="V5" i="9"/>
  <c r="Z5" i="9"/>
  <c r="AD5" i="9"/>
  <c r="S5" i="9"/>
  <c r="W5" i="9"/>
  <c r="AA5" i="9"/>
  <c r="T5" i="9"/>
  <c r="X5" i="9"/>
  <c r="AB5" i="9"/>
  <c r="U5" i="9"/>
  <c r="Y5" i="9"/>
  <c r="AC5" i="9"/>
  <c r="V7" i="9" l="1"/>
  <c r="Z7" i="9"/>
  <c r="AD7" i="9"/>
  <c r="S7" i="9"/>
  <c r="W7" i="9"/>
  <c r="AA7" i="9"/>
  <c r="T7" i="9"/>
  <c r="X7" i="9"/>
  <c r="AB7" i="9"/>
  <c r="U7" i="9"/>
  <c r="Y7" i="9"/>
  <c r="AC7" i="9"/>
  <c r="V8" i="9" l="1"/>
  <c r="Z8" i="9"/>
  <c r="AD8" i="9"/>
  <c r="S8" i="9"/>
  <c r="W8" i="9"/>
  <c r="AA8" i="9"/>
  <c r="T8" i="9"/>
  <c r="X8" i="9"/>
  <c r="AB8" i="9"/>
  <c r="U8" i="9"/>
  <c r="Y8" i="9"/>
  <c r="AC8" i="9"/>
  <c r="V9" i="9" l="1"/>
  <c r="Z9" i="9"/>
  <c r="AD9" i="9"/>
  <c r="S9" i="9"/>
  <c r="W9" i="9"/>
  <c r="AA9" i="9"/>
  <c r="T9" i="9"/>
  <c r="X9" i="9"/>
  <c r="AB9" i="9"/>
  <c r="U9" i="9"/>
  <c r="Y9" i="9"/>
  <c r="AC9" i="9"/>
  <c r="V10" i="9" l="1"/>
  <c r="Z10" i="9"/>
  <c r="AD10" i="9"/>
  <c r="S10" i="9"/>
  <c r="W10" i="9"/>
  <c r="AA10" i="9"/>
  <c r="T10" i="9"/>
  <c r="X10" i="9"/>
  <c r="AB10" i="9"/>
  <c r="U10" i="9"/>
  <c r="Y10" i="9"/>
  <c r="AC10" i="9"/>
  <c r="V11" i="9" l="1"/>
  <c r="Z11" i="9"/>
  <c r="AD11" i="9"/>
  <c r="S11" i="9"/>
  <c r="W11" i="9"/>
  <c r="AA11" i="9"/>
  <c r="T11" i="9"/>
  <c r="X11" i="9"/>
  <c r="AB11" i="9"/>
  <c r="U11" i="9"/>
  <c r="Y11" i="9"/>
  <c r="AC11" i="9"/>
  <c r="V12" i="9" l="1"/>
  <c r="Z12" i="9"/>
  <c r="AD12" i="9"/>
  <c r="S12" i="9"/>
  <c r="W12" i="9"/>
  <c r="AA12" i="9"/>
  <c r="T12" i="9"/>
  <c r="X12" i="9"/>
  <c r="AB12" i="9"/>
  <c r="Y12" i="9"/>
  <c r="U12" i="9"/>
  <c r="AC12" i="9"/>
  <c r="V13" i="9" l="1"/>
  <c r="Z13" i="9"/>
  <c r="AD13" i="9"/>
  <c r="S13" i="9"/>
  <c r="W13" i="9"/>
  <c r="AA13" i="9"/>
  <c r="T13" i="9"/>
  <c r="X13" i="9"/>
  <c r="AB13" i="9"/>
  <c r="AC13" i="9"/>
  <c r="U13" i="9"/>
  <c r="Y13" i="9"/>
  <c r="V14" i="9" l="1"/>
  <c r="Z14" i="9"/>
  <c r="AD14" i="9"/>
  <c r="S14" i="9"/>
  <c r="W14" i="9"/>
  <c r="AA14" i="9"/>
  <c r="T14" i="9"/>
  <c r="X14" i="9"/>
  <c r="AB14" i="9"/>
  <c r="AC14" i="9"/>
  <c r="U14" i="9"/>
  <c r="Y14" i="9"/>
  <c r="V15" i="9" l="1"/>
  <c r="Z15" i="9"/>
  <c r="AD15" i="9"/>
  <c r="S15" i="9"/>
  <c r="W15" i="9"/>
  <c r="AA15" i="9"/>
  <c r="T15" i="9"/>
  <c r="U15" i="9"/>
  <c r="AC15" i="9"/>
  <c r="X15" i="9"/>
  <c r="Y15" i="9"/>
  <c r="AB15" i="9"/>
  <c r="V16" i="9" l="1"/>
  <c r="Z16" i="9"/>
  <c r="AD16" i="9"/>
  <c r="S16" i="9"/>
  <c r="W16" i="9"/>
  <c r="AA16" i="9"/>
  <c r="Y16" i="9"/>
  <c r="X16" i="9"/>
  <c r="T16" i="9"/>
  <c r="AB16" i="9"/>
  <c r="U16" i="9"/>
  <c r="AC16" i="9"/>
  <c r="V17" i="9" l="1"/>
  <c r="Z17" i="9"/>
  <c r="AD17" i="9"/>
  <c r="S17" i="9"/>
  <c r="W17" i="9"/>
  <c r="AA17" i="9"/>
  <c r="U17" i="9"/>
  <c r="AC17" i="9"/>
  <c r="Y17" i="9"/>
  <c r="X17" i="9"/>
  <c r="AB17" i="9"/>
  <c r="T17" i="9"/>
  <c r="V18" i="9" l="1"/>
  <c r="Z18" i="9"/>
  <c r="S18" i="9"/>
  <c r="W18" i="9"/>
  <c r="AA18" i="9"/>
  <c r="Y18" i="9"/>
  <c r="AD18" i="9"/>
  <c r="T18" i="9"/>
  <c r="AB18" i="9"/>
  <c r="AC18" i="9"/>
  <c r="U18" i="9"/>
  <c r="X18" i="9"/>
  <c r="V20" i="9" l="1"/>
  <c r="Z20" i="9"/>
  <c r="AD20" i="9"/>
  <c r="S20" i="9"/>
  <c r="W20" i="9"/>
  <c r="AA20" i="9"/>
  <c r="Y20" i="9"/>
  <c r="T20" i="9"/>
  <c r="AB20" i="9"/>
  <c r="U20" i="9"/>
  <c r="AC20" i="9"/>
  <c r="X20" i="9"/>
  <c r="S19" i="9"/>
  <c r="W19" i="9"/>
  <c r="AA19" i="9"/>
  <c r="T19" i="9"/>
  <c r="Y19" i="9"/>
  <c r="AD19" i="9"/>
  <c r="AB19" i="9"/>
  <c r="U19" i="9"/>
  <c r="Z19" i="9"/>
  <c r="X19" i="9"/>
  <c r="V19" i="9"/>
  <c r="AC19" i="9"/>
  <c r="V21" i="9" l="1"/>
  <c r="Z21" i="9"/>
  <c r="AD21" i="9"/>
  <c r="S21" i="9"/>
  <c r="W21" i="9"/>
  <c r="AA21" i="9"/>
  <c r="U21" i="9"/>
  <c r="AC21" i="9"/>
  <c r="X21" i="9"/>
  <c r="Y21" i="9"/>
  <c r="T21" i="9"/>
  <c r="AB21" i="9"/>
  <c r="V22" i="9" l="1"/>
  <c r="Z22" i="9"/>
  <c r="AD22" i="9"/>
  <c r="S22" i="9"/>
  <c r="W22" i="9"/>
  <c r="AA22" i="9"/>
  <c r="Y22" i="9"/>
  <c r="T22" i="9"/>
  <c r="AB22" i="9"/>
  <c r="U22" i="9"/>
  <c r="AC22" i="9"/>
  <c r="X22" i="9"/>
  <c r="V23" i="9" l="1"/>
  <c r="Z23" i="9"/>
  <c r="AD23" i="9"/>
  <c r="S23" i="9"/>
  <c r="W23" i="9"/>
  <c r="AA23" i="9"/>
  <c r="U23" i="9"/>
  <c r="AC23" i="9"/>
  <c r="X23" i="9"/>
  <c r="Y23" i="9"/>
  <c r="T23" i="9"/>
  <c r="AB23" i="9"/>
  <c r="V24" i="9" l="1"/>
  <c r="Z24" i="9"/>
  <c r="AD24" i="9"/>
  <c r="S24" i="9"/>
  <c r="W24" i="9"/>
  <c r="AA24" i="9"/>
  <c r="Y24" i="9"/>
  <c r="T24" i="9"/>
  <c r="AB24" i="9"/>
  <c r="U24" i="9"/>
  <c r="AC24" i="9"/>
  <c r="X24" i="9"/>
  <c r="V25" i="9" l="1"/>
  <c r="Z25" i="9"/>
  <c r="AD25" i="9"/>
  <c r="S25" i="9"/>
  <c r="W25" i="9"/>
  <c r="AA25" i="9"/>
  <c r="U25" i="9"/>
  <c r="AC25" i="9"/>
  <c r="X25" i="9"/>
  <c r="Y25" i="9"/>
  <c r="T25" i="9"/>
  <c r="AB25" i="9"/>
  <c r="V26" i="9" l="1"/>
  <c r="Z26" i="9"/>
  <c r="AD26" i="9"/>
  <c r="S26" i="9"/>
  <c r="W26" i="9"/>
  <c r="AA26" i="9"/>
  <c r="Y26" i="9"/>
  <c r="T26" i="9"/>
  <c r="AB26" i="9"/>
  <c r="U26" i="9"/>
  <c r="AC26" i="9"/>
  <c r="X26" i="9"/>
  <c r="V27" i="9" l="1"/>
  <c r="Z27" i="9"/>
  <c r="AD27" i="9"/>
  <c r="S27" i="9"/>
  <c r="W27" i="9"/>
  <c r="AA27" i="9"/>
  <c r="U27" i="9"/>
  <c r="AC27" i="9"/>
  <c r="X27" i="9"/>
  <c r="Y27" i="9"/>
  <c r="T27" i="9"/>
  <c r="AB27" i="9"/>
  <c r="V28" i="9" l="1"/>
  <c r="Z28" i="9"/>
  <c r="AD28" i="9"/>
  <c r="S28" i="9"/>
  <c r="W28" i="9"/>
  <c r="AA28" i="9"/>
  <c r="Y28" i="9"/>
  <c r="T28" i="9"/>
  <c r="AB28" i="9"/>
  <c r="U28" i="9"/>
  <c r="AC28" i="9"/>
  <c r="X28" i="9"/>
  <c r="V29" i="9" l="1"/>
  <c r="Z29" i="9"/>
  <c r="AD29" i="9"/>
  <c r="S29" i="9"/>
  <c r="W29" i="9"/>
  <c r="AA29" i="9"/>
  <c r="U29" i="9"/>
  <c r="AC29" i="9"/>
  <c r="X29" i="9"/>
  <c r="Y29" i="9"/>
  <c r="T29" i="9"/>
  <c r="AB29" i="9"/>
  <c r="V30" i="9" l="1"/>
  <c r="Z30" i="9"/>
  <c r="AD30" i="9"/>
  <c r="S30" i="9"/>
  <c r="W30" i="9"/>
  <c r="AA30" i="9"/>
  <c r="Y30" i="9"/>
  <c r="T30" i="9"/>
  <c r="AB30" i="9"/>
  <c r="U30" i="9"/>
  <c r="AC30" i="9"/>
  <c r="X30" i="9"/>
  <c r="V31" i="9" l="1"/>
  <c r="Z31" i="9"/>
  <c r="AD31" i="9"/>
  <c r="S31" i="9"/>
  <c r="W31" i="9"/>
  <c r="AA31" i="9"/>
  <c r="U31" i="9"/>
  <c r="AC31" i="9"/>
  <c r="X31" i="9"/>
  <c r="Y31" i="9"/>
  <c r="T31" i="9"/>
  <c r="AB31" i="9"/>
  <c r="V32" i="9" l="1"/>
  <c r="Z32" i="9"/>
  <c r="AD32" i="9"/>
  <c r="S32" i="9"/>
  <c r="W32" i="9"/>
  <c r="AA32" i="9"/>
  <c r="Y32" i="9"/>
  <c r="T32" i="9"/>
  <c r="AB32" i="9"/>
  <c r="U32" i="9"/>
  <c r="AC32" i="9"/>
  <c r="X32" i="9"/>
  <c r="V33" i="9" l="1"/>
  <c r="Z33" i="9"/>
  <c r="AD33" i="9"/>
  <c r="S33" i="9"/>
  <c r="U33" i="9"/>
  <c r="AA33" i="9"/>
  <c r="W33" i="9"/>
  <c r="AB33" i="9"/>
  <c r="X33" i="9"/>
  <c r="AC33" i="9"/>
  <c r="T33" i="9"/>
  <c r="Y33" i="9"/>
  <c r="V34" i="9" l="1"/>
  <c r="Z34" i="9"/>
  <c r="AD34" i="9"/>
  <c r="T34" i="9"/>
  <c r="Y34" i="9"/>
  <c r="U34" i="9"/>
  <c r="AA34" i="9"/>
  <c r="W34" i="9"/>
  <c r="AB34" i="9"/>
  <c r="S34" i="9"/>
  <c r="X34" i="9"/>
  <c r="AC3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E54" authorId="0" shapeId="0" xr:uid="{4444ECA7-7B76-4D92-A81E-F716E60E10D8}">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F54" authorId="0" shapeId="0" xr:uid="{D78C99C5-9D24-4B0C-8D6A-D7A9817AE14A}">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G54" authorId="0" shapeId="0" xr:uid="{1E8BB0C5-85F4-4D4D-B222-45689F945A0B}">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H54" authorId="0" shapeId="0" xr:uid="{1334E590-2285-43CC-A0EF-37BA74D9AAE4}">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I54" authorId="0" shapeId="0" xr:uid="{8CCD6E4F-49D2-4F75-9040-79479D483969}">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J54" authorId="0" shapeId="0" xr:uid="{F7FEC87E-7D44-4AB6-A5FA-549E51AB3BD3}">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K54" authorId="0" shapeId="0" xr:uid="{923B6A58-D3F0-45BF-B2FA-D75A72D802F3}">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L54" authorId="0" shapeId="0" xr:uid="{F69DE75E-806F-4433-8FF0-7018B9397EF3}">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E68" authorId="0" shapeId="0" xr:uid="{AA4D9857-864A-4837-BD8D-49C09AF2E5D4}">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F68" authorId="0" shapeId="0" xr:uid="{929274B7-6947-490B-AF22-87906AE4AAC2}">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G68" authorId="0" shapeId="0" xr:uid="{4746709B-6017-4FF8-A90B-B57625DCB3C9}">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H68" authorId="0" shapeId="0" xr:uid="{3A852472-FA2F-43D0-9C13-4C8E844561F8}">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I68" authorId="0" shapeId="0" xr:uid="{11FE31E4-481A-4883-AAC9-0AE9A7192523}">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J68" authorId="0" shapeId="0" xr:uid="{B7BEA9CB-61D7-468E-991F-DDE77155974E}">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K68" authorId="0" shapeId="0" xr:uid="{C87403FF-FD44-4B1C-829F-65D772F02515}">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L68" authorId="0" shapeId="0" xr:uid="{CA86F7B7-9ED3-4133-B326-B444C7426ED4}">
      <text>
        <r>
          <rPr>
            <b/>
            <sz val="9"/>
            <color indexed="81"/>
            <rFont val="Tahoma"/>
            <family val="2"/>
          </rPr>
          <t>Author:</t>
        </r>
        <r>
          <rPr>
            <sz val="9"/>
            <color indexed="81"/>
            <rFont val="Tahoma"/>
            <family val="2"/>
          </rPr>
          <t xml:space="preserve">
-15 for WC week, between 0 &amp; -3 otherwise; max numbers of hits taken in a week (-1 is one hit)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<sst xmlns="http://schemas.openxmlformats.org/spreadsheetml/2006/main" count="25297" uniqueCount="2025">
  <si>
    <t>Projected Performance for this GW</t>
  </si>
  <si>
    <t>Player</t>
  </si>
  <si>
    <t>Pos</t>
  </si>
  <si>
    <t>Price</t>
  </si>
  <si>
    <t>Goals</t>
  </si>
  <si>
    <t>Assists</t>
  </si>
  <si>
    <t>BP</t>
  </si>
  <si>
    <t>Goals Ag</t>
  </si>
  <si>
    <t>Saves</t>
  </si>
  <si>
    <t>Misc</t>
  </si>
  <si>
    <t>Total</t>
  </si>
  <si>
    <t>VAPM</t>
  </si>
  <si>
    <t>Mins</t>
  </si>
  <si>
    <t>M</t>
  </si>
  <si>
    <t>D</t>
  </si>
  <si>
    <t>F</t>
  </si>
  <si>
    <t>G</t>
  </si>
  <si>
    <t>Luis Díaz</t>
  </si>
  <si>
    <t>League:</t>
  </si>
  <si>
    <t>Gameweek (GW):</t>
  </si>
  <si>
    <t>File updated (BST):</t>
  </si>
  <si>
    <t>@FantasySocData</t>
  </si>
  <si>
    <t>EPL</t>
  </si>
  <si>
    <t>Manchester City</t>
  </si>
  <si>
    <t>Erling Haaland</t>
  </si>
  <si>
    <t>Liverpool</t>
  </si>
  <si>
    <t>Mohamed Salah</t>
  </si>
  <si>
    <t>Phil Foden</t>
  </si>
  <si>
    <t>Tottenham</t>
  </si>
  <si>
    <t>Son Heung-min</t>
  </si>
  <si>
    <t>Manchester Utd</t>
  </si>
  <si>
    <t>Bruno Fernandes</t>
  </si>
  <si>
    <t>Jack Grealish</t>
  </si>
  <si>
    <t>Wolves</t>
  </si>
  <si>
    <t>Hwang Hee-chan</t>
  </si>
  <si>
    <t>Arsenal</t>
  </si>
  <si>
    <t>Bukayo Saka</t>
  </si>
  <si>
    <t>Brighton</t>
  </si>
  <si>
    <t>Kaoru Mitoma</t>
  </si>
  <si>
    <t>Trent Alexander-Arnold</t>
  </si>
  <si>
    <t>Newcastle Utd</t>
  </si>
  <si>
    <t>Alexander Isak</t>
  </si>
  <si>
    <t>Lewis Dunk</t>
  </si>
  <si>
    <t>Caoimhín Kelleher</t>
  </si>
  <si>
    <t>Evan Ferguson</t>
  </si>
  <si>
    <t>Darwin Núñez</t>
  </si>
  <si>
    <t>Brentford</t>
  </si>
  <si>
    <t>Ethan Pinnock</t>
  </si>
  <si>
    <t>Bernardo Silva</t>
  </si>
  <si>
    <t>Rúben Dias</t>
  </si>
  <si>
    <t>Kyle Walker</t>
  </si>
  <si>
    <t>Chelsea</t>
  </si>
  <si>
    <t>Nicolas Jackson</t>
  </si>
  <si>
    <t>Ben Mee</t>
  </si>
  <si>
    <t>João Pedro</t>
  </si>
  <si>
    <t>Cole Palmer</t>
  </si>
  <si>
    <t>West Ham</t>
  </si>
  <si>
    <t>Jarrod Bowen</t>
  </si>
  <si>
    <t>Keane Lewis-Potter</t>
  </si>
  <si>
    <t>James Ward-Prowse</t>
  </si>
  <si>
    <t>Virgil van Dijk</t>
  </si>
  <si>
    <t>Aston Villa</t>
  </si>
  <si>
    <t>Ollie Watkins</t>
  </si>
  <si>
    <t>Ederson</t>
  </si>
  <si>
    <t>Pedro Porro</t>
  </si>
  <si>
    <t>Bournemouth</t>
  </si>
  <si>
    <t>Dominic Solanke</t>
  </si>
  <si>
    <t>Rodri</t>
  </si>
  <si>
    <t>Fulham</t>
  </si>
  <si>
    <t>Raúl Jiménez</t>
  </si>
  <si>
    <t>Martin Ødegaard</t>
  </si>
  <si>
    <t>André Onana</t>
  </si>
  <si>
    <t>José Sá</t>
  </si>
  <si>
    <t>Robert Sánchez</t>
  </si>
  <si>
    <t>Brennan Johnson</t>
  </si>
  <si>
    <t>Matheus Cunha</t>
  </si>
  <si>
    <t>Anthony Gordon</t>
  </si>
  <si>
    <t>Manuel Akanji</t>
  </si>
  <si>
    <t>Bernd Leno</t>
  </si>
  <si>
    <t>Gabriel Jesus</t>
  </si>
  <si>
    <t>Craig Dawson</t>
  </si>
  <si>
    <t>Dominik Szoboszlai</t>
  </si>
  <si>
    <t>Nott'ham Forest</t>
  </si>
  <si>
    <t>Morgan Gibbs-White</t>
  </si>
  <si>
    <t>Tomáš Souček</t>
  </si>
  <si>
    <t>Dejan Kulusevski</t>
  </si>
  <si>
    <t>Kieran Trippier</t>
  </si>
  <si>
    <t>Enzo Fernández</t>
  </si>
  <si>
    <t>Max Kilman</t>
  </si>
  <si>
    <t>Nélson Semedo</t>
  </si>
  <si>
    <t>Mark Flekken</t>
  </si>
  <si>
    <t>Everton</t>
  </si>
  <si>
    <t>Dwight McNeil</t>
  </si>
  <si>
    <t>Wes Foderingham</t>
  </si>
  <si>
    <t>Reece James</t>
  </si>
  <si>
    <t>Jean-Ricner Bellegarde</t>
  </si>
  <si>
    <t>Raheem Sterling</t>
  </si>
  <si>
    <t>Mads Roerslev</t>
  </si>
  <si>
    <t>Abdoulaye Doucouré</t>
  </si>
  <si>
    <t>Rasmus Højlund</t>
  </si>
  <si>
    <t>Mario Lemina</t>
  </si>
  <si>
    <t>Luke Shaw</t>
  </si>
  <si>
    <t>Gabriel Martinelli</t>
  </si>
  <si>
    <t>Jack Harrison</t>
  </si>
  <si>
    <t>Ben Davies</t>
  </si>
  <si>
    <t>Ben White</t>
  </si>
  <si>
    <t>Martin Dúbravka</t>
  </si>
  <si>
    <t>Ibrahima Konaté</t>
  </si>
  <si>
    <t>Andreas Pereira</t>
  </si>
  <si>
    <t>Jan Paul van Hecke</t>
  </si>
  <si>
    <t>Crystal Palace</t>
  </si>
  <si>
    <t>Toti Gomes</t>
  </si>
  <si>
    <t>Vitaly Janelt</t>
  </si>
  <si>
    <t>Kai Havertz</t>
  </si>
  <si>
    <t>Antony</t>
  </si>
  <si>
    <t>Guglielmo Vicario</t>
  </si>
  <si>
    <t>Joël Veltman</t>
  </si>
  <si>
    <t>Oleksandr Zinchenko</t>
  </si>
  <si>
    <t>Łukasz Fabiański</t>
  </si>
  <si>
    <t>Christian Nørgaard</t>
  </si>
  <si>
    <t>Odsonne Édouard</t>
  </si>
  <si>
    <t>Miguel Almirón</t>
  </si>
  <si>
    <t>Anthony Elanga</t>
  </si>
  <si>
    <t>Lucas Paquetá</t>
  </si>
  <si>
    <t>Yoane Wissa</t>
  </si>
  <si>
    <t>Kostas Tsimikas</t>
  </si>
  <si>
    <t>Cristian Romero</t>
  </si>
  <si>
    <t>William Saliba</t>
  </si>
  <si>
    <t>Odisseas Vlachodimos</t>
  </si>
  <si>
    <t>Dominic Calvert-Lewin</t>
  </si>
  <si>
    <t>David Raya</t>
  </si>
  <si>
    <t>Levi Colwill</t>
  </si>
  <si>
    <t>Yehor Yarmoliuk</t>
  </si>
  <si>
    <t>Alex Iwobi</t>
  </si>
  <si>
    <t>Harry Maguire</t>
  </si>
  <si>
    <t>Emiliano Martínez</t>
  </si>
  <si>
    <t>Antonee Robinson</t>
  </si>
  <si>
    <t>Alejandro Garnacho</t>
  </si>
  <si>
    <t>Joelinton</t>
  </si>
  <si>
    <t>Lewis Miley</t>
  </si>
  <si>
    <t>Tom Cairney</t>
  </si>
  <si>
    <t>Bruno Guimarães</t>
  </si>
  <si>
    <t>Declan Rice</t>
  </si>
  <si>
    <t>Leon Bailey</t>
  </si>
  <si>
    <t>Ryan Christie</t>
  </si>
  <si>
    <t>Jordan Ayew</t>
  </si>
  <si>
    <t>Diogo Dalot</t>
  </si>
  <si>
    <t>Neto</t>
  </si>
  <si>
    <t>Jefferson Lerma</t>
  </si>
  <si>
    <t>Joško Gvardiol</t>
  </si>
  <si>
    <t>Murillo</t>
  </si>
  <si>
    <t>Jordan Pickford</t>
  </si>
  <si>
    <t>Chris Wood</t>
  </si>
  <si>
    <t>Emerson Palmieri</t>
  </si>
  <si>
    <t>John McGinn</t>
  </si>
  <si>
    <t>Vitaliy Mykolenko</t>
  </si>
  <si>
    <t>Ezri Konsa</t>
  </si>
  <si>
    <t>Sam Johnstone</t>
  </si>
  <si>
    <t>James Tarkowski</t>
  </si>
  <si>
    <t>Nicolás Domínguez</t>
  </si>
  <si>
    <t>Vladimír Coufal</t>
  </si>
  <si>
    <t>Pau Torres</t>
  </si>
  <si>
    <t>Idrissa Gana Gueye</t>
  </si>
  <si>
    <t>Simon Adingra</t>
  </si>
  <si>
    <t>Marcus Rashford</t>
  </si>
  <si>
    <t>Lucas Digne</t>
  </si>
  <si>
    <t>Antoine Semenyo</t>
  </si>
  <si>
    <t>Valentino Livramento</t>
  </si>
  <si>
    <t>Yves Bissouma</t>
  </si>
  <si>
    <t>Ryan Gravenberch</t>
  </si>
  <si>
    <t>Wataru Endo</t>
  </si>
  <si>
    <t>Sergio Reguilón</t>
  </si>
  <si>
    <t>Destiny Udogie</t>
  </si>
  <si>
    <t>Calvin Bassey</t>
  </si>
  <si>
    <t>Jarrad Branthwaite</t>
  </si>
  <si>
    <t>Fabian Schär</t>
  </si>
  <si>
    <t>Timothy Castagne</t>
  </si>
  <si>
    <t>Ashley Young</t>
  </si>
  <si>
    <t>Aaron Wan-Bissaka</t>
  </si>
  <si>
    <t>João Gomes</t>
  </si>
  <si>
    <t>Moisés Caicedo</t>
  </si>
  <si>
    <t>Lewis Cook</t>
  </si>
  <si>
    <t>Jeffrey Schlupp</t>
  </si>
  <si>
    <t>Nathan Aké</t>
  </si>
  <si>
    <t>Benoît Badiashile</t>
  </si>
  <si>
    <t>Amadou Onana</t>
  </si>
  <si>
    <t>Ross Barkley</t>
  </si>
  <si>
    <t>Marcus Tavernier</t>
  </si>
  <si>
    <t>Youri Tielemans</t>
  </si>
  <si>
    <t>Jamaal Lascelles</t>
  </si>
  <si>
    <t>Harry Toffolo</t>
  </si>
  <si>
    <t>Boubacar Kamara</t>
  </si>
  <si>
    <t>Joachim Andersen</t>
  </si>
  <si>
    <t>Marc Guéhi</t>
  </si>
  <si>
    <t>Kobbie Mainoo</t>
  </si>
  <si>
    <t>Luis Sinisterra</t>
  </si>
  <si>
    <t>Marcos Senesi</t>
  </si>
  <si>
    <t>Diego Carlos</t>
  </si>
  <si>
    <t>Edson Álvarez</t>
  </si>
  <si>
    <t>Jason Steele</t>
  </si>
  <si>
    <t>Justin Kluivert</t>
  </si>
  <si>
    <t>Milos Kerkez</t>
  </si>
  <si>
    <t>Bart Verbruggen</t>
  </si>
  <si>
    <t>Joel Ward</t>
  </si>
  <si>
    <t>Illia Zabarnyi</t>
  </si>
  <si>
    <t>Adam Smith</t>
  </si>
  <si>
    <t>Ibrahim Sangaré</t>
  </si>
  <si>
    <t>Mykhailo Mudryk</t>
  </si>
  <si>
    <t>Chris Richards</t>
  </si>
  <si>
    <t>Axel Disasi</t>
  </si>
  <si>
    <t>Philip Billing</t>
  </si>
  <si>
    <t>Will Hughes</t>
  </si>
  <si>
    <t>Nathaniel Clyne</t>
  </si>
  <si>
    <t>Joe Gomez</t>
  </si>
  <si>
    <t>Harrison Reed</t>
  </si>
  <si>
    <t>Jack Hinshelwood</t>
  </si>
  <si>
    <t>Igor</t>
  </si>
  <si>
    <t>Facundo Buonanotte</t>
  </si>
  <si>
    <t>Adam Lallana</t>
  </si>
  <si>
    <t>Mathias Jensen</t>
  </si>
  <si>
    <t>Matty Cash</t>
  </si>
  <si>
    <t>Kenny Tete</t>
  </si>
  <si>
    <t>Curtis Jones</t>
  </si>
  <si>
    <t>John Stones</t>
  </si>
  <si>
    <t>Leandro Trossard</t>
  </si>
  <si>
    <t>Ola Aina</t>
  </si>
  <si>
    <t>Carlos Baleba</t>
  </si>
  <si>
    <t>Pablo Sarabia</t>
  </si>
  <si>
    <t>Harvey Elliott</t>
  </si>
  <si>
    <t>Beto</t>
  </si>
  <si>
    <t>James Milner</t>
  </si>
  <si>
    <t>Jakub Kiwior</t>
  </si>
  <si>
    <t>Cody Gakpo</t>
  </si>
  <si>
    <t>Ryan Yates</t>
  </si>
  <si>
    <t>Bobby Reid</t>
  </si>
  <si>
    <t>Harry Wilson</t>
  </si>
  <si>
    <t>Pape Matar Sarr</t>
  </si>
  <si>
    <t>Richarlison</t>
  </si>
  <si>
    <t>Rico Lewis</t>
  </si>
  <si>
    <t>Santiago Bueno</t>
  </si>
  <si>
    <t>Victor Lindelöf</t>
  </si>
  <si>
    <t>Jorginho</t>
  </si>
  <si>
    <t>Matt Doherty</t>
  </si>
  <si>
    <t>Mason Mount</t>
  </si>
  <si>
    <t>Jacob Ramsey</t>
  </si>
  <si>
    <t>Mateo Kovačić</t>
  </si>
  <si>
    <t>Neco Williams</t>
  </si>
  <si>
    <t>Eddie Nketiah</t>
  </si>
  <si>
    <t>Marc Cucurella</t>
  </si>
  <si>
    <t>Jean-Philippe Mateta</t>
  </si>
  <si>
    <t>Aaron Ramsdale</t>
  </si>
  <si>
    <t>Matheus Nunes</t>
  </si>
  <si>
    <t>Konstantinos Mavropanos</t>
  </si>
  <si>
    <t>Nathan Patterson</t>
  </si>
  <si>
    <t>Oliver Skipp</t>
  </si>
  <si>
    <t>Callum Hudson-Odoi</t>
  </si>
  <si>
    <t>Álex Moreno</t>
  </si>
  <si>
    <t>Carlos Vinícius</t>
  </si>
  <si>
    <t>Danilo</t>
  </si>
  <si>
    <t>Tommy Doyle</t>
  </si>
  <si>
    <t>Michael Keane</t>
  </si>
  <si>
    <t>Danny Ings</t>
  </si>
  <si>
    <t>Oscar Bobb</t>
  </si>
  <si>
    <t>Altay Bayındır</t>
  </si>
  <si>
    <t>Daniel Bentley</t>
  </si>
  <si>
    <t>Jakub Moder</t>
  </si>
  <si>
    <t>Stefan Ortega</t>
  </si>
  <si>
    <t>Boubacar Traoré</t>
  </si>
  <si>
    <t>Aaron Cresswell</t>
  </si>
  <si>
    <t>Lewis Hall</t>
  </si>
  <si>
    <t>Rodrigo Muniz</t>
  </si>
  <si>
    <t>Matt Turner</t>
  </si>
  <si>
    <t>Robin Olsen</t>
  </si>
  <si>
    <t>Séamus Coleman</t>
  </si>
  <si>
    <t>Fraser Forster</t>
  </si>
  <si>
    <t>João Virgínia</t>
  </si>
  <si>
    <t>Mikkel Damsgaard</t>
  </si>
  <si>
    <t>Jonny Evans</t>
  </si>
  <si>
    <t>Dango Ouattara</t>
  </si>
  <si>
    <t>Saša Lukić</t>
  </si>
  <si>
    <t>Emil Krafth</t>
  </si>
  <si>
    <t>Matheus França</t>
  </si>
  <si>
    <t>Jhon Durán</t>
  </si>
  <si>
    <t>Youssef Chermiti</t>
  </si>
  <si>
    <t>Reiss Nelson</t>
  </si>
  <si>
    <t>Scott Carson</t>
  </si>
  <si>
    <t>Steven Benda</t>
  </si>
  <si>
    <t>Brandon Austin</t>
  </si>
  <si>
    <t>Tom King</t>
  </si>
  <si>
    <t>Remi Matthews</t>
  </si>
  <si>
    <t>Deivid Washington</t>
  </si>
  <si>
    <t>Jurriën Timber</t>
  </si>
  <si>
    <t>Takehiro Tomiyasu</t>
  </si>
  <si>
    <t>Emile Smith Rowe</t>
  </si>
  <si>
    <t>Thomas Partey</t>
  </si>
  <si>
    <t>Kortney Hause</t>
  </si>
  <si>
    <t>Tyrone Mings</t>
  </si>
  <si>
    <t>Emi Buendía</t>
  </si>
  <si>
    <t>Tim Iroegbunam</t>
  </si>
  <si>
    <t>Lloyd Kelly</t>
  </si>
  <si>
    <t>Max Aarons</t>
  </si>
  <si>
    <t>Alex Scott</t>
  </si>
  <si>
    <t>Tyler Adams</t>
  </si>
  <si>
    <t>Aaron Hickey</t>
  </si>
  <si>
    <t>Kim Jisoo</t>
  </si>
  <si>
    <t>Kristoffer Ajer</t>
  </si>
  <si>
    <t>Nathan Collins</t>
  </si>
  <si>
    <t>Rico Henry</t>
  </si>
  <si>
    <t>Bryan Mbeumo</t>
  </si>
  <si>
    <t>Ethan Brierley</t>
  </si>
  <si>
    <t>Josh Dasilva</t>
  </si>
  <si>
    <t>Kevin Schade</t>
  </si>
  <si>
    <t>Adam Webster</t>
  </si>
  <si>
    <t>Pervis Estupiñán</t>
  </si>
  <si>
    <t>Tariq Lamptey</t>
  </si>
  <si>
    <t>Solly March</t>
  </si>
  <si>
    <t>Danny Welbeck</t>
  </si>
  <si>
    <t>Ben Chilwell</t>
  </si>
  <si>
    <t>Malo Gusto</t>
  </si>
  <si>
    <t>Trevoh Chalobah</t>
  </si>
  <si>
    <t>Wesley Fofana</t>
  </si>
  <si>
    <t>Carney Chukwuemeka</t>
  </si>
  <si>
    <t>Lesley Ugochukwu</t>
  </si>
  <si>
    <t>Noni Madueke</t>
  </si>
  <si>
    <t>Roméo Lavia</t>
  </si>
  <si>
    <t>Christopher Nkunku</t>
  </si>
  <si>
    <t>Dean Henderson</t>
  </si>
  <si>
    <t>Rob Holding</t>
  </si>
  <si>
    <t>Tyrick Mitchell</t>
  </si>
  <si>
    <t>Cheick Doucouré</t>
  </si>
  <si>
    <t>Eberechi Eze</t>
  </si>
  <si>
    <t>James Garner</t>
  </si>
  <si>
    <t>Issa Diop</t>
  </si>
  <si>
    <t>Adama Traoré</t>
  </si>
  <si>
    <t>Alisson</t>
  </si>
  <si>
    <t>Andrew Robertson</t>
  </si>
  <si>
    <t>Alexis Mac Allister</t>
  </si>
  <si>
    <t>Diogo Jota</t>
  </si>
  <si>
    <t>James McConnell</t>
  </si>
  <si>
    <t>Jeremy Doku</t>
  </si>
  <si>
    <t>Kevin De Bruyne</t>
  </si>
  <si>
    <t>Lisandro Martínez</t>
  </si>
  <si>
    <t>Tyrell Malacia</t>
  </si>
  <si>
    <t>Amad Diallo</t>
  </si>
  <si>
    <t>Casemiro</t>
  </si>
  <si>
    <t>Christian Eriksen</t>
  </si>
  <si>
    <t>Nick Pope</t>
  </si>
  <si>
    <t>Alex Murphy</t>
  </si>
  <si>
    <t>Dan Burn</t>
  </si>
  <si>
    <t>Matt Targett</t>
  </si>
  <si>
    <t>Sven Botman</t>
  </si>
  <si>
    <t>Elliot Anderson</t>
  </si>
  <si>
    <t>Harvey Barnes</t>
  </si>
  <si>
    <t>Jacob Murphy</t>
  </si>
  <si>
    <t>Joe Willock</t>
  </si>
  <si>
    <t>Sean Longstaff</t>
  </si>
  <si>
    <t>Callum Wilson</t>
  </si>
  <si>
    <t>Andrew Omobamidele</t>
  </si>
  <si>
    <t>Willy Boly</t>
  </si>
  <si>
    <t>Taiwo Awoniyi</t>
  </si>
  <si>
    <t>Alfie Whiteman</t>
  </si>
  <si>
    <t>Micky van de Ven</t>
  </si>
  <si>
    <t>James Maddison</t>
  </si>
  <si>
    <t>Rodrigo Bentancur</t>
  </si>
  <si>
    <t>Alphonse Areola</t>
  </si>
  <si>
    <t>Ben Johnson</t>
  </si>
  <si>
    <t>Maxwel Cornet</t>
  </si>
  <si>
    <t>Michail Antonio</t>
  </si>
  <si>
    <t>Enso Gonzalez</t>
  </si>
  <si>
    <t>Pedro Neto</t>
  </si>
  <si>
    <t>Games Played</t>
  </si>
  <si>
    <t>Mins per Game</t>
  </si>
  <si>
    <t>Ownership</t>
  </si>
  <si>
    <t>Total Points</t>
  </si>
  <si>
    <t/>
  </si>
  <si>
    <t>Avg Points</t>
  </si>
  <si>
    <t>Fantasy Stats</t>
  </si>
  <si>
    <t>Totals</t>
  </si>
  <si>
    <t>Total xGoals &amp; xAssists</t>
  </si>
  <si>
    <t>Over/Under Performance</t>
  </si>
  <si>
    <t>xGoals &amp; xAssists Per 90 mins</t>
  </si>
  <si>
    <t>Yellow &amp; Red Cards</t>
  </si>
  <si>
    <t>Age</t>
  </si>
  <si>
    <t>Non-Pen Goals</t>
  </si>
  <si>
    <t>Pens Attempt</t>
  </si>
  <si>
    <t>Pens Scored</t>
  </si>
  <si>
    <t>Total Goals</t>
  </si>
  <si>
    <t>NPxG</t>
  </si>
  <si>
    <t>xG</t>
  </si>
  <si>
    <t>xA</t>
  </si>
  <si>
    <t>NPG-NPxG</t>
  </si>
  <si>
    <t>G-xG</t>
  </si>
  <si>
    <t>A-xA</t>
  </si>
  <si>
    <t>NPxG90</t>
  </si>
  <si>
    <t>xG90</t>
  </si>
  <si>
    <t>xA90</t>
  </si>
  <si>
    <t>Total YCs</t>
  </si>
  <si>
    <t>YC Watch?</t>
  </si>
  <si>
    <t>Total RCs</t>
  </si>
  <si>
    <t>Pos Num</t>
  </si>
  <si>
    <t>Ave Points</t>
  </si>
  <si>
    <t>Fantasy</t>
  </si>
  <si>
    <t>FPL Assists</t>
  </si>
  <si>
    <t>Goals + FPL Assists</t>
  </si>
  <si>
    <t>NPxI90</t>
  </si>
  <si>
    <t>Date</t>
  </si>
  <si>
    <t>Time</t>
  </si>
  <si>
    <t>Home</t>
  </si>
  <si>
    <t>HomeGoals</t>
  </si>
  <si>
    <t>Home_xG</t>
  </si>
  <si>
    <t>Away</t>
  </si>
  <si>
    <t>AwayGoals</t>
  </si>
  <si>
    <t>Away_xG</t>
  </si>
  <si>
    <t>Team</t>
  </si>
  <si>
    <t>P</t>
  </si>
  <si>
    <t>W</t>
  </si>
  <si>
    <t>L</t>
  </si>
  <si>
    <t>GF</t>
  </si>
  <si>
    <t>GA</t>
  </si>
  <si>
    <t>Dif</t>
  </si>
  <si>
    <t>ShF</t>
  </si>
  <si>
    <t>ShA</t>
  </si>
  <si>
    <t>ShDif</t>
  </si>
  <si>
    <t>SoTF</t>
  </si>
  <si>
    <t>SoTA</t>
  </si>
  <si>
    <t>SoT Dif</t>
  </si>
  <si>
    <t>xGA</t>
  </si>
  <si>
    <t>xGDif</t>
  </si>
  <si>
    <t>Points</t>
  </si>
  <si>
    <t xml:space="preserve">P </t>
  </si>
  <si>
    <t xml:space="preserve">W </t>
  </si>
  <si>
    <t xml:space="preserve">D </t>
  </si>
  <si>
    <t xml:space="preserve">L </t>
  </si>
  <si>
    <t xml:space="preserve">GF </t>
  </si>
  <si>
    <t xml:space="preserve">GA </t>
  </si>
  <si>
    <t xml:space="preserve">Dif </t>
  </si>
  <si>
    <t xml:space="preserve">ShF </t>
  </si>
  <si>
    <t xml:space="preserve">ShA </t>
  </si>
  <si>
    <t xml:space="preserve">ShDif </t>
  </si>
  <si>
    <t xml:space="preserve">SoTF </t>
  </si>
  <si>
    <t xml:space="preserve">SoTA </t>
  </si>
  <si>
    <t xml:space="preserve">SoT Dif </t>
  </si>
  <si>
    <t xml:space="preserve">xG </t>
  </si>
  <si>
    <t xml:space="preserve">xGA </t>
  </si>
  <si>
    <t xml:space="preserve">xG Dif </t>
  </si>
  <si>
    <t xml:space="preserve">Points </t>
  </si>
  <si>
    <t xml:space="preserve"> P</t>
  </si>
  <si>
    <t xml:space="preserve"> W</t>
  </si>
  <si>
    <t xml:space="preserve"> D</t>
  </si>
  <si>
    <t xml:space="preserve"> L</t>
  </si>
  <si>
    <t xml:space="preserve"> GF</t>
  </si>
  <si>
    <t xml:space="preserve"> GA</t>
  </si>
  <si>
    <t xml:space="preserve"> Dif</t>
  </si>
  <si>
    <t xml:space="preserve"> ShF</t>
  </si>
  <si>
    <t xml:space="preserve"> ShA</t>
  </si>
  <si>
    <t xml:space="preserve"> ShDif</t>
  </si>
  <si>
    <t xml:space="preserve"> SoTF</t>
  </si>
  <si>
    <t xml:space="preserve"> SoTA</t>
  </si>
  <si>
    <t>SoTDif</t>
  </si>
  <si>
    <t xml:space="preserve"> xG</t>
  </si>
  <si>
    <t xml:space="preserve"> xGA</t>
  </si>
  <si>
    <t xml:space="preserve"> xGDif</t>
  </si>
  <si>
    <t xml:space="preserve"> Points</t>
  </si>
  <si>
    <t>Total Score by Selected Overall Rank (OR)</t>
  </si>
  <si>
    <t>GW</t>
  </si>
  <si>
    <t>Total Players</t>
  </si>
  <si>
    <t>GW Points</t>
  </si>
  <si>
    <t>Overall Rank</t>
  </si>
  <si>
    <t>OR1</t>
  </si>
  <si>
    <t>OR100</t>
  </si>
  <si>
    <t>Difference to OR1</t>
  </si>
  <si>
    <t>Difference to OR100</t>
  </si>
  <si>
    <t>OR1K</t>
  </si>
  <si>
    <t>OR5K</t>
  </si>
  <si>
    <t>OR10K</t>
  </si>
  <si>
    <t>OR25K</t>
  </si>
  <si>
    <t>OR50K</t>
  </si>
  <si>
    <t>OR100K</t>
  </si>
  <si>
    <t>OR200K</t>
  </si>
  <si>
    <t>OR300K</t>
  </si>
  <si>
    <t>OR400K</t>
  </si>
  <si>
    <t>OR500K</t>
  </si>
  <si>
    <t>Difference to OR1K</t>
  </si>
  <si>
    <t>Difference to OR5K</t>
  </si>
  <si>
    <t>Difference to OR10K</t>
  </si>
  <si>
    <t>Difference to OR25K</t>
  </si>
  <si>
    <t>Difference to OR50K</t>
  </si>
  <si>
    <t>Difference to OR100K</t>
  </si>
  <si>
    <t>Difference to OR200K</t>
  </si>
  <si>
    <t>Difference to OR300K</t>
  </si>
  <si>
    <t>Difference to OR400K</t>
  </si>
  <si>
    <t>Difference to OR500K</t>
  </si>
  <si>
    <t>37</t>
  </si>
  <si>
    <t>38</t>
  </si>
  <si>
    <t>Total xWins</t>
  </si>
  <si>
    <t>GW Rank</t>
  </si>
  <si>
    <t>Fixtures by Win %</t>
  </si>
  <si>
    <t>Fixtures by xG For</t>
  </si>
  <si>
    <t>Total xG</t>
  </si>
  <si>
    <t>MCI (A) 0.7</t>
  </si>
  <si>
    <t>MCI (H) 0.8</t>
  </si>
  <si>
    <t>Total xCS</t>
  </si>
  <si>
    <t>Fixtures by CS %</t>
  </si>
  <si>
    <t>Simple Fixtures</t>
  </si>
  <si>
    <t>EVE (A)</t>
  </si>
  <si>
    <t>BRE (A)</t>
  </si>
  <si>
    <t>EVE (H)</t>
  </si>
  <si>
    <t>CHE (H)</t>
  </si>
  <si>
    <t>BOU (A)</t>
  </si>
  <si>
    <t>MUN (H)</t>
  </si>
  <si>
    <t>LIV (A)</t>
  </si>
  <si>
    <t>BHA (A)</t>
  </si>
  <si>
    <t>AVL (H)</t>
  </si>
  <si>
    <t>CRY (A)</t>
  </si>
  <si>
    <t>TOT (A)</t>
  </si>
  <si>
    <t>WOL (H)</t>
  </si>
  <si>
    <t>WHU (H)</t>
  </si>
  <si>
    <t>NEW (H)</t>
  </si>
  <si>
    <t>ARS (A)</t>
  </si>
  <si>
    <t>MCI (H)</t>
  </si>
  <si>
    <t>MUN (A)</t>
  </si>
  <si>
    <t>CRY (H)</t>
  </si>
  <si>
    <t>WHU (A)</t>
  </si>
  <si>
    <t>TOT (H)</t>
  </si>
  <si>
    <t>AVL (A)</t>
  </si>
  <si>
    <t>LIV (H)</t>
  </si>
  <si>
    <t>BRE (H)</t>
  </si>
  <si>
    <t>MCI (A)</t>
  </si>
  <si>
    <t>WOL (A)</t>
  </si>
  <si>
    <t>BOU (H)</t>
  </si>
  <si>
    <t>FUL (H)</t>
  </si>
  <si>
    <t>NFO (H)</t>
  </si>
  <si>
    <t>CHE (A)</t>
  </si>
  <si>
    <t>Jarell Quansah</t>
  </si>
  <si>
    <t>Total Projected Points by GW</t>
  </si>
  <si>
    <t>Avg</t>
  </si>
  <si>
    <t>DateTime</t>
  </si>
  <si>
    <t>Timo Werner</t>
  </si>
  <si>
    <t>James Hill</t>
  </si>
  <si>
    <t>Conor Bradley</t>
  </si>
  <si>
    <t>Radu Drăgușin</t>
  </si>
  <si>
    <t>Yes</t>
  </si>
  <si>
    <t>Morgan Rogers</t>
  </si>
  <si>
    <t>David Datro Fofana</t>
  </si>
  <si>
    <t>Cesare Casadei</t>
  </si>
  <si>
    <t>Daniel Muñoz</t>
  </si>
  <si>
    <t>Adam Wharton</t>
  </si>
  <si>
    <t>Matz Sels</t>
  </si>
  <si>
    <t>GK1</t>
  </si>
  <si>
    <t>GK2</t>
  </si>
  <si>
    <t>GK1 Price</t>
  </si>
  <si>
    <t>GK2 Price</t>
  </si>
  <si>
    <t>Total Price</t>
  </si>
  <si>
    <t>Duplicate?</t>
  </si>
  <si>
    <t>Scrub</t>
  </si>
  <si>
    <t>TOT (A) 8%</t>
  </si>
  <si>
    <t>LIV (A) 0.8</t>
  </si>
  <si>
    <t>CRY (A) 1.4</t>
  </si>
  <si>
    <t>BHA (A) 19%</t>
  </si>
  <si>
    <t>NEW (H) 1.4</t>
  </si>
  <si>
    <t>AVL (H) 1.3</t>
  </si>
  <si>
    <t>CRY (A) 27%</t>
  </si>
  <si>
    <t>CHE (A) 12%</t>
  </si>
  <si>
    <t>CHE (H) 18%</t>
  </si>
  <si>
    <t>Solver</t>
  </si>
  <si>
    <t>Download Open Solver from:</t>
  </si>
  <si>
    <t>https://opensolver.org/</t>
  </si>
  <si>
    <t>Download link &amp; instructions found here:</t>
  </si>
  <si>
    <t>https://opensolver.org/installing-opensolver/</t>
  </si>
  <si>
    <t>Useful Installation video here:</t>
  </si>
  <si>
    <t>https://www.youtube.com/watch?v=QYIWeW5U81I</t>
  </si>
  <si>
    <t>A video I have done on how to run the solver in this spreadsheet:</t>
  </si>
  <si>
    <t>https://www.youtube.com/watch?v=4oWH3aOsjNI</t>
  </si>
  <si>
    <t>Solver Instructions</t>
  </si>
  <si>
    <t>In the "My Squad" tab the player names need to match the names in Column C of the "Solver" tab.</t>
  </si>
  <si>
    <t>"SP" refers to the Selling Price of your players in your squad. The SP can be found in the List view of your "Transfers" tab on https://fantasy.premierleague.com/ or on the app.</t>
  </si>
  <si>
    <t>On the screenshot above you can find your remaining Free Transfers, and Money Remaining (In the Bank).</t>
  </si>
  <si>
    <t xml:space="preserve">At the bottom of the "My Squad" tab put the GW number that you are planning to play any chips (WC/BB/TC) </t>
  </si>
  <si>
    <t>To run the solver go to the "Solver" tab and click on the Run Open Solver button, which is in the "Data" section at the top:</t>
  </si>
  <si>
    <t>Shout out to Sertalp B. Çay from the FPL Optimized Podcast (@sertalpbilal), for providing the instructions on how to set up a solver in Excel:</t>
  </si>
  <si>
    <t>The solver will calculate the transfers to make to maximise your expected points. The suggested transfers, captains, starters etc are found in the "Planner" tab.</t>
  </si>
  <si>
    <t>The solver will run. If you want to speed it up then delete the rows of any players that you don't want. But DO NOT delete the section that is in Columns AT to BI, as it won't run!</t>
  </si>
  <si>
    <t>CRY (H) 36%</t>
  </si>
  <si>
    <t>LIV (A) 7%</t>
  </si>
  <si>
    <t>MCI (A) 5%</t>
  </si>
  <si>
    <t>TOT (A) 14%</t>
  </si>
  <si>
    <t>MUN (A) 2.2</t>
  </si>
  <si>
    <t>BRE (H) 1.8</t>
  </si>
  <si>
    <t>BOU (A) 1.3</t>
  </si>
  <si>
    <t>CHE (H) 1.3</t>
  </si>
  <si>
    <t>TOT (A) 1.1</t>
  </si>
  <si>
    <t>NFO (H) 1.4</t>
  </si>
  <si>
    <t>WHU (A) 1.3</t>
  </si>
  <si>
    <t>BRE (A) 25%</t>
  </si>
  <si>
    <t>BRE (H) 27%</t>
  </si>
  <si>
    <t>LIV (A) 5%</t>
  </si>
  <si>
    <t>MCI (H) 8%</t>
  </si>
  <si>
    <t>MCI (A) 4%</t>
  </si>
  <si>
    <t>youtube.com/@FantasySoccerData</t>
  </si>
  <si>
    <t>patreon.com/FantasySoccerData</t>
  </si>
  <si>
    <t>Ipswich Town</t>
  </si>
  <si>
    <t>Leicester City</t>
  </si>
  <si>
    <t>Southampton</t>
  </si>
  <si>
    <t>Riccardo Calafiori</t>
  </si>
  <si>
    <t>Gabriel Magalhães</t>
  </si>
  <si>
    <t>Joe Gauci</t>
  </si>
  <si>
    <t>Ian Maatsen</t>
  </si>
  <si>
    <t>Mark Travers</t>
  </si>
  <si>
    <t>David Brooks</t>
  </si>
  <si>
    <t>Enes Ünal</t>
  </si>
  <si>
    <t>Daniel Jebbison</t>
  </si>
  <si>
    <t>Hákon Rafn Valdimarsson</t>
  </si>
  <si>
    <t>Igor Thiago Nascimento Rodrigues</t>
  </si>
  <si>
    <t>Yankuba Minteh</t>
  </si>
  <si>
    <t>Kiernan Dewsbury-Hall</t>
  </si>
  <si>
    <t>Iliman Ndiaye</t>
  </si>
  <si>
    <t>Christian Walton</t>
  </si>
  <si>
    <t>Cieran Slicker</t>
  </si>
  <si>
    <t>Leif Davis</t>
  </si>
  <si>
    <t>Cameron Burgess</t>
  </si>
  <si>
    <t>Harry Clarke</t>
  </si>
  <si>
    <t>Jacob Greaves</t>
  </si>
  <si>
    <t>Axel Tuanzebe</t>
  </si>
  <si>
    <t>Luke Woolfenden</t>
  </si>
  <si>
    <t>Conor Chaplin</t>
  </si>
  <si>
    <t>Nathan Broadhead</t>
  </si>
  <si>
    <t>Wes Burns</t>
  </si>
  <si>
    <t>Sam Morsy</t>
  </si>
  <si>
    <t>Jack Taylor</t>
  </si>
  <si>
    <t>Massimo Luongo</t>
  </si>
  <si>
    <t>Liam Delap</t>
  </si>
  <si>
    <t>George Hirst</t>
  </si>
  <si>
    <t>Freddie Ladapo</t>
  </si>
  <si>
    <t>Mads Hermansen</t>
  </si>
  <si>
    <t>Daniel Iversen</t>
  </si>
  <si>
    <t>Jakub Stolarczyk</t>
  </si>
  <si>
    <t>Danny Ward</t>
  </si>
  <si>
    <t>James Justin</t>
  </si>
  <si>
    <t>Conor Coady</t>
  </si>
  <si>
    <t>Wout Faes</t>
  </si>
  <si>
    <t>Caleb Okoli</t>
  </si>
  <si>
    <t>Jannik Vestergaard</t>
  </si>
  <si>
    <t>Luke Thomas</t>
  </si>
  <si>
    <t>Stephy Mavididi</t>
  </si>
  <si>
    <t>Kasey McAteer</t>
  </si>
  <si>
    <t>Wilfred Ndidi</t>
  </si>
  <si>
    <t>Boubakary Soumaré</t>
  </si>
  <si>
    <t>Hamza Choudhury</t>
  </si>
  <si>
    <t>Michael Golding</t>
  </si>
  <si>
    <t>Wanya Marçal-Madivádua</t>
  </si>
  <si>
    <t>Harry Winks</t>
  </si>
  <si>
    <t>Jamie Vardy</t>
  </si>
  <si>
    <t>Patson Daka</t>
  </si>
  <si>
    <t>Sávio</t>
  </si>
  <si>
    <t>Tom Heaton</t>
  </si>
  <si>
    <t>Leny Yoro</t>
  </si>
  <si>
    <t>Jadon Sancho</t>
  </si>
  <si>
    <t>Joshua Zirkzee</t>
  </si>
  <si>
    <t>John Ruddy</t>
  </si>
  <si>
    <t>Sandro Tonali</t>
  </si>
  <si>
    <t>Nikola Milenković</t>
  </si>
  <si>
    <t>Emmanuel Dennis</t>
  </si>
  <si>
    <t>Gavin Bazunu</t>
  </si>
  <si>
    <t>Alex McCarthy</t>
  </si>
  <si>
    <t>Joe Lumley</t>
  </si>
  <si>
    <t>Ryan Manning</t>
  </si>
  <si>
    <t>Kyle Walker-Peters</t>
  </si>
  <si>
    <t>Jan Bednarek</t>
  </si>
  <si>
    <t>Armel Bella-Kotchap</t>
  </si>
  <si>
    <t>James Bree</t>
  </si>
  <si>
    <t>Ronnie Edwards</t>
  </si>
  <si>
    <t>Taylor Harwood-Bellis</t>
  </si>
  <si>
    <t>Juan Larios López</t>
  </si>
  <si>
    <t>Jack Stephens</t>
  </si>
  <si>
    <t>Nathan Wood-Gordon</t>
  </si>
  <si>
    <t>Joe Aribo</t>
  </si>
  <si>
    <t>Samuel Edozie</t>
  </si>
  <si>
    <t>Kamaldeen Sulemana</t>
  </si>
  <si>
    <t>Flynn Downes</t>
  </si>
  <si>
    <t>Samuel Amo-Ameyaw</t>
  </si>
  <si>
    <t>Adam Armstrong</t>
  </si>
  <si>
    <t>Paul Onuachu</t>
  </si>
  <si>
    <t>Archie Gray</t>
  </si>
  <si>
    <t>Day</t>
  </si>
  <si>
    <t>Best Player Name</t>
  </si>
  <si>
    <t>Best Player xPts</t>
  </si>
  <si>
    <t>Best Player Price</t>
  </si>
  <si>
    <t>2nd Player Name</t>
  </si>
  <si>
    <t>2nd Player xPts</t>
  </si>
  <si>
    <t>2nd Player Price</t>
  </si>
  <si>
    <t>3rd Player Name</t>
  </si>
  <si>
    <t>3rd Player xPts</t>
  </si>
  <si>
    <t>3rd Player Price</t>
  </si>
  <si>
    <t>FPL GW</t>
  </si>
  <si>
    <t>UCL MD</t>
  </si>
  <si>
    <t>FPL Deadline Time (BST)</t>
  </si>
  <si>
    <t>UCL Deadline Time (BST)</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</si>
  <si>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</si>
  <si>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</si>
  <si>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</si>
  <si>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</si>
  <si>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</si>
  <si>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</si>
  <si>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</si>
  <si>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</si>
  <si>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</si>
  <si>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</si>
  <si>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</si>
  <si>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</si>
  <si>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</si>
  <si>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</si>
  <si>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</si>
  <si>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</si>
  <si>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</si>
  <si>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</si>
  <si>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</si>
  <si>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</si>
  <si>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</si>
  <si>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</si>
  <si>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</si>
  <si>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</si>
  <si>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</si>
  <si>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</si>
  <si>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</si>
  <si>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IPS (H)</t>
  </si>
  <si>
    <t>ARS (H)</t>
  </si>
  <si>
    <t>NEW (A)</t>
  </si>
  <si>
    <t>SOU (H)</t>
  </si>
  <si>
    <t>LEI (A)</t>
  </si>
  <si>
    <t>IPS (A)</t>
  </si>
  <si>
    <t>NFO (A)</t>
  </si>
  <si>
    <t>BHA (H)</t>
  </si>
  <si>
    <t>LEI (H)</t>
  </si>
  <si>
    <t>SOU (A)</t>
  </si>
  <si>
    <t>FUL (A)</t>
  </si>
  <si>
    <t>CRY (H) 1.4</t>
  </si>
  <si>
    <t>CRY (H) 1.6</t>
  </si>
  <si>
    <t>CRY (H) 1.8</t>
  </si>
  <si>
    <t>MCI (H) 0.9</t>
  </si>
  <si>
    <t>BOU (A) 1.4</t>
  </si>
  <si>
    <t>BOU (A) 1.6</t>
  </si>
  <si>
    <t>WOL (A) 1.4</t>
  </si>
  <si>
    <t>WOL (A) 1.5</t>
  </si>
  <si>
    <t>WOL (A) 1.7</t>
  </si>
  <si>
    <t>TOT (A) 1.2</t>
  </si>
  <si>
    <t>TOT (A) 1.4</t>
  </si>
  <si>
    <t>WHU (A) 1.4</t>
  </si>
  <si>
    <t>ARS (H) 19%</t>
  </si>
  <si>
    <t>CRY (A) 41%</t>
  </si>
  <si>
    <t>NFO (A) 48%</t>
  </si>
  <si>
    <t>ARS (A) 13%</t>
  </si>
  <si>
    <t>NFO (H) 52%</t>
  </si>
  <si>
    <t>WOL (A) 43%</t>
  </si>
  <si>
    <t>MCI (H) 12%</t>
  </si>
  <si>
    <t>EVE (H) 48%</t>
  </si>
  <si>
    <t>MCI (A) 8%</t>
  </si>
  <si>
    <t>ARS (A) 9%</t>
  </si>
  <si>
    <t>TOT (A) 26%</t>
  </si>
  <si>
    <t>ARS (H) 13%</t>
  </si>
  <si>
    <t>MCI (H) 11%</t>
  </si>
  <si>
    <t>IPS (A) 45%</t>
  </si>
  <si>
    <t>NFO (H) 49%</t>
  </si>
  <si>
    <t>ARS (A) 8%</t>
  </si>
  <si>
    <t>MCI (A) 7%</t>
  </si>
  <si>
    <t>IPS (H) 54%</t>
  </si>
  <si>
    <t>BRE (A) 34%</t>
  </si>
  <si>
    <t>IPS (H) 52%</t>
  </si>
  <si>
    <t>AVL (A) 27%</t>
  </si>
  <si>
    <t>BOU (A) 31%</t>
  </si>
  <si>
    <t>NEW (A) 23%</t>
  </si>
  <si>
    <t>FUL (H) 49%</t>
  </si>
  <si>
    <t>BHA (H) 39%</t>
  </si>
  <si>
    <t>MCI (A) 6%</t>
  </si>
  <si>
    <t>LIV (A) 11%</t>
  </si>
  <si>
    <t>ARS (H) 12%</t>
  </si>
  <si>
    <t>MCI (H) 10%</t>
  </si>
  <si>
    <t>LIV (A) 10%</t>
  </si>
  <si>
    <t>CHE (A) 16%</t>
  </si>
  <si>
    <t>BRE (A) 30%</t>
  </si>
  <si>
    <t>LIV (H) 16%</t>
  </si>
  <si>
    <t>ARS (H) 11%</t>
  </si>
  <si>
    <t>WHU (A) 28%</t>
  </si>
  <si>
    <t>MUN (A) 18%</t>
  </si>
  <si>
    <t>BHA (H) 35%</t>
  </si>
  <si>
    <t>ARS (H) 10%</t>
  </si>
  <si>
    <t>LIV (A) 8%</t>
  </si>
  <si>
    <t>SOU (H) 50%</t>
  </si>
  <si>
    <t>CHE (A) 14%</t>
  </si>
  <si>
    <t>BHA (A) 26%</t>
  </si>
  <si>
    <t>EVE (A) 28%</t>
  </si>
  <si>
    <t>LIV (H) 12%</t>
  </si>
  <si>
    <t>EVE (H) 35%</t>
  </si>
  <si>
    <t>TOT (A) 16%</t>
  </si>
  <si>
    <t>MCI (H) 7%</t>
  </si>
  <si>
    <t>AVL (A) 19%</t>
  </si>
  <si>
    <t>NEW (A) 16%</t>
  </si>
  <si>
    <t>CRY (A) 20%</t>
  </si>
  <si>
    <t>EVE (H) 33%</t>
  </si>
  <si>
    <t>MUN (A) 14%</t>
  </si>
  <si>
    <t>CHE (H) 17%</t>
  </si>
  <si>
    <t>BRE (A) 22%</t>
  </si>
  <si>
    <t>LIV (A) 6%</t>
  </si>
  <si>
    <t>BHA (A) 21%</t>
  </si>
  <si>
    <t>BHA (A) 2.3</t>
  </si>
  <si>
    <t>AVL (A) 1.9</t>
  </si>
  <si>
    <t>TOT (A) 2</t>
  </si>
  <si>
    <t>TOT (H) 2.4</t>
  </si>
  <si>
    <t>AVL (H) 2.2</t>
  </si>
  <si>
    <t>LEI (A) 2.7</t>
  </si>
  <si>
    <t>CRY (H) 2.6</t>
  </si>
  <si>
    <t>CRY (A) 2.3</t>
  </si>
  <si>
    <t>BHA (H) 2.6</t>
  </si>
  <si>
    <t>AVL (H) 2.3</t>
  </si>
  <si>
    <t>BRE (A) 2.2</t>
  </si>
  <si>
    <t>NEW (H) 2.3</t>
  </si>
  <si>
    <t>BHA (A) 2.2</t>
  </si>
  <si>
    <t>MCI (H) 1</t>
  </si>
  <si>
    <t>MUN (A) 1.6</t>
  </si>
  <si>
    <t>ARS (H) 1</t>
  </si>
  <si>
    <t>MCI (A) 0.9</t>
  </si>
  <si>
    <t>ARS (A) 0.9</t>
  </si>
  <si>
    <t>NFO (A) 1.7</t>
  </si>
  <si>
    <t>WHU (H) 1.9</t>
  </si>
  <si>
    <t>MUN (H) 1.8</t>
  </si>
  <si>
    <t>BHA (A) 1.6</t>
  </si>
  <si>
    <t>ARS (H) 0.9</t>
  </si>
  <si>
    <t>LEI (A) 1.9</t>
  </si>
  <si>
    <t>EVE (H) 1.7</t>
  </si>
  <si>
    <t>WOL (H) 1.8</t>
  </si>
  <si>
    <t>BOU (H) 1.8</t>
  </si>
  <si>
    <t>LIV (A) 1</t>
  </si>
  <si>
    <t>NFO (A) 1.5</t>
  </si>
  <si>
    <t>LEI (H) 2.2</t>
  </si>
  <si>
    <t>ARS (A) 0.8</t>
  </si>
  <si>
    <t>BRE (A) 1.4</t>
  </si>
  <si>
    <t>LIV (H) 1.2</t>
  </si>
  <si>
    <t>BHA (A) 1.4</t>
  </si>
  <si>
    <t>SOU (A) 1.9</t>
  </si>
  <si>
    <t>MCI (A) 0.8</t>
  </si>
  <si>
    <t>TOT (H) 1.6</t>
  </si>
  <si>
    <t>MUN (A) 1.4</t>
  </si>
  <si>
    <t>WHU (H) 1.8</t>
  </si>
  <si>
    <t>EVE (A) 1.5</t>
  </si>
  <si>
    <t>LIV (H) 1.3</t>
  </si>
  <si>
    <t>EVE (H) 1.8</t>
  </si>
  <si>
    <t>IPS (H) 2.1</t>
  </si>
  <si>
    <t>BHA (H) 1.8</t>
  </si>
  <si>
    <t>LIV (A) 1.1</t>
  </si>
  <si>
    <t>CRY (A) 1.6</t>
  </si>
  <si>
    <t>MUN (H) 1.5</t>
  </si>
  <si>
    <t>ARS (A) 0.7</t>
  </si>
  <si>
    <t>NFO (H) 1.7</t>
  </si>
  <si>
    <t>CHE (A) 1</t>
  </si>
  <si>
    <t>NEW (A) 1.2</t>
  </si>
  <si>
    <t>AVL (A) 1.2</t>
  </si>
  <si>
    <t>ARS (H) 0.8</t>
  </si>
  <si>
    <t>IPS (A) 1.6</t>
  </si>
  <si>
    <t>MUN (A) 1.3</t>
  </si>
  <si>
    <t>NFO (A) 1.4</t>
  </si>
  <si>
    <t>CHE (H) 1.2</t>
  </si>
  <si>
    <t>FUL (H) 1.8</t>
  </si>
  <si>
    <t>AVL (H) 1.4</t>
  </si>
  <si>
    <t>LEI (H) 2.1</t>
  </si>
  <si>
    <t>LIV (H) 1.1</t>
  </si>
  <si>
    <t>BHA (H) 1.6</t>
  </si>
  <si>
    <t>LIV (A) 0.9</t>
  </si>
  <si>
    <t>WOL (H) 1.7</t>
  </si>
  <si>
    <t>MUN (A) 1.2</t>
  </si>
  <si>
    <t>IPS (H) 1.8</t>
  </si>
  <si>
    <t>EVE (A) 1.3</t>
  </si>
  <si>
    <t>NFO (H) 1.6</t>
  </si>
  <si>
    <t>BHA (A) 1.3</t>
  </si>
  <si>
    <t>TOT (H) 1.4</t>
  </si>
  <si>
    <t>BHA (H) 1.5</t>
  </si>
  <si>
    <t>FUL (H) 1.7</t>
  </si>
  <si>
    <t>BHA (H) 1.4</t>
  </si>
  <si>
    <t>AVL (A) 1.1</t>
  </si>
  <si>
    <t>LEI (A) 1.6</t>
  </si>
  <si>
    <t>SOU (A) 1.6</t>
  </si>
  <si>
    <t>WHU (A) 1.2</t>
  </si>
  <si>
    <t>BRE (H) 1.4</t>
  </si>
  <si>
    <t>LIV (H) 1</t>
  </si>
  <si>
    <t>BHA (A) 1.2</t>
  </si>
  <si>
    <t>BRE (A) 1.2</t>
  </si>
  <si>
    <t>WHU (H) 1.4</t>
  </si>
  <si>
    <t>NEW (A) 1.1</t>
  </si>
  <si>
    <t>EVE (A) 1.2</t>
  </si>
  <si>
    <t>NEW (H) 1.2</t>
  </si>
  <si>
    <t>MCI (H) 0.7</t>
  </si>
  <si>
    <t>SOU (H) 1.7</t>
  </si>
  <si>
    <t>FUL (A) 1.3</t>
  </si>
  <si>
    <t>BOU (H) 1.5</t>
  </si>
  <si>
    <t>IPS (H) 1.6</t>
  </si>
  <si>
    <t>MUN (H) 1.3</t>
  </si>
  <si>
    <t>ARS (H) 0.7</t>
  </si>
  <si>
    <t>AVL (H) 1.2</t>
  </si>
  <si>
    <t>IPS (A) 1.4</t>
  </si>
  <si>
    <t>MUN (A) 1.1</t>
  </si>
  <si>
    <t>CRY (A) 1.2</t>
  </si>
  <si>
    <t>BRE (H) 51%</t>
  </si>
  <si>
    <t>EVE (H) 52%</t>
  </si>
  <si>
    <t>NEW (H) 42%</t>
  </si>
  <si>
    <t>TOT (A) 35%</t>
  </si>
  <si>
    <t>SOU (A) 49%</t>
  </si>
  <si>
    <t>FUL (A) 47%</t>
  </si>
  <si>
    <t>NFO (H) 41%</t>
  </si>
  <si>
    <t>FUL (H) 41%</t>
  </si>
  <si>
    <t>BRE (H) 29%</t>
  </si>
  <si>
    <t>MUN (A) 15%</t>
  </si>
  <si>
    <t>WHU (H) 27%</t>
  </si>
  <si>
    <t>CRY (A) 19%</t>
  </si>
  <si>
    <t>FUL (H) 31%</t>
  </si>
  <si>
    <t>CHE (H) 20%</t>
  </si>
  <si>
    <t>WOL (H) 33%</t>
  </si>
  <si>
    <t>NEW (H) 21%</t>
  </si>
  <si>
    <t>BRE (A) 24%</t>
  </si>
  <si>
    <t>FUL (A) 25%</t>
  </si>
  <si>
    <t>WOL (A) 27%</t>
  </si>
  <si>
    <t>NFO (H) 31%</t>
  </si>
  <si>
    <t>LIV (A) 9%</t>
  </si>
  <si>
    <t>WHU (A) 22%</t>
  </si>
  <si>
    <t>AVL (A) 20%</t>
  </si>
  <si>
    <t>BOU (A) 20%</t>
  </si>
  <si>
    <t>WOL (A) 29%</t>
  </si>
  <si>
    <t>EVE (A) 27%</t>
  </si>
  <si>
    <t>BHA (H) 29%</t>
  </si>
  <si>
    <t>ARS (H) 15%</t>
  </si>
  <si>
    <t>WHU (A) 24%</t>
  </si>
  <si>
    <t>BRE (A) 20%</t>
  </si>
  <si>
    <t>TOT (H) 17%</t>
  </si>
  <si>
    <t>FUL (H) 27%</t>
  </si>
  <si>
    <t>AVL (A) 17%</t>
  </si>
  <si>
    <t>SOU (H) 29%</t>
  </si>
  <si>
    <t>MUN (A) 12%</t>
  </si>
  <si>
    <t>FUL (A) 22%</t>
  </si>
  <si>
    <t>AVL (H) 22%</t>
  </si>
  <si>
    <t>NEW (A) 13%</t>
  </si>
  <si>
    <t>BHA (H) 24%</t>
  </si>
  <si>
    <t>TOT (A) 12%</t>
  </si>
  <si>
    <t>AVL (A) 16%</t>
  </si>
  <si>
    <t>BHA (H) 22%</t>
  </si>
  <si>
    <t>WOL (A) 23%</t>
  </si>
  <si>
    <t>WHU (H) 22%</t>
  </si>
  <si>
    <t>LIV (H) 9%</t>
  </si>
  <si>
    <t>WOL (H) 28%</t>
  </si>
  <si>
    <t>BHA (A) 17%</t>
  </si>
  <si>
    <t>TOT (A) 11%</t>
  </si>
  <si>
    <t>WHU (A) 17%</t>
  </si>
  <si>
    <t>FUL (H) 26%</t>
  </si>
  <si>
    <t>CRY (A) 15%</t>
  </si>
  <si>
    <t>AVL (H) 21%</t>
  </si>
  <si>
    <t>WOL (H) 31%</t>
  </si>
  <si>
    <t>FUL (A) 24%</t>
  </si>
  <si>
    <t>WHU (A) 20%</t>
  </si>
  <si>
    <t>FUL (H) 29%</t>
  </si>
  <si>
    <t>WOL (A) 26%</t>
  </si>
  <si>
    <t>LIV (H) 11%</t>
  </si>
  <si>
    <t>BHA (H) 25%</t>
  </si>
  <si>
    <t>CRY (A) 16%</t>
  </si>
  <si>
    <t>MUN (A) 10%</t>
  </si>
  <si>
    <t>NEW (H) 15%</t>
  </si>
  <si>
    <t>NFO (A) 19%</t>
  </si>
  <si>
    <t>AVL (H) 19%</t>
  </si>
  <si>
    <t>EVE (A) 19%</t>
  </si>
  <si>
    <t>BHA (H) 21%</t>
  </si>
  <si>
    <t>CHE (A) 10%</t>
  </si>
  <si>
    <t>LEI (A) 21%</t>
  </si>
  <si>
    <t>MUN (H) 14%</t>
  </si>
  <si>
    <t>NEW (A) 11%</t>
  </si>
  <si>
    <t>BHA (A) 16%</t>
  </si>
  <si>
    <t>AVL (A) 15%</t>
  </si>
  <si>
    <t>TOT (H) 11%</t>
  </si>
  <si>
    <t>CHE (H) 11%</t>
  </si>
  <si>
    <t>LIV (A) 4%</t>
  </si>
  <si>
    <t>CHE (A) 8%</t>
  </si>
  <si>
    <t>Adj mins</t>
  </si>
  <si>
    <t>Adj xPts</t>
  </si>
  <si>
    <t>TOT (H) 38%</t>
  </si>
  <si>
    <t>EVE (H) 49%</t>
  </si>
  <si>
    <t>MUN (A) 32%</t>
  </si>
  <si>
    <t>CHE (H) 28%</t>
  </si>
  <si>
    <t>MCI (H) 20%</t>
  </si>
  <si>
    <t>MCI (H) 13%</t>
  </si>
  <si>
    <t>AVL (H) 26%</t>
  </si>
  <si>
    <t>BOU (H) 29%</t>
  </si>
  <si>
    <t>LEI (A) 30%</t>
  </si>
  <si>
    <t>BOU (A) 22%</t>
  </si>
  <si>
    <t>BOU (H) 27%</t>
  </si>
  <si>
    <t>TOT (H) 23%</t>
  </si>
  <si>
    <t>WOL (A) 31%</t>
  </si>
  <si>
    <t>MCI (H) 14%</t>
  </si>
  <si>
    <t>NFO (A) 29%</t>
  </si>
  <si>
    <t>LIV (H) 15%</t>
  </si>
  <si>
    <t>BOU (H) 31%</t>
  </si>
  <si>
    <t>MCI (A) 10%</t>
  </si>
  <si>
    <t>NFO (H) 35%</t>
  </si>
  <si>
    <t>ARS (A) 12%</t>
  </si>
  <si>
    <t>LEI (A) 28%</t>
  </si>
  <si>
    <t>ARS (H) 21%</t>
  </si>
  <si>
    <t>ARS (A) 14%</t>
  </si>
  <si>
    <t>BOU (H) 57%</t>
  </si>
  <si>
    <t>CHE (A) 32%</t>
  </si>
  <si>
    <t>MCI (A) 12%</t>
  </si>
  <si>
    <t>LIV (H) 21%</t>
  </si>
  <si>
    <t>NFO (A) 41%</t>
  </si>
  <si>
    <t>LEI (A) 53%</t>
  </si>
  <si>
    <t>ARS (A) 10%</t>
  </si>
  <si>
    <t>LIV (A) 14%</t>
  </si>
  <si>
    <t>EVE (A) 33%</t>
  </si>
  <si>
    <t>SOU (H) 55%</t>
  </si>
  <si>
    <t>FUL (A) 38%</t>
  </si>
  <si>
    <t>NEW (A) 24%</t>
  </si>
  <si>
    <t>BOU (H) 41%</t>
  </si>
  <si>
    <t>NEW (A) 19%</t>
  </si>
  <si>
    <t>LEI (H) 54%</t>
  </si>
  <si>
    <t>CRY (A) 23%</t>
  </si>
  <si>
    <t>NEW (A) 17%</t>
  </si>
  <si>
    <t>SOU (A) 34%</t>
  </si>
  <si>
    <t>IPS (A) 30%</t>
  </si>
  <si>
    <t>MUN (H) 2.5</t>
  </si>
  <si>
    <t>WOL (H) 2.9</t>
  </si>
  <si>
    <t>ARS (H) 1.1</t>
  </si>
  <si>
    <t>EVE (A) 1.8</t>
  </si>
  <si>
    <t>IPS (A) 2.2</t>
  </si>
  <si>
    <t>IPS (H) 2.6</t>
  </si>
  <si>
    <t>NEW (H) 1.7</t>
  </si>
  <si>
    <t>CRY (H) 1.9</t>
  </si>
  <si>
    <t>IPS (A) 1.9</t>
  </si>
  <si>
    <t>CHE (A) 1.4</t>
  </si>
  <si>
    <t>CHE (H) 1.6</t>
  </si>
  <si>
    <t>CHE (H) 1.4</t>
  </si>
  <si>
    <t>CHE (A) 1.2</t>
  </si>
  <si>
    <t>BRE (H) 1.5</t>
  </si>
  <si>
    <t>BRE (A) 1.1</t>
  </si>
  <si>
    <t>NEW (A) 1</t>
  </si>
  <si>
    <t>BRE (H) 1.3</t>
  </si>
  <si>
    <t>TOT (H) 1.2</t>
  </si>
  <si>
    <t>CRY (A) 1.1</t>
  </si>
  <si>
    <t>BOU (H) 1.4</t>
  </si>
  <si>
    <t>SOU (A) 1.4</t>
  </si>
  <si>
    <t>MUN (A) 1</t>
  </si>
  <si>
    <t>WHU (H) 1.3</t>
  </si>
  <si>
    <t>WOL (H) 1.4</t>
  </si>
  <si>
    <t>CRY (H) 1.3</t>
  </si>
  <si>
    <t>FUL (H) 1.5</t>
  </si>
  <si>
    <t>TOT (A) 1</t>
  </si>
  <si>
    <t>WHU (A) 1.1</t>
  </si>
  <si>
    <t>MUN (H) 1.2</t>
  </si>
  <si>
    <t>NEW (H) 1.1</t>
  </si>
  <si>
    <t>BHA (A) 1.1</t>
  </si>
  <si>
    <t>WOL (A) 1.2</t>
  </si>
  <si>
    <t>SOU (H) 1.6</t>
  </si>
  <si>
    <t>NFO (A) 1.1</t>
  </si>
  <si>
    <t>BOU (A) 1.2</t>
  </si>
  <si>
    <t>Fabio Carvalho</t>
  </si>
  <si>
    <t>Valentín Barco</t>
  </si>
  <si>
    <t>Mats Wieffer</t>
  </si>
  <si>
    <t>Filip Jørgensen</t>
  </si>
  <si>
    <t>Tosin Adarabioyo</t>
  </si>
  <si>
    <t>Jake O'Brien</t>
  </si>
  <si>
    <t>Jesper Lindstrøm</t>
  </si>
  <si>
    <t>Ryan Sessegnon</t>
  </si>
  <si>
    <t>Arijanet Muric</t>
  </si>
  <si>
    <t>Conor Townsend</t>
  </si>
  <si>
    <t>Abdul Fatawu</t>
  </si>
  <si>
    <t>James Mcatee</t>
  </si>
  <si>
    <t>Kalvin Phillips</t>
  </si>
  <si>
    <t>William Osula</t>
  </si>
  <si>
    <t>Djed Spence</t>
  </si>
  <si>
    <t>Jean-Clair Todibo</t>
  </si>
  <si>
    <t>Crysencio Summerville</t>
  </si>
  <si>
    <t>Guido Rodríguez</t>
  </si>
  <si>
    <t>Niclas Füllkrug</t>
  </si>
  <si>
    <t>Jørgen Strand Larsen</t>
  </si>
  <si>
    <t>Pos_Num</t>
  </si>
  <si>
    <t>SP</t>
  </si>
  <si>
    <t>Lineup+1</t>
  </si>
  <si>
    <t>Lineup+2</t>
  </si>
  <si>
    <t>Lineup+3</t>
  </si>
  <si>
    <t>Lineup+4</t>
  </si>
  <si>
    <t>Lineup+5</t>
  </si>
  <si>
    <t>Lineup+6</t>
  </si>
  <si>
    <t>Lineup+7</t>
  </si>
  <si>
    <t>Lineup+8</t>
  </si>
  <si>
    <t>Bench+1</t>
  </si>
  <si>
    <t>Bench+2</t>
  </si>
  <si>
    <t>Bench+3</t>
  </si>
  <si>
    <t>Bench+4</t>
  </si>
  <si>
    <t>Bench+5</t>
  </si>
  <si>
    <t>Bench+6</t>
  </si>
  <si>
    <t>Bench+7</t>
  </si>
  <si>
    <t>Bench+8</t>
  </si>
  <si>
    <t>Captain+1</t>
  </si>
  <si>
    <t>Captain+2</t>
  </si>
  <si>
    <t>Captain+3</t>
  </si>
  <si>
    <t>Captain+4</t>
  </si>
  <si>
    <t>Captain+5</t>
  </si>
  <si>
    <t>Captain+6</t>
  </si>
  <si>
    <t>Captain+7</t>
  </si>
  <si>
    <t>Captain+8</t>
  </si>
  <si>
    <t>Buy+1</t>
  </si>
  <si>
    <t>Buy+2</t>
  </si>
  <si>
    <t>Buy+3</t>
  </si>
  <si>
    <t>Buy+4</t>
  </si>
  <si>
    <t>Buy+5</t>
  </si>
  <si>
    <t>Buy+6</t>
  </si>
  <si>
    <t>Buy+7</t>
  </si>
  <si>
    <t>Buy+8</t>
  </si>
  <si>
    <t>Sell+1</t>
  </si>
  <si>
    <t>Sell+2</t>
  </si>
  <si>
    <t>Sell+3</t>
  </si>
  <si>
    <t>Sell+4</t>
  </si>
  <si>
    <t>Sell+5</t>
  </si>
  <si>
    <t>Sell+6</t>
  </si>
  <si>
    <t>Sell+7</t>
  </si>
  <si>
    <t>Sell+8</t>
  </si>
  <si>
    <t>Squad+0</t>
  </si>
  <si>
    <t>Squad+1</t>
  </si>
  <si>
    <t>Squad+2</t>
  </si>
  <si>
    <t>Squad+3</t>
  </si>
  <si>
    <t>Squad+4</t>
  </si>
  <si>
    <t>Squad+5</t>
  </si>
  <si>
    <t>Squad+6</t>
  </si>
  <si>
    <t>Squad+7</t>
  </si>
  <si>
    <t>Squad+8</t>
  </si>
  <si>
    <t>L/B+1</t>
  </si>
  <si>
    <t>L/B+2</t>
  </si>
  <si>
    <t>L/B+3</t>
  </si>
  <si>
    <t>L/B+4</t>
  </si>
  <si>
    <t>L/B+5</t>
  </si>
  <si>
    <t>L/B+6</t>
  </si>
  <si>
    <t>L/B+7</t>
  </si>
  <si>
    <t>L/B+8</t>
  </si>
  <si>
    <t>DV+1</t>
  </si>
  <si>
    <t>DV+2</t>
  </si>
  <si>
    <t>DV+3</t>
  </si>
  <si>
    <t>DV+4</t>
  </si>
  <si>
    <t>DV+5</t>
  </si>
  <si>
    <t>DV+6</t>
  </si>
  <si>
    <t>DV+7</t>
  </si>
  <si>
    <t>DV+8</t>
  </si>
  <si>
    <t>In</t>
  </si>
  <si>
    <t>Positions</t>
  </si>
  <si>
    <t>Squad</t>
  </si>
  <si>
    <t>SP+1</t>
  </si>
  <si>
    <t>SP+2</t>
  </si>
  <si>
    <t>SP+3</t>
  </si>
  <si>
    <t>SP+4</t>
  </si>
  <si>
    <t>SP+5</t>
  </si>
  <si>
    <t>SP+6</t>
  </si>
  <si>
    <t>SP+7</t>
  </si>
  <si>
    <t>SP+8</t>
  </si>
  <si>
    <t>L-L</t>
  </si>
  <si>
    <t>L-U</t>
  </si>
  <si>
    <t>LP+1</t>
  </si>
  <si>
    <t>LP+2</t>
  </si>
  <si>
    <t>LP+3</t>
  </si>
  <si>
    <t>LP+4</t>
  </si>
  <si>
    <t>LP+5</t>
  </si>
  <si>
    <t>LP+6</t>
  </si>
  <si>
    <t>LP+7</t>
  </si>
  <si>
    <t>LP+8</t>
  </si>
  <si>
    <t>C+1</t>
  </si>
  <si>
    <t>C+2</t>
  </si>
  <si>
    <t>C+3</t>
  </si>
  <si>
    <t>C+4</t>
  </si>
  <si>
    <t>C+5</t>
  </si>
  <si>
    <t>C+6</t>
  </si>
  <si>
    <t>C+7</t>
  </si>
  <si>
    <t>C+8</t>
  </si>
  <si>
    <t>Captain</t>
  </si>
  <si>
    <t>CC+1</t>
  </si>
  <si>
    <t>CC+2</t>
  </si>
  <si>
    <t>CC+3</t>
  </si>
  <si>
    <t>CC+4</t>
  </si>
  <si>
    <t>CC+5</t>
  </si>
  <si>
    <t>CC+6</t>
  </si>
  <si>
    <t>CC+7</t>
  </si>
  <si>
    <t>CC+8</t>
  </si>
  <si>
    <t>ITB+0</t>
  </si>
  <si>
    <t>ITB+1</t>
  </si>
  <si>
    <t>ITB+2</t>
  </si>
  <si>
    <t>ITB+3</t>
  </si>
  <si>
    <t>ITB+4</t>
  </si>
  <si>
    <t>ITB+5</t>
  </si>
  <si>
    <t>ITB+6</t>
  </si>
  <si>
    <t>ITB+7</t>
  </si>
  <si>
    <t>ITB+8</t>
  </si>
  <si>
    <t>Lineup-Count</t>
  </si>
  <si>
    <t>LC+1</t>
  </si>
  <si>
    <t>LC+2</t>
  </si>
  <si>
    <t>LC+3</t>
  </si>
  <si>
    <t>LC+4</t>
  </si>
  <si>
    <t>LC+5</t>
  </si>
  <si>
    <t>LC+6</t>
  </si>
  <si>
    <t>LC+7</t>
  </si>
  <si>
    <t>LC+8</t>
  </si>
  <si>
    <t>Objective</t>
  </si>
  <si>
    <t>XP+1</t>
  </si>
  <si>
    <t>XP+2</t>
  </si>
  <si>
    <t>XP+3</t>
  </si>
  <si>
    <t>XP+4</t>
  </si>
  <si>
    <t>XP+5</t>
  </si>
  <si>
    <t>XP+6</t>
  </si>
  <si>
    <t>XP+7</t>
  </si>
  <si>
    <t>XP+8</t>
  </si>
  <si>
    <t>BW</t>
  </si>
  <si>
    <t>FT Roll Boost</t>
  </si>
  <si>
    <t>ITB boost</t>
  </si>
  <si>
    <t>Hits Points</t>
  </si>
  <si>
    <t>Weighted XP</t>
  </si>
  <si>
    <t>TR MADE</t>
  </si>
  <si>
    <t>MAX TR</t>
  </si>
  <si>
    <t>FREE TR</t>
  </si>
  <si>
    <t>FT - TR</t>
  </si>
  <si>
    <t>POS</t>
  </si>
  <si>
    <t>HIT (1)</t>
  </si>
  <si>
    <t>HIT (2)</t>
  </si>
  <si>
    <t>HIT PTS</t>
  </si>
  <si>
    <t>1 + POS</t>
  </si>
  <si>
    <t>d1</t>
  </si>
  <si>
    <t>d2</t>
  </si>
  <si>
    <t>d1+d2</t>
  </si>
  <si>
    <t>FT-TR LB</t>
  </si>
  <si>
    <t>FT- TR UB</t>
  </si>
  <si>
    <t>POS d1</t>
  </si>
  <si>
    <t>POS d2</t>
  </si>
  <si>
    <t>2024+ WC</t>
  </si>
  <si>
    <t>Error check</t>
  </si>
  <si>
    <t>In the Bank</t>
  </si>
  <si>
    <t>Free Transfers</t>
  </si>
  <si>
    <t>Chips:</t>
  </si>
  <si>
    <t>Wildcard</t>
  </si>
  <si>
    <t>Bench Boost</t>
  </si>
  <si>
    <t>Triple Captain</t>
  </si>
  <si>
    <t>BV</t>
  </si>
  <si>
    <t>SV</t>
  </si>
  <si>
    <t>xPts</t>
  </si>
  <si>
    <t>Starter?</t>
  </si>
  <si>
    <t>Bench?</t>
  </si>
  <si>
    <t>Captain?</t>
  </si>
  <si>
    <t>Buy?</t>
  </si>
  <si>
    <t>Sell?</t>
  </si>
  <si>
    <t>Solver Weights:</t>
  </si>
  <si>
    <t>Time Decay</t>
  </si>
  <si>
    <t>Adds this amount of pts per 0.1 ITB weekly. Meant to add value to keeping extra money ITB. Use 0 to remove.</t>
  </si>
  <si>
    <t>Adds this amount of pts weekly if transfer is banked. Incentivises solver to bank transfer more often. Use 0 to remove.</t>
  </si>
  <si>
    <t>Weight/multiplier for exp pts. Will place more emphasis on near term GWs. Use 1.00 to remove (it will weigh all gameweeks equally)</t>
  </si>
  <si>
    <t>Dif 1st to 2nd</t>
  </si>
  <si>
    <t>The FSD Elite League</t>
  </si>
  <si>
    <t>Code:</t>
  </si>
  <si>
    <t>Link:</t>
  </si>
  <si>
    <t>cs6fdy</t>
  </si>
  <si>
    <t>https://fantasy.premierleague.com/leagues/auto-join/cs6fdy</t>
  </si>
  <si>
    <t>Julian Araujo</t>
  </si>
  <si>
    <t>Matthijs de Ligt</t>
  </si>
  <si>
    <t>Noussair Mazraoui</t>
  </si>
  <si>
    <t>https://www.patreon.com/posts/how-to-use-110153439</t>
  </si>
  <si>
    <t>In Squad?</t>
  </si>
  <si>
    <t>AVL (H) 67%</t>
  </si>
  <si>
    <t>IPS (H) 83%</t>
  </si>
  <si>
    <t>BRE (A) 49%</t>
  </si>
  <si>
    <t>AVL (H) 43%</t>
  </si>
  <si>
    <t>IPS (H) 71%</t>
  </si>
  <si>
    <t>MCI (A) 11%</t>
  </si>
  <si>
    <t>LIV (H) 27%</t>
  </si>
  <si>
    <t>IPS (A) 61%</t>
  </si>
  <si>
    <t>MCI (H) 16%</t>
  </si>
  <si>
    <t>WOL (H) 60%</t>
  </si>
  <si>
    <t>BOU (A) 45%</t>
  </si>
  <si>
    <t>AVL (H) 41%</t>
  </si>
  <si>
    <t>AVL (A) 26%</t>
  </si>
  <si>
    <t>IPS (A) 53%</t>
  </si>
  <si>
    <t>NFO (H) 51%</t>
  </si>
  <si>
    <t>SOU (A) 40%</t>
  </si>
  <si>
    <t>BRE (H) 43%</t>
  </si>
  <si>
    <t>FUL (H) 48%</t>
  </si>
  <si>
    <t>LEI (A) 47%</t>
  </si>
  <si>
    <t>BOU (A) 33%</t>
  </si>
  <si>
    <t>NEW (H) 22%</t>
  </si>
  <si>
    <t>CHE (H) 21%</t>
  </si>
  <si>
    <t>WHU (H) 31%</t>
  </si>
  <si>
    <t>SOU (A) 36%</t>
  </si>
  <si>
    <t>TOT (H) 28%</t>
  </si>
  <si>
    <t>SOU (H) 46%</t>
  </si>
  <si>
    <t>FUL (A) 31%</t>
  </si>
  <si>
    <t>TOT (A) 20%</t>
  </si>
  <si>
    <t>BHA (H) 36%</t>
  </si>
  <si>
    <t>CHE (A) 18%</t>
  </si>
  <si>
    <t>BHA (A) 27%</t>
  </si>
  <si>
    <t>NFO (A) 31%</t>
  </si>
  <si>
    <t>MUN (H) 28%</t>
  </si>
  <si>
    <t>IPS (A) 42%</t>
  </si>
  <si>
    <t>MUN (A) 19%</t>
  </si>
  <si>
    <t>CRY (A) 24%</t>
  </si>
  <si>
    <t>NFO (A) 23%</t>
  </si>
  <si>
    <t>CHE (H) 16%</t>
  </si>
  <si>
    <t>AVL (A) 12%</t>
  </si>
  <si>
    <t>TOT (H) 19%</t>
  </si>
  <si>
    <t>MCI (A) 1.1</t>
  </si>
  <si>
    <t>EVE (H) 2.9</t>
  </si>
  <si>
    <t>BRE (A) 2.3</t>
  </si>
  <si>
    <t>MCI (H) 1.3</t>
  </si>
  <si>
    <t>EVE (A) 2.5</t>
  </si>
  <si>
    <t>EVE (A) 2.4</t>
  </si>
  <si>
    <t>EVE (H) 2.8</t>
  </si>
  <si>
    <t>SOU (A) 2</t>
  </si>
  <si>
    <t>EVE (A) 2</t>
  </si>
  <si>
    <t>ARS (A) 1</t>
  </si>
  <si>
    <t>TOT (A) 1.5</t>
  </si>
  <si>
    <t>NEW (A) 1.4</t>
  </si>
  <si>
    <t>SOU (H) 1.9</t>
  </si>
  <si>
    <t>BRE (A) 1.5</t>
  </si>
  <si>
    <t>AVL (A) 0.9</t>
  </si>
  <si>
    <t>LEI (A) 1.4</t>
  </si>
  <si>
    <t>FUL (H) 1.3</t>
  </si>
  <si>
    <t>LEI (H) 1.6</t>
  </si>
  <si>
    <t>CHE (A) 0.9</t>
  </si>
  <si>
    <t>FUL (A) 1.1</t>
  </si>
  <si>
    <t>FUL (A) 1.2</t>
  </si>
  <si>
    <t>FUL (H) 1.4</t>
  </si>
  <si>
    <t>BHA (A) 1</t>
  </si>
  <si>
    <t>LEI (H) 1.5</t>
  </si>
  <si>
    <t>BOU (H) 1.3</t>
  </si>
  <si>
    <t>WOL (A) 1.1</t>
  </si>
  <si>
    <t>CHE (H) 1</t>
  </si>
  <si>
    <t>BHA (H) 1.2</t>
  </si>
  <si>
    <t>LIV (A) 0.7</t>
  </si>
  <si>
    <t>TOT (H) 1.1</t>
  </si>
  <si>
    <t>BOU (A) 1.1</t>
  </si>
  <si>
    <t>WOL (H) 1.3</t>
  </si>
  <si>
    <t>LEI (A) 1.3</t>
  </si>
  <si>
    <t>IPS (A) 1.3</t>
  </si>
  <si>
    <t>IPS (H) 1.5</t>
  </si>
  <si>
    <t>AVL (A) 38%</t>
  </si>
  <si>
    <t>ARS (A) 26%</t>
  </si>
  <si>
    <t>AVL (H) 32%</t>
  </si>
  <si>
    <t>CRY (H) 29%</t>
  </si>
  <si>
    <t>NEW (H) 24%</t>
  </si>
  <si>
    <t>EVE (A) 26%</t>
  </si>
  <si>
    <t>IPS (A) 28%</t>
  </si>
  <si>
    <t>BHA (A) 15%</t>
  </si>
  <si>
    <t>LEI (H) 27%</t>
  </si>
  <si>
    <t>BHA (H) 16%</t>
  </si>
  <si>
    <t>Bench Weight</t>
  </si>
  <si>
    <t>Weight/multiplier for exp pts for players on the bench. Use 0 to remove.</t>
  </si>
  <si>
    <t>Evanilson</t>
  </si>
  <si>
    <t>İlkay Gündoğan</t>
  </si>
  <si>
    <t>Wilson Odobert</t>
  </si>
  <si>
    <t>Asmir Begović</t>
  </si>
  <si>
    <t>Sander Berge</t>
  </si>
  <si>
    <t>João Félix</t>
  </si>
  <si>
    <t>Kosta Nedeljković</t>
  </si>
  <si>
    <t>SOU (A) 79%</t>
  </si>
  <si>
    <t>CHE (H) 62%</t>
  </si>
  <si>
    <t>SOU (A) 72%</t>
  </si>
  <si>
    <t>NFO (A) 64%</t>
  </si>
  <si>
    <t>MUN (A) 41%</t>
  </si>
  <si>
    <t>ARS (H) 24%</t>
  </si>
  <si>
    <t>WOL (H) 66%</t>
  </si>
  <si>
    <t>WHU (H) 54%</t>
  </si>
  <si>
    <t>NEW (A) 41%</t>
  </si>
  <si>
    <t>MUN (H) 52%</t>
  </si>
  <si>
    <t>SOU (H) 67%</t>
  </si>
  <si>
    <t>NFO (H) 58%</t>
  </si>
  <si>
    <t>CHE (H) 36%</t>
  </si>
  <si>
    <t>WHU (H) 48%</t>
  </si>
  <si>
    <t>CHE (A) 27%</t>
  </si>
  <si>
    <t>BRE (A) 41%</t>
  </si>
  <si>
    <t>AVL (H) 39%</t>
  </si>
  <si>
    <t>FUL (H) 56%</t>
  </si>
  <si>
    <t>WHU (A) 36%</t>
  </si>
  <si>
    <t>CHE (H) 35%</t>
  </si>
  <si>
    <t>WOL (A) 39%</t>
  </si>
  <si>
    <t>AVL (A) 23%</t>
  </si>
  <si>
    <t>NEW (H) 35%</t>
  </si>
  <si>
    <t>MUN (A) 25%</t>
  </si>
  <si>
    <t>NEW (A) 26%</t>
  </si>
  <si>
    <t>BHA (H) 37%</t>
  </si>
  <si>
    <t>TOT (H) 30%</t>
  </si>
  <si>
    <t>IPS (A) 46%</t>
  </si>
  <si>
    <t>NFO (H) 43%</t>
  </si>
  <si>
    <t>BRE (H) 40%</t>
  </si>
  <si>
    <t>BOU (A) 39%</t>
  </si>
  <si>
    <t>CHE (H) 30%</t>
  </si>
  <si>
    <t>SOU (A) 48%</t>
  </si>
  <si>
    <t>BOU (H) 50%</t>
  </si>
  <si>
    <t>CRY (A) 36%</t>
  </si>
  <si>
    <t>NEW (H) 38%</t>
  </si>
  <si>
    <t>ARS (H) 16%</t>
  </si>
  <si>
    <t>LIV (H) 22%</t>
  </si>
  <si>
    <t>MCI (A) 9%</t>
  </si>
  <si>
    <t>LIV (A) 15%</t>
  </si>
  <si>
    <t>BHA (A) 35%</t>
  </si>
  <si>
    <t>IPS (A) 54%</t>
  </si>
  <si>
    <t>FUL (A) 37%</t>
  </si>
  <si>
    <t>LEI (H) 57%</t>
  </si>
  <si>
    <t>CHE (H) 27%</t>
  </si>
  <si>
    <t>CHE (H) 19%</t>
  </si>
  <si>
    <t>LEI (H) 47%</t>
  </si>
  <si>
    <t>NFO (A) 27%</t>
  </si>
  <si>
    <t>CHE (A) 13%</t>
  </si>
  <si>
    <t>BOU (H) 39%</t>
  </si>
  <si>
    <t>BOU (A) 29%</t>
  </si>
  <si>
    <t>CRY (H) 27%</t>
  </si>
  <si>
    <t>SOU (H) 38%</t>
  </si>
  <si>
    <t>LEI (A) 31%</t>
  </si>
  <si>
    <t>EVE (H) 37%</t>
  </si>
  <si>
    <t>SOU (A) 30%</t>
  </si>
  <si>
    <t>WOL (H) 34%</t>
  </si>
  <si>
    <t>MCI (H) 6%</t>
  </si>
  <si>
    <t>CRY (H) 28%</t>
  </si>
  <si>
    <t>FUL (H) 33%</t>
  </si>
  <si>
    <t>TOT (A) 13%</t>
  </si>
  <si>
    <t>MUN (H) 21%</t>
  </si>
  <si>
    <t>BHA (A) 18%</t>
  </si>
  <si>
    <t>SOU (H) 39%</t>
  </si>
  <si>
    <t>WOL (A) 28%</t>
  </si>
  <si>
    <t>BRE (H) 31%</t>
  </si>
  <si>
    <t>MUN (A) 16%</t>
  </si>
  <si>
    <t>NFO (A) 26%</t>
  </si>
  <si>
    <t>IPS (A) 37%</t>
  </si>
  <si>
    <t>WOL (H) 38%</t>
  </si>
  <si>
    <t>CRY (H) 31%</t>
  </si>
  <si>
    <t>TOT (A) 15%</t>
  </si>
  <si>
    <t>EVE (A) 31%</t>
  </si>
  <si>
    <t>NEW (A) 2</t>
  </si>
  <si>
    <t>NEW (H) 2.4</t>
  </si>
  <si>
    <t>SOU (A) 2.7</t>
  </si>
  <si>
    <t>WHU (H) 2.4</t>
  </si>
  <si>
    <t>LEI (H) 3.1</t>
  </si>
  <si>
    <t>WHU (A) 2</t>
  </si>
  <si>
    <t>LEI (A) 2.6</t>
  </si>
  <si>
    <t>SOU (H) 2.4</t>
  </si>
  <si>
    <t>MUN (A) 1.5</t>
  </si>
  <si>
    <t>IPS (H) 2.3</t>
  </si>
  <si>
    <t>BHA (A) 1.5</t>
  </si>
  <si>
    <t>EVE (H) 2</t>
  </si>
  <si>
    <t>CHE (A) 1.3</t>
  </si>
  <si>
    <t>SOU (H) 2.2</t>
  </si>
  <si>
    <t>LEI (H) 2.3</t>
  </si>
  <si>
    <t>CHE (H) 1.5</t>
  </si>
  <si>
    <t>BRE (A) 1.6</t>
  </si>
  <si>
    <t>BRE (H) 1.6</t>
  </si>
  <si>
    <t>LEI (H) 1.9</t>
  </si>
  <si>
    <t>SOU (H) 2</t>
  </si>
  <si>
    <t>FUL (A) 1.6</t>
  </si>
  <si>
    <t>SOU (A) 1.7</t>
  </si>
  <si>
    <t>CRY (A) 1.5</t>
  </si>
  <si>
    <t>BRE (H) 1.2</t>
  </si>
  <si>
    <t>EVE (H) 1.5</t>
  </si>
  <si>
    <t>BHA (H) 1.3</t>
  </si>
  <si>
    <t>CRY (H) 46%</t>
  </si>
  <si>
    <t>ARS (H) 17%</t>
  </si>
  <si>
    <t>SOU (H) 41%</t>
  </si>
  <si>
    <t>BOU (A) 24%</t>
  </si>
  <si>
    <t>LEI (H) 39%</t>
  </si>
  <si>
    <t>AVL (H) 24%</t>
  </si>
  <si>
    <t>WOL (H) 35%</t>
  </si>
  <si>
    <t>NFO (H) 33%</t>
  </si>
  <si>
    <t>IPS (H) 39%</t>
  </si>
  <si>
    <t>WHU (H) 29%</t>
  </si>
  <si>
    <t>CRY (A) 25%</t>
  </si>
  <si>
    <t>SOU (H) 32%</t>
  </si>
  <si>
    <t>BOU (H) 26%</t>
  </si>
  <si>
    <t>TOT (H) 20%</t>
  </si>
  <si>
    <t>WHU (A) 15%</t>
  </si>
  <si>
    <t>NEW (H) 14%</t>
  </si>
  <si>
    <t>BRE (A) 15%</t>
  </si>
  <si>
    <t>WOL (H) 24%</t>
  </si>
  <si>
    <t>FUL (H) 22%</t>
  </si>
  <si>
    <t>BRE (H) 20%</t>
  </si>
  <si>
    <t>LIV (H) 7%</t>
  </si>
  <si>
    <t>WOL (A) 19%</t>
  </si>
  <si>
    <t>BOU (A) 15%</t>
  </si>
  <si>
    <t>WOL (A) 20%</t>
  </si>
  <si>
    <t>LIV (H) 8%</t>
  </si>
  <si>
    <t>CHE (H) 13%</t>
  </si>
  <si>
    <t>AVL (A) 11%</t>
  </si>
  <si>
    <t>TOT (H) 13%</t>
  </si>
  <si>
    <t>FUL (A) 18%</t>
  </si>
  <si>
    <t>WHU (H) 18%</t>
  </si>
  <si>
    <t>MUN (A) 9%</t>
  </si>
  <si>
    <t>CHE (A) 9%</t>
  </si>
  <si>
    <t>WOL (H) 25%</t>
  </si>
  <si>
    <t>CRY (H) 20%</t>
  </si>
  <si>
    <t>TOT (A) 9%</t>
  </si>
  <si>
    <t>AVL (H) 15%</t>
  </si>
  <si>
    <t>WHU (A) 14%</t>
  </si>
  <si>
    <t>Sepp van den Berg</t>
  </si>
  <si>
    <t>Kepa Arrizabalaga</t>
  </si>
  <si>
    <t>Tommy Setford</t>
  </si>
  <si>
    <t>Kieran Tierney</t>
  </si>
  <si>
    <t>Mikel Merino</t>
  </si>
  <si>
    <t>Oliwier Zych</t>
  </si>
  <si>
    <t>Lamare Bogarde</t>
  </si>
  <si>
    <t>Jaden Philogene Bidace</t>
  </si>
  <si>
    <t>Will Dennis</t>
  </si>
  <si>
    <t>Dean Huijsen</t>
  </si>
  <si>
    <t>Gustavo Nunes</t>
  </si>
  <si>
    <t>Yunus Emre Konak</t>
  </si>
  <si>
    <t>Ryan Trevitt</t>
  </si>
  <si>
    <t>Ferdi Kadioglu</t>
  </si>
  <si>
    <t>Julio Enciso</t>
  </si>
  <si>
    <t>Brajan Gruda</t>
  </si>
  <si>
    <t>Georginio Rutter</t>
  </si>
  <si>
    <t>Matt O'Riley</t>
  </si>
  <si>
    <t>Yasin Ayari</t>
  </si>
  <si>
    <t>Cameron Peupion</t>
  </si>
  <si>
    <t>Lucas Bergström</t>
  </si>
  <si>
    <t>Renato Veiga</t>
  </si>
  <si>
    <t>Marc Guiu</t>
  </si>
  <si>
    <t>Maxence Lacroix</t>
  </si>
  <si>
    <t>Chadi Riad</t>
  </si>
  <si>
    <t>Ismaila Sarr</t>
  </si>
  <si>
    <t>Daichi Kamada</t>
  </si>
  <si>
    <t>Roman Dixon</t>
  </si>
  <si>
    <t>Orel Mangala</t>
  </si>
  <si>
    <t>Harrison Armstrong</t>
  </si>
  <si>
    <t>Armando Broja</t>
  </si>
  <si>
    <t>Jorge Cuenca</t>
  </si>
  <si>
    <t>Joshua King</t>
  </si>
  <si>
    <t>Martial Godo</t>
  </si>
  <si>
    <t>Omari Hutchinson</t>
  </si>
  <si>
    <t>Sammie Szmodics</t>
  </si>
  <si>
    <t>Jack Clarke</t>
  </si>
  <si>
    <t>Chiedozie Ogbene</t>
  </si>
  <si>
    <t>Jens Cajuste</t>
  </si>
  <si>
    <t>Ali Al Hamadi</t>
  </si>
  <si>
    <t>Victor Bernth Kristiansen</t>
  </si>
  <si>
    <t>Ricardo Pereira</t>
  </si>
  <si>
    <t>Bilal El Khannouss</t>
  </si>
  <si>
    <t>Federico Chiesa</t>
  </si>
  <si>
    <t>Manuel Ugarte Ribeiro</t>
  </si>
  <si>
    <t>Carlos Miguel</t>
  </si>
  <si>
    <t>Jota Silva</t>
  </si>
  <si>
    <t>Ramón Sosa</t>
  </si>
  <si>
    <t>Eric da Silva Moreira</t>
  </si>
  <si>
    <t>Hwang Ui-jo</t>
  </si>
  <si>
    <t>Charlie Taylor</t>
  </si>
  <si>
    <t>Yukinari Sugawara</t>
  </si>
  <si>
    <t>William Smallbone</t>
  </si>
  <si>
    <t>Ben Brereton</t>
  </si>
  <si>
    <t>Tyler Dibling</t>
  </si>
  <si>
    <t>Cameron Archer</t>
  </si>
  <si>
    <t>Lucas Bergvall</t>
  </si>
  <si>
    <t>Carlos Soler</t>
  </si>
  <si>
    <t>Mohammed Kudus</t>
  </si>
  <si>
    <t>Luis Guilherme</t>
  </si>
  <si>
    <t>Rayan Aït-Nouri</t>
  </si>
  <si>
    <t>Pedro Cardoso de Lima</t>
  </si>
  <si>
    <t>Yerson Mosquera</t>
  </si>
  <si>
    <t>Bastien Meupiyou</t>
  </si>
  <si>
    <t>Rodrigo Gomes</t>
  </si>
  <si>
    <t>Carlos Roberto Forbs Borges</t>
  </si>
  <si>
    <t>Gonçalo Guedes</t>
  </si>
  <si>
    <t>André</t>
  </si>
  <si>
    <t>Luke Cundle</t>
  </si>
  <si>
    <t>Sasa Kalajdzic</t>
  </si>
  <si>
    <t>Leon Chiwome</t>
  </si>
  <si>
    <t>BOU (A) 64%</t>
  </si>
  <si>
    <t>BHA (A) 61%</t>
  </si>
  <si>
    <t>TOT (H) 64%</t>
  </si>
  <si>
    <t>LIV (A) 34%</t>
  </si>
  <si>
    <t>NFO (H) 74%</t>
  </si>
  <si>
    <t>CRY (A) 67%</t>
  </si>
  <si>
    <t>MUN (H) 69%</t>
  </si>
  <si>
    <t>AVL (A) 57%</t>
  </si>
  <si>
    <t>EVE (H) 80%</t>
  </si>
  <si>
    <t>LEI (A) 77%</t>
  </si>
  <si>
    <t>WHU (H) 78%</t>
  </si>
  <si>
    <t>BRE (A) 66%</t>
  </si>
  <si>
    <t>IPS (A) 77%</t>
  </si>
  <si>
    <t>ARS (A) 39%</t>
  </si>
  <si>
    <t>NEW (H) 68%</t>
  </si>
  <si>
    <t>LIV (H) 44%</t>
  </si>
  <si>
    <t>TOT (A) 54%</t>
  </si>
  <si>
    <t>NFO (A) 65%</t>
  </si>
  <si>
    <t>BHA (H) 71%</t>
  </si>
  <si>
    <t>LEI (H) 83%</t>
  </si>
  <si>
    <t>MUN (A) 59%</t>
  </si>
  <si>
    <t>CRY (H) 76%</t>
  </si>
  <si>
    <t>EVE (A) 73%</t>
  </si>
  <si>
    <t>WOL (H) 80%</t>
  </si>
  <si>
    <t>BOU (H) 73%</t>
  </si>
  <si>
    <t>FUL (A) 64%</t>
  </si>
  <si>
    <t>NEW (A) 50%</t>
  </si>
  <si>
    <t>CHE (A) 43%</t>
  </si>
  <si>
    <t>NFO (H) 66%</t>
  </si>
  <si>
    <t>WHU (A) 61%</t>
  </si>
  <si>
    <t>MUN (H) 61%</t>
  </si>
  <si>
    <t>FUL (A) 56%</t>
  </si>
  <si>
    <t>EVE (H) 74%</t>
  </si>
  <si>
    <t>CRY (A) 59%</t>
  </si>
  <si>
    <t>IPS (H) 78%</t>
  </si>
  <si>
    <t>BRE (A) 58%</t>
  </si>
  <si>
    <t>BHA (A) 53%</t>
  </si>
  <si>
    <t>TOT (H) 56%</t>
  </si>
  <si>
    <t>AVL (H) 59%</t>
  </si>
  <si>
    <t>WOL (A) 65%</t>
  </si>
  <si>
    <t>MCI (H) 36%</t>
  </si>
  <si>
    <t>LEI (A) 69%</t>
  </si>
  <si>
    <t>WHU (H) 71%</t>
  </si>
  <si>
    <t>NFO (A) 57%</t>
  </si>
  <si>
    <t>MUN (A) 51%</t>
  </si>
  <si>
    <t>CHE (H) 54%</t>
  </si>
  <si>
    <t>FUL (H) 65%</t>
  </si>
  <si>
    <t>EVE (A) 65%</t>
  </si>
  <si>
    <t>BRE (H) 67%</t>
  </si>
  <si>
    <t>IPS (A) 69%</t>
  </si>
  <si>
    <t>CRY (H) 68%</t>
  </si>
  <si>
    <t>BOU (H) 65%</t>
  </si>
  <si>
    <t>LIV (A) 28%</t>
  </si>
  <si>
    <t>NEW (H) 60%</t>
  </si>
  <si>
    <t>BHA (H) 70%</t>
  </si>
  <si>
    <t>AVL (H) 66%</t>
  </si>
  <si>
    <t>SOU (A) 78%</t>
  </si>
  <si>
    <t>MCI (H) 42%</t>
  </si>
  <si>
    <t>NEW (A) 57%</t>
  </si>
  <si>
    <t>EVE (A) 72%</t>
  </si>
  <si>
    <t>FUL (H) 72%</t>
  </si>
  <si>
    <t>TOT (A) 52%</t>
  </si>
  <si>
    <t>WHU (A) 68%</t>
  </si>
  <si>
    <t>MUN (H) 68%</t>
  </si>
  <si>
    <t>BRE (A) 65%</t>
  </si>
  <si>
    <t>BOU (A) 63%</t>
  </si>
  <si>
    <t>MCI (A) 32%</t>
  </si>
  <si>
    <t>NEW (H) 67%</t>
  </si>
  <si>
    <t>SOU (H) 84%</t>
  </si>
  <si>
    <t>AVL (A) 56%</t>
  </si>
  <si>
    <t>FUL (A) 63%</t>
  </si>
  <si>
    <t>WHU (H) 77%</t>
  </si>
  <si>
    <t>LEI (A) 76%</t>
  </si>
  <si>
    <t>TOT (H) 63%</t>
  </si>
  <si>
    <t>CHE (A) 50%</t>
  </si>
  <si>
    <t>ARS (H) 47%</t>
  </si>
  <si>
    <t>BHA (A) 60%</t>
  </si>
  <si>
    <t>CRY (H) 75%</t>
  </si>
  <si>
    <t>ARS (H) 32%</t>
  </si>
  <si>
    <t>LEI (A) 62%</t>
  </si>
  <si>
    <t>AVL (H) 50%</t>
  </si>
  <si>
    <t>SOU (A) 66%</t>
  </si>
  <si>
    <t>BRE (H) 60%</t>
  </si>
  <si>
    <t>EVE (A) 57%</t>
  </si>
  <si>
    <t>FUL (H) 57%</t>
  </si>
  <si>
    <t>IPS (A) 62%</t>
  </si>
  <si>
    <t>CRY (A) 50%</t>
  </si>
  <si>
    <t>WOL (H) 67%</t>
  </si>
  <si>
    <t>MCI (A) 18%</t>
  </si>
  <si>
    <t>WHU (H) 63%</t>
  </si>
  <si>
    <t>BHA (A) 43%</t>
  </si>
  <si>
    <t>AVL (A) 40%</t>
  </si>
  <si>
    <t>SOU (H) 75%</t>
  </si>
  <si>
    <t>LEI (H) 72%</t>
  </si>
  <si>
    <t>ARS (A) 23%</t>
  </si>
  <si>
    <t>TOT (H) 46%</t>
  </si>
  <si>
    <t>IPS (H) 72%</t>
  </si>
  <si>
    <t>EVE (H) 67%</t>
  </si>
  <si>
    <t>NFO (A) 49%</t>
  </si>
  <si>
    <t>AVL (H) 49%</t>
  </si>
  <si>
    <t>MCI (A) 17%</t>
  </si>
  <si>
    <t>CHE (H) 42%</t>
  </si>
  <si>
    <t>SOU (A) 64%</t>
  </si>
  <si>
    <t>LIV (H) 26%</t>
  </si>
  <si>
    <t>NEW (H) 50%</t>
  </si>
  <si>
    <t>ARS (A) 22%</t>
  </si>
  <si>
    <t>EVE (A) 56%</t>
  </si>
  <si>
    <t>LEI (H) 71%</t>
  </si>
  <si>
    <t>BRE (A) 47%</t>
  </si>
  <si>
    <t>MUN (H) 51%</t>
  </si>
  <si>
    <t>MCI (H) 25%</t>
  </si>
  <si>
    <t>BOU (H) 56%</t>
  </si>
  <si>
    <t>FUL (A) 45%</t>
  </si>
  <si>
    <t>SOU (H) 74%</t>
  </si>
  <si>
    <t>WOL (A) 56%</t>
  </si>
  <si>
    <t>LIV (A) 18%</t>
  </si>
  <si>
    <t>WHU (A) 51%</t>
  </si>
  <si>
    <t>CRY (H) 59%</t>
  </si>
  <si>
    <t>BHA (H) 53%</t>
  </si>
  <si>
    <t>LEI (H) 65%</t>
  </si>
  <si>
    <t>IPS (A) 55%</t>
  </si>
  <si>
    <t>EVE (H) 60%</t>
  </si>
  <si>
    <t>ARS (A) 18%</t>
  </si>
  <si>
    <t>MCI (A) 13%</t>
  </si>
  <si>
    <t>WOL (A) 49%</t>
  </si>
  <si>
    <t>NEW (H) 43%</t>
  </si>
  <si>
    <t>SOU (H) 68%</t>
  </si>
  <si>
    <t>BHA (H) 46%</t>
  </si>
  <si>
    <t>FUL (A) 39%</t>
  </si>
  <si>
    <t>CRY (H) 53%</t>
  </si>
  <si>
    <t>TOT (A) 28%</t>
  </si>
  <si>
    <t>EVE (A) 49%</t>
  </si>
  <si>
    <t>IPS (H) 65%</t>
  </si>
  <si>
    <t>ARS (H) 26%</t>
  </si>
  <si>
    <t>LEI (A) 55%</t>
  </si>
  <si>
    <t>NFO (A) 42%</t>
  </si>
  <si>
    <t>NEW (A) 33%</t>
  </si>
  <si>
    <t>WHU (H) 56%</t>
  </si>
  <si>
    <t>CHE (A) 26%</t>
  </si>
  <si>
    <t>WHU (H) 55%</t>
  </si>
  <si>
    <t>CRY (A) 42%</t>
  </si>
  <si>
    <t>LEI (H) 64%</t>
  </si>
  <si>
    <t>AVL (H) 42%</t>
  </si>
  <si>
    <t>MUN (A) 33%</t>
  </si>
  <si>
    <t>WOL (H) 59%</t>
  </si>
  <si>
    <t>BOU (H) 49%</t>
  </si>
  <si>
    <t>SOU (A) 57%</t>
  </si>
  <si>
    <t>MCI (A) 14%</t>
  </si>
  <si>
    <t>WHU (A) 44%</t>
  </si>
  <si>
    <t>LEI (A) 54%</t>
  </si>
  <si>
    <t>MUN (H) 44%</t>
  </si>
  <si>
    <t>AVL (A) 33%</t>
  </si>
  <si>
    <t>IPS (H) 64%</t>
  </si>
  <si>
    <t>EVE (H) 59%</t>
  </si>
  <si>
    <t>CRY (H) 52%</t>
  </si>
  <si>
    <t>MCI (H) 21%</t>
  </si>
  <si>
    <t>ARS (A) 19%</t>
  </si>
  <si>
    <t>MUN (A) 34%</t>
  </si>
  <si>
    <t>FUL (H) 39%</t>
  </si>
  <si>
    <t>AVL (A) 24%</t>
  </si>
  <si>
    <t>NEW (H) 33%</t>
  </si>
  <si>
    <t>IPS (A) 44%</t>
  </si>
  <si>
    <t>BOU (A) 30%</t>
  </si>
  <si>
    <t>SOU (H) 57%</t>
  </si>
  <si>
    <t>LEI (A) 44%</t>
  </si>
  <si>
    <t>WHU (A) 34%</t>
  </si>
  <si>
    <t>BRE (H) 41%</t>
  </si>
  <si>
    <t>FUL (A) 30%</t>
  </si>
  <si>
    <t>AVL (H) 33%</t>
  </si>
  <si>
    <t>SOU (A) 47%</t>
  </si>
  <si>
    <t>NFO (H) 42%</t>
  </si>
  <si>
    <t>WOL (H) 49%</t>
  </si>
  <si>
    <t>WOL (A) 42%</t>
  </si>
  <si>
    <t>TOT (H) 32%</t>
  </si>
  <si>
    <t>IPS (A) 47%</t>
  </si>
  <si>
    <t>MUN (A) 27%</t>
  </si>
  <si>
    <t>FUL (A) 33%</t>
  </si>
  <si>
    <t>CHE (A) 21%</t>
  </si>
  <si>
    <t>NEW (A) 27%</t>
  </si>
  <si>
    <t>NFO (H) 45%</t>
  </si>
  <si>
    <t>LIV (H) 17%</t>
  </si>
  <si>
    <t>SOU (A) 50%</t>
  </si>
  <si>
    <t>WOL (H) 52%</t>
  </si>
  <si>
    <t>BHA (A) 29%</t>
  </si>
  <si>
    <t>TOT (A) 23%</t>
  </si>
  <si>
    <t>BRE (H) 44%</t>
  </si>
  <si>
    <t>IPS (H) 57%</t>
  </si>
  <si>
    <t>WHU (A) 37%</t>
  </si>
  <si>
    <t>FUL (H) 42%</t>
  </si>
  <si>
    <t>MUN (H) 37%</t>
  </si>
  <si>
    <t>ARS (A) 15%</t>
  </si>
  <si>
    <t>AVL (H) 36%</t>
  </si>
  <si>
    <t>LIV (A) 13%</t>
  </si>
  <si>
    <t>MCI (H) 19%</t>
  </si>
  <si>
    <t>BOU (A) 38%</t>
  </si>
  <si>
    <t>WHU (A) 43%</t>
  </si>
  <si>
    <t>BRE (H) 50%</t>
  </si>
  <si>
    <t>AVL (A) 31%</t>
  </si>
  <si>
    <t>NFO (A) 40%</t>
  </si>
  <si>
    <t>BOU (H) 48%</t>
  </si>
  <si>
    <t>BRE (A) 39%</t>
  </si>
  <si>
    <t>WOL (A) 48%</t>
  </si>
  <si>
    <t>LIV (H) 20%</t>
  </si>
  <si>
    <t>NFO (A) 32%</t>
  </si>
  <si>
    <t>ARS (H) 18%</t>
  </si>
  <si>
    <t>LEI (A) 43%</t>
  </si>
  <si>
    <t>WOL (H) 48%</t>
  </si>
  <si>
    <t>BHA (H) 34%</t>
  </si>
  <si>
    <t>LIV (H) 14%</t>
  </si>
  <si>
    <t>FUL (H) 38%</t>
  </si>
  <si>
    <t>CRY (H) 42%</t>
  </si>
  <si>
    <t>NEW (H) 32%</t>
  </si>
  <si>
    <t>EVE (A) 38%</t>
  </si>
  <si>
    <t>WOL (A) 38%</t>
  </si>
  <si>
    <t>BOU (H) 38%</t>
  </si>
  <si>
    <t>BHA (A) 25%</t>
  </si>
  <si>
    <t>TOT (H) 27%</t>
  </si>
  <si>
    <t>MUN (A) 23%</t>
  </si>
  <si>
    <t>IPS (A) 43%</t>
  </si>
  <si>
    <t>EVE (A) 41%</t>
  </si>
  <si>
    <t>LEI (H) 56%</t>
  </si>
  <si>
    <t>CHE (A) 20%</t>
  </si>
  <si>
    <t>ARS (H) 20%</t>
  </si>
  <si>
    <t>MCI (H) 15%</t>
  </si>
  <si>
    <t>CRY (A) 34%</t>
  </si>
  <si>
    <t>LEI (A) 46%</t>
  </si>
  <si>
    <t>EVE (H) 51%</t>
  </si>
  <si>
    <t>AVL (H) 34%</t>
  </si>
  <si>
    <t>NFO (A) 34%</t>
  </si>
  <si>
    <t>MUN (H) 36%</t>
  </si>
  <si>
    <t>WOL (A) 41%</t>
  </si>
  <si>
    <t>BRE (H) 34%</t>
  </si>
  <si>
    <t>WOL (H) 42%</t>
  </si>
  <si>
    <t>AVL (H) 27%</t>
  </si>
  <si>
    <t>WOL (A) 33%</t>
  </si>
  <si>
    <t>WHU (H) 37%</t>
  </si>
  <si>
    <t>IPS (H) 47%</t>
  </si>
  <si>
    <t>WHU (H) 43%</t>
  </si>
  <si>
    <t>MUN (A) 24%</t>
  </si>
  <si>
    <t>FUL (A) 29%</t>
  </si>
  <si>
    <t>MUN (H) 33%</t>
  </si>
  <si>
    <t>EVE (H) 47%</t>
  </si>
  <si>
    <t>CRY (A) 32%</t>
  </si>
  <si>
    <t>LEI (H) 52%</t>
  </si>
  <si>
    <t>WHU (A) 33%</t>
  </si>
  <si>
    <t>SOU (H) 60%</t>
  </si>
  <si>
    <t>BOU (H) 42%</t>
  </si>
  <si>
    <t>BOU (H) 33%</t>
  </si>
  <si>
    <t>LEI (A) 37%</t>
  </si>
  <si>
    <t>EVE (H) 42%</t>
  </si>
  <si>
    <t>LEI (H) 42%</t>
  </si>
  <si>
    <t>MUN (H) 23%</t>
  </si>
  <si>
    <t>BOU (H) 28%</t>
  </si>
  <si>
    <t>NEW (H) 23%</t>
  </si>
  <si>
    <t>FUL (A) 20%</t>
  </si>
  <si>
    <t>BRE (H) 30%</t>
  </si>
  <si>
    <t>LEI (A) 33%</t>
  </si>
  <si>
    <t>WHU (H) 33%</t>
  </si>
  <si>
    <t>IPS (A) 33%</t>
  </si>
  <si>
    <t>FUL (H) 28%</t>
  </si>
  <si>
    <t>IPS (H) 42%</t>
  </si>
  <si>
    <t>EVE (H) 34%</t>
  </si>
  <si>
    <t>AVL (A) 14%</t>
  </si>
  <si>
    <t>WHU (H) 30%</t>
  </si>
  <si>
    <t>NFO (A) 21%</t>
  </si>
  <si>
    <t>WHU (A) 21%</t>
  </si>
  <si>
    <t>BOU (A) 2.2</t>
  </si>
  <si>
    <t>LIV (A) 1.4</t>
  </si>
  <si>
    <t>NFO (H) 2.4</t>
  </si>
  <si>
    <t>WHU (H) 2.9</t>
  </si>
  <si>
    <t>IPS (A) 2.7</t>
  </si>
  <si>
    <t>CHE (H) 2.3</t>
  </si>
  <si>
    <t>ARS (A) 1.4</t>
  </si>
  <si>
    <t>LIV (H) 1.6</t>
  </si>
  <si>
    <t>NFO (A) 2</t>
  </si>
  <si>
    <t>SOU (A) 2.8</t>
  </si>
  <si>
    <t>BOU (H) 2.5</t>
  </si>
  <si>
    <t>FUL (A) 2.2</t>
  </si>
  <si>
    <t>NEW (A) 1.7</t>
  </si>
  <si>
    <t>CHE (A) 1.6</t>
  </si>
  <si>
    <t>NFO (H) 2</t>
  </si>
  <si>
    <t>MUN (H) 2.1</t>
  </si>
  <si>
    <t>FUL (A) 1.8</t>
  </si>
  <si>
    <t>EVE (H) 2.4</t>
  </si>
  <si>
    <t>CRY (A) 1.9</t>
  </si>
  <si>
    <t>BRE (A) 1.9</t>
  </si>
  <si>
    <t>BHA (A) 1.9</t>
  </si>
  <si>
    <t>TOT (H) 2</t>
  </si>
  <si>
    <t>AVL (H) 1.8</t>
  </si>
  <si>
    <t>WOL (A) 2</t>
  </si>
  <si>
    <t>LEI (A) 2.2</t>
  </si>
  <si>
    <t>MUN (A) 1.8</t>
  </si>
  <si>
    <t>CHE (H) 1.8</t>
  </si>
  <si>
    <t>FUL (H) 2.1</t>
  </si>
  <si>
    <t>BRE (H) 2.2</t>
  </si>
  <si>
    <t>CRY (H) 2.2</t>
  </si>
  <si>
    <t>BOU (H) 2.1</t>
  </si>
  <si>
    <t>NEW (H) 2</t>
  </si>
  <si>
    <t>SOU (A) 2.3</t>
  </si>
  <si>
    <t>MCI (H) 1.6</t>
  </si>
  <si>
    <t>FUL (H) 2.4</t>
  </si>
  <si>
    <t>LEI (H) 3</t>
  </si>
  <si>
    <t>WHU (A) 2.4</t>
  </si>
  <si>
    <t>MUN (H) 2.4</t>
  </si>
  <si>
    <t>IPS (H) 3</t>
  </si>
  <si>
    <t>BOU (A) 2.1</t>
  </si>
  <si>
    <t>WOL (H) 2.8</t>
  </si>
  <si>
    <t>MCI (A) 1.4</t>
  </si>
  <si>
    <t>SOU (H) 3.2</t>
  </si>
  <si>
    <t>FUL (A) 2.1</t>
  </si>
  <si>
    <t>WHU (H) 2.8</t>
  </si>
  <si>
    <t>TOT (H) 2.3</t>
  </si>
  <si>
    <t>CHE (A) 1.9</t>
  </si>
  <si>
    <t>ARS (H) 1.6</t>
  </si>
  <si>
    <t>ARS (H) 1.3</t>
  </si>
  <si>
    <t>TOT (A) 1.7</t>
  </si>
  <si>
    <t>WOL (H) 2.4</t>
  </si>
  <si>
    <t>AVL (A) 1.6</t>
  </si>
  <si>
    <t>SOU (H) 2.7</t>
  </si>
  <si>
    <t>LEI (H) 2.6</t>
  </si>
  <si>
    <t>ARS (A) 1.1</t>
  </si>
  <si>
    <t>BOU (A) 1.8</t>
  </si>
  <si>
    <t>BHA (H) 2.2</t>
  </si>
  <si>
    <t>IPS (A) 2</t>
  </si>
  <si>
    <t>EVE (H) 2.1</t>
  </si>
  <si>
    <t>MCI (A) 1</t>
  </si>
  <si>
    <t>WOL (A) 1.8</t>
  </si>
  <si>
    <t>BHA (H) 1.9</t>
  </si>
  <si>
    <t>ARS (H) 1.2</t>
  </si>
  <si>
    <t>LEI (A) 2</t>
  </si>
  <si>
    <t>MCI (H) 1.2</t>
  </si>
  <si>
    <t>NEW (A) 1.5</t>
  </si>
  <si>
    <t>WOL (H) 2.1</t>
  </si>
  <si>
    <t>WHU (H) 2.1</t>
  </si>
  <si>
    <t>AVL (H) 1.6</t>
  </si>
  <si>
    <t>WHU (H) 2</t>
  </si>
  <si>
    <t>WOL (H) 2</t>
  </si>
  <si>
    <t>WHU (A) 1.7</t>
  </si>
  <si>
    <t>AVL (A) 1.4</t>
  </si>
  <si>
    <t>IPS (H) 2.2</t>
  </si>
  <si>
    <t>MCI (H) 1.1</t>
  </si>
  <si>
    <t>EVE (A) 1.7</t>
  </si>
  <si>
    <t>NEW (H) 1.6</t>
  </si>
  <si>
    <t>IPS (H) 1.9</t>
  </si>
  <si>
    <t>WHU (A) 1.5</t>
  </si>
  <si>
    <t>WHU (A) 1.8</t>
  </si>
  <si>
    <t>BRE (H) 1.9</t>
  </si>
  <si>
    <t>NFO (A) 1.2</t>
  </si>
  <si>
    <t>WOL (H) 1.5</t>
  </si>
  <si>
    <t>LIV (H) 0.8</t>
  </si>
  <si>
    <t>NFO (H) 1.2</t>
  </si>
  <si>
    <t>WOL (A) 1.3</t>
  </si>
  <si>
    <t>WHU (H) 1.5</t>
  </si>
  <si>
    <t>AVL (A) 1</t>
  </si>
  <si>
    <t>NFO (A) 1</t>
  </si>
  <si>
    <t>BOU (H) 1.2</t>
  </si>
  <si>
    <t>CHE (H) 1.1</t>
  </si>
  <si>
    <t>FUL (A) 1</t>
  </si>
  <si>
    <t>BOU (A) 1</t>
  </si>
  <si>
    <t>FUL (H) 1.2</t>
  </si>
  <si>
    <t>EVE (H) 1.3</t>
  </si>
  <si>
    <t>LIV (H) 0.7</t>
  </si>
  <si>
    <t>CRY (A) 1</t>
  </si>
  <si>
    <t>NFO (A) 0.9</t>
  </si>
  <si>
    <t>IPS (A) 1.2</t>
  </si>
  <si>
    <t>BOU (H) 1.1</t>
  </si>
  <si>
    <t>LIV (A) 0.6</t>
  </si>
  <si>
    <t>CRY (H) 1.2</t>
  </si>
  <si>
    <t>TOT (A) 0.9</t>
  </si>
  <si>
    <t>AVL (H) 1</t>
  </si>
  <si>
    <t>FUL (H) 1.1</t>
  </si>
  <si>
    <t>LEI (A) 1.2</t>
  </si>
  <si>
    <t>EVE (A) 1.1</t>
  </si>
  <si>
    <t>BOU (A) 37%</t>
  </si>
  <si>
    <t>BHA (A) 31%</t>
  </si>
  <si>
    <t>LIV (A) 21%</t>
  </si>
  <si>
    <t>CRY (A) 39%</t>
  </si>
  <si>
    <t>AVL (A) 34%</t>
  </si>
  <si>
    <t>LEI (A) 45%</t>
  </si>
  <si>
    <t>BRE (A) 37%</t>
  </si>
  <si>
    <t>CHE (H) 32%</t>
  </si>
  <si>
    <t>NFO (A) 43%</t>
  </si>
  <si>
    <t>LEI (H) 51%</t>
  </si>
  <si>
    <t>MUN (A) 31%</t>
  </si>
  <si>
    <t>CRY (H) 45%</t>
  </si>
  <si>
    <t>EVE (A) 43%</t>
  </si>
  <si>
    <t>BOU (H) 43%</t>
  </si>
  <si>
    <t>NEW (A) 32%</t>
  </si>
  <si>
    <t>IPS (H) 51%</t>
  </si>
  <si>
    <t>FUL (H) 43%</t>
  </si>
  <si>
    <t>MCI (A) 20%</t>
  </si>
  <si>
    <t>SOU (H) 53%</t>
  </si>
  <si>
    <t>WOL (H) 37%</t>
  </si>
  <si>
    <t>AVL (A) 22%</t>
  </si>
  <si>
    <t>ARS (A) 16%</t>
  </si>
  <si>
    <t>NEW (A) 21%</t>
  </si>
  <si>
    <t>MUN (H) 24%</t>
  </si>
  <si>
    <t>IPS (H) 37%</t>
  </si>
  <si>
    <t>EVE (A) 29%</t>
  </si>
  <si>
    <t>LEI (H) 37%</t>
  </si>
  <si>
    <t>IPS (A) 31%</t>
  </si>
  <si>
    <t>BHA (H) 23%</t>
  </si>
  <si>
    <t>LEI (H) 35%</t>
  </si>
  <si>
    <t>IPS (H) 35%</t>
  </si>
  <si>
    <t>CRY (H) 33%</t>
  </si>
  <si>
    <t>NFO (H) 37%</t>
  </si>
  <si>
    <t>NEW (H) 26%</t>
  </si>
  <si>
    <t>BOU (A) 25%</t>
  </si>
  <si>
    <t>FUL (H) 25%</t>
  </si>
  <si>
    <t>SOU (H) 36%</t>
  </si>
  <si>
    <t>BRE (H) 25%</t>
  </si>
  <si>
    <t>EVE (H) 31%</t>
  </si>
  <si>
    <t>IPS (H) 33%</t>
  </si>
  <si>
    <t>BHA (H) 19%</t>
  </si>
  <si>
    <t>BOU (H) 25%</t>
  </si>
  <si>
    <t>SOU (A) 32%</t>
  </si>
  <si>
    <t>CRY (A) 22%</t>
  </si>
  <si>
    <t>LEI (H) 33%</t>
  </si>
  <si>
    <t>WHU (H) 25%</t>
  </si>
  <si>
    <t>EVE (H) 28%</t>
  </si>
  <si>
    <t>LEI (A) 25%</t>
  </si>
  <si>
    <t>BOU (A) 17%</t>
  </si>
  <si>
    <t>SOU (A) 27%</t>
  </si>
  <si>
    <t>CRY (H) 24%</t>
  </si>
  <si>
    <t>BRE (H) 22%</t>
  </si>
  <si>
    <t>LEI (H) 30%</t>
  </si>
  <si>
    <t>NEW (H) 18%</t>
  </si>
  <si>
    <t>EVE (A) 23%</t>
  </si>
  <si>
    <t>BOU (H) 22%</t>
  </si>
  <si>
    <t>BHA (A) 12%</t>
  </si>
  <si>
    <t>NFO (H) 28%</t>
  </si>
  <si>
    <t>IPS (A) 25%</t>
  </si>
  <si>
    <t>TOT (H) 16%</t>
  </si>
  <si>
    <t>MUN (H) 19%</t>
  </si>
  <si>
    <t>MUN (H) 16%</t>
  </si>
  <si>
    <t>BRE (A) 17%</t>
  </si>
  <si>
    <t>IPS (H) 30%</t>
  </si>
  <si>
    <t>FUL (A) 17%</t>
  </si>
  <si>
    <t>NFO (A) 20%</t>
  </si>
  <si>
    <t>CRY (H) 21%</t>
  </si>
  <si>
    <t>BOU (H) 20%</t>
  </si>
  <si>
    <t>FUL (A) 15%</t>
  </si>
  <si>
    <t>BHA (H) 14%</t>
  </si>
  <si>
    <t>NFO (H) 25%</t>
  </si>
  <si>
    <t>EVE (A) 20%</t>
  </si>
  <si>
    <t>LEI (A) 22%</t>
  </si>
  <si>
    <t>WHU (H) 20%</t>
  </si>
  <si>
    <t>IPS (A) 22%</t>
  </si>
  <si>
    <t>FUL (H) 20%</t>
  </si>
  <si>
    <t>BHA (A) 10%</t>
  </si>
  <si>
    <t>IPS (H) 27%</t>
  </si>
  <si>
    <t>EVE (H) 24%</t>
  </si>
  <si>
    <t>BHA (A) 9%</t>
  </si>
  <si>
    <t>CHE (H) 10%</t>
  </si>
  <si>
    <t>TOT (H) 10%</t>
  </si>
  <si>
    <t>FUL (A) 14%</t>
  </si>
  <si>
    <t>BRE (H) 18%</t>
  </si>
  <si>
    <t>IPS (A) 21%</t>
  </si>
  <si>
    <t>BOU (H) 18%</t>
  </si>
  <si>
    <t>BHA (H) 13%</t>
  </si>
  <si>
    <t>CHE (A) 7%</t>
  </si>
  <si>
    <t>TOT (A) 7%</t>
  </si>
  <si>
    <t>FUL (H) 18%</t>
  </si>
  <si>
    <t>10 to 17</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</si>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</sst>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0_-;\-* #,##0.0_-;_-* &quot;-&quot;??_-;_-@_-"/>
    <numFmt numFmtId="166" formatCode="_-* #,##0_-;\-* #,##0_-;_-* &quot;-&quot;??_-;_-@_-"/>
    <numFmt numFmtId="167" formatCode="dd/mm/yyyy\ h:mm"/>
    <numFmt numFmtId="168" formatCode="0.0%"/>
    <numFmt numFmtId="169" formatCode="[$-F400]h:mm:ss\ AM/PM"/>
    <numFmt numFmtId="170" formatCode="[$-F800]dddd\,\ mmmm\ dd\,\ yyyy"/>
    <numFmt numFmtId="171" formatCode="0.0"/>
    <numFmt numFmtId="172" formatCode="_(* #,##0.0_);_(* \(#,##0.0\);_(* &quot;-&quot;??_);_(@_)"/>
  </numFmts>
  <fonts count="21" x14ac:knownFonts="1">
    <font>
      <sz val="10"/>
      <color theme="1"/>
      <name val="Calibri"/>
      <family val="2"/>
    </font>
    <font>
      <sz val="11"/>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font>
    <font>
      <sz val="10"/>
      <color theme="1"/>
      <name val="Arial"/>
      <family val="2"/>
    </font>
    <font>
      <sz val="11"/>
      <color rgb="FF0563C1"/>
      <name val="Calibri"/>
      <family val="2"/>
      <scheme val="minor"/>
    </font>
    <font>
      <u/>
      <sz val="10"/>
      <color theme="10"/>
      <name val="Calibri"/>
      <family val="2"/>
    </font>
    <font>
      <u/>
      <sz val="11"/>
      <color theme="10"/>
      <name val="Calibri"/>
      <family val="2"/>
    </font>
    <font>
      <b/>
      <sz val="11"/>
      <color theme="1"/>
      <name val="Calibri"/>
      <family val="2"/>
    </font>
    <font>
      <sz val="10"/>
      <color theme="1"/>
      <name val="Calibri"/>
      <family val="2"/>
    </font>
    <font>
      <sz val="8"/>
      <name val="Calibri"/>
      <family val="2"/>
    </font>
    <font>
      <b/>
      <sz val="11"/>
      <color theme="1"/>
      <name val="Calibri"/>
      <family val="2"/>
      <scheme val="minor"/>
    </font>
    <font>
      <sz val="11"/>
      <color theme="0"/>
      <name val="Calibri"/>
      <family val="2"/>
    </font>
    <font>
      <sz val="11"/>
      <color rgb="FF000000"/>
      <name val="Calibri"/>
      <family val="2"/>
    </font>
    <font>
      <sz val="11"/>
      <color theme="0"/>
      <name val="Calibri"/>
      <family val="2"/>
      <scheme val="minor"/>
    </font>
    <font>
      <sz val="11"/>
      <name val="Calibri"/>
      <family val="2"/>
    </font>
    <font>
      <b/>
      <sz val="9"/>
      <color indexed="81"/>
      <name val="Tahoma"/>
      <family val="2"/>
    </font>
    <font>
      <sz val="9"/>
      <color indexed="81"/>
      <name val="Tahoma"/>
      <family val="2"/>
    </font>
    <font>
      <b/>
      <sz val="11"/>
      <color theme="0"/>
      <name val="Calibri"/>
      <family val="2"/>
    </font>
  </fonts>
  <fills count="40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9"/>
        <bgColor indexed="64"/>
      </patternFill>
    </fill>
    <fill>
      <patternFill patternType="solid">
        <fgColor rgb="FF63BE7B"/>
        <bgColor indexed="64"/>
      </patternFill>
    </fill>
    <fill>
      <patternFill patternType="solid">
        <fgColor rgb="FFFCFCFF"/>
        <bgColor indexed="64"/>
      </patternFill>
    </fill>
    <fill>
      <patternFill patternType="solid">
        <fgColor rgb="FFE7F4ED"/>
        <bgColor indexed="64"/>
      </patternFill>
    </fill>
    <fill>
      <patternFill patternType="solid">
        <fgColor rgb="FFF8FBFC"/>
        <bgColor indexed="64"/>
      </patternFill>
    </fill>
    <fill>
      <patternFill patternType="solid">
        <fgColor rgb="FFF7FAFB"/>
        <bgColor indexed="64"/>
      </patternFill>
    </fill>
    <fill>
      <patternFill patternType="solid">
        <fgColor rgb="FFFACFD2"/>
        <bgColor indexed="64"/>
      </patternFill>
    </fill>
    <fill>
      <patternFill patternType="solid">
        <fgColor rgb="FFE0F1E7"/>
        <bgColor indexed="64"/>
      </patternFill>
    </fill>
    <fill>
      <patternFill patternType="solid">
        <fgColor rgb="FFFBECEF"/>
        <bgColor indexed="64"/>
      </patternFill>
    </fill>
    <fill>
      <patternFill patternType="solid">
        <fgColor rgb="FFF3F9F7"/>
        <bgColor indexed="64"/>
      </patternFill>
    </fill>
    <fill>
      <patternFill patternType="solid">
        <fgColor rgb="FFF6FAFA"/>
        <bgColor indexed="64"/>
      </patternFill>
    </fill>
    <fill>
      <patternFill patternType="solid">
        <fgColor rgb="FFFBE6E9"/>
        <bgColor indexed="64"/>
      </patternFill>
    </fill>
    <fill>
      <patternFill patternType="solid">
        <fgColor rgb="FFF87476"/>
        <bgColor indexed="64"/>
      </patternFill>
    </fill>
    <fill>
      <patternFill patternType="solid">
        <fgColor rgb="FFB3DFC0"/>
        <bgColor indexed="64"/>
      </patternFill>
    </fill>
    <fill>
      <patternFill patternType="solid">
        <fgColor rgb="FFFAFBFD"/>
        <bgColor indexed="64"/>
      </patternFill>
    </fill>
    <fill>
      <patternFill patternType="solid">
        <fgColor rgb="FFF88C8E"/>
        <bgColor indexed="64"/>
      </patternFill>
    </fill>
    <fill>
      <patternFill patternType="solid">
        <fgColor rgb="FFF88688"/>
        <bgColor indexed="64"/>
      </patternFill>
    </fill>
    <fill>
      <patternFill patternType="solid">
        <fgColor rgb="FFFACDD0"/>
        <bgColor indexed="64"/>
      </patternFill>
    </fill>
    <fill>
      <patternFill patternType="solid">
        <fgColor rgb="FFFBDFE2"/>
        <bgColor indexed="64"/>
      </patternFill>
    </fill>
    <fill>
      <patternFill patternType="solid">
        <fgColor rgb="FFFAC3C6"/>
        <bgColor indexed="64"/>
      </patternFill>
    </fill>
    <fill>
      <patternFill patternType="solid">
        <fgColor rgb="FFFAD2D5"/>
        <bgColor indexed="64"/>
      </patternFill>
    </fill>
    <fill>
      <patternFill patternType="solid">
        <fgColor rgb="FFCBE9D5"/>
        <bgColor indexed="64"/>
      </patternFill>
    </fill>
    <fill>
      <patternFill patternType="solid">
        <fgColor rgb="FFFBF3F6"/>
        <bgColor indexed="64"/>
      </patternFill>
    </fill>
    <fill>
      <patternFill patternType="solid">
        <fgColor rgb="FFE9F5EF"/>
        <bgColor indexed="64"/>
      </patternFill>
    </fill>
    <fill>
      <patternFill patternType="solid">
        <fgColor rgb="FFD6EDDE"/>
        <bgColor indexed="64"/>
      </patternFill>
    </fill>
    <fill>
      <patternFill patternType="solid">
        <fgColor rgb="FFCFEAD8"/>
        <bgColor indexed="64"/>
      </patternFill>
    </fill>
    <fill>
      <patternFill patternType="solid">
        <fgColor rgb="FFF5FAF9"/>
        <bgColor indexed="64"/>
      </patternFill>
    </fill>
    <fill>
      <patternFill patternType="solid">
        <fgColor rgb="FFD2EBDB"/>
        <bgColor indexed="64"/>
      </patternFill>
    </fill>
    <fill>
      <patternFill patternType="solid">
        <fgColor rgb="FFEFF7F4"/>
        <bgColor indexed="64"/>
      </patternFill>
    </fill>
    <fill>
      <patternFill patternType="solid">
        <fgColor rgb="FFFBF9FC"/>
        <bgColor indexed="64"/>
      </patternFill>
    </fill>
    <fill>
      <patternFill patternType="solid">
        <fgColor rgb="FFFACCCF"/>
        <bgColor indexed="64"/>
      </patternFill>
    </fill>
    <fill>
      <patternFill patternType="solid">
        <fgColor rgb="FFEBF5F0"/>
        <bgColor indexed="64"/>
      </patternFill>
    </fill>
    <fill>
      <patternFill patternType="solid">
        <fgColor rgb="FFFBF4F7"/>
        <bgColor indexed="64"/>
      </patternFill>
    </fill>
    <fill>
      <patternFill patternType="solid">
        <fgColor rgb="FFFBEBEE"/>
        <bgColor indexed="64"/>
      </patternFill>
    </fill>
    <fill>
      <patternFill patternType="solid">
        <fgColor rgb="FFF8696B"/>
        <bgColor indexed="64"/>
      </patternFill>
    </fill>
    <fill>
      <patternFill patternType="solid">
        <fgColor rgb="FFFBE9EC"/>
        <bgColor indexed="64"/>
      </patternFill>
    </fill>
    <fill>
      <patternFill patternType="solid">
        <fgColor rgb="FFE8F4EE"/>
        <bgColor indexed="64"/>
      </patternFill>
    </fill>
    <fill>
      <patternFill patternType="solid">
        <fgColor rgb="FF9BD5AB"/>
        <bgColor indexed="64"/>
      </patternFill>
    </fill>
    <fill>
      <patternFill patternType="solid">
        <fgColor rgb="FFCAE8D4"/>
        <bgColor indexed="64"/>
      </patternFill>
    </fill>
    <fill>
      <patternFill patternType="solid">
        <fgColor rgb="FFFBFCFE"/>
        <bgColor indexed="64"/>
      </patternFill>
    </fill>
    <fill>
      <patternFill patternType="solid">
        <fgColor rgb="FFEDF6F2"/>
        <bgColor indexed="64"/>
      </patternFill>
    </fill>
    <fill>
      <patternFill patternType="solid">
        <fgColor rgb="FFFAB6B9"/>
        <bgColor indexed="64"/>
      </patternFill>
    </fill>
    <fill>
      <patternFill patternType="solid">
        <fgColor rgb="FFFBE3E6"/>
        <bgColor indexed="64"/>
      </patternFill>
    </fill>
    <fill>
      <patternFill patternType="solid">
        <fgColor rgb="FFC6E6D0"/>
        <bgColor indexed="64"/>
      </patternFill>
    </fill>
    <fill>
      <patternFill patternType="solid">
        <fgColor rgb="FFAFDDBC"/>
        <bgColor indexed="64"/>
      </patternFill>
    </fill>
    <fill>
      <patternFill patternType="solid">
        <fgColor rgb="FFF8FBFB"/>
        <bgColor indexed="64"/>
      </patternFill>
    </fill>
    <fill>
      <patternFill patternType="solid">
        <fgColor rgb="FFDDF0E4"/>
        <bgColor indexed="64"/>
      </patternFill>
    </fill>
    <fill>
      <patternFill patternType="solid">
        <fgColor rgb="FFF2F8F6"/>
        <bgColor indexed="64"/>
      </patternFill>
    </fill>
    <fill>
      <patternFill patternType="solid">
        <fgColor rgb="FFBBE2C7"/>
        <bgColor indexed="64"/>
      </patternFill>
    </fill>
    <fill>
      <patternFill patternType="solid">
        <fgColor rgb="FFFBFBFE"/>
        <bgColor indexed="64"/>
      </patternFill>
    </fill>
    <fill>
      <patternFill patternType="solid">
        <fgColor rgb="FFF87E80"/>
        <bgColor indexed="64"/>
      </patternFill>
    </fill>
    <fill>
      <patternFill patternType="solid">
        <fgColor rgb="FFF9AAAC"/>
        <bgColor indexed="64"/>
      </patternFill>
    </fill>
    <fill>
      <patternFill patternType="solid">
        <fgColor rgb="FFFAC2C5"/>
        <bgColor indexed="64"/>
      </patternFill>
    </fill>
    <fill>
      <patternFill patternType="solid">
        <fgColor rgb="FFFAC6C9"/>
        <bgColor indexed="64"/>
      </patternFill>
    </fill>
    <fill>
      <patternFill patternType="solid">
        <fgColor rgb="FFF4F9F8"/>
        <bgColor indexed="64"/>
      </patternFill>
    </fill>
    <fill>
      <patternFill patternType="solid">
        <fgColor rgb="FFFBD9DC"/>
        <bgColor indexed="64"/>
      </patternFill>
    </fill>
    <fill>
      <patternFill patternType="solid">
        <fgColor rgb="FFFBE2E5"/>
        <bgColor indexed="64"/>
      </patternFill>
    </fill>
    <fill>
      <patternFill patternType="solid">
        <fgColor theme="9" tint="0.39997558519241921"/>
        <bgColor indexed="64"/>
      </patternFill>
    </fill>
    <fill>
      <patternFill patternType="solid">
        <fgColor rgb="FFC8E7D2"/>
        <bgColor indexed="64"/>
      </patternFill>
    </fill>
    <fill>
      <patternFill patternType="solid">
        <fgColor rgb="FFE5F3EB"/>
        <bgColor indexed="64"/>
      </patternFill>
    </fill>
    <fill>
      <patternFill patternType="solid">
        <fgColor rgb="FF96D3A7"/>
        <bgColor indexed="64"/>
      </patternFill>
    </fill>
    <fill>
      <patternFill patternType="solid">
        <fgColor rgb="FFA5D9B4"/>
        <bgColor indexed="64"/>
      </patternFill>
    </fill>
    <fill>
      <patternFill patternType="solid">
        <fgColor rgb="FFA9DBB7"/>
        <bgColor indexed="64"/>
      </patternFill>
    </fill>
    <fill>
      <patternFill patternType="solid">
        <fgColor rgb="FFC4E6CF"/>
        <bgColor indexed="64"/>
      </patternFill>
    </fill>
    <fill>
      <patternFill patternType="solid">
        <fgColor rgb="FF89CE9C"/>
        <bgColor indexed="64"/>
      </patternFill>
    </fill>
    <fill>
      <patternFill patternType="solid">
        <fgColor rgb="FFB1DEBE"/>
        <bgColor indexed="64"/>
      </patternFill>
    </fill>
    <fill>
      <patternFill patternType="solid">
        <fgColor rgb="FFD0EAD9"/>
        <bgColor indexed="64"/>
      </patternFill>
    </fill>
    <fill>
      <patternFill patternType="solid">
        <fgColor rgb="FFA1D8B1"/>
        <bgColor indexed="64"/>
      </patternFill>
    </fill>
    <fill>
      <patternFill patternType="solid">
        <fgColor rgb="FF8DCF9F"/>
        <bgColor indexed="64"/>
      </patternFill>
    </fill>
    <fill>
      <patternFill patternType="solid">
        <fgColor rgb="FFCDE9D7"/>
        <bgColor indexed="64"/>
      </patternFill>
    </fill>
    <fill>
      <patternFill patternType="solid">
        <fgColor rgb="FF9BD5AC"/>
        <bgColor indexed="64"/>
      </patternFill>
    </fill>
    <fill>
      <patternFill patternType="solid">
        <fgColor rgb="FFC9E8D3"/>
        <bgColor indexed="64"/>
      </patternFill>
    </fill>
    <fill>
      <patternFill patternType="solid">
        <fgColor rgb="FFA4D9B3"/>
        <bgColor indexed="64"/>
      </patternFill>
    </fill>
    <fill>
      <patternFill patternType="solid">
        <fgColor rgb="FFD0EBD9"/>
        <bgColor indexed="64"/>
      </patternFill>
    </fill>
    <fill>
      <patternFill patternType="solid">
        <fgColor rgb="FFAFDDBD"/>
        <bgColor indexed="64"/>
      </patternFill>
    </fill>
    <fill>
      <patternFill patternType="solid">
        <fgColor rgb="FFFABABC"/>
        <bgColor indexed="64"/>
      </patternFill>
    </fill>
    <fill>
      <patternFill patternType="solid">
        <fgColor rgb="FFEAF5F0"/>
        <bgColor indexed="64"/>
      </patternFill>
    </fill>
    <fill>
      <patternFill patternType="solid">
        <fgColor rgb="FFFBEAED"/>
        <bgColor indexed="64"/>
      </patternFill>
    </fill>
    <fill>
      <patternFill patternType="solid">
        <fgColor rgb="FFFAB9BC"/>
        <bgColor indexed="64"/>
      </patternFill>
    </fill>
    <fill>
      <patternFill patternType="solid">
        <fgColor rgb="FFC0E4CB"/>
        <bgColor indexed="64"/>
      </patternFill>
    </fill>
    <fill>
      <patternFill patternType="solid">
        <fgColor rgb="FFD9EEE1"/>
        <bgColor indexed="64"/>
      </patternFill>
    </fill>
    <fill>
      <patternFill patternType="solid">
        <fgColor rgb="FFD5ECDD"/>
        <bgColor indexed="64"/>
      </patternFill>
    </fill>
    <fill>
      <patternFill patternType="solid">
        <fgColor rgb="FFF3F9F8"/>
        <bgColor indexed="64"/>
      </patternFill>
    </fill>
    <fill>
      <patternFill patternType="solid">
        <fgColor rgb="FFB5E0C2"/>
        <bgColor indexed="64"/>
      </patternFill>
    </fill>
    <fill>
      <patternFill patternType="solid">
        <fgColor rgb="FFDBEFE3"/>
        <bgColor indexed="64"/>
      </patternFill>
    </fill>
    <fill>
      <patternFill patternType="solid">
        <fgColor rgb="FFB4DFC1"/>
        <bgColor indexed="64"/>
      </patternFill>
    </fill>
    <fill>
      <patternFill patternType="solid">
        <fgColor rgb="FFF9A5A7"/>
        <bgColor indexed="64"/>
      </patternFill>
    </fill>
    <fill>
      <patternFill patternType="solid">
        <fgColor rgb="FFBFE3CA"/>
        <bgColor indexed="64"/>
      </patternFill>
    </fill>
    <fill>
      <patternFill patternType="solid">
        <fgColor rgb="FFFBE7EA"/>
        <bgColor indexed="64"/>
      </patternFill>
    </fill>
    <fill>
      <patternFill patternType="solid">
        <fgColor rgb="FFC2E5CD"/>
        <bgColor indexed="64"/>
      </patternFill>
    </fill>
    <fill>
      <patternFill patternType="solid">
        <fgColor rgb="FFFBE8EB"/>
        <bgColor indexed="64"/>
      </patternFill>
    </fill>
    <fill>
      <patternFill patternType="solid">
        <fgColor rgb="FFF9ACAE"/>
        <bgColor indexed="64"/>
      </patternFill>
    </fill>
    <fill>
      <patternFill patternType="solid">
        <fgColor rgb="FFF1F8F6"/>
        <bgColor indexed="64"/>
      </patternFill>
    </fill>
    <fill>
      <patternFill patternType="solid">
        <fgColor rgb="FFA6DAB5"/>
        <bgColor indexed="64"/>
      </patternFill>
    </fill>
    <fill>
      <patternFill patternType="solid">
        <fgColor rgb="FFF8898B"/>
        <bgColor indexed="64"/>
      </patternFill>
    </fill>
    <fill>
      <patternFill patternType="solid">
        <fgColor rgb="FFDDF0E5"/>
        <bgColor indexed="64"/>
      </patternFill>
    </fill>
    <fill>
      <patternFill patternType="solid">
        <fgColor rgb="FFB1DEBF"/>
        <bgColor indexed="64"/>
      </patternFill>
    </fill>
    <fill>
      <patternFill patternType="solid">
        <fgColor rgb="FFEAF5EF"/>
        <bgColor indexed="64"/>
      </patternFill>
    </fill>
    <fill>
      <patternFill patternType="solid">
        <fgColor rgb="FFE3F2EA"/>
        <bgColor indexed="64"/>
      </patternFill>
    </fill>
    <fill>
      <patternFill patternType="solid">
        <fgColor rgb="FF9DD6AD"/>
        <bgColor indexed="64"/>
      </patternFill>
    </fill>
    <fill>
      <patternFill patternType="solid">
        <fgColor rgb="FFFACBCE"/>
        <bgColor indexed="64"/>
      </patternFill>
    </fill>
    <fill>
      <patternFill patternType="solid">
        <fgColor rgb="FFCEEAD7"/>
        <bgColor indexed="64"/>
      </patternFill>
    </fill>
    <fill>
      <patternFill patternType="solid">
        <fgColor rgb="FFFBFAFD"/>
        <bgColor indexed="64"/>
      </patternFill>
    </fill>
    <fill>
      <patternFill patternType="solid">
        <fgColor rgb="FFD3ECDC"/>
        <bgColor indexed="64"/>
      </patternFill>
    </fill>
    <fill>
      <patternFill patternType="solid">
        <fgColor rgb="FFF9A4A6"/>
        <bgColor indexed="64"/>
      </patternFill>
    </fill>
    <fill>
      <patternFill patternType="solid">
        <fgColor rgb="FFE4F3EA"/>
        <bgColor indexed="64"/>
      </patternFill>
    </fill>
    <fill>
      <patternFill patternType="solid">
        <fgColor rgb="FFCCE9D6"/>
        <bgColor indexed="64"/>
      </patternFill>
    </fill>
    <fill>
      <patternFill patternType="solid">
        <fgColor rgb="FFDEF0E5"/>
        <bgColor indexed="64"/>
      </patternFill>
    </fill>
    <fill>
      <patternFill patternType="solid">
        <fgColor rgb="FFFACCCE"/>
        <bgColor indexed="64"/>
      </patternFill>
    </fill>
    <fill>
      <patternFill patternType="solid">
        <fgColor rgb="FFE9F4EE"/>
        <bgColor indexed="64"/>
      </patternFill>
    </fill>
    <fill>
      <patternFill patternType="solid">
        <fgColor rgb="FFBEE3CA"/>
        <bgColor indexed="64"/>
      </patternFill>
    </fill>
    <fill>
      <patternFill patternType="solid">
        <fgColor rgb="FFC3E5CE"/>
        <bgColor indexed="64"/>
      </patternFill>
    </fill>
    <fill>
      <patternFill patternType="solid">
        <fgColor rgb="FFD4ECDD"/>
        <bgColor indexed="64"/>
      </patternFill>
    </fill>
    <fill>
      <patternFill patternType="solid">
        <fgColor rgb="FFFABDBF"/>
        <bgColor indexed="64"/>
      </patternFill>
    </fill>
    <fill>
      <patternFill patternType="solid">
        <fgColor rgb="FFEEF7F3"/>
        <bgColor indexed="64"/>
      </patternFill>
    </fill>
    <fill>
      <patternFill patternType="solid">
        <fgColor rgb="FFF9999B"/>
        <bgColor indexed="64"/>
      </patternFill>
    </fill>
    <fill>
      <patternFill patternType="solid">
        <fgColor rgb="FFF88A8C"/>
        <bgColor indexed="64"/>
      </patternFill>
    </fill>
    <fill>
      <patternFill patternType="solid">
        <fgColor rgb="FFFBE1E4"/>
        <bgColor indexed="64"/>
      </patternFill>
    </fill>
    <fill>
      <patternFill patternType="solid">
        <fgColor rgb="FFF88385"/>
        <bgColor indexed="64"/>
      </patternFill>
    </fill>
    <fill>
      <patternFill patternType="solid">
        <fgColor rgb="FFE1F1E8"/>
        <bgColor indexed="64"/>
      </patternFill>
    </fill>
    <fill>
      <patternFill patternType="solid">
        <fgColor rgb="FFFBF0F3"/>
        <bgColor indexed="64"/>
      </patternFill>
    </fill>
    <fill>
      <patternFill patternType="solid">
        <fgColor rgb="FFFAD5D8"/>
        <bgColor indexed="64"/>
      </patternFill>
    </fill>
    <fill>
      <patternFill patternType="solid">
        <fgColor rgb="FFD7EDDF"/>
        <bgColor indexed="64"/>
      </patternFill>
    </fill>
    <fill>
      <patternFill patternType="solid">
        <fgColor rgb="FFECF6F1"/>
        <bgColor indexed="64"/>
      </patternFill>
    </fill>
    <fill>
      <patternFill patternType="solid">
        <fgColor rgb="FFE2F2E9"/>
        <bgColor indexed="64"/>
      </patternFill>
    </fill>
    <fill>
      <patternFill patternType="solid">
        <fgColor rgb="FFF99294"/>
        <bgColor indexed="64"/>
      </patternFill>
    </fill>
    <fill>
      <patternFill patternType="solid">
        <fgColor rgb="FFFBEDF0"/>
        <bgColor indexed="64"/>
      </patternFill>
    </fill>
    <fill>
      <patternFill patternType="solid">
        <fgColor rgb="FFF88B8D"/>
        <bgColor indexed="64"/>
      </patternFill>
    </fill>
    <fill>
      <patternFill patternType="solid">
        <fgColor rgb="FFFAC5C8"/>
        <bgColor indexed="64"/>
      </patternFill>
    </fill>
    <fill>
      <patternFill patternType="solid">
        <fgColor rgb="FFDFF1E6"/>
        <bgColor indexed="64"/>
      </patternFill>
    </fill>
    <fill>
      <patternFill patternType="solid">
        <fgColor rgb="FFF9AAAD"/>
        <bgColor indexed="64"/>
      </patternFill>
    </fill>
    <fill>
      <patternFill patternType="solid">
        <fgColor rgb="FFF9ADAF"/>
        <bgColor indexed="64"/>
      </patternFill>
    </fill>
    <fill>
      <patternFill patternType="solid">
        <fgColor rgb="FFFAC4C6"/>
        <bgColor indexed="64"/>
      </patternFill>
    </fill>
    <fill>
      <patternFill patternType="solid">
        <fgColor rgb="FFF88D8F"/>
        <bgColor indexed="64"/>
      </patternFill>
    </fill>
    <fill>
      <patternFill patternType="solid">
        <fgColor rgb="FFF99597"/>
        <bgColor indexed="64"/>
      </patternFill>
    </fill>
    <fill>
      <patternFill patternType="solid">
        <fgColor rgb="FFFACFD1"/>
        <bgColor indexed="64"/>
      </patternFill>
    </fill>
    <fill>
      <patternFill patternType="solid">
        <fgColor rgb="FFF87A7C"/>
        <bgColor indexed="64"/>
      </patternFill>
    </fill>
    <fill>
      <patternFill patternType="solid">
        <fgColor rgb="FFFABFC1"/>
        <bgColor indexed="64"/>
      </patternFill>
    </fill>
    <fill>
      <patternFill patternType="solid">
        <fgColor rgb="FFF2F8F7"/>
        <bgColor indexed="64"/>
      </patternFill>
    </fill>
    <fill>
      <patternFill patternType="solid">
        <fgColor rgb="FFF0F8F5"/>
        <bgColor indexed="64"/>
      </patternFill>
    </fill>
    <fill>
      <patternFill patternType="solid">
        <fgColor rgb="FFFBE0E3"/>
        <bgColor indexed="64"/>
      </patternFill>
    </fill>
    <fill>
      <patternFill patternType="solid">
        <fgColor rgb="FFFAC7CA"/>
        <bgColor indexed="64"/>
      </patternFill>
    </fill>
    <fill>
      <patternFill patternType="solid">
        <fgColor rgb="FFFAD3D6"/>
        <bgColor indexed="64"/>
      </patternFill>
    </fill>
    <fill>
      <patternFill patternType="solid">
        <fgColor rgb="FFF98E90"/>
        <bgColor indexed="64"/>
      </patternFill>
    </fill>
    <fill>
      <patternFill patternType="solid">
        <fgColor rgb="FFF88789"/>
        <bgColor indexed="64"/>
      </patternFill>
    </fill>
    <fill>
      <patternFill patternType="solid">
        <fgColor rgb="FFD5EDDE"/>
        <bgColor indexed="64"/>
      </patternFill>
    </fill>
    <fill>
      <patternFill patternType="solid">
        <fgColor rgb="FFFBF8FB"/>
        <bgColor indexed="64"/>
      </patternFill>
    </fill>
    <fill>
      <patternFill patternType="solid">
        <fgColor rgb="FFFAB8BB"/>
        <bgColor indexed="64"/>
      </patternFill>
    </fill>
    <fill>
      <patternFill patternType="solid">
        <fgColor rgb="FFF88587"/>
        <bgColor indexed="64"/>
      </patternFill>
    </fill>
    <fill>
      <patternFill patternType="solid">
        <fgColor rgb="FFF8797B"/>
        <bgColor indexed="64"/>
      </patternFill>
    </fill>
    <fill>
      <patternFill patternType="solid">
        <fgColor rgb="FFF87375"/>
        <bgColor indexed="64"/>
      </patternFill>
    </fill>
    <fill>
      <patternFill patternType="solid">
        <fgColor rgb="FFFAB4B6"/>
        <bgColor indexed="64"/>
      </patternFill>
    </fill>
    <fill>
      <patternFill patternType="solid">
        <fgColor rgb="FFFBD8DB"/>
        <bgColor indexed="64"/>
      </patternFill>
    </fill>
    <fill>
      <patternFill patternType="solid">
        <fgColor rgb="FFFABDC0"/>
        <bgColor indexed="64"/>
      </patternFill>
    </fill>
    <fill>
      <patternFill patternType="solid">
        <fgColor rgb="FFFBF5F8"/>
        <bgColor indexed="64"/>
      </patternFill>
    </fill>
    <fill>
      <patternFill patternType="solid">
        <fgColor rgb="FFF88486"/>
        <bgColor indexed="64"/>
      </patternFill>
    </fill>
    <fill>
      <patternFill patternType="solid">
        <fgColor rgb="FFF99799"/>
        <bgColor indexed="64"/>
      </patternFill>
    </fill>
    <fill>
      <patternFill patternType="solid">
        <fgColor rgb="FFFBF2F5"/>
        <bgColor indexed="64"/>
      </patternFill>
    </fill>
    <fill>
      <patternFill patternType="solid">
        <fgColor rgb="FFFAC9CC"/>
        <bgColor indexed="64"/>
      </patternFill>
    </fill>
    <fill>
      <patternFill patternType="solid">
        <fgColor rgb="FFF9A9AC"/>
        <bgColor indexed="64"/>
      </patternFill>
    </fill>
    <fill>
      <patternFill patternType="solid">
        <fgColor rgb="FFFAC8CB"/>
        <bgColor indexed="64"/>
      </patternFill>
    </fill>
    <fill>
      <patternFill patternType="solid">
        <fgColor rgb="FFF87D7F"/>
        <bgColor indexed="64"/>
      </patternFill>
    </fill>
    <fill>
      <patternFill patternType="solid">
        <fgColor rgb="FFFAB2B5"/>
        <bgColor indexed="64"/>
      </patternFill>
    </fill>
    <fill>
      <patternFill patternType="solid">
        <fgColor rgb="FFF99496"/>
        <bgColor indexed="64"/>
      </patternFill>
    </fill>
    <fill>
      <patternFill patternType="solid">
        <fgColor rgb="FFDBEFE2"/>
        <bgColor indexed="64"/>
      </patternFill>
    </fill>
    <fill>
      <patternFill patternType="solid">
        <fgColor rgb="FFFBE5E8"/>
        <bgColor indexed="64"/>
      </patternFill>
    </fill>
    <fill>
      <patternFill patternType="solid">
        <fgColor rgb="FFF9A9AB"/>
        <bgColor indexed="64"/>
      </patternFill>
    </fill>
    <fill>
      <patternFill patternType="solid">
        <fgColor rgb="FFF9A0A2"/>
        <bgColor indexed="64"/>
      </patternFill>
    </fill>
    <fill>
      <patternFill patternType="solid">
        <fgColor rgb="FFFBDDE0"/>
        <bgColor indexed="64"/>
      </patternFill>
    </fill>
    <fill>
      <patternFill patternType="solid">
        <fgColor rgb="FFFBE4E7"/>
        <bgColor indexed="64"/>
      </patternFill>
    </fill>
    <fill>
      <patternFill patternType="solid">
        <fgColor rgb="FFF87072"/>
        <bgColor indexed="64"/>
      </patternFill>
    </fill>
    <fill>
      <patternFill patternType="solid">
        <fgColor rgb="FFF9AEB0"/>
        <bgColor indexed="64"/>
      </patternFill>
    </fill>
    <fill>
      <patternFill patternType="solid">
        <fgColor rgb="FFFAB8BA"/>
        <bgColor indexed="64"/>
      </patternFill>
    </fill>
    <fill>
      <patternFill patternType="solid">
        <fgColor rgb="FFFAD1D4"/>
        <bgColor indexed="64"/>
      </patternFill>
    </fill>
    <fill>
      <patternFill patternType="solid">
        <fgColor rgb="FFF9AFB1"/>
        <bgColor indexed="64"/>
      </patternFill>
    </fill>
    <fill>
      <patternFill patternType="solid">
        <fgColor rgb="FFF9A6A8"/>
        <bgColor indexed="64"/>
      </patternFill>
    </fill>
    <fill>
      <patternFill patternType="solid">
        <fgColor rgb="FFFAC1C3"/>
        <bgColor indexed="64"/>
      </patternFill>
    </fill>
    <fill>
      <patternFill patternType="solid">
        <fgColor rgb="FFFAD3D5"/>
        <bgColor indexed="64"/>
      </patternFill>
    </fill>
    <fill>
      <patternFill patternType="solid">
        <fgColor rgb="FFFAB3B6"/>
        <bgColor indexed="64"/>
      </patternFill>
    </fill>
    <fill>
      <patternFill patternType="solid">
        <fgColor rgb="FFACDCBA"/>
        <bgColor indexed="64"/>
      </patternFill>
    </fill>
    <fill>
      <patternFill patternType="solid">
        <fgColor rgb="FFD1EBDA"/>
        <bgColor indexed="64"/>
      </patternFill>
    </fill>
    <fill>
      <patternFill patternType="solid">
        <fgColor rgb="FFCDE9D6"/>
        <bgColor indexed="64"/>
      </patternFill>
    </fill>
    <fill>
      <patternFill patternType="solid">
        <fgColor rgb="FFC5E6D0"/>
        <bgColor indexed="64"/>
      </patternFill>
    </fill>
    <fill>
      <patternFill patternType="solid">
        <fgColor rgb="FFA7DAB6"/>
        <bgColor indexed="64"/>
      </patternFill>
    </fill>
    <fill>
      <patternFill patternType="solid">
        <fgColor rgb="FFD8EEE0"/>
        <bgColor indexed="64"/>
      </patternFill>
    </fill>
    <fill>
      <patternFill patternType="solid">
        <fgColor rgb="FFF9B0B2"/>
        <bgColor indexed="64"/>
      </patternFill>
    </fill>
    <fill>
      <patternFill patternType="solid">
        <fgColor rgb="FFE6F3EC"/>
        <bgColor indexed="64"/>
      </patternFill>
    </fill>
    <fill>
      <patternFill patternType="solid">
        <fgColor rgb="FFFBEEF1"/>
        <bgColor indexed="64"/>
      </patternFill>
    </fill>
    <fill>
      <patternFill patternType="solid">
        <fgColor rgb="FFFBDADD"/>
        <bgColor indexed="64"/>
      </patternFill>
    </fill>
    <fill>
      <patternFill patternType="solid">
        <fgColor rgb="FFDCEFE4"/>
        <bgColor indexed="64"/>
      </patternFill>
    </fill>
    <fill>
      <patternFill patternType="solid">
        <fgColor rgb="FFFBF1F4"/>
        <bgColor indexed="64"/>
      </patternFill>
    </fill>
    <fill>
      <patternFill patternType="solid">
        <fgColor rgb="FFFABFC2"/>
        <bgColor indexed="64"/>
      </patternFill>
    </fill>
    <fill>
      <patternFill patternType="solid">
        <fgColor rgb="FFF1F8F5"/>
        <bgColor indexed="64"/>
      </patternFill>
    </fill>
    <fill>
      <patternFill patternType="solid">
        <fgColor rgb="FFFABABD"/>
        <bgColor indexed="64"/>
      </patternFill>
    </fill>
    <fill>
      <patternFill patternType="solid">
        <fgColor rgb="FFF99698"/>
        <bgColor indexed="64"/>
      </patternFill>
    </fill>
    <fill>
      <patternFill patternType="solid">
        <fgColor rgb="FFFAC0C2"/>
        <bgColor indexed="64"/>
      </patternFill>
    </fill>
    <fill>
      <patternFill patternType="solid">
        <fgColor rgb="FFF5F9F9"/>
        <bgColor indexed="64"/>
      </patternFill>
    </fill>
    <fill>
      <patternFill patternType="solid">
        <fgColor rgb="FFF99092"/>
        <bgColor indexed="64"/>
      </patternFill>
    </fill>
    <fill>
      <patternFill patternType="solid">
        <fgColor rgb="FFF88183"/>
        <bgColor indexed="64"/>
      </patternFill>
    </fill>
    <fill>
      <patternFill patternType="solid">
        <fgColor rgb="FF79C78E"/>
        <bgColor indexed="64"/>
      </patternFill>
    </fill>
    <fill>
      <patternFill patternType="solid">
        <fgColor rgb="FFA3D8B2"/>
        <bgColor indexed="64"/>
      </patternFill>
    </fill>
    <fill>
      <patternFill patternType="solid">
        <fgColor rgb="FF9AD5AB"/>
        <bgColor indexed="64"/>
      </patternFill>
    </fill>
    <fill>
      <patternFill patternType="solid">
        <fgColor rgb="FFADDCBB"/>
        <bgColor indexed="64"/>
      </patternFill>
    </fill>
    <fill>
      <patternFill patternType="solid">
        <fgColor rgb="FF85CC98"/>
        <bgColor indexed="64"/>
      </patternFill>
    </fill>
    <fill>
      <patternFill patternType="solid">
        <fgColor rgb="FF94D2A5"/>
        <bgColor indexed="64"/>
      </patternFill>
    </fill>
    <fill>
      <patternFill patternType="solid">
        <fgColor rgb="FFA6D9B5"/>
        <bgColor indexed="64"/>
      </patternFill>
    </fill>
    <fill>
      <patternFill patternType="solid">
        <fgColor rgb="FFE2F2E8"/>
        <bgColor indexed="64"/>
      </patternFill>
    </fill>
    <fill>
      <patternFill patternType="solid">
        <fgColor rgb="FFDCEFE3"/>
        <bgColor indexed="64"/>
      </patternFill>
    </fill>
    <fill>
      <patternFill patternType="solid">
        <fgColor rgb="FFECF6F2"/>
        <bgColor indexed="64"/>
      </patternFill>
    </fill>
    <fill>
      <patternFill patternType="solid">
        <fgColor rgb="FFFACED1"/>
        <bgColor indexed="64"/>
      </patternFill>
    </fill>
    <fill>
      <patternFill patternType="solid">
        <fgColor rgb="FFFABEC1"/>
        <bgColor indexed="64"/>
      </patternFill>
    </fill>
    <fill>
      <patternFill patternType="solid">
        <fgColor rgb="FFF99B9D"/>
        <bgColor indexed="64"/>
      </patternFill>
    </fill>
    <fill>
      <patternFill patternType="solid">
        <fgColor rgb="FFF99FA2"/>
        <bgColor indexed="64"/>
      </patternFill>
    </fill>
    <fill>
      <patternFill patternType="solid">
        <fgColor rgb="FFFBDBDE"/>
        <bgColor indexed="64"/>
      </patternFill>
    </fill>
    <fill>
      <patternFill patternType="solid">
        <fgColor rgb="FFF87577"/>
        <bgColor indexed="64"/>
      </patternFill>
    </fill>
    <fill>
      <patternFill patternType="solid">
        <fgColor rgb="FFF9A5A8"/>
        <bgColor indexed="64"/>
      </patternFill>
    </fill>
    <fill>
      <patternFill patternType="solid">
        <fgColor rgb="FF92D1A4"/>
        <bgColor indexed="64"/>
      </patternFill>
    </fill>
    <fill>
      <patternFill patternType="solid">
        <fgColor rgb="FF7DC991"/>
        <bgColor indexed="64"/>
      </patternFill>
    </fill>
    <fill>
      <patternFill patternType="solid">
        <fgColor rgb="FFA0D7B0"/>
        <bgColor indexed="64"/>
      </patternFill>
    </fill>
    <fill>
      <patternFill patternType="solid">
        <fgColor rgb="FF87CD9A"/>
        <bgColor indexed="64"/>
      </patternFill>
    </fill>
    <fill>
      <patternFill patternType="solid">
        <fgColor rgb="FF78C78E"/>
        <bgColor indexed="64"/>
      </patternFill>
    </fill>
    <fill>
      <patternFill patternType="solid">
        <fgColor rgb="FFB6E0C3"/>
        <bgColor indexed="64"/>
      </patternFill>
    </fill>
    <fill>
      <patternFill patternType="solid">
        <fgColor rgb="FF99D4A9"/>
        <bgColor indexed="64"/>
      </patternFill>
    </fill>
    <fill>
      <patternFill patternType="solid">
        <fgColor rgb="FFB8E1C4"/>
        <bgColor indexed="64"/>
      </patternFill>
    </fill>
    <fill>
      <patternFill patternType="solid">
        <fgColor rgb="FFEEF6F3"/>
        <bgColor indexed="64"/>
      </patternFill>
    </fill>
    <fill>
      <patternFill patternType="solid">
        <fgColor rgb="FFBCE3C8"/>
        <bgColor indexed="64"/>
      </patternFill>
    </fill>
    <fill>
      <patternFill patternType="solid">
        <fgColor rgb="FFCBE8D5"/>
        <bgColor indexed="64"/>
      </patternFill>
    </fill>
    <fill>
      <patternFill patternType="solid">
        <fgColor rgb="FFA8DAB7"/>
        <bgColor indexed="64"/>
      </patternFill>
    </fill>
    <fill>
      <patternFill patternType="solid">
        <fgColor rgb="FFFAD4D7"/>
        <bgColor indexed="64"/>
      </patternFill>
    </fill>
    <fill>
      <patternFill patternType="solid">
        <fgColor rgb="FFD7EDE0"/>
        <bgColor indexed="64"/>
      </patternFill>
    </fill>
    <fill>
      <patternFill patternType="solid">
        <fgColor rgb="FFF9AEB1"/>
        <bgColor indexed="64"/>
      </patternFill>
    </fill>
    <fill>
      <patternFill patternType="solid">
        <fgColor rgb="FFF9B2B4"/>
        <bgColor indexed="64"/>
      </patternFill>
    </fill>
    <fill>
      <patternFill patternType="solid">
        <fgColor rgb="FFF87F81"/>
        <bgColor indexed="64"/>
      </patternFill>
    </fill>
    <fill>
      <patternFill patternType="solid">
        <fgColor rgb="FFFACDCF"/>
        <bgColor indexed="64"/>
      </patternFill>
    </fill>
    <fill>
      <patternFill patternType="solid">
        <fgColor rgb="FFF3F8F7"/>
        <bgColor indexed="64"/>
      </patternFill>
    </fill>
    <fill>
      <patternFill patternType="solid">
        <fgColor rgb="FFF87779"/>
        <bgColor indexed="64"/>
      </patternFill>
    </fill>
    <fill>
      <patternFill patternType="solid">
        <fgColor rgb="FFF99C9E"/>
        <bgColor indexed="64"/>
      </patternFill>
    </fill>
    <fill>
      <patternFill patternType="solid">
        <fgColor rgb="FFD2EBDA"/>
        <bgColor indexed="64"/>
      </patternFill>
    </fill>
    <fill>
      <patternFill patternType="solid">
        <fgColor rgb="FFF87274"/>
        <bgColor indexed="64"/>
      </patternFill>
    </fill>
    <fill>
      <patternFill patternType="solid">
        <fgColor rgb="FFF99395"/>
        <bgColor indexed="64"/>
      </patternFill>
    </fill>
    <fill>
      <patternFill patternType="solid">
        <fgColor rgb="FFF9B1B3"/>
        <bgColor indexed="64"/>
      </patternFill>
    </fill>
    <fill>
      <patternFill patternType="solid">
        <fgColor rgb="FFF8888A"/>
        <bgColor indexed="64"/>
      </patternFill>
    </fill>
    <fill>
      <patternFill patternType="solid">
        <fgColor rgb="FFFAD1D3"/>
        <bgColor indexed="64"/>
      </patternFill>
    </fill>
    <fill>
      <patternFill patternType="solid">
        <fgColor rgb="FFBDE3C8"/>
        <bgColor indexed="64"/>
      </patternFill>
    </fill>
    <fill>
      <patternFill patternType="solid">
        <fgColor rgb="FFF9A1A3"/>
        <bgColor indexed="64"/>
      </patternFill>
    </fill>
    <fill>
      <patternFill patternType="solid">
        <fgColor rgb="FFF7FAFA"/>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D0E4F4"/>
        <bgColor indexed="64"/>
      </patternFill>
    </fill>
    <fill>
      <patternFill patternType="solid">
        <fgColor rgb="FFFFFF00"/>
        <bgColor indexed="64"/>
      </patternFill>
    </fill>
    <fill>
      <patternFill patternType="solid">
        <fgColor rgb="FF90D0A2"/>
        <bgColor indexed="64"/>
      </patternFill>
    </fill>
    <fill>
      <patternFill patternType="solid">
        <fgColor rgb="FF9FD7AF"/>
        <bgColor indexed="64"/>
      </patternFill>
    </fill>
    <fill>
      <patternFill patternType="solid">
        <fgColor rgb="FFC6E7D1"/>
        <bgColor indexed="64"/>
      </patternFill>
    </fill>
    <fill>
      <patternFill patternType="solid">
        <fgColor rgb="FF80CA94"/>
        <bgColor indexed="64"/>
      </patternFill>
    </fill>
    <fill>
      <patternFill patternType="solid">
        <fgColor rgb="FF9CD5AC"/>
        <bgColor indexed="64"/>
      </patternFill>
    </fill>
    <fill>
      <patternFill patternType="solid">
        <fgColor rgb="FFFBDEE1"/>
        <bgColor indexed="64"/>
      </patternFill>
    </fill>
    <fill>
      <patternFill patternType="solid">
        <fgColor rgb="FFDCF0E4"/>
        <bgColor indexed="64"/>
      </patternFill>
    </fill>
    <fill>
      <patternFill patternType="solid">
        <fgColor rgb="FF8ED0A0"/>
        <bgColor indexed="64"/>
      </patternFill>
    </fill>
    <fill>
      <patternFill patternType="solid">
        <fgColor rgb="FF85CC99"/>
        <bgColor indexed="64"/>
      </patternFill>
    </fill>
    <fill>
      <patternFill patternType="solid">
        <fgColor rgb="FFABDBB9"/>
        <bgColor indexed="64"/>
      </patternFill>
    </fill>
    <fill>
      <patternFill patternType="solid">
        <fgColor rgb="FFF0F7F5"/>
        <bgColor indexed="64"/>
      </patternFill>
    </fill>
    <fill>
      <patternFill patternType="solid">
        <fgColor rgb="FFDAEEE2"/>
        <bgColor indexed="64"/>
      </patternFill>
    </fill>
    <fill>
      <patternFill patternType="solid">
        <fgColor rgb="FFBAE1C6"/>
        <bgColor indexed="64"/>
      </patternFill>
    </fill>
    <fill>
      <patternFill patternType="solid">
        <fgColor rgb="FFBCE2C8"/>
        <bgColor indexed="64"/>
      </patternFill>
    </fill>
    <fill>
      <patternFill patternType="solid">
        <fgColor rgb="FFFAC3C5"/>
        <bgColor indexed="64"/>
      </patternFill>
    </fill>
    <fill>
      <patternFill patternType="solid">
        <fgColor rgb="FFFABCBE"/>
        <bgColor indexed="64"/>
      </patternFill>
    </fill>
    <fill>
      <patternFill patternType="solid">
        <fgColor rgb="FFF87B7D"/>
        <bgColor indexed="64"/>
      </patternFill>
    </fill>
    <fill>
      <patternFill patternType="solid">
        <fgColor rgb="FFF99A9C"/>
        <bgColor indexed="64"/>
      </patternFill>
    </fill>
    <fill>
      <patternFill patternType="solid">
        <fgColor rgb="FFF99D9F"/>
        <bgColor indexed="64"/>
      </patternFill>
    </fill>
    <fill>
      <patternFill patternType="solid">
        <fgColor rgb="FF98D4A9"/>
        <bgColor indexed="64"/>
      </patternFill>
    </fill>
    <fill>
      <patternFill patternType="solid">
        <fgColor rgb="FFF99295"/>
        <bgColor indexed="64"/>
      </patternFill>
    </fill>
    <fill>
      <patternFill patternType="solid">
        <fgColor rgb="FFA2D8B2"/>
        <bgColor indexed="64"/>
      </patternFill>
    </fill>
    <fill>
      <patternFill patternType="solid">
        <fgColor rgb="FF9CD6AD"/>
        <bgColor indexed="64"/>
      </patternFill>
    </fill>
    <fill>
      <patternFill patternType="solid">
        <fgColor rgb="FF70C487"/>
        <bgColor indexed="64"/>
      </patternFill>
    </fill>
    <fill>
      <patternFill patternType="solid">
        <fgColor rgb="FF94D2A6"/>
        <bgColor indexed="64"/>
      </patternFill>
    </fill>
    <fill>
      <patternFill patternType="solid">
        <fgColor rgb="FFA9DBB8"/>
        <bgColor indexed="64"/>
      </patternFill>
    </fill>
    <fill>
      <patternFill patternType="solid">
        <fgColor rgb="FFA2D8B1"/>
        <bgColor indexed="64"/>
      </patternFill>
    </fill>
    <fill>
      <patternFill patternType="solid">
        <fgColor rgb="FFD3ECDB"/>
        <bgColor indexed="64"/>
      </patternFill>
    </fill>
    <fill>
      <patternFill patternType="solid">
        <fgColor rgb="FFB9E1C6"/>
        <bgColor indexed="64"/>
      </patternFill>
    </fill>
    <fill>
      <patternFill patternType="solid">
        <fgColor rgb="FF97D3A8"/>
        <bgColor indexed="64"/>
      </patternFill>
    </fill>
    <fill>
      <patternFill patternType="solid">
        <fgColor rgb="FFF9A3A6"/>
        <bgColor indexed="64"/>
      </patternFill>
    </fill>
    <fill>
      <patternFill patternType="solid">
        <fgColor rgb="FFC7E7D1"/>
        <bgColor indexed="64"/>
      </patternFill>
    </fill>
    <fill>
      <patternFill patternType="solid">
        <fgColor rgb="FFFAC8CA"/>
        <bgColor indexed="64"/>
      </patternFill>
    </fill>
    <fill>
      <patternFill patternType="solid">
        <fgColor rgb="FFFBF6F9"/>
        <bgColor indexed="64"/>
      </patternFill>
    </fill>
    <fill>
      <patternFill patternType="solid">
        <fgColor rgb="FFF98F91"/>
        <bgColor indexed="64"/>
      </patternFill>
    </fill>
    <fill>
      <patternFill patternType="solid">
        <fgColor rgb="FFDEF0E6"/>
        <bgColor indexed="64"/>
      </patternFill>
    </fill>
    <fill>
      <patternFill patternType="solid">
        <fgColor rgb="FFF9ADB0"/>
        <bgColor indexed="64"/>
      </patternFill>
    </fill>
    <fill>
      <patternFill patternType="solid">
        <fgColor rgb="FFF9A0A3"/>
        <bgColor indexed="64"/>
      </patternFill>
    </fill>
    <fill>
      <patternFill patternType="solid">
        <fgColor rgb="FFE6F4EC"/>
        <bgColor indexed="64"/>
      </patternFill>
    </fill>
    <fill>
      <patternFill patternType="solid">
        <fgColor rgb="FFF88184"/>
        <bgColor indexed="64"/>
      </patternFill>
    </fill>
    <fill>
      <patternFill patternType="solid">
        <fgColor rgb="FFF99A9D"/>
        <bgColor indexed="64"/>
      </patternFill>
    </fill>
    <fill>
      <patternFill patternType="solid">
        <fgColor rgb="FFE4F2EA"/>
        <bgColor indexed="64"/>
      </patternFill>
    </fill>
    <fill>
      <patternFill patternType="solid">
        <fgColor rgb="FFFBE6E8"/>
        <bgColor indexed="64"/>
      </patternFill>
    </fill>
    <fill>
      <patternFill patternType="solid">
        <fgColor rgb="FFF9FBFC"/>
        <bgColor indexed="64"/>
      </patternFill>
    </fill>
    <fill>
      <patternFill patternType="solid">
        <fgColor rgb="FFF9B1B4"/>
        <bgColor indexed="64"/>
      </patternFill>
    </fill>
    <fill>
      <patternFill patternType="solid">
        <fgColor rgb="FFF86D6F"/>
        <bgColor indexed="64"/>
      </patternFill>
    </fill>
    <fill>
      <patternFill patternType="solid">
        <fgColor rgb="FFFAC1C4"/>
        <bgColor indexed="64"/>
      </patternFill>
    </fill>
    <fill>
      <patternFill patternType="solid">
        <fgColor rgb="FFF88082"/>
        <bgColor indexed="64"/>
      </patternFill>
    </fill>
    <fill>
      <patternFill patternType="solid">
        <fgColor rgb="FFFAB9BB"/>
        <bgColor indexed="64"/>
      </patternFill>
    </fill>
    <fill>
      <patternFill patternType="solid">
        <fgColor rgb="FFFABCBF"/>
        <bgColor indexed="64"/>
      </patternFill>
    </fill>
    <fill>
      <patternFill patternType="solid">
        <fgColor rgb="FFF99B9E"/>
        <bgColor indexed="64"/>
      </patternFill>
    </fill>
    <fill>
      <patternFill patternType="solid">
        <fgColor rgb="FFF9A8AA"/>
        <bgColor indexed="64"/>
      </patternFill>
    </fill>
    <fill>
      <patternFill patternType="solid">
        <fgColor rgb="FFF9AFB2"/>
        <bgColor indexed="64"/>
      </patternFill>
    </fill>
    <fill>
      <patternFill patternType="solid">
        <fgColor rgb="FFF9ABAD"/>
        <bgColor indexed="64"/>
      </patternFill>
    </fill>
    <fill>
      <patternFill patternType="solid">
        <fgColor rgb="FFF86C6E"/>
        <bgColor indexed="64"/>
      </patternFill>
    </fill>
    <fill>
      <patternFill patternType="solid">
        <fgColor rgb="FFF9A3A5"/>
        <bgColor indexed="64"/>
      </patternFill>
    </fill>
    <fill>
      <patternFill patternType="solid">
        <fgColor rgb="FFFABBBE"/>
        <bgColor indexed="64"/>
      </patternFill>
    </fill>
    <fill>
      <patternFill patternType="solid">
        <fgColor rgb="FFF99FA1"/>
        <bgColor indexed="64"/>
      </patternFill>
    </fill>
    <fill>
      <patternFill patternType="solid">
        <fgColor rgb="FF90D1A2"/>
        <bgColor indexed="64"/>
      </patternFill>
    </fill>
    <fill>
      <patternFill patternType="solid">
        <fgColor rgb="FFB0DEBE"/>
        <bgColor indexed="64"/>
      </patternFill>
    </fill>
    <fill>
      <patternFill patternType="solid">
        <fgColor rgb="FFC0E4CC"/>
        <bgColor indexed="64"/>
      </patternFill>
    </fill>
    <fill>
      <patternFill patternType="solid">
        <fgColor rgb="FFC1E4CC"/>
        <bgColor indexed="64"/>
      </patternFill>
    </fill>
    <fill>
      <patternFill patternType="solid">
        <fgColor rgb="FFBEE3C9"/>
        <bgColor indexed="64"/>
      </patternFill>
    </fill>
    <fill>
      <patternFill patternType="solid">
        <fgColor rgb="FFEFF7F3"/>
        <bgColor indexed="64"/>
      </patternFill>
    </fill>
    <fill>
      <patternFill patternType="solid">
        <fgColor rgb="FFFBD7DA"/>
        <bgColor indexed="64"/>
      </patternFill>
    </fill>
    <fill>
      <patternFill patternType="solid">
        <fgColor rgb="FFB2DEBF"/>
        <bgColor indexed="64"/>
      </patternFill>
    </fill>
    <fill>
      <patternFill patternType="solid">
        <fgColor rgb="FFF9A7A9"/>
        <bgColor indexed="64"/>
      </patternFill>
    </fill>
    <fill>
      <patternFill patternType="solid">
        <fgColor rgb="FFF4F9F9"/>
        <bgColor indexed="64"/>
      </patternFill>
    </fill>
    <fill>
      <patternFill patternType="solid">
        <fgColor rgb="FFCEEAD8"/>
        <bgColor indexed="64"/>
      </patternFill>
    </fill>
    <fill>
      <patternFill patternType="solid">
        <fgColor rgb="FFA7DAB5"/>
        <bgColor indexed="64"/>
      </patternFill>
    </fill>
    <fill>
      <patternFill patternType="solid">
        <fgColor rgb="FF95D2A6"/>
        <bgColor indexed="64"/>
      </patternFill>
    </fill>
    <fill>
      <patternFill patternType="solid">
        <fgColor rgb="FF7CC891"/>
        <bgColor indexed="64"/>
      </patternFill>
    </fill>
    <fill>
      <patternFill patternType="solid">
        <fgColor rgb="FF67C07E"/>
        <bgColor indexed="64"/>
      </patternFill>
    </fill>
    <fill>
      <patternFill patternType="solid">
        <fgColor rgb="FFB6E0C2"/>
        <bgColor indexed="64"/>
      </patternFill>
    </fill>
    <fill>
      <patternFill patternType="solid">
        <fgColor rgb="FF75C58A"/>
        <bgColor indexed="64"/>
      </patternFill>
    </fill>
    <fill>
      <patternFill patternType="solid">
        <fgColor rgb="FF88CD9B"/>
        <bgColor indexed="64"/>
      </patternFill>
    </fill>
    <fill>
      <patternFill patternType="solid">
        <fgColor rgb="FF9FD6AE"/>
        <bgColor indexed="64"/>
      </patternFill>
    </fill>
    <fill>
      <patternFill patternType="solid">
        <fgColor rgb="FFB0DDBD"/>
        <bgColor indexed="64"/>
      </patternFill>
    </fill>
    <fill>
      <patternFill patternType="solid">
        <fgColor rgb="FF86CD9A"/>
        <bgColor indexed="64"/>
      </patternFill>
    </fill>
    <fill>
      <patternFill patternType="solid">
        <fgColor rgb="FFB7E0C4"/>
        <bgColor indexed="64"/>
      </patternFill>
    </fill>
    <fill>
      <patternFill patternType="solid">
        <fgColor rgb="FF7AC78F"/>
        <bgColor indexed="64"/>
      </patternFill>
    </fill>
    <fill>
      <patternFill patternType="solid">
        <fgColor rgb="FFCBE8D4"/>
        <bgColor indexed="64"/>
      </patternFill>
    </fill>
    <fill>
      <patternFill patternType="solid">
        <fgColor rgb="FF8CCF9E"/>
        <bgColor indexed="64"/>
      </patternFill>
    </fill>
    <fill>
      <patternFill patternType="solid">
        <fgColor rgb="FF78C78D"/>
        <bgColor indexed="64"/>
      </patternFill>
    </fill>
    <fill>
      <patternFill patternType="solid">
        <fgColor rgb="FFBDE3C9"/>
        <bgColor indexed="64"/>
      </patternFill>
    </fill>
    <fill>
      <patternFill patternType="solid">
        <fgColor rgb="FF8CCF9F"/>
        <bgColor indexed="64"/>
      </patternFill>
    </fill>
    <fill>
      <patternFill patternType="solid">
        <fgColor rgb="FFCCE9D5"/>
        <bgColor indexed="64"/>
      </patternFill>
    </fill>
    <fill>
      <patternFill patternType="solid">
        <fgColor rgb="FF69C180"/>
        <bgColor indexed="64"/>
      </patternFill>
    </fill>
    <fill>
      <patternFill patternType="solid">
        <fgColor rgb="FF73C589"/>
        <bgColor indexed="64"/>
      </patternFill>
    </fill>
    <fill>
      <patternFill patternType="solid">
        <fgColor rgb="FF9CD6AC"/>
        <bgColor indexed="64"/>
      </patternFill>
    </fill>
    <fill>
      <patternFill patternType="solid">
        <fgColor rgb="FF7CC890"/>
        <bgColor indexed="64"/>
      </patternFill>
    </fill>
    <fill>
      <patternFill patternType="solid">
        <fgColor rgb="FF83CB97"/>
        <bgColor indexed="64"/>
      </patternFill>
    </fill>
    <fill>
      <patternFill patternType="solid">
        <fgColor rgb="FFB5DFC1"/>
        <bgColor indexed="64"/>
      </patternFill>
    </fill>
    <fill>
      <patternFill patternType="solid">
        <fgColor rgb="FFFACED0"/>
        <bgColor indexed="64"/>
      </patternFill>
    </fill>
    <fill>
      <patternFill patternType="solid">
        <fgColor rgb="FFFAC7C9"/>
        <bgColor indexed="64"/>
      </patternFill>
    </fill>
    <fill>
      <patternFill patternType="solid">
        <fgColor rgb="FFB5DFC2"/>
        <bgColor indexed="64"/>
      </patternFill>
    </fill>
    <fill>
      <patternFill patternType="solid">
        <fgColor rgb="FFB3DFC1"/>
        <bgColor indexed="64"/>
      </patternFill>
    </fill>
    <fill>
      <patternFill patternType="solid">
        <fgColor rgb="FFCEE9D7"/>
        <bgColor indexed="64"/>
      </patternFill>
    </fill>
    <fill>
      <patternFill patternType="solid">
        <fgColor rgb="FF99D4AA"/>
        <bgColor indexed="64"/>
      </patternFill>
    </fill>
    <fill>
      <patternFill patternType="solid">
        <fgColor rgb="FFF9A6A9"/>
        <bgColor indexed="64"/>
      </patternFill>
    </fill>
    <fill>
      <patternFill patternType="solid">
        <fgColor rgb="FFFAB5B7"/>
        <bgColor indexed="64"/>
      </patternFill>
    </fill>
    <fill>
      <patternFill patternType="solid">
        <fgColor rgb="FFFAFCFE"/>
        <bgColor indexed="64"/>
      </patternFill>
    </fill>
    <fill>
      <patternFill patternType="solid">
        <fgColor rgb="FFFBEDEF"/>
        <bgColor indexed="64"/>
      </patternFill>
    </fill>
    <fill>
      <patternFill patternType="solid">
        <fgColor rgb="FFFAC2C4"/>
        <bgColor indexed="64"/>
      </patternFill>
    </fill>
    <fill>
      <patternFill patternType="solid">
        <fgColor rgb="FFF99598"/>
        <bgColor indexed="64"/>
      </patternFill>
    </fill>
    <fill>
      <patternFill patternType="solid">
        <fgColor rgb="FFF9ACAF"/>
        <bgColor indexed="64"/>
      </patternFill>
    </fill>
    <fill>
      <patternFill patternType="solid">
        <fgColor rgb="FFFACACD"/>
        <bgColor indexed="64"/>
      </patternFill>
    </fill>
    <fill>
      <patternFill patternType="solid">
        <fgColor rgb="FFFAFCFD"/>
        <bgColor indexed="64"/>
      </patternFill>
    </fill>
    <fill>
      <patternFill patternType="solid">
        <fgColor rgb="FFFBE0E2"/>
        <bgColor indexed="64"/>
      </patternFill>
    </fill>
    <fill>
      <patternFill patternType="solid">
        <fgColor rgb="FFF9989A"/>
        <bgColor indexed="64"/>
      </patternFill>
    </fill>
    <fill>
      <patternFill patternType="solid">
        <fgColor rgb="FFFBDBDD"/>
        <bgColor indexed="64"/>
      </patternFill>
    </fill>
    <fill>
      <patternFill patternType="solid">
        <fgColor rgb="FFF99193"/>
        <bgColor indexed="64"/>
      </patternFill>
    </fill>
    <fill>
      <patternFill patternType="solid">
        <fgColor rgb="FFEBF5F1"/>
        <bgColor indexed="64"/>
      </patternFill>
    </fill>
    <fill>
      <patternFill patternType="solid">
        <fgColor rgb="FFFBE5E7"/>
        <bgColor indexed="64"/>
      </patternFill>
    </fill>
    <fill>
      <patternFill patternType="solid">
        <fgColor rgb="FFFBDCDF"/>
        <bgColor indexed="64"/>
      </patternFill>
    </fill>
    <fill>
      <patternFill patternType="solid">
        <fgColor rgb="FFC4E5CE"/>
        <bgColor indexed="64"/>
      </patternFill>
    </fill>
    <fill>
      <patternFill patternType="solid">
        <fgColor rgb="FFFAD6D8"/>
        <bgColor indexed="64"/>
      </patternFill>
    </fill>
    <fill>
      <patternFill patternType="solid">
        <fgColor rgb="FFFBDADC"/>
        <bgColor indexed="64"/>
      </patternFill>
    </fill>
    <fill>
      <patternFill patternType="solid">
        <fgColor rgb="FFFABBBD"/>
        <bgColor indexed="64"/>
      </patternFill>
    </fill>
    <fill>
      <patternFill patternType="solid">
        <fgColor rgb="FFF86B6D"/>
        <bgColor indexed="64"/>
      </patternFill>
    </fill>
    <fill>
      <patternFill patternType="solid">
        <fgColor rgb="FFF99699"/>
        <bgColor indexed="64"/>
      </patternFill>
    </fill>
    <fill>
      <patternFill patternType="solid">
        <fgColor rgb="FFF9B0B3"/>
        <bgColor indexed="64"/>
      </patternFill>
    </fill>
    <fill>
      <patternFill patternType="solid">
        <fgColor rgb="FF8ED0A1"/>
        <bgColor indexed="64"/>
      </patternFill>
    </fill>
    <fill>
      <patternFill patternType="solid">
        <fgColor rgb="FF66BF7E"/>
        <bgColor indexed="64"/>
      </patternFill>
    </fill>
    <fill>
      <patternFill patternType="solid">
        <fgColor rgb="FFFAC0C3"/>
        <bgColor indexed="64"/>
      </patternFill>
    </fill>
    <fill>
      <patternFill patternType="solid">
        <fgColor rgb="FF6FC385"/>
        <bgColor indexed="64"/>
      </patternFill>
    </fill>
    <fill>
      <patternFill patternType="solid">
        <fgColor rgb="FF91D1A2"/>
        <bgColor indexed="64"/>
      </patternFill>
    </fill>
    <fill>
      <patternFill patternType="solid">
        <fgColor rgb="FFC5E6CF"/>
        <bgColor indexed="64"/>
      </patternFill>
    </fill>
    <fill>
      <patternFill patternType="solid">
        <fgColor rgb="FFFAB6B8"/>
        <bgColor indexed="64"/>
      </patternFill>
    </fill>
    <fill>
      <patternFill patternType="solid">
        <fgColor rgb="FFB8E1C5"/>
        <bgColor indexed="64"/>
      </patternFill>
    </fill>
    <fill>
      <patternFill patternType="solid">
        <fgColor rgb="FF8ACE9C"/>
        <bgColor indexed="64"/>
      </patternFill>
    </fill>
    <fill>
      <patternFill patternType="solid">
        <fgColor rgb="FF7EC992"/>
        <bgColor indexed="64"/>
      </patternFill>
    </fill>
    <fill>
      <patternFill patternType="solid">
        <fgColor rgb="FFFBE2E4"/>
        <bgColor indexed="64"/>
      </patternFill>
    </fill>
    <fill>
      <patternFill patternType="solid">
        <fgColor rgb="FFEDF6F3"/>
        <bgColor indexed="64"/>
      </patternFill>
    </fill>
    <fill>
      <patternFill patternType="solid">
        <fgColor rgb="FFF99093"/>
        <bgColor indexed="64"/>
      </patternFill>
    </fill>
    <fill>
      <patternFill patternType="solid">
        <fgColor rgb="FFFAD0D3"/>
        <bgColor indexed="64"/>
      </patternFill>
    </fill>
    <fill>
      <patternFill patternType="solid">
        <fgColor rgb="FFFAC4C7"/>
        <bgColor indexed="64"/>
      </patternFill>
    </fill>
    <fill>
      <patternFill patternType="solid">
        <fgColor rgb="FFBAE2C6"/>
        <bgColor indexed="64"/>
      </patternFill>
    </fill>
    <fill>
      <patternFill patternType="solid">
        <fgColor rgb="FFFACBCD"/>
        <bgColor indexed="64"/>
      </patternFill>
    </fill>
    <fill>
      <patternFill patternType="solid">
        <fgColor rgb="FFE6F4ED"/>
        <bgColor indexed="64"/>
      </patternFill>
    </fill>
    <fill>
      <patternFill patternType="solid">
        <fgColor rgb="FFF8777A"/>
        <bgColor indexed="64"/>
      </patternFill>
    </fill>
    <fill>
      <patternFill patternType="solid">
        <fgColor rgb="FFDAEFE2"/>
        <bgColor indexed="64"/>
      </patternFill>
    </fill>
    <fill>
      <patternFill patternType="solid">
        <fgColor rgb="FFF9989B"/>
        <bgColor indexed="64"/>
      </patternFill>
    </fill>
    <fill>
      <patternFill patternType="solid">
        <fgColor rgb="FFF87C7E"/>
        <bgColor indexed="64"/>
      </patternFill>
    </fill>
    <fill>
      <patternFill patternType="solid">
        <fgColor rgb="FFF99194"/>
        <bgColor indexed="64"/>
      </patternFill>
    </fill>
    <fill>
      <patternFill patternType="solid">
        <fgColor rgb="FFF9A2A4"/>
        <bgColor indexed="64"/>
      </patternFill>
    </fill>
  </fills>
  <borders count="34">
    <border>
      <left/>
      <right/>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style="medium">
        <color theme="0"/>
      </right>
      <top/>
      <bottom style="medium">
        <color theme="0"/>
      </bottom>
      <diagonal/>
    </border>
    <border>
      <left style="medium">
        <color theme="0"/>
      </left>
      <right/>
      <top style="medium">
        <color theme="0"/>
      </top>
      <bottom/>
      <diagonal/>
    </border>
    <border>
      <left style="medium">
        <color theme="0"/>
      </left>
      <right/>
      <top/>
      <bottom/>
      <diagonal/>
    </border>
    <border>
      <left/>
      <right style="medium">
        <color theme="0"/>
      </right>
      <top/>
      <bottom/>
      <diagonal/>
    </border>
    <border>
      <left/>
      <right style="medium">
        <color theme="0"/>
      </right>
      <top/>
      <bottom style="medium">
        <color theme="0"/>
      </bottom>
      <diagonal/>
    </border>
    <border>
      <left style="medium">
        <color theme="0"/>
      </left>
      <right/>
      <top/>
      <bottom style="medium">
        <color theme="0"/>
      </bottom>
      <diagonal/>
    </border>
    <border>
      <left style="medium">
        <color theme="0"/>
      </left>
      <right style="medium">
        <color theme="0"/>
      </right>
      <top style="medium">
        <color theme="0"/>
      </top>
      <bottom/>
      <diagonal/>
    </border>
    <border>
      <left/>
      <right/>
      <top/>
      <bottom style="medium">
        <color theme="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theme="0"/>
      </right>
      <top/>
      <bottom style="medium">
        <color theme="0"/>
      </bottom>
      <diagonal/>
    </border>
    <border>
      <left style="thin">
        <color indexed="64"/>
      </left>
      <right style="medium">
        <color theme="0"/>
      </right>
      <top style="thin">
        <color indexed="64"/>
      </top>
      <bottom style="medium">
        <color theme="0"/>
      </bottom>
      <diagonal/>
    </border>
    <border>
      <left style="medium">
        <color theme="0"/>
      </left>
      <right style="medium">
        <color theme="0"/>
      </right>
      <top style="thin">
        <color indexed="64"/>
      </top>
      <bottom style="medium">
        <color theme="0"/>
      </bottom>
      <diagonal/>
    </border>
    <border>
      <left style="medium">
        <color theme="0"/>
      </left>
      <right style="thin">
        <color indexed="64"/>
      </right>
      <top style="thin">
        <color indexed="64"/>
      </top>
      <bottom style="medium">
        <color theme="0"/>
      </bottom>
      <diagonal/>
    </border>
    <border>
      <left/>
      <right style="medium">
        <color indexed="64"/>
      </right>
      <top/>
      <bottom style="medium">
        <color theme="0"/>
      </bottom>
      <diagonal/>
    </border>
    <border>
      <left style="thin">
        <color indexed="64"/>
      </left>
      <right style="thin">
        <color indexed="64"/>
      </right>
      <top style="thin">
        <color indexed="64"/>
      </top>
      <bottom style="medium">
        <color theme="0"/>
      </bottom>
      <diagonal/>
    </border>
    <border>
      <left style="thin">
        <color indexed="64"/>
      </left>
      <right/>
      <top/>
      <bottom/>
      <diagonal/>
    </border>
    <border>
      <left style="medium">
        <color indexed="64"/>
      </left>
      <right style="medium">
        <color theme="0"/>
      </right>
      <top style="medium">
        <color theme="0"/>
      </top>
      <bottom style="medium">
        <color theme="0"/>
      </bottom>
      <diagonal/>
    </border>
    <border>
      <left style="thin">
        <color indexed="64"/>
      </left>
      <right style="medium">
        <color theme="0"/>
      </right>
      <top style="medium">
        <color theme="0"/>
      </top>
      <bottom style="medium">
        <color theme="0"/>
      </bottom>
      <diagonal/>
    </border>
    <border>
      <left style="medium">
        <color theme="0"/>
      </left>
      <right style="thin">
        <color indexed="64"/>
      </right>
      <top style="medium">
        <color theme="0"/>
      </top>
      <bottom style="medium">
        <color theme="0"/>
      </bottom>
      <diagonal/>
    </border>
    <border>
      <left/>
      <right style="medium">
        <color indexed="64"/>
      </right>
      <top style="medium">
        <color theme="0"/>
      </top>
      <bottom style="medium">
        <color theme="0"/>
      </bottom>
      <diagonal/>
    </border>
    <border>
      <left style="thin">
        <color indexed="64"/>
      </left>
      <right style="thin">
        <color indexed="64"/>
      </right>
      <top style="medium">
        <color theme="0"/>
      </top>
      <bottom style="medium">
        <color theme="0"/>
      </bottom>
      <diagonal/>
    </border>
    <border>
      <left style="medium">
        <color theme="0"/>
      </left>
      <right style="medium">
        <color theme="0"/>
      </right>
      <top/>
      <bottom style="medium">
        <color rgb="FFFFFFFF"/>
      </bottom>
      <diagonal/>
    </border>
    <border>
      <left/>
      <right style="medium">
        <color theme="0"/>
      </right>
      <top style="medium">
        <color theme="0"/>
      </top>
      <bottom/>
      <diagonal/>
    </border>
    <border>
      <left/>
      <right/>
      <top style="thin">
        <color theme="0"/>
      </top>
      <bottom style="medium">
        <color theme="0"/>
      </bottom>
      <diagonal/>
    </border>
    <border>
      <left style="thin">
        <color theme="0"/>
      </left>
      <right style="thin">
        <color theme="0"/>
      </right>
      <top style="thin">
        <color theme="0"/>
      </top>
      <bottom style="thin">
        <color theme="0"/>
      </bottom>
      <diagonal/>
    </border>
    <border>
      <left style="medium">
        <color theme="0"/>
      </left>
      <right style="medium">
        <color theme="0"/>
      </right>
      <top/>
      <bottom/>
      <diagonal/>
    </border>
    <border>
      <left style="medium">
        <color theme="0"/>
      </left>
      <right style="medium">
        <color rgb="FFFFFFFF"/>
      </right>
      <top style="medium">
        <color rgb="FFFFFFFF"/>
      </top>
      <bottom style="medium">
        <color theme="0"/>
      </bottom>
      <diagonal/>
    </border>
  </borders>
  <cellStyleXfs count="13">
    <xf numFmtId="0" fontId="0"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6" fillId="0" borderId="0"/>
    <xf numFmtId="0" fontId="8" fillId="0" borderId="0" applyNumberFormat="0" applyFill="0" applyBorder="0" applyAlignment="0" applyProtection="0"/>
    <xf numFmtId="0" fontId="1" fillId="0" borderId="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 fillId="0" borderId="0"/>
    <xf numFmtId="164" fontId="1" fillId="0" borderId="0" applyFont="0" applyFill="0" applyBorder="0" applyAlignment="0" applyProtection="0"/>
  </cellStyleXfs>
  <cellXfs count="589">
    <xf numFmtId="0" fontId="0" fillId="0" borderId="0" xfId="0"/>
    <xf numFmtId="0" fontId="1" fillId="0" borderId="0" xfId="1"/>
    <xf numFmtId="0" fontId="2" fillId="0" borderId="4" xfId="1" applyFont="1" applyBorder="1"/>
    <xf numFmtId="0" fontId="2" fillId="0" borderId="5" xfId="1" applyFont="1" applyBorder="1"/>
    <xf numFmtId="0" fontId="3" fillId="0" borderId="3" xfId="1" applyFont="1" applyBorder="1"/>
    <xf numFmtId="0" fontId="3" fillId="0" borderId="4" xfId="1" applyFont="1" applyBorder="1"/>
    <xf numFmtId="165" fontId="3" fillId="0" borderId="4" xfId="2" applyNumberFormat="1" applyFont="1" applyFill="1" applyBorder="1"/>
    <xf numFmtId="165" fontId="4" fillId="0" borderId="4" xfId="2" applyNumberFormat="1" applyFont="1" applyFill="1" applyBorder="1"/>
    <xf numFmtId="0" fontId="5" fillId="0" borderId="0" xfId="0" applyFont="1"/>
    <xf numFmtId="0" fontId="5" fillId="0" borderId="0" xfId="0" applyFont="1" applyAlignment="1">
      <alignment horizontal="right"/>
    </xf>
    <xf numFmtId="167" fontId="5" fillId="0" borderId="0" xfId="0" applyNumberFormat="1" applyFont="1" applyAlignment="1">
      <alignment wrapText="1"/>
    </xf>
    <xf numFmtId="0" fontId="7" fillId="0" borderId="0" xfId="0" quotePrefix="1" applyFont="1"/>
    <xf numFmtId="0" fontId="9" fillId="0" borderId="0" xfId="5" applyFont="1"/>
    <xf numFmtId="0" fontId="10" fillId="0" borderId="0" xfId="0" applyFont="1"/>
    <xf numFmtId="0" fontId="3" fillId="0" borderId="4" xfId="0" applyFont="1" applyBorder="1" applyAlignment="1">
      <alignment horizontal="center"/>
    </xf>
    <xf numFmtId="165" fontId="3" fillId="0" borderId="4" xfId="7" applyNumberFormat="1" applyFont="1" applyFill="1" applyBorder="1"/>
    <xf numFmtId="166" fontId="3" fillId="0" borderId="4" xfId="7" applyNumberFormat="1" applyFont="1" applyFill="1" applyBorder="1"/>
    <xf numFmtId="168" fontId="3" fillId="0" borderId="4" xfId="8" applyNumberFormat="1" applyFont="1" applyFill="1" applyBorder="1"/>
    <xf numFmtId="0" fontId="1" fillId="0" borderId="0" xfId="0" applyFont="1"/>
    <xf numFmtId="0" fontId="2" fillId="2" borderId="5" xfId="1" applyFont="1" applyFill="1" applyBorder="1" applyAlignment="1">
      <alignment wrapText="1"/>
    </xf>
    <xf numFmtId="166" fontId="3" fillId="0" borderId="4" xfId="2" applyNumberFormat="1" applyFont="1" applyFill="1" applyBorder="1"/>
    <xf numFmtId="166" fontId="4" fillId="0" borderId="4" xfId="2" applyNumberFormat="1" applyFont="1" applyFill="1" applyBorder="1"/>
    <xf numFmtId="166" fontId="3" fillId="0" borderId="4" xfId="7" applyNumberFormat="1" applyFont="1" applyBorder="1"/>
    <xf numFmtId="164" fontId="3" fillId="0" borderId="4" xfId="7" applyFont="1" applyFill="1" applyBorder="1"/>
    <xf numFmtId="0" fontId="5" fillId="0" borderId="9" xfId="0" applyFont="1" applyBorder="1"/>
    <xf numFmtId="0" fontId="5" fillId="0" borderId="5" xfId="0" applyFont="1" applyBorder="1"/>
    <xf numFmtId="14" fontId="5" fillId="0" borderId="3" xfId="0" applyNumberFormat="1" applyFont="1" applyBorder="1"/>
    <xf numFmtId="169" fontId="5" fillId="0" borderId="4" xfId="0" applyNumberFormat="1" applyFont="1" applyBorder="1"/>
    <xf numFmtId="167" fontId="5" fillId="0" borderId="4" xfId="0" applyNumberFormat="1" applyFont="1" applyBorder="1"/>
    <xf numFmtId="166" fontId="5" fillId="0" borderId="4" xfId="7" applyNumberFormat="1" applyFont="1" applyBorder="1"/>
    <xf numFmtId="165" fontId="5" fillId="0" borderId="4" xfId="7" applyNumberFormat="1" applyFont="1" applyBorder="1"/>
    <xf numFmtId="0" fontId="5" fillId="0" borderId="4" xfId="0" applyFont="1" applyBorder="1"/>
    <xf numFmtId="0" fontId="13" fillId="0" borderId="9" xfId="0" applyFont="1" applyBorder="1"/>
    <xf numFmtId="0" fontId="13" fillId="0" borderId="16" xfId="6" applyFont="1" applyBorder="1" applyAlignment="1">
      <alignment horizontal="left" vertical="center"/>
    </xf>
    <xf numFmtId="0" fontId="13" fillId="0" borderId="5" xfId="6" applyFont="1" applyBorder="1" applyAlignment="1">
      <alignment horizontal="left" vertical="center"/>
    </xf>
    <xf numFmtId="0" fontId="13" fillId="0" borderId="10" xfId="6" applyFont="1" applyBorder="1" applyAlignment="1">
      <alignment horizontal="left" vertical="center"/>
    </xf>
    <xf numFmtId="0" fontId="13" fillId="0" borderId="17" xfId="6" applyFont="1" applyBorder="1" applyAlignment="1">
      <alignment horizontal="left" vertical="center"/>
    </xf>
    <xf numFmtId="0" fontId="13" fillId="0" borderId="18" xfId="6" applyFont="1" applyBorder="1" applyAlignment="1">
      <alignment horizontal="left" vertical="center"/>
    </xf>
    <xf numFmtId="0" fontId="13" fillId="0" borderId="19" xfId="6" applyFont="1" applyBorder="1" applyAlignment="1">
      <alignment horizontal="left" vertical="center"/>
    </xf>
    <xf numFmtId="0" fontId="13" fillId="0" borderId="9" xfId="6" applyFont="1" applyBorder="1" applyAlignment="1">
      <alignment horizontal="left" vertical="center"/>
    </xf>
    <xf numFmtId="0" fontId="13" fillId="0" borderId="20" xfId="6" applyFont="1" applyBorder="1" applyAlignment="1">
      <alignment horizontal="left" vertical="center"/>
    </xf>
    <xf numFmtId="0" fontId="13" fillId="0" borderId="12" xfId="6" applyFont="1" applyBorder="1" applyAlignment="1">
      <alignment horizontal="left" vertical="center"/>
    </xf>
    <xf numFmtId="0" fontId="13" fillId="0" borderId="21" xfId="6" applyFont="1" applyBorder="1" applyAlignment="1">
      <alignment horizontal="left" vertical="center"/>
    </xf>
    <xf numFmtId="0" fontId="5" fillId="0" borderId="22" xfId="0" applyFont="1" applyBorder="1"/>
    <xf numFmtId="0" fontId="5" fillId="0" borderId="3" xfId="0" applyFont="1" applyBorder="1"/>
    <xf numFmtId="166" fontId="5" fillId="0" borderId="23" xfId="2" applyNumberFormat="1" applyFont="1" applyBorder="1"/>
    <xf numFmtId="166" fontId="5" fillId="0" borderId="4" xfId="2" applyNumberFormat="1" applyFont="1" applyBorder="1"/>
    <xf numFmtId="166" fontId="5" fillId="0" borderId="1" xfId="2" applyNumberFormat="1" applyFont="1" applyBorder="1"/>
    <xf numFmtId="166" fontId="5" fillId="0" borderId="24" xfId="2" applyNumberFormat="1" applyFont="1" applyBorder="1"/>
    <xf numFmtId="166" fontId="5" fillId="0" borderId="25" xfId="2" applyNumberFormat="1" applyFont="1" applyBorder="1"/>
    <xf numFmtId="166" fontId="5" fillId="0" borderId="3" xfId="2" applyNumberFormat="1" applyFont="1" applyBorder="1"/>
    <xf numFmtId="165" fontId="5" fillId="0" borderId="24" xfId="2" applyNumberFormat="1" applyFont="1" applyBorder="1"/>
    <xf numFmtId="165" fontId="5" fillId="0" borderId="4" xfId="2" applyNumberFormat="1" applyFont="1" applyBorder="1"/>
    <xf numFmtId="165" fontId="5" fillId="0" borderId="25" xfId="2" applyNumberFormat="1" applyFont="1" applyBorder="1"/>
    <xf numFmtId="166" fontId="5" fillId="0" borderId="26" xfId="2" applyNumberFormat="1" applyFont="1" applyBorder="1"/>
    <xf numFmtId="166" fontId="5" fillId="0" borderId="2" xfId="2" applyNumberFormat="1" applyFont="1" applyBorder="1"/>
    <xf numFmtId="166" fontId="5" fillId="0" borderId="27" xfId="2" applyNumberFormat="1" applyFont="1" applyBorder="1"/>
    <xf numFmtId="0" fontId="13" fillId="0" borderId="0" xfId="1" applyFont="1"/>
    <xf numFmtId="0" fontId="2" fillId="2" borderId="6" xfId="1" applyFont="1" applyFill="1" applyBorder="1"/>
    <xf numFmtId="0" fontId="2" fillId="2" borderId="6" xfId="1" applyFont="1" applyFill="1" applyBorder="1" applyAlignment="1">
      <alignment horizontal="center"/>
    </xf>
    <xf numFmtId="0" fontId="2" fillId="2" borderId="11" xfId="1" applyFont="1" applyFill="1" applyBorder="1" applyAlignment="1">
      <alignment horizontal="center"/>
    </xf>
    <xf numFmtId="0" fontId="14" fillId="0" borderId="0" xfId="0" applyFont="1"/>
    <xf numFmtId="0" fontId="1" fillId="3" borderId="6" xfId="1" applyFill="1" applyBorder="1"/>
    <xf numFmtId="166" fontId="1" fillId="3" borderId="6" xfId="7" applyNumberFormat="1" applyFont="1" applyFill="1" applyBorder="1"/>
    <xf numFmtId="166" fontId="3" fillId="3" borderId="6" xfId="7" applyNumberFormat="1" applyFont="1" applyFill="1" applyBorder="1" applyAlignment="1">
      <alignment horizontal="center"/>
    </xf>
    <xf numFmtId="166" fontId="1" fillId="3" borderId="11" xfId="7" applyNumberFormat="1" applyFont="1" applyFill="1" applyBorder="1"/>
    <xf numFmtId="0" fontId="1" fillId="0" borderId="6" xfId="1" applyBorder="1"/>
    <xf numFmtId="166" fontId="1" fillId="0" borderId="6" xfId="7" applyNumberFormat="1" applyFont="1" applyBorder="1"/>
    <xf numFmtId="166" fontId="3" fillId="0" borderId="6" xfId="7" applyNumberFormat="1" applyFont="1" applyBorder="1" applyAlignment="1">
      <alignment horizontal="center"/>
    </xf>
    <xf numFmtId="166" fontId="1" fillId="0" borderId="11" xfId="7" applyNumberFormat="1" applyFont="1" applyBorder="1"/>
    <xf numFmtId="0" fontId="3" fillId="0" borderId="4" xfId="1" applyFont="1" applyBorder="1" applyAlignment="1">
      <alignment horizontal="center"/>
    </xf>
    <xf numFmtId="165" fontId="3" fillId="0" borderId="4" xfId="1" applyNumberFormat="1" applyFont="1" applyBorder="1"/>
    <xf numFmtId="165" fontId="4" fillId="0" borderId="4" xfId="1" applyNumberFormat="1" applyFont="1" applyBorder="1"/>
    <xf numFmtId="1" fontId="3" fillId="0" borderId="3" xfId="1" applyNumberFormat="1" applyFont="1" applyBorder="1" applyAlignment="1">
      <alignment horizontal="left"/>
    </xf>
    <xf numFmtId="168" fontId="3" fillId="0" borderId="4" xfId="3" quotePrefix="1" applyNumberFormat="1" applyFont="1" applyFill="1" applyBorder="1"/>
    <xf numFmtId="166" fontId="1" fillId="0" borderId="0" xfId="1" applyNumberFormat="1"/>
    <xf numFmtId="168" fontId="3" fillId="0" borderId="4" xfId="3" applyNumberFormat="1" applyFont="1" applyFill="1" applyBorder="1"/>
    <xf numFmtId="0" fontId="16" fillId="0" borderId="5" xfId="1" applyFont="1" applyBorder="1" applyAlignment="1">
      <alignment wrapText="1"/>
    </xf>
    <xf numFmtId="0" fontId="2" fillId="0" borderId="5" xfId="1" applyFont="1" applyBorder="1" applyAlignment="1">
      <alignment wrapText="1"/>
    </xf>
    <xf numFmtId="165" fontId="3" fillId="0" borderId="4" xfId="7" applyNumberFormat="1" applyFont="1" applyBorder="1" applyAlignment="1">
      <alignment horizontal="center"/>
    </xf>
    <xf numFmtId="164" fontId="3" fillId="0" borderId="4" xfId="7" quotePrefix="1" applyFont="1" applyFill="1" applyBorder="1"/>
    <xf numFmtId="165" fontId="15" fillId="0" borderId="0" xfId="7" applyNumberFormat="1" applyFont="1" applyBorder="1" applyAlignment="1">
      <alignment vertical="center"/>
    </xf>
    <xf numFmtId="165" fontId="15" fillId="0" borderId="0" xfId="7" applyNumberFormat="1" applyFont="1" applyBorder="1" applyAlignment="1">
      <alignment horizontal="center" vertical="center"/>
    </xf>
    <xf numFmtId="0" fontId="2" fillId="2" borderId="2" xfId="1" applyFont="1" applyFill="1" applyBorder="1" applyAlignment="1">
      <alignment horizontal="center"/>
    </xf>
    <xf numFmtId="165" fontId="4" fillId="0" borderId="4" xfId="7" applyNumberFormat="1" applyFont="1" applyFill="1" applyBorder="1"/>
    <xf numFmtId="0" fontId="5" fillId="0" borderId="0" xfId="1" applyFont="1"/>
    <xf numFmtId="0" fontId="9" fillId="0" borderId="0" xfId="5" quotePrefix="1" applyFont="1"/>
    <xf numFmtId="0" fontId="10" fillId="0" borderId="0" xfId="0" applyFont="1" applyAlignment="1">
      <alignment wrapText="1"/>
    </xf>
    <xf numFmtId="20" fontId="5" fillId="0" borderId="0" xfId="0" applyNumberFormat="1" applyFont="1"/>
    <xf numFmtId="0" fontId="2" fillId="0" borderId="28" xfId="1" applyFont="1" applyBorder="1" applyAlignment="1">
      <alignment wrapText="1"/>
    </xf>
    <xf numFmtId="0" fontId="3" fillId="0" borderId="4" xfId="11" applyFont="1" applyBorder="1"/>
    <xf numFmtId="165" fontId="3" fillId="0" borderId="4" xfId="9" applyNumberFormat="1" applyFont="1" applyBorder="1" applyAlignment="1">
      <alignment horizontal="center"/>
    </xf>
    <xf numFmtId="165" fontId="3" fillId="0" borderId="4" xfId="9" applyNumberFormat="1" applyFont="1" applyFill="1" applyBorder="1"/>
    <xf numFmtId="165" fontId="3" fillId="0" borderId="4" xfId="12" applyNumberFormat="1" applyFont="1" applyFill="1" applyBorder="1"/>
    <xf numFmtId="165" fontId="3" fillId="0" borderId="4" xfId="9" quotePrefix="1" applyNumberFormat="1" applyFont="1" applyFill="1" applyBorder="1"/>
    <xf numFmtId="165" fontId="17" fillId="0" borderId="4" xfId="9" applyNumberFormat="1" applyFont="1" applyFill="1" applyBorder="1"/>
    <xf numFmtId="170" fontId="5" fillId="0" borderId="0" xfId="0" applyNumberFormat="1" applyFont="1"/>
    <xf numFmtId="170" fontId="5" fillId="61" borderId="0" xfId="0" applyNumberFormat="1" applyFont="1" applyFill="1"/>
    <xf numFmtId="0" fontId="10" fillId="0" borderId="0" xfId="6" applyFont="1" applyAlignment="1">
      <alignment horizontal="center" vertical="center"/>
    </xf>
    <xf numFmtId="0" fontId="5" fillId="0" borderId="0" xfId="0" applyFont="1" applyAlignment="1">
      <alignment horizontal="left" vertical="center"/>
    </xf>
    <xf numFmtId="0" fontId="5" fillId="62" borderId="0" xfId="0" applyFont="1" applyFill="1" applyAlignment="1">
      <alignment horizontal="center" vertical="center" wrapText="1"/>
    </xf>
    <xf numFmtId="0" fontId="5" fillId="0" borderId="0" xfId="0" applyFont="1" applyAlignment="1">
      <alignment horizontal="center"/>
    </xf>
    <xf numFmtId="0" fontId="10" fillId="0" borderId="0" xfId="6" applyFont="1" applyAlignment="1">
      <alignment horizontal="left" vertical="center"/>
    </xf>
    <xf numFmtId="0" fontId="5" fillId="40" borderId="0" xfId="0" applyFont="1" applyFill="1" applyAlignment="1">
      <alignment horizontal="center" vertical="center" wrapText="1"/>
    </xf>
    <xf numFmtId="0" fontId="5" fillId="5" borderId="0" xfId="0" applyFont="1" applyFill="1" applyAlignment="1">
      <alignment horizontal="center" vertical="center" wrapText="1"/>
    </xf>
    <xf numFmtId="0" fontId="5" fillId="63" borderId="0" xfId="0" applyFont="1" applyFill="1" applyAlignment="1">
      <alignment horizontal="center" vertical="center" wrapText="1"/>
    </xf>
    <xf numFmtId="0" fontId="5" fillId="64" borderId="0" xfId="0" applyFont="1" applyFill="1" applyAlignment="1">
      <alignment horizontal="center" vertical="center" wrapText="1"/>
    </xf>
    <xf numFmtId="0" fontId="5" fillId="65" borderId="0" xfId="0" applyFont="1" applyFill="1" applyAlignment="1">
      <alignment horizontal="center" vertical="center" wrapText="1"/>
    </xf>
    <xf numFmtId="0" fontId="5" fillId="66" borderId="0" xfId="0" applyFont="1" applyFill="1" applyAlignment="1">
      <alignment horizontal="center" vertical="center" wrapText="1"/>
    </xf>
    <xf numFmtId="0" fontId="5" fillId="67" borderId="0" xfId="0" applyFont="1" applyFill="1" applyAlignment="1">
      <alignment horizontal="center" vertical="center" wrapText="1"/>
    </xf>
    <xf numFmtId="0" fontId="5" fillId="68" borderId="0" xfId="0" applyFont="1" applyFill="1" applyAlignment="1">
      <alignment horizontal="center" vertical="center" wrapText="1"/>
    </xf>
    <xf numFmtId="0" fontId="5" fillId="69" borderId="0" xfId="0" applyFont="1" applyFill="1" applyAlignment="1">
      <alignment horizontal="center" vertical="center" wrapText="1"/>
    </xf>
    <xf numFmtId="0" fontId="5" fillId="59" borderId="0" xfId="0" applyFont="1" applyFill="1" applyAlignment="1">
      <alignment horizontal="center" vertical="center" wrapText="1"/>
    </xf>
    <xf numFmtId="0" fontId="5" fillId="70" borderId="0" xfId="0" applyFont="1" applyFill="1" applyAlignment="1">
      <alignment horizontal="center" vertical="center" wrapText="1"/>
    </xf>
    <xf numFmtId="0" fontId="5" fillId="71" borderId="0" xfId="0" applyFont="1" applyFill="1" applyAlignment="1">
      <alignment horizontal="center" vertical="center" wrapText="1"/>
    </xf>
    <xf numFmtId="0" fontId="5" fillId="72" borderId="0" xfId="0" applyFont="1" applyFill="1" applyAlignment="1">
      <alignment horizontal="center" vertical="center" wrapText="1"/>
    </xf>
    <xf numFmtId="0" fontId="5" fillId="41" borderId="0" xfId="0" applyFont="1" applyFill="1" applyAlignment="1">
      <alignment horizontal="center" vertical="center" wrapText="1"/>
    </xf>
    <xf numFmtId="0" fontId="5" fillId="73" borderId="0" xfId="0" applyFont="1" applyFill="1" applyAlignment="1">
      <alignment horizontal="center" vertical="center" wrapText="1"/>
    </xf>
    <xf numFmtId="0" fontId="5" fillId="74" borderId="0" xfId="0" applyFont="1" applyFill="1" applyAlignment="1">
      <alignment horizontal="center" vertical="center" wrapText="1"/>
    </xf>
    <xf numFmtId="0" fontId="5" fillId="75" borderId="0" xfId="0" applyFont="1" applyFill="1" applyAlignment="1">
      <alignment horizontal="center" vertical="center" wrapText="1"/>
    </xf>
    <xf numFmtId="0" fontId="5" fillId="76" borderId="0" xfId="0" applyFont="1" applyFill="1" applyAlignment="1">
      <alignment horizontal="center" vertical="center" wrapText="1"/>
    </xf>
    <xf numFmtId="0" fontId="5" fillId="77" borderId="0" xfId="0" applyFont="1" applyFill="1" applyAlignment="1">
      <alignment horizontal="center" vertical="center" wrapText="1"/>
    </xf>
    <xf numFmtId="0" fontId="5" fillId="17" borderId="0" xfId="0" applyFont="1" applyFill="1" applyAlignment="1">
      <alignment horizontal="center" vertical="center" wrapText="1"/>
    </xf>
    <xf numFmtId="0" fontId="5" fillId="78" borderId="0" xfId="0" applyFont="1" applyFill="1" applyAlignment="1">
      <alignment horizontal="center" vertical="center" wrapText="1"/>
    </xf>
    <xf numFmtId="0" fontId="5" fillId="79" borderId="0" xfId="0" applyFont="1" applyFill="1" applyAlignment="1">
      <alignment horizontal="center" vertical="center" wrapText="1"/>
    </xf>
    <xf numFmtId="0" fontId="5" fillId="48" borderId="0" xfId="0" applyFont="1" applyFill="1" applyAlignment="1">
      <alignment horizontal="center" vertical="center" wrapText="1"/>
    </xf>
    <xf numFmtId="0" fontId="5" fillId="80" borderId="0" xfId="0" applyFont="1" applyFill="1" applyAlignment="1">
      <alignment horizontal="center" vertical="center" wrapText="1"/>
    </xf>
    <xf numFmtId="0" fontId="5" fillId="81" borderId="0" xfId="0" applyFont="1" applyFill="1" applyAlignment="1">
      <alignment horizontal="center" vertical="center" wrapText="1"/>
    </xf>
    <xf numFmtId="0" fontId="5" fillId="82" borderId="0" xfId="0" applyFont="1" applyFill="1" applyAlignment="1">
      <alignment horizontal="center" vertical="center" wrapText="1"/>
    </xf>
    <xf numFmtId="0" fontId="5" fillId="83" borderId="0" xfId="0" applyFont="1" applyFill="1" applyAlignment="1">
      <alignment horizontal="center" vertical="center" wrapText="1"/>
    </xf>
    <xf numFmtId="0" fontId="5" fillId="28" borderId="0" xfId="0" applyFont="1" applyFill="1" applyAlignment="1">
      <alignment horizontal="center" vertical="center" wrapText="1"/>
    </xf>
    <xf numFmtId="0" fontId="5" fillId="84" borderId="0" xfId="0" applyFont="1" applyFill="1" applyAlignment="1">
      <alignment horizontal="center" vertical="center" wrapText="1"/>
    </xf>
    <xf numFmtId="0" fontId="5" fillId="85" borderId="0" xfId="0" applyFont="1" applyFill="1" applyAlignment="1">
      <alignment horizontal="center" vertical="center" wrapText="1"/>
    </xf>
    <xf numFmtId="0" fontId="5" fillId="86" borderId="0" xfId="0" applyFont="1" applyFill="1" applyAlignment="1">
      <alignment horizontal="center" vertical="center" wrapText="1"/>
    </xf>
    <xf numFmtId="0" fontId="5" fillId="23" borderId="0" xfId="0" applyFont="1" applyFill="1" applyAlignment="1">
      <alignment horizontal="center" vertical="center" wrapText="1"/>
    </xf>
    <xf numFmtId="0" fontId="5" fillId="87" borderId="0" xfId="0" applyFont="1" applyFill="1" applyAlignment="1">
      <alignment horizontal="center" vertical="center" wrapText="1"/>
    </xf>
    <xf numFmtId="0" fontId="5" fillId="88" borderId="0" xfId="0" applyFont="1" applyFill="1" applyAlignment="1">
      <alignment horizontal="center" vertical="center" wrapText="1"/>
    </xf>
    <xf numFmtId="0" fontId="5" fillId="89" borderId="0" xfId="0" applyFont="1" applyFill="1" applyAlignment="1">
      <alignment horizontal="center" vertical="center" wrapText="1"/>
    </xf>
    <xf numFmtId="0" fontId="5" fillId="27" borderId="0" xfId="0" applyFont="1" applyFill="1" applyAlignment="1">
      <alignment horizontal="center" vertical="center" wrapText="1"/>
    </xf>
    <xf numFmtId="0" fontId="5" fillId="90" borderId="0" xfId="0" applyFont="1" applyFill="1" applyAlignment="1">
      <alignment horizontal="center" vertical="center" wrapText="1"/>
    </xf>
    <xf numFmtId="0" fontId="5" fillId="31" borderId="0" xfId="0" applyFont="1" applyFill="1" applyAlignment="1">
      <alignment horizontal="center" vertical="center" wrapText="1"/>
    </xf>
    <xf numFmtId="0" fontId="5" fillId="91" borderId="0" xfId="0" applyFont="1" applyFill="1" applyAlignment="1">
      <alignment horizontal="center" vertical="center" wrapText="1"/>
    </xf>
    <xf numFmtId="0" fontId="5" fillId="92" borderId="0" xfId="0" applyFont="1" applyFill="1" applyAlignment="1">
      <alignment horizontal="center" vertical="center" wrapText="1"/>
    </xf>
    <xf numFmtId="0" fontId="5" fillId="30" borderId="0" xfId="0" applyFont="1" applyFill="1" applyAlignment="1">
      <alignment horizontal="center" vertical="center" wrapText="1"/>
    </xf>
    <xf numFmtId="0" fontId="5" fillId="42" borderId="0" xfId="0" applyFont="1" applyFill="1" applyAlignment="1">
      <alignment horizontal="center" vertical="center" wrapText="1"/>
    </xf>
    <xf numFmtId="0" fontId="5" fillId="93" borderId="0" xfId="0" applyFont="1" applyFill="1" applyAlignment="1">
      <alignment horizontal="center" vertical="center" wrapText="1"/>
    </xf>
    <xf numFmtId="0" fontId="5" fillId="94" borderId="0" xfId="0" applyFont="1" applyFill="1" applyAlignment="1">
      <alignment horizontal="center" vertical="center" wrapText="1"/>
    </xf>
    <xf numFmtId="0" fontId="5" fillId="95" borderId="0" xfId="0" applyFont="1" applyFill="1" applyAlignment="1">
      <alignment horizontal="center" vertical="center" wrapText="1"/>
    </xf>
    <xf numFmtId="0" fontId="5" fillId="44" borderId="0" xfId="0" applyFont="1" applyFill="1" applyAlignment="1">
      <alignment horizontal="center" vertical="center" wrapText="1"/>
    </xf>
    <xf numFmtId="0" fontId="5" fillId="25" borderId="0" xfId="0" applyFont="1" applyFill="1" applyAlignment="1">
      <alignment horizontal="center" vertical="center" wrapText="1"/>
    </xf>
    <xf numFmtId="0" fontId="5" fillId="96" borderId="0" xfId="0" applyFont="1" applyFill="1" applyAlignment="1">
      <alignment horizontal="center" vertical="center" wrapText="1"/>
    </xf>
    <xf numFmtId="0" fontId="5" fillId="50" borderId="0" xfId="0" applyFont="1" applyFill="1" applyAlignment="1">
      <alignment horizontal="center" vertical="center" wrapText="1"/>
    </xf>
    <xf numFmtId="0" fontId="5" fillId="97" borderId="0" xfId="0" applyFont="1" applyFill="1" applyAlignment="1">
      <alignment horizontal="center" vertical="center" wrapText="1"/>
    </xf>
    <xf numFmtId="0" fontId="5" fillId="98" borderId="0" xfId="0" applyFont="1" applyFill="1" applyAlignment="1">
      <alignment horizontal="center" vertical="center" wrapText="1"/>
    </xf>
    <xf numFmtId="0" fontId="5" fillId="36" borderId="0" xfId="0" applyFont="1" applyFill="1" applyAlignment="1">
      <alignment horizontal="center" vertical="center" wrapText="1"/>
    </xf>
    <xf numFmtId="0" fontId="5" fillId="99" borderId="0" xfId="0" applyFont="1" applyFill="1" applyAlignment="1">
      <alignment horizontal="center" vertical="center" wrapText="1"/>
    </xf>
    <xf numFmtId="0" fontId="5" fillId="100" borderId="0" xfId="0" applyFont="1" applyFill="1" applyAlignment="1">
      <alignment horizontal="center" vertical="center" wrapText="1"/>
    </xf>
    <xf numFmtId="0" fontId="5" fillId="101" borderId="0" xfId="0" applyFont="1" applyFill="1" applyAlignment="1">
      <alignment horizontal="center" vertical="center" wrapText="1"/>
    </xf>
    <xf numFmtId="0" fontId="5" fillId="102" borderId="0" xfId="0" applyFont="1" applyFill="1" applyAlignment="1">
      <alignment horizontal="center" vertical="center" wrapText="1"/>
    </xf>
    <xf numFmtId="0" fontId="5" fillId="103" borderId="0" xfId="0" applyFont="1" applyFill="1" applyAlignment="1">
      <alignment horizontal="center" vertical="center" wrapText="1"/>
    </xf>
    <xf numFmtId="0" fontId="5" fillId="7" borderId="0" xfId="0" applyFont="1" applyFill="1" applyAlignment="1">
      <alignment horizontal="center" vertical="center" wrapText="1"/>
    </xf>
    <xf numFmtId="0" fontId="5" fillId="104" borderId="0" xfId="0" applyFont="1" applyFill="1" applyAlignment="1">
      <alignment horizontal="center" vertical="center" wrapText="1"/>
    </xf>
    <xf numFmtId="0" fontId="5" fillId="105" borderId="0" xfId="0" applyFont="1" applyFill="1" applyAlignment="1">
      <alignment horizontal="center" vertical="center" wrapText="1"/>
    </xf>
    <xf numFmtId="0" fontId="5" fillId="106" borderId="0" xfId="0" applyFont="1" applyFill="1" applyAlignment="1">
      <alignment horizontal="center" vertical="center" wrapText="1"/>
    </xf>
    <xf numFmtId="0" fontId="5" fillId="107" borderId="0" xfId="0" applyFont="1" applyFill="1" applyAlignment="1">
      <alignment horizontal="center" vertical="center" wrapText="1"/>
    </xf>
    <xf numFmtId="0" fontId="5" fillId="108" borderId="0" xfId="0" applyFont="1" applyFill="1" applyAlignment="1">
      <alignment horizontal="center" vertical="center" wrapText="1"/>
    </xf>
    <xf numFmtId="0" fontId="5" fillId="109" borderId="0" xfId="0" applyFont="1" applyFill="1" applyAlignment="1">
      <alignment horizontal="center" vertical="center" wrapText="1"/>
    </xf>
    <xf numFmtId="0" fontId="5" fillId="110" borderId="0" xfId="0" applyFont="1" applyFill="1" applyAlignment="1">
      <alignment horizontal="center" vertical="center" wrapText="1"/>
    </xf>
    <xf numFmtId="0" fontId="5" fillId="34" borderId="0" xfId="0" applyFont="1" applyFill="1" applyAlignment="1">
      <alignment horizontal="center" vertical="center" wrapText="1"/>
    </xf>
    <xf numFmtId="0" fontId="5" fillId="111" borderId="0" xfId="0" applyFont="1" applyFill="1" applyAlignment="1">
      <alignment horizontal="center" vertical="center" wrapText="1"/>
    </xf>
    <xf numFmtId="0" fontId="5" fillId="112" borderId="0" xfId="0" applyFont="1" applyFill="1" applyAlignment="1">
      <alignment horizontal="center" vertical="center" wrapText="1"/>
    </xf>
    <xf numFmtId="0" fontId="5" fillId="113" borderId="0" xfId="0" applyFont="1" applyFill="1" applyAlignment="1">
      <alignment horizontal="center" vertical="center" wrapText="1"/>
    </xf>
    <xf numFmtId="0" fontId="5" fillId="37" borderId="0" xfId="0" applyFont="1" applyFill="1" applyAlignment="1">
      <alignment horizontal="center" vertical="center" wrapText="1"/>
    </xf>
    <xf numFmtId="0" fontId="5" fillId="114" borderId="0" xfId="0" applyFont="1" applyFill="1" applyAlignment="1">
      <alignment horizontal="center" vertical="center" wrapText="1"/>
    </xf>
    <xf numFmtId="0" fontId="5" fillId="29" borderId="0" xfId="0" applyFont="1" applyFill="1" applyAlignment="1">
      <alignment horizontal="center" vertical="center" wrapText="1"/>
    </xf>
    <xf numFmtId="0" fontId="5" fillId="115" borderId="0" xfId="0" applyFont="1" applyFill="1" applyAlignment="1">
      <alignment horizontal="center" vertical="center" wrapText="1"/>
    </xf>
    <xf numFmtId="0" fontId="5" fillId="53" borderId="0" xfId="0" applyFont="1" applyFill="1" applyAlignment="1">
      <alignment horizontal="center" vertical="center" wrapText="1"/>
    </xf>
    <xf numFmtId="0" fontId="5" fillId="116" borderId="0" xfId="0" applyFont="1" applyFill="1" applyAlignment="1">
      <alignment horizontal="center" vertical="center" wrapText="1"/>
    </xf>
    <xf numFmtId="0" fontId="5" fillId="49" borderId="0" xfId="0" applyFont="1" applyFill="1" applyAlignment="1">
      <alignment horizontal="center" vertical="center" wrapText="1"/>
    </xf>
    <xf numFmtId="0" fontId="5" fillId="11" borderId="0" xfId="0" applyFont="1" applyFill="1" applyAlignment="1">
      <alignment horizontal="center" vertical="center" wrapText="1"/>
    </xf>
    <xf numFmtId="0" fontId="5" fillId="117" borderId="0" xfId="0" applyFont="1" applyFill="1" applyAlignment="1">
      <alignment horizontal="center" vertical="center" wrapText="1"/>
    </xf>
    <xf numFmtId="0" fontId="5" fillId="118" borderId="0" xfId="0" applyFont="1" applyFill="1" applyAlignment="1">
      <alignment horizontal="center" vertical="center" wrapText="1"/>
    </xf>
    <xf numFmtId="0" fontId="5" fillId="119" borderId="0" xfId="0" applyFont="1" applyFill="1" applyAlignment="1">
      <alignment horizontal="center" vertical="center" wrapText="1"/>
    </xf>
    <xf numFmtId="0" fontId="5" fillId="58" borderId="0" xfId="0" applyFont="1" applyFill="1" applyAlignment="1">
      <alignment horizontal="center" vertical="center" wrapText="1"/>
    </xf>
    <xf numFmtId="0" fontId="5" fillId="120" borderId="0" xfId="0" applyFont="1" applyFill="1" applyAlignment="1">
      <alignment horizontal="center" vertical="center" wrapText="1"/>
    </xf>
    <xf numFmtId="0" fontId="5" fillId="121" borderId="0" xfId="0" applyFont="1" applyFill="1" applyAlignment="1">
      <alignment horizontal="center" vertical="center" wrapText="1"/>
    </xf>
    <xf numFmtId="0" fontId="5" fillId="8" borderId="0" xfId="0" applyFont="1" applyFill="1" applyAlignment="1">
      <alignment horizontal="center" vertical="center" wrapText="1"/>
    </xf>
    <xf numFmtId="0" fontId="5" fillId="18" borderId="0" xfId="0" applyFont="1" applyFill="1" applyAlignment="1">
      <alignment horizontal="center" vertical="center" wrapText="1"/>
    </xf>
    <xf numFmtId="0" fontId="5" fillId="122" borderId="0" xfId="0" applyFont="1" applyFill="1" applyAlignment="1">
      <alignment horizontal="center" vertical="center" wrapText="1"/>
    </xf>
    <xf numFmtId="0" fontId="5" fillId="6" borderId="0" xfId="0" applyFont="1" applyFill="1" applyAlignment="1">
      <alignment horizontal="center" vertical="center" wrapText="1"/>
    </xf>
    <xf numFmtId="0" fontId="5" fillId="14" borderId="0" xfId="0" applyFont="1" applyFill="1" applyAlignment="1">
      <alignment horizontal="center" vertical="center" wrapText="1"/>
    </xf>
    <xf numFmtId="0" fontId="5" fillId="26" borderId="0" xfId="0" applyFont="1" applyFill="1" applyAlignment="1">
      <alignment horizontal="center" vertical="center" wrapText="1"/>
    </xf>
    <xf numFmtId="0" fontId="5" fillId="123" borderId="0" xfId="0" applyFont="1" applyFill="1" applyAlignment="1">
      <alignment horizontal="center" vertical="center" wrapText="1"/>
    </xf>
    <xf numFmtId="0" fontId="5" fillId="124" borderId="0" xfId="0" applyFont="1" applyFill="1" applyAlignment="1">
      <alignment horizontal="center" vertical="center" wrapText="1"/>
    </xf>
    <xf numFmtId="0" fontId="5" fillId="125" borderId="0" xfId="0" applyFont="1" applyFill="1" applyAlignment="1">
      <alignment horizontal="center" vertical="center" wrapText="1"/>
    </xf>
    <xf numFmtId="0" fontId="5" fillId="126" borderId="0" xfId="0" applyFont="1" applyFill="1" applyAlignment="1">
      <alignment horizontal="center" vertical="center" wrapText="1"/>
    </xf>
    <xf numFmtId="0" fontId="5" fillId="127" borderId="0" xfId="0" applyFont="1" applyFill="1" applyAlignment="1">
      <alignment horizontal="center" vertical="center" wrapText="1"/>
    </xf>
    <xf numFmtId="0" fontId="5" fillId="128" borderId="0" xfId="0" applyFont="1" applyFill="1" applyAlignment="1">
      <alignment horizontal="center" vertical="center" wrapText="1"/>
    </xf>
    <xf numFmtId="0" fontId="5" fillId="129" borderId="0" xfId="0" applyFont="1" applyFill="1" applyAlignment="1">
      <alignment horizontal="center" vertical="center" wrapText="1"/>
    </xf>
    <xf numFmtId="0" fontId="5" fillId="130" borderId="0" xfId="0" applyFont="1" applyFill="1" applyAlignment="1">
      <alignment horizontal="center" vertical="center" wrapText="1"/>
    </xf>
    <xf numFmtId="0" fontId="5" fillId="131" borderId="0" xfId="0" applyFont="1" applyFill="1" applyAlignment="1">
      <alignment horizontal="center" vertical="center" wrapText="1"/>
    </xf>
    <xf numFmtId="0" fontId="5" fillId="132" borderId="0" xfId="0" applyFont="1" applyFill="1" applyAlignment="1">
      <alignment horizontal="center" vertical="center" wrapText="1"/>
    </xf>
    <xf numFmtId="0" fontId="5" fillId="133" borderId="0" xfId="0" applyFont="1" applyFill="1" applyAlignment="1">
      <alignment horizontal="center" vertical="center" wrapText="1"/>
    </xf>
    <xf numFmtId="0" fontId="5" fillId="134" borderId="0" xfId="0" applyFont="1" applyFill="1" applyAlignment="1">
      <alignment horizontal="center" vertical="center" wrapText="1"/>
    </xf>
    <xf numFmtId="0" fontId="5" fillId="39" borderId="0" xfId="0" applyFont="1" applyFill="1" applyAlignment="1">
      <alignment horizontal="center" vertical="center" wrapText="1"/>
    </xf>
    <xf numFmtId="0" fontId="5" fillId="46" borderId="0" xfId="0" applyFont="1" applyFill="1" applyAlignment="1">
      <alignment horizontal="center" vertical="center" wrapText="1"/>
    </xf>
    <xf numFmtId="0" fontId="5" fillId="54" borderId="0" xfId="0" applyFont="1" applyFill="1" applyAlignment="1">
      <alignment horizontal="center" vertical="center" wrapText="1"/>
    </xf>
    <xf numFmtId="0" fontId="5" fillId="135" borderId="0" xfId="0" applyFont="1" applyFill="1" applyAlignment="1">
      <alignment horizontal="center" vertical="center" wrapText="1"/>
    </xf>
    <xf numFmtId="0" fontId="5" fillId="136" borderId="0" xfId="0" applyFont="1" applyFill="1" applyAlignment="1">
      <alignment horizontal="center" vertical="center" wrapText="1"/>
    </xf>
    <xf numFmtId="0" fontId="5" fillId="137" borderId="0" xfId="0" applyFont="1" applyFill="1" applyAlignment="1">
      <alignment horizontal="center" vertical="center" wrapText="1"/>
    </xf>
    <xf numFmtId="0" fontId="5" fillId="13" borderId="0" xfId="0" applyFont="1" applyFill="1" applyAlignment="1">
      <alignment horizontal="center" vertical="center" wrapText="1"/>
    </xf>
    <xf numFmtId="0" fontId="5" fillId="32" borderId="0" xfId="0" applyFont="1" applyFill="1" applyAlignment="1">
      <alignment horizontal="center" vertical="center" wrapText="1"/>
    </xf>
    <xf numFmtId="0" fontId="5" fillId="138" borderId="0" xfId="0" applyFont="1" applyFill="1" applyAlignment="1">
      <alignment horizontal="center" vertical="center" wrapText="1"/>
    </xf>
    <xf numFmtId="0" fontId="5" fillId="139" borderId="0" xfId="0" applyFont="1" applyFill="1" applyAlignment="1">
      <alignment horizontal="center" vertical="center" wrapText="1"/>
    </xf>
    <xf numFmtId="0" fontId="5" fillId="140" borderId="0" xfId="0" applyFont="1" applyFill="1" applyAlignment="1">
      <alignment horizontal="center" vertical="center" wrapText="1"/>
    </xf>
    <xf numFmtId="0" fontId="5" fillId="60" borderId="0" xfId="0" applyFont="1" applyFill="1" applyAlignment="1">
      <alignment horizontal="center" vertical="center" wrapText="1"/>
    </xf>
    <xf numFmtId="0" fontId="5" fillId="19" borderId="0" xfId="0" applyFont="1" applyFill="1" applyAlignment="1">
      <alignment horizontal="center" vertical="center" wrapText="1"/>
    </xf>
    <xf numFmtId="0" fontId="5" fillId="141" borderId="0" xfId="0" applyFont="1" applyFill="1" applyAlignment="1">
      <alignment horizontal="center" vertical="center" wrapText="1"/>
    </xf>
    <xf numFmtId="0" fontId="5" fillId="142" borderId="0" xfId="0" applyFont="1" applyFill="1" applyAlignment="1">
      <alignment horizontal="center" vertical="center" wrapText="1"/>
    </xf>
    <xf numFmtId="0" fontId="5" fillId="143" borderId="0" xfId="0" applyFont="1" applyFill="1" applyAlignment="1">
      <alignment horizontal="center" vertical="center" wrapText="1"/>
    </xf>
    <xf numFmtId="0" fontId="5" fillId="21" borderId="0" xfId="0" applyFont="1" applyFill="1" applyAlignment="1">
      <alignment horizontal="center" vertical="center" wrapText="1"/>
    </xf>
    <xf numFmtId="0" fontId="5" fillId="144" borderId="0" xfId="0" applyFont="1" applyFill="1" applyAlignment="1">
      <alignment horizontal="center" vertical="center" wrapText="1"/>
    </xf>
    <xf numFmtId="0" fontId="5" fillId="15" borderId="0" xfId="0" applyFont="1" applyFill="1" applyAlignment="1">
      <alignment horizontal="center" vertical="center" wrapText="1"/>
    </xf>
    <xf numFmtId="0" fontId="5" fillId="9" borderId="0" xfId="0" applyFont="1" applyFill="1" applyAlignment="1">
      <alignment horizontal="center" vertical="center" wrapText="1"/>
    </xf>
    <xf numFmtId="0" fontId="5" fillId="145" borderId="0" xfId="0" applyFont="1" applyFill="1" applyAlignment="1">
      <alignment horizontal="center" vertical="center" wrapText="1"/>
    </xf>
    <xf numFmtId="0" fontId="5" fillId="56" borderId="0" xfId="0" applyFont="1" applyFill="1" applyAlignment="1">
      <alignment horizontal="center" vertical="center" wrapText="1"/>
    </xf>
    <xf numFmtId="0" fontId="5" fillId="12" borderId="0" xfId="0" applyFont="1" applyFill="1" applyAlignment="1">
      <alignment horizontal="center" vertical="center" wrapText="1"/>
    </xf>
    <xf numFmtId="0" fontId="5" fillId="146" borderId="0" xfId="0" applyFont="1" applyFill="1" applyAlignment="1">
      <alignment horizontal="center" vertical="center" wrapText="1"/>
    </xf>
    <xf numFmtId="0" fontId="5" fillId="22" borderId="0" xfId="0" applyFont="1" applyFill="1" applyAlignment="1">
      <alignment horizontal="center" vertical="center" wrapText="1"/>
    </xf>
    <xf numFmtId="0" fontId="5" fillId="33" borderId="0" xfId="0" applyFont="1" applyFill="1" applyAlignment="1">
      <alignment horizontal="center" vertical="center" wrapText="1"/>
    </xf>
    <xf numFmtId="0" fontId="5" fillId="147" borderId="0" xfId="0" applyFont="1" applyFill="1" applyAlignment="1">
      <alignment horizontal="center" vertical="center" wrapText="1"/>
    </xf>
    <xf numFmtId="0" fontId="5" fillId="148" borderId="0" xfId="0" applyFont="1" applyFill="1" applyAlignment="1">
      <alignment horizontal="center" vertical="center" wrapText="1"/>
    </xf>
    <xf numFmtId="0" fontId="5" fillId="149" borderId="0" xfId="0" applyFont="1" applyFill="1" applyAlignment="1">
      <alignment horizontal="center" vertical="center" wrapText="1"/>
    </xf>
    <xf numFmtId="0" fontId="5" fillId="150" borderId="0" xfId="0" applyFont="1" applyFill="1" applyAlignment="1">
      <alignment horizontal="center" vertical="center" wrapText="1"/>
    </xf>
    <xf numFmtId="0" fontId="5" fillId="151" borderId="0" xfId="0" applyFont="1" applyFill="1" applyAlignment="1">
      <alignment horizontal="center" vertical="center" wrapText="1"/>
    </xf>
    <xf numFmtId="0" fontId="5" fillId="43" borderId="0" xfId="0" applyFont="1" applyFill="1" applyAlignment="1">
      <alignment horizontal="center" vertical="center" wrapText="1"/>
    </xf>
    <xf numFmtId="0" fontId="5" fillId="152" borderId="0" xfId="0" applyFont="1" applyFill="1" applyAlignment="1">
      <alignment horizontal="center" vertical="center" wrapText="1"/>
    </xf>
    <xf numFmtId="0" fontId="5" fillId="153" borderId="0" xfId="0" applyFont="1" applyFill="1" applyAlignment="1">
      <alignment horizontal="center" vertical="center" wrapText="1"/>
    </xf>
    <xf numFmtId="0" fontId="5" fillId="154" borderId="0" xfId="0" applyFont="1" applyFill="1" applyAlignment="1">
      <alignment horizontal="center" vertical="center" wrapText="1"/>
    </xf>
    <xf numFmtId="0" fontId="5" fillId="155" borderId="0" xfId="0" applyFont="1" applyFill="1" applyAlignment="1">
      <alignment horizontal="center" vertical="center" wrapText="1"/>
    </xf>
    <xf numFmtId="0" fontId="5" fillId="156" borderId="0" xfId="0" applyFont="1" applyFill="1" applyAlignment="1">
      <alignment horizontal="center" vertical="center" wrapText="1"/>
    </xf>
    <xf numFmtId="0" fontId="5" fillId="157" borderId="0" xfId="0" applyFont="1" applyFill="1" applyAlignment="1">
      <alignment horizontal="center" vertical="center" wrapText="1"/>
    </xf>
    <xf numFmtId="0" fontId="5" fillId="55" borderId="0" xfId="0" applyFont="1" applyFill="1" applyAlignment="1">
      <alignment horizontal="center" vertical="center" wrapText="1"/>
    </xf>
    <xf numFmtId="0" fontId="5" fillId="158" borderId="0" xfId="0" applyFont="1" applyFill="1" applyAlignment="1">
      <alignment horizontal="center" vertical="center" wrapText="1"/>
    </xf>
    <xf numFmtId="0" fontId="5" fillId="159" borderId="0" xfId="0" applyFont="1" applyFill="1" applyAlignment="1">
      <alignment horizontal="center" vertical="center" wrapText="1"/>
    </xf>
    <xf numFmtId="0" fontId="5" fillId="160" borderId="0" xfId="0" applyFont="1" applyFill="1" applyAlignment="1">
      <alignment horizontal="center" vertical="center" wrapText="1"/>
    </xf>
    <xf numFmtId="0" fontId="5" fillId="161" borderId="0" xfId="0" applyFont="1" applyFill="1" applyAlignment="1">
      <alignment horizontal="center" vertical="center" wrapText="1"/>
    </xf>
    <xf numFmtId="0" fontId="5" fillId="162" borderId="0" xfId="0" applyFont="1" applyFill="1" applyAlignment="1">
      <alignment horizontal="center" vertical="center" wrapText="1"/>
    </xf>
    <xf numFmtId="0" fontId="5" fillId="163" borderId="0" xfId="0" applyFont="1" applyFill="1" applyAlignment="1">
      <alignment horizontal="center" vertical="center" wrapText="1"/>
    </xf>
    <xf numFmtId="0" fontId="5" fillId="16" borderId="0" xfId="0" applyFont="1" applyFill="1" applyAlignment="1">
      <alignment horizontal="center" vertical="center" wrapText="1"/>
    </xf>
    <xf numFmtId="0" fontId="5" fillId="164" borderId="0" xfId="0" applyFont="1" applyFill="1" applyAlignment="1">
      <alignment horizontal="center" vertical="center" wrapText="1"/>
    </xf>
    <xf numFmtId="0" fontId="5" fillId="10" borderId="0" xfId="0" applyFont="1" applyFill="1" applyAlignment="1">
      <alignment horizontal="center" vertical="center" wrapText="1"/>
    </xf>
    <xf numFmtId="0" fontId="5" fillId="165" borderId="0" xfId="0" applyFont="1" applyFill="1" applyAlignment="1">
      <alignment horizontal="center" vertical="center" wrapText="1"/>
    </xf>
    <xf numFmtId="0" fontId="5" fillId="166" borderId="0" xfId="0" applyFont="1" applyFill="1" applyAlignment="1">
      <alignment horizontal="center" vertical="center" wrapText="1"/>
    </xf>
    <xf numFmtId="0" fontId="5" fillId="167" borderId="0" xfId="0" applyFont="1" applyFill="1" applyAlignment="1">
      <alignment horizontal="center" vertical="center" wrapText="1"/>
    </xf>
    <xf numFmtId="0" fontId="5" fillId="168" borderId="0" xfId="0" applyFont="1" applyFill="1" applyAlignment="1">
      <alignment horizontal="center" vertical="center" wrapText="1"/>
    </xf>
    <xf numFmtId="0" fontId="5" fillId="169" borderId="0" xfId="0" applyFont="1" applyFill="1" applyAlignment="1">
      <alignment horizontal="center" vertical="center" wrapText="1"/>
    </xf>
    <xf numFmtId="0" fontId="5" fillId="170" borderId="0" xfId="0" applyFont="1" applyFill="1" applyAlignment="1">
      <alignment horizontal="center" vertical="center" wrapText="1"/>
    </xf>
    <xf numFmtId="0" fontId="5" fillId="171" borderId="0" xfId="0" applyFont="1" applyFill="1" applyAlignment="1">
      <alignment horizontal="center" vertical="center" wrapText="1"/>
    </xf>
    <xf numFmtId="0" fontId="5" fillId="172" borderId="0" xfId="0" applyFont="1" applyFill="1" applyAlignment="1">
      <alignment horizontal="center" vertical="center" wrapText="1"/>
    </xf>
    <xf numFmtId="0" fontId="5" fillId="173" borderId="0" xfId="0" applyFont="1" applyFill="1" applyAlignment="1">
      <alignment horizontal="center" vertical="center" wrapText="1"/>
    </xf>
    <xf numFmtId="0" fontId="5" fillId="174" borderId="0" xfId="0" applyFont="1" applyFill="1" applyAlignment="1">
      <alignment horizontal="center" vertical="center" wrapText="1"/>
    </xf>
    <xf numFmtId="0" fontId="5" fillId="175" borderId="0" xfId="0" applyFont="1" applyFill="1" applyAlignment="1">
      <alignment horizontal="center" vertical="center" wrapText="1"/>
    </xf>
    <xf numFmtId="0" fontId="5" fillId="176" borderId="0" xfId="0" applyFont="1" applyFill="1" applyAlignment="1">
      <alignment horizontal="center" vertical="center" wrapText="1"/>
    </xf>
    <xf numFmtId="0" fontId="5" fillId="177" borderId="0" xfId="0" applyFont="1" applyFill="1" applyAlignment="1">
      <alignment horizontal="center" vertical="center" wrapText="1"/>
    </xf>
    <xf numFmtId="0" fontId="5" fillId="178" borderId="0" xfId="0" applyFont="1" applyFill="1" applyAlignment="1">
      <alignment horizontal="center" vertical="center" wrapText="1"/>
    </xf>
    <xf numFmtId="0" fontId="5" fillId="179" borderId="0" xfId="0" applyFont="1" applyFill="1" applyAlignment="1">
      <alignment horizontal="center" vertical="center" wrapText="1"/>
    </xf>
    <xf numFmtId="0" fontId="5" fillId="180" borderId="0" xfId="0" applyFont="1" applyFill="1" applyAlignment="1">
      <alignment horizontal="center" vertical="center" wrapText="1"/>
    </xf>
    <xf numFmtId="0" fontId="5" fillId="38" borderId="0" xfId="0" applyFont="1" applyFill="1" applyAlignment="1">
      <alignment horizontal="center" vertical="center" wrapText="1"/>
    </xf>
    <xf numFmtId="0" fontId="5" fillId="20" borderId="0" xfId="0" applyFont="1" applyFill="1" applyAlignment="1">
      <alignment horizontal="center" vertical="center" wrapText="1"/>
    </xf>
    <xf numFmtId="0" fontId="5" fillId="181" borderId="0" xfId="0" applyFont="1" applyFill="1" applyAlignment="1">
      <alignment horizontal="center" vertical="center" wrapText="1"/>
    </xf>
    <xf numFmtId="0" fontId="5" fillId="57" borderId="0" xfId="0" applyFont="1" applyFill="1" applyAlignment="1">
      <alignment horizontal="center" vertical="center" wrapText="1"/>
    </xf>
    <xf numFmtId="0" fontId="5" fillId="182" borderId="0" xfId="0" applyFont="1" applyFill="1" applyAlignment="1">
      <alignment horizontal="center" vertical="center" wrapText="1"/>
    </xf>
    <xf numFmtId="0" fontId="5" fillId="183" borderId="0" xfId="0" applyFont="1" applyFill="1" applyAlignment="1">
      <alignment horizontal="center" vertical="center" wrapText="1"/>
    </xf>
    <xf numFmtId="0" fontId="5" fillId="184" borderId="0" xfId="0" applyFont="1" applyFill="1" applyAlignment="1">
      <alignment horizontal="center" vertical="center" wrapText="1"/>
    </xf>
    <xf numFmtId="0" fontId="5" fillId="47" borderId="0" xfId="0" applyFont="1" applyFill="1" applyAlignment="1">
      <alignment horizontal="center" vertical="center" wrapText="1"/>
    </xf>
    <xf numFmtId="0" fontId="5" fillId="185" borderId="0" xfId="0" applyFont="1" applyFill="1" applyAlignment="1">
      <alignment horizontal="center" vertical="center" wrapText="1"/>
    </xf>
    <xf numFmtId="0" fontId="5" fillId="52" borderId="0" xfId="0" applyFont="1" applyFill="1" applyAlignment="1">
      <alignment horizontal="center" vertical="center" wrapText="1"/>
    </xf>
    <xf numFmtId="0" fontId="5" fillId="186" borderId="0" xfId="0" applyFont="1" applyFill="1" applyAlignment="1">
      <alignment horizontal="center" vertical="center" wrapText="1"/>
    </xf>
    <xf numFmtId="0" fontId="5" fillId="187" borderId="0" xfId="0" applyFont="1" applyFill="1" applyAlignment="1">
      <alignment horizontal="center" vertical="center" wrapText="1"/>
    </xf>
    <xf numFmtId="0" fontId="5" fillId="188" borderId="0" xfId="0" applyFont="1" applyFill="1" applyAlignment="1">
      <alignment horizontal="center" vertical="center" wrapText="1"/>
    </xf>
    <xf numFmtId="0" fontId="5" fillId="189" borderId="0" xfId="0" applyFont="1" applyFill="1" applyAlignment="1">
      <alignment horizontal="center" vertical="center" wrapText="1"/>
    </xf>
    <xf numFmtId="0" fontId="5" fillId="190" borderId="0" xfId="0" applyFont="1" applyFill="1" applyAlignment="1">
      <alignment horizontal="center" vertical="center" wrapText="1"/>
    </xf>
    <xf numFmtId="0" fontId="5" fillId="191" borderId="0" xfId="0" applyFont="1" applyFill="1" applyAlignment="1">
      <alignment horizontal="center" vertical="center" wrapText="1"/>
    </xf>
    <xf numFmtId="0" fontId="5" fillId="192" borderId="0" xfId="0" applyFont="1" applyFill="1" applyAlignment="1">
      <alignment horizontal="center" vertical="center" wrapText="1"/>
    </xf>
    <xf numFmtId="0" fontId="5" fillId="51" borderId="0" xfId="0" applyFont="1" applyFill="1" applyAlignment="1">
      <alignment horizontal="center" vertical="center" wrapText="1"/>
    </xf>
    <xf numFmtId="0" fontId="5" fillId="24" borderId="0" xfId="0" applyFont="1" applyFill="1" applyAlignment="1">
      <alignment horizontal="center" vertical="center" wrapText="1"/>
    </xf>
    <xf numFmtId="0" fontId="5" fillId="35" borderId="0" xfId="0" applyFont="1" applyFill="1" applyAlignment="1">
      <alignment horizontal="center" vertical="center" wrapText="1"/>
    </xf>
    <xf numFmtId="0" fontId="5" fillId="193" borderId="0" xfId="0" applyFont="1" applyFill="1" applyAlignment="1">
      <alignment horizontal="center" vertical="center" wrapText="1"/>
    </xf>
    <xf numFmtId="0" fontId="5" fillId="194" borderId="0" xfId="0" applyFont="1" applyFill="1" applyAlignment="1">
      <alignment horizontal="center" vertical="center" wrapText="1"/>
    </xf>
    <xf numFmtId="0" fontId="5" fillId="195" borderId="0" xfId="0" applyFont="1" applyFill="1" applyAlignment="1">
      <alignment horizontal="center" vertical="center" wrapText="1"/>
    </xf>
    <xf numFmtId="0" fontId="5" fillId="196" borderId="0" xfId="0" applyFont="1" applyFill="1" applyAlignment="1">
      <alignment horizontal="center" vertical="center" wrapText="1"/>
    </xf>
    <xf numFmtId="0" fontId="5" fillId="45" borderId="0" xfId="0" applyFont="1" applyFill="1" applyAlignment="1">
      <alignment horizontal="center" vertical="center" wrapText="1"/>
    </xf>
    <xf numFmtId="0" fontId="5" fillId="197" borderId="0" xfId="0" applyFont="1" applyFill="1" applyAlignment="1">
      <alignment horizontal="center" vertical="center" wrapText="1"/>
    </xf>
    <xf numFmtId="0" fontId="5" fillId="198" borderId="0" xfId="0" applyFont="1" applyFill="1" applyAlignment="1">
      <alignment horizontal="center" vertical="center" wrapText="1"/>
    </xf>
    <xf numFmtId="0" fontId="5" fillId="199" borderId="0" xfId="0" applyFont="1" applyFill="1" applyAlignment="1">
      <alignment horizontal="center" vertical="center" wrapText="1"/>
    </xf>
    <xf numFmtId="0" fontId="5" fillId="200" borderId="0" xfId="0" applyFont="1" applyFill="1" applyAlignment="1">
      <alignment horizontal="center" vertical="center" wrapText="1"/>
    </xf>
    <xf numFmtId="0" fontId="5" fillId="201" borderId="0" xfId="0" applyFont="1" applyFill="1" applyAlignment="1">
      <alignment horizontal="center" vertical="center" wrapText="1"/>
    </xf>
    <xf numFmtId="0" fontId="5" fillId="202" borderId="0" xfId="0" applyFont="1" applyFill="1" applyAlignment="1">
      <alignment horizontal="center" vertical="center" wrapText="1"/>
    </xf>
    <xf numFmtId="0" fontId="5" fillId="203" borderId="0" xfId="0" applyFont="1" applyFill="1" applyAlignment="1">
      <alignment horizontal="center" vertical="center" wrapText="1"/>
    </xf>
    <xf numFmtId="0" fontId="5" fillId="204" borderId="0" xfId="0" applyFont="1" applyFill="1" applyAlignment="1">
      <alignment horizontal="center" vertical="center" wrapText="1"/>
    </xf>
    <xf numFmtId="0" fontId="5" fillId="205" borderId="0" xfId="0" applyFont="1" applyFill="1" applyAlignment="1">
      <alignment horizontal="center" vertical="center" wrapText="1"/>
    </xf>
    <xf numFmtId="0" fontId="5" fillId="206" borderId="0" xfId="0" applyFont="1" applyFill="1" applyAlignment="1">
      <alignment horizontal="center" vertical="center" wrapText="1"/>
    </xf>
    <xf numFmtId="0" fontId="5" fillId="207" borderId="0" xfId="0" applyFont="1" applyFill="1" applyAlignment="1">
      <alignment horizontal="center" vertical="center" wrapText="1"/>
    </xf>
    <xf numFmtId="0" fontId="5" fillId="208" borderId="0" xfId="0" applyFont="1" applyFill="1" applyAlignment="1">
      <alignment horizontal="center" vertical="center" wrapText="1"/>
    </xf>
    <xf numFmtId="0" fontId="5" fillId="209" borderId="0" xfId="0" applyFont="1" applyFill="1" applyAlignment="1">
      <alignment horizontal="center" vertical="center" wrapText="1"/>
    </xf>
    <xf numFmtId="0" fontId="5" fillId="210" borderId="0" xfId="0" applyFont="1" applyFill="1" applyAlignment="1">
      <alignment horizontal="center" vertical="center" wrapText="1"/>
    </xf>
    <xf numFmtId="0" fontId="5" fillId="211" borderId="0" xfId="0" applyFont="1" applyFill="1" applyAlignment="1">
      <alignment horizontal="center" vertical="center" wrapText="1"/>
    </xf>
    <xf numFmtId="0" fontId="5" fillId="212" borderId="0" xfId="0" applyFont="1" applyFill="1" applyAlignment="1">
      <alignment horizontal="center" vertical="center" wrapText="1"/>
    </xf>
    <xf numFmtId="0" fontId="5" fillId="213" borderId="0" xfId="0" applyFont="1" applyFill="1" applyAlignment="1">
      <alignment horizontal="center" vertical="center" wrapText="1"/>
    </xf>
    <xf numFmtId="0" fontId="5" fillId="214" borderId="0" xfId="0" applyFont="1" applyFill="1" applyAlignment="1">
      <alignment horizontal="center" vertical="center" wrapText="1"/>
    </xf>
    <xf numFmtId="0" fontId="5" fillId="215" borderId="0" xfId="0" applyFont="1" applyFill="1" applyAlignment="1">
      <alignment horizontal="center" vertical="center" wrapText="1"/>
    </xf>
    <xf numFmtId="0" fontId="5" fillId="216" borderId="0" xfId="0" applyFont="1" applyFill="1" applyAlignment="1">
      <alignment horizontal="center" vertical="center" wrapText="1"/>
    </xf>
    <xf numFmtId="0" fontId="5" fillId="217" borderId="0" xfId="0" applyFont="1" applyFill="1" applyAlignment="1">
      <alignment horizontal="center" vertical="center" wrapText="1"/>
    </xf>
    <xf numFmtId="0" fontId="5" fillId="218" borderId="0" xfId="0" applyFont="1" applyFill="1" applyAlignment="1">
      <alignment horizontal="center" vertical="center" wrapText="1"/>
    </xf>
    <xf numFmtId="0" fontId="5" fillId="219" borderId="0" xfId="0" applyFont="1" applyFill="1" applyAlignment="1">
      <alignment horizontal="center" vertical="center" wrapText="1"/>
    </xf>
    <xf numFmtId="0" fontId="5" fillId="220" borderId="0" xfId="0" applyFont="1" applyFill="1" applyAlignment="1">
      <alignment horizontal="center" vertical="center" wrapText="1"/>
    </xf>
    <xf numFmtId="0" fontId="5" fillId="221" borderId="0" xfId="0" applyFont="1" applyFill="1" applyAlignment="1">
      <alignment horizontal="center" vertical="center" wrapText="1"/>
    </xf>
    <xf numFmtId="0" fontId="5" fillId="222" borderId="0" xfId="0" applyFont="1" applyFill="1" applyAlignment="1">
      <alignment horizontal="center" vertical="center" wrapText="1"/>
    </xf>
    <xf numFmtId="0" fontId="5" fillId="223" borderId="0" xfId="0" applyFont="1" applyFill="1" applyAlignment="1">
      <alignment horizontal="center" vertical="center" wrapText="1"/>
    </xf>
    <xf numFmtId="0" fontId="5" fillId="224" borderId="0" xfId="0" applyFont="1" applyFill="1" applyAlignment="1">
      <alignment horizontal="center" vertical="center" wrapText="1"/>
    </xf>
    <xf numFmtId="0" fontId="5" fillId="225" borderId="0" xfId="0" applyFont="1" applyFill="1" applyAlignment="1">
      <alignment horizontal="center" vertical="center" wrapText="1"/>
    </xf>
    <xf numFmtId="0" fontId="5" fillId="226" borderId="0" xfId="0" applyFont="1" applyFill="1" applyAlignment="1">
      <alignment horizontal="center" vertical="center" wrapText="1"/>
    </xf>
    <xf numFmtId="0" fontId="5" fillId="227" borderId="0" xfId="0" applyFont="1" applyFill="1" applyAlignment="1">
      <alignment horizontal="center" vertical="center" wrapText="1"/>
    </xf>
    <xf numFmtId="0" fontId="5" fillId="228" borderId="0" xfId="0" applyFont="1" applyFill="1" applyAlignment="1">
      <alignment horizontal="center" vertical="center" wrapText="1"/>
    </xf>
    <xf numFmtId="0" fontId="5" fillId="229" borderId="0" xfId="0" applyFont="1" applyFill="1" applyAlignment="1">
      <alignment horizontal="center" vertical="center" wrapText="1"/>
    </xf>
    <xf numFmtId="0" fontId="5" fillId="230" borderId="0" xfId="0" applyFont="1" applyFill="1" applyAlignment="1">
      <alignment horizontal="center" vertical="center" wrapText="1"/>
    </xf>
    <xf numFmtId="0" fontId="5" fillId="231" borderId="0" xfId="0" applyFont="1" applyFill="1" applyAlignment="1">
      <alignment horizontal="center" vertical="center" wrapText="1"/>
    </xf>
    <xf numFmtId="0" fontId="5" fillId="232" borderId="0" xfId="0" applyFont="1" applyFill="1" applyAlignment="1">
      <alignment horizontal="center" vertical="center" wrapText="1"/>
    </xf>
    <xf numFmtId="0" fontId="5" fillId="233" borderId="0" xfId="0" applyFont="1" applyFill="1" applyAlignment="1">
      <alignment horizontal="center" vertical="center" wrapText="1"/>
    </xf>
    <xf numFmtId="0" fontId="5" fillId="234" borderId="0" xfId="0" applyFont="1" applyFill="1" applyAlignment="1">
      <alignment horizontal="center" vertical="center" wrapText="1"/>
    </xf>
    <xf numFmtId="0" fontId="5" fillId="235" borderId="0" xfId="0" applyFont="1" applyFill="1" applyAlignment="1">
      <alignment horizontal="center" vertical="center" wrapText="1"/>
    </xf>
    <xf numFmtId="0" fontId="5" fillId="236" borderId="0" xfId="0" applyFont="1" applyFill="1" applyAlignment="1">
      <alignment horizontal="center" vertical="center" wrapText="1"/>
    </xf>
    <xf numFmtId="0" fontId="5" fillId="237" borderId="0" xfId="0" applyFont="1" applyFill="1" applyAlignment="1">
      <alignment horizontal="center" vertical="center" wrapText="1"/>
    </xf>
    <xf numFmtId="0" fontId="5" fillId="238" borderId="0" xfId="0" applyFont="1" applyFill="1" applyAlignment="1">
      <alignment horizontal="center" vertical="center" wrapText="1"/>
    </xf>
    <xf numFmtId="0" fontId="5" fillId="239" borderId="0" xfId="0" applyFont="1" applyFill="1" applyAlignment="1">
      <alignment horizontal="center" vertical="center" wrapText="1"/>
    </xf>
    <xf numFmtId="0" fontId="5" fillId="240" borderId="0" xfId="0" applyFont="1" applyFill="1" applyAlignment="1">
      <alignment horizontal="center" vertical="center" wrapText="1"/>
    </xf>
    <xf numFmtId="0" fontId="5" fillId="241" borderId="0" xfId="0" applyFont="1" applyFill="1" applyAlignment="1">
      <alignment horizontal="center" vertical="center" wrapText="1"/>
    </xf>
    <xf numFmtId="0" fontId="5" fillId="242" borderId="0" xfId="0" applyFont="1" applyFill="1" applyAlignment="1">
      <alignment horizontal="center" vertical="center" wrapText="1"/>
    </xf>
    <xf numFmtId="0" fontId="5" fillId="243" borderId="0" xfId="0" applyFont="1" applyFill="1" applyAlignment="1">
      <alignment horizontal="center" vertical="center" wrapText="1"/>
    </xf>
    <xf numFmtId="0" fontId="5" fillId="244" borderId="0" xfId="0" applyFont="1" applyFill="1" applyAlignment="1">
      <alignment horizontal="center" vertical="center" wrapText="1"/>
    </xf>
    <xf numFmtId="0" fontId="5" fillId="245" borderId="0" xfId="0" applyFont="1" applyFill="1" applyAlignment="1">
      <alignment horizontal="center" vertical="center" wrapText="1"/>
    </xf>
    <xf numFmtId="0" fontId="5" fillId="246" borderId="0" xfId="0" applyFont="1" applyFill="1" applyAlignment="1">
      <alignment horizontal="center" vertical="center" wrapText="1"/>
    </xf>
    <xf numFmtId="0" fontId="5" fillId="247" borderId="0" xfId="0" applyFont="1" applyFill="1" applyAlignment="1">
      <alignment horizontal="center" vertical="center" wrapText="1"/>
    </xf>
    <xf numFmtId="0" fontId="5" fillId="248" borderId="0" xfId="0" applyFont="1" applyFill="1" applyAlignment="1">
      <alignment horizontal="center" vertical="center" wrapText="1"/>
    </xf>
    <xf numFmtId="0" fontId="5" fillId="249" borderId="0" xfId="0" applyFont="1" applyFill="1" applyAlignment="1">
      <alignment horizontal="center" vertical="center" wrapText="1"/>
    </xf>
    <xf numFmtId="165" fontId="4" fillId="0" borderId="1" xfId="2" applyNumberFormat="1" applyFont="1" applyFill="1" applyBorder="1"/>
    <xf numFmtId="168" fontId="3" fillId="0" borderId="3" xfId="3" quotePrefix="1" applyNumberFormat="1" applyFont="1" applyFill="1" applyBorder="1"/>
    <xf numFmtId="165" fontId="3" fillId="0" borderId="1" xfId="7" applyNumberFormat="1" applyFont="1" applyFill="1" applyBorder="1"/>
    <xf numFmtId="165" fontId="3" fillId="0" borderId="3" xfId="7" applyNumberFormat="1" applyFont="1" applyFill="1" applyBorder="1"/>
    <xf numFmtId="165" fontId="17" fillId="0" borderId="4" xfId="7" applyNumberFormat="1" applyFont="1" applyFill="1" applyBorder="1"/>
    <xf numFmtId="0" fontId="3" fillId="0" borderId="29" xfId="1" applyFont="1" applyBorder="1"/>
    <xf numFmtId="165" fontId="3" fillId="0" borderId="11" xfId="7" applyNumberFormat="1" applyFont="1" applyBorder="1" applyAlignment="1">
      <alignment horizontal="center"/>
    </xf>
    <xf numFmtId="165" fontId="3" fillId="0" borderId="11" xfId="7" applyNumberFormat="1" applyFont="1" applyFill="1" applyBorder="1"/>
    <xf numFmtId="165" fontId="3" fillId="0" borderId="6" xfId="7" applyNumberFormat="1" applyFont="1" applyFill="1" applyBorder="1"/>
    <xf numFmtId="165" fontId="3" fillId="0" borderId="29" xfId="7" applyNumberFormat="1" applyFont="1" applyFill="1" applyBorder="1"/>
    <xf numFmtId="165" fontId="17" fillId="0" borderId="11" xfId="7" applyNumberFormat="1" applyFont="1" applyFill="1" applyBorder="1"/>
    <xf numFmtId="0" fontId="1" fillId="0" borderId="0" xfId="1" applyAlignment="1">
      <alignment horizontal="left" vertical="center"/>
    </xf>
    <xf numFmtId="0" fontId="1" fillId="250" borderId="0" xfId="1" applyFill="1" applyAlignment="1">
      <alignment horizontal="left" vertical="center"/>
    </xf>
    <xf numFmtId="0" fontId="1" fillId="251" borderId="0" xfId="1" applyFill="1" applyAlignment="1">
      <alignment horizontal="left" vertical="center"/>
    </xf>
    <xf numFmtId="0" fontId="1" fillId="0" borderId="0" xfId="1" applyAlignment="1">
      <alignment horizontal="center" vertical="center"/>
    </xf>
    <xf numFmtId="165" fontId="1" fillId="252" borderId="0" xfId="2" applyNumberFormat="1" applyFont="1" applyFill="1" applyAlignment="1">
      <alignment horizontal="center" vertical="center"/>
    </xf>
    <xf numFmtId="165" fontId="1" fillId="0" borderId="0" xfId="2" applyNumberFormat="1" applyFont="1" applyAlignment="1">
      <alignment horizontal="center" vertical="center"/>
    </xf>
    <xf numFmtId="0" fontId="1" fillId="253" borderId="0" xfId="1" applyFill="1" applyAlignment="1">
      <alignment horizontal="center" vertical="center"/>
    </xf>
    <xf numFmtId="0" fontId="1" fillId="254" borderId="0" xfId="1" applyFill="1" applyAlignment="1">
      <alignment horizontal="center" vertical="center"/>
    </xf>
    <xf numFmtId="0" fontId="1" fillId="255" borderId="0" xfId="1" applyFill="1" applyAlignment="1">
      <alignment horizontal="center" vertical="center"/>
    </xf>
    <xf numFmtId="165" fontId="13" fillId="256" borderId="0" xfId="2" applyNumberFormat="1" applyFont="1" applyFill="1" applyAlignment="1">
      <alignment horizontal="center"/>
    </xf>
    <xf numFmtId="165" fontId="1" fillId="255" borderId="0" xfId="2" applyNumberFormat="1" applyFont="1" applyFill="1" applyAlignment="1">
      <alignment horizontal="center" vertical="center"/>
    </xf>
    <xf numFmtId="2" fontId="1" fillId="0" borderId="0" xfId="1" applyNumberFormat="1" applyAlignment="1">
      <alignment horizontal="center" vertical="center"/>
    </xf>
    <xf numFmtId="2" fontId="1" fillId="254" borderId="0" xfId="1" applyNumberFormat="1" applyFill="1" applyAlignment="1">
      <alignment horizontal="center" vertical="center"/>
    </xf>
    <xf numFmtId="171" fontId="1" fillId="255" borderId="0" xfId="1" applyNumberFormat="1" applyFill="1" applyAlignment="1">
      <alignment horizontal="center" vertical="center"/>
    </xf>
    <xf numFmtId="2" fontId="1" fillId="255" borderId="0" xfId="1" applyNumberFormat="1" applyFill="1" applyAlignment="1">
      <alignment horizontal="center" vertical="center"/>
    </xf>
    <xf numFmtId="1" fontId="1" fillId="254" borderId="0" xfId="1" applyNumberFormat="1" applyFill="1" applyAlignment="1">
      <alignment horizontal="center" vertical="center"/>
    </xf>
    <xf numFmtId="1" fontId="5" fillId="257" borderId="0" xfId="0" applyNumberFormat="1" applyFont="1" applyFill="1" applyAlignment="1">
      <alignment horizontal="center" vertical="center"/>
    </xf>
    <xf numFmtId="0" fontId="5" fillId="0" borderId="0" xfId="1" applyFont="1" applyAlignment="1">
      <alignment horizontal="left" vertical="center"/>
    </xf>
    <xf numFmtId="0" fontId="5" fillId="257" borderId="0" xfId="0" applyFont="1" applyFill="1" applyAlignment="1">
      <alignment horizontal="center" vertical="center"/>
    </xf>
    <xf numFmtId="0" fontId="5" fillId="0" borderId="0" xfId="1" applyFont="1" applyAlignment="1">
      <alignment horizontal="center" vertical="center"/>
    </xf>
    <xf numFmtId="0" fontId="5" fillId="0" borderId="0" xfId="0" applyFont="1" applyAlignment="1">
      <alignment horizontal="center" vertical="center"/>
    </xf>
    <xf numFmtId="0" fontId="2" fillId="2" borderId="4" xfId="0" applyFont="1" applyFill="1" applyBorder="1" applyAlignment="1">
      <alignment horizontal="left" vertical="center"/>
    </xf>
    <xf numFmtId="0" fontId="3" fillId="3" borderId="1" xfId="1" applyFont="1" applyFill="1" applyBorder="1" applyAlignment="1">
      <alignment horizontal="center"/>
    </xf>
    <xf numFmtId="0" fontId="3" fillId="0" borderId="0" xfId="1" applyFont="1"/>
    <xf numFmtId="0" fontId="4" fillId="0" borderId="30" xfId="1" applyFont="1" applyBorder="1"/>
    <xf numFmtId="165" fontId="13" fillId="0" borderId="30" xfId="1" applyNumberFormat="1" applyFont="1" applyBorder="1"/>
    <xf numFmtId="165" fontId="5" fillId="3" borderId="4" xfId="2" applyNumberFormat="1" applyFont="1" applyFill="1" applyBorder="1"/>
    <xf numFmtId="166" fontId="5" fillId="3" borderId="4" xfId="2" applyNumberFormat="1" applyFont="1" applyFill="1" applyBorder="1"/>
    <xf numFmtId="166" fontId="1" fillId="0" borderId="0" xfId="2" applyNumberFormat="1" applyFont="1"/>
    <xf numFmtId="0" fontId="16" fillId="0" borderId="0" xfId="1" applyFont="1"/>
    <xf numFmtId="0" fontId="2" fillId="2" borderId="31" xfId="1" applyFont="1" applyFill="1" applyBorder="1" applyAlignment="1">
      <alignment horizontal="left" vertical="center"/>
    </xf>
    <xf numFmtId="0" fontId="3" fillId="3" borderId="31" xfId="1" applyFont="1" applyFill="1" applyBorder="1" applyAlignment="1">
      <alignment horizontal="center"/>
    </xf>
    <xf numFmtId="0" fontId="1" fillId="3" borderId="31" xfId="1" applyFill="1" applyBorder="1"/>
    <xf numFmtId="165" fontId="1" fillId="3" borderId="31" xfId="2" applyNumberFormat="1" applyFont="1" applyFill="1" applyBorder="1"/>
    <xf numFmtId="166" fontId="1" fillId="3" borderId="31" xfId="2" applyNumberFormat="1" applyFont="1" applyFill="1" applyBorder="1"/>
    <xf numFmtId="0" fontId="1" fillId="0" borderId="31" xfId="1" applyBorder="1"/>
    <xf numFmtId="165" fontId="1" fillId="0" borderId="31" xfId="2" applyNumberFormat="1" applyFont="1" applyBorder="1"/>
    <xf numFmtId="166" fontId="1" fillId="0" borderId="31" xfId="2" applyNumberFormat="1" applyFont="1" applyBorder="1"/>
    <xf numFmtId="0" fontId="3" fillId="0" borderId="31" xfId="1" applyFont="1" applyBorder="1" applyAlignment="1">
      <alignment horizontal="center"/>
    </xf>
    <xf numFmtId="165" fontId="1" fillId="0" borderId="0" xfId="2" applyNumberFormat="1" applyFont="1"/>
    <xf numFmtId="1" fontId="1" fillId="258" borderId="0" xfId="1" applyNumberFormat="1" applyFill="1" applyAlignment="1">
      <alignment horizontal="center" vertical="center"/>
    </xf>
    <xf numFmtId="164" fontId="5" fillId="3" borderId="4" xfId="2" applyFont="1" applyFill="1" applyBorder="1"/>
    <xf numFmtId="172" fontId="17" fillId="0" borderId="4" xfId="7" applyNumberFormat="1" applyFont="1" applyFill="1" applyBorder="1"/>
    <xf numFmtId="165" fontId="5" fillId="0" borderId="0" xfId="9" applyNumberFormat="1" applyFont="1"/>
    <xf numFmtId="166" fontId="3" fillId="0" borderId="4" xfId="7" applyNumberFormat="1" applyFont="1" applyFill="1" applyBorder="1" applyAlignment="1">
      <alignment horizontal="center"/>
    </xf>
    <xf numFmtId="164" fontId="17" fillId="0" borderId="4" xfId="7" applyFont="1" applyFill="1" applyBorder="1" applyAlignment="1">
      <alignment horizontal="center"/>
    </xf>
    <xf numFmtId="0" fontId="2" fillId="0" borderId="28" xfId="1" applyFont="1" applyBorder="1"/>
    <xf numFmtId="0" fontId="5" fillId="259" borderId="0" xfId="0" applyFont="1" applyFill="1" applyAlignment="1">
      <alignment horizontal="center" vertical="center" wrapText="1"/>
    </xf>
    <xf numFmtId="0" fontId="5" fillId="260" borderId="0" xfId="0" applyFont="1" applyFill="1" applyAlignment="1">
      <alignment horizontal="center" vertical="center" wrapText="1"/>
    </xf>
    <xf numFmtId="0" fontId="5" fillId="261" borderId="0" xfId="0" applyFont="1" applyFill="1" applyAlignment="1">
      <alignment horizontal="center" vertical="center" wrapText="1"/>
    </xf>
    <xf numFmtId="0" fontId="5" fillId="262" borderId="0" xfId="0" applyFont="1" applyFill="1" applyAlignment="1">
      <alignment horizontal="center" vertical="center" wrapText="1"/>
    </xf>
    <xf numFmtId="0" fontId="5" fillId="263" borderId="0" xfId="0" applyFont="1" applyFill="1" applyAlignment="1">
      <alignment horizontal="center" vertical="center" wrapText="1"/>
    </xf>
    <xf numFmtId="0" fontId="5" fillId="264" borderId="0" xfId="0" applyFont="1" applyFill="1" applyAlignment="1">
      <alignment horizontal="center" vertical="center" wrapText="1"/>
    </xf>
    <xf numFmtId="0" fontId="5" fillId="265" borderId="0" xfId="0" applyFont="1" applyFill="1" applyAlignment="1">
      <alignment horizontal="center" vertical="center" wrapText="1"/>
    </xf>
    <xf numFmtId="0" fontId="5" fillId="266" borderId="0" xfId="0" applyFont="1" applyFill="1" applyAlignment="1">
      <alignment horizontal="center" vertical="center" wrapText="1"/>
    </xf>
    <xf numFmtId="0" fontId="5" fillId="267" borderId="0" xfId="0" applyFont="1" applyFill="1" applyAlignment="1">
      <alignment horizontal="center" vertical="center" wrapText="1"/>
    </xf>
    <xf numFmtId="0" fontId="5" fillId="268" borderId="0" xfId="0" applyFont="1" applyFill="1" applyAlignment="1">
      <alignment horizontal="center" vertical="center" wrapText="1"/>
    </xf>
    <xf numFmtId="0" fontId="5" fillId="269" borderId="0" xfId="0" applyFont="1" applyFill="1" applyAlignment="1">
      <alignment horizontal="center" vertical="center" wrapText="1"/>
    </xf>
    <xf numFmtId="0" fontId="5" fillId="270" borderId="0" xfId="0" applyFont="1" applyFill="1" applyAlignment="1">
      <alignment horizontal="center" vertical="center" wrapText="1"/>
    </xf>
    <xf numFmtId="0" fontId="5" fillId="271" borderId="0" xfId="0" applyFont="1" applyFill="1" applyAlignment="1">
      <alignment horizontal="center" vertical="center" wrapText="1"/>
    </xf>
    <xf numFmtId="0" fontId="5" fillId="272" borderId="0" xfId="0" applyFont="1" applyFill="1" applyAlignment="1">
      <alignment horizontal="center" vertical="center" wrapText="1"/>
    </xf>
    <xf numFmtId="0" fontId="5" fillId="273" borderId="0" xfId="0" applyFont="1" applyFill="1" applyAlignment="1">
      <alignment horizontal="center" vertical="center" wrapText="1"/>
    </xf>
    <xf numFmtId="0" fontId="5" fillId="274" borderId="0" xfId="0" applyFont="1" applyFill="1" applyAlignment="1">
      <alignment horizontal="center" vertical="center" wrapText="1"/>
    </xf>
    <xf numFmtId="0" fontId="5" fillId="275" borderId="0" xfId="0" applyFont="1" applyFill="1" applyAlignment="1">
      <alignment horizontal="center" vertical="center" wrapText="1"/>
    </xf>
    <xf numFmtId="0" fontId="5" fillId="276" borderId="0" xfId="0" applyFont="1" applyFill="1" applyAlignment="1">
      <alignment horizontal="center" vertical="center" wrapText="1"/>
    </xf>
    <xf numFmtId="0" fontId="5" fillId="277" borderId="0" xfId="0" applyFont="1" applyFill="1" applyAlignment="1">
      <alignment horizontal="center" vertical="center" wrapText="1"/>
    </xf>
    <xf numFmtId="0" fontId="5" fillId="278" borderId="0" xfId="0" applyFont="1" applyFill="1" applyAlignment="1">
      <alignment horizontal="center" vertical="center" wrapText="1"/>
    </xf>
    <xf numFmtId="0" fontId="5" fillId="279" borderId="0" xfId="0" applyFont="1" applyFill="1" applyAlignment="1">
      <alignment horizontal="center" vertical="center" wrapText="1"/>
    </xf>
    <xf numFmtId="166" fontId="3" fillId="0" borderId="0" xfId="1" applyNumberFormat="1" applyFont="1" applyAlignment="1">
      <alignment horizontal="center"/>
    </xf>
    <xf numFmtId="0" fontId="5" fillId="280" borderId="0" xfId="0" applyFont="1" applyFill="1" applyAlignment="1">
      <alignment horizontal="center" vertical="center" wrapText="1"/>
    </xf>
    <xf numFmtId="0" fontId="5" fillId="281" borderId="0" xfId="0" applyFont="1" applyFill="1" applyAlignment="1">
      <alignment horizontal="center" vertical="center" wrapText="1"/>
    </xf>
    <xf numFmtId="0" fontId="5" fillId="282" borderId="0" xfId="0" applyFont="1" applyFill="1" applyAlignment="1">
      <alignment horizontal="center" vertical="center" wrapText="1"/>
    </xf>
    <xf numFmtId="0" fontId="5" fillId="283" borderId="0" xfId="0" applyFont="1" applyFill="1" applyAlignment="1">
      <alignment horizontal="center" vertical="center" wrapText="1"/>
    </xf>
    <xf numFmtId="0" fontId="5" fillId="284" borderId="0" xfId="0" applyFont="1" applyFill="1" applyAlignment="1">
      <alignment horizontal="center" vertical="center" wrapText="1"/>
    </xf>
    <xf numFmtId="0" fontId="5" fillId="285" borderId="0" xfId="0" applyFont="1" applyFill="1" applyAlignment="1">
      <alignment horizontal="center" vertical="center" wrapText="1"/>
    </xf>
    <xf numFmtId="0" fontId="5" fillId="286" borderId="0" xfId="0" applyFont="1" applyFill="1" applyAlignment="1">
      <alignment horizontal="center" vertical="center" wrapText="1"/>
    </xf>
    <xf numFmtId="0" fontId="5" fillId="287" borderId="0" xfId="0" applyFont="1" applyFill="1" applyAlignment="1">
      <alignment horizontal="center" vertical="center" wrapText="1"/>
    </xf>
    <xf numFmtId="0" fontId="5" fillId="288" borderId="0" xfId="0" applyFont="1" applyFill="1" applyAlignment="1">
      <alignment horizontal="center" vertical="center" wrapText="1"/>
    </xf>
    <xf numFmtId="0" fontId="5" fillId="289" borderId="0" xfId="0" applyFont="1" applyFill="1" applyAlignment="1">
      <alignment horizontal="center" vertical="center" wrapText="1"/>
    </xf>
    <xf numFmtId="0" fontId="5" fillId="290" borderId="0" xfId="0" applyFont="1" applyFill="1" applyAlignment="1">
      <alignment horizontal="center" vertical="center" wrapText="1"/>
    </xf>
    <xf numFmtId="0" fontId="5" fillId="291" borderId="0" xfId="0" applyFont="1" applyFill="1" applyAlignment="1">
      <alignment horizontal="center" vertical="center" wrapText="1"/>
    </xf>
    <xf numFmtId="0" fontId="5" fillId="292" borderId="0" xfId="0" applyFont="1" applyFill="1" applyAlignment="1">
      <alignment horizontal="center" vertical="center" wrapText="1"/>
    </xf>
    <xf numFmtId="0" fontId="5" fillId="293" borderId="0" xfId="0" applyFont="1" applyFill="1" applyAlignment="1">
      <alignment horizontal="center" vertical="center" wrapText="1"/>
    </xf>
    <xf numFmtId="0" fontId="5" fillId="294" borderId="0" xfId="0" applyFont="1" applyFill="1" applyAlignment="1">
      <alignment horizontal="center" vertical="center" wrapText="1"/>
    </xf>
    <xf numFmtId="0" fontId="5" fillId="295" borderId="0" xfId="0" applyFont="1" applyFill="1" applyAlignment="1">
      <alignment horizontal="center" vertical="center" wrapText="1"/>
    </xf>
    <xf numFmtId="0" fontId="5" fillId="296" borderId="0" xfId="0" applyFont="1" applyFill="1" applyAlignment="1">
      <alignment horizontal="center" vertical="center" wrapText="1"/>
    </xf>
    <xf numFmtId="0" fontId="5" fillId="297" borderId="0" xfId="0" applyFont="1" applyFill="1" applyAlignment="1">
      <alignment horizontal="center" vertical="center" wrapText="1"/>
    </xf>
    <xf numFmtId="0" fontId="5" fillId="298" borderId="0" xfId="0" applyFont="1" applyFill="1" applyAlignment="1">
      <alignment horizontal="center" vertical="center" wrapText="1"/>
    </xf>
    <xf numFmtId="0" fontId="5" fillId="299" borderId="0" xfId="0" applyFont="1" applyFill="1" applyAlignment="1">
      <alignment horizontal="center" vertical="center" wrapText="1"/>
    </xf>
    <xf numFmtId="0" fontId="5" fillId="300" borderId="0" xfId="0" applyFont="1" applyFill="1" applyAlignment="1">
      <alignment horizontal="center" vertical="center" wrapText="1"/>
    </xf>
    <xf numFmtId="0" fontId="5" fillId="301" borderId="0" xfId="0" applyFont="1" applyFill="1" applyAlignment="1">
      <alignment horizontal="center" vertical="center" wrapText="1"/>
    </xf>
    <xf numFmtId="0" fontId="5" fillId="302" borderId="0" xfId="0" applyFont="1" applyFill="1" applyAlignment="1">
      <alignment horizontal="center" vertical="center" wrapText="1"/>
    </xf>
    <xf numFmtId="0" fontId="5" fillId="303" borderId="0" xfId="0" applyFont="1" applyFill="1" applyAlignment="1">
      <alignment horizontal="center" vertical="center" wrapText="1"/>
    </xf>
    <xf numFmtId="0" fontId="5" fillId="304" borderId="0" xfId="0" applyFont="1" applyFill="1" applyAlignment="1">
      <alignment horizontal="center" vertical="center" wrapText="1"/>
    </xf>
    <xf numFmtId="0" fontId="5" fillId="305" borderId="0" xfId="0" applyFont="1" applyFill="1" applyAlignment="1">
      <alignment horizontal="center" vertical="center" wrapText="1"/>
    </xf>
    <xf numFmtId="0" fontId="5" fillId="306" borderId="0" xfId="0" applyFont="1" applyFill="1" applyAlignment="1">
      <alignment horizontal="center" vertical="center" wrapText="1"/>
    </xf>
    <xf numFmtId="0" fontId="5" fillId="307" borderId="0" xfId="0" applyFont="1" applyFill="1" applyAlignment="1">
      <alignment horizontal="center" vertical="center" wrapText="1"/>
    </xf>
    <xf numFmtId="0" fontId="5" fillId="308" borderId="0" xfId="0" applyFont="1" applyFill="1" applyAlignment="1">
      <alignment horizontal="center" vertical="center" wrapText="1"/>
    </xf>
    <xf numFmtId="0" fontId="5" fillId="309" borderId="0" xfId="0" applyFont="1" applyFill="1" applyAlignment="1">
      <alignment horizontal="center" vertical="center" wrapText="1"/>
    </xf>
    <xf numFmtId="0" fontId="5" fillId="310" borderId="0" xfId="0" applyFont="1" applyFill="1" applyAlignment="1">
      <alignment horizontal="center" vertical="center" wrapText="1"/>
    </xf>
    <xf numFmtId="0" fontId="5" fillId="311" borderId="0" xfId="0" applyFont="1" applyFill="1" applyAlignment="1">
      <alignment horizontal="center" vertical="center" wrapText="1"/>
    </xf>
    <xf numFmtId="0" fontId="5" fillId="312" borderId="0" xfId="0" applyFont="1" applyFill="1" applyAlignment="1">
      <alignment horizontal="center" vertical="center" wrapText="1"/>
    </xf>
    <xf numFmtId="0" fontId="5" fillId="313" borderId="0" xfId="0" applyFont="1" applyFill="1" applyAlignment="1">
      <alignment horizontal="center" vertical="center" wrapText="1"/>
    </xf>
    <xf numFmtId="0" fontId="5" fillId="314" borderId="0" xfId="0" applyFont="1" applyFill="1" applyAlignment="1">
      <alignment horizontal="center" vertical="center" wrapText="1"/>
    </xf>
    <xf numFmtId="0" fontId="5" fillId="315" borderId="0" xfId="0" applyFont="1" applyFill="1" applyAlignment="1">
      <alignment horizontal="center" vertical="center" wrapText="1"/>
    </xf>
    <xf numFmtId="0" fontId="5" fillId="316" borderId="0" xfId="0" applyFont="1" applyFill="1" applyAlignment="1">
      <alignment horizontal="center" vertical="center" wrapText="1"/>
    </xf>
    <xf numFmtId="0" fontId="5" fillId="317" borderId="0" xfId="0" applyFont="1" applyFill="1" applyAlignment="1">
      <alignment horizontal="center" vertical="center" wrapText="1"/>
    </xf>
    <xf numFmtId="0" fontId="5" fillId="318" borderId="0" xfId="0" applyFont="1" applyFill="1" applyAlignment="1">
      <alignment horizontal="center" vertical="center" wrapText="1"/>
    </xf>
    <xf numFmtId="0" fontId="5" fillId="319" borderId="0" xfId="0" applyFont="1" applyFill="1" applyAlignment="1">
      <alignment horizontal="center" vertical="center" wrapText="1"/>
    </xf>
    <xf numFmtId="0" fontId="5" fillId="320" borderId="0" xfId="0" applyFont="1" applyFill="1" applyAlignment="1">
      <alignment horizontal="center" vertical="center" wrapText="1"/>
    </xf>
    <xf numFmtId="0" fontId="5" fillId="321" borderId="0" xfId="0" applyFont="1" applyFill="1" applyAlignment="1">
      <alignment horizontal="center" vertical="center" wrapText="1"/>
    </xf>
    <xf numFmtId="0" fontId="5" fillId="322" borderId="0" xfId="0" applyFont="1" applyFill="1" applyAlignment="1">
      <alignment horizontal="center" vertical="center" wrapText="1"/>
    </xf>
    <xf numFmtId="0" fontId="5" fillId="323" borderId="0" xfId="0" applyFont="1" applyFill="1" applyAlignment="1">
      <alignment horizontal="center" vertical="center" wrapText="1"/>
    </xf>
    <xf numFmtId="0" fontId="5" fillId="324" borderId="0" xfId="0" applyFont="1" applyFill="1" applyAlignment="1">
      <alignment horizontal="center" vertical="center" wrapText="1"/>
    </xf>
    <xf numFmtId="0" fontId="5" fillId="325" borderId="0" xfId="0" applyFont="1" applyFill="1" applyAlignment="1">
      <alignment horizontal="center" vertical="center" wrapText="1"/>
    </xf>
    <xf numFmtId="0" fontId="5" fillId="326" borderId="0" xfId="0" applyFont="1" applyFill="1" applyAlignment="1">
      <alignment horizontal="center" vertical="center" wrapText="1"/>
    </xf>
    <xf numFmtId="0" fontId="5" fillId="327" borderId="0" xfId="0" applyFont="1" applyFill="1" applyAlignment="1">
      <alignment horizontal="center" vertical="center" wrapText="1"/>
    </xf>
    <xf numFmtId="165" fontId="3" fillId="0" borderId="5" xfId="2" applyNumberFormat="1" applyFont="1" applyFill="1" applyBorder="1"/>
    <xf numFmtId="165" fontId="3" fillId="0" borderId="5" xfId="7" applyNumberFormat="1" applyFont="1" applyFill="1" applyBorder="1"/>
    <xf numFmtId="166" fontId="1" fillId="0" borderId="8" xfId="0" applyNumberFormat="1" applyFont="1" applyBorder="1"/>
    <xf numFmtId="0" fontId="1" fillId="0" borderId="32" xfId="0" applyFont="1" applyBorder="1"/>
    <xf numFmtId="166" fontId="1" fillId="0" borderId="32" xfId="0" applyNumberFormat="1" applyFont="1" applyBorder="1"/>
    <xf numFmtId="165" fontId="1" fillId="0" borderId="32" xfId="7" applyNumberFormat="1" applyFont="1" applyBorder="1"/>
    <xf numFmtId="164" fontId="1" fillId="0" borderId="32" xfId="7" applyFont="1" applyBorder="1"/>
    <xf numFmtId="166" fontId="1" fillId="0" borderId="0" xfId="7" applyNumberFormat="1" applyFont="1"/>
    <xf numFmtId="165" fontId="4" fillId="0" borderId="1" xfId="7" applyNumberFormat="1" applyFont="1" applyFill="1" applyBorder="1"/>
    <xf numFmtId="168" fontId="3" fillId="0" borderId="3" xfId="8" applyNumberFormat="1" applyFont="1" applyFill="1" applyBorder="1"/>
    <xf numFmtId="164" fontId="17" fillId="0" borderId="0" xfId="7" applyFont="1" applyFill="1"/>
    <xf numFmtId="168" fontId="3" fillId="0" borderId="3" xfId="3" applyNumberFormat="1" applyFont="1" applyFill="1" applyBorder="1"/>
    <xf numFmtId="164" fontId="17" fillId="0" borderId="4" xfId="7" applyFont="1" applyFill="1" applyBorder="1"/>
    <xf numFmtId="164" fontId="17" fillId="0" borderId="0" xfId="7" applyFont="1" applyFill="1" applyBorder="1" applyAlignment="1">
      <alignment horizontal="center"/>
    </xf>
    <xf numFmtId="0" fontId="5" fillId="328" borderId="0" xfId="0" applyFont="1" applyFill="1" applyAlignment="1">
      <alignment horizontal="center" vertical="center" wrapText="1"/>
    </xf>
    <xf numFmtId="0" fontId="5" fillId="329" borderId="0" xfId="0" applyFont="1" applyFill="1" applyAlignment="1">
      <alignment horizontal="center" vertical="center" wrapText="1"/>
    </xf>
    <xf numFmtId="0" fontId="5" fillId="330" borderId="0" xfId="0" applyFont="1" applyFill="1" applyAlignment="1">
      <alignment horizontal="center" vertical="center" wrapText="1"/>
    </xf>
    <xf numFmtId="0" fontId="5" fillId="331" borderId="0" xfId="0" applyFont="1" applyFill="1" applyAlignment="1">
      <alignment horizontal="center" vertical="center" wrapText="1"/>
    </xf>
    <xf numFmtId="0" fontId="5" fillId="332" borderId="0" xfId="0" applyFont="1" applyFill="1" applyAlignment="1">
      <alignment horizontal="center" vertical="center" wrapText="1"/>
    </xf>
    <xf numFmtId="0" fontId="5" fillId="333" borderId="0" xfId="0" applyFont="1" applyFill="1" applyAlignment="1">
      <alignment horizontal="center" vertical="center" wrapText="1"/>
    </xf>
    <xf numFmtId="0" fontId="5" fillId="334" borderId="0" xfId="0" applyFont="1" applyFill="1" applyAlignment="1">
      <alignment horizontal="center" vertical="center" wrapText="1"/>
    </xf>
    <xf numFmtId="0" fontId="5" fillId="335" borderId="0" xfId="0" applyFont="1" applyFill="1" applyAlignment="1">
      <alignment horizontal="center" vertical="center" wrapText="1"/>
    </xf>
    <xf numFmtId="0" fontId="5" fillId="336" borderId="0" xfId="0" applyFont="1" applyFill="1" applyAlignment="1">
      <alignment horizontal="center" vertical="center" wrapText="1"/>
    </xf>
    <xf numFmtId="0" fontId="5" fillId="337" borderId="0" xfId="0" applyFont="1" applyFill="1" applyAlignment="1">
      <alignment horizontal="center" vertical="center" wrapText="1"/>
    </xf>
    <xf numFmtId="0" fontId="5" fillId="338" borderId="0" xfId="0" applyFont="1" applyFill="1" applyAlignment="1">
      <alignment horizontal="center" vertical="center" wrapText="1"/>
    </xf>
    <xf numFmtId="0" fontId="5" fillId="339" borderId="0" xfId="0" applyFont="1" applyFill="1" applyAlignment="1">
      <alignment horizontal="center" vertical="center" wrapText="1"/>
    </xf>
    <xf numFmtId="0" fontId="5" fillId="340" borderId="0" xfId="0" applyFont="1" applyFill="1" applyAlignment="1">
      <alignment horizontal="center" vertical="center" wrapText="1"/>
    </xf>
    <xf numFmtId="0" fontId="5" fillId="341" borderId="0" xfId="0" applyFont="1" applyFill="1" applyAlignment="1">
      <alignment horizontal="center" vertical="center" wrapText="1"/>
    </xf>
    <xf numFmtId="0" fontId="5" fillId="342" borderId="0" xfId="0" applyFont="1" applyFill="1" applyAlignment="1">
      <alignment horizontal="center" vertical="center" wrapText="1"/>
    </xf>
    <xf numFmtId="0" fontId="5" fillId="343" borderId="0" xfId="0" applyFont="1" applyFill="1" applyAlignment="1">
      <alignment horizontal="center" vertical="center" wrapText="1"/>
    </xf>
    <xf numFmtId="0" fontId="5" fillId="344" borderId="0" xfId="0" applyFont="1" applyFill="1" applyAlignment="1">
      <alignment horizontal="center" vertical="center" wrapText="1"/>
    </xf>
    <xf numFmtId="0" fontId="5" fillId="345" borderId="0" xfId="0" applyFont="1" applyFill="1" applyAlignment="1">
      <alignment horizontal="center" vertical="center" wrapText="1"/>
    </xf>
    <xf numFmtId="0" fontId="5" fillId="346" borderId="0" xfId="0" applyFont="1" applyFill="1" applyAlignment="1">
      <alignment horizontal="center" vertical="center" wrapText="1"/>
    </xf>
    <xf numFmtId="0" fontId="5" fillId="347" borderId="0" xfId="0" applyFont="1" applyFill="1" applyAlignment="1">
      <alignment horizontal="center" vertical="center" wrapText="1"/>
    </xf>
    <xf numFmtId="0" fontId="5" fillId="348" borderId="0" xfId="0" applyFont="1" applyFill="1" applyAlignment="1">
      <alignment horizontal="center" vertical="center" wrapText="1"/>
    </xf>
    <xf numFmtId="0" fontId="5" fillId="349" borderId="0" xfId="0" applyFont="1" applyFill="1" applyAlignment="1">
      <alignment horizontal="center" vertical="center" wrapText="1"/>
    </xf>
    <xf numFmtId="0" fontId="5" fillId="350" borderId="0" xfId="0" applyFont="1" applyFill="1" applyAlignment="1">
      <alignment horizontal="center" vertical="center" wrapText="1"/>
    </xf>
    <xf numFmtId="0" fontId="5" fillId="351" borderId="0" xfId="0" applyFont="1" applyFill="1" applyAlignment="1">
      <alignment horizontal="center" vertical="center" wrapText="1"/>
    </xf>
    <xf numFmtId="0" fontId="5" fillId="352" borderId="0" xfId="0" applyFont="1" applyFill="1" applyAlignment="1">
      <alignment horizontal="center" vertical="center" wrapText="1"/>
    </xf>
    <xf numFmtId="0" fontId="5" fillId="353" borderId="0" xfId="0" applyFont="1" applyFill="1" applyAlignment="1">
      <alignment horizontal="center" vertical="center" wrapText="1"/>
    </xf>
    <xf numFmtId="0" fontId="5" fillId="354" borderId="0" xfId="0" applyFont="1" applyFill="1" applyAlignment="1">
      <alignment horizontal="center" vertical="center" wrapText="1"/>
    </xf>
    <xf numFmtId="0" fontId="5" fillId="355" borderId="0" xfId="0" applyFont="1" applyFill="1" applyAlignment="1">
      <alignment horizontal="center" vertical="center" wrapText="1"/>
    </xf>
    <xf numFmtId="0" fontId="5" fillId="356" borderId="0" xfId="0" applyFont="1" applyFill="1" applyAlignment="1">
      <alignment horizontal="center" vertical="center" wrapText="1"/>
    </xf>
    <xf numFmtId="0" fontId="5" fillId="357" borderId="0" xfId="0" applyFont="1" applyFill="1" applyAlignment="1">
      <alignment horizontal="center" vertical="center" wrapText="1"/>
    </xf>
    <xf numFmtId="0" fontId="5" fillId="358" borderId="0" xfId="0" applyFont="1" applyFill="1" applyAlignment="1">
      <alignment horizontal="center" vertical="center" wrapText="1"/>
    </xf>
    <xf numFmtId="0" fontId="5" fillId="359" borderId="0" xfId="0" applyFont="1" applyFill="1" applyAlignment="1">
      <alignment horizontal="center" vertical="center" wrapText="1"/>
    </xf>
    <xf numFmtId="0" fontId="5" fillId="360" borderId="0" xfId="0" applyFont="1" applyFill="1" applyAlignment="1">
      <alignment horizontal="center" vertical="center" wrapText="1"/>
    </xf>
    <xf numFmtId="0" fontId="5" fillId="361" borderId="0" xfId="0" applyFont="1" applyFill="1" applyAlignment="1">
      <alignment horizontal="center" vertical="center" wrapText="1"/>
    </xf>
    <xf numFmtId="0" fontId="5" fillId="362" borderId="0" xfId="0" applyFont="1" applyFill="1" applyAlignment="1">
      <alignment horizontal="center" vertical="center" wrapText="1"/>
    </xf>
    <xf numFmtId="0" fontId="5" fillId="363" borderId="0" xfId="0" applyFont="1" applyFill="1" applyAlignment="1">
      <alignment horizontal="center" vertical="center" wrapText="1"/>
    </xf>
    <xf numFmtId="0" fontId="5" fillId="364" borderId="0" xfId="0" applyFont="1" applyFill="1" applyAlignment="1">
      <alignment horizontal="center" vertical="center" wrapText="1"/>
    </xf>
    <xf numFmtId="0" fontId="5" fillId="365" borderId="0" xfId="0" applyFont="1" applyFill="1" applyAlignment="1">
      <alignment horizontal="center" vertical="center" wrapText="1"/>
    </xf>
    <xf numFmtId="0" fontId="5" fillId="366" borderId="0" xfId="0" applyFont="1" applyFill="1" applyAlignment="1">
      <alignment horizontal="center" vertical="center" wrapText="1"/>
    </xf>
    <xf numFmtId="0" fontId="5" fillId="367" borderId="0" xfId="0" applyFont="1" applyFill="1" applyAlignment="1">
      <alignment horizontal="center" vertical="center" wrapText="1"/>
    </xf>
    <xf numFmtId="0" fontId="5" fillId="368" borderId="0" xfId="0" applyFont="1" applyFill="1" applyAlignment="1">
      <alignment horizontal="center" vertical="center" wrapText="1"/>
    </xf>
    <xf numFmtId="0" fontId="5" fillId="369" borderId="0" xfId="0" applyFont="1" applyFill="1" applyAlignment="1">
      <alignment horizontal="center" vertical="center" wrapText="1"/>
    </xf>
    <xf numFmtId="0" fontId="5" fillId="370" borderId="0" xfId="0" applyFont="1" applyFill="1" applyAlignment="1">
      <alignment horizontal="center" vertical="center" wrapText="1"/>
    </xf>
    <xf numFmtId="0" fontId="5" fillId="371" borderId="0" xfId="0" applyFont="1" applyFill="1" applyAlignment="1">
      <alignment horizontal="center" vertical="center" wrapText="1"/>
    </xf>
    <xf numFmtId="0" fontId="5" fillId="372" borderId="0" xfId="0" applyFont="1" applyFill="1" applyAlignment="1">
      <alignment horizontal="center" vertical="center" wrapText="1"/>
    </xf>
    <xf numFmtId="0" fontId="5" fillId="373" borderId="0" xfId="0" applyFont="1" applyFill="1" applyAlignment="1">
      <alignment horizontal="center" vertical="center" wrapText="1"/>
    </xf>
    <xf numFmtId="0" fontId="5" fillId="374" borderId="0" xfId="0" applyFont="1" applyFill="1" applyAlignment="1">
      <alignment horizontal="center" vertical="center" wrapText="1"/>
    </xf>
    <xf numFmtId="0" fontId="5" fillId="375" borderId="0" xfId="0" applyFont="1" applyFill="1" applyAlignment="1">
      <alignment horizontal="center" vertical="center" wrapText="1"/>
    </xf>
    <xf numFmtId="0" fontId="5" fillId="376" borderId="0" xfId="0" applyFont="1" applyFill="1" applyAlignment="1">
      <alignment horizontal="center" vertical="center" wrapText="1"/>
    </xf>
    <xf numFmtId="0" fontId="5" fillId="377" borderId="0" xfId="0" applyFont="1" applyFill="1" applyAlignment="1">
      <alignment horizontal="center" vertical="center" wrapText="1"/>
    </xf>
    <xf numFmtId="0" fontId="5" fillId="378" borderId="0" xfId="0" applyFont="1" applyFill="1" applyAlignment="1">
      <alignment horizontal="center" vertical="center" wrapText="1"/>
    </xf>
    <xf numFmtId="0" fontId="5" fillId="379" borderId="0" xfId="0" applyFont="1" applyFill="1" applyAlignment="1">
      <alignment horizontal="center" vertical="center" wrapText="1"/>
    </xf>
    <xf numFmtId="0" fontId="5" fillId="380" borderId="0" xfId="0" applyFont="1" applyFill="1" applyAlignment="1">
      <alignment horizontal="center" vertical="center" wrapText="1"/>
    </xf>
    <xf numFmtId="0" fontId="5" fillId="381" borderId="0" xfId="0" applyFont="1" applyFill="1" applyAlignment="1">
      <alignment horizontal="center" vertical="center" wrapText="1"/>
    </xf>
    <xf numFmtId="0" fontId="5" fillId="382" borderId="0" xfId="0" applyFont="1" applyFill="1" applyAlignment="1">
      <alignment horizontal="center" vertical="center" wrapText="1"/>
    </xf>
    <xf numFmtId="0" fontId="5" fillId="383" borderId="0" xfId="0" applyFont="1" applyFill="1" applyAlignment="1">
      <alignment horizontal="center" vertical="center" wrapText="1"/>
    </xf>
    <xf numFmtId="0" fontId="5" fillId="384" borderId="0" xfId="0" applyFont="1" applyFill="1" applyAlignment="1">
      <alignment horizontal="center" vertical="center" wrapText="1"/>
    </xf>
    <xf numFmtId="0" fontId="5" fillId="385" borderId="0" xfId="0" applyFont="1" applyFill="1" applyAlignment="1">
      <alignment horizontal="center" vertical="center" wrapText="1"/>
    </xf>
    <xf numFmtId="0" fontId="5" fillId="386" borderId="0" xfId="0" applyFont="1" applyFill="1" applyAlignment="1">
      <alignment horizontal="center" vertical="center" wrapText="1"/>
    </xf>
    <xf numFmtId="0" fontId="5" fillId="387" borderId="0" xfId="0" applyFont="1" applyFill="1" applyAlignment="1">
      <alignment horizontal="center" vertical="center" wrapText="1"/>
    </xf>
    <xf numFmtId="0" fontId="5" fillId="388" borderId="0" xfId="0" applyFont="1" applyFill="1" applyAlignment="1">
      <alignment horizontal="center" vertical="center" wrapText="1"/>
    </xf>
    <xf numFmtId="0" fontId="5" fillId="389" borderId="0" xfId="0" applyFont="1" applyFill="1" applyAlignment="1">
      <alignment horizontal="center" vertical="center" wrapText="1"/>
    </xf>
    <xf numFmtId="0" fontId="5" fillId="390" borderId="0" xfId="0" applyFont="1" applyFill="1" applyAlignment="1">
      <alignment horizontal="center" vertical="center" wrapText="1"/>
    </xf>
    <xf numFmtId="0" fontId="5" fillId="391" borderId="0" xfId="0" applyFont="1" applyFill="1" applyAlignment="1">
      <alignment horizontal="center" vertical="center" wrapText="1"/>
    </xf>
    <xf numFmtId="0" fontId="5" fillId="392" borderId="0" xfId="0" applyFont="1" applyFill="1" applyAlignment="1">
      <alignment horizontal="center" vertical="center" wrapText="1"/>
    </xf>
    <xf numFmtId="0" fontId="5" fillId="393" borderId="0" xfId="0" applyFont="1" applyFill="1" applyAlignment="1">
      <alignment horizontal="center" vertical="center" wrapText="1"/>
    </xf>
    <xf numFmtId="0" fontId="5" fillId="394" borderId="0" xfId="0" applyFont="1" applyFill="1" applyAlignment="1">
      <alignment horizontal="center" vertical="center" wrapText="1"/>
    </xf>
    <xf numFmtId="0" fontId="5" fillId="395" borderId="0" xfId="0" applyFont="1" applyFill="1" applyAlignment="1">
      <alignment horizontal="center" vertical="center" wrapText="1"/>
    </xf>
    <xf numFmtId="0" fontId="5" fillId="396" borderId="0" xfId="0" applyFont="1" applyFill="1" applyAlignment="1">
      <alignment horizontal="center" vertical="center" wrapText="1"/>
    </xf>
    <xf numFmtId="0" fontId="5" fillId="397" borderId="0" xfId="0" applyFont="1" applyFill="1" applyAlignment="1">
      <alignment horizontal="center" vertical="center" wrapText="1"/>
    </xf>
    <xf numFmtId="0" fontId="5" fillId="398" borderId="0" xfId="0" applyFont="1" applyFill="1" applyAlignment="1">
      <alignment horizontal="center" vertical="center" wrapText="1"/>
    </xf>
    <xf numFmtId="0" fontId="5" fillId="399" borderId="0" xfId="0" applyFont="1" applyFill="1" applyAlignment="1">
      <alignment horizontal="center" vertical="center" wrapText="1"/>
    </xf>
    <xf numFmtId="0" fontId="5" fillId="400" borderId="0" xfId="0" applyFont="1" applyFill="1" applyAlignment="1">
      <alignment horizontal="center" vertical="center" wrapText="1"/>
    </xf>
    <xf numFmtId="0" fontId="5" fillId="401" borderId="0" xfId="0" applyFont="1" applyFill="1" applyAlignment="1">
      <alignment horizontal="center" vertical="center" wrapText="1"/>
    </xf>
    <xf numFmtId="0" fontId="5" fillId="402" borderId="0" xfId="0" applyFont="1" applyFill="1" applyAlignment="1">
      <alignment horizontal="center" vertical="center" wrapText="1"/>
    </xf>
    <xf numFmtId="0" fontId="5" fillId="403" borderId="0" xfId="0" applyFont="1" applyFill="1" applyAlignment="1">
      <alignment horizontal="center" vertical="center" wrapText="1"/>
    </xf>
    <xf numFmtId="0" fontId="5" fillId="404" borderId="0" xfId="0" applyFont="1" applyFill="1" applyAlignment="1">
      <alignment horizontal="center" vertical="center" wrapText="1"/>
    </xf>
    <xf numFmtId="0" fontId="2" fillId="2" borderId="1" xfId="1" applyFont="1" applyFill="1" applyBorder="1" applyAlignment="1">
      <alignment horizontal="center"/>
    </xf>
    <xf numFmtId="0" fontId="2" fillId="2" borderId="2" xfId="1" applyFont="1" applyFill="1" applyBorder="1" applyAlignment="1">
      <alignment horizontal="center"/>
    </xf>
    <xf numFmtId="0" fontId="2" fillId="2" borderId="3" xfId="1" applyFont="1" applyFill="1" applyBorder="1" applyAlignment="1">
      <alignment horizontal="center"/>
    </xf>
    <xf numFmtId="0" fontId="2" fillId="4" borderId="13" xfId="6" applyFont="1" applyFill="1" applyBorder="1" applyAlignment="1">
      <alignment horizontal="center" vertical="center"/>
    </xf>
    <xf numFmtId="0" fontId="2" fillId="4" borderId="14" xfId="6" applyFont="1" applyFill="1" applyBorder="1" applyAlignment="1">
      <alignment horizontal="center" vertical="center"/>
    </xf>
    <xf numFmtId="0" fontId="2" fillId="4" borderId="15" xfId="6" applyFont="1" applyFill="1" applyBorder="1" applyAlignment="1">
      <alignment horizontal="center" vertical="center"/>
    </xf>
    <xf numFmtId="0" fontId="2" fillId="2" borderId="1" xfId="1" applyFont="1" applyFill="1" applyBorder="1" applyAlignment="1">
      <alignment horizontal="center" wrapText="1"/>
    </xf>
    <xf numFmtId="0" fontId="2" fillId="2" borderId="2" xfId="1" applyFont="1" applyFill="1" applyBorder="1" applyAlignment="1">
      <alignment horizontal="center" wrapText="1"/>
    </xf>
    <xf numFmtId="0" fontId="2" fillId="2" borderId="3" xfId="1" applyFont="1" applyFill="1" applyBorder="1" applyAlignment="1">
      <alignment horizontal="center" wrapText="1"/>
    </xf>
    <xf numFmtId="0" fontId="2" fillId="2" borderId="7" xfId="1" applyFont="1" applyFill="1" applyBorder="1" applyAlignment="1">
      <alignment horizontal="center" wrapText="1"/>
    </xf>
    <xf numFmtId="0" fontId="2" fillId="2" borderId="0" xfId="1" applyFont="1" applyFill="1" applyAlignment="1">
      <alignment horizontal="center" wrapText="1"/>
    </xf>
    <xf numFmtId="0" fontId="2" fillId="2" borderId="8" xfId="1" applyFont="1" applyFill="1" applyBorder="1" applyAlignment="1">
      <alignment horizontal="center" wrapText="1"/>
    </xf>
    <xf numFmtId="1" fontId="3" fillId="0" borderId="3" xfId="1" applyNumberFormat="1" applyFont="1" applyFill="1" applyBorder="1" applyAlignment="1">
      <alignment horizontal="left"/>
    </xf>
    <xf numFmtId="1" fontId="3" fillId="0" borderId="9" xfId="1" applyNumberFormat="1" applyFont="1" applyFill="1" applyBorder="1" applyAlignment="1">
      <alignment horizontal="left"/>
    </xf>
    <xf numFmtId="1" fontId="3" fillId="0" borderId="29" xfId="1" applyNumberFormat="1" applyFont="1" applyFill="1" applyBorder="1" applyAlignment="1">
      <alignment horizontal="left"/>
    </xf>
    <xf numFmtId="0" fontId="2" fillId="0" borderId="5" xfId="1" applyFont="1" applyFill="1" applyBorder="1"/>
    <xf numFmtId="0" fontId="2" fillId="0" borderId="28" xfId="1" applyFont="1" applyFill="1" applyBorder="1"/>
    <xf numFmtId="0" fontId="20" fillId="2" borderId="1" xfId="1" applyFont="1" applyFill="1" applyBorder="1" applyAlignment="1">
      <alignment horizontal="center"/>
    </xf>
    <xf numFmtId="0" fontId="20" fillId="2" borderId="2" xfId="1" applyFont="1" applyFill="1" applyBorder="1" applyAlignment="1">
      <alignment horizontal="center"/>
    </xf>
    <xf numFmtId="0" fontId="20" fillId="2" borderId="3" xfId="1" applyFont="1" applyFill="1" applyBorder="1" applyAlignment="1">
      <alignment horizontal="center"/>
    </xf>
    <xf numFmtId="0" fontId="20" fillId="0" borderId="33" xfId="1" applyFont="1" applyBorder="1"/>
    <xf numFmtId="1" fontId="17" fillId="0" borderId="9" xfId="7" applyNumberFormat="1" applyFont="1" applyFill="1" applyBorder="1"/>
    <xf numFmtId="1" fontId="17" fillId="0" borderId="3" xfId="7" applyNumberFormat="1" applyFont="1" applyFill="1" applyBorder="1"/>
    <xf numFmtId="1" fontId="17" fillId="0" borderId="29" xfId="7" applyNumberFormat="1" applyFont="1" applyFill="1" applyBorder="1"/>
  </cellXfs>
  <cellStyles count="13">
    <cellStyle name="Comma" xfId="7" builtinId="3"/>
    <cellStyle name="Comma 2" xfId="2" xr:uid="{0B426AEF-7BD3-4294-B3F5-08BB8FA8FFD2}"/>
    <cellStyle name="Comma 2 2" xfId="12" xr:uid="{47B7F799-7EBE-44CC-B630-86DD860A0CED}"/>
    <cellStyle name="Comma 3" xfId="9" xr:uid="{07C991E3-6E01-4EC1-BA0E-1D733DC81F52}"/>
    <cellStyle name="Comma 7" xfId="10" xr:uid="{277BCC59-7F3E-4394-8751-D4E70928342C}"/>
    <cellStyle name="Hyperlink" xfId="5" builtinId="8"/>
    <cellStyle name="Normal" xfId="0" builtinId="0"/>
    <cellStyle name="Normal 2" xfId="1" xr:uid="{1BB436F7-6860-4ECF-AF57-C30DD236960C}"/>
    <cellStyle name="Normal 2 2" xfId="4" xr:uid="{652D792D-2AA5-4B8C-9C2D-9C1EACC7B4F9}"/>
    <cellStyle name="Normal 2 2 2" xfId="11" xr:uid="{48851E46-14E1-4781-8FA0-502EB2DB242E}"/>
    <cellStyle name="Normal 3" xfId="6" xr:uid="{C2B3BA57-4261-413E-B6BB-58E59EBFBA91}"/>
    <cellStyle name="Percent" xfId="8" builtinId="5"/>
    <cellStyle name="Percent 2" xfId="3" xr:uid="{5E93855F-A9E4-4D7B-B067-A217524EA9F2}"/>
  </cellStyles>
  <dxfs count="416">
    <dxf>
      <font>
        <b val="0"/>
        <i val="0"/>
        <strike val="0"/>
        <condense val="0"/>
        <extend val="0"/>
        <outline val="0"/>
        <shadow val="0"/>
        <u val="none"/>
        <vertAlign val="baseline"/>
        <sz val="11"/>
        <color auto="1"/>
        <name val="Calibri"/>
        <family val="2"/>
        <scheme val="none"/>
      </font>
      <numFmt numFmtId="1" formatCode="0"/>
      <fill>
        <patternFill patternType="none">
          <fgColor rgb="FF000000"/>
          <bgColor rgb="FFFFFFFF"/>
        </patternFill>
      </fill>
      <border diagonalUp="0" diagonalDown="0" outlin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border diagonalUp="0" diagonalDown="0" outline="0">
        <left style="medium">
          <color theme="0"/>
        </left>
        <right style="medium">
          <color theme="0"/>
        </right>
        <top style="medium">
          <color theme="0"/>
        </top>
        <bottom style="medium">
          <color theme="0"/>
        </bottom>
      </border>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FF0000"/>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ill>
        <patternFill>
          <bgColor rgb="FFE2EFDA"/>
        </patternFill>
      </fill>
    </dxf>
    <dxf>
      <fill>
        <patternFill>
          <bgColor theme="0"/>
        </patternFill>
      </fill>
    </dxf>
    <dxf>
      <fill>
        <patternFill>
          <bgColor theme="4" tint="0.39994506668294322"/>
        </patternFill>
      </fill>
    </dxf>
    <dxf>
      <fill>
        <patternFill>
          <bgColor theme="4" tint="0.39994506668294322"/>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border diagonalUp="0" diagonalDown="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none"/>
      </font>
      <numFmt numFmtId="172" formatCode="_(* #,##0.0_);_(* \(#,##0.0\);_(* &quot;-&quot;??_);_(@_)"/>
      <fill>
        <patternFill patternType="none">
          <fgColor rgb="FF000000"/>
          <bgColor rgb="FFFFFFFF"/>
        </patternFill>
      </fill>
    </dxf>
    <dxf>
      <font>
        <b val="0"/>
        <i val="0"/>
        <strike val="0"/>
        <condense val="0"/>
        <extend val="0"/>
        <outline val="0"/>
        <shadow val="0"/>
        <u val="none"/>
        <vertAlign val="baseline"/>
        <sz val="11"/>
        <color auto="1"/>
        <name val="Calibri"/>
        <family val="2"/>
        <scheme val="none"/>
      </font>
      <numFmt numFmtId="165" formatCode="_-* #,##0.0_-;\-* #,##0.0_-;_-* &quot;-&quot;??_-;_-@_-"/>
      <fill>
        <patternFill patternType="none">
          <fgColor rgb="FF000000"/>
          <bgColor rgb="FFFFFFFF"/>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alignment horizontal="center" vertical="bottom" textRotation="0" wrapText="0" indent="0" justifyLastLine="0" shrinkToFit="0" readingOrder="0"/>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border diagonalUp="0" diagonalDown="0">
        <left/>
        <right style="medium">
          <color theme="0"/>
        </right>
        <top style="medium">
          <color theme="0"/>
        </top>
        <bottom style="medium">
          <color theme="0"/>
        </bottom>
        <vertical/>
        <horizontal/>
      </border>
    </dxf>
    <dxf>
      <border>
        <top style="medium">
          <color rgb="FFFFFFFF"/>
        </top>
      </border>
    </dxf>
    <dxf>
      <border diagonalUp="0" diagonalDown="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border>
        <bottom style="medium">
          <color rgb="FFFFFFFF"/>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border>
    </dxf>
    <dxf>
      <font>
        <b/>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alignment horizontal="center" vertical="bottom" textRotation="0" wrapText="0" indent="0" justifyLastLine="0" shrinkToFit="0" readingOrder="0"/>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alignment horizontal="center" vertical="bottom" textRotation="0" wrapText="0" indent="0" justifyLastLine="0" shrinkToFit="0" readingOrder="0"/>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border diagonalUp="0" diagonalDown="0">
        <left/>
        <right style="medium">
          <color theme="0"/>
        </right>
        <top style="medium">
          <color theme="0"/>
        </top>
        <bottom style="medium">
          <color theme="0"/>
        </bottom>
        <vertical/>
        <horizontal/>
      </border>
    </dxf>
    <dxf>
      <border>
        <top style="medium">
          <color rgb="FFFFFFFF"/>
        </top>
      </border>
    </dxf>
    <dxf>
      <border diagonalUp="0" diagonalDown="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border>
        <bottom style="medium">
          <color rgb="FFFFFFFF"/>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8" formatCode="0.0%"/>
      <fill>
        <patternFill patternType="none">
          <fgColor indexed="64"/>
          <bgColor indexed="65"/>
        </patternFill>
      </fill>
      <border diagonalUp="0" diagonalDown="0" outlin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border>
    </dxf>
    <dxf>
      <font>
        <b/>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border diagonalUp="0" diagonalDown="0">
        <left/>
        <right style="medium">
          <color theme="0"/>
        </right>
        <top style="medium">
          <color theme="0"/>
        </top>
        <bottom style="medium">
          <color theme="0"/>
        </bottom>
        <vertical/>
        <horizontal/>
      </border>
    </dxf>
    <dxf>
      <border>
        <top style="medium">
          <color rgb="FFFFFFFF"/>
        </top>
      </border>
    </dxf>
    <dxf>
      <border diagonalUp="0" diagonalDown="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border>
        <bottom style="medium">
          <color rgb="FFFFFFFF"/>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none"/>
      </font>
      <numFmt numFmtId="164" formatCode="_(* #,##0.00_);_(* \(#,##0.00\);_(* &quot;-&quot;??_);_(@_)"/>
      <fill>
        <patternFill patternType="none">
          <fgColor rgb="FF000000"/>
          <bgColor rgb="FFFFFFFF"/>
        </patternFill>
      </fill>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8" formatCode="0.0%"/>
      <fill>
        <patternFill patternType="none">
          <fgColor indexed="64"/>
          <bgColor indexed="65"/>
        </patternFill>
      </fill>
      <border diagonalUp="0" diagonalDown="0" outlin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border>
    </dxf>
    <dxf>
      <font>
        <b/>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border>
        <top style="medium">
          <color rgb="FFFFFFFF"/>
        </top>
      </border>
    </dxf>
    <dxf>
      <border diagonalUp="0" diagonalDown="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border>
        <bottom style="medium">
          <color rgb="FFFFFFFF"/>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8" formatCode="0.0%"/>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border diagonalUp="0" diagonalDown="0" outline="0">
        <left/>
        <right style="medium">
          <color theme="0"/>
        </right>
        <top style="medium">
          <color theme="0"/>
        </top>
        <bottom style="medium">
          <color theme="0"/>
        </bottom>
      </border>
    </dxf>
    <dxf>
      <border>
        <top style="medium">
          <color theme="0"/>
        </top>
      </border>
    </dxf>
    <dxf>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border>
        <bottom style="medium">
          <color theme="0"/>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auto="1"/>
        <name val="Calibri"/>
        <family val="2"/>
        <scheme val="minor"/>
      </font>
      <numFmt numFmtId="164" formatCode="_(* #,##0.00_);_(* \(#,##0.00\);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theme="1"/>
        <name val="Calibri"/>
        <family val="2"/>
        <scheme val="minor"/>
      </font>
      <numFmt numFmtId="164" formatCode="_(* #,##0.00_);_(* \(#,##0.00\);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4" formatCode="_(* #,##0.00_);_(* \(#,##0.00\);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4" formatCode="_(* #,##0.00_);_(* \(#,##0.00\);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right style="medium">
          <color theme="0"/>
        </right>
      </border>
    </dxf>
    <dxf>
      <font>
        <b val="0"/>
        <i val="0"/>
        <strike val="0"/>
        <condense val="0"/>
        <extend val="0"/>
        <outline val="0"/>
        <shadow val="0"/>
        <u val="none"/>
        <vertAlign val="baseline"/>
        <sz val="11"/>
        <color theme="1"/>
        <name val="Calibri"/>
        <family val="2"/>
        <scheme val="minor"/>
      </font>
      <border outline="0">
        <left style="medium">
          <color theme="0"/>
        </left>
        <right style="medium">
          <color theme="0"/>
        </right>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outline="0">
        <right style="medium">
          <color theme="0"/>
        </right>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border outline="0">
        <top style="medium">
          <color theme="0"/>
        </top>
      </border>
    </dxf>
    <dxf>
      <font>
        <b val="0"/>
        <i val="0"/>
        <strike val="0"/>
        <condense val="0"/>
        <extend val="0"/>
        <outline val="0"/>
        <shadow val="0"/>
        <u val="none"/>
        <vertAlign val="baseline"/>
        <sz val="11"/>
        <color theme="1"/>
        <name val="Calibri"/>
        <family val="2"/>
        <scheme val="minor"/>
      </font>
    </dxf>
    <dxf>
      <border outline="0">
        <bottom style="medium">
          <color theme="0"/>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general" vertical="bottom" textRotation="0" wrapText="1"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thin">
          <color indexed="64"/>
        </right>
        <top style="medium">
          <color theme="0"/>
        </top>
        <bottom style="medium">
          <color theme="0"/>
        </bottom>
        <vertical/>
        <horizontal style="medium">
          <color theme="0"/>
        </horizontal>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medium">
          <color theme="0"/>
        </left>
        <right style="thin">
          <color indexed="64"/>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thin">
          <color indexed="64"/>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indexed="64"/>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medium">
          <color theme="0"/>
        </left>
        <right style="thin">
          <color indexed="64"/>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thin">
          <color indexed="64"/>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left style="thin">
          <color indexed="64"/>
        </left>
        <right style="medium">
          <color theme="0"/>
        </right>
        <top style="medium">
          <color theme="0"/>
        </top>
        <bottom style="medium">
          <color theme="0"/>
        </bottom>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indexed="64"/>
        </left>
        <right style="medium">
          <color theme="0"/>
        </right>
        <top style="medium">
          <color theme="0"/>
        </top>
        <bottom style="medium">
          <color theme="0"/>
        </bottom>
      </border>
    </dxf>
    <dxf>
      <font>
        <strike val="0"/>
        <outline val="0"/>
        <shadow val="0"/>
        <u val="none"/>
        <vertAlign val="baseline"/>
        <sz val="11"/>
        <color theme="1"/>
        <name val="Calibri"/>
        <family val="2"/>
      </font>
      <border diagonalUp="0" diagonalDown="0" outline="0">
        <left/>
        <right style="medium">
          <color theme="0"/>
        </right>
        <top style="medium">
          <color theme="0"/>
        </top>
        <bottom style="medium">
          <color theme="0"/>
        </bottom>
      </border>
    </dxf>
    <dxf>
      <border>
        <top style="medium">
          <color theme="0"/>
        </top>
      </border>
    </dxf>
    <dxf>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dxf>
    <dxf>
      <border>
        <bottom style="medium">
          <color theme="0"/>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theme="1"/>
        <name val="Calibri"/>
        <family val="2"/>
        <scheme val="none"/>
      </font>
      <numFmt numFmtId="165" formatCode="_-* #,##0.0_-;\-* #,##0.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5" formatCode="_-* #,##0.0_-;\-* #,##0.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7" formatCode="dd/mm/yyyy\ h:mm"/>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7" formatCode="dd/mm/yyyy\ h:mm"/>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9" formatCode="[$-F400]h:mm:ss\ AM/PM"/>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73" formatCode="m/d/yyyy"/>
      <border diagonalUp="0" diagonalDown="0">
        <left/>
        <right style="medium">
          <color theme="0"/>
        </right>
        <top style="medium">
          <color theme="0"/>
        </top>
        <bottom style="medium">
          <color theme="0"/>
        </bottom>
        <vertical style="medium">
          <color theme="0"/>
        </vertical>
        <horizontal style="medium">
          <color theme="0"/>
        </horizontal>
      </border>
    </dxf>
    <dxf>
      <border>
        <top style="medium">
          <color theme="0"/>
        </top>
      </border>
    </dxf>
    <dxf>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none"/>
      </font>
    </dxf>
    <dxf>
      <border>
        <bottom style="medium">
          <color theme="0"/>
        </bottom>
      </border>
    </dxf>
    <dxf>
      <font>
        <b val="0"/>
        <i val="0"/>
        <strike val="0"/>
        <condense val="0"/>
        <extend val="0"/>
        <outline val="0"/>
        <shadow val="0"/>
        <u val="none"/>
        <vertAlign val="baseline"/>
        <sz val="11"/>
        <color theme="1"/>
        <name val="Calibri"/>
        <family val="2"/>
        <scheme val="none"/>
      </font>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strike val="0"/>
        <outline val="0"/>
        <shadow val="0"/>
        <u val="none"/>
        <vertAlign val="baseline"/>
        <sz val="11"/>
        <color theme="1"/>
        <name val="Calibri"/>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rgb="FF000000"/>
        <name val="Calibri"/>
        <family val="2"/>
        <scheme val="none"/>
      </font>
      <numFmt numFmtId="165" formatCode="_-* #,##0.0_-;\-* #,##0.0_-;_-* &quot;-&quot;??_-;_-@_-"/>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strike val="0"/>
        <outline val="0"/>
        <shadow val="0"/>
        <u val="none"/>
        <vertAlign val="baseline"/>
        <sz val="11"/>
        <color theme="1"/>
        <name val="Calibri"/>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rgb="FF000000"/>
        <name val="Calibri"/>
        <family val="2"/>
        <scheme val="none"/>
      </font>
      <numFmt numFmtId="165" formatCode="_-* #,##0.0_-;\-* #,##0.0_-;_-* &quot;-&quot;??_-;_-@_-"/>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strike val="0"/>
        <outline val="0"/>
        <shadow val="0"/>
        <u val="none"/>
        <vertAlign val="baseline"/>
        <sz val="11"/>
        <color theme="1"/>
        <name val="Calibri"/>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rgb="FF000000"/>
        <name val="Calibri"/>
        <family val="2"/>
        <scheme val="none"/>
      </font>
      <numFmt numFmtId="165" formatCode="_-* #,##0.0_-;\-* #,##0.0_-;_-* &quot;-&quot;??_-;_-@_-"/>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strike val="0"/>
        <outline val="0"/>
        <shadow val="0"/>
        <u val="none"/>
        <vertAlign val="baseline"/>
        <sz val="11"/>
        <color theme="1"/>
        <name val="Calibri"/>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numFmt numFmtId="170" formatCode="[$-F800]dddd\,\ mmmm\ dd\,\ yyyy"/>
    </dxf>
    <dxf>
      <font>
        <b val="0"/>
        <i val="0"/>
        <strike val="0"/>
        <condense val="0"/>
        <extend val="0"/>
        <outline val="0"/>
        <shadow val="0"/>
        <u val="none"/>
        <vertAlign val="baseline"/>
        <sz val="11"/>
        <color theme="1"/>
        <name val="Calibri"/>
        <family val="2"/>
        <scheme val="none"/>
      </font>
    </dxf>
    <dxf>
      <font>
        <b/>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s>
  <tableStyles count="0" defaultTableStyle="TableStyleMedium2" defaultPivotStyle="PivotStyleLight16"/>
  <colors>
    <mruColors>
      <color rgb="FFE2EF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Stats'!$S$2</c:f>
          <c:strCache>
            <c:ptCount val="1"/>
            <c:pt idx="0">
              <c:v>Difference to OR1</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Stats'!$S$2</c:f>
              <c:strCache>
                <c:ptCount val="1"/>
                <c:pt idx="0">
                  <c:v>Difference to OR1</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Stats'!$S$3:$S$40</c:f>
              <c:numCache>
                <c:formatCode>General</c:formatCode>
                <c:ptCount val="38"/>
                <c:pt idx="0">
                  <c:v>-55</c:v>
                </c:pt>
                <c:pt idx="1">
                  <c:v>-105</c:v>
                </c:pt>
                <c:pt idx="2">
                  <c:v>-122</c:v>
                </c:pt>
                <c:pt idx="3">
                  <c:v>-168</c:v>
                </c:pt>
                <c:pt idx="4">
                  <c:v>-192</c:v>
                </c:pt>
                <c:pt idx="5">
                  <c:v>-239</c:v>
                </c:pt>
                <c:pt idx="6">
                  <c:v>-255</c:v>
                </c:pt>
                <c:pt idx="7">
                  <c:v>-257</c:v>
                </c:pt>
                <c:pt idx="8">
                  <c:v>-269</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8BE7-4B21-B6BC-B60890443925}"/>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Stats'!$S$2</c:f>
              <c:strCache>
                <c:ptCount val="1"/>
                <c:pt idx="0">
                  <c:v>Difference to OR1</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Stats'!$S$3:$S$40</c:f>
              <c:numCache>
                <c:formatCode>General</c:formatCode>
                <c:ptCount val="38"/>
                <c:pt idx="0">
                  <c:v>-55</c:v>
                </c:pt>
                <c:pt idx="1">
                  <c:v>-105</c:v>
                </c:pt>
                <c:pt idx="2">
                  <c:v>-122</c:v>
                </c:pt>
                <c:pt idx="3">
                  <c:v>-168</c:v>
                </c:pt>
                <c:pt idx="4">
                  <c:v>-192</c:v>
                </c:pt>
                <c:pt idx="5">
                  <c:v>-239</c:v>
                </c:pt>
                <c:pt idx="6">
                  <c:v>-255</c:v>
                </c:pt>
                <c:pt idx="7">
                  <c:v>-257</c:v>
                </c:pt>
                <c:pt idx="8">
                  <c:v>-269</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8BE7-4B21-B6BC-B60890443925}"/>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Stats'!$T$2</c:f>
          <c:strCache>
            <c:ptCount val="1"/>
            <c:pt idx="0">
              <c:v>Difference to OR100</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Stats'!$T$2</c:f>
              <c:strCache>
                <c:ptCount val="1"/>
                <c:pt idx="0">
                  <c:v>Difference to OR100</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Stats'!$T$3:$T$40</c:f>
              <c:numCache>
                <c:formatCode>General</c:formatCode>
                <c:ptCount val="38"/>
                <c:pt idx="0">
                  <c:v>-42</c:v>
                </c:pt>
                <c:pt idx="1">
                  <c:v>-74</c:v>
                </c:pt>
                <c:pt idx="2">
                  <c:v>-104</c:v>
                </c:pt>
                <c:pt idx="3">
                  <c:v>-138</c:v>
                </c:pt>
                <c:pt idx="4">
                  <c:v>-167</c:v>
                </c:pt>
                <c:pt idx="5">
                  <c:v>-198</c:v>
                </c:pt>
                <c:pt idx="6">
                  <c:v>-203</c:v>
                </c:pt>
                <c:pt idx="7">
                  <c:v>-219</c:v>
                </c:pt>
                <c:pt idx="8">
                  <c:v>-239</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4E7F-4E09-95C7-F70965B84CB7}"/>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Stats'!$T$2</c:f>
              <c:strCache>
                <c:ptCount val="1"/>
                <c:pt idx="0">
                  <c:v>Difference to OR100</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Stats'!$T$3:$T$40</c:f>
              <c:numCache>
                <c:formatCode>General</c:formatCode>
                <c:ptCount val="38"/>
                <c:pt idx="0">
                  <c:v>-42</c:v>
                </c:pt>
                <c:pt idx="1">
                  <c:v>-74</c:v>
                </c:pt>
                <c:pt idx="2">
                  <c:v>-104</c:v>
                </c:pt>
                <c:pt idx="3">
                  <c:v>-138</c:v>
                </c:pt>
                <c:pt idx="4">
                  <c:v>-167</c:v>
                </c:pt>
                <c:pt idx="5">
                  <c:v>-198</c:v>
                </c:pt>
                <c:pt idx="6">
                  <c:v>-203</c:v>
                </c:pt>
                <c:pt idx="7">
                  <c:v>-219</c:v>
                </c:pt>
                <c:pt idx="8">
                  <c:v>-239</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4E7F-4E09-95C7-F70965B84CB7}"/>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Stats'!$U$2</c:f>
          <c:strCache>
            <c:ptCount val="1"/>
            <c:pt idx="0">
              <c:v>Difference to OR1K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Stats'!$U$2</c:f>
              <c:strCache>
                <c:ptCount val="1"/>
                <c:pt idx="0">
                  <c:v>Difference to OR1K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Stats'!$U$3:$U$40</c:f>
              <c:numCache>
                <c:formatCode>General</c:formatCode>
                <c:ptCount val="38"/>
                <c:pt idx="0">
                  <c:v>-34</c:v>
                </c:pt>
                <c:pt idx="1">
                  <c:v>-64</c:v>
                </c:pt>
                <c:pt idx="2">
                  <c:v>-93</c:v>
                </c:pt>
                <c:pt idx="3">
                  <c:v>-126</c:v>
                </c:pt>
                <c:pt idx="4">
                  <c:v>-152</c:v>
                </c:pt>
                <c:pt idx="5">
                  <c:v>-180</c:v>
                </c:pt>
                <c:pt idx="6">
                  <c:v>-186</c:v>
                </c:pt>
                <c:pt idx="7">
                  <c:v>-198</c:v>
                </c:pt>
                <c:pt idx="8">
                  <c:v>-217</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186E-44EE-A9BB-05001BB91A32}"/>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Stats'!$U$2</c:f>
              <c:strCache>
                <c:ptCount val="1"/>
                <c:pt idx="0">
                  <c:v>Difference to OR1K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Stats'!$U$3:$U$40</c:f>
              <c:numCache>
                <c:formatCode>General</c:formatCode>
                <c:ptCount val="38"/>
                <c:pt idx="0">
                  <c:v>-34</c:v>
                </c:pt>
                <c:pt idx="1">
                  <c:v>-64</c:v>
                </c:pt>
                <c:pt idx="2">
                  <c:v>-93</c:v>
                </c:pt>
                <c:pt idx="3">
                  <c:v>-126</c:v>
                </c:pt>
                <c:pt idx="4">
                  <c:v>-152</c:v>
                </c:pt>
                <c:pt idx="5">
                  <c:v>-180</c:v>
                </c:pt>
                <c:pt idx="6">
                  <c:v>-186</c:v>
                </c:pt>
                <c:pt idx="7">
                  <c:v>-198</c:v>
                </c:pt>
                <c:pt idx="8">
                  <c:v>-217</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186E-44EE-A9BB-05001BB91A32}"/>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Stats'!$V$2</c:f>
          <c:strCache>
            <c:ptCount val="1"/>
            <c:pt idx="0">
              <c:v>Difference to OR5K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Stats'!$V$2</c:f>
              <c:strCache>
                <c:ptCount val="1"/>
                <c:pt idx="0">
                  <c:v>Difference to OR5K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Stats'!$V$3:$V$40</c:f>
              <c:numCache>
                <c:formatCode>General</c:formatCode>
                <c:ptCount val="38"/>
                <c:pt idx="0">
                  <c:v>-27</c:v>
                </c:pt>
                <c:pt idx="1">
                  <c:v>-57</c:v>
                </c:pt>
                <c:pt idx="2">
                  <c:v>-84</c:v>
                </c:pt>
                <c:pt idx="3">
                  <c:v>-116</c:v>
                </c:pt>
                <c:pt idx="4">
                  <c:v>-140</c:v>
                </c:pt>
                <c:pt idx="5">
                  <c:v>-166</c:v>
                </c:pt>
                <c:pt idx="6">
                  <c:v>-171</c:v>
                </c:pt>
                <c:pt idx="7">
                  <c:v>-184</c:v>
                </c:pt>
                <c:pt idx="8">
                  <c:v>-202</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5276-42AE-9A03-0CDB6342A71B}"/>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Stats'!$V$2</c:f>
              <c:strCache>
                <c:ptCount val="1"/>
                <c:pt idx="0">
                  <c:v>Difference to OR5K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Stats'!$V$3:$V$40</c:f>
              <c:numCache>
                <c:formatCode>General</c:formatCode>
                <c:ptCount val="38"/>
                <c:pt idx="0">
                  <c:v>-27</c:v>
                </c:pt>
                <c:pt idx="1">
                  <c:v>-57</c:v>
                </c:pt>
                <c:pt idx="2">
                  <c:v>-84</c:v>
                </c:pt>
                <c:pt idx="3">
                  <c:v>-116</c:v>
                </c:pt>
                <c:pt idx="4">
                  <c:v>-140</c:v>
                </c:pt>
                <c:pt idx="5">
                  <c:v>-166</c:v>
                </c:pt>
                <c:pt idx="6">
                  <c:v>-171</c:v>
                </c:pt>
                <c:pt idx="7">
                  <c:v>-184</c:v>
                </c:pt>
                <c:pt idx="8">
                  <c:v>-202</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5276-42AE-9A03-0CDB6342A71B}"/>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Stats'!$W$2</c:f>
          <c:strCache>
            <c:ptCount val="1"/>
            <c:pt idx="0">
              <c:v>Difference to OR10K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Stats'!$W$2</c:f>
              <c:strCache>
                <c:ptCount val="1"/>
                <c:pt idx="0">
                  <c:v>Difference to OR10K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Stats'!$W$3:$W$40</c:f>
              <c:numCache>
                <c:formatCode>General</c:formatCode>
                <c:ptCount val="38"/>
                <c:pt idx="0">
                  <c:v>-25</c:v>
                </c:pt>
                <c:pt idx="1">
                  <c:v>-53</c:v>
                </c:pt>
                <c:pt idx="2">
                  <c:v>-80</c:v>
                </c:pt>
                <c:pt idx="3">
                  <c:v>-111</c:v>
                </c:pt>
                <c:pt idx="4">
                  <c:v>-135</c:v>
                </c:pt>
                <c:pt idx="5">
                  <c:v>-160</c:v>
                </c:pt>
                <c:pt idx="6">
                  <c:v>-163</c:v>
                </c:pt>
                <c:pt idx="7">
                  <c:v>-177</c:v>
                </c:pt>
                <c:pt idx="8">
                  <c:v>-195</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2713-4942-8CDA-7459B7CE382A}"/>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Stats'!$W$2</c:f>
              <c:strCache>
                <c:ptCount val="1"/>
                <c:pt idx="0">
                  <c:v>Difference to OR10K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Stats'!$W$3:$W$40</c:f>
              <c:numCache>
                <c:formatCode>General</c:formatCode>
                <c:ptCount val="38"/>
                <c:pt idx="0">
                  <c:v>-25</c:v>
                </c:pt>
                <c:pt idx="1">
                  <c:v>-53</c:v>
                </c:pt>
                <c:pt idx="2">
                  <c:v>-80</c:v>
                </c:pt>
                <c:pt idx="3">
                  <c:v>-111</c:v>
                </c:pt>
                <c:pt idx="4">
                  <c:v>-135</c:v>
                </c:pt>
                <c:pt idx="5">
                  <c:v>-160</c:v>
                </c:pt>
                <c:pt idx="6">
                  <c:v>-163</c:v>
                </c:pt>
                <c:pt idx="7">
                  <c:v>-177</c:v>
                </c:pt>
                <c:pt idx="8">
                  <c:v>-195</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2713-4942-8CDA-7459B7CE382A}"/>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Stats'!$X$2</c:f>
          <c:strCache>
            <c:ptCount val="1"/>
            <c:pt idx="0">
              <c:v>Difference to OR25K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Stats'!$X$2</c:f>
              <c:strCache>
                <c:ptCount val="1"/>
                <c:pt idx="0">
                  <c:v>Difference to OR25K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Stats'!$X$3:$X$40</c:f>
              <c:numCache>
                <c:formatCode>General</c:formatCode>
                <c:ptCount val="38"/>
                <c:pt idx="0">
                  <c:v>-21</c:v>
                </c:pt>
                <c:pt idx="1">
                  <c:v>-48</c:v>
                </c:pt>
                <c:pt idx="2">
                  <c:v>-74</c:v>
                </c:pt>
                <c:pt idx="3">
                  <c:v>-105</c:v>
                </c:pt>
                <c:pt idx="4">
                  <c:v>-127</c:v>
                </c:pt>
                <c:pt idx="5">
                  <c:v>-151</c:v>
                </c:pt>
                <c:pt idx="6">
                  <c:v>-153</c:v>
                </c:pt>
                <c:pt idx="7">
                  <c:v>-167</c:v>
                </c:pt>
                <c:pt idx="8">
                  <c:v>-184</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8769-41F1-B126-6EC62719DF02}"/>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Stats'!$X$2</c:f>
              <c:strCache>
                <c:ptCount val="1"/>
                <c:pt idx="0">
                  <c:v>Difference to OR25K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Stats'!$X$3:$X$40</c:f>
              <c:numCache>
                <c:formatCode>General</c:formatCode>
                <c:ptCount val="38"/>
                <c:pt idx="0">
                  <c:v>-21</c:v>
                </c:pt>
                <c:pt idx="1">
                  <c:v>-48</c:v>
                </c:pt>
                <c:pt idx="2">
                  <c:v>-74</c:v>
                </c:pt>
                <c:pt idx="3">
                  <c:v>-105</c:v>
                </c:pt>
                <c:pt idx="4">
                  <c:v>-127</c:v>
                </c:pt>
                <c:pt idx="5">
                  <c:v>-151</c:v>
                </c:pt>
                <c:pt idx="6">
                  <c:v>-153</c:v>
                </c:pt>
                <c:pt idx="7">
                  <c:v>-167</c:v>
                </c:pt>
                <c:pt idx="8">
                  <c:v>-184</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8769-41F1-B126-6EC62719DF02}"/>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Stats'!$Y$2</c:f>
          <c:strCache>
            <c:ptCount val="1"/>
            <c:pt idx="0">
              <c:v>Difference to OR50K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Stats'!$Y$2</c:f>
              <c:strCache>
                <c:ptCount val="1"/>
                <c:pt idx="0">
                  <c:v>Difference to OR50K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Stats'!$Y$3:$Y$40</c:f>
              <c:numCache>
                <c:formatCode>General</c:formatCode>
                <c:ptCount val="38"/>
                <c:pt idx="0">
                  <c:v>-18</c:v>
                </c:pt>
                <c:pt idx="1">
                  <c:v>-44</c:v>
                </c:pt>
                <c:pt idx="2">
                  <c:v>-69</c:v>
                </c:pt>
                <c:pt idx="3">
                  <c:v>-99</c:v>
                </c:pt>
                <c:pt idx="4">
                  <c:v>-120</c:v>
                </c:pt>
                <c:pt idx="5">
                  <c:v>-144</c:v>
                </c:pt>
                <c:pt idx="6">
                  <c:v>-145</c:v>
                </c:pt>
                <c:pt idx="7">
                  <c:v>-159</c:v>
                </c:pt>
                <c:pt idx="8">
                  <c:v>-175</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4BE1-426E-90FC-28ED0D6C1FEB}"/>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Stats'!$Y$2</c:f>
              <c:strCache>
                <c:ptCount val="1"/>
                <c:pt idx="0">
                  <c:v>Difference to OR50K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Stats'!$Y$3:$Y$40</c:f>
              <c:numCache>
                <c:formatCode>General</c:formatCode>
                <c:ptCount val="38"/>
                <c:pt idx="0">
                  <c:v>-18</c:v>
                </c:pt>
                <c:pt idx="1">
                  <c:v>-44</c:v>
                </c:pt>
                <c:pt idx="2">
                  <c:v>-69</c:v>
                </c:pt>
                <c:pt idx="3">
                  <c:v>-99</c:v>
                </c:pt>
                <c:pt idx="4">
                  <c:v>-120</c:v>
                </c:pt>
                <c:pt idx="5">
                  <c:v>-144</c:v>
                </c:pt>
                <c:pt idx="6">
                  <c:v>-145</c:v>
                </c:pt>
                <c:pt idx="7">
                  <c:v>-159</c:v>
                </c:pt>
                <c:pt idx="8">
                  <c:v>-175</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4BE1-426E-90FC-28ED0D6C1FEB}"/>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Stats'!$AC$2</c:f>
          <c:strCache>
            <c:ptCount val="1"/>
            <c:pt idx="0">
              <c:v>Difference to OR400K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Stats'!$AC$2</c:f>
              <c:strCache>
                <c:ptCount val="1"/>
                <c:pt idx="0">
                  <c:v>Difference to OR400K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Stats'!$AC$3:$AC$40</c:f>
              <c:numCache>
                <c:formatCode>General</c:formatCode>
                <c:ptCount val="38"/>
                <c:pt idx="0">
                  <c:v>-7</c:v>
                </c:pt>
                <c:pt idx="1">
                  <c:v>-29</c:v>
                </c:pt>
                <c:pt idx="2">
                  <c:v>-50</c:v>
                </c:pt>
                <c:pt idx="3">
                  <c:v>-79</c:v>
                </c:pt>
                <c:pt idx="4">
                  <c:v>-97</c:v>
                </c:pt>
                <c:pt idx="5">
                  <c:v>-117</c:v>
                </c:pt>
                <c:pt idx="6">
                  <c:v>-116</c:v>
                </c:pt>
                <c:pt idx="7">
                  <c:v>-129</c:v>
                </c:pt>
                <c:pt idx="8">
                  <c:v>-142</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DAFD-46D9-AC63-721BD3BFF67D}"/>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Stats'!$AC$2</c:f>
              <c:strCache>
                <c:ptCount val="1"/>
                <c:pt idx="0">
                  <c:v>Difference to OR400K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Stats'!$AC$3:$AC$40</c:f>
              <c:numCache>
                <c:formatCode>General</c:formatCode>
                <c:ptCount val="38"/>
                <c:pt idx="0">
                  <c:v>-7</c:v>
                </c:pt>
                <c:pt idx="1">
                  <c:v>-29</c:v>
                </c:pt>
                <c:pt idx="2">
                  <c:v>-50</c:v>
                </c:pt>
                <c:pt idx="3">
                  <c:v>-79</c:v>
                </c:pt>
                <c:pt idx="4">
                  <c:v>-97</c:v>
                </c:pt>
                <c:pt idx="5">
                  <c:v>-117</c:v>
                </c:pt>
                <c:pt idx="6">
                  <c:v>-116</c:v>
                </c:pt>
                <c:pt idx="7">
                  <c:v>-129</c:v>
                </c:pt>
                <c:pt idx="8">
                  <c:v>-142</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DAFD-46D9-AC63-721BD3BFF67D}"/>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Stats'!$AD$2</c:f>
          <c:strCache>
            <c:ptCount val="1"/>
            <c:pt idx="0">
              <c:v>Difference to OR500K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Stats'!$AD$2</c:f>
              <c:strCache>
                <c:ptCount val="1"/>
                <c:pt idx="0">
                  <c:v>Difference to OR500K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Stats'!$AD$3:$AD$40</c:f>
              <c:numCache>
                <c:formatCode>General</c:formatCode>
                <c:ptCount val="38"/>
                <c:pt idx="0">
                  <c:v>-6</c:v>
                </c:pt>
                <c:pt idx="1">
                  <c:v>-27</c:v>
                </c:pt>
                <c:pt idx="2">
                  <c:v>-48</c:v>
                </c:pt>
                <c:pt idx="3">
                  <c:v>-76</c:v>
                </c:pt>
                <c:pt idx="4">
                  <c:v>-93</c:v>
                </c:pt>
                <c:pt idx="5">
                  <c:v>-114</c:v>
                </c:pt>
                <c:pt idx="6">
                  <c:v>-113</c:v>
                </c:pt>
                <c:pt idx="7">
                  <c:v>-125</c:v>
                </c:pt>
                <c:pt idx="8">
                  <c:v>-138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17D7-4198-9FDC-69E8D0638170}"/>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Stats'!$AD$2</c:f>
              <c:strCache>
                <c:ptCount val="1"/>
                <c:pt idx="0">
                  <c:v>Difference to OR500K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Stats'!$AD$3:$AD$40</c:f>
              <c:numCache>
                <c:formatCode>General</c:formatCode>
                <c:ptCount val="38"/>
                <c:pt idx="0">
                  <c:v>-6</c:v>
                </c:pt>
                <c:pt idx="1">
                  <c:v>-27</c:v>
                </c:pt>
                <c:pt idx="2">
                  <c:v>-48</c:v>
                </c:pt>
                <c:pt idx="3">
                  <c:v>-76</c:v>
                </c:pt>
                <c:pt idx="4">
                  <c:v>-93</c:v>
                </c:pt>
                <c:pt idx="5">
                  <c:v>-114</c:v>
                </c:pt>
                <c:pt idx="6">
                  <c:v>-113</c:v>
                </c:pt>
                <c:pt idx="7">
                  <c:v>-125</c:v>
                </c:pt>
                <c:pt idx="8">
                  <c:v>-138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17D7-4198-9FDC-69E8D0638170}"/>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Stats'!$Z$2</c:f>
          <c:strCache>
            <c:ptCount val="1"/>
            <c:pt idx="0">
              <c:v>Difference to OR100K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Stats'!$Z$2</c:f>
              <c:strCache>
                <c:ptCount val="1"/>
                <c:pt idx="0">
                  <c:v>Difference to OR100K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Stats'!$Z$3:$Z$40</c:f>
              <c:numCache>
                <c:formatCode>General</c:formatCode>
                <c:ptCount val="38"/>
                <c:pt idx="0">
                  <c:v>-15</c:v>
                </c:pt>
                <c:pt idx="1">
                  <c:v>-39</c:v>
                </c:pt>
                <c:pt idx="2">
                  <c:v>-63</c:v>
                </c:pt>
                <c:pt idx="3">
                  <c:v>-93</c:v>
                </c:pt>
                <c:pt idx="4">
                  <c:v>-113</c:v>
                </c:pt>
                <c:pt idx="5">
                  <c:v>-136</c:v>
                </c:pt>
                <c:pt idx="6">
                  <c:v>-136</c:v>
                </c:pt>
                <c:pt idx="7">
                  <c:v>-150</c:v>
                </c:pt>
                <c:pt idx="8">
                  <c:v>-165</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F2F6-4A36-87A8-2D76896C5C73}"/>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Stats'!$Z$2</c:f>
              <c:strCache>
                <c:ptCount val="1"/>
                <c:pt idx="0">
                  <c:v>Difference to OR100K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Stats'!$Z$3:$Z$40</c:f>
              <c:numCache>
                <c:formatCode>General</c:formatCode>
                <c:ptCount val="38"/>
                <c:pt idx="0">
                  <c:v>-15</c:v>
                </c:pt>
                <c:pt idx="1">
                  <c:v>-39</c:v>
                </c:pt>
                <c:pt idx="2">
                  <c:v>-63</c:v>
                </c:pt>
                <c:pt idx="3">
                  <c:v>-93</c:v>
                </c:pt>
                <c:pt idx="4">
                  <c:v>-113</c:v>
                </c:pt>
                <c:pt idx="5">
                  <c:v>-136</c:v>
                </c:pt>
                <c:pt idx="6">
                  <c:v>-136</c:v>
                </c:pt>
                <c:pt idx="7">
                  <c:v>-150</c:v>
                </c:pt>
                <c:pt idx="8">
                  <c:v>-165</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F2F6-4A36-87A8-2D76896C5C73}"/>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Stats'!$AA$2</c:f>
          <c:strCache>
            <c:ptCount val="1"/>
            <c:pt idx="0">
              <c:v>Difference to OR200K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Stats'!$AA$2</c:f>
              <c:strCache>
                <c:ptCount val="1"/>
                <c:pt idx="0">
                  <c:v>Difference to OR200K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Stats'!$AA$3:$AA$40</c:f>
              <c:numCache>
                <c:formatCode>General</c:formatCode>
                <c:ptCount val="38"/>
                <c:pt idx="0">
                  <c:v>-11</c:v>
                </c:pt>
                <c:pt idx="1">
                  <c:v>-35</c:v>
                </c:pt>
                <c:pt idx="2">
                  <c:v>-57</c:v>
                </c:pt>
                <c:pt idx="3">
                  <c:v>-86</c:v>
                </c:pt>
                <c:pt idx="4">
                  <c:v>-106</c:v>
                </c:pt>
                <c:pt idx="5">
                  <c:v>-127</c:v>
                </c:pt>
                <c:pt idx="6">
                  <c:v>-127</c:v>
                </c:pt>
                <c:pt idx="7">
                  <c:v>-140</c:v>
                </c:pt>
                <c:pt idx="8">
                  <c:v>-154</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EF0A-47E3-8417-02550FE58B77}"/>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Stats'!$AA$2</c:f>
              <c:strCache>
                <c:ptCount val="1"/>
                <c:pt idx="0">
                  <c:v>Difference to OR200K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Stats'!$AA$3:$AA$40</c:f>
              <c:numCache>
                <c:formatCode>General</c:formatCode>
                <c:ptCount val="38"/>
                <c:pt idx="0">
                  <c:v>-11</c:v>
                </c:pt>
                <c:pt idx="1">
                  <c:v>-35</c:v>
                </c:pt>
                <c:pt idx="2">
                  <c:v>-57</c:v>
                </c:pt>
                <c:pt idx="3">
                  <c:v>-86</c:v>
                </c:pt>
                <c:pt idx="4">
                  <c:v>-106</c:v>
                </c:pt>
                <c:pt idx="5">
                  <c:v>-127</c:v>
                </c:pt>
                <c:pt idx="6">
                  <c:v>-127</c:v>
                </c:pt>
                <c:pt idx="7">
                  <c:v>-140</c:v>
                </c:pt>
                <c:pt idx="8">
                  <c:v>-154</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EF0A-47E3-8417-02550FE58B77}"/>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Stats'!$AB$2</c:f>
          <c:strCache>
            <c:ptCount val="1"/>
            <c:pt idx="0">
              <c:v>Difference to OR300K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Stats'!$AB$2</c:f>
              <c:strCache>
                <c:ptCount val="1"/>
                <c:pt idx="0">
                  <c:v>Difference to OR300K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Stats'!$AB$3:$AB$40</c:f>
              <c:numCache>
                <c:formatCode>General</c:formatCode>
                <c:ptCount val="38"/>
                <c:pt idx="0">
                  <c:v>-9</c:v>
                </c:pt>
                <c:pt idx="1">
                  <c:v>-31</c:v>
                </c:pt>
                <c:pt idx="2">
                  <c:v>-53</c:v>
                </c:pt>
                <c:pt idx="3">
                  <c:v>-82</c:v>
                </c:pt>
                <c:pt idx="4">
                  <c:v>-101</c:v>
                </c:pt>
                <c:pt idx="5">
                  <c:v>-122</c:v>
                </c:pt>
                <c:pt idx="6">
                  <c:v>-121</c:v>
                </c:pt>
                <c:pt idx="7">
                  <c:v>-134</c:v>
                </c:pt>
                <c:pt idx="8">
                  <c:v>-148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8D14-4B78-9F46-6FD5C233F3FC}"/>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Stats'!$AB$2</c:f>
              <c:strCache>
                <c:ptCount val="1"/>
                <c:pt idx="0">
                  <c:v>Difference to OR300K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Stats'!$AB$3:$AB$40</c:f>
              <c:numCache>
                <c:formatCode>General</c:formatCode>
                <c:ptCount val="38"/>
                <c:pt idx="0">
                  <c:v>-9</c:v>
                </c:pt>
                <c:pt idx="1">
                  <c:v>-31</c:v>
                </c:pt>
                <c:pt idx="2">
                  <c:v>-53</c:v>
                </c:pt>
                <c:pt idx="3">
                  <c:v>-82</c:v>
                </c:pt>
                <c:pt idx="4">
                  <c:v>-101</c:v>
                </c:pt>
                <c:pt idx="5">
                  <c:v>-122</c:v>
                </c:pt>
                <c:pt idx="6">
                  <c:v>-121</c:v>
                </c:pt>
                <c:pt idx="7">
                  <c:v>-134</c:v>
                </c:pt>
                <c:pt idx="8">
                  <c:v>-148</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8D14-4B78-9F46-6FD5C233F3FC}"/>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1000124</xdr:colOff>
      <xdr:row>3</xdr:row>
      <xdr:rowOff>55075</xdr:rowOff>
    </xdr:to>
    <xdr:pic>
      <xdr:nvPicPr>
        <xdr:cNvPr id="2" name="Picture 1">
          <a:extLst>
            <a:ext uri="{FF2B5EF4-FFF2-40B4-BE49-F238E27FC236}">
              <a16:creationId xmlns:a16="http://schemas.microsoft.com/office/drawing/2014/main" id="{C5111C7D-A950-4C77-9CCD-75BA47F06E1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618" t="36610" r="11520" b="34743"/>
        <a:stretch/>
      </xdr:blipFill>
      <xdr:spPr>
        <a:xfrm>
          <a:off x="0" y="0"/>
          <a:ext cx="2206624" cy="626575"/>
        </a:xfrm>
        <a:prstGeom prst="rect">
          <a:avLst/>
        </a:prstGeom>
      </xdr:spPr>
    </xdr:pic>
    <xdr:clientData/>
  </xdr:twoCellAnchor>
  <xdr:oneCellAnchor>
    <xdr:from>
      <xdr:col>0</xdr:col>
      <xdr:colOff>36057</xdr:colOff>
      <xdr:row>9</xdr:row>
      <xdr:rowOff>9871</xdr:rowOff>
    </xdr:from>
    <xdr:ext cx="173225" cy="173225"/>
    <xdr:pic>
      <xdr:nvPicPr>
        <xdr:cNvPr id="3" name="Picture 2">
          <a:extLst>
            <a:ext uri="{FF2B5EF4-FFF2-40B4-BE49-F238E27FC236}">
              <a16:creationId xmlns:a16="http://schemas.microsoft.com/office/drawing/2014/main" id="{2B1200CC-6C64-4B22-AB17-709C899A179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057" y="5343871"/>
          <a:ext cx="173225" cy="173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28575</xdr:colOff>
      <xdr:row>36</xdr:row>
      <xdr:rowOff>38099</xdr:rowOff>
    </xdr:from>
    <xdr:to>
      <xdr:col>6</xdr:col>
      <xdr:colOff>370156</xdr:colOff>
      <xdr:row>52</xdr:row>
      <xdr:rowOff>189760</xdr:rowOff>
    </xdr:to>
    <xdr:pic>
      <xdr:nvPicPr>
        <xdr:cNvPr id="6" name="Picture 5">
          <a:extLst>
            <a:ext uri="{FF2B5EF4-FFF2-40B4-BE49-F238E27FC236}">
              <a16:creationId xmlns:a16="http://schemas.microsoft.com/office/drawing/2014/main" id="{5525A266-77FD-1526-9956-147DF4965339}"/>
            </a:ext>
          </a:extLst>
        </xdr:cNvPr>
        <xdr:cNvPicPr>
          <a:picLocks noChangeAspect="1"/>
        </xdr:cNvPicPr>
      </xdr:nvPicPr>
      <xdr:blipFill>
        <a:blip xmlns:r="http://schemas.openxmlformats.org/officeDocument/2006/relationships" r:embed="rId3"/>
        <a:stretch>
          <a:fillRect/>
        </a:stretch>
      </xdr:blipFill>
      <xdr:spPr>
        <a:xfrm>
          <a:off x="257175" y="6705599"/>
          <a:ext cx="4513531" cy="3199661"/>
        </a:xfrm>
        <a:prstGeom prst="rect">
          <a:avLst/>
        </a:prstGeom>
      </xdr:spPr>
    </xdr:pic>
    <xdr:clientData/>
  </xdr:twoCellAnchor>
  <xdr:twoCellAnchor editAs="oneCell">
    <xdr:from>
      <xdr:col>1</xdr:col>
      <xdr:colOff>47626</xdr:colOff>
      <xdr:row>58</xdr:row>
      <xdr:rowOff>17682</xdr:rowOff>
    </xdr:from>
    <xdr:to>
      <xdr:col>6</xdr:col>
      <xdr:colOff>409576</xdr:colOff>
      <xdr:row>65</xdr:row>
      <xdr:rowOff>114105</xdr:rowOff>
    </xdr:to>
    <xdr:pic>
      <xdr:nvPicPr>
        <xdr:cNvPr id="7" name="Picture 6">
          <a:extLst>
            <a:ext uri="{FF2B5EF4-FFF2-40B4-BE49-F238E27FC236}">
              <a16:creationId xmlns:a16="http://schemas.microsoft.com/office/drawing/2014/main" id="{1368D9D4-71F9-DFE9-1243-4B633814C332}"/>
            </a:ext>
          </a:extLst>
        </xdr:cNvPr>
        <xdr:cNvPicPr>
          <a:picLocks noChangeAspect="1"/>
        </xdr:cNvPicPr>
      </xdr:nvPicPr>
      <xdr:blipFill>
        <a:blip xmlns:r="http://schemas.openxmlformats.org/officeDocument/2006/relationships" r:embed="rId4"/>
        <a:stretch>
          <a:fillRect/>
        </a:stretch>
      </xdr:blipFill>
      <xdr:spPr>
        <a:xfrm>
          <a:off x="276226" y="10876182"/>
          <a:ext cx="4533900" cy="1429923"/>
        </a:xfrm>
        <a:prstGeom prst="rect">
          <a:avLst/>
        </a:prstGeom>
      </xdr:spPr>
    </xdr:pic>
    <xdr:clientData/>
  </xdr:twoCellAnchor>
  <xdr:twoCellAnchor editAs="oneCell">
    <xdr:from>
      <xdr:col>0</xdr:col>
      <xdr:colOff>58111</xdr:colOff>
      <xdr:row>8</xdr:row>
      <xdr:rowOff>23812</xdr:rowOff>
    </xdr:from>
    <xdr:to>
      <xdr:col>0</xdr:col>
      <xdr:colOff>208482</xdr:colOff>
      <xdr:row>8</xdr:row>
      <xdr:rowOff>182054</xdr:rowOff>
    </xdr:to>
    <xdr:pic>
      <xdr:nvPicPr>
        <xdr:cNvPr id="9" name="Picture 8" descr="Brand assets and guidelines — Patreon">
          <a:extLst>
            <a:ext uri="{FF2B5EF4-FFF2-40B4-BE49-F238E27FC236}">
              <a16:creationId xmlns:a16="http://schemas.microsoft.com/office/drawing/2014/main" id="{5631A21C-722B-49C8-A99F-AD78E73DE64E}"/>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4329" t="19665" r="34306" b="19540"/>
        <a:stretch/>
      </xdr:blipFill>
      <xdr:spPr bwMode="auto">
        <a:xfrm>
          <a:off x="58111" y="5557837"/>
          <a:ext cx="150371" cy="158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32847</xdr:colOff>
      <xdr:row>10</xdr:row>
      <xdr:rowOff>25742</xdr:rowOff>
    </xdr:from>
    <xdr:to>
      <xdr:col>1</xdr:col>
      <xdr:colOff>11803</xdr:colOff>
      <xdr:row>10</xdr:row>
      <xdr:rowOff>171358</xdr:rowOff>
    </xdr:to>
    <xdr:pic>
      <xdr:nvPicPr>
        <xdr:cNvPr id="10" name="Picture 9" descr="Youtube logo png, youtube icon transparent 18930572 PNG">
          <a:extLst>
            <a:ext uri="{FF2B5EF4-FFF2-40B4-BE49-F238E27FC236}">
              <a16:creationId xmlns:a16="http://schemas.microsoft.com/office/drawing/2014/main" id="{5204E5F0-31F7-45C3-88A6-120271C194CF}"/>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1479" t="22088" r="10939" b="22315"/>
        <a:stretch/>
      </xdr:blipFill>
      <xdr:spPr bwMode="auto">
        <a:xfrm>
          <a:off x="32847" y="5959817"/>
          <a:ext cx="207556" cy="145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571500</xdr:colOff>
      <xdr:row>114</xdr:row>
      <xdr:rowOff>126206</xdr:rowOff>
    </xdr:from>
    <xdr:to>
      <xdr:col>29</xdr:col>
      <xdr:colOff>533400</xdr:colOff>
      <xdr:row>137</xdr:row>
      <xdr:rowOff>121344</xdr:rowOff>
    </xdr:to>
    <xdr:graphicFrame macro="">
      <xdr:nvGraphicFramePr>
        <xdr:cNvPr id="7" name="Chart 6">
          <a:extLst>
            <a:ext uri="{FF2B5EF4-FFF2-40B4-BE49-F238E27FC236}">
              <a16:creationId xmlns:a16="http://schemas.microsoft.com/office/drawing/2014/main" id="{6DEBCF41-5F33-49BE-B0C7-0FF016222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114</xdr:row>
      <xdr:rowOff>126206</xdr:rowOff>
    </xdr:from>
    <xdr:to>
      <xdr:col>14</xdr:col>
      <xdr:colOff>571500</xdr:colOff>
      <xdr:row>137</xdr:row>
      <xdr:rowOff>121345</xdr:rowOff>
    </xdr:to>
    <xdr:graphicFrame macro="">
      <xdr:nvGraphicFramePr>
        <xdr:cNvPr id="8" name="Chart 7">
          <a:extLst>
            <a:ext uri="{FF2B5EF4-FFF2-40B4-BE49-F238E27FC236}">
              <a16:creationId xmlns:a16="http://schemas.microsoft.com/office/drawing/2014/main" id="{C36294A5-7755-46BF-BB7D-F9F4C958A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571500</xdr:colOff>
      <xdr:row>91</xdr:row>
      <xdr:rowOff>133350</xdr:rowOff>
    </xdr:from>
    <xdr:to>
      <xdr:col>29</xdr:col>
      <xdr:colOff>533400</xdr:colOff>
      <xdr:row>114</xdr:row>
      <xdr:rowOff>128489</xdr:rowOff>
    </xdr:to>
    <xdr:graphicFrame macro="">
      <xdr:nvGraphicFramePr>
        <xdr:cNvPr id="9" name="Chart 8">
          <a:extLst>
            <a:ext uri="{FF2B5EF4-FFF2-40B4-BE49-F238E27FC236}">
              <a16:creationId xmlns:a16="http://schemas.microsoft.com/office/drawing/2014/main" id="{0F25170D-A3C2-4A2D-9CD1-CDC0906374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91</xdr:row>
      <xdr:rowOff>133350</xdr:rowOff>
    </xdr:from>
    <xdr:to>
      <xdr:col>14</xdr:col>
      <xdr:colOff>571500</xdr:colOff>
      <xdr:row>114</xdr:row>
      <xdr:rowOff>128489</xdr:rowOff>
    </xdr:to>
    <xdr:graphicFrame macro="">
      <xdr:nvGraphicFramePr>
        <xdr:cNvPr id="10" name="Chart 9">
          <a:extLst>
            <a:ext uri="{FF2B5EF4-FFF2-40B4-BE49-F238E27FC236}">
              <a16:creationId xmlns:a16="http://schemas.microsoft.com/office/drawing/2014/main" id="{5285B66B-A144-4428-82E0-3EC3EA11D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571500</xdr:colOff>
      <xdr:row>68</xdr:row>
      <xdr:rowOff>142875</xdr:rowOff>
    </xdr:from>
    <xdr:to>
      <xdr:col>29</xdr:col>
      <xdr:colOff>533400</xdr:colOff>
      <xdr:row>91</xdr:row>
      <xdr:rowOff>138013</xdr:rowOff>
    </xdr:to>
    <xdr:graphicFrame macro="">
      <xdr:nvGraphicFramePr>
        <xdr:cNvPr id="11" name="Chart 10">
          <a:extLst>
            <a:ext uri="{FF2B5EF4-FFF2-40B4-BE49-F238E27FC236}">
              <a16:creationId xmlns:a16="http://schemas.microsoft.com/office/drawing/2014/main" id="{71DC6B0C-5D18-48CB-849E-EB19AEE7C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68</xdr:row>
      <xdr:rowOff>142875</xdr:rowOff>
    </xdr:from>
    <xdr:to>
      <xdr:col>14</xdr:col>
      <xdr:colOff>571500</xdr:colOff>
      <xdr:row>91</xdr:row>
      <xdr:rowOff>138014</xdr:rowOff>
    </xdr:to>
    <xdr:graphicFrame macro="">
      <xdr:nvGraphicFramePr>
        <xdr:cNvPr id="12" name="Chart 11">
          <a:extLst>
            <a:ext uri="{FF2B5EF4-FFF2-40B4-BE49-F238E27FC236}">
              <a16:creationId xmlns:a16="http://schemas.microsoft.com/office/drawing/2014/main" id="{6620FBC9-330E-4D29-B186-1C7ACA0C3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571500</xdr:colOff>
      <xdr:row>45</xdr:row>
      <xdr:rowOff>150019</xdr:rowOff>
    </xdr:from>
    <xdr:to>
      <xdr:col>29</xdr:col>
      <xdr:colOff>533400</xdr:colOff>
      <xdr:row>68</xdr:row>
      <xdr:rowOff>145158</xdr:rowOff>
    </xdr:to>
    <xdr:graphicFrame macro="">
      <xdr:nvGraphicFramePr>
        <xdr:cNvPr id="13" name="Chart 12">
          <a:extLst>
            <a:ext uri="{FF2B5EF4-FFF2-40B4-BE49-F238E27FC236}">
              <a16:creationId xmlns:a16="http://schemas.microsoft.com/office/drawing/2014/main" id="{86BCF4D4-E3D7-4882-8A85-AEFF46B9B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571500</xdr:colOff>
      <xdr:row>0</xdr:row>
      <xdr:rowOff>0</xdr:rowOff>
    </xdr:from>
    <xdr:to>
      <xdr:col>29</xdr:col>
      <xdr:colOff>533400</xdr:colOff>
      <xdr:row>23</xdr:row>
      <xdr:rowOff>4664</xdr:rowOff>
    </xdr:to>
    <xdr:graphicFrame macro="">
      <xdr:nvGraphicFramePr>
        <xdr:cNvPr id="17" name="Chart 16">
          <a:extLst>
            <a:ext uri="{FF2B5EF4-FFF2-40B4-BE49-F238E27FC236}">
              <a16:creationId xmlns:a16="http://schemas.microsoft.com/office/drawing/2014/main" id="{B1C7C88B-A0E4-48C3-9892-44AABA2669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0</xdr:row>
      <xdr:rowOff>0</xdr:rowOff>
    </xdr:from>
    <xdr:to>
      <xdr:col>14</xdr:col>
      <xdr:colOff>571500</xdr:colOff>
      <xdr:row>22</xdr:row>
      <xdr:rowOff>157064</xdr:rowOff>
    </xdr:to>
    <xdr:graphicFrame macro="">
      <xdr:nvGraphicFramePr>
        <xdr:cNvPr id="18" name="Chart 17">
          <a:extLst>
            <a:ext uri="{FF2B5EF4-FFF2-40B4-BE49-F238E27FC236}">
              <a16:creationId xmlns:a16="http://schemas.microsoft.com/office/drawing/2014/main" id="{B261718A-8472-45A4-9594-171DAE2C4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45</xdr:row>
      <xdr:rowOff>150019</xdr:rowOff>
    </xdr:from>
    <xdr:to>
      <xdr:col>14</xdr:col>
      <xdr:colOff>571500</xdr:colOff>
      <xdr:row>68</xdr:row>
      <xdr:rowOff>145158</xdr:rowOff>
    </xdr:to>
    <xdr:graphicFrame macro="">
      <xdr:nvGraphicFramePr>
        <xdr:cNvPr id="19" name="Chart 18">
          <a:extLst>
            <a:ext uri="{FF2B5EF4-FFF2-40B4-BE49-F238E27FC236}">
              <a16:creationId xmlns:a16="http://schemas.microsoft.com/office/drawing/2014/main" id="{E7B07F31-9144-4206-8561-F1CE7C3D7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571500</xdr:colOff>
      <xdr:row>22</xdr:row>
      <xdr:rowOff>154781</xdr:rowOff>
    </xdr:from>
    <xdr:to>
      <xdr:col>29</xdr:col>
      <xdr:colOff>533400</xdr:colOff>
      <xdr:row>45</xdr:row>
      <xdr:rowOff>149919</xdr:rowOff>
    </xdr:to>
    <xdr:graphicFrame macro="">
      <xdr:nvGraphicFramePr>
        <xdr:cNvPr id="20" name="Chart 19">
          <a:extLst>
            <a:ext uri="{FF2B5EF4-FFF2-40B4-BE49-F238E27FC236}">
              <a16:creationId xmlns:a16="http://schemas.microsoft.com/office/drawing/2014/main" id="{D8A04EA5-CB37-4AEC-B23C-24D9E1FEC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22</xdr:row>
      <xdr:rowOff>154781</xdr:rowOff>
    </xdr:from>
    <xdr:to>
      <xdr:col>14</xdr:col>
      <xdr:colOff>571500</xdr:colOff>
      <xdr:row>45</xdr:row>
      <xdr:rowOff>149920</xdr:rowOff>
    </xdr:to>
    <xdr:graphicFrame macro="">
      <xdr:nvGraphicFramePr>
        <xdr:cNvPr id="21" name="Chart 20">
          <a:extLst>
            <a:ext uri="{FF2B5EF4-FFF2-40B4-BE49-F238E27FC236}">
              <a16:creationId xmlns:a16="http://schemas.microsoft.com/office/drawing/2014/main" id="{857FB5C4-E2B5-4A65-939C-D42F273C8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Chelsea\Documents\Adam\Football\Fantasy%20Football\FMLS\MLS%20Model%2023.xlsm" TargetMode="External"/><Relationship Id="rId1" Type="http://schemas.openxmlformats.org/officeDocument/2006/relationships/externalLinkPath" Target="/Users/Chelsea/Documents/Adam/Football/Fantasy%20Football/FMLS/MLS%20Model%202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tes"/>
      <sheetName val="Team MatchURLs"/>
      <sheetName val="Team_Match_Stats_Summary"/>
      <sheetName val="MLS_2023_Match_Results"/>
      <sheetName val="MLS_2023_League_Table"/>
      <sheetName val="MLS_2023_League_Table_home_away"/>
      <sheetName val="LeagueTable"/>
      <sheetName val="MatchesData"/>
      <sheetName val="ScoresMatchesData"/>
      <sheetName val="Club Lookup"/>
      <sheetName val="Player Lookup"/>
      <sheetName val="Safe Scrubs"/>
      <sheetName val="PlayerData"/>
      <sheetName val="ScoresPriceData"/>
      <sheetName val="xG OU"/>
      <sheetName val="TopPlayers GW Post"/>
      <sheetName val="Current GW Fixtures Post"/>
      <sheetName val="Current GW Fixtures Pre"/>
      <sheetName val="Current GW"/>
      <sheetName val="Chart"/>
      <sheetName val="Current GW Fixtures Pre DGW"/>
      <sheetName val="Current GW DGW"/>
      <sheetName val="Current GW DGW (2)"/>
      <sheetName val="Chart DGW"/>
      <sheetName val="Fixture by GW"/>
      <sheetName val="Fixtures"/>
      <sheetName val="SpreadEx"/>
      <sheetName val="Planner"/>
      <sheetName val="Poisson"/>
      <sheetName val="PointsNotes"/>
      <sheetName val="Teams"/>
      <sheetName val="Injury Report"/>
      <sheetName val="Injuries"/>
      <sheetName val="Suspension"/>
      <sheetName val="Subs"/>
      <sheetName val="Subbed On Mins"/>
      <sheetName val="Pens"/>
      <sheetName val="Ave Values"/>
      <sheetName val="SimPlayersTotal"/>
      <sheetName val="TEST"/>
      <sheetName val="Players Stats FULL"/>
      <sheetName val="Players playing time"/>
      <sheetName val="Players Stats"/>
      <sheetName val="SimPlayers"/>
      <sheetName val="Regression"/>
      <sheetName val="SimFixtures"/>
      <sheetName val="SimResults"/>
      <sheetName val="SimMatrix"/>
      <sheetName val="SimMatrixPV"/>
      <sheetName val="Sheet1"/>
      <sheetName val="fbref-Playing Time22"/>
      <sheetName val="fbref-team shooting21-22"/>
      <sheetName val="2023_Playing_Time"/>
      <sheetName val="2023_Shooting"/>
      <sheetName val="2023_Passing"/>
      <sheetName val="2023_Passing_Types"/>
      <sheetName val="2023_Defense"/>
      <sheetName val="2023_Keeper_Adv"/>
      <sheetName val="2023_Keeper"/>
      <sheetName val="2023_Misc"/>
      <sheetName val="2023_Match_Summary"/>
      <sheetName val="2023_Match_Passing"/>
      <sheetName val="Master_Match_Stats_Passing"/>
      <sheetName val="Master_Player_Shooting"/>
      <sheetName val="Master_Player_passing"/>
      <sheetName val="Master_Player_passing_types"/>
      <sheetName val="Master_Player_defense"/>
      <sheetName val="Master_Player_misc"/>
      <sheetName val="Master_Player_keeper_adv"/>
      <sheetName val="2023_Team_Shooting"/>
      <sheetName val="2023_Team_Keeper"/>
      <sheetName val="2023_Team_Keeper_Adv"/>
      <sheetName val="2023_Team_Passing"/>
      <sheetName val="2023_Team_Passing_Types"/>
      <sheetName val="2023_Team_Defense"/>
      <sheetName val="2023_Team_Misc"/>
      <sheetName val="Current GW (2)"/>
      <sheetName val="STATS"/>
      <sheetName val="2023_Summary"/>
      <sheetName val="2023_Passing_Type"/>
      <sheetName val="Master_Summary"/>
      <sheetName val="Master_Keeper"/>
      <sheetName val="Master_Passing"/>
      <sheetName val="Master_Passing_Type"/>
      <sheetName val="Master_Defense"/>
      <sheetName val="Master_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sheetData sheetId="21"/>
      <sheetData sheetId="22"/>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sheetData sheetId="78"/>
      <sheetData sheetId="79"/>
      <sheetData sheetId="80"/>
      <sheetData sheetId="81"/>
      <sheetData sheetId="82"/>
      <sheetData sheetId="83"/>
      <sheetData sheetId="84"/>
      <sheetData sheetId="85"/>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179EBD2-E71F-4C7F-9FBD-4D44C49622A7}" name="Table10" displayName="Table10" ref="A1:F290" totalsRowShown="0" headerRowDxfId="415" dataDxfId="414">
  <autoFilter ref="A1:F290" xr:uid="{9CC9345F-F5D6-4BEA-ABDF-3B450F0C9703}"/>
  <tableColumns count="6">
    <tableColumn id="1" xr3:uid="{A8DF3501-8D13-436C-9A9F-27E2FDC9F317}" name="Date" dataDxfId="413"/>
    <tableColumn id="2" xr3:uid="{16ABE0D2-FD8C-4B94-914F-81680664BD91}" name="Day" dataDxfId="412">
      <calculatedColumnFormula>TEXT(A2,"ddd")</calculatedColumnFormula>
    </tableColumn>
    <tableColumn id="3" xr3:uid="{62D57125-C311-4474-BF76-34AB4897C898}" name="FPL GW" dataDxfId="411"/>
    <tableColumn id="4" xr3:uid="{C0569D33-E93D-4CEA-8517-E31B35D0BFA6}" name="FPL Deadline Time (BST)" dataDxfId="410"/>
    <tableColumn id="8" xr3:uid="{B4437729-007C-4381-9453-4444F886FD7B}" name="UCL MD" dataDxfId="409"/>
    <tableColumn id="5" xr3:uid="{108765F2-A3D3-43AE-AC2F-0DB6AF1E3DBC}" name="UCL Deadline Time (BST)" dataDxfId="40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68F74C8-82BD-4AFC-B917-14B490C71B34}" name="Table486" displayName="Table486" ref="A26:AE46" totalsRowShown="0" headerRowDxfId="407" dataDxfId="406" headerRowCellStyle="Normal 3" dataCellStyle="Comma">
  <autoFilter ref="A26:AE46" xr:uid="{A68F74C8-82BD-4AFC-B917-14B490C71B34}"/>
  <tableColumns count="31">
    <tableColumn id="1" xr3:uid="{36347156-BA8C-4F05-8542-E5C7A8D7EDE5}" name="Team" dataDxfId="405"/>
    <tableColumn id="9" xr3:uid="{3F3E4499-001B-4AEC-B00B-4B9155AD148C}" name="10" dataDxfId="404" dataCellStyle="Comma"/>
    <tableColumn id="10" xr3:uid="{8B1449D4-1DCE-425D-BD25-A38930F8A488}" name="11" dataDxfId="403" dataCellStyle="Comma"/>
    <tableColumn id="11" xr3:uid="{B5C84C4E-7DE2-4A4C-B35F-5DC30B00668B}" name="12" dataDxfId="402" dataCellStyle="Comma"/>
    <tableColumn id="12" xr3:uid="{4EBAE87C-C664-4E5C-8B86-96D25B70523E}" name="13" dataDxfId="401" dataCellStyle="Comma"/>
    <tableColumn id="13" xr3:uid="{F9653AAC-EEA7-408E-96A9-2D116DD15821}" name="14" dataDxfId="400" dataCellStyle="Comma"/>
    <tableColumn id="14" xr3:uid="{3AD93892-B548-49C0-8356-0E037E41C4D1}" name="15" dataDxfId="399" dataCellStyle="Comma"/>
    <tableColumn id="15" xr3:uid="{27B58FC2-DB62-4502-9A0E-EAD00629AF6B}" name="16" dataDxfId="398" dataCellStyle="Comma"/>
    <tableColumn id="16" xr3:uid="{698C0944-B8C6-4FF5-8547-8EAAE5B8248D}" name="17" dataDxfId="397" dataCellStyle="Comma"/>
    <tableColumn id="17" xr3:uid="{4C76688E-38AA-4B6E-B3D9-F3A315B4ACE5}" name="18" dataDxfId="396" dataCellStyle="Comma"/>
    <tableColumn id="18" xr3:uid="{3478C9E3-847A-4AC7-AA71-DB82E3377F11}" name="19" dataDxfId="395" dataCellStyle="Comma"/>
    <tableColumn id="19" xr3:uid="{592AB774-BB00-4F20-BDAD-05F79D1D1935}" name="20" dataDxfId="394" dataCellStyle="Comma"/>
    <tableColumn id="20" xr3:uid="{DDF52A36-78BE-4F6E-9367-6704289E0B9F}" name="21" dataDxfId="393" dataCellStyle="Comma"/>
    <tableColumn id="21" xr3:uid="{4E0F9817-64DA-425E-AF6B-7324909ECD8A}" name="22" dataDxfId="392" dataCellStyle="Comma"/>
    <tableColumn id="24" xr3:uid="{A2DBB43A-203B-4730-A444-B3F53A59CB57}" name="23" dataDxfId="391" dataCellStyle="Comma"/>
    <tableColumn id="25" xr3:uid="{A5EF3DC1-AB65-40A3-BD07-560AABA2EB7E}" name="24" dataDxfId="390" dataCellStyle="Comma"/>
    <tableColumn id="26" xr3:uid="{9EBB0A76-4F8E-47F0-ABEB-91EE536B8C06}" name="25" dataDxfId="389" dataCellStyle="Comma"/>
    <tableColumn id="27" xr3:uid="{26BE85AD-F539-41AF-8153-16EF01C8ADBD}" name="26" dataDxfId="388" dataCellStyle="Comma"/>
    <tableColumn id="28" xr3:uid="{9FE58196-23CD-4582-A0D0-BEADE28A6A7F}" name="27" dataDxfId="387" dataCellStyle="Comma"/>
    <tableColumn id="29" xr3:uid="{4909ADA4-1670-4DA2-A327-ED284BF59932}" name="28" dataDxfId="386" dataCellStyle="Comma"/>
    <tableColumn id="30" xr3:uid="{EAFB6909-92A0-4BED-8E0C-8085B7205AC1}" name="29" dataDxfId="385" dataCellStyle="Comma"/>
    <tableColumn id="31" xr3:uid="{7673F857-DE12-4FE4-8BC0-F5F0AAB9DE08}" name="30" dataDxfId="384" dataCellStyle="Comma"/>
    <tableColumn id="32" xr3:uid="{39C01355-C438-4663-B7E2-40CC0517B353}" name="31" dataDxfId="383" dataCellStyle="Comma"/>
    <tableColumn id="33" xr3:uid="{C0370C9F-86AE-4590-B4B7-042C472E3F73}" name="32" dataDxfId="382" dataCellStyle="Comma"/>
    <tableColumn id="34" xr3:uid="{CEEE808E-2FD1-4A31-A40B-ABC95DC50511}" name="33" dataDxfId="381" dataCellStyle="Comma"/>
    <tableColumn id="35" xr3:uid="{73D010E5-C3A5-452B-AC5F-B01CDC80F02F}" name="34" dataDxfId="380" dataCellStyle="Comma"/>
    <tableColumn id="36" xr3:uid="{CD264A3D-5E88-4FA0-8022-4D8FE6710A96}" name="35" dataDxfId="379" dataCellStyle="Comma"/>
    <tableColumn id="37" xr3:uid="{8709D473-011E-45B0-942E-5ADEF6653FE3}" name="36" dataDxfId="378" dataCellStyle="Comma"/>
    <tableColumn id="38" xr3:uid="{43392C7A-A011-4A48-82AD-C3CF052F7F34}" name="37" dataDxfId="377" dataCellStyle="Comma"/>
    <tableColumn id="39" xr3:uid="{ABA1AB54-3AD9-4A66-9029-E2A9CED1474B}" name="38" dataDxfId="376" dataCellStyle="Comma"/>
    <tableColumn id="40" xr3:uid="{DFC34D29-F6D6-43FA-A6D2-841EE7308305}" name="Total xWins" dataDxfId="375" dataCellStyle="Comma"/>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BE9C221-C0A9-46E3-8B0C-4C559A716C83}" name="Table4867" displayName="Table4867" ref="A50:AE70" totalsRowShown="0" headerRowDxfId="374" dataDxfId="373" headerRowCellStyle="Normal 3" dataCellStyle="Comma">
  <autoFilter ref="A50:AE70" xr:uid="{2BE9C221-C0A9-46E3-8B0C-4C559A716C83}"/>
  <tableColumns count="31">
    <tableColumn id="1" xr3:uid="{9AC0E8EE-877E-40B4-B46B-4645AAF7BE8A}" name="Team" dataDxfId="372"/>
    <tableColumn id="9" xr3:uid="{218B59E8-CB6C-4B4E-81AA-BB28E7379B5E}" name="10" dataDxfId="371" dataCellStyle="Comma"/>
    <tableColumn id="10" xr3:uid="{6D03A8FD-64EA-4FAD-B344-F49CBC4527E8}" name="11" dataDxfId="370" dataCellStyle="Comma"/>
    <tableColumn id="11" xr3:uid="{AB453042-5394-4C0F-920C-7AD2D9201878}" name="12" dataDxfId="369" dataCellStyle="Comma"/>
    <tableColumn id="12" xr3:uid="{ED5087FF-D588-4DD3-9C49-B48DA5960F0F}" name="13" dataDxfId="368" dataCellStyle="Comma"/>
    <tableColumn id="13" xr3:uid="{32660FA3-8468-4000-B01B-D6D52A7633A2}" name="14" dataDxfId="367" dataCellStyle="Comma"/>
    <tableColumn id="14" xr3:uid="{F8B7105F-B977-4766-AF05-A285AE8CD2DF}" name="15" dataDxfId="366" dataCellStyle="Comma"/>
    <tableColumn id="15" xr3:uid="{8337F18A-C5EB-45F4-8A82-4BB1DBB66CFD}" name="16" dataDxfId="365" dataCellStyle="Comma"/>
    <tableColumn id="16" xr3:uid="{B8AB495A-17AE-473E-B386-ED23D2CDADEC}" name="17" dataDxfId="364" dataCellStyle="Comma"/>
    <tableColumn id="17" xr3:uid="{CE1A5899-2325-47C8-B9E5-C55307B88AA4}" name="18" dataDxfId="363" dataCellStyle="Comma"/>
    <tableColumn id="18" xr3:uid="{3B0E8D4A-F905-4787-A7C8-E55C09E8970F}" name="19" dataDxfId="362" dataCellStyle="Comma"/>
    <tableColumn id="19" xr3:uid="{5B686186-EC5B-45D5-AD7D-E9446B510801}" name="20" dataDxfId="361" dataCellStyle="Comma"/>
    <tableColumn id="20" xr3:uid="{714A8F1E-D349-4393-A2DF-EA3D0E365797}" name="21" dataDxfId="360" dataCellStyle="Comma"/>
    <tableColumn id="21" xr3:uid="{345F27B2-887F-4F8B-A7CD-7C6DAC7B7019}" name="22" dataDxfId="359" dataCellStyle="Comma"/>
    <tableColumn id="24" xr3:uid="{3BDC3ECD-C8B2-41E4-816B-2E23EB1742B4}" name="23" dataDxfId="358" dataCellStyle="Comma"/>
    <tableColumn id="25" xr3:uid="{50DD2A0D-6DC5-43AB-B50A-F2AD8FEF5095}" name="24" dataDxfId="357" dataCellStyle="Comma"/>
    <tableColumn id="26" xr3:uid="{35E3D21C-354A-490B-A67B-418CDD49E671}" name="25" dataDxfId="356" dataCellStyle="Comma"/>
    <tableColumn id="27" xr3:uid="{C399E2C9-13AA-426E-8E6D-4660F71DFF43}" name="26" dataDxfId="355" dataCellStyle="Comma"/>
    <tableColumn id="28" xr3:uid="{42A06904-8753-4857-BAFD-0E5F4856140D}" name="27" dataDxfId="354" dataCellStyle="Comma"/>
    <tableColumn id="29" xr3:uid="{002BE28D-CD34-4577-BAEF-2F19844CAC4C}" name="28" dataDxfId="353" dataCellStyle="Comma"/>
    <tableColumn id="30" xr3:uid="{59C5976A-92CF-409E-89D7-A19272209261}" name="29" dataDxfId="352" dataCellStyle="Comma"/>
    <tableColumn id="31" xr3:uid="{610C2E3F-9D91-437D-B97E-94F4391859DF}" name="30" dataDxfId="351" dataCellStyle="Comma"/>
    <tableColumn id="32" xr3:uid="{F9E14D31-61A6-440C-9775-CF00A7A8866B}" name="31" dataDxfId="350" dataCellStyle="Comma"/>
    <tableColumn id="33" xr3:uid="{B89F7A72-8888-47DE-AAB5-F090051D33A7}" name="32" dataDxfId="349" dataCellStyle="Comma"/>
    <tableColumn id="34" xr3:uid="{FD791A64-3977-4B51-BED4-5F97CC949EED}" name="33" dataDxfId="348" dataCellStyle="Comma"/>
    <tableColumn id="35" xr3:uid="{E911E4CF-F327-4D56-A283-176875764094}" name="34" dataDxfId="347" dataCellStyle="Comma"/>
    <tableColumn id="36" xr3:uid="{CBC2E311-BBC6-4CCF-9357-0D96AA6887D3}" name="35" dataDxfId="346" dataCellStyle="Comma"/>
    <tableColumn id="37" xr3:uid="{B5902E32-0A29-4354-8FE9-E99EA9D8107D}" name="36" dataDxfId="345" dataCellStyle="Comma"/>
    <tableColumn id="38" xr3:uid="{2BE80D4A-A6B1-42B4-821C-501ED02FD5B1}" name="37" dataDxfId="344" dataCellStyle="Comma"/>
    <tableColumn id="39" xr3:uid="{8EFECE56-DD90-453C-BA10-1C0F40D8FC6E}" name="38" dataDxfId="343" dataCellStyle="Comma"/>
    <tableColumn id="40" xr3:uid="{54D902E4-5FE9-4EE7-9F1E-B32A4C9BD40C}" name="Total xG" dataDxfId="342" dataCellStyle="Comma"/>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F40D129-F4C4-40B3-AB55-C225D3F55543}" name="Table4868" displayName="Table4868" ref="A74:AE94" totalsRowShown="0" headerRowDxfId="341" dataDxfId="340" headerRowCellStyle="Normal 3" dataCellStyle="Comma">
  <autoFilter ref="A74:AE94" xr:uid="{9F40D129-F4C4-40B3-AB55-C225D3F55543}"/>
  <tableColumns count="31">
    <tableColumn id="1" xr3:uid="{108D37E9-F7EB-436F-90D9-7E3DEB57EDE1}" name="Team" dataDxfId="339"/>
    <tableColumn id="9" xr3:uid="{A99F0CA2-0647-47E1-BA72-F4D4CA159A37}" name="10" dataDxfId="338" dataCellStyle="Comma"/>
    <tableColumn id="10" xr3:uid="{9FD5F153-42CC-4F9B-A93C-2BC5BCA6DC9B}" name="11" dataDxfId="337" dataCellStyle="Comma"/>
    <tableColumn id="11" xr3:uid="{BD965403-04F4-43A6-AF63-70051405FAB2}" name="12" dataDxfId="336" dataCellStyle="Comma"/>
    <tableColumn id="12" xr3:uid="{72DA3557-0104-4569-9AAF-E8BE48DB2F72}" name="13" dataDxfId="335" dataCellStyle="Comma"/>
    <tableColumn id="13" xr3:uid="{B9E15F8A-4457-4045-86A5-8A8F640909A4}" name="14" dataDxfId="334" dataCellStyle="Comma"/>
    <tableColumn id="14" xr3:uid="{C7E10B5E-4379-4BF2-AFEA-5845728C2730}" name="15" dataDxfId="333" dataCellStyle="Comma"/>
    <tableColumn id="15" xr3:uid="{75AC6CCC-4722-43E5-963B-5A0304F51449}" name="16" dataDxfId="332" dataCellStyle="Comma"/>
    <tableColumn id="16" xr3:uid="{718B769B-B25F-439C-8B35-062313B220D5}" name="17" dataDxfId="331" dataCellStyle="Comma"/>
    <tableColumn id="17" xr3:uid="{B297835A-C3E2-4B91-A338-C7CA5BD4654D}" name="18" dataDxfId="330" dataCellStyle="Comma"/>
    <tableColumn id="18" xr3:uid="{3FC9A127-A2EF-4680-9D13-5107EBF71DA6}" name="19" dataDxfId="329" dataCellStyle="Comma"/>
    <tableColumn id="19" xr3:uid="{07CD245D-0994-493F-AD7D-F077A43E42E6}" name="20" dataDxfId="328" dataCellStyle="Comma"/>
    <tableColumn id="20" xr3:uid="{941EF146-E5FF-4930-9002-3B17CD55833A}" name="21" dataDxfId="327" dataCellStyle="Comma"/>
    <tableColumn id="21" xr3:uid="{AEAEE147-6A50-4918-BB4E-C2A8A67E85A8}" name="22" dataDxfId="326" dataCellStyle="Comma"/>
    <tableColumn id="24" xr3:uid="{CA4D971B-559E-40A3-A903-BE70EBB806C6}" name="23" dataDxfId="325" dataCellStyle="Comma"/>
    <tableColumn id="25" xr3:uid="{3276DFD5-F909-4669-B967-B5ADA8CDB32F}" name="24" dataDxfId="324" dataCellStyle="Comma"/>
    <tableColumn id="26" xr3:uid="{0466C655-D7EC-4B4C-990E-BAC1119D5880}" name="25" dataDxfId="323" dataCellStyle="Comma"/>
    <tableColumn id="27" xr3:uid="{D685C496-F5C0-4C79-A296-7B8860AE0147}" name="26" dataDxfId="322" dataCellStyle="Comma"/>
    <tableColumn id="28" xr3:uid="{EBF11976-0A4E-4896-ADD7-CD755BD04006}" name="27" dataDxfId="321" dataCellStyle="Comma"/>
    <tableColumn id="29" xr3:uid="{411C6EF2-55C6-4AEC-AE6F-39231AC390E7}" name="28" dataDxfId="320" dataCellStyle="Comma"/>
    <tableColumn id="30" xr3:uid="{1E93400A-D13E-4485-8676-6A286BD55D97}" name="29" dataDxfId="319" dataCellStyle="Comma"/>
    <tableColumn id="31" xr3:uid="{3C108804-1749-4363-9726-9F5DBEB56FE8}" name="30" dataDxfId="318" dataCellStyle="Comma"/>
    <tableColumn id="32" xr3:uid="{254E3A53-7093-4747-87B1-CEC3764A3C96}" name="31" dataDxfId="317" dataCellStyle="Comma"/>
    <tableColumn id="33" xr3:uid="{06D4E3E7-EFCA-4BD4-993A-05CEC86D7E5C}" name="32" dataDxfId="316" dataCellStyle="Comma"/>
    <tableColumn id="34" xr3:uid="{02B1DB1A-DD15-465E-A235-A094E4424B70}" name="33" dataDxfId="315" dataCellStyle="Comma"/>
    <tableColumn id="35" xr3:uid="{EEC08CD6-B033-46CA-80C9-8125A62F3DB0}" name="34" dataDxfId="314" dataCellStyle="Comma"/>
    <tableColumn id="36" xr3:uid="{A996119C-6128-4CE4-96D7-1BF205B72D98}" name="35" dataDxfId="313" dataCellStyle="Comma"/>
    <tableColumn id="37" xr3:uid="{40804CF3-8B5B-44F3-B9AA-829FB4F8A9FA}" name="36" dataDxfId="312" dataCellStyle="Comma"/>
    <tableColumn id="38" xr3:uid="{64109080-8203-4A73-B1BE-B00EA15C12AC}" name="37" dataDxfId="311" dataCellStyle="Comma"/>
    <tableColumn id="39" xr3:uid="{78ACFC5B-1ED7-478B-A89F-9AC9CF8EFE9B}" name="38" dataDxfId="310" dataCellStyle="Comma"/>
    <tableColumn id="40" xr3:uid="{77997DC1-5AC8-45A8-AA7B-72C13AA27FC2}" name="Total xCS" dataDxfId="309" dataCellStyle="Comma"/>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BC60FA-E12F-4DD8-A8A1-E1F3C24110B4}" name="Table4869" displayName="Table4869" ref="A2:AD22" totalsRowShown="0" headerRowDxfId="308" dataDxfId="307" headerRowCellStyle="Normal 3" dataCellStyle="Comma">
  <autoFilter ref="A2:AD22" xr:uid="{E0BC60FA-E12F-4DD8-A8A1-E1F3C24110B4}"/>
  <tableColumns count="30">
    <tableColumn id="1" xr3:uid="{E8B97466-AECF-4A1D-829B-BDC5A431DE26}" name="Team" dataDxfId="306"/>
    <tableColumn id="9" xr3:uid="{672106DE-3F43-4B1B-B307-EDE8F75C31C6}" name="10" dataDxfId="305" dataCellStyle="Comma"/>
    <tableColumn id="10" xr3:uid="{F26D8769-30F8-4B10-8079-770EBCB712B1}" name="11" dataDxfId="304" dataCellStyle="Comma"/>
    <tableColumn id="11" xr3:uid="{2681CD4F-8AC0-4924-8FDD-5CDAA4FCCF99}" name="12" dataDxfId="303" dataCellStyle="Comma"/>
    <tableColumn id="12" xr3:uid="{CAC9BA39-1821-4381-A49E-F43EBD322E59}" name="13" dataDxfId="302" dataCellStyle="Comma"/>
    <tableColumn id="13" xr3:uid="{04FC2201-AB1C-45D6-B7BE-C89E38DB341B}" name="14" dataDxfId="301" dataCellStyle="Comma"/>
    <tableColumn id="14" xr3:uid="{AD2F9FB2-9053-4E0D-B7C1-30611442F490}" name="15" dataDxfId="300" dataCellStyle="Comma"/>
    <tableColumn id="15" xr3:uid="{5854A976-652F-4254-8962-9EDD489F5C8D}" name="16" dataDxfId="299" dataCellStyle="Comma"/>
    <tableColumn id="16" xr3:uid="{C62EC41E-6DFA-47EC-BED9-70E1837FFC46}" name="17" dataDxfId="298" dataCellStyle="Comma"/>
    <tableColumn id="17" xr3:uid="{8F047A02-1E12-4792-8B43-83E5BBFCF1BC}" name="18" dataDxfId="297" dataCellStyle="Comma"/>
    <tableColumn id="18" xr3:uid="{AD524B4C-789C-4B09-B82E-BA43DA4F8572}" name="19" dataDxfId="296" dataCellStyle="Comma"/>
    <tableColumn id="19" xr3:uid="{5EB9FCF7-21A8-41B4-A8A1-7B43DE306D6B}" name="20" dataDxfId="295" dataCellStyle="Comma"/>
    <tableColumn id="20" xr3:uid="{BDFDDAE7-5034-4236-AB3A-917F533282D1}" name="21" dataDxfId="294" dataCellStyle="Comma"/>
    <tableColumn id="21" xr3:uid="{1F2A0D3A-8810-439B-8128-3646FFE83C9F}" name="22" dataDxfId="293" dataCellStyle="Comma"/>
    <tableColumn id="24" xr3:uid="{8AA02F5B-5763-40FA-8379-A1767E881457}" name="23" dataDxfId="292" dataCellStyle="Comma"/>
    <tableColumn id="25" xr3:uid="{851E22A3-8B02-4CC6-95C0-391938DC79FE}" name="24" dataDxfId="291" dataCellStyle="Comma"/>
    <tableColumn id="26" xr3:uid="{8EEA051F-42E2-4ED9-9AD9-DC5F69E26117}" name="25" dataDxfId="290" dataCellStyle="Comma"/>
    <tableColumn id="27" xr3:uid="{04CB3F4B-D3FF-46D2-BA5F-2089F718E023}" name="26" dataDxfId="289" dataCellStyle="Comma"/>
    <tableColumn id="28" xr3:uid="{5DB3EB97-6127-4469-9BAC-6F639E5F8E66}" name="27" dataDxfId="288" dataCellStyle="Comma"/>
    <tableColumn id="29" xr3:uid="{7042B2A3-005E-43C8-9BC2-CDBA51D8D36D}" name="28" dataDxfId="287" dataCellStyle="Comma"/>
    <tableColumn id="30" xr3:uid="{97FA8CD3-51DB-40E9-99EB-0A67BFB2D642}" name="29" dataDxfId="286" dataCellStyle="Comma"/>
    <tableColumn id="31" xr3:uid="{5B4C13AB-4D6E-476E-B0B1-1F244C286744}" name="30" dataDxfId="285" dataCellStyle="Comma"/>
    <tableColumn id="32" xr3:uid="{EAFAA92A-4EB5-4C46-9A52-C9EBA16E40F4}" name="31" dataDxfId="284" dataCellStyle="Comma"/>
    <tableColumn id="33" xr3:uid="{229EAE60-99C6-4E4A-8F08-7715740732E0}" name="32" dataDxfId="283" dataCellStyle="Comma"/>
    <tableColumn id="34" xr3:uid="{1A1C2EC0-7A55-452B-864D-DFCC7AF79583}" name="33" dataDxfId="282" dataCellStyle="Comma"/>
    <tableColumn id="35" xr3:uid="{AC976717-2181-4E99-889D-79CFDF9C3A75}" name="34" dataDxfId="281" dataCellStyle="Comma"/>
    <tableColumn id="36" xr3:uid="{3DF7CA72-DD97-40C0-8977-B656BA348508}" name="35" dataDxfId="280" dataCellStyle="Comma"/>
    <tableColumn id="37" xr3:uid="{D865C50F-B08A-493F-ACED-A56EA0F781E1}" name="36" dataDxfId="279" dataCellStyle="Comma"/>
    <tableColumn id="38" xr3:uid="{C2151064-AAC6-423B-B016-9386483CEAB0}" name="37" dataDxfId="278" dataCellStyle="Comma"/>
    <tableColumn id="39" xr3:uid="{27C87DF7-C20D-4FD4-A78E-7A94898C96F6}" name="38" dataDxfId="277" dataCellStyle="Comma"/>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70237B5-FF8C-4A3E-8821-6DBAD10A4CD6}" name="Table4" displayName="Table4" ref="A1:I381" totalsRowShown="0" headerRowDxfId="276" dataDxfId="274" headerRowBorderDxfId="275" tableBorderDxfId="273" totalsRowBorderDxfId="272">
  <autoFilter ref="A1:I381" xr:uid="{763D520F-D756-42D5-915A-AB7385367D84}"/>
  <tableColumns count="9">
    <tableColumn id="1" xr3:uid="{7D014BD6-C564-4CBD-98E0-CFE6FF0C6646}" name="Date" dataDxfId="271"/>
    <tableColumn id="2" xr3:uid="{C11893B2-9488-4EE9-8FEB-53BDBE508F0A}" name="Time" dataDxfId="270"/>
    <tableColumn id="3" xr3:uid="{94F41B0F-6969-4A43-9F1B-D5A42E912852}" name="DateTime" dataDxfId="269"/>
    <tableColumn id="4" xr3:uid="{C4A5D02E-2AAF-4D5A-952A-56CBB1EE4E5A}" name="Home" dataDxfId="268"/>
    <tableColumn id="5" xr3:uid="{D741DE52-D5C1-4D71-983F-3D618B783BD7}" name="HomeGoals" dataDxfId="267" dataCellStyle="Comma"/>
    <tableColumn id="6" xr3:uid="{79118055-74B1-465E-918A-F1EC0E2C2C3B}" name="Home_xG" dataDxfId="266" dataCellStyle="Comma"/>
    <tableColumn id="7" xr3:uid="{68F1229F-49CF-4916-894A-B7672A00617D}" name="Away" dataDxfId="265"/>
    <tableColumn id="8" xr3:uid="{4207050C-90AC-40AC-B912-3A32377CDC2A}" name="AwayGoals" dataDxfId="264" dataCellStyle="Comma"/>
    <tableColumn id="9" xr3:uid="{60ED6C0B-4497-418F-8457-2D6D08328F67}" name="Away_xG" dataDxfId="263" dataCellStyle="Comma"/>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8E4699A-493B-4176-87DB-8385F8B95751}" name="Table48" displayName="Table48" ref="A2:AZ22" totalsRowShown="0" headerRowDxfId="262" dataDxfId="260" headerRowBorderDxfId="261" tableBorderDxfId="259" totalsRowBorderDxfId="258" headerRowCellStyle="Normal 3" dataCellStyle="Comma">
  <autoFilter ref="A2:AZ22" xr:uid="{9CE14B5D-4AFF-4C56-BFF3-D53B16A3B68D}"/>
  <sortState xmlns:xlrd2="http://schemas.microsoft.com/office/spreadsheetml/2017/richdata2" ref="A3:AZ22">
    <sortCondition descending="1" ref="R2:R22"/>
  </sortState>
  <tableColumns count="52">
    <tableColumn id="1" xr3:uid="{AF0A74C0-24F7-40B1-BDC1-E668D41D221E}" name="Team" dataDxfId="257"/>
    <tableColumn id="3" xr3:uid="{06D7AA21-5DEE-4586-BDC6-ADFE3A041BFC}" name="P" dataDxfId="256" dataCellStyle="Comma"/>
    <tableColumn id="4" xr3:uid="{3BB08F07-9F86-4EBA-A0CF-AA4695BE9DD4}" name="W" dataDxfId="255" dataCellStyle="Comma"/>
    <tableColumn id="5" xr3:uid="{CB50958F-C3F6-487D-85A1-32FFACE3B626}" name="D" dataDxfId="254" dataCellStyle="Comma"/>
    <tableColumn id="6" xr3:uid="{1D96D084-BC51-4A5F-9885-84C2683F572F}" name="L" dataDxfId="253" dataCellStyle="Comma"/>
    <tableColumn id="7" xr3:uid="{64F0DBF8-9D98-432F-BE1C-35B240EF0C60}" name="GF" dataDxfId="252" dataCellStyle="Comma"/>
    <tableColumn id="8" xr3:uid="{97E408FE-8DF0-4818-BCB3-9CFE9BF974DB}" name="GA" dataDxfId="251" dataCellStyle="Comma"/>
    <tableColumn id="9" xr3:uid="{1411008D-9C3C-4DFB-8CDE-917888172B50}" name="Dif" dataDxfId="250" dataCellStyle="Comma"/>
    <tableColumn id="10" xr3:uid="{D8737567-1BEA-4DCF-A3D7-69F6BDFB43B5}" name="ShF" dataDxfId="249" dataCellStyle="Comma"/>
    <tableColumn id="11" xr3:uid="{CCF73B0F-44F8-4DA7-9699-41FDA195E485}" name="ShA" dataDxfId="248" dataCellStyle="Comma"/>
    <tableColumn id="12" xr3:uid="{9B86B083-E212-4E92-A9A8-AA3BEDAC1D1E}" name="ShDif" dataDxfId="247" dataCellStyle="Comma"/>
    <tableColumn id="13" xr3:uid="{C9BEFAD1-AD73-44D7-AEB9-26E54CD4E6FD}" name="SoTF" dataDxfId="246" dataCellStyle="Comma"/>
    <tableColumn id="14" xr3:uid="{573670B4-7457-4789-94CE-45066C71FFC5}" name="SoTA" dataDxfId="245" dataCellStyle="Comma"/>
    <tableColumn id="15" xr3:uid="{F1B4A1FA-6149-4003-A991-3D238C9B842B}" name="SoT Dif" dataDxfId="244" dataCellStyle="Comma"/>
    <tableColumn id="16" xr3:uid="{BC7B6C5B-3209-4C1E-B71C-EA8A57FAFB3A}" name="xG" dataDxfId="243" dataCellStyle="Comma"/>
    <tableColumn id="17" xr3:uid="{27AF4449-B21E-4CCA-B9D1-D923BCCC0DA5}" name="xGA" dataDxfId="242" dataCellStyle="Comma"/>
    <tableColumn id="18" xr3:uid="{B035E67A-492B-4694-8CE3-473A7E385F36}" name="xGDif" dataDxfId="241" dataCellStyle="Comma"/>
    <tableColumn id="19" xr3:uid="{A2846816-B68D-460C-B220-1A42F818FC59}" name="Points" dataDxfId="240" dataCellStyle="Comma"/>
    <tableColumn id="20" xr3:uid="{96D2C248-5664-4186-A74F-67BCFAEE4373}" name="P " dataDxfId="239" dataCellStyle="Comma"/>
    <tableColumn id="21" xr3:uid="{BFAC2168-FDBD-4038-815C-4577772C8624}" name="W " dataDxfId="238" dataCellStyle="Comma"/>
    <tableColumn id="22" xr3:uid="{1D737B21-B0DA-48AA-B854-68F3B3ACF01E}" name="D " dataDxfId="237" dataCellStyle="Comma"/>
    <tableColumn id="23" xr3:uid="{F60780DF-6CA9-4C5C-B054-26ACB10F494F}" name="L " dataDxfId="236" dataCellStyle="Comma"/>
    <tableColumn id="24" xr3:uid="{C8145D3E-192D-4C45-9A37-EF5DAFD8D658}" name="GF " dataDxfId="235" dataCellStyle="Comma"/>
    <tableColumn id="25" xr3:uid="{21D19C2F-48F7-43A2-BD5F-480C4B2F2FEB}" name="GA " dataDxfId="234" dataCellStyle="Comma"/>
    <tableColumn id="26" xr3:uid="{4D920C27-D66C-407A-B7FC-651B00360A18}" name="Dif " dataDxfId="233" dataCellStyle="Comma"/>
    <tableColumn id="27" xr3:uid="{0E527B22-E570-4D5C-83DF-65858001ADC3}" name="ShF " dataDxfId="232" dataCellStyle="Comma"/>
    <tableColumn id="28" xr3:uid="{851B00F9-9031-49A0-A037-14B04EDF5EE0}" name="ShA " dataDxfId="231" dataCellStyle="Comma"/>
    <tableColumn id="29" xr3:uid="{867FC6D7-1521-40AC-BF94-4EB8921D8769}" name="ShDif " dataDxfId="230" dataCellStyle="Comma"/>
    <tableColumn id="30" xr3:uid="{8B15DCBC-A635-4AA4-A221-2145049654BC}" name="SoTF " dataDxfId="229" dataCellStyle="Comma"/>
    <tableColumn id="31" xr3:uid="{F58F2B63-3A70-40AB-BA2C-E1CAF8889D7C}" name="SoTA " dataDxfId="228" dataCellStyle="Comma"/>
    <tableColumn id="32" xr3:uid="{B980D702-9EA6-49F3-B14E-D2451A2E7B89}" name="SoT Dif " dataDxfId="227" dataCellStyle="Comma"/>
    <tableColumn id="33" xr3:uid="{321C8A7B-A8CA-46DF-B72A-B30BB019B6F3}" name="xG " dataDxfId="226" dataCellStyle="Comma"/>
    <tableColumn id="34" xr3:uid="{D8A157A2-6C2F-4F83-A1CB-EBC2775710DB}" name="xGA " dataDxfId="225" dataCellStyle="Comma"/>
    <tableColumn id="35" xr3:uid="{97447DA4-EC40-478E-BA32-653CE3AA3B11}" name="xG Dif " dataDxfId="224" dataCellStyle="Comma"/>
    <tableColumn id="36" xr3:uid="{32CE1A77-8F78-4BF1-A300-6A117AC4194B}" name="Points " dataDxfId="223" dataCellStyle="Comma"/>
    <tableColumn id="37" xr3:uid="{3E51DCE6-DE74-492A-A8E8-4F43DC5984A3}" name=" P" dataDxfId="222" dataCellStyle="Comma"/>
    <tableColumn id="38" xr3:uid="{709BD01B-0810-4FF1-8189-3639292E3C36}" name=" W" dataDxfId="221" dataCellStyle="Comma"/>
    <tableColumn id="39" xr3:uid="{F95067EF-1154-4E77-BF13-06824D2EB894}" name=" D" dataDxfId="220" dataCellStyle="Comma"/>
    <tableColumn id="40" xr3:uid="{AB92EC3D-0490-4DAA-914F-A269DB6922B1}" name=" L" dataDxfId="219" dataCellStyle="Comma"/>
    <tableColumn id="41" xr3:uid="{2197FEA2-22FA-4888-887F-935337CAF5C1}" name=" GF" dataDxfId="218" dataCellStyle="Comma"/>
    <tableColumn id="42" xr3:uid="{3FFE09A3-F924-46E8-8364-E9133EC8E28C}" name=" GA" dataDxfId="217" dataCellStyle="Comma"/>
    <tableColumn id="43" xr3:uid="{1ECAAE5D-D570-4C95-8B20-90F1E128A4FD}" name=" Dif" dataDxfId="216" dataCellStyle="Comma"/>
    <tableColumn id="44" xr3:uid="{E5207A9C-390D-4B2C-9992-A1CF953D16E2}" name=" ShF" dataDxfId="215" dataCellStyle="Comma"/>
    <tableColumn id="45" xr3:uid="{307A63E9-7368-420C-8F64-C509800C7851}" name=" ShA" dataDxfId="214" dataCellStyle="Comma"/>
    <tableColumn id="46" xr3:uid="{79A124A5-4F3C-4F63-870F-F81F97A997F9}" name=" ShDif" dataDxfId="213" dataCellStyle="Comma"/>
    <tableColumn id="47" xr3:uid="{D648A123-BCA6-4346-9ADC-238610D4BEE0}" name=" SoTF" dataDxfId="212" dataCellStyle="Comma"/>
    <tableColumn id="48" xr3:uid="{F0EDD1ED-5510-43D8-984B-D264EBCFC813}" name=" SoTA" dataDxfId="211" dataCellStyle="Comma"/>
    <tableColumn id="49" xr3:uid="{89203551-7EDA-40C4-90D9-B13FB7D90E5C}" name="SoTDif" dataDxfId="210" dataCellStyle="Comma"/>
    <tableColumn id="50" xr3:uid="{0B4BFA70-9D7F-4B10-A9D1-CDD415C85919}" name=" xG" dataDxfId="209" dataCellStyle="Comma"/>
    <tableColumn id="51" xr3:uid="{BF7969C8-A631-4C8F-9615-BFE5EC868A26}" name=" xGA" dataDxfId="208" dataCellStyle="Comma"/>
    <tableColumn id="52" xr3:uid="{A3625331-A81B-4478-93B7-198E64056922}" name=" xGDif" dataDxfId="207" dataCellStyle="Comma"/>
    <tableColumn id="53" xr3:uid="{A0CEAE53-C1AF-47EA-B101-2876A5E248E4}" name=" Points" dataDxfId="206" dataCellStyle="Comma"/>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4A89F7-5990-4BDB-A10E-2810A99A6A3F}" name="Table3" displayName="Table3" ref="A2:AC525" totalsRowShown="0" headerRowDxfId="205" dataDxfId="203" headerRowBorderDxfId="204" tableBorderDxfId="202" headerRowCellStyle="Normal 2">
  <autoFilter ref="A2:AC525" xr:uid="{D1D4EDD8-2CC5-4F57-9A95-FAB3509D75BF}"/>
  <tableColumns count="29">
    <tableColumn id="1" xr3:uid="{2C9E9528-ED07-4B6B-9878-CF06E304128E}" name="Team" dataDxfId="201"/>
    <tableColumn id="2" xr3:uid="{180300E2-DCF0-40C5-B565-CDBE46BDC044}" name="Player" dataDxfId="200"/>
    <tableColumn id="3" xr3:uid="{24CD5D80-63D2-47F0-B725-2642B50F452E}" name="Pos" dataDxfId="199"/>
    <tableColumn id="23" xr3:uid="{ED3E485D-5F11-46A4-BC37-1BFD57265761}" name="Pos Num" dataDxfId="198"/>
    <tableColumn id="4" xr3:uid="{D118B2BC-A26D-423F-B4C1-5F1EB2CF3345}" name="Age" dataDxfId="197"/>
    <tableColumn id="25" xr3:uid="{74E896EE-5819-43FD-9A1A-31DAFD0D5E48}" name="Price" dataDxfId="196" dataCellStyle="Comma 2"/>
    <tableColumn id="26" xr3:uid="{62861392-8AAF-4BF9-B723-E914FC0B2C6E}" name="Total Points" dataDxfId="195" dataCellStyle="Comma 2"/>
    <tableColumn id="27" xr3:uid="{CF30DA88-1508-4D52-96D0-9096870996DF}" name="Ave Points" dataDxfId="194" dataCellStyle="Comma 2"/>
    <tableColumn id="5" xr3:uid="{D28D601F-EFA1-46A3-9A39-39A2428AF427}" name="Games Played" dataDxfId="193"/>
    <tableColumn id="6" xr3:uid="{B011F4C3-6237-4822-B05B-EA7A8C349094}" name="Non-Pen Goals" dataDxfId="192"/>
    <tableColumn id="7" xr3:uid="{98BFC509-9D94-4676-A330-F679168F83C3}" name="Pens Attempt" dataDxfId="191"/>
    <tableColumn id="8" xr3:uid="{CDA18AEF-D7B3-48DB-9356-720F1D8F1EDC}" name="Pens Scored" dataDxfId="190"/>
    <tableColumn id="9" xr3:uid="{DD4CBCA7-D326-45FC-AC7E-798D75921D9E}" name="Total Goals" dataDxfId="189"/>
    <tableColumn id="28" xr3:uid="{3384A9DA-37AE-49B3-8EA1-E65965A347CC}" name="Assists" dataDxfId="188" dataCellStyle="Comma 2"/>
    <tableColumn id="10" xr3:uid="{D1A59964-1399-40DD-8104-F6C9AD06E558}" name="FPL Assists" dataDxfId="187"/>
    <tableColumn id="11" xr3:uid="{7DE387DF-F386-4834-B725-C8B0B6B1E2BB}" name="Goals + FPL Assists" dataDxfId="186"/>
    <tableColumn id="12" xr3:uid="{EEEC9476-69B9-4456-82F2-8812D9A4B757}" name="NPxG" dataDxfId="185" dataCellStyle="Comma"/>
    <tableColumn id="13" xr3:uid="{802ABCD4-54FC-497B-81E2-11EF5C326C76}" name="xG" dataDxfId="184" dataCellStyle="Comma"/>
    <tableColumn id="14" xr3:uid="{55C80C45-92F3-4857-AE7C-C8272F20212D}" name="xA" dataDxfId="183" dataCellStyle="Comma"/>
    <tableColumn id="15" xr3:uid="{3946ED1F-5F8D-4171-8060-D70687F5C890}" name="NPG-NPxG" dataDxfId="182" dataCellStyle="Comma"/>
    <tableColumn id="16" xr3:uid="{D33D42CE-6A57-4EDF-ADC9-9B013280FEF0}" name="G-xG" dataDxfId="181" dataCellStyle="Comma"/>
    <tableColumn id="17" xr3:uid="{4726D97D-00A9-4632-BFEA-75E005440725}" name="A-xA" dataDxfId="180" dataCellStyle="Comma"/>
    <tableColumn id="18" xr3:uid="{7F128605-9D72-4776-A911-97BA40157BF3}" name="NPxG90" dataDxfId="179" dataCellStyle="Comma"/>
    <tableColumn id="19" xr3:uid="{B2F5F11A-31A8-4B73-9286-48006E468447}" name="xG90" dataDxfId="178" dataCellStyle="Comma"/>
    <tableColumn id="20" xr3:uid="{15F07C86-1397-4502-8D5E-453B45967B4C}" name="xA90" dataDxfId="177" dataCellStyle="Comma"/>
    <tableColumn id="29" xr3:uid="{6222DA4A-BE82-46F6-B766-CDC5EFD8FE85}" name="NPxI90" dataDxfId="176" dataCellStyle="Comma"/>
    <tableColumn id="21" xr3:uid="{13F6F8BE-E452-44DD-BAF1-3FC61E5274A1}" name="Total YCs" dataDxfId="175"/>
    <tableColumn id="22" xr3:uid="{6534F4E3-538C-41DF-8CB7-EA1BC311314F}" name="YC Watch?" dataDxfId="174" dataCellStyle="Comma 2"/>
    <tableColumn id="24" xr3:uid="{24CD7BF5-0CD2-485C-9114-D15ACDA9204B}" name="Total RCs" dataDxfId="173" dataCellStyle="Comma"/>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D22970-DFA9-48E3-8024-257D04D8719E}" name="Table37" displayName="Table37" ref="A2:W4186" totalsRowShown="0" headerRowDxfId="172" dataDxfId="170" headerRowBorderDxfId="171" tableBorderDxfId="169" totalsRowBorderDxfId="168">
  <autoFilter ref="A2:W4186" xr:uid="{DD91550F-EFE2-4362-869F-C7D7BF6565E5}"/>
  <tableColumns count="23">
    <tableColumn id="23" xr3:uid="{B41D35B4-9C5B-423C-B3B0-B394E8462825}" name="ID" dataDxfId="63"/>
    <tableColumn id="1" xr3:uid="{7F82F3DA-9FDF-4835-B95E-D9380255A55C}" name="GW" dataDxfId="167"/>
    <tableColumn id="19" xr3:uid="{961CA93A-7A54-4CB2-BB39-5307AF0C469C}" name="Team" dataDxfId="166" dataCellStyle="Normal 2"/>
    <tableColumn id="2" xr3:uid="{3046FFFA-101E-493D-B022-8F9F11E8FDF8}" name="Player" dataDxfId="165"/>
    <tableColumn id="3" xr3:uid="{FE2F2FBA-D0DE-471E-8894-46B0E8A944D0}" name="Pos" dataDxfId="164"/>
    <tableColumn id="4" xr3:uid="{320AC0AC-09D0-459C-97CC-ECB3DC75E46B}" name="Price" dataDxfId="163"/>
    <tableColumn id="5" xr3:uid="{05A3DFF3-EA90-445C-8A4E-3610396CD516}" name="Goals" dataDxfId="162"/>
    <tableColumn id="6" xr3:uid="{A527A381-8322-4607-BD29-6D5E291AB081}" name="Assists" dataDxfId="161"/>
    <tableColumn id="7" xr3:uid="{53E274A8-999A-45E5-824C-5584DB2CDE5D}" name="Goals Ag" dataDxfId="160"/>
    <tableColumn id="8" xr3:uid="{0A5F30A4-3B52-40AE-88A7-A7A6B2A1ED30}" name="Saves" dataDxfId="159"/>
    <tableColumn id="9" xr3:uid="{53645E82-0FBC-4679-B0FC-07A2434D740A}" name="Misc" dataDxfId="158"/>
    <tableColumn id="10" xr3:uid="{36AB1A45-46B0-4782-86C3-84F2384B1F84}" name="BP" dataDxfId="157"/>
    <tableColumn id="11" xr3:uid="{D678CD98-36E4-4D60-944B-D0DB54BA63E9}" name="Total" dataDxfId="156"/>
    <tableColumn id="12" xr3:uid="{0E06BDE8-2526-49D5-A97D-228C2E34930B}" name="VAPM" dataDxfId="155" dataCellStyle="Comma"/>
    <tableColumn id="14" xr3:uid="{BB92B64C-1D38-4A19-9AE9-D50EC22306E2}" name="Mins" dataDxfId="154" dataCellStyle="Comma"/>
    <tableColumn id="20" xr3:uid="{A6D29D1C-F19E-47C7-87F0-DD5A138AD1E4}" name="Adj mins" dataDxfId="153" dataCellStyle="Comma">
      <calculatedColumnFormula>IFERROR(Table37[[#This Row],[Total]]/Table37[[#This Row],[Mins]]*90,0)</calculatedColumnFormula>
    </tableColumn>
    <tableColumn id="21" xr3:uid="{AA16BCA2-97F8-4BDA-8054-DC3041854730}" name="Adj xPts" dataDxfId="152" dataCellStyle="Comma">
      <calculatedColumnFormula>IFERROR(Table37[[#This Row],[Total]]/Table37[[#This Row],[Mins]]*Table37[[#This Row],[Adj mins]],0)</calculatedColumnFormula>
    </tableColumn>
    <tableColumn id="15" xr3:uid="{F2574B74-1A24-4EE0-A444-14EFEEBA8497}" name="Games Played" dataDxfId="151" dataCellStyle="Comma"/>
    <tableColumn id="16" xr3:uid="{ACC6404B-F290-4742-985B-E3ADAA1772D9}" name="Mins per Game" dataDxfId="150" dataCellStyle="Comma"/>
    <tableColumn id="17" xr3:uid="{33B279FE-8F03-4728-881E-65311A675F30}" name="Ownership" dataDxfId="149" dataCellStyle="Percent"/>
    <tableColumn id="18" xr3:uid="{5219C6FF-AC12-40F2-B7B4-17BF0252F7AB}" name="Total Points" dataDxfId="148" dataCellStyle="Comma"/>
    <tableColumn id="13" xr3:uid="{1BF63D50-586A-4496-A8B0-AFD12C508BE2}" name="Avg Points" dataDxfId="147"/>
    <tableColumn id="22" xr3:uid="{08467DF5-BBC2-4455-9627-E39D2ED9C223}" name="In Squad?" dataDxfId="146">
      <calculatedColumnFormula>IF(ISNA(MATCH($D3,'My Squad'!$C$2:$C$16,0)),"","Yes")</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BC65361-B283-43C2-8E0A-DF6A0AF7F32A}" name="Table37373812" displayName="Table37373812" ref="A2:S525" totalsRowShown="0" headerRowDxfId="145" dataDxfId="143" headerRowBorderDxfId="144" tableBorderDxfId="142" totalsRowBorderDxfId="141" dataCellStyle="Comma">
  <autoFilter ref="A2:S525" xr:uid="{DD91550F-EFE2-4362-869F-C7D7BF6565E5}"/>
  <sortState xmlns:xlrd2="http://schemas.microsoft.com/office/spreadsheetml/2017/richdata2" ref="B3:S525">
    <sortCondition descending="1" ref="N2:N525"/>
  </sortState>
  <tableColumns count="19">
    <tableColumn id="16" xr3:uid="{E87894CC-80EC-45AA-B1B9-E4ED16703A46}" name="ID" dataDxfId="0" dataCellStyle="Comma"/>
    <tableColumn id="12" xr3:uid="{1112781A-6A6C-4D03-8D2C-B9DA3452449E}" name="Team" dataDxfId="1" dataCellStyle="Normal 2"/>
    <tableColumn id="2" xr3:uid="{1087D74B-7409-44DD-8642-934FC5EF78F0}" name="Player" dataDxfId="140"/>
    <tableColumn id="3" xr3:uid="{535F41ED-8544-4960-B723-74D557E3A51B}" name="Pos" dataDxfId="139"/>
    <tableColumn id="4" xr3:uid="{1C38DC92-97E7-46E3-B82B-516504149B42}" name="Price" dataDxfId="138" dataCellStyle="Comma"/>
    <tableColumn id="5" xr3:uid="{0A243906-5DA7-4DD7-9812-F74A56CBEE1E}" name="10" dataDxfId="137" dataCellStyle="Comma"/>
    <tableColumn id="7" xr3:uid="{943E4753-949D-4BE4-8508-901F36583461}" name="11" dataDxfId="136" dataCellStyle="Comma 2"/>
    <tableColumn id="8" xr3:uid="{5D6DF1CE-C523-426E-AF8A-3F66DBDB0390}" name="12" dataDxfId="135" dataCellStyle="Comma 2"/>
    <tableColumn id="10" xr3:uid="{3E8AAEEC-0618-4650-80AE-8535B5CB6C2E}" name="13" dataDxfId="134" dataCellStyle="Comma 2"/>
    <tableColumn id="11" xr3:uid="{3D259D1B-2D7B-46E6-B185-E91CD43EFB4C}" name="14" dataDxfId="133" dataCellStyle="Comma 2"/>
    <tableColumn id="13" xr3:uid="{4AD896F0-869A-4F9A-BEC8-8759488994B6}" name="15" dataDxfId="132" dataCellStyle="Comma 2"/>
    <tableColumn id="14" xr3:uid="{5BE6ABDE-3C9C-4CF1-ADCD-232C1FC8336F}" name="16" dataDxfId="131" dataCellStyle="Comma 2"/>
    <tableColumn id="6" xr3:uid="{6FEFA933-8129-468F-99E6-3732C5BE1501}" name="17" dataDxfId="130" dataCellStyle="Comma"/>
    <tableColumn id="9" xr3:uid="{47428640-CE22-48BC-9CF9-E8E45E02CB69}" name="Total" dataDxfId="129" dataCellStyle="Comma"/>
    <tableColumn id="1" xr3:uid="{ED601D7F-56EF-4271-A364-09E70E8F9CDD}" name="VAPM" dataDxfId="128" dataCellStyle="Comma"/>
    <tableColumn id="26" xr3:uid="{5245D80E-B646-4CDB-AE40-FF2EE92C6F71}" name="Ownership" dataDxfId="127" dataCellStyle="Percent"/>
    <tableColumn id="21" xr3:uid="{BFA7CA6B-E1F4-4192-9906-B5F215BCD6D1}" name="Total Points" dataDxfId="126" dataCellStyle="Comma"/>
    <tableColumn id="23" xr3:uid="{6C517FDF-FB82-4911-9A53-E2CD818B2C31}" name="Avg" dataDxfId="125" dataCellStyle="Comma"/>
    <tableColumn id="15" xr3:uid="{385567CC-34D9-4AF0-82DA-0A6186DF4EDB}" name="In Squad?" dataDxfId="124" dataCellStyle="Comma">
      <calculatedColumnFormula>IF(ISNA(MATCH($C3,'My Squad'!$C$2:$C$16,0)),"","Yes")</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CB51E37-F1A6-4ABB-871F-7E1AC6688F89}" name="Table3737381215" displayName="Table3737381215" ref="A2:R525" totalsRowShown="0" headerRowDxfId="123" dataDxfId="121" headerRowBorderDxfId="122" tableBorderDxfId="120" totalsRowBorderDxfId="119" dataCellStyle="Comma">
  <autoFilter ref="A2:R525" xr:uid="{DD91550F-EFE2-4362-869F-C7D7BF6565E5}"/>
  <sortState xmlns:xlrd2="http://schemas.microsoft.com/office/spreadsheetml/2017/richdata2" ref="A3:R504">
    <sortCondition descending="1" ref="M2:M504"/>
  </sortState>
  <tableColumns count="18">
    <tableColumn id="12" xr3:uid="{E41D5D9E-98F9-4537-BFAD-889B5ECC708A}" name="Team" dataDxfId="118" dataCellStyle="Normal 2"/>
    <tableColumn id="2" xr3:uid="{40AA6769-6765-483A-A0B8-6F7CEA6453B4}" name="Player" dataDxfId="117"/>
    <tableColumn id="3" xr3:uid="{2B655022-8C35-43A6-8CF7-755E461EDB0F}" name="Pos" dataDxfId="116"/>
    <tableColumn id="4" xr3:uid="{1326D147-1CD2-4EA9-B663-E6DF95EE9F00}" name="Price" dataDxfId="115" dataCellStyle="Comma"/>
    <tableColumn id="5" xr3:uid="{41C1F247-7DA9-4572-BD15-BD2499A927C8}" name="10" dataDxfId="114" dataCellStyle="Comma">
      <calculatedColumnFormula>SUMIFS(Table37[Adj xPts],Table37[Player],Table3737381215[[#This Row],[Player]],Table37[GW],10)</calculatedColumnFormula>
    </tableColumn>
    <tableColumn id="7" xr3:uid="{86EBF26A-4E52-48A9-B4F5-33A9E248315B}" name="11" dataDxfId="113" dataCellStyle="Comma 2">
      <calculatedColumnFormula>SUMIFS(Table37[Adj xPts],Table37[Player],Table3737381215[[#This Row],[Player]],Table37[GW],11)</calculatedColumnFormula>
    </tableColumn>
    <tableColumn id="8" xr3:uid="{F47FC6E9-6A8F-4FA2-9763-75DA25C5931A}" name="12" dataDxfId="112" dataCellStyle="Comma 2">
      <calculatedColumnFormula>SUMIFS(Table37[Adj xPts],Table37[Player],Table3737381215[[#This Row],[Player]],Table37[GW],12)</calculatedColumnFormula>
    </tableColumn>
    <tableColumn id="10" xr3:uid="{2881E509-88E9-441D-9F5F-C6F6C1CD2BA9}" name="13" dataDxfId="111" dataCellStyle="Comma 2">
      <calculatedColumnFormula>SUMIFS(Table37[Adj xPts],Table37[Player],Table3737381215[[#This Row],[Player]],Table37[GW],13)</calculatedColumnFormula>
    </tableColumn>
    <tableColumn id="11" xr3:uid="{60043D84-ECD0-422D-9263-A8A5F8351CE5}" name="14" dataDxfId="110" dataCellStyle="Comma 2">
      <calculatedColumnFormula>SUMIFS(Table37[Adj xPts],Table37[Player],Table3737381215[[#This Row],[Player]],Table37[GW],14)</calculatedColumnFormula>
    </tableColumn>
    <tableColumn id="13" xr3:uid="{9F08AACB-5067-4A75-8139-C5FF342A8BB9}" name="15" dataDxfId="109" dataCellStyle="Comma 2">
      <calculatedColumnFormula>SUMIFS(Table37[Adj xPts],Table37[Player],Table3737381215[[#This Row],[Player]],Table37[GW],15)</calculatedColumnFormula>
    </tableColumn>
    <tableColumn id="14" xr3:uid="{3CA9FBCF-971D-44F0-B576-4F71B005313F}" name="16" dataDxfId="108" dataCellStyle="Comma 2">
      <calculatedColumnFormula>SUMIFS(Table37[Adj xPts],Table37[Player],Table3737381215[[#This Row],[Player]],Table37[GW],16)</calculatedColumnFormula>
    </tableColumn>
    <tableColumn id="6" xr3:uid="{70B25938-C405-4A87-90C6-C0365562F275}" name="17" dataDxfId="107" dataCellStyle="Comma">
      <calculatedColumnFormula>SUMIFS(Table37[Adj xPts],Table37[Player],Table3737381215[[#This Row],[Player]],Table37[GW],17)</calculatedColumnFormula>
    </tableColumn>
    <tableColumn id="9" xr3:uid="{6F9FBE1D-E267-4BB7-911C-E3600B4085F7}" name="Total" dataDxfId="106" dataCellStyle="Comma">
      <calculatedColumnFormula>SUM(Table3737381215[[#This Row],[10]:[17]])</calculatedColumnFormula>
    </tableColumn>
    <tableColumn id="1" xr3:uid="{2F0A085A-6FC7-4EE5-89B5-5080811D4485}" name="VAPM" dataDxfId="105" dataCellStyle="Comma">
      <calculatedColumnFormula>(AVERAGE(Table3737381215[[#This Row],[10]:[17]])-2)/Table3737381215[[#This Row],[Price]]</calculatedColumnFormula>
    </tableColumn>
    <tableColumn id="26" xr3:uid="{1D1F38F9-28D7-4BB9-8D6D-3881B324503B}" name="Ownership" dataDxfId="104" dataCellStyle="Percent"/>
    <tableColumn id="21" xr3:uid="{863E27D9-98F6-4779-9C20-32CF2BC09C87}" name="Total Points" dataDxfId="103" dataCellStyle="Comma"/>
    <tableColumn id="23" xr3:uid="{7C4D94EE-1538-4B0F-840F-316BFCE6B32F}" name="Avg" dataDxfId="102" dataCellStyle="Comma"/>
    <tableColumn id="15" xr3:uid="{BFC66A55-5CF7-4DB8-B288-CA7FA3EC2685}" name="In Squad?" dataDxfId="101" dataCellStyle="Comma"/>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59B0A68-147D-48CB-B733-C1EEB929B388}" name="Table37373811" displayName="Table37373811" ref="A2:P402" totalsRowShown="0" headerRowDxfId="100" dataDxfId="98" headerRowBorderDxfId="99" tableBorderDxfId="97" totalsRowBorderDxfId="96" dataCellStyle="Comma">
  <autoFilter ref="A2:P402" xr:uid="{DD91550F-EFE2-4362-869F-C7D7BF6565E5}"/>
  <tableColumns count="16">
    <tableColumn id="12" xr3:uid="{1606FF8A-3356-4FDC-8522-2CFA5F886BBA}" name="GK1" dataDxfId="95" dataCellStyle="Normal 2"/>
    <tableColumn id="2" xr3:uid="{6070690D-2D7C-4EFF-9E7F-0E261468A161}" name="GK2" dataDxfId="94"/>
    <tableColumn id="1" xr3:uid="{9D7A40EA-839A-491C-847F-E58DA7BD5FB8}" name="GK1 Price" dataDxfId="93" dataCellStyle="Comma"/>
    <tableColumn id="27" xr3:uid="{A887AA9D-AEC5-4FF6-B07C-AEF39804BB03}" name="GK2 Price" dataDxfId="92" dataCellStyle="Comma"/>
    <tableColumn id="4" xr3:uid="{BC0CAF6C-79D7-4441-9836-C28BC9AE171F}" name="Total Price" dataDxfId="91" dataCellStyle="Comma"/>
    <tableColumn id="5" xr3:uid="{A713C6E3-5DA8-4F56-8445-F0CD7D5C532B}" name="10" dataDxfId="90" dataCellStyle="Comma"/>
    <tableColumn id="3" xr3:uid="{202E76AA-D77F-44CB-859A-69D8427D0CF2}" name="11" dataDxfId="89" dataCellStyle="Comma 2"/>
    <tableColumn id="7" xr3:uid="{834AD03F-BCD7-4C78-A0AA-8363261A2865}" name="12" dataDxfId="88" dataCellStyle="Comma 2"/>
    <tableColumn id="8" xr3:uid="{5E825731-814D-41C4-B3B2-4058B02FCFB1}" name="13" dataDxfId="87" dataCellStyle="Comma 2"/>
    <tableColumn id="10" xr3:uid="{FEA18B37-DB73-4150-B2F8-F154CB188E6D}" name="14" dataDxfId="86" dataCellStyle="Comma 2"/>
    <tableColumn id="11" xr3:uid="{5A042DC9-38E6-4A23-AA1B-C4072E38634B}" name="15" dataDxfId="85" dataCellStyle="Comma 2"/>
    <tableColumn id="13" xr3:uid="{F477F546-D5E9-4BE3-B5F6-74ACBEAB2329}" name="16" dataDxfId="84" dataCellStyle="Comma 2"/>
    <tableColumn id="6" xr3:uid="{B693CE2B-CAC3-495B-A228-395D6BB25965}" name="17" dataDxfId="83" dataCellStyle="Comma"/>
    <tableColumn id="9" xr3:uid="{DCE5E5DE-6B73-4BA8-AF24-0EE7014CD08E}" name="Total" dataDxfId="82" dataCellStyle="Comma"/>
    <tableColumn id="26" xr3:uid="{A165F478-2A77-42B9-8B85-8D098894F49E}" name="VAPM" dataDxfId="81" dataCellStyle="Comma"/>
    <tableColumn id="23" xr3:uid="{211BEBA1-07CA-4BF1-9DF0-B7ED1C5C7159}" name="Duplicate?" dataDxfId="80" dataCellStyle="Comma"/>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583E781-8672-43D8-909E-6EB8D94F5A86}" name="Table3737381110" displayName="Table3737381110" ref="A1:K9" totalsRowShown="0" headerRowDxfId="79" dataDxfId="77" headerRowBorderDxfId="78" tableBorderDxfId="76" totalsRowBorderDxfId="75" dataCellStyle="Comma">
  <autoFilter ref="A1:K9" xr:uid="{DD91550F-EFE2-4362-869F-C7D7BF6565E5}"/>
  <tableColumns count="11">
    <tableColumn id="12" xr3:uid="{973498A4-C490-4F50-92DE-69BD5500CFFA}" name="GW" dataDxfId="74" dataCellStyle="Normal 2"/>
    <tableColumn id="1" xr3:uid="{2379F3DE-C046-45A2-88F0-FE203510F03D}" name="Best Player Name" dataDxfId="73" dataCellStyle="Normal 2 2 2"/>
    <tableColumn id="27" xr3:uid="{035049B9-1D2E-4671-9288-48FB586A8A72}" name="Best Player xPts" dataDxfId="72" dataCellStyle="Comma"/>
    <tableColumn id="4" xr3:uid="{E9665C98-C027-4754-AD26-4BF9E6A13CD6}" name="Best Player Price" dataDxfId="71" dataCellStyle="Comma"/>
    <tableColumn id="5" xr3:uid="{A95D7906-CB18-4A6A-9EE7-FC1181802730}" name="2nd Player Name" dataDxfId="70" dataCellStyle="Comma"/>
    <tableColumn id="7" xr3:uid="{62249331-9E2F-428F-8F39-826D45941449}" name="2nd Player xPts" dataDxfId="69" dataCellStyle="Comma"/>
    <tableColumn id="6" xr3:uid="{527F5972-DB24-4C65-BE57-13AB4170A58C}" name="2nd Player Price" dataDxfId="68" dataCellStyle="Comma"/>
    <tableColumn id="9" xr3:uid="{2506A7E1-7215-46F2-B16F-DCD0E8F6905C}" name="3rd Player Name" dataDxfId="67" dataCellStyle="Comma"/>
    <tableColumn id="26" xr3:uid="{E7A027B3-E771-486F-8EE7-A1BFC4068F1D}" name="3rd Player xPts" dataDxfId="66" dataCellStyle="Comma"/>
    <tableColumn id="8" xr3:uid="{876C6A68-F11C-48CD-A9BC-5E4AF8E382FE}" name="3rd Player Price" dataDxfId="65" dataCellStyle="Comma"/>
    <tableColumn id="2" xr3:uid="{7E037804-5244-4D30-97DE-3EEC0E615566}" name="Dif 1st to 2nd" dataDxfId="64" dataCellStyle="Comma">
      <calculatedColumnFormula>Table3737381110[[#This Row],[Best Player xPts]]-Table3737381110[[#This Row],[2nd Player xPts]]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fantasy.premierleague.com/leagues/auto-join/cs6fdy" TargetMode="External"/><Relationship Id="rId3" Type="http://schemas.openxmlformats.org/officeDocument/2006/relationships/hyperlink" Target="https://www.youtube.com/watch?v=QYIWeW5U81I" TargetMode="External"/><Relationship Id="rId7" Type="http://schemas.openxmlformats.org/officeDocument/2006/relationships/hyperlink" Target="https://x.com/FantasySocData" TargetMode="External"/><Relationship Id="rId2" Type="http://schemas.openxmlformats.org/officeDocument/2006/relationships/hyperlink" Target="https://opensolver.org/installing-opensolver/" TargetMode="External"/><Relationship Id="rId1" Type="http://schemas.openxmlformats.org/officeDocument/2006/relationships/hyperlink" Target="https://opensolver.org/" TargetMode="External"/><Relationship Id="rId6" Type="http://schemas.openxmlformats.org/officeDocument/2006/relationships/hyperlink" Target="https://www.youtube.com/channel/UCJoGd54n0-DY1w08xBDKirA" TargetMode="External"/><Relationship Id="rId5" Type="http://schemas.openxmlformats.org/officeDocument/2006/relationships/hyperlink" Target="https://www.patreon.com/fantasysoccerdata" TargetMode="External"/><Relationship Id="rId10" Type="http://schemas.openxmlformats.org/officeDocument/2006/relationships/drawing" Target="../drawings/drawing1.xml"/><Relationship Id="rId4" Type="http://schemas.openxmlformats.org/officeDocument/2006/relationships/hyperlink" Target="https://www.youtube.com/watch?v=4oWH3aOsjNI" TargetMode="External"/><Relationship Id="rId9" Type="http://schemas.openxmlformats.org/officeDocument/2006/relationships/hyperlink" Target="https://www.patreon.com/posts/how-to-use-110153439"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9A8D0-7B14-4FC3-84F1-4C3B8D56570A}">
  <sheetPr codeName="Sheet1">
    <tabColor theme="9" tint="0.79998168889431442"/>
  </sheetPr>
  <dimension ref="A5:E69"/>
  <sheetViews>
    <sheetView showGridLines="0" tabSelected="1" zoomScaleNormal="100" workbookViewId="0"/>
  </sheetViews>
  <sheetFormatPr defaultColWidth="9.140625" defaultRowHeight="15" x14ac:dyDescent="0.25"/>
  <cols>
    <col min="1" max="1" width="3.42578125" style="8" customWidth="1"/>
    <col min="2" max="2" width="18" style="8" bestFit="1" customWidth="1"/>
    <col min="3" max="3" width="17.140625" style="8" bestFit="1" customWidth="1"/>
    <col min="4" max="16384" width="9.140625" style="8"/>
  </cols>
  <sheetData>
    <row r="5" spans="1:5" x14ac:dyDescent="0.25">
      <c r="B5" s="13" t="s">
        <v>18</v>
      </c>
      <c r="C5" s="9" t="s">
        <v>22</v>
      </c>
    </row>
    <row r="6" spans="1:5" x14ac:dyDescent="0.25">
      <c r="B6" s="13" t="s">
        <v>19</v>
      </c>
      <c r="C6" s="9" t="s">
        <v>2023</v>
      </c>
    </row>
    <row r="7" spans="1:5" x14ac:dyDescent="0.25">
      <c r="B7" s="13" t="s">
        <v>20</v>
      </c>
      <c r="C7" s="10">
        <v>45594.815798611111</v>
      </c>
    </row>
    <row r="8" spans="1:5" x14ac:dyDescent="0.25">
      <c r="B8" s="13"/>
      <c r="C8" s="10"/>
    </row>
    <row r="9" spans="1:5" x14ac:dyDescent="0.25">
      <c r="B9" s="12" t="s">
        <v>599</v>
      </c>
      <c r="C9" s="85"/>
    </row>
    <row r="10" spans="1:5" x14ac:dyDescent="0.25">
      <c r="B10" s="86" t="s">
        <v>21</v>
      </c>
      <c r="C10" s="85"/>
    </row>
    <row r="11" spans="1:5" x14ac:dyDescent="0.25">
      <c r="B11" s="86" t="s">
        <v>598</v>
      </c>
      <c r="C11" s="85"/>
      <c r="D11"/>
      <c r="E11" s="11"/>
    </row>
    <row r="12" spans="1:5" x14ac:dyDescent="0.25">
      <c r="A12" s="85"/>
      <c r="B12" s="85"/>
      <c r="C12" s="85"/>
      <c r="D12"/>
      <c r="E12" s="11"/>
    </row>
    <row r="13" spans="1:5" x14ac:dyDescent="0.25">
      <c r="B13" s="13" t="s">
        <v>1249</v>
      </c>
    </row>
    <row r="14" spans="1:5" x14ac:dyDescent="0.25">
      <c r="B14" s="8" t="s">
        <v>1250</v>
      </c>
      <c r="C14" s="8" t="s">
        <v>1252</v>
      </c>
    </row>
    <row r="15" spans="1:5" x14ac:dyDescent="0.25">
      <c r="B15" s="8" t="s">
        <v>1251</v>
      </c>
      <c r="C15" s="12" t="s">
        <v>1253</v>
      </c>
    </row>
    <row r="17" spans="2:2" x14ac:dyDescent="0.25">
      <c r="B17" s="13" t="s">
        <v>564</v>
      </c>
    </row>
    <row r="18" spans="2:2" x14ac:dyDescent="0.25">
      <c r="B18" s="8" t="s">
        <v>565</v>
      </c>
    </row>
    <row r="19" spans="2:2" x14ac:dyDescent="0.25">
      <c r="B19" s="12" t="s">
        <v>566</v>
      </c>
    </row>
    <row r="21" spans="2:2" x14ac:dyDescent="0.25">
      <c r="B21" s="8" t="s">
        <v>567</v>
      </c>
    </row>
    <row r="22" spans="2:2" x14ac:dyDescent="0.25">
      <c r="B22" s="12" t="s">
        <v>568</v>
      </c>
    </row>
    <row r="24" spans="2:2" x14ac:dyDescent="0.25">
      <c r="B24" s="8" t="s">
        <v>569</v>
      </c>
    </row>
    <row r="25" spans="2:2" x14ac:dyDescent="0.25">
      <c r="B25" s="12" t="s">
        <v>570</v>
      </c>
    </row>
    <row r="27" spans="2:2" x14ac:dyDescent="0.25">
      <c r="B27" s="8" t="s">
        <v>571</v>
      </c>
    </row>
    <row r="28" spans="2:2" x14ac:dyDescent="0.25">
      <c r="B28" s="12" t="s">
        <v>1257</v>
      </c>
    </row>
    <row r="30" spans="2:2" x14ac:dyDescent="0.25">
      <c r="B30" s="8" t="s">
        <v>579</v>
      </c>
    </row>
    <row r="31" spans="2:2" x14ac:dyDescent="0.25">
      <c r="B31" s="12" t="s">
        <v>572</v>
      </c>
    </row>
    <row r="34" spans="2:2" x14ac:dyDescent="0.25">
      <c r="B34" s="13" t="s">
        <v>573</v>
      </c>
    </row>
    <row r="35" spans="2:2" x14ac:dyDescent="0.25">
      <c r="B35" s="8" t="s">
        <v>574</v>
      </c>
    </row>
    <row r="36" spans="2:2" x14ac:dyDescent="0.25">
      <c r="B36" s="8" t="s">
        <v>575</v>
      </c>
    </row>
    <row r="55" spans="2:2" x14ac:dyDescent="0.25">
      <c r="B55" s="8" t="s">
        <v>576</v>
      </c>
    </row>
    <row r="56" spans="2:2" x14ac:dyDescent="0.25">
      <c r="B56" s="8" t="s">
        <v>577</v>
      </c>
    </row>
    <row r="58" spans="2:2" x14ac:dyDescent="0.25">
      <c r="B58" s="8" t="s">
        <v>578</v>
      </c>
    </row>
    <row r="68" spans="2:2" x14ac:dyDescent="0.25">
      <c r="B68" s="8" t="s">
        <v>581</v>
      </c>
    </row>
    <row r="69" spans="2:2" x14ac:dyDescent="0.25">
      <c r="B69" s="8" t="s">
        <v>580</v>
      </c>
    </row>
  </sheetData>
  <hyperlinks>
    <hyperlink ref="B19" r:id="rId1" xr:uid="{8019F58D-2258-4982-BB75-3420F7327AA0}"/>
    <hyperlink ref="B22" r:id="rId2" xr:uid="{FF7FC713-CE1A-4E83-B27C-57C163FADE4F}"/>
    <hyperlink ref="B25" r:id="rId3" xr:uid="{CD8B7098-F456-46E1-85F7-E203704077BB}"/>
    <hyperlink ref="B31" r:id="rId4" xr:uid="{1380778C-1E30-46F6-B004-E0C2481FE641}"/>
    <hyperlink ref="B9" r:id="rId5" xr:uid="{BD05DCB0-EFCE-494D-B329-86E3EFDAC035}"/>
    <hyperlink ref="B11" r:id="rId6" xr:uid="{FA1AE74E-18E5-4FE2-AE3B-1D009396BA2F}"/>
    <hyperlink ref="B10" r:id="rId7" xr:uid="{EAEE179F-23B2-48E1-9E29-26FFA0B9BF81}"/>
    <hyperlink ref="C15" r:id="rId8" xr:uid="{4C6B7DE0-C70A-4457-9DEA-76C1A340E351}"/>
    <hyperlink ref="B28" r:id="rId9" xr:uid="{0A106110-B09C-47B6-890A-6E625335829C}"/>
  </hyperlinks>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73C78-C026-481C-A8D0-28AF72DCA34F}">
  <sheetPr codeName="Sheet8">
    <tabColor theme="9" tint="0.59999389629810485"/>
  </sheetPr>
  <dimension ref="A1:F290"/>
  <sheetViews>
    <sheetView showGridLines="0" zoomScaleNormal="100" workbookViewId="0"/>
  </sheetViews>
  <sheetFormatPr defaultColWidth="9.140625" defaultRowHeight="15" x14ac:dyDescent="0.25"/>
  <cols>
    <col min="1" max="1" width="18" style="8" bestFit="1" customWidth="1"/>
    <col min="2" max="2" width="9.140625" style="8"/>
    <col min="3" max="3" width="7.28515625" style="8" customWidth="1"/>
    <col min="4" max="4" width="12.85546875" style="8" customWidth="1"/>
    <col min="5" max="5" width="7.5703125" style="8" customWidth="1"/>
    <col min="6" max="6" width="12.85546875" style="8" customWidth="1"/>
    <col min="7" max="16384" width="9.140625" style="8"/>
  </cols>
  <sheetData>
    <row r="1" spans="1:6" ht="30" customHeight="1" x14ac:dyDescent="0.25">
      <c r="A1" s="87" t="s">
        <v>405</v>
      </c>
      <c r="B1" s="87" t="s">
        <v>683</v>
      </c>
      <c r="C1" s="87" t="s">
        <v>693</v>
      </c>
      <c r="D1" s="87" t="s">
        <v>695</v>
      </c>
      <c r="E1" s="87" t="s">
        <v>694</v>
      </c>
      <c r="F1" s="87" t="s">
        <v>696</v>
      </c>
    </row>
    <row r="2" spans="1:6" x14ac:dyDescent="0.25">
      <c r="A2" s="97">
        <v>45520</v>
      </c>
      <c r="B2" s="8" t="str">
        <f t="shared" ref="B2:B33" si="0">TEXT(A2,"ddd")</f>
        <v>Fri</v>
      </c>
      <c r="C2" s="8">
        <v>1</v>
      </c>
      <c r="D2" s="88">
        <v>0.77083333333333337</v>
      </c>
    </row>
    <row r="3" spans="1:6" x14ac:dyDescent="0.25">
      <c r="A3" s="96">
        <v>45521</v>
      </c>
      <c r="B3" s="8" t="str">
        <f t="shared" si="0"/>
        <v>Sat</v>
      </c>
    </row>
    <row r="4" spans="1:6" x14ac:dyDescent="0.25">
      <c r="A4" s="96">
        <v>45522</v>
      </c>
      <c r="B4" s="8" t="str">
        <f t="shared" si="0"/>
        <v>Sun</v>
      </c>
      <c r="D4" s="88"/>
      <c r="F4" s="88"/>
    </row>
    <row r="5" spans="1:6" x14ac:dyDescent="0.25">
      <c r="A5" s="96">
        <v>45523</v>
      </c>
      <c r="B5" s="8" t="str">
        <f t="shared" si="0"/>
        <v>Mon</v>
      </c>
    </row>
    <row r="6" spans="1:6" x14ac:dyDescent="0.25">
      <c r="A6" s="96">
        <v>45524</v>
      </c>
      <c r="B6" s="8" t="str">
        <f t="shared" si="0"/>
        <v>Tue</v>
      </c>
      <c r="D6" s="88"/>
      <c r="F6" s="88"/>
    </row>
    <row r="7" spans="1:6" x14ac:dyDescent="0.25">
      <c r="A7" s="96">
        <v>45525</v>
      </c>
      <c r="B7" s="8" t="str">
        <f t="shared" si="0"/>
        <v>Wed</v>
      </c>
    </row>
    <row r="8" spans="1:6" x14ac:dyDescent="0.25">
      <c r="A8" s="96">
        <v>45526</v>
      </c>
      <c r="B8" s="8" t="str">
        <f t="shared" si="0"/>
        <v>Thu</v>
      </c>
    </row>
    <row r="9" spans="1:6" x14ac:dyDescent="0.25">
      <c r="A9" s="96">
        <v>45527</v>
      </c>
      <c r="B9" s="8" t="str">
        <f t="shared" si="0"/>
        <v>Fri</v>
      </c>
    </row>
    <row r="10" spans="1:6" x14ac:dyDescent="0.25">
      <c r="A10" s="97">
        <v>45528</v>
      </c>
      <c r="B10" s="8" t="str">
        <f t="shared" si="0"/>
        <v>Sat</v>
      </c>
      <c r="C10" s="8">
        <v>2</v>
      </c>
      <c r="D10" s="88">
        <v>0.45833333333333331</v>
      </c>
    </row>
    <row r="11" spans="1:6" x14ac:dyDescent="0.25">
      <c r="A11" s="96">
        <v>45529</v>
      </c>
      <c r="B11" s="8" t="str">
        <f t="shared" si="0"/>
        <v>Sun</v>
      </c>
      <c r="D11" s="88"/>
      <c r="F11" s="88"/>
    </row>
    <row r="12" spans="1:6" x14ac:dyDescent="0.25">
      <c r="A12" s="96">
        <v>45530</v>
      </c>
      <c r="B12" s="8" t="str">
        <f t="shared" si="0"/>
        <v>Mon</v>
      </c>
    </row>
    <row r="13" spans="1:6" x14ac:dyDescent="0.25">
      <c r="A13" s="96">
        <v>45531</v>
      </c>
      <c r="B13" s="8" t="str">
        <f t="shared" si="0"/>
        <v>Tue</v>
      </c>
      <c r="D13" s="88"/>
      <c r="F13" s="88"/>
    </row>
    <row r="14" spans="1:6" x14ac:dyDescent="0.25">
      <c r="A14" s="96">
        <v>45532</v>
      </c>
      <c r="B14" s="8" t="str">
        <f t="shared" si="0"/>
        <v>Wed</v>
      </c>
    </row>
    <row r="15" spans="1:6" x14ac:dyDescent="0.25">
      <c r="A15" s="96">
        <v>45533</v>
      </c>
      <c r="B15" s="8" t="str">
        <f t="shared" si="0"/>
        <v>Thu</v>
      </c>
    </row>
    <row r="16" spans="1:6" x14ac:dyDescent="0.25">
      <c r="A16" s="96">
        <v>45534</v>
      </c>
      <c r="B16" s="8" t="str">
        <f t="shared" si="0"/>
        <v>Fri</v>
      </c>
    </row>
    <row r="17" spans="1:6" x14ac:dyDescent="0.25">
      <c r="A17" s="97">
        <v>45535</v>
      </c>
      <c r="B17" s="8" t="str">
        <f t="shared" si="0"/>
        <v>Sat</v>
      </c>
      <c r="C17" s="8">
        <v>3</v>
      </c>
      <c r="D17" s="88">
        <v>0.45833333333333331</v>
      </c>
    </row>
    <row r="18" spans="1:6" x14ac:dyDescent="0.25">
      <c r="A18" s="96">
        <v>45536</v>
      </c>
      <c r="B18" s="8" t="str">
        <f t="shared" si="0"/>
        <v>Sun</v>
      </c>
      <c r="D18" s="88"/>
      <c r="F18" s="88"/>
    </row>
    <row r="19" spans="1:6" x14ac:dyDescent="0.25">
      <c r="A19" s="96">
        <v>45537</v>
      </c>
      <c r="B19" s="8" t="str">
        <f t="shared" si="0"/>
        <v>Mon</v>
      </c>
    </row>
    <row r="20" spans="1:6" x14ac:dyDescent="0.25">
      <c r="A20" s="96">
        <v>45538</v>
      </c>
      <c r="B20" s="8" t="str">
        <f t="shared" si="0"/>
        <v>Tue</v>
      </c>
      <c r="D20" s="88"/>
      <c r="F20" s="88"/>
    </row>
    <row r="21" spans="1:6" x14ac:dyDescent="0.25">
      <c r="A21" s="96">
        <v>45539</v>
      </c>
      <c r="B21" s="8" t="str">
        <f t="shared" si="0"/>
        <v>Wed</v>
      </c>
    </row>
    <row r="22" spans="1:6" x14ac:dyDescent="0.25">
      <c r="A22" s="96">
        <v>45540</v>
      </c>
      <c r="B22" s="8" t="str">
        <f t="shared" si="0"/>
        <v>Thu</v>
      </c>
    </row>
    <row r="23" spans="1:6" x14ac:dyDescent="0.25">
      <c r="A23" s="96">
        <v>45541</v>
      </c>
      <c r="B23" s="8" t="str">
        <f t="shared" si="0"/>
        <v>Fri</v>
      </c>
    </row>
    <row r="24" spans="1:6" x14ac:dyDescent="0.25">
      <c r="A24" s="96">
        <v>45542</v>
      </c>
      <c r="B24" s="8" t="str">
        <f t="shared" si="0"/>
        <v>Sat</v>
      </c>
    </row>
    <row r="25" spans="1:6" x14ac:dyDescent="0.25">
      <c r="A25" s="96">
        <v>45543</v>
      </c>
      <c r="B25" s="8" t="str">
        <f t="shared" si="0"/>
        <v>Sun</v>
      </c>
      <c r="D25" s="88"/>
      <c r="F25" s="88"/>
    </row>
    <row r="26" spans="1:6" x14ac:dyDescent="0.25">
      <c r="A26" s="96">
        <v>45544</v>
      </c>
      <c r="B26" s="8" t="str">
        <f t="shared" si="0"/>
        <v>Mon</v>
      </c>
    </row>
    <row r="27" spans="1:6" x14ac:dyDescent="0.25">
      <c r="A27" s="96">
        <v>45545</v>
      </c>
      <c r="B27" s="8" t="str">
        <f t="shared" si="0"/>
        <v>Tue</v>
      </c>
      <c r="D27" s="88"/>
      <c r="F27" s="88"/>
    </row>
    <row r="28" spans="1:6" x14ac:dyDescent="0.25">
      <c r="A28" s="96">
        <v>45546</v>
      </c>
      <c r="B28" s="8" t="str">
        <f t="shared" si="0"/>
        <v>Wed</v>
      </c>
    </row>
    <row r="29" spans="1:6" x14ac:dyDescent="0.25">
      <c r="A29" s="96">
        <v>45547</v>
      </c>
      <c r="B29" s="8" t="str">
        <f t="shared" si="0"/>
        <v>Thu</v>
      </c>
    </row>
    <row r="30" spans="1:6" x14ac:dyDescent="0.25">
      <c r="A30" s="96">
        <v>45548</v>
      </c>
      <c r="B30" s="8" t="str">
        <f t="shared" si="0"/>
        <v>Fri</v>
      </c>
    </row>
    <row r="31" spans="1:6" x14ac:dyDescent="0.25">
      <c r="A31" s="97">
        <v>45549</v>
      </c>
      <c r="B31" s="8" t="str">
        <f t="shared" si="0"/>
        <v>Sat</v>
      </c>
      <c r="C31" s="8">
        <v>4</v>
      </c>
      <c r="D31" s="88">
        <v>0.45833333333333331</v>
      </c>
    </row>
    <row r="32" spans="1:6" x14ac:dyDescent="0.25">
      <c r="A32" s="96">
        <v>45550</v>
      </c>
      <c r="B32" s="8" t="str">
        <f t="shared" si="0"/>
        <v>Sun</v>
      </c>
      <c r="D32" s="88"/>
      <c r="F32" s="88"/>
    </row>
    <row r="33" spans="1:6" x14ac:dyDescent="0.25">
      <c r="A33" s="96">
        <v>45551</v>
      </c>
      <c r="B33" s="8" t="str">
        <f t="shared" si="0"/>
        <v>Mon</v>
      </c>
    </row>
    <row r="34" spans="1:6" x14ac:dyDescent="0.25">
      <c r="A34" s="96">
        <v>45552</v>
      </c>
      <c r="B34" s="8" t="str">
        <f t="shared" ref="B34:B97" si="1">TEXT(A34,"ddd")</f>
        <v>Tue</v>
      </c>
      <c r="D34" s="88"/>
      <c r="E34" s="8">
        <v>1</v>
      </c>
      <c r="F34" s="88"/>
    </row>
    <row r="35" spans="1:6" x14ac:dyDescent="0.25">
      <c r="A35" s="96">
        <v>45553</v>
      </c>
      <c r="B35" s="8" t="str">
        <f t="shared" si="1"/>
        <v>Wed</v>
      </c>
      <c r="E35" s="8">
        <v>1</v>
      </c>
    </row>
    <row r="36" spans="1:6" x14ac:dyDescent="0.25">
      <c r="A36" s="96">
        <v>45554</v>
      </c>
      <c r="B36" s="8" t="str">
        <f t="shared" si="1"/>
        <v>Thu</v>
      </c>
    </row>
    <row r="37" spans="1:6" x14ac:dyDescent="0.25">
      <c r="A37" s="96">
        <v>45555</v>
      </c>
      <c r="B37" s="8" t="str">
        <f t="shared" si="1"/>
        <v>Fri</v>
      </c>
    </row>
    <row r="38" spans="1:6" x14ac:dyDescent="0.25">
      <c r="A38" s="97">
        <v>45556</v>
      </c>
      <c r="B38" s="8" t="str">
        <f t="shared" si="1"/>
        <v>Sat</v>
      </c>
      <c r="C38" s="8">
        <v>5</v>
      </c>
      <c r="D38" s="88">
        <v>0.45833333333333331</v>
      </c>
    </row>
    <row r="39" spans="1:6" x14ac:dyDescent="0.25">
      <c r="A39" s="96">
        <v>45557</v>
      </c>
      <c r="B39" s="8" t="str">
        <f t="shared" si="1"/>
        <v>Sun</v>
      </c>
      <c r="D39" s="88"/>
      <c r="F39" s="88"/>
    </row>
    <row r="40" spans="1:6" x14ac:dyDescent="0.25">
      <c r="A40" s="96">
        <v>45558</v>
      </c>
      <c r="B40" s="8" t="str">
        <f t="shared" si="1"/>
        <v>Mon</v>
      </c>
    </row>
    <row r="41" spans="1:6" x14ac:dyDescent="0.25">
      <c r="A41" s="96">
        <v>45559</v>
      </c>
      <c r="B41" s="8" t="str">
        <f t="shared" si="1"/>
        <v>Tue</v>
      </c>
      <c r="D41" s="88"/>
      <c r="F41" s="88"/>
    </row>
    <row r="42" spans="1:6" x14ac:dyDescent="0.25">
      <c r="A42" s="96">
        <v>45560</v>
      </c>
      <c r="B42" s="8" t="str">
        <f t="shared" si="1"/>
        <v>Wed</v>
      </c>
    </row>
    <row r="43" spans="1:6" x14ac:dyDescent="0.25">
      <c r="A43" s="96">
        <v>45561</v>
      </c>
      <c r="B43" s="8" t="str">
        <f t="shared" si="1"/>
        <v>Thu</v>
      </c>
    </row>
    <row r="44" spans="1:6" x14ac:dyDescent="0.25">
      <c r="A44" s="96">
        <v>45562</v>
      </c>
      <c r="B44" s="8" t="str">
        <f t="shared" si="1"/>
        <v>Fri</v>
      </c>
    </row>
    <row r="45" spans="1:6" x14ac:dyDescent="0.25">
      <c r="A45" s="97">
        <v>45563</v>
      </c>
      <c r="B45" s="8" t="str">
        <f t="shared" si="1"/>
        <v>Sat</v>
      </c>
      <c r="C45" s="8">
        <v>6</v>
      </c>
      <c r="D45" s="88">
        <v>0.45833333333333331</v>
      </c>
    </row>
    <row r="46" spans="1:6" x14ac:dyDescent="0.25">
      <c r="A46" s="96">
        <v>45564</v>
      </c>
      <c r="B46" s="8" t="str">
        <f t="shared" si="1"/>
        <v>Sun</v>
      </c>
      <c r="D46" s="88"/>
      <c r="F46" s="88"/>
    </row>
    <row r="47" spans="1:6" x14ac:dyDescent="0.25">
      <c r="A47" s="96">
        <v>45565</v>
      </c>
      <c r="B47" s="8" t="str">
        <f t="shared" si="1"/>
        <v>Mon</v>
      </c>
    </row>
    <row r="48" spans="1:6" x14ac:dyDescent="0.25">
      <c r="A48" s="96">
        <v>45566</v>
      </c>
      <c r="B48" s="8" t="str">
        <f t="shared" si="1"/>
        <v>Tue</v>
      </c>
      <c r="D48" s="88"/>
      <c r="E48" s="8">
        <v>2</v>
      </c>
      <c r="F48" s="88"/>
    </row>
    <row r="49" spans="1:6" x14ac:dyDescent="0.25">
      <c r="A49" s="96">
        <v>45567</v>
      </c>
      <c r="B49" s="8" t="str">
        <f t="shared" si="1"/>
        <v>Wed</v>
      </c>
      <c r="E49" s="8">
        <v>2</v>
      </c>
    </row>
    <row r="50" spans="1:6" x14ac:dyDescent="0.25">
      <c r="A50" s="96">
        <v>45568</v>
      </c>
      <c r="B50" s="8" t="str">
        <f t="shared" si="1"/>
        <v>Thu</v>
      </c>
    </row>
    <row r="51" spans="1:6" x14ac:dyDescent="0.25">
      <c r="A51" s="96">
        <v>45569</v>
      </c>
      <c r="B51" s="8" t="str">
        <f t="shared" si="1"/>
        <v>Fri</v>
      </c>
    </row>
    <row r="52" spans="1:6" x14ac:dyDescent="0.25">
      <c r="A52" s="97">
        <v>45570</v>
      </c>
      <c r="B52" s="8" t="str">
        <f t="shared" si="1"/>
        <v>Sat</v>
      </c>
      <c r="C52" s="8">
        <v>7</v>
      </c>
      <c r="D52" s="88">
        <v>0.5625</v>
      </c>
    </row>
    <row r="53" spans="1:6" x14ac:dyDescent="0.25">
      <c r="A53" s="96">
        <v>45571</v>
      </c>
      <c r="B53" s="8" t="str">
        <f t="shared" si="1"/>
        <v>Sun</v>
      </c>
      <c r="D53" s="88"/>
      <c r="F53" s="88"/>
    </row>
    <row r="54" spans="1:6" x14ac:dyDescent="0.25">
      <c r="A54" s="96">
        <v>45572</v>
      </c>
      <c r="B54" s="8" t="str">
        <f t="shared" si="1"/>
        <v>Mon</v>
      </c>
    </row>
    <row r="55" spans="1:6" x14ac:dyDescent="0.25">
      <c r="A55" s="96">
        <v>45573</v>
      </c>
      <c r="B55" s="8" t="str">
        <f t="shared" si="1"/>
        <v>Tue</v>
      </c>
      <c r="D55" s="88"/>
      <c r="F55" s="88"/>
    </row>
    <row r="56" spans="1:6" x14ac:dyDescent="0.25">
      <c r="A56" s="96">
        <v>45574</v>
      </c>
      <c r="B56" s="8" t="str">
        <f t="shared" si="1"/>
        <v>Wed</v>
      </c>
    </row>
    <row r="57" spans="1:6" x14ac:dyDescent="0.25">
      <c r="A57" s="96">
        <v>45575</v>
      </c>
      <c r="B57" s="8" t="str">
        <f t="shared" si="1"/>
        <v>Thu</v>
      </c>
    </row>
    <row r="58" spans="1:6" x14ac:dyDescent="0.25">
      <c r="A58" s="96">
        <v>45576</v>
      </c>
      <c r="B58" s="8" t="str">
        <f t="shared" si="1"/>
        <v>Fri</v>
      </c>
    </row>
    <row r="59" spans="1:6" x14ac:dyDescent="0.25">
      <c r="A59" s="96">
        <v>45577</v>
      </c>
      <c r="B59" s="8" t="str">
        <f t="shared" si="1"/>
        <v>Sat</v>
      </c>
    </row>
    <row r="60" spans="1:6" x14ac:dyDescent="0.25">
      <c r="A60" s="96">
        <v>45578</v>
      </c>
      <c r="B60" s="8" t="str">
        <f t="shared" si="1"/>
        <v>Sun</v>
      </c>
      <c r="D60" s="88"/>
      <c r="F60" s="88"/>
    </row>
    <row r="61" spans="1:6" x14ac:dyDescent="0.25">
      <c r="A61" s="96">
        <v>45579</v>
      </c>
      <c r="B61" s="8" t="str">
        <f t="shared" si="1"/>
        <v>Mon</v>
      </c>
    </row>
    <row r="62" spans="1:6" x14ac:dyDescent="0.25">
      <c r="A62" s="96">
        <v>45580</v>
      </c>
      <c r="B62" s="8" t="str">
        <f t="shared" si="1"/>
        <v>Tue</v>
      </c>
      <c r="D62" s="88"/>
      <c r="F62" s="88"/>
    </row>
    <row r="63" spans="1:6" x14ac:dyDescent="0.25">
      <c r="A63" s="96">
        <v>45581</v>
      </c>
      <c r="B63" s="8" t="str">
        <f t="shared" si="1"/>
        <v>Wed</v>
      </c>
    </row>
    <row r="64" spans="1:6" x14ac:dyDescent="0.25">
      <c r="A64" s="96">
        <v>45582</v>
      </c>
      <c r="B64" s="8" t="str">
        <f t="shared" si="1"/>
        <v>Thu</v>
      </c>
    </row>
    <row r="65" spans="1:6" x14ac:dyDescent="0.25">
      <c r="A65" s="96">
        <v>45583</v>
      </c>
      <c r="B65" s="8" t="str">
        <f t="shared" si="1"/>
        <v>Fri</v>
      </c>
    </row>
    <row r="66" spans="1:6" x14ac:dyDescent="0.25">
      <c r="A66" s="97">
        <v>45584</v>
      </c>
      <c r="B66" s="8" t="str">
        <f t="shared" si="1"/>
        <v>Sat</v>
      </c>
      <c r="C66" s="8">
        <v>8</v>
      </c>
      <c r="D66" s="88">
        <v>0.5625</v>
      </c>
    </row>
    <row r="67" spans="1:6" x14ac:dyDescent="0.25">
      <c r="A67" s="96">
        <v>45585</v>
      </c>
      <c r="B67" s="8" t="str">
        <f t="shared" si="1"/>
        <v>Sun</v>
      </c>
      <c r="D67" s="88"/>
      <c r="F67" s="88"/>
    </row>
    <row r="68" spans="1:6" x14ac:dyDescent="0.25">
      <c r="A68" s="96">
        <v>45586</v>
      </c>
      <c r="B68" s="8" t="str">
        <f t="shared" si="1"/>
        <v>Mon</v>
      </c>
    </row>
    <row r="69" spans="1:6" x14ac:dyDescent="0.25">
      <c r="A69" s="96">
        <v>45587</v>
      </c>
      <c r="B69" s="8" t="str">
        <f t="shared" si="1"/>
        <v>Tue</v>
      </c>
      <c r="D69" s="88"/>
      <c r="E69" s="8">
        <v>3</v>
      </c>
      <c r="F69" s="88"/>
    </row>
    <row r="70" spans="1:6" x14ac:dyDescent="0.25">
      <c r="A70" s="96">
        <v>45588</v>
      </c>
      <c r="B70" s="8" t="str">
        <f t="shared" si="1"/>
        <v>Wed</v>
      </c>
      <c r="E70" s="8">
        <v>3</v>
      </c>
    </row>
    <row r="71" spans="1:6" x14ac:dyDescent="0.25">
      <c r="A71" s="96">
        <v>45589</v>
      </c>
      <c r="B71" s="8" t="str">
        <f t="shared" si="1"/>
        <v>Thu</v>
      </c>
    </row>
    <row r="72" spans="1:6" x14ac:dyDescent="0.25">
      <c r="A72" s="96">
        <v>45590</v>
      </c>
      <c r="B72" s="8" t="str">
        <f t="shared" si="1"/>
        <v>Fri</v>
      </c>
    </row>
    <row r="73" spans="1:6" x14ac:dyDescent="0.25">
      <c r="A73" s="97">
        <v>45591</v>
      </c>
      <c r="B73" s="8" t="str">
        <f t="shared" si="1"/>
        <v>Sat</v>
      </c>
      <c r="C73" s="8">
        <v>9</v>
      </c>
      <c r="D73" s="88">
        <v>0.5625</v>
      </c>
    </row>
    <row r="74" spans="1:6" x14ac:dyDescent="0.25">
      <c r="A74" s="96">
        <v>45592</v>
      </c>
      <c r="B74" s="8" t="str">
        <f t="shared" si="1"/>
        <v>Sun</v>
      </c>
      <c r="D74" s="88"/>
      <c r="F74" s="88"/>
    </row>
    <row r="75" spans="1:6" x14ac:dyDescent="0.25">
      <c r="A75" s="96">
        <v>45593</v>
      </c>
      <c r="B75" s="8" t="str">
        <f t="shared" si="1"/>
        <v>Mon</v>
      </c>
    </row>
    <row r="76" spans="1:6" x14ac:dyDescent="0.25">
      <c r="A76" s="96">
        <v>45594</v>
      </c>
      <c r="B76" s="8" t="str">
        <f t="shared" si="1"/>
        <v>Tue</v>
      </c>
      <c r="D76" s="88"/>
      <c r="F76" s="88"/>
    </row>
    <row r="77" spans="1:6" x14ac:dyDescent="0.25">
      <c r="A77" s="96">
        <v>45595</v>
      </c>
      <c r="B77" s="8" t="str">
        <f t="shared" si="1"/>
        <v>Wed</v>
      </c>
    </row>
    <row r="78" spans="1:6" x14ac:dyDescent="0.25">
      <c r="A78" s="96">
        <v>45596</v>
      </c>
      <c r="B78" s="8" t="str">
        <f t="shared" si="1"/>
        <v>Thu</v>
      </c>
    </row>
    <row r="79" spans="1:6" x14ac:dyDescent="0.25">
      <c r="A79" s="96">
        <v>45597</v>
      </c>
      <c r="B79" s="8" t="str">
        <f t="shared" si="1"/>
        <v>Fri</v>
      </c>
    </row>
    <row r="80" spans="1:6" x14ac:dyDescent="0.25">
      <c r="A80" s="97">
        <v>45598</v>
      </c>
      <c r="B80" s="8" t="str">
        <f t="shared" si="1"/>
        <v>Sat</v>
      </c>
      <c r="C80" s="8">
        <v>10</v>
      </c>
      <c r="D80" s="88">
        <v>0.5625</v>
      </c>
    </row>
    <row r="81" spans="1:6" x14ac:dyDescent="0.25">
      <c r="A81" s="96">
        <v>45599</v>
      </c>
      <c r="B81" s="8" t="str">
        <f t="shared" si="1"/>
        <v>Sun</v>
      </c>
      <c r="D81" s="88"/>
      <c r="F81" s="88"/>
    </row>
    <row r="82" spans="1:6" x14ac:dyDescent="0.25">
      <c r="A82" s="96">
        <v>45600</v>
      </c>
      <c r="B82" s="8" t="str">
        <f t="shared" si="1"/>
        <v>Mon</v>
      </c>
    </row>
    <row r="83" spans="1:6" x14ac:dyDescent="0.25">
      <c r="A83" s="96">
        <v>45601</v>
      </c>
      <c r="B83" s="8" t="str">
        <f t="shared" si="1"/>
        <v>Tue</v>
      </c>
      <c r="D83" s="88"/>
      <c r="E83" s="8">
        <v>4</v>
      </c>
      <c r="F83" s="88"/>
    </row>
    <row r="84" spans="1:6" x14ac:dyDescent="0.25">
      <c r="A84" s="96">
        <v>45602</v>
      </c>
      <c r="B84" s="8" t="str">
        <f t="shared" si="1"/>
        <v>Wed</v>
      </c>
      <c r="E84" s="8">
        <v>4</v>
      </c>
    </row>
    <row r="85" spans="1:6" x14ac:dyDescent="0.25">
      <c r="A85" s="96">
        <v>45603</v>
      </c>
      <c r="B85" s="8" t="str">
        <f t="shared" si="1"/>
        <v>Thu</v>
      </c>
    </row>
    <row r="86" spans="1:6" x14ac:dyDescent="0.25">
      <c r="A86" s="96">
        <v>45604</v>
      </c>
      <c r="B86" s="8" t="str">
        <f t="shared" si="1"/>
        <v>Fri</v>
      </c>
    </row>
    <row r="87" spans="1:6" x14ac:dyDescent="0.25">
      <c r="A87" s="97">
        <v>45605</v>
      </c>
      <c r="B87" s="8" t="str">
        <f t="shared" si="1"/>
        <v>Sat</v>
      </c>
      <c r="C87" s="8">
        <v>11</v>
      </c>
      <c r="D87" s="88">
        <v>0.5625</v>
      </c>
    </row>
    <row r="88" spans="1:6" x14ac:dyDescent="0.25">
      <c r="A88" s="96">
        <v>45606</v>
      </c>
      <c r="B88" s="8" t="str">
        <f t="shared" si="1"/>
        <v>Sun</v>
      </c>
      <c r="D88" s="88"/>
      <c r="F88" s="88"/>
    </row>
    <row r="89" spans="1:6" x14ac:dyDescent="0.25">
      <c r="A89" s="96">
        <v>45607</v>
      </c>
      <c r="B89" s="8" t="str">
        <f t="shared" si="1"/>
        <v>Mon</v>
      </c>
    </row>
    <row r="90" spans="1:6" x14ac:dyDescent="0.25">
      <c r="A90" s="96">
        <v>45608</v>
      </c>
      <c r="B90" s="8" t="str">
        <f t="shared" si="1"/>
        <v>Tue</v>
      </c>
      <c r="D90" s="88"/>
      <c r="F90" s="88"/>
    </row>
    <row r="91" spans="1:6" x14ac:dyDescent="0.25">
      <c r="A91" s="96">
        <v>45609</v>
      </c>
      <c r="B91" s="8" t="str">
        <f t="shared" si="1"/>
        <v>Wed</v>
      </c>
    </row>
    <row r="92" spans="1:6" x14ac:dyDescent="0.25">
      <c r="A92" s="96">
        <v>45610</v>
      </c>
      <c r="B92" s="8" t="str">
        <f t="shared" si="1"/>
        <v>Thu</v>
      </c>
    </row>
    <row r="93" spans="1:6" x14ac:dyDescent="0.25">
      <c r="A93" s="96">
        <v>45611</v>
      </c>
      <c r="B93" s="8" t="str">
        <f t="shared" si="1"/>
        <v>Fri</v>
      </c>
    </row>
    <row r="94" spans="1:6" x14ac:dyDescent="0.25">
      <c r="A94" s="96">
        <v>45612</v>
      </c>
      <c r="B94" s="8" t="str">
        <f t="shared" si="1"/>
        <v>Sat</v>
      </c>
    </row>
    <row r="95" spans="1:6" x14ac:dyDescent="0.25">
      <c r="A95" s="96">
        <v>45613</v>
      </c>
      <c r="B95" s="8" t="str">
        <f t="shared" si="1"/>
        <v>Sun</v>
      </c>
      <c r="D95" s="88"/>
      <c r="F95" s="88"/>
    </row>
    <row r="96" spans="1:6" x14ac:dyDescent="0.25">
      <c r="A96" s="96">
        <v>45614</v>
      </c>
      <c r="B96" s="8" t="str">
        <f t="shared" si="1"/>
        <v>Mon</v>
      </c>
    </row>
    <row r="97" spans="1:6" x14ac:dyDescent="0.25">
      <c r="A97" s="96">
        <v>45615</v>
      </c>
      <c r="B97" s="8" t="str">
        <f t="shared" si="1"/>
        <v>Tue</v>
      </c>
      <c r="D97" s="88"/>
      <c r="F97" s="88"/>
    </row>
    <row r="98" spans="1:6" x14ac:dyDescent="0.25">
      <c r="A98" s="96">
        <v>45616</v>
      </c>
      <c r="B98" s="8" t="str">
        <f t="shared" ref="B98:B161" si="2">TEXT(A98,"ddd")</f>
        <v>Wed</v>
      </c>
    </row>
    <row r="99" spans="1:6" x14ac:dyDescent="0.25">
      <c r="A99" s="96">
        <v>45617</v>
      </c>
      <c r="B99" s="8" t="str">
        <f t="shared" si="2"/>
        <v>Thu</v>
      </c>
    </row>
    <row r="100" spans="1:6" x14ac:dyDescent="0.25">
      <c r="A100" s="96">
        <v>45618</v>
      </c>
      <c r="B100" s="8" t="str">
        <f t="shared" si="2"/>
        <v>Fri</v>
      </c>
    </row>
    <row r="101" spans="1:6" x14ac:dyDescent="0.25">
      <c r="A101" s="97">
        <v>45619</v>
      </c>
      <c r="B101" s="8" t="str">
        <f t="shared" si="2"/>
        <v>Sat</v>
      </c>
      <c r="C101" s="8">
        <v>12</v>
      </c>
      <c r="D101" s="88">
        <v>0.5625</v>
      </c>
    </row>
    <row r="102" spans="1:6" x14ac:dyDescent="0.25">
      <c r="A102" s="96">
        <v>45620</v>
      </c>
      <c r="B102" s="8" t="str">
        <f t="shared" si="2"/>
        <v>Sun</v>
      </c>
      <c r="D102" s="88"/>
      <c r="F102" s="88"/>
    </row>
    <row r="103" spans="1:6" x14ac:dyDescent="0.25">
      <c r="A103" s="96">
        <v>45621</v>
      </c>
      <c r="B103" s="8" t="str">
        <f t="shared" si="2"/>
        <v>Mon</v>
      </c>
    </row>
    <row r="104" spans="1:6" x14ac:dyDescent="0.25">
      <c r="A104" s="96">
        <v>45622</v>
      </c>
      <c r="B104" s="8" t="str">
        <f t="shared" si="2"/>
        <v>Tue</v>
      </c>
      <c r="D104" s="88"/>
      <c r="E104" s="8">
        <v>5</v>
      </c>
      <c r="F104" s="88"/>
    </row>
    <row r="105" spans="1:6" x14ac:dyDescent="0.25">
      <c r="A105" s="96">
        <v>45623</v>
      </c>
      <c r="B105" s="8" t="str">
        <f t="shared" si="2"/>
        <v>Wed</v>
      </c>
      <c r="E105" s="8">
        <v>5</v>
      </c>
    </row>
    <row r="106" spans="1:6" x14ac:dyDescent="0.25">
      <c r="A106" s="96">
        <v>45624</v>
      </c>
      <c r="B106" s="8" t="str">
        <f t="shared" si="2"/>
        <v>Thu</v>
      </c>
    </row>
    <row r="107" spans="1:6" x14ac:dyDescent="0.25">
      <c r="A107" s="96">
        <v>45625</v>
      </c>
      <c r="B107" s="8" t="str">
        <f t="shared" si="2"/>
        <v>Fri</v>
      </c>
    </row>
    <row r="108" spans="1:6" x14ac:dyDescent="0.25">
      <c r="A108" s="97">
        <v>45626</v>
      </c>
      <c r="B108" s="8" t="str">
        <f t="shared" si="2"/>
        <v>Sat</v>
      </c>
      <c r="C108" s="8">
        <v>13</v>
      </c>
      <c r="D108" s="88">
        <v>0.5625</v>
      </c>
    </row>
    <row r="109" spans="1:6" x14ac:dyDescent="0.25">
      <c r="A109" s="96">
        <v>45627</v>
      </c>
      <c r="B109" s="8" t="str">
        <f t="shared" si="2"/>
        <v>Sun</v>
      </c>
      <c r="D109" s="88"/>
      <c r="F109" s="88"/>
    </row>
    <row r="110" spans="1:6" x14ac:dyDescent="0.25">
      <c r="A110" s="96">
        <v>45628</v>
      </c>
      <c r="B110" s="8" t="str">
        <f t="shared" si="2"/>
        <v>Mon</v>
      </c>
    </row>
    <row r="111" spans="1:6" x14ac:dyDescent="0.25">
      <c r="A111" s="97">
        <v>45629</v>
      </c>
      <c r="B111" s="8" t="str">
        <f t="shared" si="2"/>
        <v>Tue</v>
      </c>
      <c r="C111" s="8">
        <v>14</v>
      </c>
      <c r="D111" s="88">
        <v>0.76041666666666663</v>
      </c>
      <c r="F111" s="88"/>
    </row>
    <row r="112" spans="1:6" x14ac:dyDescent="0.25">
      <c r="A112" s="96">
        <v>45630</v>
      </c>
      <c r="B112" s="8" t="str">
        <f t="shared" si="2"/>
        <v>Wed</v>
      </c>
    </row>
    <row r="113" spans="1:6" x14ac:dyDescent="0.25">
      <c r="A113" s="96">
        <v>45631</v>
      </c>
      <c r="B113" s="8" t="str">
        <f t="shared" si="2"/>
        <v>Thu</v>
      </c>
    </row>
    <row r="114" spans="1:6" x14ac:dyDescent="0.25">
      <c r="A114" s="96">
        <v>45632</v>
      </c>
      <c r="B114" s="8" t="str">
        <f t="shared" si="2"/>
        <v>Fri</v>
      </c>
    </row>
    <row r="115" spans="1:6" x14ac:dyDescent="0.25">
      <c r="A115" s="97">
        <v>45633</v>
      </c>
      <c r="B115" s="8" t="str">
        <f t="shared" si="2"/>
        <v>Sat</v>
      </c>
      <c r="C115" s="8">
        <v>15</v>
      </c>
      <c r="D115" s="88">
        <v>0.5625</v>
      </c>
    </row>
    <row r="116" spans="1:6" x14ac:dyDescent="0.25">
      <c r="A116" s="96">
        <v>45634</v>
      </c>
      <c r="B116" s="8" t="str">
        <f t="shared" si="2"/>
        <v>Sun</v>
      </c>
      <c r="D116" s="88"/>
      <c r="F116" s="88"/>
    </row>
    <row r="117" spans="1:6" x14ac:dyDescent="0.25">
      <c r="A117" s="96">
        <v>45635</v>
      </c>
      <c r="B117" s="8" t="str">
        <f t="shared" si="2"/>
        <v>Mon</v>
      </c>
    </row>
    <row r="118" spans="1:6" x14ac:dyDescent="0.25">
      <c r="A118" s="96">
        <v>45636</v>
      </c>
      <c r="B118" s="8" t="str">
        <f t="shared" si="2"/>
        <v>Tue</v>
      </c>
      <c r="D118" s="88"/>
      <c r="E118" s="8">
        <v>6</v>
      </c>
      <c r="F118" s="88"/>
    </row>
    <row r="119" spans="1:6" x14ac:dyDescent="0.25">
      <c r="A119" s="96">
        <v>45637</v>
      </c>
      <c r="B119" s="8" t="str">
        <f t="shared" si="2"/>
        <v>Wed</v>
      </c>
      <c r="E119" s="8">
        <v>6</v>
      </c>
    </row>
    <row r="120" spans="1:6" x14ac:dyDescent="0.25">
      <c r="A120" s="96">
        <v>45638</v>
      </c>
      <c r="B120" s="8" t="str">
        <f t="shared" si="2"/>
        <v>Thu</v>
      </c>
    </row>
    <row r="121" spans="1:6" x14ac:dyDescent="0.25">
      <c r="A121" s="96">
        <v>45639</v>
      </c>
      <c r="B121" s="8" t="str">
        <f t="shared" si="2"/>
        <v>Fri</v>
      </c>
    </row>
    <row r="122" spans="1:6" x14ac:dyDescent="0.25">
      <c r="A122" s="97">
        <v>45640</v>
      </c>
      <c r="B122" s="8" t="str">
        <f t="shared" si="2"/>
        <v>Sat</v>
      </c>
      <c r="C122" s="8">
        <v>16</v>
      </c>
      <c r="D122" s="88">
        <v>0.5625</v>
      </c>
    </row>
    <row r="123" spans="1:6" x14ac:dyDescent="0.25">
      <c r="A123" s="96">
        <v>45641</v>
      </c>
      <c r="B123" s="8" t="str">
        <f t="shared" si="2"/>
        <v>Sun</v>
      </c>
      <c r="D123" s="88"/>
      <c r="F123" s="88"/>
    </row>
    <row r="124" spans="1:6" x14ac:dyDescent="0.25">
      <c r="A124" s="96">
        <v>45642</v>
      </c>
      <c r="B124" s="8" t="str">
        <f t="shared" si="2"/>
        <v>Mon</v>
      </c>
    </row>
    <row r="125" spans="1:6" x14ac:dyDescent="0.25">
      <c r="A125" s="96">
        <v>45643</v>
      </c>
      <c r="B125" s="8" t="str">
        <f t="shared" si="2"/>
        <v>Tue</v>
      </c>
      <c r="D125" s="88"/>
      <c r="F125" s="88"/>
    </row>
    <row r="126" spans="1:6" x14ac:dyDescent="0.25">
      <c r="A126" s="96">
        <v>45644</v>
      </c>
      <c r="B126" s="8" t="str">
        <f t="shared" si="2"/>
        <v>Wed</v>
      </c>
    </row>
    <row r="127" spans="1:6" x14ac:dyDescent="0.25">
      <c r="A127" s="96">
        <v>45645</v>
      </c>
      <c r="B127" s="8" t="str">
        <f t="shared" si="2"/>
        <v>Thu</v>
      </c>
    </row>
    <row r="128" spans="1:6" x14ac:dyDescent="0.25">
      <c r="A128" s="96">
        <v>45646</v>
      </c>
      <c r="B128" s="8" t="str">
        <f t="shared" si="2"/>
        <v>Fri</v>
      </c>
    </row>
    <row r="129" spans="1:6" x14ac:dyDescent="0.25">
      <c r="A129" s="97">
        <v>45647</v>
      </c>
      <c r="B129" s="8" t="str">
        <f t="shared" si="2"/>
        <v>Sat</v>
      </c>
      <c r="C129" s="8">
        <v>17</v>
      </c>
      <c r="D129" s="88">
        <v>0.5625</v>
      </c>
    </row>
    <row r="130" spans="1:6" x14ac:dyDescent="0.25">
      <c r="A130" s="96">
        <v>45648</v>
      </c>
      <c r="B130" s="8" t="str">
        <f t="shared" si="2"/>
        <v>Sun</v>
      </c>
      <c r="D130" s="88"/>
      <c r="F130" s="88"/>
    </row>
    <row r="131" spans="1:6" x14ac:dyDescent="0.25">
      <c r="A131" s="96">
        <v>45649</v>
      </c>
      <c r="B131" s="8" t="str">
        <f t="shared" si="2"/>
        <v>Mon</v>
      </c>
    </row>
    <row r="132" spans="1:6" x14ac:dyDescent="0.25">
      <c r="A132" s="96">
        <v>45650</v>
      </c>
      <c r="B132" s="8" t="str">
        <f t="shared" si="2"/>
        <v>Tue</v>
      </c>
      <c r="D132" s="88"/>
      <c r="F132" s="88"/>
    </row>
    <row r="133" spans="1:6" x14ac:dyDescent="0.25">
      <c r="A133" s="96">
        <v>45651</v>
      </c>
      <c r="B133" s="8" t="str">
        <f t="shared" si="2"/>
        <v>Wed</v>
      </c>
    </row>
    <row r="134" spans="1:6" x14ac:dyDescent="0.25">
      <c r="A134" s="97">
        <v>45652</v>
      </c>
      <c r="B134" s="8" t="str">
        <f t="shared" si="2"/>
        <v>Thu</v>
      </c>
      <c r="C134" s="8">
        <v>18</v>
      </c>
      <c r="D134" s="88">
        <v>0.5625</v>
      </c>
    </row>
    <row r="135" spans="1:6" x14ac:dyDescent="0.25">
      <c r="A135" s="96">
        <v>45653</v>
      </c>
      <c r="B135" s="8" t="str">
        <f t="shared" si="2"/>
        <v>Fri</v>
      </c>
    </row>
    <row r="136" spans="1:6" x14ac:dyDescent="0.25">
      <c r="A136" s="96">
        <v>45654</v>
      </c>
      <c r="B136" s="8" t="str">
        <f t="shared" si="2"/>
        <v>Sat</v>
      </c>
    </row>
    <row r="137" spans="1:6" x14ac:dyDescent="0.25">
      <c r="A137" s="97">
        <v>45655</v>
      </c>
      <c r="B137" s="8" t="str">
        <f t="shared" si="2"/>
        <v>Sun</v>
      </c>
      <c r="C137" s="8">
        <v>19</v>
      </c>
      <c r="D137" s="88">
        <v>0.5625</v>
      </c>
      <c r="F137" s="88"/>
    </row>
    <row r="138" spans="1:6" x14ac:dyDescent="0.25">
      <c r="A138" s="96">
        <v>45656</v>
      </c>
      <c r="B138" s="8" t="str">
        <f t="shared" si="2"/>
        <v>Mon</v>
      </c>
    </row>
    <row r="139" spans="1:6" x14ac:dyDescent="0.25">
      <c r="A139" s="96">
        <v>45657</v>
      </c>
      <c r="B139" s="8" t="str">
        <f t="shared" si="2"/>
        <v>Tue</v>
      </c>
      <c r="D139" s="88"/>
      <c r="F139" s="88"/>
    </row>
    <row r="140" spans="1:6" x14ac:dyDescent="0.25">
      <c r="A140" s="96">
        <v>45658</v>
      </c>
      <c r="B140" s="8" t="str">
        <f t="shared" si="2"/>
        <v>Wed</v>
      </c>
    </row>
    <row r="141" spans="1:6" x14ac:dyDescent="0.25">
      <c r="A141" s="96">
        <v>45659</v>
      </c>
      <c r="B141" s="8" t="str">
        <f t="shared" si="2"/>
        <v>Thu</v>
      </c>
    </row>
    <row r="142" spans="1:6" x14ac:dyDescent="0.25">
      <c r="A142" s="96">
        <v>45660</v>
      </c>
      <c r="B142" s="8" t="str">
        <f t="shared" si="2"/>
        <v>Fri</v>
      </c>
    </row>
    <row r="143" spans="1:6" x14ac:dyDescent="0.25">
      <c r="A143" s="97">
        <v>45661</v>
      </c>
      <c r="B143" s="8" t="str">
        <f t="shared" si="2"/>
        <v>Sat</v>
      </c>
      <c r="C143" s="8">
        <v>20</v>
      </c>
      <c r="D143" s="88">
        <v>0.5625</v>
      </c>
    </row>
    <row r="144" spans="1:6" x14ac:dyDescent="0.25">
      <c r="A144" s="96">
        <v>45662</v>
      </c>
      <c r="B144" s="8" t="str">
        <f t="shared" si="2"/>
        <v>Sun</v>
      </c>
      <c r="D144" s="88"/>
      <c r="F144" s="88"/>
    </row>
    <row r="145" spans="1:6" x14ac:dyDescent="0.25">
      <c r="A145" s="96">
        <v>45663</v>
      </c>
      <c r="B145" s="8" t="str">
        <f t="shared" si="2"/>
        <v>Mon</v>
      </c>
    </row>
    <row r="146" spans="1:6" x14ac:dyDescent="0.25">
      <c r="A146" s="96">
        <v>45664</v>
      </c>
      <c r="B146" s="8" t="str">
        <f t="shared" si="2"/>
        <v>Tue</v>
      </c>
      <c r="D146" s="88"/>
      <c r="F146" s="88"/>
    </row>
    <row r="147" spans="1:6" x14ac:dyDescent="0.25">
      <c r="A147" s="96">
        <v>45665</v>
      </c>
      <c r="B147" s="8" t="str">
        <f t="shared" si="2"/>
        <v>Wed</v>
      </c>
    </row>
    <row r="148" spans="1:6" x14ac:dyDescent="0.25">
      <c r="A148" s="96">
        <v>45666</v>
      </c>
      <c r="B148" s="8" t="str">
        <f t="shared" si="2"/>
        <v>Thu</v>
      </c>
    </row>
    <row r="149" spans="1:6" x14ac:dyDescent="0.25">
      <c r="A149" s="96">
        <v>45667</v>
      </c>
      <c r="B149" s="8" t="str">
        <f t="shared" si="2"/>
        <v>Fri</v>
      </c>
    </row>
    <row r="150" spans="1:6" x14ac:dyDescent="0.25">
      <c r="A150" s="96">
        <v>45668</v>
      </c>
      <c r="B150" s="8" t="str">
        <f t="shared" si="2"/>
        <v>Sat</v>
      </c>
    </row>
    <row r="151" spans="1:6" x14ac:dyDescent="0.25">
      <c r="A151" s="96">
        <v>45669</v>
      </c>
      <c r="B151" s="8" t="str">
        <f t="shared" si="2"/>
        <v>Sun</v>
      </c>
      <c r="D151" s="88"/>
      <c r="F151" s="88"/>
    </row>
    <row r="152" spans="1:6" x14ac:dyDescent="0.25">
      <c r="A152" s="96">
        <v>45670</v>
      </c>
      <c r="B152" s="8" t="str">
        <f t="shared" si="2"/>
        <v>Mon</v>
      </c>
    </row>
    <row r="153" spans="1:6" x14ac:dyDescent="0.25">
      <c r="A153" s="97">
        <v>45671</v>
      </c>
      <c r="B153" s="8" t="str">
        <f t="shared" si="2"/>
        <v>Tue</v>
      </c>
      <c r="C153" s="8">
        <v>21</v>
      </c>
      <c r="D153" s="88">
        <v>0.76041666666666663</v>
      </c>
      <c r="F153" s="88"/>
    </row>
    <row r="154" spans="1:6" x14ac:dyDescent="0.25">
      <c r="A154" s="96">
        <v>45672</v>
      </c>
      <c r="B154" s="8" t="str">
        <f t="shared" si="2"/>
        <v>Wed</v>
      </c>
    </row>
    <row r="155" spans="1:6" x14ac:dyDescent="0.25">
      <c r="A155" s="96">
        <v>45673</v>
      </c>
      <c r="B155" s="8" t="str">
        <f t="shared" si="2"/>
        <v>Thu</v>
      </c>
    </row>
    <row r="156" spans="1:6" x14ac:dyDescent="0.25">
      <c r="A156" s="96">
        <v>45674</v>
      </c>
      <c r="B156" s="8" t="str">
        <f t="shared" si="2"/>
        <v>Fri</v>
      </c>
    </row>
    <row r="157" spans="1:6" x14ac:dyDescent="0.25">
      <c r="A157" s="97">
        <v>45675</v>
      </c>
      <c r="B157" s="8" t="str">
        <f t="shared" si="2"/>
        <v>Sat</v>
      </c>
      <c r="C157" s="8">
        <v>22</v>
      </c>
      <c r="D157" s="88">
        <v>0.5625</v>
      </c>
    </row>
    <row r="158" spans="1:6" x14ac:dyDescent="0.25">
      <c r="A158" s="96">
        <v>45676</v>
      </c>
      <c r="B158" s="8" t="str">
        <f t="shared" si="2"/>
        <v>Sun</v>
      </c>
      <c r="D158" s="88"/>
      <c r="F158" s="88"/>
    </row>
    <row r="159" spans="1:6" x14ac:dyDescent="0.25">
      <c r="A159" s="96">
        <v>45677</v>
      </c>
      <c r="B159" s="8" t="str">
        <f t="shared" si="2"/>
        <v>Mon</v>
      </c>
    </row>
    <row r="160" spans="1:6" x14ac:dyDescent="0.25">
      <c r="A160" s="96">
        <v>45678</v>
      </c>
      <c r="B160" s="8" t="str">
        <f t="shared" si="2"/>
        <v>Tue</v>
      </c>
      <c r="D160" s="88"/>
      <c r="E160" s="8">
        <v>7</v>
      </c>
      <c r="F160" s="88"/>
    </row>
    <row r="161" spans="1:6" x14ac:dyDescent="0.25">
      <c r="A161" s="96">
        <v>45679</v>
      </c>
      <c r="B161" s="8" t="str">
        <f t="shared" si="2"/>
        <v>Wed</v>
      </c>
      <c r="E161" s="8">
        <v>7</v>
      </c>
    </row>
    <row r="162" spans="1:6" x14ac:dyDescent="0.25">
      <c r="A162" s="96">
        <v>45680</v>
      </c>
      <c r="B162" s="8" t="str">
        <f t="shared" ref="B162:B225" si="3">TEXT(A162,"ddd")</f>
        <v>Thu</v>
      </c>
    </row>
    <row r="163" spans="1:6" x14ac:dyDescent="0.25">
      <c r="A163" s="96">
        <v>45681</v>
      </c>
      <c r="B163" s="8" t="str">
        <f t="shared" si="3"/>
        <v>Fri</v>
      </c>
    </row>
    <row r="164" spans="1:6" x14ac:dyDescent="0.25">
      <c r="A164" s="97">
        <v>45682</v>
      </c>
      <c r="B164" s="8" t="str">
        <f t="shared" si="3"/>
        <v>Sat</v>
      </c>
      <c r="C164" s="8">
        <v>23</v>
      </c>
      <c r="D164" s="88">
        <v>0.5625</v>
      </c>
    </row>
    <row r="165" spans="1:6" x14ac:dyDescent="0.25">
      <c r="A165" s="96">
        <v>45683</v>
      </c>
      <c r="B165" s="8" t="str">
        <f t="shared" si="3"/>
        <v>Sun</v>
      </c>
      <c r="D165" s="88"/>
      <c r="F165" s="88"/>
    </row>
    <row r="166" spans="1:6" x14ac:dyDescent="0.25">
      <c r="A166" s="96">
        <v>45684</v>
      </c>
      <c r="B166" s="8" t="str">
        <f t="shared" si="3"/>
        <v>Mon</v>
      </c>
    </row>
    <row r="167" spans="1:6" x14ac:dyDescent="0.25">
      <c r="A167" s="96">
        <v>45685</v>
      </c>
      <c r="B167" s="8" t="str">
        <f t="shared" si="3"/>
        <v>Tue</v>
      </c>
      <c r="D167" s="88"/>
      <c r="F167" s="88"/>
    </row>
    <row r="168" spans="1:6" x14ac:dyDescent="0.25">
      <c r="A168" s="96">
        <v>45686</v>
      </c>
      <c r="B168" s="8" t="str">
        <f t="shared" si="3"/>
        <v>Wed</v>
      </c>
      <c r="E168" s="8">
        <v>8</v>
      </c>
    </row>
    <row r="169" spans="1:6" x14ac:dyDescent="0.25">
      <c r="A169" s="96">
        <v>45687</v>
      </c>
      <c r="B169" s="8" t="str">
        <f t="shared" si="3"/>
        <v>Thu</v>
      </c>
    </row>
    <row r="170" spans="1:6" x14ac:dyDescent="0.25">
      <c r="A170" s="96">
        <v>45688</v>
      </c>
      <c r="B170" s="8" t="str">
        <f t="shared" si="3"/>
        <v>Fri</v>
      </c>
    </row>
    <row r="171" spans="1:6" x14ac:dyDescent="0.25">
      <c r="A171" s="97">
        <v>45689</v>
      </c>
      <c r="B171" s="8" t="str">
        <f t="shared" si="3"/>
        <v>Sat</v>
      </c>
      <c r="C171" s="8">
        <v>24</v>
      </c>
      <c r="D171" s="88">
        <v>0.5625</v>
      </c>
    </row>
    <row r="172" spans="1:6" x14ac:dyDescent="0.25">
      <c r="A172" s="96">
        <v>45690</v>
      </c>
      <c r="B172" s="8" t="str">
        <f t="shared" si="3"/>
        <v>Sun</v>
      </c>
      <c r="D172" s="88"/>
      <c r="F172" s="88"/>
    </row>
    <row r="173" spans="1:6" x14ac:dyDescent="0.25">
      <c r="A173" s="96">
        <v>45691</v>
      </c>
      <c r="B173" s="8" t="str">
        <f t="shared" si="3"/>
        <v>Mon</v>
      </c>
    </row>
    <row r="174" spans="1:6" x14ac:dyDescent="0.25">
      <c r="A174" s="96">
        <v>45692</v>
      </c>
      <c r="B174" s="8" t="str">
        <f t="shared" si="3"/>
        <v>Tue</v>
      </c>
      <c r="D174" s="88"/>
      <c r="F174" s="88"/>
    </row>
    <row r="175" spans="1:6" x14ac:dyDescent="0.25">
      <c r="A175" s="96">
        <v>45693</v>
      </c>
      <c r="B175" s="8" t="str">
        <f t="shared" si="3"/>
        <v>Wed</v>
      </c>
    </row>
    <row r="176" spans="1:6" x14ac:dyDescent="0.25">
      <c r="A176" s="96">
        <v>45694</v>
      </c>
      <c r="B176" s="8" t="str">
        <f t="shared" si="3"/>
        <v>Thu</v>
      </c>
    </row>
    <row r="177" spans="1:6" x14ac:dyDescent="0.25">
      <c r="A177" s="96">
        <v>45695</v>
      </c>
      <c r="B177" s="8" t="str">
        <f t="shared" si="3"/>
        <v>Fri</v>
      </c>
    </row>
    <row r="178" spans="1:6" x14ac:dyDescent="0.25">
      <c r="A178" s="96">
        <v>45696</v>
      </c>
      <c r="B178" s="8" t="str">
        <f t="shared" si="3"/>
        <v>Sat</v>
      </c>
    </row>
    <row r="179" spans="1:6" x14ac:dyDescent="0.25">
      <c r="A179" s="96">
        <v>45697</v>
      </c>
      <c r="B179" s="8" t="str">
        <f t="shared" si="3"/>
        <v>Sun</v>
      </c>
      <c r="D179" s="88"/>
      <c r="F179" s="88"/>
    </row>
    <row r="180" spans="1:6" x14ac:dyDescent="0.25">
      <c r="A180" s="96">
        <v>45698</v>
      </c>
      <c r="B180" s="8" t="str">
        <f t="shared" si="3"/>
        <v>Mon</v>
      </c>
    </row>
    <row r="181" spans="1:6" x14ac:dyDescent="0.25">
      <c r="A181" s="96">
        <v>45699</v>
      </c>
      <c r="B181" s="8" t="str">
        <f t="shared" si="3"/>
        <v>Tue</v>
      </c>
      <c r="D181" s="88"/>
      <c r="E181" s="8">
        <v>9</v>
      </c>
      <c r="F181" s="88"/>
    </row>
    <row r="182" spans="1:6" x14ac:dyDescent="0.25">
      <c r="A182" s="96">
        <v>45700</v>
      </c>
      <c r="B182" s="8" t="str">
        <f t="shared" si="3"/>
        <v>Wed</v>
      </c>
      <c r="E182" s="8">
        <v>9</v>
      </c>
    </row>
    <row r="183" spans="1:6" x14ac:dyDescent="0.25">
      <c r="A183" s="96">
        <v>45701</v>
      </c>
      <c r="B183" s="8" t="str">
        <f t="shared" si="3"/>
        <v>Thu</v>
      </c>
    </row>
    <row r="184" spans="1:6" x14ac:dyDescent="0.25">
      <c r="A184" s="96">
        <v>45702</v>
      </c>
      <c r="B184" s="8" t="str">
        <f t="shared" si="3"/>
        <v>Fri</v>
      </c>
    </row>
    <row r="185" spans="1:6" x14ac:dyDescent="0.25">
      <c r="A185" s="97">
        <v>45703</v>
      </c>
      <c r="B185" s="8" t="str">
        <f t="shared" si="3"/>
        <v>Sat</v>
      </c>
      <c r="C185" s="8">
        <v>25</v>
      </c>
      <c r="D185" s="88">
        <v>0.5625</v>
      </c>
    </row>
    <row r="186" spans="1:6" x14ac:dyDescent="0.25">
      <c r="A186" s="96">
        <v>45704</v>
      </c>
      <c r="B186" s="8" t="str">
        <f t="shared" si="3"/>
        <v>Sun</v>
      </c>
      <c r="D186" s="88"/>
      <c r="F186" s="88"/>
    </row>
    <row r="187" spans="1:6" x14ac:dyDescent="0.25">
      <c r="A187" s="96">
        <v>45705</v>
      </c>
      <c r="B187" s="8" t="str">
        <f t="shared" si="3"/>
        <v>Mon</v>
      </c>
    </row>
    <row r="188" spans="1:6" x14ac:dyDescent="0.25">
      <c r="A188" s="96">
        <v>45706</v>
      </c>
      <c r="B188" s="8" t="str">
        <f t="shared" si="3"/>
        <v>Tue</v>
      </c>
      <c r="D188" s="88"/>
      <c r="E188" s="8">
        <v>10</v>
      </c>
      <c r="F188" s="88"/>
    </row>
    <row r="189" spans="1:6" x14ac:dyDescent="0.25">
      <c r="A189" s="96">
        <v>45707</v>
      </c>
      <c r="B189" s="8" t="str">
        <f t="shared" si="3"/>
        <v>Wed</v>
      </c>
      <c r="E189" s="8">
        <v>10</v>
      </c>
    </row>
    <row r="190" spans="1:6" x14ac:dyDescent="0.25">
      <c r="A190" s="96">
        <v>45708</v>
      </c>
      <c r="B190" s="8" t="str">
        <f t="shared" si="3"/>
        <v>Thu</v>
      </c>
    </row>
    <row r="191" spans="1:6" x14ac:dyDescent="0.25">
      <c r="A191" s="96">
        <v>45709</v>
      </c>
      <c r="B191" s="8" t="str">
        <f t="shared" si="3"/>
        <v>Fri</v>
      </c>
    </row>
    <row r="192" spans="1:6" x14ac:dyDescent="0.25">
      <c r="A192" s="97">
        <v>45710</v>
      </c>
      <c r="B192" s="8" t="str">
        <f t="shared" si="3"/>
        <v>Sat</v>
      </c>
      <c r="C192" s="8">
        <v>26</v>
      </c>
      <c r="D192" s="88">
        <v>0.5625</v>
      </c>
    </row>
    <row r="193" spans="1:6" x14ac:dyDescent="0.25">
      <c r="A193" s="96">
        <v>45711</v>
      </c>
      <c r="B193" s="8" t="str">
        <f t="shared" si="3"/>
        <v>Sun</v>
      </c>
      <c r="D193" s="88"/>
      <c r="F193" s="88"/>
    </row>
    <row r="194" spans="1:6" x14ac:dyDescent="0.25">
      <c r="A194" s="96">
        <v>45712</v>
      </c>
      <c r="B194" s="8" t="str">
        <f t="shared" si="3"/>
        <v>Mon</v>
      </c>
    </row>
    <row r="195" spans="1:6" x14ac:dyDescent="0.25">
      <c r="A195" s="97">
        <v>45713</v>
      </c>
      <c r="B195" s="8" t="str">
        <f t="shared" si="3"/>
        <v>Tue</v>
      </c>
      <c r="C195" s="8">
        <v>27</v>
      </c>
      <c r="D195" s="88">
        <v>0.76041666666666663</v>
      </c>
      <c r="F195" s="88"/>
    </row>
    <row r="196" spans="1:6" x14ac:dyDescent="0.25">
      <c r="A196" s="96">
        <v>45714</v>
      </c>
      <c r="B196" s="8" t="str">
        <f t="shared" si="3"/>
        <v>Wed</v>
      </c>
    </row>
    <row r="197" spans="1:6" x14ac:dyDescent="0.25">
      <c r="A197" s="96">
        <v>45715</v>
      </c>
      <c r="B197" s="8" t="str">
        <f t="shared" si="3"/>
        <v>Thu</v>
      </c>
      <c r="D197" s="88"/>
    </row>
    <row r="198" spans="1:6" x14ac:dyDescent="0.25">
      <c r="A198" s="96">
        <v>45716</v>
      </c>
      <c r="B198" s="8" t="str">
        <f t="shared" si="3"/>
        <v>Fri</v>
      </c>
    </row>
    <row r="199" spans="1:6" x14ac:dyDescent="0.25">
      <c r="A199" s="96">
        <v>45717</v>
      </c>
      <c r="B199" s="8" t="str">
        <f t="shared" si="3"/>
        <v>Sat</v>
      </c>
    </row>
    <row r="200" spans="1:6" x14ac:dyDescent="0.25">
      <c r="A200" s="96">
        <v>45718</v>
      </c>
      <c r="B200" s="8" t="str">
        <f t="shared" si="3"/>
        <v>Sun</v>
      </c>
      <c r="D200" s="88"/>
      <c r="F200" s="88"/>
    </row>
    <row r="201" spans="1:6" x14ac:dyDescent="0.25">
      <c r="A201" s="96">
        <v>45719</v>
      </c>
      <c r="B201" s="8" t="str">
        <f t="shared" si="3"/>
        <v>Mon</v>
      </c>
    </row>
    <row r="202" spans="1:6" x14ac:dyDescent="0.25">
      <c r="A202" s="96">
        <v>45720</v>
      </c>
      <c r="B202" s="8" t="str">
        <f t="shared" si="3"/>
        <v>Tue</v>
      </c>
      <c r="D202" s="88"/>
      <c r="E202" s="8">
        <v>11</v>
      </c>
      <c r="F202" s="88"/>
    </row>
    <row r="203" spans="1:6" x14ac:dyDescent="0.25">
      <c r="A203" s="96">
        <v>45721</v>
      </c>
      <c r="B203" s="8" t="str">
        <f t="shared" si="3"/>
        <v>Wed</v>
      </c>
      <c r="E203" s="8">
        <v>11</v>
      </c>
    </row>
    <row r="204" spans="1:6" x14ac:dyDescent="0.25">
      <c r="A204" s="96">
        <v>45722</v>
      </c>
      <c r="B204" s="8" t="str">
        <f t="shared" si="3"/>
        <v>Thu</v>
      </c>
    </row>
    <row r="205" spans="1:6" x14ac:dyDescent="0.25">
      <c r="A205" s="96">
        <v>45723</v>
      </c>
      <c r="B205" s="8" t="str">
        <f t="shared" si="3"/>
        <v>Fri</v>
      </c>
    </row>
    <row r="206" spans="1:6" x14ac:dyDescent="0.25">
      <c r="A206" s="97">
        <v>45724</v>
      </c>
      <c r="B206" s="8" t="str">
        <f t="shared" si="3"/>
        <v>Sat</v>
      </c>
      <c r="C206" s="8">
        <v>28</v>
      </c>
      <c r="D206" s="88">
        <v>0.5625</v>
      </c>
    </row>
    <row r="207" spans="1:6" x14ac:dyDescent="0.25">
      <c r="A207" s="96">
        <v>45725</v>
      </c>
      <c r="B207" s="8" t="str">
        <f t="shared" si="3"/>
        <v>Sun</v>
      </c>
      <c r="D207" s="88"/>
      <c r="F207" s="88"/>
    </row>
    <row r="208" spans="1:6" x14ac:dyDescent="0.25">
      <c r="A208" s="96">
        <v>45726</v>
      </c>
      <c r="B208" s="8" t="str">
        <f t="shared" si="3"/>
        <v>Mon</v>
      </c>
    </row>
    <row r="209" spans="1:6" x14ac:dyDescent="0.25">
      <c r="A209" s="96">
        <v>45727</v>
      </c>
      <c r="B209" s="8" t="str">
        <f t="shared" si="3"/>
        <v>Tue</v>
      </c>
      <c r="D209" s="88"/>
      <c r="E209" s="8">
        <v>12</v>
      </c>
      <c r="F209" s="88"/>
    </row>
    <row r="210" spans="1:6" x14ac:dyDescent="0.25">
      <c r="A210" s="96">
        <v>45728</v>
      </c>
      <c r="B210" s="8" t="str">
        <f t="shared" si="3"/>
        <v>Wed</v>
      </c>
      <c r="E210" s="8">
        <v>12</v>
      </c>
    </row>
    <row r="211" spans="1:6" x14ac:dyDescent="0.25">
      <c r="A211" s="96">
        <v>45729</v>
      </c>
      <c r="B211" s="8" t="str">
        <f t="shared" si="3"/>
        <v>Thu</v>
      </c>
    </row>
    <row r="212" spans="1:6" x14ac:dyDescent="0.25">
      <c r="A212" s="96">
        <v>45730</v>
      </c>
      <c r="B212" s="8" t="str">
        <f t="shared" si="3"/>
        <v>Fri</v>
      </c>
    </row>
    <row r="213" spans="1:6" x14ac:dyDescent="0.25">
      <c r="A213" s="97">
        <v>45731</v>
      </c>
      <c r="B213" s="8" t="str">
        <f t="shared" si="3"/>
        <v>Sat</v>
      </c>
      <c r="C213" s="8">
        <v>29</v>
      </c>
      <c r="D213" s="88">
        <v>0.5625</v>
      </c>
    </row>
    <row r="214" spans="1:6" x14ac:dyDescent="0.25">
      <c r="A214" s="96">
        <v>45732</v>
      </c>
      <c r="B214" s="8" t="str">
        <f t="shared" si="3"/>
        <v>Sun</v>
      </c>
      <c r="D214" s="88"/>
      <c r="F214" s="88"/>
    </row>
    <row r="215" spans="1:6" x14ac:dyDescent="0.25">
      <c r="A215" s="96">
        <v>45733</v>
      </c>
      <c r="B215" s="8" t="str">
        <f t="shared" si="3"/>
        <v>Mon</v>
      </c>
    </row>
    <row r="216" spans="1:6" x14ac:dyDescent="0.25">
      <c r="A216" s="96">
        <v>45734</v>
      </c>
      <c r="B216" s="8" t="str">
        <f t="shared" si="3"/>
        <v>Tue</v>
      </c>
      <c r="D216" s="88"/>
      <c r="F216" s="88"/>
    </row>
    <row r="217" spans="1:6" x14ac:dyDescent="0.25">
      <c r="A217" s="96">
        <v>45735</v>
      </c>
      <c r="B217" s="8" t="str">
        <f t="shared" si="3"/>
        <v>Wed</v>
      </c>
    </row>
    <row r="218" spans="1:6" x14ac:dyDescent="0.25">
      <c r="A218" s="96">
        <v>45736</v>
      </c>
      <c r="B218" s="8" t="str">
        <f t="shared" si="3"/>
        <v>Thu</v>
      </c>
    </row>
    <row r="219" spans="1:6" x14ac:dyDescent="0.25">
      <c r="A219" s="96">
        <v>45737</v>
      </c>
      <c r="B219" s="8" t="str">
        <f t="shared" si="3"/>
        <v>Fri</v>
      </c>
    </row>
    <row r="220" spans="1:6" x14ac:dyDescent="0.25">
      <c r="A220" s="96">
        <v>45738</v>
      </c>
      <c r="B220" s="8" t="str">
        <f t="shared" si="3"/>
        <v>Sat</v>
      </c>
    </row>
    <row r="221" spans="1:6" x14ac:dyDescent="0.25">
      <c r="A221" s="96">
        <v>45739</v>
      </c>
      <c r="B221" s="8" t="str">
        <f t="shared" si="3"/>
        <v>Sun</v>
      </c>
      <c r="D221" s="88"/>
      <c r="F221" s="88"/>
    </row>
    <row r="222" spans="1:6" x14ac:dyDescent="0.25">
      <c r="A222" s="96">
        <v>45740</v>
      </c>
      <c r="B222" s="8" t="str">
        <f t="shared" si="3"/>
        <v>Mon</v>
      </c>
    </row>
    <row r="223" spans="1:6" x14ac:dyDescent="0.25">
      <c r="A223" s="96">
        <v>45741</v>
      </c>
      <c r="B223" s="8" t="str">
        <f t="shared" si="3"/>
        <v>Tue</v>
      </c>
      <c r="D223" s="88"/>
      <c r="F223" s="88"/>
    </row>
    <row r="224" spans="1:6" x14ac:dyDescent="0.25">
      <c r="A224" s="96">
        <v>45742</v>
      </c>
      <c r="B224" s="8" t="str">
        <f t="shared" si="3"/>
        <v>Wed</v>
      </c>
    </row>
    <row r="225" spans="1:6" x14ac:dyDescent="0.25">
      <c r="A225" s="96">
        <v>45743</v>
      </c>
      <c r="B225" s="8" t="str">
        <f t="shared" si="3"/>
        <v>Thu</v>
      </c>
    </row>
    <row r="226" spans="1:6" x14ac:dyDescent="0.25">
      <c r="A226" s="96">
        <v>45744</v>
      </c>
      <c r="B226" s="8" t="str">
        <f t="shared" ref="B226:B282" si="4">TEXT(A226,"ddd")</f>
        <v>Fri</v>
      </c>
    </row>
    <row r="227" spans="1:6" x14ac:dyDescent="0.25">
      <c r="A227" s="96">
        <v>45745</v>
      </c>
      <c r="B227" s="8" t="str">
        <f t="shared" si="4"/>
        <v>Sat</v>
      </c>
    </row>
    <row r="228" spans="1:6" x14ac:dyDescent="0.25">
      <c r="A228" s="96">
        <v>45746</v>
      </c>
      <c r="B228" s="8" t="str">
        <f t="shared" si="4"/>
        <v>Sun</v>
      </c>
      <c r="D228" s="88"/>
      <c r="F228" s="88"/>
    </row>
    <row r="229" spans="1:6" x14ac:dyDescent="0.25">
      <c r="A229" s="96">
        <v>45747</v>
      </c>
      <c r="B229" s="8" t="str">
        <f t="shared" si="4"/>
        <v>Mon</v>
      </c>
    </row>
    <row r="230" spans="1:6" x14ac:dyDescent="0.25">
      <c r="A230" s="97">
        <v>45748</v>
      </c>
      <c r="B230" s="8" t="str">
        <f t="shared" si="4"/>
        <v>Tue</v>
      </c>
      <c r="C230" s="8">
        <v>30</v>
      </c>
      <c r="D230" s="88">
        <v>0.76041666666666663</v>
      </c>
      <c r="F230" s="88"/>
    </row>
    <row r="231" spans="1:6" x14ac:dyDescent="0.25">
      <c r="A231" s="96">
        <v>45749</v>
      </c>
      <c r="B231" s="8" t="str">
        <f t="shared" si="4"/>
        <v>Wed</v>
      </c>
    </row>
    <row r="232" spans="1:6" x14ac:dyDescent="0.25">
      <c r="A232" s="96">
        <v>45750</v>
      </c>
      <c r="B232" s="8" t="str">
        <f t="shared" si="4"/>
        <v>Thu</v>
      </c>
    </row>
    <row r="233" spans="1:6" x14ac:dyDescent="0.25">
      <c r="A233" s="96">
        <v>45751</v>
      </c>
      <c r="B233" s="8" t="str">
        <f t="shared" si="4"/>
        <v>Fri</v>
      </c>
    </row>
    <row r="234" spans="1:6" x14ac:dyDescent="0.25">
      <c r="A234" s="97">
        <v>45752</v>
      </c>
      <c r="B234" s="8" t="str">
        <f t="shared" si="4"/>
        <v>Sat</v>
      </c>
      <c r="C234" s="8">
        <v>31</v>
      </c>
      <c r="D234" s="88">
        <v>0.5625</v>
      </c>
    </row>
    <row r="235" spans="1:6" x14ac:dyDescent="0.25">
      <c r="A235" s="96">
        <v>45753</v>
      </c>
      <c r="B235" s="8" t="str">
        <f t="shared" si="4"/>
        <v>Sun</v>
      </c>
      <c r="D235" s="88"/>
      <c r="F235" s="88"/>
    </row>
    <row r="236" spans="1:6" x14ac:dyDescent="0.25">
      <c r="A236" s="96">
        <v>45754</v>
      </c>
      <c r="B236" s="8" t="str">
        <f t="shared" si="4"/>
        <v>Mon</v>
      </c>
    </row>
    <row r="237" spans="1:6" x14ac:dyDescent="0.25">
      <c r="A237" s="96">
        <v>45755</v>
      </c>
      <c r="B237" s="8" t="str">
        <f t="shared" si="4"/>
        <v>Tue</v>
      </c>
      <c r="D237" s="88"/>
      <c r="E237" s="8">
        <v>13</v>
      </c>
      <c r="F237" s="88"/>
    </row>
    <row r="238" spans="1:6" x14ac:dyDescent="0.25">
      <c r="A238" s="96">
        <v>45756</v>
      </c>
      <c r="B238" s="8" t="str">
        <f t="shared" si="4"/>
        <v>Wed</v>
      </c>
      <c r="E238" s="8">
        <v>13</v>
      </c>
    </row>
    <row r="239" spans="1:6" x14ac:dyDescent="0.25">
      <c r="A239" s="96">
        <v>45757</v>
      </c>
      <c r="B239" s="8" t="str">
        <f t="shared" si="4"/>
        <v>Thu</v>
      </c>
    </row>
    <row r="240" spans="1:6" x14ac:dyDescent="0.25">
      <c r="A240" s="96">
        <v>45758</v>
      </c>
      <c r="B240" s="8" t="str">
        <f t="shared" si="4"/>
        <v>Fri</v>
      </c>
    </row>
    <row r="241" spans="1:6" x14ac:dyDescent="0.25">
      <c r="A241" s="97">
        <v>45759</v>
      </c>
      <c r="B241" s="8" t="str">
        <f t="shared" si="4"/>
        <v>Sat</v>
      </c>
      <c r="C241" s="8">
        <v>32</v>
      </c>
      <c r="D241" s="88">
        <v>0.5625</v>
      </c>
    </row>
    <row r="242" spans="1:6" x14ac:dyDescent="0.25">
      <c r="A242" s="96">
        <v>45760</v>
      </c>
      <c r="B242" s="8" t="str">
        <f t="shared" si="4"/>
        <v>Sun</v>
      </c>
      <c r="D242" s="88"/>
      <c r="F242" s="88"/>
    </row>
    <row r="243" spans="1:6" x14ac:dyDescent="0.25">
      <c r="A243" s="96">
        <v>45761</v>
      </c>
      <c r="B243" s="8" t="str">
        <f t="shared" si="4"/>
        <v>Mon</v>
      </c>
    </row>
    <row r="244" spans="1:6" x14ac:dyDescent="0.25">
      <c r="A244" s="96">
        <v>45762</v>
      </c>
      <c r="B244" s="8" t="str">
        <f t="shared" si="4"/>
        <v>Tue</v>
      </c>
      <c r="D244" s="88"/>
      <c r="E244" s="8">
        <v>14</v>
      </c>
      <c r="F244" s="88"/>
    </row>
    <row r="245" spans="1:6" x14ac:dyDescent="0.25">
      <c r="A245" s="96">
        <v>45763</v>
      </c>
      <c r="B245" s="8" t="str">
        <f t="shared" si="4"/>
        <v>Wed</v>
      </c>
      <c r="E245" s="8">
        <v>14</v>
      </c>
    </row>
    <row r="246" spans="1:6" x14ac:dyDescent="0.25">
      <c r="A246" s="96">
        <v>45764</v>
      </c>
      <c r="B246" s="8" t="str">
        <f t="shared" si="4"/>
        <v>Thu</v>
      </c>
    </row>
    <row r="247" spans="1:6" x14ac:dyDescent="0.25">
      <c r="A247" s="96">
        <v>45765</v>
      </c>
      <c r="B247" s="8" t="str">
        <f t="shared" si="4"/>
        <v>Fri</v>
      </c>
    </row>
    <row r="248" spans="1:6" x14ac:dyDescent="0.25">
      <c r="A248" s="97">
        <v>45766</v>
      </c>
      <c r="B248" s="8" t="str">
        <f t="shared" si="4"/>
        <v>Sat</v>
      </c>
      <c r="C248" s="8">
        <v>33</v>
      </c>
      <c r="D248" s="88">
        <v>0.5625</v>
      </c>
    </row>
    <row r="249" spans="1:6" x14ac:dyDescent="0.25">
      <c r="A249" s="96">
        <v>45767</v>
      </c>
      <c r="B249" s="8" t="str">
        <f t="shared" si="4"/>
        <v>Sun</v>
      </c>
      <c r="D249" s="88"/>
      <c r="F249" s="88"/>
    </row>
    <row r="250" spans="1:6" x14ac:dyDescent="0.25">
      <c r="A250" s="96">
        <v>45768</v>
      </c>
      <c r="B250" s="8" t="str">
        <f t="shared" si="4"/>
        <v>Mon</v>
      </c>
    </row>
    <row r="251" spans="1:6" x14ac:dyDescent="0.25">
      <c r="A251" s="96">
        <v>45769</v>
      </c>
      <c r="B251" s="8" t="str">
        <f t="shared" si="4"/>
        <v>Tue</v>
      </c>
      <c r="D251" s="88"/>
      <c r="F251" s="88"/>
    </row>
    <row r="252" spans="1:6" x14ac:dyDescent="0.25">
      <c r="A252" s="96">
        <v>45770</v>
      </c>
      <c r="B252" s="8" t="str">
        <f t="shared" si="4"/>
        <v>Wed</v>
      </c>
    </row>
    <row r="253" spans="1:6" x14ac:dyDescent="0.25">
      <c r="A253" s="96">
        <v>45771</v>
      </c>
      <c r="B253" s="8" t="str">
        <f t="shared" si="4"/>
        <v>Thu</v>
      </c>
    </row>
    <row r="254" spans="1:6" x14ac:dyDescent="0.25">
      <c r="A254" s="96">
        <v>45772</v>
      </c>
      <c r="B254" s="8" t="str">
        <f t="shared" si="4"/>
        <v>Fri</v>
      </c>
    </row>
    <row r="255" spans="1:6" x14ac:dyDescent="0.25">
      <c r="A255" s="97">
        <v>45773</v>
      </c>
      <c r="B255" s="8" t="str">
        <f t="shared" si="4"/>
        <v>Sat</v>
      </c>
      <c r="C255" s="8">
        <v>34</v>
      </c>
      <c r="D255" s="88">
        <v>0.5625</v>
      </c>
    </row>
    <row r="256" spans="1:6" x14ac:dyDescent="0.25">
      <c r="A256" s="96">
        <v>45774</v>
      </c>
      <c r="B256" s="8" t="str">
        <f t="shared" si="4"/>
        <v>Sun</v>
      </c>
      <c r="D256" s="88"/>
      <c r="F256" s="88"/>
    </row>
    <row r="257" spans="1:6" x14ac:dyDescent="0.25">
      <c r="A257" s="96">
        <v>45775</v>
      </c>
      <c r="B257" s="8" t="str">
        <f t="shared" si="4"/>
        <v>Mon</v>
      </c>
    </row>
    <row r="258" spans="1:6" x14ac:dyDescent="0.25">
      <c r="A258" s="96">
        <v>45776</v>
      </c>
      <c r="B258" s="8" t="str">
        <f t="shared" si="4"/>
        <v>Tue</v>
      </c>
      <c r="D258" s="88"/>
      <c r="E258" s="8">
        <v>15</v>
      </c>
      <c r="F258" s="88"/>
    </row>
    <row r="259" spans="1:6" x14ac:dyDescent="0.25">
      <c r="A259" s="96">
        <v>45777</v>
      </c>
      <c r="B259" s="8" t="str">
        <f t="shared" si="4"/>
        <v>Wed</v>
      </c>
      <c r="E259" s="8">
        <v>15</v>
      </c>
    </row>
    <row r="260" spans="1:6" x14ac:dyDescent="0.25">
      <c r="A260" s="96">
        <v>45778</v>
      </c>
      <c r="B260" s="8" t="str">
        <f t="shared" si="4"/>
        <v>Thu</v>
      </c>
    </row>
    <row r="261" spans="1:6" x14ac:dyDescent="0.25">
      <c r="A261" s="96">
        <v>45779</v>
      </c>
      <c r="B261" s="8" t="str">
        <f t="shared" si="4"/>
        <v>Fri</v>
      </c>
    </row>
    <row r="262" spans="1:6" x14ac:dyDescent="0.25">
      <c r="A262" s="97">
        <v>45780</v>
      </c>
      <c r="B262" s="8" t="str">
        <f t="shared" si="4"/>
        <v>Sat</v>
      </c>
      <c r="C262" s="8">
        <v>35</v>
      </c>
      <c r="D262" s="88">
        <v>0.5625</v>
      </c>
    </row>
    <row r="263" spans="1:6" x14ac:dyDescent="0.25">
      <c r="A263" s="96">
        <v>45781</v>
      </c>
      <c r="B263" s="8" t="str">
        <f t="shared" si="4"/>
        <v>Sun</v>
      </c>
      <c r="D263" s="88"/>
      <c r="F263" s="88"/>
    </row>
    <row r="264" spans="1:6" x14ac:dyDescent="0.25">
      <c r="A264" s="96">
        <v>45782</v>
      </c>
      <c r="B264" s="8" t="str">
        <f t="shared" si="4"/>
        <v>Mon</v>
      </c>
    </row>
    <row r="265" spans="1:6" x14ac:dyDescent="0.25">
      <c r="A265" s="96">
        <v>45783</v>
      </c>
      <c r="B265" s="8" t="str">
        <f t="shared" si="4"/>
        <v>Tue</v>
      </c>
      <c r="D265" s="88"/>
      <c r="E265" s="8">
        <v>16</v>
      </c>
      <c r="F265" s="88"/>
    </row>
    <row r="266" spans="1:6" x14ac:dyDescent="0.25">
      <c r="A266" s="96">
        <v>45784</v>
      </c>
      <c r="B266" s="8" t="str">
        <f t="shared" si="4"/>
        <v>Wed</v>
      </c>
      <c r="E266" s="8">
        <v>16</v>
      </c>
    </row>
    <row r="267" spans="1:6" x14ac:dyDescent="0.25">
      <c r="A267" s="96">
        <v>45785</v>
      </c>
      <c r="B267" s="8" t="str">
        <f t="shared" si="4"/>
        <v>Thu</v>
      </c>
    </row>
    <row r="268" spans="1:6" x14ac:dyDescent="0.25">
      <c r="A268" s="96">
        <v>45786</v>
      </c>
      <c r="B268" s="8" t="str">
        <f t="shared" si="4"/>
        <v>Fri</v>
      </c>
    </row>
    <row r="269" spans="1:6" x14ac:dyDescent="0.25">
      <c r="A269" s="97">
        <v>45787</v>
      </c>
      <c r="B269" s="8" t="str">
        <f t="shared" si="4"/>
        <v>Sat</v>
      </c>
      <c r="C269" s="8">
        <v>36</v>
      </c>
      <c r="D269" s="88">
        <v>0.5625</v>
      </c>
    </row>
    <row r="270" spans="1:6" x14ac:dyDescent="0.25">
      <c r="A270" s="96">
        <v>45788</v>
      </c>
      <c r="B270" s="8" t="str">
        <f t="shared" si="4"/>
        <v>Sun</v>
      </c>
      <c r="D270" s="88"/>
      <c r="F270" s="88"/>
    </row>
    <row r="271" spans="1:6" x14ac:dyDescent="0.25">
      <c r="A271" s="96">
        <v>45789</v>
      </c>
      <c r="B271" s="8" t="str">
        <f t="shared" si="4"/>
        <v>Mon</v>
      </c>
    </row>
    <row r="272" spans="1:6" x14ac:dyDescent="0.25">
      <c r="A272" s="96">
        <v>45790</v>
      </c>
      <c r="B272" s="8" t="str">
        <f t="shared" si="4"/>
        <v>Tue</v>
      </c>
      <c r="D272" s="88"/>
      <c r="F272" s="88"/>
    </row>
    <row r="273" spans="1:6" x14ac:dyDescent="0.25">
      <c r="A273" s="96">
        <v>45791</v>
      </c>
      <c r="B273" s="8" t="str">
        <f t="shared" si="4"/>
        <v>Wed</v>
      </c>
    </row>
    <row r="274" spans="1:6" x14ac:dyDescent="0.25">
      <c r="A274" s="96">
        <v>45792</v>
      </c>
      <c r="B274" s="8" t="str">
        <f t="shared" si="4"/>
        <v>Thu</v>
      </c>
    </row>
    <row r="275" spans="1:6" x14ac:dyDescent="0.25">
      <c r="A275" s="96">
        <v>45793</v>
      </c>
      <c r="B275" s="8" t="str">
        <f t="shared" si="4"/>
        <v>Fri</v>
      </c>
    </row>
    <row r="276" spans="1:6" x14ac:dyDescent="0.25">
      <c r="A276" s="96">
        <v>45794</v>
      </c>
      <c r="B276" s="8" t="str">
        <f t="shared" si="4"/>
        <v>Sat</v>
      </c>
    </row>
    <row r="277" spans="1:6" x14ac:dyDescent="0.25">
      <c r="A277" s="97">
        <v>45795</v>
      </c>
      <c r="B277" s="8" t="str">
        <f t="shared" si="4"/>
        <v>Sun</v>
      </c>
      <c r="C277" s="8">
        <v>37</v>
      </c>
      <c r="D277" s="88">
        <v>0.5625</v>
      </c>
      <c r="F277" s="88"/>
    </row>
    <row r="278" spans="1:6" x14ac:dyDescent="0.25">
      <c r="A278" s="96">
        <v>45796</v>
      </c>
      <c r="B278" s="8" t="str">
        <f t="shared" si="4"/>
        <v>Mon</v>
      </c>
    </row>
    <row r="279" spans="1:6" x14ac:dyDescent="0.25">
      <c r="A279" s="96">
        <v>45797</v>
      </c>
      <c r="B279" s="8" t="str">
        <f t="shared" si="4"/>
        <v>Tue</v>
      </c>
      <c r="D279" s="88"/>
      <c r="F279" s="88"/>
    </row>
    <row r="280" spans="1:6" x14ac:dyDescent="0.25">
      <c r="A280" s="96">
        <v>45798</v>
      </c>
      <c r="B280" s="8" t="str">
        <f t="shared" si="4"/>
        <v>Wed</v>
      </c>
    </row>
    <row r="281" spans="1:6" x14ac:dyDescent="0.25">
      <c r="A281" s="96">
        <v>45799</v>
      </c>
      <c r="B281" s="8" t="str">
        <f t="shared" si="4"/>
        <v>Thu</v>
      </c>
    </row>
    <row r="282" spans="1:6" x14ac:dyDescent="0.25">
      <c r="A282" s="96">
        <v>45800</v>
      </c>
      <c r="B282" s="8" t="str">
        <f t="shared" si="4"/>
        <v>Fri</v>
      </c>
    </row>
    <row r="283" spans="1:6" x14ac:dyDescent="0.25">
      <c r="A283" s="96">
        <v>45801</v>
      </c>
      <c r="B283" s="8" t="str">
        <f t="shared" ref="B283:B290" si="5">TEXT(A283,"ddd")</f>
        <v>Sat</v>
      </c>
    </row>
    <row r="284" spans="1:6" x14ac:dyDescent="0.25">
      <c r="A284" s="97">
        <v>45802</v>
      </c>
      <c r="B284" s="8" t="str">
        <f t="shared" si="5"/>
        <v>Sun</v>
      </c>
      <c r="C284" s="8">
        <v>38</v>
      </c>
      <c r="D284" s="88">
        <v>0.60416666666666663</v>
      </c>
    </row>
    <row r="285" spans="1:6" x14ac:dyDescent="0.25">
      <c r="A285" s="96">
        <v>45803</v>
      </c>
      <c r="B285" s="8" t="str">
        <f t="shared" si="5"/>
        <v>Mon</v>
      </c>
    </row>
    <row r="286" spans="1:6" x14ac:dyDescent="0.25">
      <c r="A286" s="96">
        <v>45804</v>
      </c>
      <c r="B286" s="8" t="str">
        <f t="shared" si="5"/>
        <v>Tue</v>
      </c>
    </row>
    <row r="287" spans="1:6" x14ac:dyDescent="0.25">
      <c r="A287" s="96">
        <v>45805</v>
      </c>
      <c r="B287" s="8" t="str">
        <f t="shared" si="5"/>
        <v>Wed</v>
      </c>
    </row>
    <row r="288" spans="1:6" x14ac:dyDescent="0.25">
      <c r="A288" s="96">
        <v>45806</v>
      </c>
      <c r="B288" s="8" t="str">
        <f t="shared" si="5"/>
        <v>Thu</v>
      </c>
    </row>
    <row r="289" spans="1:5" x14ac:dyDescent="0.25">
      <c r="A289" s="96">
        <v>45807</v>
      </c>
      <c r="B289" s="8" t="str">
        <f t="shared" si="5"/>
        <v>Fri</v>
      </c>
    </row>
    <row r="290" spans="1:5" x14ac:dyDescent="0.25">
      <c r="A290" s="96">
        <v>45808</v>
      </c>
      <c r="B290" s="8" t="str">
        <f t="shared" si="5"/>
        <v>Sat</v>
      </c>
      <c r="E290" s="8">
        <v>17</v>
      </c>
    </row>
  </sheetData>
  <conditionalFormatting sqref="B2:B290">
    <cfRule type="cellIs" dxfId="62" priority="1" operator="equal">
      <formula>"Sun"</formula>
    </cfRule>
    <cfRule type="cellIs" dxfId="61" priority="2" operator="equal">
      <formula>"Sat"</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A8CF7-D170-40F8-AA5E-A52E1E57AC0A}">
  <sheetPr codeName="Sheet2">
    <tabColor theme="9" tint="0.59999389629810485"/>
  </sheetPr>
  <dimension ref="A1:AD40"/>
  <sheetViews>
    <sheetView showGridLines="0" workbookViewId="0">
      <pane ySplit="2" topLeftCell="A3" activePane="bottomLeft" state="frozen"/>
      <selection pane="bottomLeft" activeCell="A3" sqref="A3"/>
    </sheetView>
  </sheetViews>
  <sheetFormatPr defaultColWidth="9.140625" defaultRowHeight="15" x14ac:dyDescent="0.25"/>
  <cols>
    <col min="1" max="1" width="5.5703125" style="1" customWidth="1"/>
    <col min="2" max="2" width="12.28515625" style="1" bestFit="1" customWidth="1"/>
    <col min="3" max="6" width="12.28515625" style="1" customWidth="1"/>
    <col min="7" max="17" width="9" style="1" customWidth="1"/>
    <col min="18" max="18" width="8.7109375" style="1" customWidth="1"/>
    <col min="19" max="30" width="0.140625" style="8" customWidth="1"/>
    <col min="31" max="16384" width="9.140625" style="8"/>
  </cols>
  <sheetData>
    <row r="1" spans="1:30" ht="15.75" thickBot="1" x14ac:dyDescent="0.3">
      <c r="A1" s="57"/>
      <c r="G1" s="565" t="s">
        <v>463</v>
      </c>
      <c r="H1" s="566"/>
      <c r="I1" s="566"/>
      <c r="J1" s="566"/>
      <c r="K1" s="566"/>
      <c r="L1" s="566"/>
      <c r="M1" s="566"/>
      <c r="N1" s="566"/>
      <c r="O1" s="566"/>
      <c r="P1" s="566"/>
      <c r="Q1" s="566"/>
      <c r="R1" s="567"/>
    </row>
    <row r="2" spans="1:30" ht="15.75" thickBot="1" x14ac:dyDescent="0.3">
      <c r="A2" s="58" t="s">
        <v>464</v>
      </c>
      <c r="B2" s="58" t="s">
        <v>465</v>
      </c>
      <c r="C2" s="58" t="s">
        <v>466</v>
      </c>
      <c r="D2" s="58" t="s">
        <v>373</v>
      </c>
      <c r="E2" s="58" t="s">
        <v>495</v>
      </c>
      <c r="F2" s="58" t="s">
        <v>467</v>
      </c>
      <c r="G2" s="59" t="s">
        <v>468</v>
      </c>
      <c r="H2" s="59" t="s">
        <v>469</v>
      </c>
      <c r="I2" s="59" t="s">
        <v>472</v>
      </c>
      <c r="J2" s="59" t="s">
        <v>473</v>
      </c>
      <c r="K2" s="59" t="s">
        <v>474</v>
      </c>
      <c r="L2" s="59" t="s">
        <v>475</v>
      </c>
      <c r="M2" s="59" t="s">
        <v>476</v>
      </c>
      <c r="N2" s="59" t="s">
        <v>477</v>
      </c>
      <c r="O2" s="59" t="s">
        <v>478</v>
      </c>
      <c r="P2" s="59" t="s">
        <v>479</v>
      </c>
      <c r="Q2" s="59" t="s">
        <v>480</v>
      </c>
      <c r="R2" s="60" t="s">
        <v>481</v>
      </c>
      <c r="S2" s="61" t="s">
        <v>470</v>
      </c>
      <c r="T2" s="61" t="s">
        <v>471</v>
      </c>
      <c r="U2" s="61" t="s">
        <v>482</v>
      </c>
      <c r="V2" s="61" t="s">
        <v>483</v>
      </c>
      <c r="W2" s="61" t="s">
        <v>484</v>
      </c>
      <c r="X2" s="61" t="s">
        <v>485</v>
      </c>
      <c r="Y2" s="61" t="s">
        <v>486</v>
      </c>
      <c r="Z2" s="61" t="s">
        <v>487</v>
      </c>
      <c r="AA2" s="61" t="s">
        <v>488</v>
      </c>
      <c r="AB2" s="61" t="s">
        <v>489</v>
      </c>
      <c r="AC2" s="61" t="s">
        <v>490</v>
      </c>
      <c r="AD2" s="61" t="s">
        <v>491</v>
      </c>
    </row>
    <row r="3" spans="1:30" ht="15.75" thickBot="1" x14ac:dyDescent="0.3">
      <c r="A3" s="62">
        <v>1</v>
      </c>
      <c r="B3" s="63">
        <v>9233016</v>
      </c>
      <c r="C3" s="63">
        <v>72</v>
      </c>
      <c r="D3" s="64">
        <v>72</v>
      </c>
      <c r="E3" s="63">
        <v>1072220</v>
      </c>
      <c r="F3" s="63">
        <v>1072220</v>
      </c>
      <c r="G3" s="64">
        <v>127</v>
      </c>
      <c r="H3" s="63">
        <v>114</v>
      </c>
      <c r="I3" s="63">
        <v>106</v>
      </c>
      <c r="J3" s="63">
        <v>99</v>
      </c>
      <c r="K3" s="63">
        <v>97</v>
      </c>
      <c r="L3" s="63">
        <v>93</v>
      </c>
      <c r="M3" s="63">
        <v>90</v>
      </c>
      <c r="N3" s="63">
        <v>87</v>
      </c>
      <c r="O3" s="63">
        <v>83</v>
      </c>
      <c r="P3" s="63">
        <v>81</v>
      </c>
      <c r="Q3" s="63">
        <v>79</v>
      </c>
      <c r="R3" s="65">
        <v>78</v>
      </c>
      <c r="S3" s="61">
        <f>IF(G3="",#N/A,$D3-G3)</f>
        <v>-55</v>
      </c>
      <c r="T3" s="61">
        <f t="shared" ref="T3:AC3" si="0">IF(H3="",#N/A,$D3-H3)</f>
        <v>-42</v>
      </c>
      <c r="U3" s="61">
        <f t="shared" si="0"/>
        <v>-34</v>
      </c>
      <c r="V3" s="61">
        <f t="shared" si="0"/>
        <v>-27</v>
      </c>
      <c r="W3" s="61">
        <f t="shared" si="0"/>
        <v>-25</v>
      </c>
      <c r="X3" s="61">
        <f t="shared" si="0"/>
        <v>-21</v>
      </c>
      <c r="Y3" s="61">
        <f t="shared" si="0"/>
        <v>-18</v>
      </c>
      <c r="Z3" s="61">
        <f t="shared" si="0"/>
        <v>-15</v>
      </c>
      <c r="AA3" s="61">
        <f t="shared" si="0"/>
        <v>-11</v>
      </c>
      <c r="AB3" s="61">
        <f t="shared" si="0"/>
        <v>-9</v>
      </c>
      <c r="AC3" s="61">
        <f t="shared" si="0"/>
        <v>-7</v>
      </c>
      <c r="AD3" s="61">
        <f>IF(R3="",#N/A,$D3-R3)</f>
        <v>-6</v>
      </c>
    </row>
    <row r="4" spans="1:30" ht="15.75" thickBot="1" x14ac:dyDescent="0.3">
      <c r="A4" s="66">
        <v>2</v>
      </c>
      <c r="B4" s="67">
        <v>9820187</v>
      </c>
      <c r="C4" s="67">
        <v>58</v>
      </c>
      <c r="D4" s="68">
        <v>130</v>
      </c>
      <c r="E4" s="67">
        <v>7194309</v>
      </c>
      <c r="F4" s="67">
        <v>3862236</v>
      </c>
      <c r="G4" s="68">
        <v>235</v>
      </c>
      <c r="H4" s="67">
        <v>204</v>
      </c>
      <c r="I4" s="67">
        <v>194</v>
      </c>
      <c r="J4" s="67">
        <v>187</v>
      </c>
      <c r="K4" s="67">
        <v>183</v>
      </c>
      <c r="L4" s="67">
        <v>178</v>
      </c>
      <c r="M4" s="67">
        <v>174</v>
      </c>
      <c r="N4" s="67">
        <v>169</v>
      </c>
      <c r="O4" s="67">
        <v>165</v>
      </c>
      <c r="P4" s="67">
        <v>161</v>
      </c>
      <c r="Q4" s="67">
        <v>159</v>
      </c>
      <c r="R4" s="69">
        <v>157</v>
      </c>
      <c r="S4" s="61">
        <f t="shared" ref="S4:S39" si="1">IF(G4="",#N/A,$D4-G4)</f>
        <v>-105</v>
      </c>
      <c r="T4" s="61">
        <f t="shared" ref="T4:T39" si="2">IF(H4="",#N/A,$D4-H4)</f>
        <v>-74</v>
      </c>
      <c r="U4" s="61">
        <f t="shared" ref="U4:U39" si="3">IF(I4="",#N/A,$D4-I4)</f>
        <v>-64</v>
      </c>
      <c r="V4" s="61">
        <f t="shared" ref="V4:V39" si="4">IF(J4="",#N/A,$D4-J4)</f>
        <v>-57</v>
      </c>
      <c r="W4" s="61">
        <f t="shared" ref="W4:W39" si="5">IF(K4="",#N/A,$D4-K4)</f>
        <v>-53</v>
      </c>
      <c r="X4" s="61">
        <f t="shared" ref="X4:X39" si="6">IF(L4="",#N/A,$D4-L4)</f>
        <v>-48</v>
      </c>
      <c r="Y4" s="61">
        <f t="shared" ref="Y4:Y39" si="7">IF(M4="",#N/A,$D4-M4)</f>
        <v>-44</v>
      </c>
      <c r="Z4" s="61">
        <f t="shared" ref="Z4:Z39" si="8">IF(N4="",#N/A,$D4-N4)</f>
        <v>-39</v>
      </c>
      <c r="AA4" s="61">
        <f t="shared" ref="AA4:AA39" si="9">IF(O4="",#N/A,$D4-O4)</f>
        <v>-35</v>
      </c>
      <c r="AB4" s="61">
        <f t="shared" ref="AB4:AB39" si="10">IF(P4="",#N/A,$D4-P4)</f>
        <v>-31</v>
      </c>
      <c r="AC4" s="61">
        <f t="shared" ref="AC4:AC39" si="11">IF(Q4="",#N/A,$D4-Q4)</f>
        <v>-29</v>
      </c>
      <c r="AD4" s="61">
        <f t="shared" ref="AD4:AD39" si="12">IF(R4="",#N/A,$D4-R4)</f>
        <v>-27</v>
      </c>
    </row>
    <row r="5" spans="1:30" ht="15.75" thickBot="1" x14ac:dyDescent="0.3">
      <c r="A5" s="62">
        <v>3</v>
      </c>
      <c r="B5" s="63">
        <v>10024425</v>
      </c>
      <c r="C5" s="63">
        <v>57</v>
      </c>
      <c r="D5" s="64">
        <v>187</v>
      </c>
      <c r="E5" s="63">
        <v>6984167</v>
      </c>
      <c r="F5" s="63">
        <v>4823278</v>
      </c>
      <c r="G5" s="64">
        <v>309</v>
      </c>
      <c r="H5" s="63">
        <v>291</v>
      </c>
      <c r="I5" s="63">
        <v>280</v>
      </c>
      <c r="J5" s="63">
        <v>271</v>
      </c>
      <c r="K5" s="63">
        <v>267</v>
      </c>
      <c r="L5" s="63">
        <v>261</v>
      </c>
      <c r="M5" s="63">
        <v>256</v>
      </c>
      <c r="N5" s="63">
        <v>250</v>
      </c>
      <c r="O5" s="63">
        <v>244</v>
      </c>
      <c r="P5" s="63">
        <v>240</v>
      </c>
      <c r="Q5" s="63">
        <v>237</v>
      </c>
      <c r="R5" s="65">
        <v>235</v>
      </c>
      <c r="S5" s="61">
        <f t="shared" si="1"/>
        <v>-122</v>
      </c>
      <c r="T5" s="61">
        <f t="shared" si="2"/>
        <v>-104</v>
      </c>
      <c r="U5" s="61">
        <f t="shared" si="3"/>
        <v>-93</v>
      </c>
      <c r="V5" s="61">
        <f t="shared" si="4"/>
        <v>-84</v>
      </c>
      <c r="W5" s="61">
        <f t="shared" si="5"/>
        <v>-80</v>
      </c>
      <c r="X5" s="61">
        <f t="shared" si="6"/>
        <v>-74</v>
      </c>
      <c r="Y5" s="61">
        <f t="shared" si="7"/>
        <v>-69</v>
      </c>
      <c r="Z5" s="61">
        <f t="shared" si="8"/>
        <v>-63</v>
      </c>
      <c r="AA5" s="61">
        <f t="shared" si="9"/>
        <v>-57</v>
      </c>
      <c r="AB5" s="61">
        <f t="shared" si="10"/>
        <v>-53</v>
      </c>
      <c r="AC5" s="61">
        <f t="shared" si="11"/>
        <v>-50</v>
      </c>
      <c r="AD5" s="61">
        <f t="shared" si="12"/>
        <v>-48</v>
      </c>
    </row>
    <row r="6" spans="1:30" ht="15.75" thickBot="1" x14ac:dyDescent="0.3">
      <c r="A6" s="66">
        <v>4</v>
      </c>
      <c r="B6" s="67">
        <v>10286788</v>
      </c>
      <c r="C6" s="67">
        <v>27</v>
      </c>
      <c r="D6" s="68">
        <v>214</v>
      </c>
      <c r="E6" s="67">
        <v>9924429</v>
      </c>
      <c r="F6" s="67">
        <v>6583722</v>
      </c>
      <c r="G6" s="68">
        <v>382</v>
      </c>
      <c r="H6" s="67">
        <v>352</v>
      </c>
      <c r="I6" s="67">
        <v>340</v>
      </c>
      <c r="J6" s="67">
        <v>330</v>
      </c>
      <c r="K6" s="67">
        <v>325</v>
      </c>
      <c r="L6" s="67">
        <v>319</v>
      </c>
      <c r="M6" s="67">
        <v>313</v>
      </c>
      <c r="N6" s="67">
        <v>307</v>
      </c>
      <c r="O6" s="67">
        <v>300</v>
      </c>
      <c r="P6" s="67">
        <v>296</v>
      </c>
      <c r="Q6" s="67">
        <v>293</v>
      </c>
      <c r="R6" s="69">
        <v>290</v>
      </c>
      <c r="S6" s="61">
        <f t="shared" si="1"/>
        <v>-168</v>
      </c>
      <c r="T6" s="61">
        <f t="shared" si="2"/>
        <v>-138</v>
      </c>
      <c r="U6" s="61">
        <f t="shared" si="3"/>
        <v>-126</v>
      </c>
      <c r="V6" s="61">
        <f t="shared" si="4"/>
        <v>-116</v>
      </c>
      <c r="W6" s="61">
        <f t="shared" si="5"/>
        <v>-111</v>
      </c>
      <c r="X6" s="61">
        <f t="shared" si="6"/>
        <v>-105</v>
      </c>
      <c r="Y6" s="61">
        <f t="shared" si="7"/>
        <v>-99</v>
      </c>
      <c r="Z6" s="61">
        <f t="shared" si="8"/>
        <v>-93</v>
      </c>
      <c r="AA6" s="61">
        <f t="shared" si="9"/>
        <v>-86</v>
      </c>
      <c r="AB6" s="61">
        <f t="shared" si="10"/>
        <v>-82</v>
      </c>
      <c r="AC6" s="61">
        <f t="shared" si="11"/>
        <v>-79</v>
      </c>
      <c r="AD6" s="61">
        <f t="shared" si="12"/>
        <v>-76</v>
      </c>
    </row>
    <row r="7" spans="1:30" ht="15.75" thickBot="1" x14ac:dyDescent="0.3">
      <c r="A7" s="62">
        <v>5</v>
      </c>
      <c r="B7" s="63">
        <v>10340388</v>
      </c>
      <c r="C7" s="63">
        <v>49</v>
      </c>
      <c r="D7" s="64">
        <v>263</v>
      </c>
      <c r="E7" s="63">
        <v>7774415</v>
      </c>
      <c r="F7" s="63">
        <v>6945660</v>
      </c>
      <c r="G7" s="64">
        <v>455</v>
      </c>
      <c r="H7" s="63">
        <v>430</v>
      </c>
      <c r="I7" s="63">
        <v>415</v>
      </c>
      <c r="J7" s="63">
        <v>403</v>
      </c>
      <c r="K7" s="63">
        <v>398</v>
      </c>
      <c r="L7" s="63">
        <v>390</v>
      </c>
      <c r="M7" s="63">
        <v>383</v>
      </c>
      <c r="N7" s="63">
        <v>376</v>
      </c>
      <c r="O7" s="63">
        <v>369</v>
      </c>
      <c r="P7" s="63">
        <v>364</v>
      </c>
      <c r="Q7" s="63">
        <v>360</v>
      </c>
      <c r="R7" s="65">
        <v>356</v>
      </c>
      <c r="S7" s="61">
        <f t="shared" si="1"/>
        <v>-192</v>
      </c>
      <c r="T7" s="61">
        <f t="shared" si="2"/>
        <v>-167</v>
      </c>
      <c r="U7" s="61">
        <f t="shared" si="3"/>
        <v>-152</v>
      </c>
      <c r="V7" s="61">
        <f t="shared" si="4"/>
        <v>-140</v>
      </c>
      <c r="W7" s="61">
        <f t="shared" si="5"/>
        <v>-135</v>
      </c>
      <c r="X7" s="61">
        <f t="shared" si="6"/>
        <v>-127</v>
      </c>
      <c r="Y7" s="61">
        <f t="shared" si="7"/>
        <v>-120</v>
      </c>
      <c r="Z7" s="61">
        <f t="shared" si="8"/>
        <v>-113</v>
      </c>
      <c r="AA7" s="61">
        <f t="shared" si="9"/>
        <v>-106</v>
      </c>
      <c r="AB7" s="61">
        <f t="shared" si="10"/>
        <v>-101</v>
      </c>
      <c r="AC7" s="61">
        <f t="shared" si="11"/>
        <v>-97</v>
      </c>
      <c r="AD7" s="61">
        <f t="shared" si="12"/>
        <v>-93</v>
      </c>
    </row>
    <row r="8" spans="1:30" ht="15.75" thickBot="1" x14ac:dyDescent="0.3">
      <c r="A8" s="66">
        <v>6</v>
      </c>
      <c r="B8" s="67">
        <v>10478292</v>
      </c>
      <c r="C8" s="67">
        <v>34</v>
      </c>
      <c r="D8" s="68">
        <v>297</v>
      </c>
      <c r="E8" s="67">
        <v>8622951</v>
      </c>
      <c r="F8" s="67">
        <v>7658332</v>
      </c>
      <c r="G8" s="68">
        <v>536</v>
      </c>
      <c r="H8" s="67">
        <v>495</v>
      </c>
      <c r="I8" s="67">
        <v>477</v>
      </c>
      <c r="J8" s="67">
        <v>463</v>
      </c>
      <c r="K8" s="67">
        <v>457</v>
      </c>
      <c r="L8" s="67">
        <v>448</v>
      </c>
      <c r="M8" s="67">
        <v>441</v>
      </c>
      <c r="N8" s="67">
        <v>433</v>
      </c>
      <c r="O8" s="67">
        <v>424</v>
      </c>
      <c r="P8" s="67">
        <v>419</v>
      </c>
      <c r="Q8" s="67">
        <v>414</v>
      </c>
      <c r="R8" s="69">
        <v>411</v>
      </c>
      <c r="S8" s="61">
        <f t="shared" si="1"/>
        <v>-239</v>
      </c>
      <c r="T8" s="61">
        <f t="shared" si="2"/>
        <v>-198</v>
      </c>
      <c r="U8" s="61">
        <f t="shared" si="3"/>
        <v>-180</v>
      </c>
      <c r="V8" s="61">
        <f t="shared" si="4"/>
        <v>-166</v>
      </c>
      <c r="W8" s="61">
        <f t="shared" si="5"/>
        <v>-160</v>
      </c>
      <c r="X8" s="61">
        <f t="shared" si="6"/>
        <v>-151</v>
      </c>
      <c r="Y8" s="61">
        <f t="shared" si="7"/>
        <v>-144</v>
      </c>
      <c r="Z8" s="61">
        <f t="shared" si="8"/>
        <v>-136</v>
      </c>
      <c r="AA8" s="61">
        <f t="shared" si="9"/>
        <v>-127</v>
      </c>
      <c r="AB8" s="61">
        <f t="shared" si="10"/>
        <v>-122</v>
      </c>
      <c r="AC8" s="61">
        <f t="shared" si="11"/>
        <v>-117</v>
      </c>
      <c r="AD8" s="61">
        <f t="shared" si="12"/>
        <v>-114</v>
      </c>
    </row>
    <row r="9" spans="1:30" ht="15.75" thickBot="1" x14ac:dyDescent="0.3">
      <c r="A9" s="62">
        <v>7</v>
      </c>
      <c r="B9" s="63">
        <v>10521155</v>
      </c>
      <c r="C9" s="63">
        <v>50</v>
      </c>
      <c r="D9" s="64">
        <v>347</v>
      </c>
      <c r="E9" s="63">
        <v>3649979</v>
      </c>
      <c r="F9" s="63">
        <v>7420386</v>
      </c>
      <c r="G9" s="64">
        <v>602</v>
      </c>
      <c r="H9" s="63">
        <v>550</v>
      </c>
      <c r="I9" s="63">
        <v>533</v>
      </c>
      <c r="J9" s="63">
        <v>518</v>
      </c>
      <c r="K9" s="63">
        <v>510</v>
      </c>
      <c r="L9" s="63">
        <v>500</v>
      </c>
      <c r="M9" s="63">
        <v>492</v>
      </c>
      <c r="N9" s="63">
        <v>483</v>
      </c>
      <c r="O9" s="63">
        <v>474</v>
      </c>
      <c r="P9" s="63">
        <v>468</v>
      </c>
      <c r="Q9" s="63">
        <v>463</v>
      </c>
      <c r="R9" s="65">
        <v>460</v>
      </c>
      <c r="S9" s="61">
        <f t="shared" si="1"/>
        <v>-255</v>
      </c>
      <c r="T9" s="61">
        <f t="shared" si="2"/>
        <v>-203</v>
      </c>
      <c r="U9" s="61">
        <f t="shared" si="3"/>
        <v>-186</v>
      </c>
      <c r="V9" s="61">
        <f t="shared" si="4"/>
        <v>-171</v>
      </c>
      <c r="W9" s="61">
        <f t="shared" si="5"/>
        <v>-163</v>
      </c>
      <c r="X9" s="61">
        <f t="shared" si="6"/>
        <v>-153</v>
      </c>
      <c r="Y9" s="61">
        <f t="shared" si="7"/>
        <v>-145</v>
      </c>
      <c r="Z9" s="61">
        <f t="shared" si="8"/>
        <v>-136</v>
      </c>
      <c r="AA9" s="61">
        <f t="shared" si="9"/>
        <v>-127</v>
      </c>
      <c r="AB9" s="61">
        <f t="shared" si="10"/>
        <v>-121</v>
      </c>
      <c r="AC9" s="61">
        <f t="shared" si="11"/>
        <v>-116</v>
      </c>
      <c r="AD9" s="61">
        <f t="shared" si="12"/>
        <v>-113</v>
      </c>
    </row>
    <row r="10" spans="1:30" ht="15.75" thickBot="1" x14ac:dyDescent="0.3">
      <c r="A10" s="66">
        <v>8</v>
      </c>
      <c r="B10" s="67">
        <v>10611021</v>
      </c>
      <c r="C10" s="67">
        <v>28</v>
      </c>
      <c r="D10" s="68">
        <v>375</v>
      </c>
      <c r="E10" s="67">
        <v>7684743</v>
      </c>
      <c r="F10" s="67">
        <v>7684743</v>
      </c>
      <c r="G10" s="68">
        <v>632</v>
      </c>
      <c r="H10" s="67">
        <v>594</v>
      </c>
      <c r="I10" s="67">
        <v>573</v>
      </c>
      <c r="J10" s="67">
        <v>559</v>
      </c>
      <c r="K10" s="67">
        <v>552</v>
      </c>
      <c r="L10" s="67">
        <v>542</v>
      </c>
      <c r="M10" s="67">
        <v>534</v>
      </c>
      <c r="N10" s="67">
        <v>525</v>
      </c>
      <c r="O10" s="67">
        <v>515</v>
      </c>
      <c r="P10" s="67">
        <v>509</v>
      </c>
      <c r="Q10" s="67">
        <v>504</v>
      </c>
      <c r="R10" s="69">
        <v>500</v>
      </c>
      <c r="S10" s="61">
        <f t="shared" si="1"/>
        <v>-257</v>
      </c>
      <c r="T10" s="61">
        <f t="shared" si="2"/>
        <v>-219</v>
      </c>
      <c r="U10" s="61">
        <f t="shared" si="3"/>
        <v>-198</v>
      </c>
      <c r="V10" s="61">
        <f t="shared" si="4"/>
        <v>-184</v>
      </c>
      <c r="W10" s="61">
        <f t="shared" si="5"/>
        <v>-177</v>
      </c>
      <c r="X10" s="61">
        <f t="shared" si="6"/>
        <v>-167</v>
      </c>
      <c r="Y10" s="61">
        <f t="shared" si="7"/>
        <v>-159</v>
      </c>
      <c r="Z10" s="61">
        <f t="shared" si="8"/>
        <v>-150</v>
      </c>
      <c r="AA10" s="61">
        <f t="shared" si="9"/>
        <v>-140</v>
      </c>
      <c r="AB10" s="61">
        <f t="shared" si="10"/>
        <v>-134</v>
      </c>
      <c r="AC10" s="61">
        <f t="shared" si="11"/>
        <v>-129</v>
      </c>
      <c r="AD10" s="61">
        <f t="shared" si="12"/>
        <v>-125</v>
      </c>
    </row>
    <row r="11" spans="1:30" ht="15.75" thickBot="1" x14ac:dyDescent="0.3">
      <c r="A11" s="62">
        <v>9</v>
      </c>
      <c r="B11" s="63">
        <v>10646815</v>
      </c>
      <c r="C11" s="63">
        <v>50</v>
      </c>
      <c r="D11" s="64">
        <v>425</v>
      </c>
      <c r="E11" s="63">
        <v>7056601</v>
      </c>
      <c r="F11" s="63">
        <v>7681305</v>
      </c>
      <c r="G11" s="64">
        <v>694</v>
      </c>
      <c r="H11" s="63">
        <v>664</v>
      </c>
      <c r="I11" s="63">
        <v>642</v>
      </c>
      <c r="J11" s="63">
        <v>627</v>
      </c>
      <c r="K11" s="63">
        <v>620</v>
      </c>
      <c r="L11" s="63">
        <v>609</v>
      </c>
      <c r="M11" s="63">
        <v>600</v>
      </c>
      <c r="N11" s="63">
        <v>590</v>
      </c>
      <c r="O11" s="63">
        <v>579</v>
      </c>
      <c r="P11" s="63">
        <v>573</v>
      </c>
      <c r="Q11" s="63">
        <v>567</v>
      </c>
      <c r="R11" s="65">
        <v>563</v>
      </c>
      <c r="S11" s="61">
        <f t="shared" si="1"/>
        <v>-269</v>
      </c>
      <c r="T11" s="61">
        <f t="shared" si="2"/>
        <v>-239</v>
      </c>
      <c r="U11" s="61">
        <f t="shared" si="3"/>
        <v>-217</v>
      </c>
      <c r="V11" s="61">
        <f t="shared" si="4"/>
        <v>-202</v>
      </c>
      <c r="W11" s="61">
        <f t="shared" si="5"/>
        <v>-195</v>
      </c>
      <c r="X11" s="61">
        <f t="shared" si="6"/>
        <v>-184</v>
      </c>
      <c r="Y11" s="61">
        <f t="shared" si="7"/>
        <v>-175</v>
      </c>
      <c r="Z11" s="61">
        <f t="shared" si="8"/>
        <v>-165</v>
      </c>
      <c r="AA11" s="61">
        <f t="shared" si="9"/>
        <v>-154</v>
      </c>
      <c r="AB11" s="61">
        <f t="shared" si="10"/>
        <v>-148</v>
      </c>
      <c r="AC11" s="61">
        <f t="shared" si="11"/>
        <v>-142</v>
      </c>
      <c r="AD11" s="61">
        <f t="shared" si="12"/>
        <v>-138</v>
      </c>
    </row>
    <row r="12" spans="1:30" ht="15.75" thickBot="1" x14ac:dyDescent="0.3">
      <c r="A12" s="66">
        <v>10</v>
      </c>
      <c r="B12" s="67"/>
      <c r="C12" s="67"/>
      <c r="D12" s="68" t="s">
        <v>374</v>
      </c>
      <c r="E12" s="67"/>
      <c r="F12" s="67"/>
      <c r="G12" s="68"/>
      <c r="H12" s="67"/>
      <c r="I12" s="67"/>
      <c r="J12" s="67"/>
      <c r="K12" s="67"/>
      <c r="L12" s="67"/>
      <c r="M12" s="67"/>
      <c r="N12" s="67"/>
      <c r="O12" s="67"/>
      <c r="P12" s="67"/>
      <c r="Q12" s="67"/>
      <c r="R12" s="69"/>
      <c r="S12" s="61" t="e">
        <f t="shared" si="1"/>
        <v>#N/A</v>
      </c>
      <c r="T12" s="61" t="e">
        <f t="shared" si="2"/>
        <v>#N/A</v>
      </c>
      <c r="U12" s="61" t="e">
        <f t="shared" si="3"/>
        <v>#N/A</v>
      </c>
      <c r="V12" s="61" t="e">
        <f t="shared" si="4"/>
        <v>#N/A</v>
      </c>
      <c r="W12" s="61" t="e">
        <f t="shared" si="5"/>
        <v>#N/A</v>
      </c>
      <c r="X12" s="61" t="e">
        <f t="shared" si="6"/>
        <v>#N/A</v>
      </c>
      <c r="Y12" s="61" t="e">
        <f t="shared" si="7"/>
        <v>#N/A</v>
      </c>
      <c r="Z12" s="61" t="e">
        <f t="shared" si="8"/>
        <v>#N/A</v>
      </c>
      <c r="AA12" s="61" t="e">
        <f t="shared" si="9"/>
        <v>#N/A</v>
      </c>
      <c r="AB12" s="61" t="e">
        <f t="shared" si="10"/>
        <v>#N/A</v>
      </c>
      <c r="AC12" s="61" t="e">
        <f t="shared" si="11"/>
        <v>#N/A</v>
      </c>
      <c r="AD12" s="61" t="e">
        <f t="shared" si="12"/>
        <v>#N/A</v>
      </c>
    </row>
    <row r="13" spans="1:30" ht="15.75" thickBot="1" x14ac:dyDescent="0.3">
      <c r="A13" s="62">
        <v>11</v>
      </c>
      <c r="B13" s="63"/>
      <c r="C13" s="63"/>
      <c r="D13" s="64" t="s">
        <v>374</v>
      </c>
      <c r="E13" s="63"/>
      <c r="F13" s="63"/>
      <c r="G13" s="64"/>
      <c r="H13" s="63"/>
      <c r="I13" s="63"/>
      <c r="J13" s="63"/>
      <c r="K13" s="63"/>
      <c r="L13" s="63"/>
      <c r="M13" s="63"/>
      <c r="N13" s="63"/>
      <c r="O13" s="63"/>
      <c r="P13" s="63"/>
      <c r="Q13" s="63"/>
      <c r="R13" s="65"/>
      <c r="S13" s="61" t="e">
        <f t="shared" si="1"/>
        <v>#N/A</v>
      </c>
      <c r="T13" s="61" t="e">
        <f t="shared" si="2"/>
        <v>#N/A</v>
      </c>
      <c r="U13" s="61" t="e">
        <f t="shared" si="3"/>
        <v>#N/A</v>
      </c>
      <c r="V13" s="61" t="e">
        <f t="shared" si="4"/>
        <v>#N/A</v>
      </c>
      <c r="W13" s="61" t="e">
        <f t="shared" si="5"/>
        <v>#N/A</v>
      </c>
      <c r="X13" s="61" t="e">
        <f t="shared" si="6"/>
        <v>#N/A</v>
      </c>
      <c r="Y13" s="61" t="e">
        <f t="shared" si="7"/>
        <v>#N/A</v>
      </c>
      <c r="Z13" s="61" t="e">
        <f t="shared" si="8"/>
        <v>#N/A</v>
      </c>
      <c r="AA13" s="61" t="e">
        <f t="shared" si="9"/>
        <v>#N/A</v>
      </c>
      <c r="AB13" s="61" t="e">
        <f t="shared" si="10"/>
        <v>#N/A</v>
      </c>
      <c r="AC13" s="61" t="e">
        <f t="shared" si="11"/>
        <v>#N/A</v>
      </c>
      <c r="AD13" s="61" t="e">
        <f t="shared" si="12"/>
        <v>#N/A</v>
      </c>
    </row>
    <row r="14" spans="1:30" ht="15.75" thickBot="1" x14ac:dyDescent="0.3">
      <c r="A14" s="66">
        <v>12</v>
      </c>
      <c r="B14" s="67"/>
      <c r="C14" s="67"/>
      <c r="D14" s="68" t="s">
        <v>374</v>
      </c>
      <c r="E14" s="67"/>
      <c r="F14" s="67"/>
      <c r="G14" s="68"/>
      <c r="H14" s="67"/>
      <c r="I14" s="67"/>
      <c r="J14" s="67"/>
      <c r="K14" s="67"/>
      <c r="L14" s="67"/>
      <c r="M14" s="67"/>
      <c r="N14" s="67"/>
      <c r="O14" s="67"/>
      <c r="P14" s="67"/>
      <c r="Q14" s="67"/>
      <c r="R14" s="69"/>
      <c r="S14" s="61" t="e">
        <f t="shared" si="1"/>
        <v>#N/A</v>
      </c>
      <c r="T14" s="61" t="e">
        <f t="shared" si="2"/>
        <v>#N/A</v>
      </c>
      <c r="U14" s="61" t="e">
        <f t="shared" si="3"/>
        <v>#N/A</v>
      </c>
      <c r="V14" s="61" t="e">
        <f t="shared" si="4"/>
        <v>#N/A</v>
      </c>
      <c r="W14" s="61" t="e">
        <f t="shared" si="5"/>
        <v>#N/A</v>
      </c>
      <c r="X14" s="61" t="e">
        <f t="shared" si="6"/>
        <v>#N/A</v>
      </c>
      <c r="Y14" s="61" t="e">
        <f t="shared" si="7"/>
        <v>#N/A</v>
      </c>
      <c r="Z14" s="61" t="e">
        <f t="shared" si="8"/>
        <v>#N/A</v>
      </c>
      <c r="AA14" s="61" t="e">
        <f t="shared" si="9"/>
        <v>#N/A</v>
      </c>
      <c r="AB14" s="61" t="e">
        <f t="shared" si="10"/>
        <v>#N/A</v>
      </c>
      <c r="AC14" s="61" t="e">
        <f t="shared" si="11"/>
        <v>#N/A</v>
      </c>
      <c r="AD14" s="61" t="e">
        <f t="shared" si="12"/>
        <v>#N/A</v>
      </c>
    </row>
    <row r="15" spans="1:30" ht="15.75" thickBot="1" x14ac:dyDescent="0.3">
      <c r="A15" s="62">
        <v>13</v>
      </c>
      <c r="B15" s="63"/>
      <c r="C15" s="63"/>
      <c r="D15" s="64" t="s">
        <v>374</v>
      </c>
      <c r="E15" s="63"/>
      <c r="F15" s="63"/>
      <c r="G15" s="64"/>
      <c r="H15" s="63"/>
      <c r="I15" s="63"/>
      <c r="J15" s="63"/>
      <c r="K15" s="63"/>
      <c r="L15" s="63"/>
      <c r="M15" s="63"/>
      <c r="N15" s="63"/>
      <c r="O15" s="63"/>
      <c r="P15" s="63"/>
      <c r="Q15" s="63"/>
      <c r="R15" s="65"/>
      <c r="S15" s="61" t="e">
        <f t="shared" si="1"/>
        <v>#N/A</v>
      </c>
      <c r="T15" s="61" t="e">
        <f t="shared" si="2"/>
        <v>#N/A</v>
      </c>
      <c r="U15" s="61" t="e">
        <f t="shared" si="3"/>
        <v>#N/A</v>
      </c>
      <c r="V15" s="61" t="e">
        <f t="shared" si="4"/>
        <v>#N/A</v>
      </c>
      <c r="W15" s="61" t="e">
        <f t="shared" si="5"/>
        <v>#N/A</v>
      </c>
      <c r="X15" s="61" t="e">
        <f t="shared" si="6"/>
        <v>#N/A</v>
      </c>
      <c r="Y15" s="61" t="e">
        <f t="shared" si="7"/>
        <v>#N/A</v>
      </c>
      <c r="Z15" s="61" t="e">
        <f t="shared" si="8"/>
        <v>#N/A</v>
      </c>
      <c r="AA15" s="61" t="e">
        <f t="shared" si="9"/>
        <v>#N/A</v>
      </c>
      <c r="AB15" s="61" t="e">
        <f t="shared" si="10"/>
        <v>#N/A</v>
      </c>
      <c r="AC15" s="61" t="e">
        <f t="shared" si="11"/>
        <v>#N/A</v>
      </c>
      <c r="AD15" s="61" t="e">
        <f t="shared" si="12"/>
        <v>#N/A</v>
      </c>
    </row>
    <row r="16" spans="1:30" ht="15.75" thickBot="1" x14ac:dyDescent="0.3">
      <c r="A16" s="66">
        <v>14</v>
      </c>
      <c r="B16" s="67"/>
      <c r="C16" s="67"/>
      <c r="D16" s="68" t="s">
        <v>374</v>
      </c>
      <c r="E16" s="67"/>
      <c r="F16" s="67"/>
      <c r="G16" s="68"/>
      <c r="H16" s="67"/>
      <c r="I16" s="67"/>
      <c r="J16" s="67"/>
      <c r="K16" s="67"/>
      <c r="L16" s="67"/>
      <c r="M16" s="67"/>
      <c r="N16" s="67"/>
      <c r="O16" s="67"/>
      <c r="P16" s="67"/>
      <c r="Q16" s="67"/>
      <c r="R16" s="69"/>
      <c r="S16" s="61" t="e">
        <f t="shared" si="1"/>
        <v>#N/A</v>
      </c>
      <c r="T16" s="61" t="e">
        <f t="shared" si="2"/>
        <v>#N/A</v>
      </c>
      <c r="U16" s="61" t="e">
        <f t="shared" si="3"/>
        <v>#N/A</v>
      </c>
      <c r="V16" s="61" t="e">
        <f t="shared" si="4"/>
        <v>#N/A</v>
      </c>
      <c r="W16" s="61" t="e">
        <f t="shared" si="5"/>
        <v>#N/A</v>
      </c>
      <c r="X16" s="61" t="e">
        <f t="shared" si="6"/>
        <v>#N/A</v>
      </c>
      <c r="Y16" s="61" t="e">
        <f t="shared" si="7"/>
        <v>#N/A</v>
      </c>
      <c r="Z16" s="61" t="e">
        <f t="shared" si="8"/>
        <v>#N/A</v>
      </c>
      <c r="AA16" s="61" t="e">
        <f t="shared" si="9"/>
        <v>#N/A</v>
      </c>
      <c r="AB16" s="61" t="e">
        <f t="shared" si="10"/>
        <v>#N/A</v>
      </c>
      <c r="AC16" s="61" t="e">
        <f t="shared" si="11"/>
        <v>#N/A</v>
      </c>
      <c r="AD16" s="61" t="e">
        <f t="shared" si="12"/>
        <v>#N/A</v>
      </c>
    </row>
    <row r="17" spans="1:30" ht="15.75" thickBot="1" x14ac:dyDescent="0.3">
      <c r="A17" s="62">
        <v>15</v>
      </c>
      <c r="B17" s="63"/>
      <c r="C17" s="63"/>
      <c r="D17" s="64" t="s">
        <v>374</v>
      </c>
      <c r="E17" s="63"/>
      <c r="F17" s="63"/>
      <c r="G17" s="64"/>
      <c r="H17" s="63"/>
      <c r="I17" s="63"/>
      <c r="J17" s="63"/>
      <c r="K17" s="63"/>
      <c r="L17" s="63"/>
      <c r="M17" s="63"/>
      <c r="N17" s="63"/>
      <c r="O17" s="63"/>
      <c r="P17" s="63"/>
      <c r="Q17" s="63"/>
      <c r="R17" s="65"/>
      <c r="S17" s="61" t="e">
        <f t="shared" si="1"/>
        <v>#N/A</v>
      </c>
      <c r="T17" s="61" t="e">
        <f t="shared" si="2"/>
        <v>#N/A</v>
      </c>
      <c r="U17" s="61" t="e">
        <f t="shared" si="3"/>
        <v>#N/A</v>
      </c>
      <c r="V17" s="61" t="e">
        <f t="shared" si="4"/>
        <v>#N/A</v>
      </c>
      <c r="W17" s="61" t="e">
        <f t="shared" si="5"/>
        <v>#N/A</v>
      </c>
      <c r="X17" s="61" t="e">
        <f t="shared" si="6"/>
        <v>#N/A</v>
      </c>
      <c r="Y17" s="61" t="e">
        <f t="shared" si="7"/>
        <v>#N/A</v>
      </c>
      <c r="Z17" s="61" t="e">
        <f t="shared" si="8"/>
        <v>#N/A</v>
      </c>
      <c r="AA17" s="61" t="e">
        <f t="shared" si="9"/>
        <v>#N/A</v>
      </c>
      <c r="AB17" s="61" t="e">
        <f t="shared" si="10"/>
        <v>#N/A</v>
      </c>
      <c r="AC17" s="61" t="e">
        <f t="shared" si="11"/>
        <v>#N/A</v>
      </c>
      <c r="AD17" s="61" t="e">
        <f t="shared" si="12"/>
        <v>#N/A</v>
      </c>
    </row>
    <row r="18" spans="1:30" ht="15.75" thickBot="1" x14ac:dyDescent="0.3">
      <c r="A18" s="66">
        <v>16</v>
      </c>
      <c r="B18" s="67"/>
      <c r="C18" s="67"/>
      <c r="D18" s="68" t="s">
        <v>374</v>
      </c>
      <c r="E18" s="67"/>
      <c r="F18" s="67"/>
      <c r="G18" s="68"/>
      <c r="H18" s="67"/>
      <c r="I18" s="67"/>
      <c r="J18" s="67"/>
      <c r="K18" s="67"/>
      <c r="L18" s="67"/>
      <c r="M18" s="67"/>
      <c r="N18" s="67"/>
      <c r="O18" s="67"/>
      <c r="P18" s="67"/>
      <c r="Q18" s="67"/>
      <c r="R18" s="69"/>
      <c r="S18" s="61" t="e">
        <f t="shared" si="1"/>
        <v>#N/A</v>
      </c>
      <c r="T18" s="61" t="e">
        <f t="shared" si="2"/>
        <v>#N/A</v>
      </c>
      <c r="U18" s="61" t="e">
        <f t="shared" si="3"/>
        <v>#N/A</v>
      </c>
      <c r="V18" s="61" t="e">
        <f t="shared" si="4"/>
        <v>#N/A</v>
      </c>
      <c r="W18" s="61" t="e">
        <f t="shared" si="5"/>
        <v>#N/A</v>
      </c>
      <c r="X18" s="61" t="e">
        <f t="shared" si="6"/>
        <v>#N/A</v>
      </c>
      <c r="Y18" s="61" t="e">
        <f t="shared" si="7"/>
        <v>#N/A</v>
      </c>
      <c r="Z18" s="61" t="e">
        <f t="shared" si="8"/>
        <v>#N/A</v>
      </c>
      <c r="AA18" s="61" t="e">
        <f t="shared" si="9"/>
        <v>#N/A</v>
      </c>
      <c r="AB18" s="61" t="e">
        <f t="shared" si="10"/>
        <v>#N/A</v>
      </c>
      <c r="AC18" s="61" t="e">
        <f t="shared" si="11"/>
        <v>#N/A</v>
      </c>
      <c r="AD18" s="61" t="e">
        <f t="shared" si="12"/>
        <v>#N/A</v>
      </c>
    </row>
    <row r="19" spans="1:30" ht="15.75" thickBot="1" x14ac:dyDescent="0.3">
      <c r="A19" s="62">
        <v>17</v>
      </c>
      <c r="B19" s="63"/>
      <c r="C19" s="63"/>
      <c r="D19" s="64" t="s">
        <v>374</v>
      </c>
      <c r="E19" s="63"/>
      <c r="F19" s="63"/>
      <c r="G19" s="64"/>
      <c r="H19" s="63"/>
      <c r="I19" s="63"/>
      <c r="J19" s="63"/>
      <c r="K19" s="63"/>
      <c r="L19" s="63"/>
      <c r="M19" s="63"/>
      <c r="N19" s="63"/>
      <c r="O19" s="63"/>
      <c r="P19" s="63"/>
      <c r="Q19" s="63"/>
      <c r="R19" s="65"/>
      <c r="S19" s="61" t="e">
        <f t="shared" si="1"/>
        <v>#N/A</v>
      </c>
      <c r="T19" s="61" t="e">
        <f t="shared" si="2"/>
        <v>#N/A</v>
      </c>
      <c r="U19" s="61" t="e">
        <f t="shared" si="3"/>
        <v>#N/A</v>
      </c>
      <c r="V19" s="61" t="e">
        <f t="shared" si="4"/>
        <v>#N/A</v>
      </c>
      <c r="W19" s="61" t="e">
        <f t="shared" si="5"/>
        <v>#N/A</v>
      </c>
      <c r="X19" s="61" t="e">
        <f t="shared" si="6"/>
        <v>#N/A</v>
      </c>
      <c r="Y19" s="61" t="e">
        <f t="shared" si="7"/>
        <v>#N/A</v>
      </c>
      <c r="Z19" s="61" t="e">
        <f t="shared" si="8"/>
        <v>#N/A</v>
      </c>
      <c r="AA19" s="61" t="e">
        <f t="shared" si="9"/>
        <v>#N/A</v>
      </c>
      <c r="AB19" s="61" t="e">
        <f t="shared" si="10"/>
        <v>#N/A</v>
      </c>
      <c r="AC19" s="61" t="e">
        <f t="shared" si="11"/>
        <v>#N/A</v>
      </c>
      <c r="AD19" s="61" t="e">
        <f t="shared" si="12"/>
        <v>#N/A</v>
      </c>
    </row>
    <row r="20" spans="1:30" ht="15.75" thickBot="1" x14ac:dyDescent="0.3">
      <c r="A20" s="66">
        <v>18</v>
      </c>
      <c r="B20" s="67"/>
      <c r="C20" s="67"/>
      <c r="D20" s="68" t="s">
        <v>374</v>
      </c>
      <c r="E20" s="67"/>
      <c r="F20" s="67"/>
      <c r="G20" s="68"/>
      <c r="H20" s="67"/>
      <c r="I20" s="67"/>
      <c r="J20" s="67"/>
      <c r="K20" s="67"/>
      <c r="L20" s="67"/>
      <c r="M20" s="67"/>
      <c r="N20" s="67"/>
      <c r="O20" s="67"/>
      <c r="P20" s="67"/>
      <c r="Q20" s="67"/>
      <c r="R20" s="69"/>
      <c r="S20" s="61" t="e">
        <f t="shared" si="1"/>
        <v>#N/A</v>
      </c>
      <c r="T20" s="61" t="e">
        <f t="shared" si="2"/>
        <v>#N/A</v>
      </c>
      <c r="U20" s="61" t="e">
        <f t="shared" si="3"/>
        <v>#N/A</v>
      </c>
      <c r="V20" s="61" t="e">
        <f t="shared" si="4"/>
        <v>#N/A</v>
      </c>
      <c r="W20" s="61" t="e">
        <f t="shared" si="5"/>
        <v>#N/A</v>
      </c>
      <c r="X20" s="61" t="e">
        <f t="shared" si="6"/>
        <v>#N/A</v>
      </c>
      <c r="Y20" s="61" t="e">
        <f t="shared" si="7"/>
        <v>#N/A</v>
      </c>
      <c r="Z20" s="61" t="e">
        <f t="shared" si="8"/>
        <v>#N/A</v>
      </c>
      <c r="AA20" s="61" t="e">
        <f t="shared" si="9"/>
        <v>#N/A</v>
      </c>
      <c r="AB20" s="61" t="e">
        <f t="shared" si="10"/>
        <v>#N/A</v>
      </c>
      <c r="AC20" s="61" t="e">
        <f t="shared" si="11"/>
        <v>#N/A</v>
      </c>
      <c r="AD20" s="61" t="e">
        <f t="shared" si="12"/>
        <v>#N/A</v>
      </c>
    </row>
    <row r="21" spans="1:30" ht="15.75" thickBot="1" x14ac:dyDescent="0.3">
      <c r="A21" s="62">
        <v>19</v>
      </c>
      <c r="B21" s="63"/>
      <c r="C21" s="63"/>
      <c r="D21" s="64" t="s">
        <v>374</v>
      </c>
      <c r="E21" s="63"/>
      <c r="F21" s="63"/>
      <c r="G21" s="64"/>
      <c r="H21" s="63"/>
      <c r="I21" s="63"/>
      <c r="J21" s="63"/>
      <c r="K21" s="63"/>
      <c r="L21" s="63"/>
      <c r="M21" s="63"/>
      <c r="N21" s="63"/>
      <c r="O21" s="63"/>
      <c r="P21" s="63"/>
      <c r="Q21" s="63"/>
      <c r="R21" s="65"/>
      <c r="S21" s="61" t="e">
        <f t="shared" si="1"/>
        <v>#N/A</v>
      </c>
      <c r="T21" s="61" t="e">
        <f t="shared" si="2"/>
        <v>#N/A</v>
      </c>
      <c r="U21" s="61" t="e">
        <f t="shared" si="3"/>
        <v>#N/A</v>
      </c>
      <c r="V21" s="61" t="e">
        <f t="shared" si="4"/>
        <v>#N/A</v>
      </c>
      <c r="W21" s="61" t="e">
        <f t="shared" si="5"/>
        <v>#N/A</v>
      </c>
      <c r="X21" s="61" t="e">
        <f t="shared" si="6"/>
        <v>#N/A</v>
      </c>
      <c r="Y21" s="61" t="e">
        <f t="shared" si="7"/>
        <v>#N/A</v>
      </c>
      <c r="Z21" s="61" t="e">
        <f t="shared" si="8"/>
        <v>#N/A</v>
      </c>
      <c r="AA21" s="61" t="e">
        <f t="shared" si="9"/>
        <v>#N/A</v>
      </c>
      <c r="AB21" s="61" t="e">
        <f t="shared" si="10"/>
        <v>#N/A</v>
      </c>
      <c r="AC21" s="61" t="e">
        <f t="shared" si="11"/>
        <v>#N/A</v>
      </c>
      <c r="AD21" s="61" t="e">
        <f t="shared" si="12"/>
        <v>#N/A</v>
      </c>
    </row>
    <row r="22" spans="1:30" ht="15.75" thickBot="1" x14ac:dyDescent="0.3">
      <c r="A22" s="66">
        <v>20</v>
      </c>
      <c r="B22" s="67"/>
      <c r="C22" s="67"/>
      <c r="D22" s="68" t="s">
        <v>374</v>
      </c>
      <c r="E22" s="67"/>
      <c r="F22" s="67"/>
      <c r="G22" s="68"/>
      <c r="H22" s="67"/>
      <c r="I22" s="67"/>
      <c r="J22" s="67"/>
      <c r="K22" s="67"/>
      <c r="L22" s="67"/>
      <c r="M22" s="67"/>
      <c r="N22" s="67"/>
      <c r="O22" s="67"/>
      <c r="P22" s="67"/>
      <c r="Q22" s="67"/>
      <c r="R22" s="69"/>
      <c r="S22" s="61" t="e">
        <f t="shared" si="1"/>
        <v>#N/A</v>
      </c>
      <c r="T22" s="61" t="e">
        <f t="shared" si="2"/>
        <v>#N/A</v>
      </c>
      <c r="U22" s="61" t="e">
        <f t="shared" si="3"/>
        <v>#N/A</v>
      </c>
      <c r="V22" s="61" t="e">
        <f t="shared" si="4"/>
        <v>#N/A</v>
      </c>
      <c r="W22" s="61" t="e">
        <f t="shared" si="5"/>
        <v>#N/A</v>
      </c>
      <c r="X22" s="61" t="e">
        <f t="shared" si="6"/>
        <v>#N/A</v>
      </c>
      <c r="Y22" s="61" t="e">
        <f t="shared" si="7"/>
        <v>#N/A</v>
      </c>
      <c r="Z22" s="61" t="e">
        <f t="shared" si="8"/>
        <v>#N/A</v>
      </c>
      <c r="AA22" s="61" t="e">
        <f t="shared" si="9"/>
        <v>#N/A</v>
      </c>
      <c r="AB22" s="61" t="e">
        <f t="shared" si="10"/>
        <v>#N/A</v>
      </c>
      <c r="AC22" s="61" t="e">
        <f t="shared" si="11"/>
        <v>#N/A</v>
      </c>
      <c r="AD22" s="61" t="e">
        <f t="shared" si="12"/>
        <v>#N/A</v>
      </c>
    </row>
    <row r="23" spans="1:30" ht="15.75" thickBot="1" x14ac:dyDescent="0.3">
      <c r="A23" s="62">
        <v>21</v>
      </c>
      <c r="B23" s="63"/>
      <c r="C23" s="63"/>
      <c r="D23" s="64" t="s">
        <v>374</v>
      </c>
      <c r="E23" s="63"/>
      <c r="F23" s="63"/>
      <c r="G23" s="64"/>
      <c r="H23" s="63"/>
      <c r="I23" s="63"/>
      <c r="J23" s="63"/>
      <c r="K23" s="63"/>
      <c r="L23" s="63"/>
      <c r="M23" s="63"/>
      <c r="N23" s="63"/>
      <c r="O23" s="63"/>
      <c r="P23" s="63"/>
      <c r="Q23" s="63"/>
      <c r="R23" s="65"/>
      <c r="S23" s="61" t="e">
        <f t="shared" si="1"/>
        <v>#N/A</v>
      </c>
      <c r="T23" s="61" t="e">
        <f t="shared" si="2"/>
        <v>#N/A</v>
      </c>
      <c r="U23" s="61" t="e">
        <f t="shared" si="3"/>
        <v>#N/A</v>
      </c>
      <c r="V23" s="61" t="e">
        <f t="shared" si="4"/>
        <v>#N/A</v>
      </c>
      <c r="W23" s="61" t="e">
        <f t="shared" si="5"/>
        <v>#N/A</v>
      </c>
      <c r="X23" s="61" t="e">
        <f t="shared" si="6"/>
        <v>#N/A</v>
      </c>
      <c r="Y23" s="61" t="e">
        <f t="shared" si="7"/>
        <v>#N/A</v>
      </c>
      <c r="Z23" s="61" t="e">
        <f t="shared" si="8"/>
        <v>#N/A</v>
      </c>
      <c r="AA23" s="61" t="e">
        <f t="shared" si="9"/>
        <v>#N/A</v>
      </c>
      <c r="AB23" s="61" t="e">
        <f t="shared" si="10"/>
        <v>#N/A</v>
      </c>
      <c r="AC23" s="61" t="e">
        <f t="shared" si="11"/>
        <v>#N/A</v>
      </c>
      <c r="AD23" s="61" t="e">
        <f t="shared" si="12"/>
        <v>#N/A</v>
      </c>
    </row>
    <row r="24" spans="1:30" ht="15.75" thickBot="1" x14ac:dyDescent="0.3">
      <c r="A24" s="66">
        <v>22</v>
      </c>
      <c r="B24" s="67"/>
      <c r="C24" s="67"/>
      <c r="D24" s="68" t="s">
        <v>374</v>
      </c>
      <c r="E24" s="67"/>
      <c r="F24" s="67"/>
      <c r="G24" s="68"/>
      <c r="H24" s="67"/>
      <c r="I24" s="67"/>
      <c r="J24" s="67"/>
      <c r="K24" s="67"/>
      <c r="L24" s="67"/>
      <c r="M24" s="67"/>
      <c r="N24" s="67"/>
      <c r="O24" s="67"/>
      <c r="P24" s="67"/>
      <c r="Q24" s="67"/>
      <c r="R24" s="69"/>
      <c r="S24" s="61" t="e">
        <f t="shared" si="1"/>
        <v>#N/A</v>
      </c>
      <c r="T24" s="61" t="e">
        <f t="shared" si="2"/>
        <v>#N/A</v>
      </c>
      <c r="U24" s="61" t="e">
        <f t="shared" si="3"/>
        <v>#N/A</v>
      </c>
      <c r="V24" s="61" t="e">
        <f t="shared" si="4"/>
        <v>#N/A</v>
      </c>
      <c r="W24" s="61" t="e">
        <f t="shared" si="5"/>
        <v>#N/A</v>
      </c>
      <c r="X24" s="61" t="e">
        <f t="shared" si="6"/>
        <v>#N/A</v>
      </c>
      <c r="Y24" s="61" t="e">
        <f t="shared" si="7"/>
        <v>#N/A</v>
      </c>
      <c r="Z24" s="61" t="e">
        <f t="shared" si="8"/>
        <v>#N/A</v>
      </c>
      <c r="AA24" s="61" t="e">
        <f t="shared" si="9"/>
        <v>#N/A</v>
      </c>
      <c r="AB24" s="61" t="e">
        <f t="shared" si="10"/>
        <v>#N/A</v>
      </c>
      <c r="AC24" s="61" t="e">
        <f t="shared" si="11"/>
        <v>#N/A</v>
      </c>
      <c r="AD24" s="61" t="e">
        <f t="shared" si="12"/>
        <v>#N/A</v>
      </c>
    </row>
    <row r="25" spans="1:30" ht="15.75" thickBot="1" x14ac:dyDescent="0.3">
      <c r="A25" s="62">
        <v>23</v>
      </c>
      <c r="B25" s="63"/>
      <c r="C25" s="63"/>
      <c r="D25" s="64" t="s">
        <v>374</v>
      </c>
      <c r="E25" s="63"/>
      <c r="F25" s="63"/>
      <c r="G25" s="64"/>
      <c r="H25" s="63"/>
      <c r="I25" s="63"/>
      <c r="J25" s="63"/>
      <c r="K25" s="63"/>
      <c r="L25" s="63"/>
      <c r="M25" s="63"/>
      <c r="N25" s="63"/>
      <c r="O25" s="63"/>
      <c r="P25" s="63"/>
      <c r="Q25" s="63"/>
      <c r="R25" s="65"/>
      <c r="S25" s="61" t="e">
        <f t="shared" si="1"/>
        <v>#N/A</v>
      </c>
      <c r="T25" s="61" t="e">
        <f t="shared" si="2"/>
        <v>#N/A</v>
      </c>
      <c r="U25" s="61" t="e">
        <f t="shared" si="3"/>
        <v>#N/A</v>
      </c>
      <c r="V25" s="61" t="e">
        <f t="shared" si="4"/>
        <v>#N/A</v>
      </c>
      <c r="W25" s="61" t="e">
        <f t="shared" si="5"/>
        <v>#N/A</v>
      </c>
      <c r="X25" s="61" t="e">
        <f t="shared" si="6"/>
        <v>#N/A</v>
      </c>
      <c r="Y25" s="61" t="e">
        <f t="shared" si="7"/>
        <v>#N/A</v>
      </c>
      <c r="Z25" s="61" t="e">
        <f t="shared" si="8"/>
        <v>#N/A</v>
      </c>
      <c r="AA25" s="61" t="e">
        <f t="shared" si="9"/>
        <v>#N/A</v>
      </c>
      <c r="AB25" s="61" t="e">
        <f t="shared" si="10"/>
        <v>#N/A</v>
      </c>
      <c r="AC25" s="61" t="e">
        <f t="shared" si="11"/>
        <v>#N/A</v>
      </c>
      <c r="AD25" s="61" t="e">
        <f t="shared" si="12"/>
        <v>#N/A</v>
      </c>
    </row>
    <row r="26" spans="1:30" ht="15.75" thickBot="1" x14ac:dyDescent="0.3">
      <c r="A26" s="66">
        <v>24</v>
      </c>
      <c r="B26" s="67"/>
      <c r="C26" s="67"/>
      <c r="D26" s="68" t="s">
        <v>374</v>
      </c>
      <c r="E26" s="67"/>
      <c r="F26" s="67"/>
      <c r="G26" s="68"/>
      <c r="H26" s="67"/>
      <c r="I26" s="67"/>
      <c r="J26" s="67"/>
      <c r="K26" s="67"/>
      <c r="L26" s="67"/>
      <c r="M26" s="67"/>
      <c r="N26" s="67"/>
      <c r="O26" s="67"/>
      <c r="P26" s="67"/>
      <c r="Q26" s="67"/>
      <c r="R26" s="69"/>
      <c r="S26" s="61" t="e">
        <f t="shared" si="1"/>
        <v>#N/A</v>
      </c>
      <c r="T26" s="61" t="e">
        <f t="shared" si="2"/>
        <v>#N/A</v>
      </c>
      <c r="U26" s="61" t="e">
        <f t="shared" si="3"/>
        <v>#N/A</v>
      </c>
      <c r="V26" s="61" t="e">
        <f t="shared" si="4"/>
        <v>#N/A</v>
      </c>
      <c r="W26" s="61" t="e">
        <f t="shared" si="5"/>
        <v>#N/A</v>
      </c>
      <c r="X26" s="61" t="e">
        <f t="shared" si="6"/>
        <v>#N/A</v>
      </c>
      <c r="Y26" s="61" t="e">
        <f t="shared" si="7"/>
        <v>#N/A</v>
      </c>
      <c r="Z26" s="61" t="e">
        <f t="shared" si="8"/>
        <v>#N/A</v>
      </c>
      <c r="AA26" s="61" t="e">
        <f t="shared" si="9"/>
        <v>#N/A</v>
      </c>
      <c r="AB26" s="61" t="e">
        <f t="shared" si="10"/>
        <v>#N/A</v>
      </c>
      <c r="AC26" s="61" t="e">
        <f t="shared" si="11"/>
        <v>#N/A</v>
      </c>
      <c r="AD26" s="61" t="e">
        <f t="shared" si="12"/>
        <v>#N/A</v>
      </c>
    </row>
    <row r="27" spans="1:30" ht="15.75" thickBot="1" x14ac:dyDescent="0.3">
      <c r="A27" s="62">
        <v>25</v>
      </c>
      <c r="B27" s="63"/>
      <c r="C27" s="63"/>
      <c r="D27" s="64" t="s">
        <v>374</v>
      </c>
      <c r="E27" s="63"/>
      <c r="F27" s="63"/>
      <c r="G27" s="64"/>
      <c r="H27" s="63"/>
      <c r="I27" s="63"/>
      <c r="J27" s="63"/>
      <c r="K27" s="63"/>
      <c r="L27" s="63"/>
      <c r="M27" s="63"/>
      <c r="N27" s="63"/>
      <c r="O27" s="63"/>
      <c r="P27" s="63"/>
      <c r="Q27" s="63"/>
      <c r="R27" s="65"/>
      <c r="S27" s="61" t="e">
        <f t="shared" si="1"/>
        <v>#N/A</v>
      </c>
      <c r="T27" s="61" t="e">
        <f t="shared" si="2"/>
        <v>#N/A</v>
      </c>
      <c r="U27" s="61" t="e">
        <f t="shared" si="3"/>
        <v>#N/A</v>
      </c>
      <c r="V27" s="61" t="e">
        <f t="shared" si="4"/>
        <v>#N/A</v>
      </c>
      <c r="W27" s="61" t="e">
        <f t="shared" si="5"/>
        <v>#N/A</v>
      </c>
      <c r="X27" s="61" t="e">
        <f t="shared" si="6"/>
        <v>#N/A</v>
      </c>
      <c r="Y27" s="61" t="e">
        <f t="shared" si="7"/>
        <v>#N/A</v>
      </c>
      <c r="Z27" s="61" t="e">
        <f t="shared" si="8"/>
        <v>#N/A</v>
      </c>
      <c r="AA27" s="61" t="e">
        <f t="shared" si="9"/>
        <v>#N/A</v>
      </c>
      <c r="AB27" s="61" t="e">
        <f t="shared" si="10"/>
        <v>#N/A</v>
      </c>
      <c r="AC27" s="61" t="e">
        <f t="shared" si="11"/>
        <v>#N/A</v>
      </c>
      <c r="AD27" s="61" t="e">
        <f t="shared" si="12"/>
        <v>#N/A</v>
      </c>
    </row>
    <row r="28" spans="1:30" ht="15.75" thickBot="1" x14ac:dyDescent="0.3">
      <c r="A28" s="66">
        <v>26</v>
      </c>
      <c r="B28" s="67"/>
      <c r="C28" s="67"/>
      <c r="D28" s="68" t="s">
        <v>374</v>
      </c>
      <c r="E28" s="67"/>
      <c r="F28" s="67"/>
      <c r="G28" s="68"/>
      <c r="H28" s="67"/>
      <c r="I28" s="67"/>
      <c r="J28" s="67"/>
      <c r="K28" s="67"/>
      <c r="L28" s="67"/>
      <c r="M28" s="67"/>
      <c r="N28" s="67"/>
      <c r="O28" s="67"/>
      <c r="P28" s="67"/>
      <c r="Q28" s="67"/>
      <c r="R28" s="69"/>
      <c r="S28" s="61" t="e">
        <f t="shared" si="1"/>
        <v>#N/A</v>
      </c>
      <c r="T28" s="61" t="e">
        <f t="shared" si="2"/>
        <v>#N/A</v>
      </c>
      <c r="U28" s="61" t="e">
        <f t="shared" si="3"/>
        <v>#N/A</v>
      </c>
      <c r="V28" s="61" t="e">
        <f t="shared" si="4"/>
        <v>#N/A</v>
      </c>
      <c r="W28" s="61" t="e">
        <f t="shared" si="5"/>
        <v>#N/A</v>
      </c>
      <c r="X28" s="61" t="e">
        <f t="shared" si="6"/>
        <v>#N/A</v>
      </c>
      <c r="Y28" s="61" t="e">
        <f t="shared" si="7"/>
        <v>#N/A</v>
      </c>
      <c r="Z28" s="61" t="e">
        <f t="shared" si="8"/>
        <v>#N/A</v>
      </c>
      <c r="AA28" s="61" t="e">
        <f t="shared" si="9"/>
        <v>#N/A</v>
      </c>
      <c r="AB28" s="61" t="e">
        <f t="shared" si="10"/>
        <v>#N/A</v>
      </c>
      <c r="AC28" s="61" t="e">
        <f t="shared" si="11"/>
        <v>#N/A</v>
      </c>
      <c r="AD28" s="61" t="e">
        <f t="shared" si="12"/>
        <v>#N/A</v>
      </c>
    </row>
    <row r="29" spans="1:30" ht="15.75" thickBot="1" x14ac:dyDescent="0.3">
      <c r="A29" s="62">
        <v>27</v>
      </c>
      <c r="B29" s="63"/>
      <c r="C29" s="63"/>
      <c r="D29" s="64" t="s">
        <v>374</v>
      </c>
      <c r="E29" s="63"/>
      <c r="F29" s="63"/>
      <c r="G29" s="64"/>
      <c r="H29" s="63"/>
      <c r="I29" s="63"/>
      <c r="J29" s="63"/>
      <c r="K29" s="63"/>
      <c r="L29" s="63"/>
      <c r="M29" s="63"/>
      <c r="N29" s="63"/>
      <c r="O29" s="63"/>
      <c r="P29" s="63"/>
      <c r="Q29" s="63"/>
      <c r="R29" s="65"/>
      <c r="S29" s="61" t="e">
        <f t="shared" si="1"/>
        <v>#N/A</v>
      </c>
      <c r="T29" s="61" t="e">
        <f t="shared" si="2"/>
        <v>#N/A</v>
      </c>
      <c r="U29" s="61" t="e">
        <f t="shared" si="3"/>
        <v>#N/A</v>
      </c>
      <c r="V29" s="61" t="e">
        <f t="shared" si="4"/>
        <v>#N/A</v>
      </c>
      <c r="W29" s="61" t="e">
        <f t="shared" si="5"/>
        <v>#N/A</v>
      </c>
      <c r="X29" s="61" t="e">
        <f t="shared" si="6"/>
        <v>#N/A</v>
      </c>
      <c r="Y29" s="61" t="e">
        <f t="shared" si="7"/>
        <v>#N/A</v>
      </c>
      <c r="Z29" s="61" t="e">
        <f t="shared" si="8"/>
        <v>#N/A</v>
      </c>
      <c r="AA29" s="61" t="e">
        <f t="shared" si="9"/>
        <v>#N/A</v>
      </c>
      <c r="AB29" s="61" t="e">
        <f t="shared" si="10"/>
        <v>#N/A</v>
      </c>
      <c r="AC29" s="61" t="e">
        <f t="shared" si="11"/>
        <v>#N/A</v>
      </c>
      <c r="AD29" s="61" t="e">
        <f t="shared" si="12"/>
        <v>#N/A</v>
      </c>
    </row>
    <row r="30" spans="1:30" ht="15.75" thickBot="1" x14ac:dyDescent="0.3">
      <c r="A30" s="66">
        <v>28</v>
      </c>
      <c r="B30" s="67"/>
      <c r="C30" s="67"/>
      <c r="D30" s="68" t="s">
        <v>374</v>
      </c>
      <c r="E30" s="67"/>
      <c r="F30" s="67"/>
      <c r="G30" s="68"/>
      <c r="H30" s="67"/>
      <c r="I30" s="67"/>
      <c r="J30" s="67"/>
      <c r="K30" s="67"/>
      <c r="L30" s="67"/>
      <c r="M30" s="67"/>
      <c r="N30" s="67"/>
      <c r="O30" s="67"/>
      <c r="P30" s="67"/>
      <c r="Q30" s="67"/>
      <c r="R30" s="69"/>
      <c r="S30" s="61" t="e">
        <f t="shared" si="1"/>
        <v>#N/A</v>
      </c>
      <c r="T30" s="61" t="e">
        <f t="shared" si="2"/>
        <v>#N/A</v>
      </c>
      <c r="U30" s="61" t="e">
        <f t="shared" si="3"/>
        <v>#N/A</v>
      </c>
      <c r="V30" s="61" t="e">
        <f t="shared" si="4"/>
        <v>#N/A</v>
      </c>
      <c r="W30" s="61" t="e">
        <f t="shared" si="5"/>
        <v>#N/A</v>
      </c>
      <c r="X30" s="61" t="e">
        <f t="shared" si="6"/>
        <v>#N/A</v>
      </c>
      <c r="Y30" s="61" t="e">
        <f t="shared" si="7"/>
        <v>#N/A</v>
      </c>
      <c r="Z30" s="61" t="e">
        <f t="shared" si="8"/>
        <v>#N/A</v>
      </c>
      <c r="AA30" s="61" t="e">
        <f t="shared" si="9"/>
        <v>#N/A</v>
      </c>
      <c r="AB30" s="61" t="e">
        <f t="shared" si="10"/>
        <v>#N/A</v>
      </c>
      <c r="AC30" s="61" t="e">
        <f t="shared" si="11"/>
        <v>#N/A</v>
      </c>
      <c r="AD30" s="61" t="e">
        <f t="shared" si="12"/>
        <v>#N/A</v>
      </c>
    </row>
    <row r="31" spans="1:30" ht="15.75" thickBot="1" x14ac:dyDescent="0.3">
      <c r="A31" s="62">
        <v>29</v>
      </c>
      <c r="B31" s="63"/>
      <c r="C31" s="63"/>
      <c r="D31" s="64" t="s">
        <v>374</v>
      </c>
      <c r="E31" s="63"/>
      <c r="F31" s="63"/>
      <c r="G31" s="64"/>
      <c r="H31" s="63"/>
      <c r="I31" s="63"/>
      <c r="J31" s="63"/>
      <c r="K31" s="63"/>
      <c r="L31" s="63"/>
      <c r="M31" s="63"/>
      <c r="N31" s="63"/>
      <c r="O31" s="63"/>
      <c r="P31" s="63"/>
      <c r="Q31" s="63"/>
      <c r="R31" s="65"/>
      <c r="S31" s="61" t="e">
        <f t="shared" si="1"/>
        <v>#N/A</v>
      </c>
      <c r="T31" s="61" t="e">
        <f t="shared" si="2"/>
        <v>#N/A</v>
      </c>
      <c r="U31" s="61" t="e">
        <f t="shared" si="3"/>
        <v>#N/A</v>
      </c>
      <c r="V31" s="61" t="e">
        <f t="shared" si="4"/>
        <v>#N/A</v>
      </c>
      <c r="W31" s="61" t="e">
        <f t="shared" si="5"/>
        <v>#N/A</v>
      </c>
      <c r="X31" s="61" t="e">
        <f t="shared" si="6"/>
        <v>#N/A</v>
      </c>
      <c r="Y31" s="61" t="e">
        <f t="shared" si="7"/>
        <v>#N/A</v>
      </c>
      <c r="Z31" s="61" t="e">
        <f t="shared" si="8"/>
        <v>#N/A</v>
      </c>
      <c r="AA31" s="61" t="e">
        <f t="shared" si="9"/>
        <v>#N/A</v>
      </c>
      <c r="AB31" s="61" t="e">
        <f t="shared" si="10"/>
        <v>#N/A</v>
      </c>
      <c r="AC31" s="61" t="e">
        <f t="shared" si="11"/>
        <v>#N/A</v>
      </c>
      <c r="AD31" s="61" t="e">
        <f t="shared" si="12"/>
        <v>#N/A</v>
      </c>
    </row>
    <row r="32" spans="1:30" ht="15.75" thickBot="1" x14ac:dyDescent="0.3">
      <c r="A32" s="66">
        <v>30</v>
      </c>
      <c r="B32" s="67"/>
      <c r="C32" s="67"/>
      <c r="D32" s="68" t="s">
        <v>374</v>
      </c>
      <c r="E32" s="67"/>
      <c r="F32" s="67"/>
      <c r="G32" s="68"/>
      <c r="H32" s="67"/>
      <c r="I32" s="67"/>
      <c r="J32" s="67"/>
      <c r="K32" s="67"/>
      <c r="L32" s="67"/>
      <c r="M32" s="67"/>
      <c r="N32" s="67"/>
      <c r="O32" s="67"/>
      <c r="P32" s="67"/>
      <c r="Q32" s="67"/>
      <c r="R32" s="69"/>
      <c r="S32" s="61" t="e">
        <f t="shared" si="1"/>
        <v>#N/A</v>
      </c>
      <c r="T32" s="61" t="e">
        <f t="shared" si="2"/>
        <v>#N/A</v>
      </c>
      <c r="U32" s="61" t="e">
        <f t="shared" si="3"/>
        <v>#N/A</v>
      </c>
      <c r="V32" s="61" t="e">
        <f t="shared" si="4"/>
        <v>#N/A</v>
      </c>
      <c r="W32" s="61" t="e">
        <f t="shared" si="5"/>
        <v>#N/A</v>
      </c>
      <c r="X32" s="61" t="e">
        <f t="shared" si="6"/>
        <v>#N/A</v>
      </c>
      <c r="Y32" s="61" t="e">
        <f t="shared" si="7"/>
        <v>#N/A</v>
      </c>
      <c r="Z32" s="61" t="e">
        <f t="shared" si="8"/>
        <v>#N/A</v>
      </c>
      <c r="AA32" s="61" t="e">
        <f t="shared" si="9"/>
        <v>#N/A</v>
      </c>
      <c r="AB32" s="61" t="e">
        <f t="shared" si="10"/>
        <v>#N/A</v>
      </c>
      <c r="AC32" s="61" t="e">
        <f t="shared" si="11"/>
        <v>#N/A</v>
      </c>
      <c r="AD32" s="61" t="e">
        <f t="shared" si="12"/>
        <v>#N/A</v>
      </c>
    </row>
    <row r="33" spans="1:30" ht="15.75" thickBot="1" x14ac:dyDescent="0.3">
      <c r="A33" s="62">
        <v>31</v>
      </c>
      <c r="B33" s="63"/>
      <c r="C33" s="63"/>
      <c r="D33" s="64" t="s">
        <v>374</v>
      </c>
      <c r="E33" s="63"/>
      <c r="F33" s="63"/>
      <c r="G33" s="64"/>
      <c r="H33" s="63"/>
      <c r="I33" s="63"/>
      <c r="J33" s="63"/>
      <c r="K33" s="63"/>
      <c r="L33" s="63"/>
      <c r="M33" s="63"/>
      <c r="N33" s="63"/>
      <c r="O33" s="63"/>
      <c r="P33" s="63"/>
      <c r="Q33" s="63"/>
      <c r="R33" s="65"/>
      <c r="S33" s="61" t="e">
        <f t="shared" si="1"/>
        <v>#N/A</v>
      </c>
      <c r="T33" s="61" t="e">
        <f t="shared" si="2"/>
        <v>#N/A</v>
      </c>
      <c r="U33" s="61" t="e">
        <f t="shared" si="3"/>
        <v>#N/A</v>
      </c>
      <c r="V33" s="61" t="e">
        <f t="shared" si="4"/>
        <v>#N/A</v>
      </c>
      <c r="W33" s="61" t="e">
        <f t="shared" si="5"/>
        <v>#N/A</v>
      </c>
      <c r="X33" s="61" t="e">
        <f t="shared" si="6"/>
        <v>#N/A</v>
      </c>
      <c r="Y33" s="61" t="e">
        <f t="shared" si="7"/>
        <v>#N/A</v>
      </c>
      <c r="Z33" s="61" t="e">
        <f t="shared" si="8"/>
        <v>#N/A</v>
      </c>
      <c r="AA33" s="61" t="e">
        <f t="shared" si="9"/>
        <v>#N/A</v>
      </c>
      <c r="AB33" s="61" t="e">
        <f t="shared" si="10"/>
        <v>#N/A</v>
      </c>
      <c r="AC33" s="61" t="e">
        <f t="shared" si="11"/>
        <v>#N/A</v>
      </c>
      <c r="AD33" s="61" t="e">
        <f t="shared" si="12"/>
        <v>#N/A</v>
      </c>
    </row>
    <row r="34" spans="1:30" ht="15.75" thickBot="1" x14ac:dyDescent="0.3">
      <c r="A34" s="66">
        <v>32</v>
      </c>
      <c r="B34" s="67"/>
      <c r="C34" s="67"/>
      <c r="D34" s="68" t="s">
        <v>374</v>
      </c>
      <c r="E34" s="67"/>
      <c r="F34" s="67"/>
      <c r="G34" s="68"/>
      <c r="H34" s="67"/>
      <c r="I34" s="67"/>
      <c r="J34" s="67"/>
      <c r="K34" s="67"/>
      <c r="L34" s="67"/>
      <c r="M34" s="67"/>
      <c r="N34" s="67"/>
      <c r="O34" s="67"/>
      <c r="P34" s="67"/>
      <c r="Q34" s="67"/>
      <c r="R34" s="69"/>
      <c r="S34" s="61" t="e">
        <f t="shared" si="1"/>
        <v>#N/A</v>
      </c>
      <c r="T34" s="61" t="e">
        <f t="shared" si="2"/>
        <v>#N/A</v>
      </c>
      <c r="U34" s="61" t="e">
        <f t="shared" si="3"/>
        <v>#N/A</v>
      </c>
      <c r="V34" s="61" t="e">
        <f t="shared" si="4"/>
        <v>#N/A</v>
      </c>
      <c r="W34" s="61" t="e">
        <f t="shared" si="5"/>
        <v>#N/A</v>
      </c>
      <c r="X34" s="61" t="e">
        <f t="shared" si="6"/>
        <v>#N/A</v>
      </c>
      <c r="Y34" s="61" t="e">
        <f t="shared" si="7"/>
        <v>#N/A</v>
      </c>
      <c r="Z34" s="61" t="e">
        <f t="shared" si="8"/>
        <v>#N/A</v>
      </c>
      <c r="AA34" s="61" t="e">
        <f t="shared" si="9"/>
        <v>#N/A</v>
      </c>
      <c r="AB34" s="61" t="e">
        <f t="shared" si="10"/>
        <v>#N/A</v>
      </c>
      <c r="AC34" s="61" t="e">
        <f t="shared" si="11"/>
        <v>#N/A</v>
      </c>
      <c r="AD34" s="61" t="e">
        <f t="shared" si="12"/>
        <v>#N/A</v>
      </c>
    </row>
    <row r="35" spans="1:30" ht="15.75" thickBot="1" x14ac:dyDescent="0.3">
      <c r="A35" s="62">
        <v>33</v>
      </c>
      <c r="B35" s="63"/>
      <c r="C35" s="63"/>
      <c r="D35" s="64" t="s">
        <v>374</v>
      </c>
      <c r="E35" s="63"/>
      <c r="F35" s="63"/>
      <c r="G35" s="64"/>
      <c r="H35" s="63"/>
      <c r="I35" s="63"/>
      <c r="J35" s="63"/>
      <c r="K35" s="63"/>
      <c r="L35" s="63"/>
      <c r="M35" s="63"/>
      <c r="N35" s="63"/>
      <c r="O35" s="63"/>
      <c r="P35" s="63"/>
      <c r="Q35" s="63"/>
      <c r="R35" s="65"/>
      <c r="S35" s="61" t="e">
        <f t="shared" si="1"/>
        <v>#N/A</v>
      </c>
      <c r="T35" s="61" t="e">
        <f t="shared" si="2"/>
        <v>#N/A</v>
      </c>
      <c r="U35" s="61" t="e">
        <f t="shared" si="3"/>
        <v>#N/A</v>
      </c>
      <c r="V35" s="61" t="e">
        <f t="shared" si="4"/>
        <v>#N/A</v>
      </c>
      <c r="W35" s="61" t="e">
        <f t="shared" si="5"/>
        <v>#N/A</v>
      </c>
      <c r="X35" s="61" t="e">
        <f t="shared" si="6"/>
        <v>#N/A</v>
      </c>
      <c r="Y35" s="61" t="e">
        <f t="shared" si="7"/>
        <v>#N/A</v>
      </c>
      <c r="Z35" s="61" t="e">
        <f t="shared" si="8"/>
        <v>#N/A</v>
      </c>
      <c r="AA35" s="61" t="e">
        <f t="shared" si="9"/>
        <v>#N/A</v>
      </c>
      <c r="AB35" s="61" t="e">
        <f t="shared" si="10"/>
        <v>#N/A</v>
      </c>
      <c r="AC35" s="61" t="e">
        <f t="shared" si="11"/>
        <v>#N/A</v>
      </c>
      <c r="AD35" s="61" t="e">
        <f t="shared" si="12"/>
        <v>#N/A</v>
      </c>
    </row>
    <row r="36" spans="1:30" ht="15.75" thickBot="1" x14ac:dyDescent="0.3">
      <c r="A36" s="66">
        <v>34</v>
      </c>
      <c r="B36" s="67"/>
      <c r="C36" s="67"/>
      <c r="D36" s="68" t="s">
        <v>374</v>
      </c>
      <c r="E36" s="67"/>
      <c r="F36" s="67"/>
      <c r="G36" s="68"/>
      <c r="H36" s="67"/>
      <c r="I36" s="67"/>
      <c r="J36" s="67"/>
      <c r="K36" s="67"/>
      <c r="L36" s="67"/>
      <c r="M36" s="67"/>
      <c r="N36" s="67"/>
      <c r="O36" s="67"/>
      <c r="P36" s="67"/>
      <c r="Q36" s="67"/>
      <c r="R36" s="69"/>
      <c r="S36" s="61" t="e">
        <f t="shared" si="1"/>
        <v>#N/A</v>
      </c>
      <c r="T36" s="61" t="e">
        <f t="shared" si="2"/>
        <v>#N/A</v>
      </c>
      <c r="U36" s="61" t="e">
        <f t="shared" si="3"/>
        <v>#N/A</v>
      </c>
      <c r="V36" s="61" t="e">
        <f t="shared" si="4"/>
        <v>#N/A</v>
      </c>
      <c r="W36" s="61" t="e">
        <f t="shared" si="5"/>
        <v>#N/A</v>
      </c>
      <c r="X36" s="61" t="e">
        <f t="shared" si="6"/>
        <v>#N/A</v>
      </c>
      <c r="Y36" s="61" t="e">
        <f t="shared" si="7"/>
        <v>#N/A</v>
      </c>
      <c r="Z36" s="61" t="e">
        <f t="shared" si="8"/>
        <v>#N/A</v>
      </c>
      <c r="AA36" s="61" t="e">
        <f t="shared" si="9"/>
        <v>#N/A</v>
      </c>
      <c r="AB36" s="61" t="e">
        <f t="shared" si="10"/>
        <v>#N/A</v>
      </c>
      <c r="AC36" s="61" t="e">
        <f t="shared" si="11"/>
        <v>#N/A</v>
      </c>
      <c r="AD36" s="61" t="e">
        <f t="shared" si="12"/>
        <v>#N/A</v>
      </c>
    </row>
    <row r="37" spans="1:30" ht="15.75" thickBot="1" x14ac:dyDescent="0.3">
      <c r="A37" s="62">
        <v>35</v>
      </c>
      <c r="B37" s="63"/>
      <c r="C37" s="63"/>
      <c r="D37" s="64" t="s">
        <v>374</v>
      </c>
      <c r="E37" s="63"/>
      <c r="F37" s="63"/>
      <c r="G37" s="64"/>
      <c r="H37" s="63"/>
      <c r="I37" s="63"/>
      <c r="J37" s="63"/>
      <c r="K37" s="63"/>
      <c r="L37" s="63"/>
      <c r="M37" s="63"/>
      <c r="N37" s="63"/>
      <c r="O37" s="63"/>
      <c r="P37" s="63"/>
      <c r="Q37" s="63"/>
      <c r="R37" s="65"/>
      <c r="S37" s="61" t="e">
        <f t="shared" si="1"/>
        <v>#N/A</v>
      </c>
      <c r="T37" s="61" t="e">
        <f t="shared" si="2"/>
        <v>#N/A</v>
      </c>
      <c r="U37" s="61" t="e">
        <f t="shared" si="3"/>
        <v>#N/A</v>
      </c>
      <c r="V37" s="61" t="e">
        <f t="shared" si="4"/>
        <v>#N/A</v>
      </c>
      <c r="W37" s="61" t="e">
        <f t="shared" si="5"/>
        <v>#N/A</v>
      </c>
      <c r="X37" s="61" t="e">
        <f t="shared" si="6"/>
        <v>#N/A</v>
      </c>
      <c r="Y37" s="61" t="e">
        <f t="shared" si="7"/>
        <v>#N/A</v>
      </c>
      <c r="Z37" s="61" t="e">
        <f t="shared" si="8"/>
        <v>#N/A</v>
      </c>
      <c r="AA37" s="61" t="e">
        <f t="shared" si="9"/>
        <v>#N/A</v>
      </c>
      <c r="AB37" s="61" t="e">
        <f t="shared" si="10"/>
        <v>#N/A</v>
      </c>
      <c r="AC37" s="61" t="e">
        <f t="shared" si="11"/>
        <v>#N/A</v>
      </c>
      <c r="AD37" s="61" t="e">
        <f t="shared" si="12"/>
        <v>#N/A</v>
      </c>
    </row>
    <row r="38" spans="1:30" ht="15.75" thickBot="1" x14ac:dyDescent="0.3">
      <c r="A38" s="66">
        <v>36</v>
      </c>
      <c r="B38" s="67"/>
      <c r="C38" s="67"/>
      <c r="D38" s="68" t="s">
        <v>374</v>
      </c>
      <c r="E38" s="67"/>
      <c r="F38" s="67"/>
      <c r="G38" s="68"/>
      <c r="H38" s="67"/>
      <c r="I38" s="67"/>
      <c r="J38" s="67"/>
      <c r="K38" s="67"/>
      <c r="L38" s="67"/>
      <c r="M38" s="67"/>
      <c r="N38" s="67"/>
      <c r="O38" s="67"/>
      <c r="P38" s="67"/>
      <c r="Q38" s="67"/>
      <c r="R38" s="69"/>
      <c r="S38" s="61" t="e">
        <f t="shared" si="1"/>
        <v>#N/A</v>
      </c>
      <c r="T38" s="61" t="e">
        <f t="shared" si="2"/>
        <v>#N/A</v>
      </c>
      <c r="U38" s="61" t="e">
        <f t="shared" si="3"/>
        <v>#N/A</v>
      </c>
      <c r="V38" s="61" t="e">
        <f t="shared" si="4"/>
        <v>#N/A</v>
      </c>
      <c r="W38" s="61" t="e">
        <f t="shared" si="5"/>
        <v>#N/A</v>
      </c>
      <c r="X38" s="61" t="e">
        <f t="shared" si="6"/>
        <v>#N/A</v>
      </c>
      <c r="Y38" s="61" t="e">
        <f t="shared" si="7"/>
        <v>#N/A</v>
      </c>
      <c r="Z38" s="61" t="e">
        <f t="shared" si="8"/>
        <v>#N/A</v>
      </c>
      <c r="AA38" s="61" t="e">
        <f t="shared" si="9"/>
        <v>#N/A</v>
      </c>
      <c r="AB38" s="61" t="e">
        <f t="shared" si="10"/>
        <v>#N/A</v>
      </c>
      <c r="AC38" s="61" t="e">
        <f t="shared" si="11"/>
        <v>#N/A</v>
      </c>
      <c r="AD38" s="61" t="e">
        <f t="shared" si="12"/>
        <v>#N/A</v>
      </c>
    </row>
    <row r="39" spans="1:30" ht="15.75" thickBot="1" x14ac:dyDescent="0.3">
      <c r="A39" s="62">
        <v>37</v>
      </c>
      <c r="B39" s="63"/>
      <c r="C39" s="63"/>
      <c r="D39" s="64" t="s">
        <v>374</v>
      </c>
      <c r="E39" s="63"/>
      <c r="F39" s="63"/>
      <c r="G39" s="64"/>
      <c r="H39" s="63"/>
      <c r="I39" s="63"/>
      <c r="J39" s="63"/>
      <c r="K39" s="63"/>
      <c r="L39" s="63"/>
      <c r="M39" s="63"/>
      <c r="N39" s="63"/>
      <c r="O39" s="63"/>
      <c r="P39" s="63"/>
      <c r="Q39" s="63"/>
      <c r="R39" s="65"/>
      <c r="S39" s="61" t="e">
        <f t="shared" si="1"/>
        <v>#N/A</v>
      </c>
      <c r="T39" s="61" t="e">
        <f t="shared" si="2"/>
        <v>#N/A</v>
      </c>
      <c r="U39" s="61" t="e">
        <f t="shared" si="3"/>
        <v>#N/A</v>
      </c>
      <c r="V39" s="61" t="e">
        <f t="shared" si="4"/>
        <v>#N/A</v>
      </c>
      <c r="W39" s="61" t="e">
        <f t="shared" si="5"/>
        <v>#N/A</v>
      </c>
      <c r="X39" s="61" t="e">
        <f t="shared" si="6"/>
        <v>#N/A</v>
      </c>
      <c r="Y39" s="61" t="e">
        <f t="shared" si="7"/>
        <v>#N/A</v>
      </c>
      <c r="Z39" s="61" t="e">
        <f t="shared" si="8"/>
        <v>#N/A</v>
      </c>
      <c r="AA39" s="61" t="e">
        <f t="shared" si="9"/>
        <v>#N/A</v>
      </c>
      <c r="AB39" s="61" t="e">
        <f t="shared" si="10"/>
        <v>#N/A</v>
      </c>
      <c r="AC39" s="61" t="e">
        <f t="shared" si="11"/>
        <v>#N/A</v>
      </c>
      <c r="AD39" s="61" t="e">
        <f t="shared" si="12"/>
        <v>#N/A</v>
      </c>
    </row>
    <row r="40" spans="1:30" x14ac:dyDescent="0.25">
      <c r="A40" s="66">
        <v>38</v>
      </c>
      <c r="B40" s="67"/>
      <c r="C40" s="67"/>
      <c r="D40" s="68" t="s">
        <v>374</v>
      </c>
      <c r="E40" s="67"/>
      <c r="F40" s="67"/>
      <c r="G40" s="68"/>
      <c r="H40" s="67"/>
      <c r="I40" s="67"/>
      <c r="J40" s="67"/>
      <c r="K40" s="67"/>
      <c r="L40" s="67"/>
      <c r="M40" s="67"/>
      <c r="N40" s="67"/>
      <c r="O40" s="67"/>
      <c r="P40" s="67"/>
      <c r="Q40" s="67"/>
      <c r="R40" s="69"/>
      <c r="S40" s="61" t="e">
        <f t="shared" ref="S40" si="13">IF(G40="",#N/A,$D40-G40)</f>
        <v>#N/A</v>
      </c>
      <c r="T40" s="61" t="e">
        <f t="shared" ref="T40" si="14">IF(H40="",#N/A,$D40-H40)</f>
        <v>#N/A</v>
      </c>
      <c r="U40" s="61" t="e">
        <f t="shared" ref="U40" si="15">IF(I40="",#N/A,$D40-I40)</f>
        <v>#N/A</v>
      </c>
      <c r="V40" s="61" t="e">
        <f t="shared" ref="V40" si="16">IF(J40="",#N/A,$D40-J40)</f>
        <v>#N/A</v>
      </c>
      <c r="W40" s="61" t="e">
        <f t="shared" ref="W40" si="17">IF(K40="",#N/A,$D40-K40)</f>
        <v>#N/A</v>
      </c>
      <c r="X40" s="61" t="e">
        <f t="shared" ref="X40" si="18">IF(L40="",#N/A,$D40-L40)</f>
        <v>#N/A</v>
      </c>
      <c r="Y40" s="61" t="e">
        <f t="shared" ref="Y40" si="19">IF(M40="",#N/A,$D40-M40)</f>
        <v>#N/A</v>
      </c>
      <c r="Z40" s="61" t="e">
        <f t="shared" ref="Z40" si="20">IF(N40="",#N/A,$D40-N40)</f>
        <v>#N/A</v>
      </c>
      <c r="AA40" s="61" t="e">
        <f t="shared" ref="AA40" si="21">IF(O40="",#N/A,$D40-O40)</f>
        <v>#N/A</v>
      </c>
      <c r="AB40" s="61" t="e">
        <f t="shared" ref="AB40" si="22">IF(P40="",#N/A,$D40-P40)</f>
        <v>#N/A</v>
      </c>
      <c r="AC40" s="61" t="e">
        <f t="shared" ref="AC40" si="23">IF(Q40="",#N/A,$D40-Q40)</f>
        <v>#N/A</v>
      </c>
      <c r="AD40" s="61" t="e">
        <f t="shared" ref="AD40" si="24">IF(R40="",#N/A,$D40-R40)</f>
        <v>#N/A</v>
      </c>
    </row>
  </sheetData>
  <mergeCells count="1">
    <mergeCell ref="G1:R1"/>
  </mergeCells>
  <conditionalFormatting sqref="C3:C40">
    <cfRule type="colorScale" priority="490">
      <colorScale>
        <cfvo type="min"/>
        <cfvo type="percentile" val="50"/>
        <cfvo type="max"/>
        <color rgb="FFF8696B"/>
        <color rgb="FFFCFCFF"/>
        <color rgb="FF63BE7B"/>
      </colorScale>
    </cfRule>
  </conditionalFormatting>
  <conditionalFormatting sqref="E3:E40">
    <cfRule type="colorScale" priority="491">
      <colorScale>
        <cfvo type="min"/>
        <cfvo type="percentile" val="50"/>
        <cfvo type="max"/>
        <color rgb="FF63BE7B"/>
        <color rgb="FFFCFCFF"/>
        <color rgb="FFF8696B"/>
      </colorScale>
    </cfRule>
  </conditionalFormatting>
  <conditionalFormatting sqref="F3:F40">
    <cfRule type="colorScale" priority="492">
      <colorScale>
        <cfvo type="min"/>
        <cfvo type="percentile" val="50"/>
        <cfvo type="max"/>
        <color rgb="FF63BE7B"/>
        <color rgb="FFFCFCFF"/>
        <color rgb="FFF8696B"/>
      </colorScale>
    </cfRule>
  </conditionalFormatting>
  <pageMargins left="0.7" right="0.7" top="0.75" bottom="0.75" header="0.3" footer="0.3"/>
  <ignoredErrors>
    <ignoredError sqref="S20:AD39 S40:AD40" evalError="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55C61-894B-4477-9468-54F6D6C94E03}">
  <sheetPr codeName="Sheet3">
    <tabColor theme="9" tint="0.59999389629810485"/>
  </sheetPr>
  <dimension ref="A1"/>
  <sheetViews>
    <sheetView showGridLines="0" showRowColHeaders="0" zoomScaleNormal="100" workbookViewId="0"/>
  </sheetViews>
  <sheetFormatPr defaultRowHeight="12.75"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60062-84FB-4325-9E0C-3A2440FC6A35}">
  <sheetPr codeName="Sheet4">
    <tabColor theme="9" tint="0.39997558519241921"/>
  </sheetPr>
  <dimension ref="A1:AE94"/>
  <sheetViews>
    <sheetView showGridLines="0" zoomScaleNormal="100" workbookViewId="0"/>
  </sheetViews>
  <sheetFormatPr defaultColWidth="9.140625" defaultRowHeight="15" x14ac:dyDescent="0.25"/>
  <cols>
    <col min="1" max="1" width="17.85546875" style="8" bestFit="1" customWidth="1"/>
    <col min="2" max="30" width="8.85546875" style="8" customWidth="1"/>
    <col min="31" max="31" width="13.7109375" style="8" customWidth="1"/>
    <col min="32" max="16384" width="9.140625" style="8"/>
  </cols>
  <sheetData>
    <row r="1" spans="1:30" x14ac:dyDescent="0.25">
      <c r="A1" s="13" t="s">
        <v>503</v>
      </c>
    </row>
    <row r="2" spans="1:30" x14ac:dyDescent="0.25">
      <c r="A2" s="13" t="s">
        <v>413</v>
      </c>
      <c r="B2" s="98" t="s">
        <v>697</v>
      </c>
      <c r="C2" s="98" t="s">
        <v>698</v>
      </c>
      <c r="D2" s="98" t="s">
        <v>699</v>
      </c>
      <c r="E2" s="98" t="s">
        <v>700</v>
      </c>
      <c r="F2" s="98" t="s">
        <v>701</v>
      </c>
      <c r="G2" s="98" t="s">
        <v>702</v>
      </c>
      <c r="H2" s="98" t="s">
        <v>703</v>
      </c>
      <c r="I2" s="98" t="s">
        <v>704</v>
      </c>
      <c r="J2" s="98" t="s">
        <v>705</v>
      </c>
      <c r="K2" s="98" t="s">
        <v>706</v>
      </c>
      <c r="L2" s="98" t="s">
        <v>707</v>
      </c>
      <c r="M2" s="98" t="s">
        <v>708</v>
      </c>
      <c r="N2" s="98" t="s">
        <v>709</v>
      </c>
      <c r="O2" s="98" t="s">
        <v>710</v>
      </c>
      <c r="P2" s="98" t="s">
        <v>711</v>
      </c>
      <c r="Q2" s="98" t="s">
        <v>712</v>
      </c>
      <c r="R2" s="98" t="s">
        <v>713</v>
      </c>
      <c r="S2" s="98" t="s">
        <v>714</v>
      </c>
      <c r="T2" s="98" t="s">
        <v>715</v>
      </c>
      <c r="U2" s="98" t="s">
        <v>716</v>
      </c>
      <c r="V2" s="98" t="s">
        <v>717</v>
      </c>
      <c r="W2" s="98" t="s">
        <v>718</v>
      </c>
      <c r="X2" s="98" t="s">
        <v>719</v>
      </c>
      <c r="Y2" s="98" t="s">
        <v>720</v>
      </c>
      <c r="Z2" s="98" t="s">
        <v>721</v>
      </c>
      <c r="AA2" s="98" t="s">
        <v>722</v>
      </c>
      <c r="AB2" s="98" t="s">
        <v>723</v>
      </c>
      <c r="AC2" s="98" t="s">
        <v>492</v>
      </c>
      <c r="AD2" s="98" t="s">
        <v>493</v>
      </c>
    </row>
    <row r="3" spans="1:30" x14ac:dyDescent="0.25">
      <c r="A3" s="99" t="s">
        <v>23</v>
      </c>
      <c r="B3" s="101" t="s">
        <v>508</v>
      </c>
      <c r="C3" s="101" t="s">
        <v>511</v>
      </c>
      <c r="D3" s="101" t="s">
        <v>523</v>
      </c>
      <c r="E3" s="101" t="s">
        <v>510</v>
      </c>
      <c r="F3" s="101" t="s">
        <v>531</v>
      </c>
      <c r="G3" s="101" t="s">
        <v>513</v>
      </c>
      <c r="H3" s="101" t="s">
        <v>509</v>
      </c>
      <c r="I3" s="101" t="s">
        <v>524</v>
      </c>
      <c r="J3" s="101" t="s">
        <v>506</v>
      </c>
      <c r="K3" s="101" t="s">
        <v>728</v>
      </c>
      <c r="L3" s="101" t="s">
        <v>516</v>
      </c>
      <c r="M3" s="101" t="s">
        <v>505</v>
      </c>
      <c r="N3" s="101" t="s">
        <v>729</v>
      </c>
      <c r="O3" s="101" t="s">
        <v>507</v>
      </c>
      <c r="P3" s="101" t="s">
        <v>518</v>
      </c>
      <c r="Q3" s="101" t="s">
        <v>517</v>
      </c>
      <c r="R3" s="101" t="s">
        <v>525</v>
      </c>
      <c r="S3" s="101" t="s">
        <v>514</v>
      </c>
      <c r="T3" s="101" t="s">
        <v>730</v>
      </c>
      <c r="U3" s="101" t="s">
        <v>731</v>
      </c>
      <c r="V3" s="101" t="s">
        <v>732</v>
      </c>
      <c r="W3" s="101" t="s">
        <v>520</v>
      </c>
      <c r="X3" s="101" t="s">
        <v>521</v>
      </c>
      <c r="Y3" s="101" t="s">
        <v>504</v>
      </c>
      <c r="Z3" s="101" t="s">
        <v>512</v>
      </c>
      <c r="AA3" s="101" t="s">
        <v>515</v>
      </c>
      <c r="AB3" s="101" t="s">
        <v>733</v>
      </c>
      <c r="AC3" s="101" t="s">
        <v>529</v>
      </c>
      <c r="AD3" s="101" t="s">
        <v>734</v>
      </c>
    </row>
    <row r="4" spans="1:30" x14ac:dyDescent="0.25">
      <c r="A4" s="99" t="s">
        <v>35</v>
      </c>
      <c r="B4" s="101" t="s">
        <v>726</v>
      </c>
      <c r="C4" s="101" t="s">
        <v>532</v>
      </c>
      <c r="D4" s="101" t="s">
        <v>531</v>
      </c>
      <c r="E4" s="101" t="s">
        <v>522</v>
      </c>
      <c r="F4" s="101" t="s">
        <v>509</v>
      </c>
      <c r="G4" s="101" t="s">
        <v>734</v>
      </c>
      <c r="H4" s="101" t="s">
        <v>506</v>
      </c>
      <c r="I4" s="101" t="s">
        <v>513</v>
      </c>
      <c r="J4" s="101" t="s">
        <v>724</v>
      </c>
      <c r="K4" s="101" t="s">
        <v>505</v>
      </c>
      <c r="L4" s="101" t="s">
        <v>511</v>
      </c>
      <c r="M4" s="101" t="s">
        <v>523</v>
      </c>
      <c r="N4" s="101" t="s">
        <v>512</v>
      </c>
      <c r="O4" s="101" t="s">
        <v>528</v>
      </c>
      <c r="P4" s="101" t="s">
        <v>519</v>
      </c>
      <c r="Q4" s="101" t="s">
        <v>728</v>
      </c>
      <c r="R4" s="101" t="s">
        <v>516</v>
      </c>
      <c r="S4" s="101" t="s">
        <v>730</v>
      </c>
      <c r="T4" s="101" t="s">
        <v>520</v>
      </c>
      <c r="U4" s="101" t="s">
        <v>507</v>
      </c>
      <c r="V4" s="101" t="s">
        <v>530</v>
      </c>
      <c r="W4" s="101" t="s">
        <v>504</v>
      </c>
      <c r="X4" s="101" t="s">
        <v>526</v>
      </c>
      <c r="Y4" s="101" t="s">
        <v>729</v>
      </c>
      <c r="Z4" s="101" t="s">
        <v>521</v>
      </c>
      <c r="AA4" s="101" t="s">
        <v>529</v>
      </c>
      <c r="AB4" s="101" t="s">
        <v>510</v>
      </c>
      <c r="AC4" s="101" t="s">
        <v>517</v>
      </c>
      <c r="AD4" s="101" t="s">
        <v>733</v>
      </c>
    </row>
    <row r="5" spans="1:30" x14ac:dyDescent="0.25">
      <c r="A5" s="99" t="s">
        <v>25</v>
      </c>
      <c r="B5" s="101" t="s">
        <v>731</v>
      </c>
      <c r="C5" s="101" t="s">
        <v>512</v>
      </c>
      <c r="D5" s="101" t="s">
        <v>733</v>
      </c>
      <c r="E5" s="101" t="s">
        <v>519</v>
      </c>
      <c r="F5" s="101" t="s">
        <v>726</v>
      </c>
      <c r="G5" s="101" t="s">
        <v>504</v>
      </c>
      <c r="H5" s="101" t="s">
        <v>530</v>
      </c>
      <c r="I5" s="101" t="s">
        <v>514</v>
      </c>
      <c r="J5" s="101" t="s">
        <v>732</v>
      </c>
      <c r="K5" s="101" t="s">
        <v>522</v>
      </c>
      <c r="L5" s="101" t="s">
        <v>509</v>
      </c>
      <c r="M5" s="101" t="s">
        <v>730</v>
      </c>
      <c r="N5" s="101" t="s">
        <v>505</v>
      </c>
      <c r="O5" s="101" t="s">
        <v>724</v>
      </c>
      <c r="P5" s="101" t="s">
        <v>508</v>
      </c>
      <c r="Q5" s="101" t="s">
        <v>515</v>
      </c>
      <c r="R5" s="101" t="s">
        <v>527</v>
      </c>
      <c r="S5" s="101" t="s">
        <v>517</v>
      </c>
      <c r="T5" s="101" t="s">
        <v>727</v>
      </c>
      <c r="U5" s="101" t="s">
        <v>524</v>
      </c>
      <c r="V5" s="101" t="s">
        <v>506</v>
      </c>
      <c r="W5" s="101" t="s">
        <v>734</v>
      </c>
      <c r="X5" s="101" t="s">
        <v>516</v>
      </c>
      <c r="Y5" s="101" t="s">
        <v>728</v>
      </c>
      <c r="Z5" s="101" t="s">
        <v>523</v>
      </c>
      <c r="AA5" s="101" t="s">
        <v>532</v>
      </c>
      <c r="AB5" s="101" t="s">
        <v>725</v>
      </c>
      <c r="AC5" s="101" t="s">
        <v>511</v>
      </c>
      <c r="AD5" s="101" t="s">
        <v>521</v>
      </c>
    </row>
    <row r="6" spans="1:30" x14ac:dyDescent="0.25">
      <c r="A6" s="99" t="s">
        <v>51</v>
      </c>
      <c r="B6" s="101" t="s">
        <v>520</v>
      </c>
      <c r="C6" s="101" t="s">
        <v>725</v>
      </c>
      <c r="D6" s="101" t="s">
        <v>728</v>
      </c>
      <c r="E6" s="101" t="s">
        <v>512</v>
      </c>
      <c r="F6" s="101" t="s">
        <v>733</v>
      </c>
      <c r="G6" s="101" t="s">
        <v>514</v>
      </c>
      <c r="H6" s="101" t="s">
        <v>526</v>
      </c>
      <c r="I6" s="101" t="s">
        <v>504</v>
      </c>
      <c r="J6" s="101" t="s">
        <v>530</v>
      </c>
      <c r="K6" s="101" t="s">
        <v>729</v>
      </c>
      <c r="L6" s="101" t="s">
        <v>513</v>
      </c>
      <c r="M6" s="101" t="s">
        <v>529</v>
      </c>
      <c r="N6" s="101" t="s">
        <v>515</v>
      </c>
      <c r="O6" s="101" t="s">
        <v>527</v>
      </c>
      <c r="P6" s="101" t="s">
        <v>516</v>
      </c>
      <c r="Q6" s="101" t="s">
        <v>511</v>
      </c>
      <c r="R6" s="101" t="s">
        <v>524</v>
      </c>
      <c r="S6" s="101" t="s">
        <v>727</v>
      </c>
      <c r="T6" s="101" t="s">
        <v>732</v>
      </c>
      <c r="U6" s="101" t="s">
        <v>518</v>
      </c>
      <c r="V6" s="101" t="s">
        <v>523</v>
      </c>
      <c r="W6" s="101" t="s">
        <v>505</v>
      </c>
      <c r="X6" s="101" t="s">
        <v>724</v>
      </c>
      <c r="Y6" s="101" t="s">
        <v>734</v>
      </c>
      <c r="Z6" s="101" t="s">
        <v>506</v>
      </c>
      <c r="AA6" s="101" t="s">
        <v>525</v>
      </c>
      <c r="AB6" s="101" t="s">
        <v>726</v>
      </c>
      <c r="AC6" s="101" t="s">
        <v>509</v>
      </c>
      <c r="AD6" s="101" t="s">
        <v>730</v>
      </c>
    </row>
    <row r="7" spans="1:30" x14ac:dyDescent="0.25">
      <c r="A7" s="99" t="s">
        <v>28</v>
      </c>
      <c r="B7" s="101" t="s">
        <v>512</v>
      </c>
      <c r="C7" s="101" t="s">
        <v>724</v>
      </c>
      <c r="D7" s="101" t="s">
        <v>527</v>
      </c>
      <c r="E7" s="101" t="s">
        <v>530</v>
      </c>
      <c r="F7" s="101" t="s">
        <v>508</v>
      </c>
      <c r="G7" s="101" t="s">
        <v>507</v>
      </c>
      <c r="H7" s="101" t="s">
        <v>733</v>
      </c>
      <c r="I7" s="101" t="s">
        <v>525</v>
      </c>
      <c r="J7" s="101" t="s">
        <v>730</v>
      </c>
      <c r="K7" s="101" t="s">
        <v>515</v>
      </c>
      <c r="L7" s="101" t="s">
        <v>517</v>
      </c>
      <c r="M7" s="101" t="s">
        <v>518</v>
      </c>
      <c r="N7" s="101" t="s">
        <v>504</v>
      </c>
      <c r="O7" s="101" t="s">
        <v>732</v>
      </c>
      <c r="P7" s="101" t="s">
        <v>505</v>
      </c>
      <c r="Q7" s="101" t="s">
        <v>509</v>
      </c>
      <c r="R7" s="101" t="s">
        <v>729</v>
      </c>
      <c r="S7" s="101" t="s">
        <v>519</v>
      </c>
      <c r="T7" s="101" t="s">
        <v>529</v>
      </c>
      <c r="U7" s="101" t="s">
        <v>734</v>
      </c>
      <c r="V7" s="101" t="s">
        <v>532</v>
      </c>
      <c r="W7" s="101" t="s">
        <v>727</v>
      </c>
      <c r="X7" s="101" t="s">
        <v>528</v>
      </c>
      <c r="Y7" s="101" t="s">
        <v>531</v>
      </c>
      <c r="Z7" s="101" t="s">
        <v>510</v>
      </c>
      <c r="AA7" s="101" t="s">
        <v>522</v>
      </c>
      <c r="AB7" s="101" t="s">
        <v>521</v>
      </c>
      <c r="AC7" s="101" t="s">
        <v>524</v>
      </c>
      <c r="AD7" s="101" t="s">
        <v>731</v>
      </c>
    </row>
    <row r="8" spans="1:30" x14ac:dyDescent="0.25">
      <c r="A8" s="99" t="s">
        <v>30</v>
      </c>
      <c r="B8" s="101" t="s">
        <v>507</v>
      </c>
      <c r="C8" s="101" t="s">
        <v>732</v>
      </c>
      <c r="D8" s="101" t="s">
        <v>729</v>
      </c>
      <c r="E8" s="101" t="s">
        <v>506</v>
      </c>
      <c r="F8" s="101" t="s">
        <v>518</v>
      </c>
      <c r="G8" s="101" t="s">
        <v>531</v>
      </c>
      <c r="H8" s="101" t="s">
        <v>527</v>
      </c>
      <c r="I8" s="101" t="s">
        <v>529</v>
      </c>
      <c r="J8" s="101" t="s">
        <v>528</v>
      </c>
      <c r="K8" s="101" t="s">
        <v>517</v>
      </c>
      <c r="L8" s="101" t="s">
        <v>510</v>
      </c>
      <c r="M8" s="101" t="s">
        <v>727</v>
      </c>
      <c r="N8" s="101" t="s">
        <v>731</v>
      </c>
      <c r="O8" s="101" t="s">
        <v>734</v>
      </c>
      <c r="P8" s="101" t="s">
        <v>521</v>
      </c>
      <c r="Q8" s="101" t="s">
        <v>514</v>
      </c>
      <c r="R8" s="101" t="s">
        <v>504</v>
      </c>
      <c r="S8" s="101" t="s">
        <v>724</v>
      </c>
      <c r="T8" s="101" t="s">
        <v>725</v>
      </c>
      <c r="U8" s="101" t="s">
        <v>728</v>
      </c>
      <c r="V8" s="101" t="s">
        <v>730</v>
      </c>
      <c r="W8" s="101" t="s">
        <v>519</v>
      </c>
      <c r="X8" s="101" t="s">
        <v>726</v>
      </c>
      <c r="Y8" s="101" t="s">
        <v>515</v>
      </c>
      <c r="Z8" s="101" t="s">
        <v>508</v>
      </c>
      <c r="AA8" s="101" t="s">
        <v>505</v>
      </c>
      <c r="AB8" s="101" t="s">
        <v>516</v>
      </c>
      <c r="AC8" s="101" t="s">
        <v>532</v>
      </c>
      <c r="AD8" s="101" t="s">
        <v>512</v>
      </c>
    </row>
    <row r="9" spans="1:30" x14ac:dyDescent="0.25">
      <c r="A9" s="99" t="s">
        <v>40</v>
      </c>
      <c r="B9" s="101" t="s">
        <v>725</v>
      </c>
      <c r="C9" s="101" t="s">
        <v>730</v>
      </c>
      <c r="D9" s="101" t="s">
        <v>516</v>
      </c>
      <c r="E9" s="101" t="s">
        <v>513</v>
      </c>
      <c r="F9" s="101" t="s">
        <v>525</v>
      </c>
      <c r="G9" s="101" t="s">
        <v>505</v>
      </c>
      <c r="H9" s="101" t="s">
        <v>732</v>
      </c>
      <c r="I9" s="101" t="s">
        <v>729</v>
      </c>
      <c r="J9" s="101" t="s">
        <v>512</v>
      </c>
      <c r="K9" s="101" t="s">
        <v>520</v>
      </c>
      <c r="L9" s="101" t="s">
        <v>514</v>
      </c>
      <c r="M9" s="101" t="s">
        <v>515</v>
      </c>
      <c r="N9" s="101" t="s">
        <v>529</v>
      </c>
      <c r="O9" s="101" t="s">
        <v>733</v>
      </c>
      <c r="P9" s="101" t="s">
        <v>530</v>
      </c>
      <c r="Q9" s="101" t="s">
        <v>527</v>
      </c>
      <c r="R9" s="101" t="s">
        <v>531</v>
      </c>
      <c r="S9" s="101" t="s">
        <v>510</v>
      </c>
      <c r="T9" s="101" t="s">
        <v>522</v>
      </c>
      <c r="U9" s="101" t="s">
        <v>521</v>
      </c>
      <c r="V9" s="101" t="s">
        <v>526</v>
      </c>
      <c r="W9" s="101" t="s">
        <v>728</v>
      </c>
      <c r="X9" s="101" t="s">
        <v>509</v>
      </c>
      <c r="Y9" s="101" t="s">
        <v>524</v>
      </c>
      <c r="Z9" s="101" t="s">
        <v>724</v>
      </c>
      <c r="AA9" s="101" t="s">
        <v>511</v>
      </c>
      <c r="AB9" s="101" t="s">
        <v>507</v>
      </c>
      <c r="AC9" s="101" t="s">
        <v>518</v>
      </c>
      <c r="AD9" s="101" t="s">
        <v>506</v>
      </c>
    </row>
    <row r="10" spans="1:30" x14ac:dyDescent="0.25">
      <c r="A10" s="99" t="s">
        <v>61</v>
      </c>
      <c r="B10" s="101" t="s">
        <v>514</v>
      </c>
      <c r="C10" s="101" t="s">
        <v>510</v>
      </c>
      <c r="D10" s="101" t="s">
        <v>521</v>
      </c>
      <c r="E10" s="101" t="s">
        <v>532</v>
      </c>
      <c r="F10" s="101" t="s">
        <v>526</v>
      </c>
      <c r="G10" s="101" t="s">
        <v>727</v>
      </c>
      <c r="H10" s="101" t="s">
        <v>730</v>
      </c>
      <c r="I10" s="101" t="s">
        <v>519</v>
      </c>
      <c r="J10" s="101" t="s">
        <v>726</v>
      </c>
      <c r="K10" s="101" t="s">
        <v>731</v>
      </c>
      <c r="L10" s="101" t="s">
        <v>732</v>
      </c>
      <c r="M10" s="101" t="s">
        <v>504</v>
      </c>
      <c r="N10" s="101" t="s">
        <v>518</v>
      </c>
      <c r="O10" s="101" t="s">
        <v>516</v>
      </c>
      <c r="P10" s="101" t="s">
        <v>528</v>
      </c>
      <c r="Q10" s="101" t="s">
        <v>724</v>
      </c>
      <c r="R10" s="101" t="s">
        <v>507</v>
      </c>
      <c r="S10" s="101" t="s">
        <v>513</v>
      </c>
      <c r="T10" s="101" t="s">
        <v>505</v>
      </c>
      <c r="U10" s="101" t="s">
        <v>525</v>
      </c>
      <c r="V10" s="101" t="s">
        <v>511</v>
      </c>
      <c r="W10" s="101" t="s">
        <v>531</v>
      </c>
      <c r="X10" s="101" t="s">
        <v>733</v>
      </c>
      <c r="Y10" s="101" t="s">
        <v>517</v>
      </c>
      <c r="Z10" s="101" t="s">
        <v>527</v>
      </c>
      <c r="AA10" s="101" t="s">
        <v>530</v>
      </c>
      <c r="AB10" s="101" t="s">
        <v>508</v>
      </c>
      <c r="AC10" s="101" t="s">
        <v>523</v>
      </c>
      <c r="AD10" s="101" t="s">
        <v>520</v>
      </c>
    </row>
    <row r="11" spans="1:30" x14ac:dyDescent="0.25">
      <c r="A11" s="99" t="s">
        <v>110</v>
      </c>
      <c r="B11" s="101" t="s">
        <v>528</v>
      </c>
      <c r="C11" s="101" t="s">
        <v>530</v>
      </c>
      <c r="D11" s="101" t="s">
        <v>524</v>
      </c>
      <c r="E11" s="101" t="s">
        <v>517</v>
      </c>
      <c r="F11" s="101" t="s">
        <v>729</v>
      </c>
      <c r="G11" s="101" t="s">
        <v>519</v>
      </c>
      <c r="H11" s="101" t="s">
        <v>511</v>
      </c>
      <c r="I11" s="101" t="s">
        <v>725</v>
      </c>
      <c r="J11" s="101" t="s">
        <v>508</v>
      </c>
      <c r="K11" s="101" t="s">
        <v>727</v>
      </c>
      <c r="L11" s="101" t="s">
        <v>507</v>
      </c>
      <c r="M11" s="101" t="s">
        <v>728</v>
      </c>
      <c r="N11" s="101" t="s">
        <v>522</v>
      </c>
      <c r="O11" s="101" t="s">
        <v>526</v>
      </c>
      <c r="P11" s="101" t="s">
        <v>520</v>
      </c>
      <c r="Q11" s="101" t="s">
        <v>506</v>
      </c>
      <c r="R11" s="101" t="s">
        <v>734</v>
      </c>
      <c r="S11" s="101" t="s">
        <v>512</v>
      </c>
      <c r="T11" s="101" t="s">
        <v>724</v>
      </c>
      <c r="U11" s="101" t="s">
        <v>726</v>
      </c>
      <c r="V11" s="101" t="s">
        <v>733</v>
      </c>
      <c r="W11" s="101" t="s">
        <v>731</v>
      </c>
      <c r="X11" s="101" t="s">
        <v>527</v>
      </c>
      <c r="Y11" s="101" t="s">
        <v>529</v>
      </c>
      <c r="Z11" s="101" t="s">
        <v>518</v>
      </c>
      <c r="AA11" s="101" t="s">
        <v>531</v>
      </c>
      <c r="AB11" s="101" t="s">
        <v>514</v>
      </c>
      <c r="AC11" s="101" t="s">
        <v>515</v>
      </c>
      <c r="AD11" s="101" t="s">
        <v>510</v>
      </c>
    </row>
    <row r="12" spans="1:30" x14ac:dyDescent="0.25">
      <c r="A12" s="99" t="s">
        <v>65</v>
      </c>
      <c r="B12" s="101" t="s">
        <v>519</v>
      </c>
      <c r="C12" s="101" t="s">
        <v>505</v>
      </c>
      <c r="D12" s="101" t="s">
        <v>731</v>
      </c>
      <c r="E12" s="101" t="s">
        <v>528</v>
      </c>
      <c r="F12" s="101" t="s">
        <v>523</v>
      </c>
      <c r="G12" s="101" t="s">
        <v>729</v>
      </c>
      <c r="H12" s="101" t="s">
        <v>516</v>
      </c>
      <c r="I12" s="101" t="s">
        <v>520</v>
      </c>
      <c r="J12" s="101" t="s">
        <v>521</v>
      </c>
      <c r="K12" s="101" t="s">
        <v>734</v>
      </c>
      <c r="L12" s="101" t="s">
        <v>506</v>
      </c>
      <c r="M12" s="101" t="s">
        <v>532</v>
      </c>
      <c r="N12" s="101" t="s">
        <v>726</v>
      </c>
      <c r="O12" s="101" t="s">
        <v>531</v>
      </c>
      <c r="P12" s="101" t="s">
        <v>525</v>
      </c>
      <c r="Q12" s="101" t="s">
        <v>733</v>
      </c>
      <c r="R12" s="101" t="s">
        <v>515</v>
      </c>
      <c r="S12" s="101" t="s">
        <v>511</v>
      </c>
      <c r="T12" s="101" t="s">
        <v>514</v>
      </c>
      <c r="U12" s="101" t="s">
        <v>526</v>
      </c>
      <c r="V12" s="101" t="s">
        <v>724</v>
      </c>
      <c r="W12" s="101" t="s">
        <v>522</v>
      </c>
      <c r="X12" s="101" t="s">
        <v>530</v>
      </c>
      <c r="Y12" s="101" t="s">
        <v>513</v>
      </c>
      <c r="Z12" s="101" t="s">
        <v>509</v>
      </c>
      <c r="AA12" s="101" t="s">
        <v>518</v>
      </c>
      <c r="AB12" s="101" t="s">
        <v>512</v>
      </c>
      <c r="AC12" s="101" t="s">
        <v>527</v>
      </c>
      <c r="AD12" s="101" t="s">
        <v>732</v>
      </c>
    </row>
    <row r="13" spans="1:30" x14ac:dyDescent="0.25">
      <c r="A13" s="99" t="s">
        <v>37</v>
      </c>
      <c r="B13" s="101" t="s">
        <v>510</v>
      </c>
      <c r="C13" s="101" t="s">
        <v>519</v>
      </c>
      <c r="D13" s="101" t="s">
        <v>508</v>
      </c>
      <c r="E13" s="101" t="s">
        <v>727</v>
      </c>
      <c r="F13" s="101" t="s">
        <v>734</v>
      </c>
      <c r="G13" s="101" t="s">
        <v>728</v>
      </c>
      <c r="H13" s="101" t="s">
        <v>521</v>
      </c>
      <c r="I13" s="101" t="s">
        <v>522</v>
      </c>
      <c r="J13" s="101" t="s">
        <v>526</v>
      </c>
      <c r="K13" s="101" t="s">
        <v>524</v>
      </c>
      <c r="L13" s="101" t="s">
        <v>725</v>
      </c>
      <c r="M13" s="101" t="s">
        <v>729</v>
      </c>
      <c r="N13" s="101" t="s">
        <v>520</v>
      </c>
      <c r="O13" s="101" t="s">
        <v>506</v>
      </c>
      <c r="P13" s="101" t="s">
        <v>730</v>
      </c>
      <c r="Q13" s="101" t="s">
        <v>507</v>
      </c>
      <c r="R13" s="101" t="s">
        <v>733</v>
      </c>
      <c r="S13" s="101" t="s">
        <v>529</v>
      </c>
      <c r="T13" s="101" t="s">
        <v>530</v>
      </c>
      <c r="U13" s="101" t="s">
        <v>527</v>
      </c>
      <c r="V13" s="101" t="s">
        <v>512</v>
      </c>
      <c r="W13" s="101" t="s">
        <v>513</v>
      </c>
      <c r="X13" s="101" t="s">
        <v>732</v>
      </c>
      <c r="Y13" s="101" t="s">
        <v>505</v>
      </c>
      <c r="Z13" s="101" t="s">
        <v>516</v>
      </c>
      <c r="AA13" s="101" t="s">
        <v>517</v>
      </c>
      <c r="AB13" s="101" t="s">
        <v>528</v>
      </c>
      <c r="AC13" s="101" t="s">
        <v>525</v>
      </c>
      <c r="AD13" s="101" t="s">
        <v>514</v>
      </c>
    </row>
    <row r="14" spans="1:30" x14ac:dyDescent="0.25">
      <c r="A14" s="99" t="s">
        <v>56</v>
      </c>
      <c r="B14" s="101" t="s">
        <v>730</v>
      </c>
      <c r="C14" s="101" t="s">
        <v>506</v>
      </c>
      <c r="D14" s="101" t="s">
        <v>726</v>
      </c>
      <c r="E14" s="101" t="s">
        <v>725</v>
      </c>
      <c r="F14" s="101" t="s">
        <v>728</v>
      </c>
      <c r="G14" s="101" t="s">
        <v>515</v>
      </c>
      <c r="H14" s="101" t="s">
        <v>508</v>
      </c>
      <c r="I14" s="101" t="s">
        <v>731</v>
      </c>
      <c r="J14" s="101" t="s">
        <v>733</v>
      </c>
      <c r="K14" s="101" t="s">
        <v>525</v>
      </c>
      <c r="L14" s="101" t="s">
        <v>527</v>
      </c>
      <c r="M14" s="101" t="s">
        <v>530</v>
      </c>
      <c r="N14" s="101" t="s">
        <v>521</v>
      </c>
      <c r="O14" s="101" t="s">
        <v>524</v>
      </c>
      <c r="P14" s="101" t="s">
        <v>532</v>
      </c>
      <c r="Q14" s="101" t="s">
        <v>526</v>
      </c>
      <c r="R14" s="101" t="s">
        <v>518</v>
      </c>
      <c r="S14" s="101" t="s">
        <v>732</v>
      </c>
      <c r="T14" s="101" t="s">
        <v>517</v>
      </c>
      <c r="U14" s="101" t="s">
        <v>504</v>
      </c>
      <c r="V14" s="101" t="s">
        <v>528</v>
      </c>
      <c r="W14" s="101" t="s">
        <v>529</v>
      </c>
      <c r="X14" s="101" t="s">
        <v>510</v>
      </c>
      <c r="Y14" s="101" t="s">
        <v>727</v>
      </c>
      <c r="Z14" s="101" t="s">
        <v>511</v>
      </c>
      <c r="AA14" s="101" t="s">
        <v>523</v>
      </c>
      <c r="AB14" s="101" t="s">
        <v>520</v>
      </c>
      <c r="AC14" s="101" t="s">
        <v>531</v>
      </c>
      <c r="AD14" s="101" t="s">
        <v>729</v>
      </c>
    </row>
    <row r="15" spans="1:30" x14ac:dyDescent="0.25">
      <c r="A15" s="99" t="s">
        <v>46</v>
      </c>
      <c r="B15" s="101" t="s">
        <v>734</v>
      </c>
      <c r="C15" s="101" t="s">
        <v>529</v>
      </c>
      <c r="D15" s="101" t="s">
        <v>504</v>
      </c>
      <c r="E15" s="101" t="s">
        <v>732</v>
      </c>
      <c r="F15" s="101" t="s">
        <v>524</v>
      </c>
      <c r="G15" s="101" t="s">
        <v>517</v>
      </c>
      <c r="H15" s="101" t="s">
        <v>532</v>
      </c>
      <c r="I15" s="101" t="s">
        <v>531</v>
      </c>
      <c r="J15" s="101" t="s">
        <v>511</v>
      </c>
      <c r="K15" s="101" t="s">
        <v>725</v>
      </c>
      <c r="L15" s="101" t="s">
        <v>733</v>
      </c>
      <c r="M15" s="101" t="s">
        <v>519</v>
      </c>
      <c r="N15" s="101" t="s">
        <v>525</v>
      </c>
      <c r="O15" s="101" t="s">
        <v>513</v>
      </c>
      <c r="P15" s="101" t="s">
        <v>523</v>
      </c>
      <c r="Q15" s="101" t="s">
        <v>522</v>
      </c>
      <c r="R15" s="101" t="s">
        <v>728</v>
      </c>
      <c r="S15" s="101" t="s">
        <v>506</v>
      </c>
      <c r="T15" s="101" t="s">
        <v>512</v>
      </c>
      <c r="U15" s="101" t="s">
        <v>508</v>
      </c>
      <c r="V15" s="101" t="s">
        <v>726</v>
      </c>
      <c r="W15" s="101" t="s">
        <v>507</v>
      </c>
      <c r="X15" s="101" t="s">
        <v>518</v>
      </c>
      <c r="Y15" s="101" t="s">
        <v>731</v>
      </c>
      <c r="Z15" s="101" t="s">
        <v>730</v>
      </c>
      <c r="AA15" s="101" t="s">
        <v>509</v>
      </c>
      <c r="AB15" s="101" t="s">
        <v>729</v>
      </c>
      <c r="AC15" s="101" t="s">
        <v>530</v>
      </c>
      <c r="AD15" s="101" t="s">
        <v>528</v>
      </c>
    </row>
    <row r="16" spans="1:30" x14ac:dyDescent="0.25">
      <c r="A16" s="99" t="s">
        <v>91</v>
      </c>
      <c r="B16" s="101" t="s">
        <v>733</v>
      </c>
      <c r="C16" s="101" t="s">
        <v>522</v>
      </c>
      <c r="D16" s="101" t="s">
        <v>526</v>
      </c>
      <c r="E16" s="101" t="s">
        <v>520</v>
      </c>
      <c r="F16" s="101" t="s">
        <v>515</v>
      </c>
      <c r="G16" s="101" t="s">
        <v>525</v>
      </c>
      <c r="H16" s="101" t="s">
        <v>518</v>
      </c>
      <c r="I16" s="101" t="s">
        <v>507</v>
      </c>
      <c r="J16" s="101" t="s">
        <v>527</v>
      </c>
      <c r="K16" s="101" t="s">
        <v>531</v>
      </c>
      <c r="L16" s="101" t="s">
        <v>508</v>
      </c>
      <c r="M16" s="101" t="s">
        <v>512</v>
      </c>
      <c r="N16" s="101" t="s">
        <v>523</v>
      </c>
      <c r="O16" s="101" t="s">
        <v>511</v>
      </c>
      <c r="P16" s="101" t="s">
        <v>732</v>
      </c>
      <c r="Q16" s="101" t="s">
        <v>513</v>
      </c>
      <c r="R16" s="101" t="s">
        <v>509</v>
      </c>
      <c r="S16" s="101" t="s">
        <v>505</v>
      </c>
      <c r="T16" s="101" t="s">
        <v>528</v>
      </c>
      <c r="U16" s="101" t="s">
        <v>516</v>
      </c>
      <c r="V16" s="101" t="s">
        <v>510</v>
      </c>
      <c r="W16" s="101" t="s">
        <v>725</v>
      </c>
      <c r="X16" s="101" t="s">
        <v>730</v>
      </c>
      <c r="Y16" s="101" t="s">
        <v>519</v>
      </c>
      <c r="Z16" s="101" t="s">
        <v>532</v>
      </c>
      <c r="AA16" s="101" t="s">
        <v>724</v>
      </c>
      <c r="AB16" s="101" t="s">
        <v>734</v>
      </c>
      <c r="AC16" s="101" t="s">
        <v>727</v>
      </c>
      <c r="AD16" s="101" t="s">
        <v>726</v>
      </c>
    </row>
    <row r="17" spans="1:31" x14ac:dyDescent="0.25">
      <c r="A17" s="99" t="s">
        <v>82</v>
      </c>
      <c r="B17" s="101" t="s">
        <v>516</v>
      </c>
      <c r="C17" s="101" t="s">
        <v>517</v>
      </c>
      <c r="D17" s="101" t="s">
        <v>518</v>
      </c>
      <c r="E17" s="101" t="s">
        <v>724</v>
      </c>
      <c r="F17" s="101" t="s">
        <v>527</v>
      </c>
      <c r="G17" s="101" t="s">
        <v>520</v>
      </c>
      <c r="H17" s="101" t="s">
        <v>512</v>
      </c>
      <c r="I17" s="101" t="s">
        <v>505</v>
      </c>
      <c r="J17" s="101" t="s">
        <v>523</v>
      </c>
      <c r="K17" s="101" t="s">
        <v>504</v>
      </c>
      <c r="L17" s="101" t="s">
        <v>528</v>
      </c>
      <c r="M17" s="101" t="s">
        <v>525</v>
      </c>
      <c r="N17" s="101" t="s">
        <v>727</v>
      </c>
      <c r="O17" s="101" t="s">
        <v>508</v>
      </c>
      <c r="P17" s="101" t="s">
        <v>731</v>
      </c>
      <c r="Q17" s="101" t="s">
        <v>734</v>
      </c>
      <c r="R17" s="101" t="s">
        <v>726</v>
      </c>
      <c r="S17" s="101" t="s">
        <v>725</v>
      </c>
      <c r="T17" s="101" t="s">
        <v>519</v>
      </c>
      <c r="U17" s="101" t="s">
        <v>729</v>
      </c>
      <c r="V17" s="101" t="s">
        <v>509</v>
      </c>
      <c r="W17" s="101" t="s">
        <v>524</v>
      </c>
      <c r="X17" s="101" t="s">
        <v>506</v>
      </c>
      <c r="Y17" s="101" t="s">
        <v>514</v>
      </c>
      <c r="Z17" s="101" t="s">
        <v>526</v>
      </c>
      <c r="AA17" s="101" t="s">
        <v>513</v>
      </c>
      <c r="AB17" s="101" t="s">
        <v>732</v>
      </c>
      <c r="AC17" s="101" t="s">
        <v>522</v>
      </c>
      <c r="AD17" s="101" t="s">
        <v>507</v>
      </c>
    </row>
    <row r="18" spans="1:31" x14ac:dyDescent="0.25">
      <c r="A18" s="99" t="s">
        <v>68</v>
      </c>
      <c r="B18" s="101" t="s">
        <v>526</v>
      </c>
      <c r="C18" s="101" t="s">
        <v>513</v>
      </c>
      <c r="D18" s="101" t="s">
        <v>515</v>
      </c>
      <c r="E18" s="101" t="s">
        <v>514</v>
      </c>
      <c r="F18" s="101" t="s">
        <v>731</v>
      </c>
      <c r="G18" s="101" t="s">
        <v>725</v>
      </c>
      <c r="H18" s="101" t="s">
        <v>510</v>
      </c>
      <c r="I18" s="101" t="s">
        <v>727</v>
      </c>
      <c r="J18" s="101" t="s">
        <v>532</v>
      </c>
      <c r="K18" s="101" t="s">
        <v>529</v>
      </c>
      <c r="L18" s="101" t="s">
        <v>724</v>
      </c>
      <c r="M18" s="101" t="s">
        <v>522</v>
      </c>
      <c r="N18" s="101" t="s">
        <v>728</v>
      </c>
      <c r="O18" s="101" t="s">
        <v>509</v>
      </c>
      <c r="P18" s="101" t="s">
        <v>726</v>
      </c>
      <c r="Q18" s="101" t="s">
        <v>531</v>
      </c>
      <c r="R18" s="101" t="s">
        <v>521</v>
      </c>
      <c r="S18" s="101" t="s">
        <v>528</v>
      </c>
      <c r="T18" s="101" t="s">
        <v>511</v>
      </c>
      <c r="U18" s="101" t="s">
        <v>523</v>
      </c>
      <c r="V18" s="101" t="s">
        <v>518</v>
      </c>
      <c r="W18" s="101" t="s">
        <v>525</v>
      </c>
      <c r="X18" s="101" t="s">
        <v>508</v>
      </c>
      <c r="Y18" s="101" t="s">
        <v>507</v>
      </c>
      <c r="Z18" s="101" t="s">
        <v>733</v>
      </c>
      <c r="AA18" s="101" t="s">
        <v>524</v>
      </c>
      <c r="AB18" s="101" t="s">
        <v>506</v>
      </c>
      <c r="AC18" s="101" t="s">
        <v>505</v>
      </c>
      <c r="AD18" s="101" t="s">
        <v>519</v>
      </c>
    </row>
    <row r="19" spans="1:31" x14ac:dyDescent="0.25">
      <c r="A19" s="99" t="s">
        <v>33</v>
      </c>
      <c r="B19" s="101" t="s">
        <v>521</v>
      </c>
      <c r="C19" s="101" t="s">
        <v>727</v>
      </c>
      <c r="D19" s="101" t="s">
        <v>734</v>
      </c>
      <c r="E19" s="101" t="s">
        <v>529</v>
      </c>
      <c r="F19" s="101" t="s">
        <v>504</v>
      </c>
      <c r="G19" s="101" t="s">
        <v>522</v>
      </c>
      <c r="H19" s="101" t="s">
        <v>724</v>
      </c>
      <c r="I19" s="101" t="s">
        <v>728</v>
      </c>
      <c r="J19" s="101" t="s">
        <v>509</v>
      </c>
      <c r="K19" s="101" t="s">
        <v>514</v>
      </c>
      <c r="L19" s="101" t="s">
        <v>531</v>
      </c>
      <c r="M19" s="101" t="s">
        <v>726</v>
      </c>
      <c r="N19" s="101" t="s">
        <v>532</v>
      </c>
      <c r="O19" s="101" t="s">
        <v>725</v>
      </c>
      <c r="P19" s="101" t="s">
        <v>512</v>
      </c>
      <c r="Q19" s="101" t="s">
        <v>510</v>
      </c>
      <c r="R19" s="101" t="s">
        <v>508</v>
      </c>
      <c r="S19" s="101" t="s">
        <v>530</v>
      </c>
      <c r="T19" s="101" t="s">
        <v>506</v>
      </c>
      <c r="U19" s="101" t="s">
        <v>733</v>
      </c>
      <c r="V19" s="101" t="s">
        <v>516</v>
      </c>
      <c r="W19" s="101" t="s">
        <v>729</v>
      </c>
      <c r="X19" s="101" t="s">
        <v>523</v>
      </c>
      <c r="Y19" s="101" t="s">
        <v>520</v>
      </c>
      <c r="Z19" s="101" t="s">
        <v>732</v>
      </c>
      <c r="AA19" s="101" t="s">
        <v>527</v>
      </c>
      <c r="AB19" s="101" t="s">
        <v>731</v>
      </c>
      <c r="AC19" s="101" t="s">
        <v>513</v>
      </c>
      <c r="AD19" s="101" t="s">
        <v>526</v>
      </c>
    </row>
    <row r="20" spans="1:31" x14ac:dyDescent="0.25">
      <c r="A20" s="99" t="s">
        <v>600</v>
      </c>
      <c r="B20" s="101" t="s">
        <v>732</v>
      </c>
      <c r="C20" s="101" t="s">
        <v>514</v>
      </c>
      <c r="D20" s="101" t="s">
        <v>509</v>
      </c>
      <c r="E20" s="101" t="s">
        <v>730</v>
      </c>
      <c r="F20" s="101" t="s">
        <v>521</v>
      </c>
      <c r="G20" s="101" t="s">
        <v>529</v>
      </c>
      <c r="H20" s="101" t="s">
        <v>528</v>
      </c>
      <c r="I20" s="101" t="s">
        <v>517</v>
      </c>
      <c r="J20" s="101" t="s">
        <v>518</v>
      </c>
      <c r="K20" s="101" t="s">
        <v>507</v>
      </c>
      <c r="L20" s="101" t="s">
        <v>734</v>
      </c>
      <c r="M20" s="101" t="s">
        <v>731</v>
      </c>
      <c r="N20" s="101" t="s">
        <v>519</v>
      </c>
      <c r="O20" s="101" t="s">
        <v>510</v>
      </c>
      <c r="P20" s="101" t="s">
        <v>727</v>
      </c>
      <c r="Q20" s="101" t="s">
        <v>524</v>
      </c>
      <c r="R20" s="101" t="s">
        <v>523</v>
      </c>
      <c r="S20" s="101" t="s">
        <v>520</v>
      </c>
      <c r="T20" s="101" t="s">
        <v>513</v>
      </c>
      <c r="U20" s="101" t="s">
        <v>531</v>
      </c>
      <c r="V20" s="101" t="s">
        <v>508</v>
      </c>
      <c r="W20" s="101" t="s">
        <v>515</v>
      </c>
      <c r="X20" s="101" t="s">
        <v>532</v>
      </c>
      <c r="Y20" s="101" t="s">
        <v>725</v>
      </c>
      <c r="Z20" s="101" t="s">
        <v>726</v>
      </c>
      <c r="AA20" s="101" t="s">
        <v>504</v>
      </c>
      <c r="AB20" s="101" t="s">
        <v>526</v>
      </c>
      <c r="AC20" s="101" t="s">
        <v>728</v>
      </c>
      <c r="AD20" s="101" t="s">
        <v>516</v>
      </c>
    </row>
    <row r="21" spans="1:31" x14ac:dyDescent="0.25">
      <c r="A21" s="99" t="s">
        <v>601</v>
      </c>
      <c r="B21" s="101" t="s">
        <v>729</v>
      </c>
      <c r="C21" s="101" t="s">
        <v>520</v>
      </c>
      <c r="D21" s="101" t="s">
        <v>507</v>
      </c>
      <c r="E21" s="101" t="s">
        <v>505</v>
      </c>
      <c r="F21" s="101" t="s">
        <v>516</v>
      </c>
      <c r="G21" s="101" t="s">
        <v>731</v>
      </c>
      <c r="H21" s="101" t="s">
        <v>726</v>
      </c>
      <c r="I21" s="101" t="s">
        <v>515</v>
      </c>
      <c r="J21" s="101" t="s">
        <v>510</v>
      </c>
      <c r="K21" s="101" t="s">
        <v>519</v>
      </c>
      <c r="L21" s="101" t="s">
        <v>524</v>
      </c>
      <c r="M21" s="101" t="s">
        <v>521</v>
      </c>
      <c r="N21" s="101" t="s">
        <v>530</v>
      </c>
      <c r="O21" s="101" t="s">
        <v>514</v>
      </c>
      <c r="P21" s="101" t="s">
        <v>504</v>
      </c>
      <c r="Q21" s="101" t="s">
        <v>725</v>
      </c>
      <c r="R21" s="101" t="s">
        <v>526</v>
      </c>
      <c r="S21" s="101" t="s">
        <v>522</v>
      </c>
      <c r="T21" s="101" t="s">
        <v>532</v>
      </c>
      <c r="U21" s="101" t="s">
        <v>509</v>
      </c>
      <c r="V21" s="101" t="s">
        <v>527</v>
      </c>
      <c r="W21" s="101" t="s">
        <v>517</v>
      </c>
      <c r="X21" s="101" t="s">
        <v>511</v>
      </c>
      <c r="Y21" s="101" t="s">
        <v>525</v>
      </c>
      <c r="Z21" s="101" t="s">
        <v>528</v>
      </c>
      <c r="AA21" s="101" t="s">
        <v>727</v>
      </c>
      <c r="AB21" s="101" t="s">
        <v>730</v>
      </c>
      <c r="AC21" s="101" t="s">
        <v>724</v>
      </c>
      <c r="AD21" s="101" t="s">
        <v>508</v>
      </c>
    </row>
    <row r="22" spans="1:31" x14ac:dyDescent="0.25">
      <c r="A22" s="99" t="s">
        <v>602</v>
      </c>
      <c r="B22" s="101" t="s">
        <v>506</v>
      </c>
      <c r="C22" s="101" t="s">
        <v>528</v>
      </c>
      <c r="D22" s="101" t="s">
        <v>525</v>
      </c>
      <c r="E22" s="101" t="s">
        <v>511</v>
      </c>
      <c r="F22" s="101" t="s">
        <v>507</v>
      </c>
      <c r="G22" s="101" t="s">
        <v>524</v>
      </c>
      <c r="H22" s="101" t="s">
        <v>523</v>
      </c>
      <c r="I22" s="101" t="s">
        <v>734</v>
      </c>
      <c r="J22" s="101" t="s">
        <v>516</v>
      </c>
      <c r="K22" s="101" t="s">
        <v>513</v>
      </c>
      <c r="L22" s="101" t="s">
        <v>526</v>
      </c>
      <c r="M22" s="101" t="s">
        <v>520</v>
      </c>
      <c r="N22" s="101" t="s">
        <v>730</v>
      </c>
      <c r="O22" s="101" t="s">
        <v>517</v>
      </c>
      <c r="P22" s="101" t="s">
        <v>729</v>
      </c>
      <c r="Q22" s="101" t="s">
        <v>529</v>
      </c>
      <c r="R22" s="101" t="s">
        <v>731</v>
      </c>
      <c r="S22" s="101" t="s">
        <v>532</v>
      </c>
      <c r="T22" s="101" t="s">
        <v>510</v>
      </c>
      <c r="U22" s="101" t="s">
        <v>515</v>
      </c>
      <c r="V22" s="101" t="s">
        <v>521</v>
      </c>
      <c r="W22" s="101" t="s">
        <v>514</v>
      </c>
      <c r="X22" s="101" t="s">
        <v>512</v>
      </c>
      <c r="Y22" s="101" t="s">
        <v>522</v>
      </c>
      <c r="Z22" s="101" t="s">
        <v>530</v>
      </c>
      <c r="AA22" s="101" t="s">
        <v>728</v>
      </c>
      <c r="AB22" s="101" t="s">
        <v>519</v>
      </c>
      <c r="AC22" s="101" t="s">
        <v>504</v>
      </c>
      <c r="AD22" s="101" t="s">
        <v>725</v>
      </c>
    </row>
    <row r="25" spans="1:31" x14ac:dyDescent="0.25">
      <c r="A25" s="13" t="s">
        <v>496</v>
      </c>
    </row>
    <row r="26" spans="1:31" x14ac:dyDescent="0.25">
      <c r="A26" s="13" t="s">
        <v>413</v>
      </c>
      <c r="B26" s="98" t="s">
        <v>697</v>
      </c>
      <c r="C26" s="98" t="s">
        <v>698</v>
      </c>
      <c r="D26" s="98" t="s">
        <v>699</v>
      </c>
      <c r="E26" s="98" t="s">
        <v>700</v>
      </c>
      <c r="F26" s="98" t="s">
        <v>701</v>
      </c>
      <c r="G26" s="98" t="s">
        <v>702</v>
      </c>
      <c r="H26" s="98" t="s">
        <v>703</v>
      </c>
      <c r="I26" s="98" t="s">
        <v>704</v>
      </c>
      <c r="J26" s="98" t="s">
        <v>705</v>
      </c>
      <c r="K26" s="98" t="s">
        <v>706</v>
      </c>
      <c r="L26" s="98" t="s">
        <v>707</v>
      </c>
      <c r="M26" s="98" t="s">
        <v>708</v>
      </c>
      <c r="N26" s="98" t="s">
        <v>709</v>
      </c>
      <c r="O26" s="98" t="s">
        <v>710</v>
      </c>
      <c r="P26" s="98" t="s">
        <v>711</v>
      </c>
      <c r="Q26" s="98" t="s">
        <v>712</v>
      </c>
      <c r="R26" s="98" t="s">
        <v>713</v>
      </c>
      <c r="S26" s="98" t="s">
        <v>714</v>
      </c>
      <c r="T26" s="98" t="s">
        <v>715</v>
      </c>
      <c r="U26" s="98" t="s">
        <v>716</v>
      </c>
      <c r="V26" s="98" t="s">
        <v>717</v>
      </c>
      <c r="W26" s="98" t="s">
        <v>718</v>
      </c>
      <c r="X26" s="98" t="s">
        <v>719</v>
      </c>
      <c r="Y26" s="98" t="s">
        <v>720</v>
      </c>
      <c r="Z26" s="98" t="s">
        <v>721</v>
      </c>
      <c r="AA26" s="98" t="s">
        <v>722</v>
      </c>
      <c r="AB26" s="98" t="s">
        <v>723</v>
      </c>
      <c r="AC26" s="98" t="s">
        <v>492</v>
      </c>
      <c r="AD26" s="98" t="s">
        <v>493</v>
      </c>
      <c r="AE26" s="102" t="s">
        <v>494</v>
      </c>
    </row>
    <row r="27" spans="1:31" ht="30" x14ac:dyDescent="0.25">
      <c r="A27" s="99" t="s">
        <v>23</v>
      </c>
      <c r="B27" s="488" t="s">
        <v>1560</v>
      </c>
      <c r="C27" s="125" t="s">
        <v>1561</v>
      </c>
      <c r="D27" s="107" t="s">
        <v>1562</v>
      </c>
      <c r="E27" s="172" t="s">
        <v>1563</v>
      </c>
      <c r="F27" s="412" t="s">
        <v>1564</v>
      </c>
      <c r="G27" s="427" t="s">
        <v>1565</v>
      </c>
      <c r="H27" s="489" t="s">
        <v>1566</v>
      </c>
      <c r="I27" s="343" t="s">
        <v>1567</v>
      </c>
      <c r="J27" s="428" t="s">
        <v>1568</v>
      </c>
      <c r="K27" s="490" t="s">
        <v>1569</v>
      </c>
      <c r="L27" s="320" t="s">
        <v>1570</v>
      </c>
      <c r="M27" s="318" t="s">
        <v>1571</v>
      </c>
      <c r="N27" s="490" t="s">
        <v>1572</v>
      </c>
      <c r="O27" s="273" t="s">
        <v>1354</v>
      </c>
      <c r="P27" s="448" t="s">
        <v>1573</v>
      </c>
      <c r="Q27" s="423" t="s">
        <v>1574</v>
      </c>
      <c r="R27" s="103" t="s">
        <v>1575</v>
      </c>
      <c r="S27" s="100" t="s">
        <v>1576</v>
      </c>
      <c r="T27" s="431" t="s">
        <v>1577</v>
      </c>
      <c r="U27" s="411" t="s">
        <v>1578</v>
      </c>
      <c r="V27" s="491" t="s">
        <v>1579</v>
      </c>
      <c r="W27" s="492" t="s">
        <v>1580</v>
      </c>
      <c r="X27" s="407" t="s">
        <v>1581</v>
      </c>
      <c r="Y27" s="110" t="s">
        <v>1582</v>
      </c>
      <c r="Z27" s="408" t="s">
        <v>1259</v>
      </c>
      <c r="AA27" s="428" t="s">
        <v>1583</v>
      </c>
      <c r="AB27" s="493" t="s">
        <v>1353</v>
      </c>
      <c r="AC27" s="494" t="s">
        <v>1584</v>
      </c>
      <c r="AD27" s="488" t="s">
        <v>1585</v>
      </c>
      <c r="AE27" s="81">
        <v>19.275812494396305</v>
      </c>
    </row>
    <row r="28" spans="1:31" ht="30" x14ac:dyDescent="0.25">
      <c r="A28" s="99" t="s">
        <v>35</v>
      </c>
      <c r="B28" s="177" t="s">
        <v>1586</v>
      </c>
      <c r="C28" s="157" t="s">
        <v>1587</v>
      </c>
      <c r="D28" s="495" t="s">
        <v>1588</v>
      </c>
      <c r="E28" s="123" t="s">
        <v>1589</v>
      </c>
      <c r="F28" s="496" t="s">
        <v>1590</v>
      </c>
      <c r="G28" s="145" t="s">
        <v>1591</v>
      </c>
      <c r="H28" s="497" t="s">
        <v>1592</v>
      </c>
      <c r="I28" s="498" t="s">
        <v>1593</v>
      </c>
      <c r="J28" s="499" t="s">
        <v>1594</v>
      </c>
      <c r="K28" s="277" t="s">
        <v>1595</v>
      </c>
      <c r="L28" s="500" t="s">
        <v>1596</v>
      </c>
      <c r="M28" s="465" t="s">
        <v>1597</v>
      </c>
      <c r="N28" s="498" t="s">
        <v>1598</v>
      </c>
      <c r="O28" s="300" t="s">
        <v>1599</v>
      </c>
      <c r="P28" s="191" t="s">
        <v>1600</v>
      </c>
      <c r="Q28" s="429" t="s">
        <v>1601</v>
      </c>
      <c r="R28" s="463" t="s">
        <v>1602</v>
      </c>
      <c r="S28" s="343" t="s">
        <v>1603</v>
      </c>
      <c r="T28" s="274" t="s">
        <v>1604</v>
      </c>
      <c r="U28" s="100" t="s">
        <v>1605</v>
      </c>
      <c r="V28" s="426" t="s">
        <v>1606</v>
      </c>
      <c r="W28" s="300" t="s">
        <v>1607</v>
      </c>
      <c r="X28" s="408" t="s">
        <v>1608</v>
      </c>
      <c r="Y28" s="429" t="s">
        <v>1609</v>
      </c>
      <c r="Z28" s="423" t="s">
        <v>1610</v>
      </c>
      <c r="AA28" s="426" t="s">
        <v>1611</v>
      </c>
      <c r="AB28" s="251" t="s">
        <v>1612</v>
      </c>
      <c r="AC28" s="122" t="s">
        <v>1613</v>
      </c>
      <c r="AD28" s="501" t="s">
        <v>1355</v>
      </c>
      <c r="AE28" s="81">
        <v>17.351542292421549</v>
      </c>
    </row>
    <row r="29" spans="1:31" ht="30" x14ac:dyDescent="0.25">
      <c r="A29" s="99" t="s">
        <v>25</v>
      </c>
      <c r="B29" s="316" t="s">
        <v>1614</v>
      </c>
      <c r="C29" s="318" t="s">
        <v>1615</v>
      </c>
      <c r="D29" s="502" t="s">
        <v>1616</v>
      </c>
      <c r="E29" s="211" t="s">
        <v>1617</v>
      </c>
      <c r="F29" s="503" t="s">
        <v>1618</v>
      </c>
      <c r="G29" s="115" t="s">
        <v>1619</v>
      </c>
      <c r="H29" s="504" t="s">
        <v>1620</v>
      </c>
      <c r="I29" s="505" t="s">
        <v>1621</v>
      </c>
      <c r="J29" s="506" t="s">
        <v>1579</v>
      </c>
      <c r="K29" s="423" t="s">
        <v>1622</v>
      </c>
      <c r="L29" s="322" t="s">
        <v>1623</v>
      </c>
      <c r="M29" s="305" t="s">
        <v>1356</v>
      </c>
      <c r="N29" s="120" t="s">
        <v>1624</v>
      </c>
      <c r="O29" s="506" t="s">
        <v>1260</v>
      </c>
      <c r="P29" s="413" t="s">
        <v>1625</v>
      </c>
      <c r="Q29" s="507" t="s">
        <v>1583</v>
      </c>
      <c r="R29" s="215" t="s">
        <v>1626</v>
      </c>
      <c r="S29" s="508" t="s">
        <v>1627</v>
      </c>
      <c r="T29" s="104" t="s">
        <v>1628</v>
      </c>
      <c r="U29" s="466" t="s">
        <v>1629</v>
      </c>
      <c r="V29" s="507" t="s">
        <v>1568</v>
      </c>
      <c r="W29" s="413" t="s">
        <v>1630</v>
      </c>
      <c r="X29" s="509" t="s">
        <v>1631</v>
      </c>
      <c r="Y29" s="407" t="s">
        <v>1632</v>
      </c>
      <c r="Z29" s="108" t="s">
        <v>1633</v>
      </c>
      <c r="AA29" s="164" t="s">
        <v>1634</v>
      </c>
      <c r="AB29" s="288" t="s">
        <v>1635</v>
      </c>
      <c r="AC29" s="122" t="s">
        <v>1636</v>
      </c>
      <c r="AD29" s="510" t="s">
        <v>1637</v>
      </c>
      <c r="AE29" s="81">
        <v>19.110984499764644</v>
      </c>
    </row>
    <row r="30" spans="1:31" ht="30" x14ac:dyDescent="0.25">
      <c r="A30" s="99" t="s">
        <v>51</v>
      </c>
      <c r="B30" s="291" t="s">
        <v>1357</v>
      </c>
      <c r="C30" s="205" t="s">
        <v>1638</v>
      </c>
      <c r="D30" s="273" t="s">
        <v>1639</v>
      </c>
      <c r="E30" s="432" t="s">
        <v>1640</v>
      </c>
      <c r="F30" s="114" t="s">
        <v>1641</v>
      </c>
      <c r="G30" s="246" t="s">
        <v>902</v>
      </c>
      <c r="H30" s="511" t="s">
        <v>1642</v>
      </c>
      <c r="I30" s="417" t="s">
        <v>1643</v>
      </c>
      <c r="J30" s="277" t="s">
        <v>1644</v>
      </c>
      <c r="K30" s="273" t="s">
        <v>1645</v>
      </c>
      <c r="L30" s="164" t="s">
        <v>1646</v>
      </c>
      <c r="M30" s="277" t="s">
        <v>1000</v>
      </c>
      <c r="N30" s="118" t="s">
        <v>1647</v>
      </c>
      <c r="O30" s="315" t="s">
        <v>1648</v>
      </c>
      <c r="P30" s="327" t="s">
        <v>1649</v>
      </c>
      <c r="Q30" s="126" t="s">
        <v>1650</v>
      </c>
      <c r="R30" s="143" t="s">
        <v>1651</v>
      </c>
      <c r="S30" s="510" t="s">
        <v>1652</v>
      </c>
      <c r="T30" s="504" t="s">
        <v>1653</v>
      </c>
      <c r="U30" s="180" t="s">
        <v>1654</v>
      </c>
      <c r="V30" s="179" t="s">
        <v>1655</v>
      </c>
      <c r="W30" s="280" t="s">
        <v>1261</v>
      </c>
      <c r="X30" s="504" t="s">
        <v>1656</v>
      </c>
      <c r="Y30" s="440" t="s">
        <v>904</v>
      </c>
      <c r="Z30" s="118" t="s">
        <v>1657</v>
      </c>
      <c r="AA30" s="512" t="s">
        <v>1265</v>
      </c>
      <c r="AB30" s="210" t="s">
        <v>1361</v>
      </c>
      <c r="AC30" s="167" t="s">
        <v>1362</v>
      </c>
      <c r="AD30" s="130" t="s">
        <v>1658</v>
      </c>
      <c r="AE30" s="81">
        <v>14.839595118227596</v>
      </c>
    </row>
    <row r="31" spans="1:31" ht="30" x14ac:dyDescent="0.25">
      <c r="A31" s="99" t="s">
        <v>28</v>
      </c>
      <c r="B31" s="280" t="s">
        <v>1659</v>
      </c>
      <c r="C31" s="404" t="s">
        <v>1263</v>
      </c>
      <c r="D31" s="312" t="s">
        <v>1660</v>
      </c>
      <c r="E31" s="465" t="s">
        <v>1370</v>
      </c>
      <c r="F31" s="446" t="s">
        <v>1269</v>
      </c>
      <c r="G31" s="148" t="s">
        <v>1661</v>
      </c>
      <c r="H31" s="107" t="s">
        <v>1662</v>
      </c>
      <c r="I31" s="513" t="s">
        <v>1663</v>
      </c>
      <c r="J31" s="136" t="s">
        <v>749</v>
      </c>
      <c r="K31" s="405" t="s">
        <v>1359</v>
      </c>
      <c r="L31" s="132" t="s">
        <v>1664</v>
      </c>
      <c r="M31" s="292" t="s">
        <v>1665</v>
      </c>
      <c r="N31" s="466" t="s">
        <v>1666</v>
      </c>
      <c r="O31" s="404" t="s">
        <v>1667</v>
      </c>
      <c r="P31" s="151" t="s">
        <v>1668</v>
      </c>
      <c r="Q31" s="140" t="s">
        <v>1669</v>
      </c>
      <c r="R31" s="464" t="s">
        <v>1266</v>
      </c>
      <c r="S31" s="418" t="s">
        <v>1670</v>
      </c>
      <c r="T31" s="465" t="s">
        <v>1671</v>
      </c>
      <c r="U31" s="446" t="s">
        <v>1672</v>
      </c>
      <c r="V31" s="185" t="s">
        <v>1001</v>
      </c>
      <c r="W31" s="319" t="s">
        <v>1673</v>
      </c>
      <c r="X31" s="466" t="s">
        <v>1674</v>
      </c>
      <c r="Y31" s="433" t="s">
        <v>1364</v>
      </c>
      <c r="Z31" s="460" t="s">
        <v>1675</v>
      </c>
      <c r="AA31" s="274" t="s">
        <v>1676</v>
      </c>
      <c r="AB31" s="514" t="s">
        <v>1677</v>
      </c>
      <c r="AC31" s="235" t="s">
        <v>1334</v>
      </c>
      <c r="AD31" s="326" t="s">
        <v>1678</v>
      </c>
      <c r="AE31" s="81">
        <v>14.050893917377669</v>
      </c>
    </row>
    <row r="32" spans="1:31" ht="30" x14ac:dyDescent="0.25">
      <c r="A32" s="99" t="s">
        <v>30</v>
      </c>
      <c r="B32" s="243" t="s">
        <v>1365</v>
      </c>
      <c r="C32" s="300" t="s">
        <v>1679</v>
      </c>
      <c r="D32" s="278" t="s">
        <v>1680</v>
      </c>
      <c r="E32" s="515" t="s">
        <v>1681</v>
      </c>
      <c r="F32" s="139" t="s">
        <v>1682</v>
      </c>
      <c r="G32" s="516" t="s">
        <v>751</v>
      </c>
      <c r="H32" s="297" t="s">
        <v>1683</v>
      </c>
      <c r="I32" s="232" t="s">
        <v>1386</v>
      </c>
      <c r="J32" s="130" t="s">
        <v>1684</v>
      </c>
      <c r="K32" s="157" t="s">
        <v>1685</v>
      </c>
      <c r="L32" s="339" t="s">
        <v>1007</v>
      </c>
      <c r="M32" s="517" t="s">
        <v>1686</v>
      </c>
      <c r="N32" s="192" t="s">
        <v>1687</v>
      </c>
      <c r="O32" s="178" t="s">
        <v>1688</v>
      </c>
      <c r="P32" s="144" t="s">
        <v>1689</v>
      </c>
      <c r="Q32" s="342" t="s">
        <v>1690</v>
      </c>
      <c r="R32" s="130" t="s">
        <v>1691</v>
      </c>
      <c r="S32" s="300" t="s">
        <v>1692</v>
      </c>
      <c r="T32" s="513" t="s">
        <v>1693</v>
      </c>
      <c r="U32" s="278" t="s">
        <v>1694</v>
      </c>
      <c r="V32" s="211" t="s">
        <v>1695</v>
      </c>
      <c r="W32" s="265" t="s">
        <v>981</v>
      </c>
      <c r="X32" s="142" t="s">
        <v>1696</v>
      </c>
      <c r="Y32" s="515" t="s">
        <v>1268</v>
      </c>
      <c r="Z32" s="178" t="s">
        <v>1383</v>
      </c>
      <c r="AA32" s="285" t="s">
        <v>1368</v>
      </c>
      <c r="AB32" s="145" t="s">
        <v>1697</v>
      </c>
      <c r="AC32" s="247" t="s">
        <v>1698</v>
      </c>
      <c r="AD32" s="308" t="s">
        <v>1262</v>
      </c>
      <c r="AE32" s="81">
        <v>12.429738827427562</v>
      </c>
    </row>
    <row r="33" spans="1:31" ht="30" x14ac:dyDescent="0.25">
      <c r="A33" s="99" t="s">
        <v>40</v>
      </c>
      <c r="B33" s="224" t="s">
        <v>1693</v>
      </c>
      <c r="C33" s="211" t="s">
        <v>1695</v>
      </c>
      <c r="D33" s="175" t="s">
        <v>1699</v>
      </c>
      <c r="E33" s="148" t="s">
        <v>1700</v>
      </c>
      <c r="F33" s="239" t="s">
        <v>1003</v>
      </c>
      <c r="G33" s="285" t="s">
        <v>1368</v>
      </c>
      <c r="H33" s="107" t="s">
        <v>1701</v>
      </c>
      <c r="I33" s="406" t="s">
        <v>1394</v>
      </c>
      <c r="J33" s="148" t="s">
        <v>1702</v>
      </c>
      <c r="K33" s="204" t="s">
        <v>1703</v>
      </c>
      <c r="L33" s="286" t="s">
        <v>1690</v>
      </c>
      <c r="M33" s="135" t="s">
        <v>1704</v>
      </c>
      <c r="N33" s="130" t="s">
        <v>1705</v>
      </c>
      <c r="O33" s="277" t="s">
        <v>1706</v>
      </c>
      <c r="P33" s="130" t="s">
        <v>770</v>
      </c>
      <c r="Q33" s="198" t="s">
        <v>1707</v>
      </c>
      <c r="R33" s="174" t="s">
        <v>751</v>
      </c>
      <c r="S33" s="212" t="s">
        <v>1007</v>
      </c>
      <c r="T33" s="443" t="s">
        <v>1708</v>
      </c>
      <c r="U33" s="326" t="s">
        <v>1689</v>
      </c>
      <c r="V33" s="113" t="s">
        <v>899</v>
      </c>
      <c r="W33" s="406" t="s">
        <v>1709</v>
      </c>
      <c r="X33" s="103" t="s">
        <v>1710</v>
      </c>
      <c r="Y33" s="256" t="s">
        <v>1711</v>
      </c>
      <c r="Z33" s="107" t="s">
        <v>1712</v>
      </c>
      <c r="AA33" s="289" t="s">
        <v>1393</v>
      </c>
      <c r="AB33" s="438" t="s">
        <v>1365</v>
      </c>
      <c r="AC33" s="518" t="s">
        <v>1682</v>
      </c>
      <c r="AD33" s="135" t="s">
        <v>1713</v>
      </c>
      <c r="AE33" s="81">
        <v>12.375339746990866</v>
      </c>
    </row>
    <row r="34" spans="1:31" ht="30" x14ac:dyDescent="0.25">
      <c r="A34" s="99" t="s">
        <v>61</v>
      </c>
      <c r="B34" s="227" t="s">
        <v>1690</v>
      </c>
      <c r="C34" s="245" t="s">
        <v>1392</v>
      </c>
      <c r="D34" s="167" t="s">
        <v>1714</v>
      </c>
      <c r="E34" s="170" t="s">
        <v>1367</v>
      </c>
      <c r="F34" s="274" t="s">
        <v>899</v>
      </c>
      <c r="G34" s="159" t="s">
        <v>1363</v>
      </c>
      <c r="H34" s="414" t="s">
        <v>1004</v>
      </c>
      <c r="I34" s="449" t="s">
        <v>1715</v>
      </c>
      <c r="J34" s="146" t="s">
        <v>1696</v>
      </c>
      <c r="K34" s="306" t="s">
        <v>1687</v>
      </c>
      <c r="L34" s="279" t="s">
        <v>1701</v>
      </c>
      <c r="M34" s="280" t="s">
        <v>1691</v>
      </c>
      <c r="N34" s="456" t="s">
        <v>1716</v>
      </c>
      <c r="O34" s="109" t="s">
        <v>1699</v>
      </c>
      <c r="P34" s="280" t="s">
        <v>1684</v>
      </c>
      <c r="Q34" s="279" t="s">
        <v>1712</v>
      </c>
      <c r="R34" s="438" t="s">
        <v>1365</v>
      </c>
      <c r="S34" s="324" t="s">
        <v>1700</v>
      </c>
      <c r="T34" s="218" t="s">
        <v>1368</v>
      </c>
      <c r="U34" s="519" t="s">
        <v>1390</v>
      </c>
      <c r="V34" s="289" t="s">
        <v>1393</v>
      </c>
      <c r="W34" s="121" t="s">
        <v>1273</v>
      </c>
      <c r="X34" s="503" t="s">
        <v>1706</v>
      </c>
      <c r="Y34" s="287" t="s">
        <v>1685</v>
      </c>
      <c r="Z34" s="254" t="s">
        <v>1707</v>
      </c>
      <c r="AA34" s="195" t="s">
        <v>770</v>
      </c>
      <c r="AB34" s="186" t="s">
        <v>1383</v>
      </c>
      <c r="AC34" s="520" t="s">
        <v>977</v>
      </c>
      <c r="AD34" s="127" t="s">
        <v>1717</v>
      </c>
      <c r="AE34" s="81">
        <v>11.809255568583866</v>
      </c>
    </row>
    <row r="35" spans="1:31" ht="30" x14ac:dyDescent="0.25">
      <c r="A35" s="99" t="s">
        <v>110</v>
      </c>
      <c r="B35" s="186" t="s">
        <v>1373</v>
      </c>
      <c r="C35" s="178" t="s">
        <v>1718</v>
      </c>
      <c r="D35" s="295" t="s">
        <v>1719</v>
      </c>
      <c r="E35" s="146" t="s">
        <v>1720</v>
      </c>
      <c r="F35" s="171" t="s">
        <v>1721</v>
      </c>
      <c r="G35" s="254" t="s">
        <v>990</v>
      </c>
      <c r="H35" s="250" t="s">
        <v>788</v>
      </c>
      <c r="I35" s="456" t="s">
        <v>747</v>
      </c>
      <c r="J35" s="240" t="s">
        <v>1722</v>
      </c>
      <c r="K35" s="325" t="s">
        <v>1723</v>
      </c>
      <c r="L35" s="168" t="s">
        <v>1397</v>
      </c>
      <c r="M35" s="171" t="s">
        <v>1724</v>
      </c>
      <c r="N35" s="521" t="s">
        <v>1725</v>
      </c>
      <c r="O35" s="285" t="s">
        <v>1726</v>
      </c>
      <c r="P35" s="522" t="s">
        <v>1376</v>
      </c>
      <c r="Q35" s="329" t="s">
        <v>978</v>
      </c>
      <c r="R35" s="240" t="s">
        <v>1727</v>
      </c>
      <c r="S35" s="222" t="s">
        <v>1728</v>
      </c>
      <c r="T35" s="436" t="s">
        <v>764</v>
      </c>
      <c r="U35" s="267" t="s">
        <v>1011</v>
      </c>
      <c r="V35" s="169" t="s">
        <v>1729</v>
      </c>
      <c r="W35" s="246" t="s">
        <v>783</v>
      </c>
      <c r="X35" s="252" t="s">
        <v>1391</v>
      </c>
      <c r="Y35" s="178" t="s">
        <v>1402</v>
      </c>
      <c r="Z35" s="209" t="s">
        <v>750</v>
      </c>
      <c r="AA35" s="211" t="s">
        <v>1730</v>
      </c>
      <c r="AB35" s="262" t="s">
        <v>1286</v>
      </c>
      <c r="AC35" s="329" t="s">
        <v>1731</v>
      </c>
      <c r="AD35" s="332" t="s">
        <v>776</v>
      </c>
      <c r="AE35" s="81">
        <v>9.4836433332197423</v>
      </c>
    </row>
    <row r="36" spans="1:31" ht="30" x14ac:dyDescent="0.25">
      <c r="A36" s="99" t="s">
        <v>65</v>
      </c>
      <c r="B36" s="422" t="s">
        <v>1267</v>
      </c>
      <c r="C36" s="199" t="s">
        <v>765</v>
      </c>
      <c r="D36" s="186" t="s">
        <v>771</v>
      </c>
      <c r="E36" s="324" t="s">
        <v>1732</v>
      </c>
      <c r="F36" s="185" t="s">
        <v>1733</v>
      </c>
      <c r="G36" s="169" t="s">
        <v>1734</v>
      </c>
      <c r="H36" s="136" t="s">
        <v>1366</v>
      </c>
      <c r="I36" s="213" t="s">
        <v>1735</v>
      </c>
      <c r="J36" s="197" t="s">
        <v>1452</v>
      </c>
      <c r="K36" s="447" t="s">
        <v>1736</v>
      </c>
      <c r="L36" s="167" t="s">
        <v>900</v>
      </c>
      <c r="M36" s="272" t="s">
        <v>1737</v>
      </c>
      <c r="N36" s="220" t="s">
        <v>1738</v>
      </c>
      <c r="O36" s="105" t="s">
        <v>1739</v>
      </c>
      <c r="P36" s="258" t="s">
        <v>1740</v>
      </c>
      <c r="Q36" s="432" t="s">
        <v>1741</v>
      </c>
      <c r="R36" s="167" t="s">
        <v>1742</v>
      </c>
      <c r="S36" s="194" t="s">
        <v>1743</v>
      </c>
      <c r="T36" s="128" t="s">
        <v>1744</v>
      </c>
      <c r="U36" s="160" t="s">
        <v>1745</v>
      </c>
      <c r="V36" s="417" t="s">
        <v>1746</v>
      </c>
      <c r="W36" s="176" t="s">
        <v>1747</v>
      </c>
      <c r="X36" s="148" t="s">
        <v>1748</v>
      </c>
      <c r="Y36" s="191" t="s">
        <v>1387</v>
      </c>
      <c r="Z36" s="229" t="s">
        <v>1749</v>
      </c>
      <c r="AA36" s="523" t="s">
        <v>1750</v>
      </c>
      <c r="AB36" s="154" t="s">
        <v>1751</v>
      </c>
      <c r="AC36" s="244" t="s">
        <v>1264</v>
      </c>
      <c r="AD36" s="417" t="s">
        <v>1396</v>
      </c>
      <c r="AE36" s="81">
        <v>10.530385285562099</v>
      </c>
    </row>
    <row r="37" spans="1:31" ht="30" x14ac:dyDescent="0.25">
      <c r="A37" s="99" t="s">
        <v>37</v>
      </c>
      <c r="B37" s="230" t="s">
        <v>1752</v>
      </c>
      <c r="C37" s="257" t="s">
        <v>1753</v>
      </c>
      <c r="D37" s="176" t="s">
        <v>1754</v>
      </c>
      <c r="E37" s="159" t="s">
        <v>1363</v>
      </c>
      <c r="F37" s="176" t="s">
        <v>1010</v>
      </c>
      <c r="G37" s="144" t="s">
        <v>1005</v>
      </c>
      <c r="H37" s="473" t="s">
        <v>1714</v>
      </c>
      <c r="I37" s="287" t="s">
        <v>1755</v>
      </c>
      <c r="J37" s="164" t="s">
        <v>1756</v>
      </c>
      <c r="K37" s="409" t="s">
        <v>1757</v>
      </c>
      <c r="L37" s="267" t="s">
        <v>1358</v>
      </c>
      <c r="M37" s="144" t="s">
        <v>1272</v>
      </c>
      <c r="N37" s="215" t="s">
        <v>979</v>
      </c>
      <c r="O37" s="323" t="s">
        <v>1713</v>
      </c>
      <c r="P37" s="210" t="s">
        <v>1758</v>
      </c>
      <c r="Q37" s="283" t="s">
        <v>1372</v>
      </c>
      <c r="R37" s="173" t="s">
        <v>1706</v>
      </c>
      <c r="S37" s="415" t="s">
        <v>1759</v>
      </c>
      <c r="T37" s="415" t="s">
        <v>1276</v>
      </c>
      <c r="U37" s="200" t="s">
        <v>1002</v>
      </c>
      <c r="V37" s="150" t="s">
        <v>1270</v>
      </c>
      <c r="W37" s="150" t="s">
        <v>748</v>
      </c>
      <c r="X37" s="279" t="s">
        <v>1701</v>
      </c>
      <c r="Y37" s="345" t="s">
        <v>1760</v>
      </c>
      <c r="Z37" s="436" t="s">
        <v>1360</v>
      </c>
      <c r="AA37" s="211" t="s">
        <v>901</v>
      </c>
      <c r="AB37" s="255" t="s">
        <v>1761</v>
      </c>
      <c r="AC37" s="524" t="s">
        <v>1762</v>
      </c>
      <c r="AD37" s="525" t="s">
        <v>757</v>
      </c>
      <c r="AE37" s="81">
        <v>11.863458360864456</v>
      </c>
    </row>
    <row r="38" spans="1:31" ht="30" x14ac:dyDescent="0.25">
      <c r="A38" s="99" t="s">
        <v>56</v>
      </c>
      <c r="B38" s="185" t="s">
        <v>1763</v>
      </c>
      <c r="C38" s="131" t="s">
        <v>754</v>
      </c>
      <c r="D38" s="419" t="s">
        <v>769</v>
      </c>
      <c r="E38" s="435" t="s">
        <v>1764</v>
      </c>
      <c r="F38" s="287" t="s">
        <v>1765</v>
      </c>
      <c r="G38" s="131" t="s">
        <v>1766</v>
      </c>
      <c r="H38" s="328" t="s">
        <v>1403</v>
      </c>
      <c r="I38" s="283" t="s">
        <v>1767</v>
      </c>
      <c r="J38" s="202" t="s">
        <v>1729</v>
      </c>
      <c r="K38" s="198" t="s">
        <v>1768</v>
      </c>
      <c r="L38" s="237" t="s">
        <v>755</v>
      </c>
      <c r="M38" s="526" t="s">
        <v>1769</v>
      </c>
      <c r="N38" s="211" t="s">
        <v>1770</v>
      </c>
      <c r="O38" s="461" t="s">
        <v>1374</v>
      </c>
      <c r="P38" s="460" t="s">
        <v>1288</v>
      </c>
      <c r="Q38" s="183" t="s">
        <v>1382</v>
      </c>
      <c r="R38" s="153" t="s">
        <v>996</v>
      </c>
      <c r="S38" s="100" t="s">
        <v>1014</v>
      </c>
      <c r="T38" s="260" t="s">
        <v>1771</v>
      </c>
      <c r="U38" s="235" t="s">
        <v>1772</v>
      </c>
      <c r="V38" s="235" t="s">
        <v>1773</v>
      </c>
      <c r="W38" s="526" t="s">
        <v>1774</v>
      </c>
      <c r="X38" s="420" t="s">
        <v>919</v>
      </c>
      <c r="Y38" s="503" t="s">
        <v>1723</v>
      </c>
      <c r="Z38" s="418" t="s">
        <v>1775</v>
      </c>
      <c r="AA38" s="309" t="s">
        <v>1776</v>
      </c>
      <c r="AB38" s="180" t="s">
        <v>1777</v>
      </c>
      <c r="AC38" s="150" t="s">
        <v>905</v>
      </c>
      <c r="AD38" s="287" t="s">
        <v>1778</v>
      </c>
      <c r="AE38" s="81">
        <v>9.4261978598328824</v>
      </c>
    </row>
    <row r="39" spans="1:31" ht="30" x14ac:dyDescent="0.25">
      <c r="A39" s="99" t="s">
        <v>46</v>
      </c>
      <c r="B39" s="527" t="s">
        <v>1285</v>
      </c>
      <c r="C39" s="150" t="s">
        <v>1012</v>
      </c>
      <c r="D39" s="218" t="s">
        <v>1779</v>
      </c>
      <c r="E39" s="129" t="s">
        <v>1780</v>
      </c>
      <c r="F39" s="271" t="s">
        <v>1271</v>
      </c>
      <c r="G39" s="193" t="s">
        <v>1375</v>
      </c>
      <c r="H39" s="441" t="s">
        <v>1781</v>
      </c>
      <c r="I39" s="138" t="s">
        <v>1381</v>
      </c>
      <c r="J39" s="213" t="s">
        <v>1289</v>
      </c>
      <c r="K39" s="207" t="s">
        <v>1782</v>
      </c>
      <c r="L39" s="195" t="s">
        <v>903</v>
      </c>
      <c r="M39" s="528" t="s">
        <v>1783</v>
      </c>
      <c r="N39" s="311" t="s">
        <v>779</v>
      </c>
      <c r="O39" s="199" t="s">
        <v>1784</v>
      </c>
      <c r="P39" s="529" t="s">
        <v>1379</v>
      </c>
      <c r="Q39" s="154" t="s">
        <v>1371</v>
      </c>
      <c r="R39" s="197" t="s">
        <v>1785</v>
      </c>
      <c r="S39" s="274" t="s">
        <v>1786</v>
      </c>
      <c r="T39" s="283" t="s">
        <v>1787</v>
      </c>
      <c r="U39" s="527" t="s">
        <v>768</v>
      </c>
      <c r="V39" s="224" t="s">
        <v>1377</v>
      </c>
      <c r="W39" s="227" t="s">
        <v>980</v>
      </c>
      <c r="X39" s="530" t="s">
        <v>999</v>
      </c>
      <c r="Y39" s="163" t="s">
        <v>1378</v>
      </c>
      <c r="Z39" s="226" t="s">
        <v>1788</v>
      </c>
      <c r="AA39" s="246" t="s">
        <v>1789</v>
      </c>
      <c r="AB39" s="197" t="s">
        <v>1380</v>
      </c>
      <c r="AC39" s="150" t="s">
        <v>906</v>
      </c>
      <c r="AD39" s="218" t="s">
        <v>1790</v>
      </c>
      <c r="AE39" s="81">
        <v>9.8575129422193317</v>
      </c>
    </row>
    <row r="40" spans="1:31" ht="30" x14ac:dyDescent="0.25">
      <c r="A40" s="99" t="s">
        <v>91</v>
      </c>
      <c r="B40" s="183" t="s">
        <v>1274</v>
      </c>
      <c r="C40" s="264" t="s">
        <v>781</v>
      </c>
      <c r="D40" s="199" t="s">
        <v>1791</v>
      </c>
      <c r="E40" s="458" t="s">
        <v>1293</v>
      </c>
      <c r="F40" s="324" t="s">
        <v>1792</v>
      </c>
      <c r="G40" s="231" t="s">
        <v>956</v>
      </c>
      <c r="H40" s="332" t="s">
        <v>1006</v>
      </c>
      <c r="I40" s="239" t="s">
        <v>1280</v>
      </c>
      <c r="J40" s="338" t="s">
        <v>763</v>
      </c>
      <c r="K40" s="246" t="s">
        <v>995</v>
      </c>
      <c r="L40" s="295" t="s">
        <v>1455</v>
      </c>
      <c r="M40" s="168" t="s">
        <v>1793</v>
      </c>
      <c r="N40" s="124" t="s">
        <v>988</v>
      </c>
      <c r="O40" s="281" t="s">
        <v>802</v>
      </c>
      <c r="P40" s="169" t="s">
        <v>1399</v>
      </c>
      <c r="Q40" s="161" t="s">
        <v>561</v>
      </c>
      <c r="R40" s="251" t="s">
        <v>1291</v>
      </c>
      <c r="S40" s="201" t="s">
        <v>593</v>
      </c>
      <c r="T40" s="256" t="s">
        <v>1794</v>
      </c>
      <c r="U40" s="176" t="s">
        <v>1795</v>
      </c>
      <c r="V40" s="249" t="s">
        <v>583</v>
      </c>
      <c r="W40" s="294" t="s">
        <v>926</v>
      </c>
      <c r="X40" s="168" t="s">
        <v>1400</v>
      </c>
      <c r="Y40" s="244" t="s">
        <v>759</v>
      </c>
      <c r="Z40" s="212" t="s">
        <v>787</v>
      </c>
      <c r="AA40" s="169" t="s">
        <v>1796</v>
      </c>
      <c r="AB40" s="295" t="s">
        <v>952</v>
      </c>
      <c r="AC40" s="164" t="s">
        <v>786</v>
      </c>
      <c r="AD40" s="203" t="s">
        <v>1013</v>
      </c>
      <c r="AE40" s="81">
        <v>7.5320944559954155</v>
      </c>
    </row>
    <row r="41" spans="1:31" ht="30" x14ac:dyDescent="0.25">
      <c r="A41" s="99" t="s">
        <v>82</v>
      </c>
      <c r="B41" s="531" t="s">
        <v>1797</v>
      </c>
      <c r="C41" s="532" t="s">
        <v>1771</v>
      </c>
      <c r="D41" s="230" t="s">
        <v>750</v>
      </c>
      <c r="E41" s="162" t="s">
        <v>766</v>
      </c>
      <c r="F41" s="332" t="s">
        <v>1391</v>
      </c>
      <c r="G41" s="267" t="s">
        <v>1798</v>
      </c>
      <c r="H41" s="215" t="s">
        <v>1336</v>
      </c>
      <c r="I41" s="533" t="s">
        <v>778</v>
      </c>
      <c r="J41" s="264" t="s">
        <v>1283</v>
      </c>
      <c r="K41" s="189" t="s">
        <v>1772</v>
      </c>
      <c r="L41" s="189" t="s">
        <v>1773</v>
      </c>
      <c r="M41" s="528" t="s">
        <v>992</v>
      </c>
      <c r="N41" s="534" t="s">
        <v>1009</v>
      </c>
      <c r="O41" s="535" t="s">
        <v>1403</v>
      </c>
      <c r="P41" s="283" t="s">
        <v>783</v>
      </c>
      <c r="Q41" s="535" t="s">
        <v>1799</v>
      </c>
      <c r="R41" s="295" t="s">
        <v>1011</v>
      </c>
      <c r="S41" s="456" t="s">
        <v>747</v>
      </c>
      <c r="T41" s="212" t="s">
        <v>990</v>
      </c>
      <c r="U41" s="148" t="s">
        <v>1292</v>
      </c>
      <c r="V41" s="142" t="s">
        <v>1800</v>
      </c>
      <c r="W41" s="310" t="s">
        <v>1719</v>
      </c>
      <c r="X41" s="155" t="s">
        <v>1801</v>
      </c>
      <c r="Y41" s="262" t="s">
        <v>1286</v>
      </c>
      <c r="Z41" s="190" t="s">
        <v>1382</v>
      </c>
      <c r="AA41" s="215" t="s">
        <v>1802</v>
      </c>
      <c r="AB41" s="162" t="s">
        <v>1803</v>
      </c>
      <c r="AC41" s="204" t="s">
        <v>1804</v>
      </c>
      <c r="AD41" s="525" t="s">
        <v>1397</v>
      </c>
      <c r="AE41" s="81">
        <v>9.0882348677619973</v>
      </c>
    </row>
    <row r="42" spans="1:31" ht="30" x14ac:dyDescent="0.25">
      <c r="A42" s="99" t="s">
        <v>68</v>
      </c>
      <c r="B42" s="160" t="s">
        <v>1745</v>
      </c>
      <c r="C42" s="191" t="s">
        <v>1387</v>
      </c>
      <c r="D42" s="167" t="s">
        <v>1742</v>
      </c>
      <c r="E42" s="128" t="s">
        <v>1744</v>
      </c>
      <c r="F42" s="186" t="s">
        <v>771</v>
      </c>
      <c r="G42" s="253" t="s">
        <v>998</v>
      </c>
      <c r="H42" s="269" t="s">
        <v>773</v>
      </c>
      <c r="I42" s="470" t="s">
        <v>1805</v>
      </c>
      <c r="J42" s="272" t="s">
        <v>1737</v>
      </c>
      <c r="K42" s="148" t="s">
        <v>1806</v>
      </c>
      <c r="L42" s="417" t="s">
        <v>1746</v>
      </c>
      <c r="M42" s="176" t="s">
        <v>1747</v>
      </c>
      <c r="N42" s="169" t="s">
        <v>1277</v>
      </c>
      <c r="O42" s="229" t="s">
        <v>1749</v>
      </c>
      <c r="P42" s="220" t="s">
        <v>1738</v>
      </c>
      <c r="Q42" s="105" t="s">
        <v>1739</v>
      </c>
      <c r="R42" s="197" t="s">
        <v>1452</v>
      </c>
      <c r="S42" s="324" t="s">
        <v>1732</v>
      </c>
      <c r="T42" s="194" t="s">
        <v>1743</v>
      </c>
      <c r="U42" s="185" t="s">
        <v>1733</v>
      </c>
      <c r="V42" s="523" t="s">
        <v>1750</v>
      </c>
      <c r="W42" s="258" t="s">
        <v>1740</v>
      </c>
      <c r="X42" s="447" t="s">
        <v>1278</v>
      </c>
      <c r="Y42" s="536" t="s">
        <v>1384</v>
      </c>
      <c r="Z42" s="432" t="s">
        <v>1741</v>
      </c>
      <c r="AA42" s="170" t="s">
        <v>767</v>
      </c>
      <c r="AB42" s="167" t="s">
        <v>900</v>
      </c>
      <c r="AC42" s="199" t="s">
        <v>765</v>
      </c>
      <c r="AD42" s="422" t="s">
        <v>1267</v>
      </c>
      <c r="AE42" s="81">
        <v>10.234384485587913</v>
      </c>
    </row>
    <row r="43" spans="1:31" ht="30" x14ac:dyDescent="0.25">
      <c r="A43" s="99" t="s">
        <v>33</v>
      </c>
      <c r="B43" s="191" t="s">
        <v>582</v>
      </c>
      <c r="C43" s="164" t="s">
        <v>786</v>
      </c>
      <c r="D43" s="295" t="s">
        <v>952</v>
      </c>
      <c r="E43" s="222" t="s">
        <v>1807</v>
      </c>
      <c r="F43" s="256" t="s">
        <v>1008</v>
      </c>
      <c r="G43" s="264" t="s">
        <v>781</v>
      </c>
      <c r="H43" s="169" t="s">
        <v>1796</v>
      </c>
      <c r="I43" s="229" t="s">
        <v>1808</v>
      </c>
      <c r="J43" s="251" t="s">
        <v>1291</v>
      </c>
      <c r="K43" s="182" t="s">
        <v>1424</v>
      </c>
      <c r="L43" s="246" t="s">
        <v>995</v>
      </c>
      <c r="M43" s="203" t="s">
        <v>1013</v>
      </c>
      <c r="N43" s="212" t="s">
        <v>787</v>
      </c>
      <c r="O43" s="294" t="s">
        <v>926</v>
      </c>
      <c r="P43" s="168" t="s">
        <v>1793</v>
      </c>
      <c r="Q43" s="249" t="s">
        <v>583</v>
      </c>
      <c r="R43" s="295" t="s">
        <v>1455</v>
      </c>
      <c r="S43" s="222" t="s">
        <v>1412</v>
      </c>
      <c r="T43" s="324" t="s">
        <v>1809</v>
      </c>
      <c r="U43" s="183" t="s">
        <v>1274</v>
      </c>
      <c r="V43" s="176" t="s">
        <v>1795</v>
      </c>
      <c r="W43" s="229" t="s">
        <v>1421</v>
      </c>
      <c r="X43" s="124" t="s">
        <v>988</v>
      </c>
      <c r="Y43" s="458" t="s">
        <v>1293</v>
      </c>
      <c r="Z43" s="169" t="s">
        <v>1399</v>
      </c>
      <c r="AA43" s="338" t="s">
        <v>763</v>
      </c>
      <c r="AB43" s="194" t="s">
        <v>925</v>
      </c>
      <c r="AC43" s="161" t="s">
        <v>561</v>
      </c>
      <c r="AD43" s="199" t="s">
        <v>1791</v>
      </c>
      <c r="AE43" s="81">
        <v>8.4718402976210978</v>
      </c>
    </row>
    <row r="44" spans="1:31" ht="30" x14ac:dyDescent="0.25">
      <c r="A44" s="99" t="s">
        <v>600</v>
      </c>
      <c r="B44" s="148" t="s">
        <v>1810</v>
      </c>
      <c r="C44" s="216" t="s">
        <v>938</v>
      </c>
      <c r="D44" s="180" t="s">
        <v>1811</v>
      </c>
      <c r="E44" s="419" t="s">
        <v>1295</v>
      </c>
      <c r="F44" s="221" t="s">
        <v>1423</v>
      </c>
      <c r="G44" s="227" t="s">
        <v>1812</v>
      </c>
      <c r="H44" s="270" t="s">
        <v>1417</v>
      </c>
      <c r="I44" s="454" t="s">
        <v>1813</v>
      </c>
      <c r="J44" s="335" t="s">
        <v>762</v>
      </c>
      <c r="K44" s="165" t="s">
        <v>563</v>
      </c>
      <c r="L44" s="281" t="s">
        <v>1814</v>
      </c>
      <c r="M44" s="418" t="s">
        <v>957</v>
      </c>
      <c r="N44" s="214" t="s">
        <v>596</v>
      </c>
      <c r="O44" s="459" t="s">
        <v>595</v>
      </c>
      <c r="P44" s="197" t="s">
        <v>1284</v>
      </c>
      <c r="Q44" s="336" t="s">
        <v>939</v>
      </c>
      <c r="R44" s="248" t="s">
        <v>1298</v>
      </c>
      <c r="S44" s="336" t="s">
        <v>1419</v>
      </c>
      <c r="T44" s="537" t="s">
        <v>1015</v>
      </c>
      <c r="U44" s="527" t="s">
        <v>918</v>
      </c>
      <c r="V44" s="281" t="s">
        <v>922</v>
      </c>
      <c r="W44" s="189" t="s">
        <v>1422</v>
      </c>
      <c r="X44" s="341" t="s">
        <v>562</v>
      </c>
      <c r="Y44" s="184" t="s">
        <v>774</v>
      </c>
      <c r="Z44" s="336" t="s">
        <v>795</v>
      </c>
      <c r="AA44" s="270" t="s">
        <v>789</v>
      </c>
      <c r="AB44" s="284" t="s">
        <v>1815</v>
      </c>
      <c r="AC44" s="447" t="s">
        <v>1816</v>
      </c>
      <c r="AD44" s="142" t="s">
        <v>1817</v>
      </c>
      <c r="AE44" s="81">
        <v>6.7007782696267109</v>
      </c>
    </row>
    <row r="45" spans="1:31" ht="30" x14ac:dyDescent="0.25">
      <c r="A45" s="99" t="s">
        <v>601</v>
      </c>
      <c r="B45" s="447" t="s">
        <v>1818</v>
      </c>
      <c r="C45" s="336" t="s">
        <v>1419</v>
      </c>
      <c r="D45" s="165" t="s">
        <v>563</v>
      </c>
      <c r="E45" s="519" t="s">
        <v>800</v>
      </c>
      <c r="F45" s="142" t="s">
        <v>1817</v>
      </c>
      <c r="G45" s="418" t="s">
        <v>957</v>
      </c>
      <c r="H45" s="336" t="s">
        <v>795</v>
      </c>
      <c r="I45" s="189" t="s">
        <v>1422</v>
      </c>
      <c r="J45" s="459" t="s">
        <v>595</v>
      </c>
      <c r="K45" s="214" t="s">
        <v>596</v>
      </c>
      <c r="L45" s="336" t="s">
        <v>939</v>
      </c>
      <c r="M45" s="221" t="s">
        <v>1423</v>
      </c>
      <c r="N45" s="227" t="s">
        <v>1819</v>
      </c>
      <c r="O45" s="216" t="s">
        <v>938</v>
      </c>
      <c r="P45" s="270" t="s">
        <v>789</v>
      </c>
      <c r="Q45" s="184" t="s">
        <v>774</v>
      </c>
      <c r="R45" s="284" t="s">
        <v>1815</v>
      </c>
      <c r="S45" s="290" t="s">
        <v>927</v>
      </c>
      <c r="T45" s="341" t="s">
        <v>562</v>
      </c>
      <c r="U45" s="180" t="s">
        <v>1811</v>
      </c>
      <c r="V45" s="538" t="s">
        <v>584</v>
      </c>
      <c r="W45" s="454" t="s">
        <v>1813</v>
      </c>
      <c r="X45" s="442" t="s">
        <v>945</v>
      </c>
      <c r="Y45" s="252" t="s">
        <v>943</v>
      </c>
      <c r="Z45" s="270" t="s">
        <v>1417</v>
      </c>
      <c r="AA45" s="197" t="s">
        <v>1284</v>
      </c>
      <c r="AB45" s="419" t="s">
        <v>1295</v>
      </c>
      <c r="AC45" s="148" t="s">
        <v>1820</v>
      </c>
      <c r="AD45" s="281" t="s">
        <v>922</v>
      </c>
      <c r="AE45" s="81">
        <v>6.4524304810471582</v>
      </c>
    </row>
    <row r="46" spans="1:31" ht="30" x14ac:dyDescent="0.25">
      <c r="A46" s="99" t="s">
        <v>602</v>
      </c>
      <c r="B46" s="199" t="s">
        <v>1821</v>
      </c>
      <c r="C46" s="271" t="s">
        <v>955</v>
      </c>
      <c r="D46" s="335" t="s">
        <v>1476</v>
      </c>
      <c r="E46" s="539" t="s">
        <v>1341</v>
      </c>
      <c r="F46" s="421" t="s">
        <v>1296</v>
      </c>
      <c r="G46" s="339" t="s">
        <v>1822</v>
      </c>
      <c r="H46" s="462" t="s">
        <v>929</v>
      </c>
      <c r="I46" s="139" t="s">
        <v>1480</v>
      </c>
      <c r="J46" s="240" t="s">
        <v>1823</v>
      </c>
      <c r="K46" s="457" t="s">
        <v>796</v>
      </c>
      <c r="L46" s="168" t="s">
        <v>594</v>
      </c>
      <c r="M46" s="424" t="s">
        <v>798</v>
      </c>
      <c r="N46" s="340" t="s">
        <v>1824</v>
      </c>
      <c r="O46" s="540" t="s">
        <v>914</v>
      </c>
      <c r="P46" s="240" t="s">
        <v>1018</v>
      </c>
      <c r="Q46" s="271" t="s">
        <v>1464</v>
      </c>
      <c r="R46" s="292" t="s">
        <v>940</v>
      </c>
      <c r="S46" s="298" t="s">
        <v>965</v>
      </c>
      <c r="T46" s="268" t="s">
        <v>973</v>
      </c>
      <c r="U46" s="199" t="s">
        <v>1409</v>
      </c>
      <c r="V46" s="270" t="s">
        <v>1411</v>
      </c>
      <c r="W46" s="244" t="s">
        <v>946</v>
      </c>
      <c r="X46" s="281" t="s">
        <v>950</v>
      </c>
      <c r="Y46" s="272" t="s">
        <v>1825</v>
      </c>
      <c r="Z46" s="271" t="s">
        <v>948</v>
      </c>
      <c r="AA46" s="240" t="s">
        <v>985</v>
      </c>
      <c r="AB46" s="314" t="s">
        <v>793</v>
      </c>
      <c r="AC46" s="271" t="s">
        <v>1339</v>
      </c>
      <c r="AD46" s="188" t="s">
        <v>784</v>
      </c>
      <c r="AE46" s="81">
        <v>5.8371174293830848</v>
      </c>
    </row>
    <row r="49" spans="1:31" x14ac:dyDescent="0.25">
      <c r="A49" s="13" t="s">
        <v>497</v>
      </c>
    </row>
    <row r="50" spans="1:31" x14ac:dyDescent="0.25">
      <c r="A50" s="13" t="s">
        <v>413</v>
      </c>
      <c r="B50" s="98" t="s">
        <v>697</v>
      </c>
      <c r="C50" s="98" t="s">
        <v>698</v>
      </c>
      <c r="D50" s="98" t="s">
        <v>699</v>
      </c>
      <c r="E50" s="98" t="s">
        <v>700</v>
      </c>
      <c r="F50" s="98" t="s">
        <v>701</v>
      </c>
      <c r="G50" s="98" t="s">
        <v>702</v>
      </c>
      <c r="H50" s="98" t="s">
        <v>703</v>
      </c>
      <c r="I50" s="98" t="s">
        <v>704</v>
      </c>
      <c r="J50" s="98" t="s">
        <v>705</v>
      </c>
      <c r="K50" s="98" t="s">
        <v>706</v>
      </c>
      <c r="L50" s="98" t="s">
        <v>707</v>
      </c>
      <c r="M50" s="98" t="s">
        <v>708</v>
      </c>
      <c r="N50" s="98" t="s">
        <v>709</v>
      </c>
      <c r="O50" s="98" t="s">
        <v>710</v>
      </c>
      <c r="P50" s="98" t="s">
        <v>711</v>
      </c>
      <c r="Q50" s="98" t="s">
        <v>712</v>
      </c>
      <c r="R50" s="98" t="s">
        <v>713</v>
      </c>
      <c r="S50" s="98" t="s">
        <v>714</v>
      </c>
      <c r="T50" s="98" t="s">
        <v>715</v>
      </c>
      <c r="U50" s="98" t="s">
        <v>716</v>
      </c>
      <c r="V50" s="98" t="s">
        <v>717</v>
      </c>
      <c r="W50" s="98" t="s">
        <v>718</v>
      </c>
      <c r="X50" s="98" t="s">
        <v>719</v>
      </c>
      <c r="Y50" s="98" t="s">
        <v>720</v>
      </c>
      <c r="Z50" s="98" t="s">
        <v>721</v>
      </c>
      <c r="AA50" s="98" t="s">
        <v>722</v>
      </c>
      <c r="AB50" s="98" t="s">
        <v>723</v>
      </c>
      <c r="AC50" s="98" t="s">
        <v>492</v>
      </c>
      <c r="AD50" s="98" t="s">
        <v>493</v>
      </c>
      <c r="AE50" s="102" t="s">
        <v>498</v>
      </c>
    </row>
    <row r="51" spans="1:31" ht="30" x14ac:dyDescent="0.25">
      <c r="A51" s="99" t="s">
        <v>23</v>
      </c>
      <c r="B51" s="129" t="s">
        <v>1826</v>
      </c>
      <c r="C51" s="321" t="s">
        <v>803</v>
      </c>
      <c r="D51" s="413" t="s">
        <v>806</v>
      </c>
      <c r="E51" s="226" t="s">
        <v>1827</v>
      </c>
      <c r="F51" s="413" t="s">
        <v>1828</v>
      </c>
      <c r="G51" s="321" t="s">
        <v>810</v>
      </c>
      <c r="H51" s="405" t="s">
        <v>1019</v>
      </c>
      <c r="I51" s="164" t="s">
        <v>804</v>
      </c>
      <c r="J51" s="317" t="s">
        <v>1300</v>
      </c>
      <c r="K51" s="541" t="s">
        <v>808</v>
      </c>
      <c r="L51" s="317" t="s">
        <v>1829</v>
      </c>
      <c r="M51" s="321" t="s">
        <v>1301</v>
      </c>
      <c r="N51" s="541" t="s">
        <v>1830</v>
      </c>
      <c r="O51" s="321" t="s">
        <v>1831</v>
      </c>
      <c r="P51" s="226" t="s">
        <v>1832</v>
      </c>
      <c r="Q51" s="413" t="s">
        <v>1427</v>
      </c>
      <c r="R51" s="211" t="s">
        <v>1833</v>
      </c>
      <c r="S51" s="144" t="s">
        <v>805</v>
      </c>
      <c r="T51" s="144" t="s">
        <v>1834</v>
      </c>
      <c r="U51" s="304" t="s">
        <v>811</v>
      </c>
      <c r="V51" s="542" t="s">
        <v>1430</v>
      </c>
      <c r="W51" s="129" t="s">
        <v>586</v>
      </c>
      <c r="X51" s="304" t="s">
        <v>809</v>
      </c>
      <c r="Y51" s="426" t="s">
        <v>1303</v>
      </c>
      <c r="Z51" s="321" t="s">
        <v>812</v>
      </c>
      <c r="AA51" s="317" t="s">
        <v>1020</v>
      </c>
      <c r="AB51" s="303" t="s">
        <v>1835</v>
      </c>
      <c r="AC51" s="405" t="s">
        <v>1836</v>
      </c>
      <c r="AD51" s="129" t="s">
        <v>1837</v>
      </c>
      <c r="AE51" s="82">
        <v>68.186200499999984</v>
      </c>
    </row>
    <row r="52" spans="1:31" ht="30" x14ac:dyDescent="0.25">
      <c r="A52" s="99" t="s">
        <v>35</v>
      </c>
      <c r="B52" s="196" t="s">
        <v>1838</v>
      </c>
      <c r="C52" s="183" t="s">
        <v>1839</v>
      </c>
      <c r="D52" s="140" t="s">
        <v>1840</v>
      </c>
      <c r="E52" s="149" t="s">
        <v>1431</v>
      </c>
      <c r="F52" s="119" t="s">
        <v>1841</v>
      </c>
      <c r="G52" s="158" t="s">
        <v>1842</v>
      </c>
      <c r="H52" s="302" t="s">
        <v>1843</v>
      </c>
      <c r="I52" s="136" t="s">
        <v>1844</v>
      </c>
      <c r="J52" s="301" t="s">
        <v>1024</v>
      </c>
      <c r="K52" s="136" t="s">
        <v>1845</v>
      </c>
      <c r="L52" s="136" t="s">
        <v>1846</v>
      </c>
      <c r="M52" s="140" t="s">
        <v>1847</v>
      </c>
      <c r="N52" s="307" t="s">
        <v>1848</v>
      </c>
      <c r="O52" s="149" t="s">
        <v>1849</v>
      </c>
      <c r="P52" s="185" t="s">
        <v>1302</v>
      </c>
      <c r="Q52" s="277" t="s">
        <v>1850</v>
      </c>
      <c r="R52" s="302" t="s">
        <v>1429</v>
      </c>
      <c r="S52" s="196" t="s">
        <v>821</v>
      </c>
      <c r="T52" s="158" t="s">
        <v>1851</v>
      </c>
      <c r="U52" s="307" t="s">
        <v>1852</v>
      </c>
      <c r="V52" s="119" t="s">
        <v>1853</v>
      </c>
      <c r="W52" s="149" t="s">
        <v>1307</v>
      </c>
      <c r="X52" s="129" t="s">
        <v>1854</v>
      </c>
      <c r="Y52" s="277" t="s">
        <v>1023</v>
      </c>
      <c r="Z52" s="129" t="s">
        <v>1855</v>
      </c>
      <c r="AA52" s="119" t="s">
        <v>1856</v>
      </c>
      <c r="AB52" s="543" t="s">
        <v>847</v>
      </c>
      <c r="AC52" s="140" t="s">
        <v>1857</v>
      </c>
      <c r="AD52" s="122" t="s">
        <v>1858</v>
      </c>
      <c r="AE52" s="82">
        <v>56.627201249999992</v>
      </c>
    </row>
    <row r="53" spans="1:31" ht="30" x14ac:dyDescent="0.25">
      <c r="A53" s="99" t="s">
        <v>25</v>
      </c>
      <c r="B53" s="116" t="s">
        <v>811</v>
      </c>
      <c r="C53" s="325" t="s">
        <v>807</v>
      </c>
      <c r="D53" s="504" t="s">
        <v>1428</v>
      </c>
      <c r="E53" s="183" t="s">
        <v>1859</v>
      </c>
      <c r="F53" s="174" t="s">
        <v>1426</v>
      </c>
      <c r="G53" s="108" t="s">
        <v>1304</v>
      </c>
      <c r="H53" s="152" t="s">
        <v>1860</v>
      </c>
      <c r="I53" s="174" t="s">
        <v>805</v>
      </c>
      <c r="J53" s="544" t="s">
        <v>1861</v>
      </c>
      <c r="K53" s="108" t="s">
        <v>1862</v>
      </c>
      <c r="L53" s="152" t="s">
        <v>1863</v>
      </c>
      <c r="M53" s="174" t="s">
        <v>1834</v>
      </c>
      <c r="N53" s="417" t="s">
        <v>813</v>
      </c>
      <c r="O53" s="544" t="s">
        <v>1864</v>
      </c>
      <c r="P53" s="275" t="s">
        <v>1865</v>
      </c>
      <c r="Q53" s="303" t="s">
        <v>1866</v>
      </c>
      <c r="R53" s="256" t="s">
        <v>1867</v>
      </c>
      <c r="S53" s="156" t="s">
        <v>814</v>
      </c>
      <c r="T53" s="104" t="s">
        <v>1868</v>
      </c>
      <c r="U53" s="131" t="s">
        <v>804</v>
      </c>
      <c r="V53" s="303" t="s">
        <v>1305</v>
      </c>
      <c r="W53" s="275" t="s">
        <v>1869</v>
      </c>
      <c r="X53" s="303" t="s">
        <v>1870</v>
      </c>
      <c r="Y53" s="106" t="s">
        <v>1432</v>
      </c>
      <c r="Z53" s="156" t="s">
        <v>1871</v>
      </c>
      <c r="AA53" s="131" t="s">
        <v>1872</v>
      </c>
      <c r="AB53" s="183" t="s">
        <v>1873</v>
      </c>
      <c r="AC53" s="417" t="s">
        <v>815</v>
      </c>
      <c r="AD53" s="116" t="s">
        <v>809</v>
      </c>
      <c r="AE53" s="82">
        <v>67.421351999999985</v>
      </c>
    </row>
    <row r="54" spans="1:31" ht="30" x14ac:dyDescent="0.25">
      <c r="A54" s="99" t="s">
        <v>51</v>
      </c>
      <c r="B54" s="158" t="s">
        <v>1851</v>
      </c>
      <c r="C54" s="185" t="s">
        <v>1874</v>
      </c>
      <c r="D54" s="277" t="s">
        <v>1850</v>
      </c>
      <c r="E54" s="307" t="s">
        <v>1848</v>
      </c>
      <c r="F54" s="122" t="s">
        <v>1858</v>
      </c>
      <c r="G54" s="196" t="s">
        <v>1875</v>
      </c>
      <c r="H54" s="129" t="s">
        <v>1854</v>
      </c>
      <c r="I54" s="149" t="s">
        <v>1307</v>
      </c>
      <c r="J54" s="119" t="s">
        <v>1853</v>
      </c>
      <c r="K54" s="277" t="s">
        <v>1023</v>
      </c>
      <c r="L54" s="136" t="s">
        <v>1844</v>
      </c>
      <c r="M54" s="119" t="s">
        <v>1856</v>
      </c>
      <c r="N54" s="302" t="s">
        <v>1876</v>
      </c>
      <c r="O54" s="543" t="s">
        <v>1299</v>
      </c>
      <c r="P54" s="302" t="s">
        <v>1429</v>
      </c>
      <c r="Q54" s="136" t="s">
        <v>1846</v>
      </c>
      <c r="R54" s="183" t="s">
        <v>1877</v>
      </c>
      <c r="S54" s="545" t="s">
        <v>1878</v>
      </c>
      <c r="T54" s="301" t="s">
        <v>1879</v>
      </c>
      <c r="U54" s="543" t="s">
        <v>1880</v>
      </c>
      <c r="V54" s="140" t="s">
        <v>1847</v>
      </c>
      <c r="W54" s="136" t="s">
        <v>1845</v>
      </c>
      <c r="X54" s="301" t="s">
        <v>1024</v>
      </c>
      <c r="Y54" s="158" t="s">
        <v>1842</v>
      </c>
      <c r="Z54" s="302" t="s">
        <v>1843</v>
      </c>
      <c r="AA54" s="185" t="s">
        <v>843</v>
      </c>
      <c r="AB54" s="196" t="s">
        <v>1838</v>
      </c>
      <c r="AC54" s="119" t="s">
        <v>1841</v>
      </c>
      <c r="AD54" s="196" t="s">
        <v>821</v>
      </c>
      <c r="AE54" s="82">
        <v>56.419692749999989</v>
      </c>
    </row>
    <row r="55" spans="1:31" ht="30" x14ac:dyDescent="0.25">
      <c r="A55" s="99" t="s">
        <v>28</v>
      </c>
      <c r="B55" s="307" t="s">
        <v>1848</v>
      </c>
      <c r="C55" s="301" t="s">
        <v>1024</v>
      </c>
      <c r="D55" s="543" t="s">
        <v>1299</v>
      </c>
      <c r="E55" s="119" t="s">
        <v>1853</v>
      </c>
      <c r="F55" s="158" t="s">
        <v>1881</v>
      </c>
      <c r="G55" s="307" t="s">
        <v>1852</v>
      </c>
      <c r="H55" s="122" t="s">
        <v>1858</v>
      </c>
      <c r="I55" s="185" t="s">
        <v>843</v>
      </c>
      <c r="J55" s="196" t="s">
        <v>821</v>
      </c>
      <c r="K55" s="302" t="s">
        <v>1876</v>
      </c>
      <c r="L55" s="140" t="s">
        <v>1857</v>
      </c>
      <c r="M55" s="543" t="s">
        <v>1880</v>
      </c>
      <c r="N55" s="149" t="s">
        <v>1307</v>
      </c>
      <c r="O55" s="301" t="s">
        <v>1879</v>
      </c>
      <c r="P55" s="136" t="s">
        <v>1845</v>
      </c>
      <c r="Q55" s="119" t="s">
        <v>1841</v>
      </c>
      <c r="R55" s="277" t="s">
        <v>1023</v>
      </c>
      <c r="S55" s="185" t="s">
        <v>1302</v>
      </c>
      <c r="T55" s="119" t="s">
        <v>1856</v>
      </c>
      <c r="U55" s="158" t="s">
        <v>1842</v>
      </c>
      <c r="V55" s="183" t="s">
        <v>1839</v>
      </c>
      <c r="W55" s="545" t="s">
        <v>1878</v>
      </c>
      <c r="X55" s="149" t="s">
        <v>1849</v>
      </c>
      <c r="Y55" s="140" t="s">
        <v>1840</v>
      </c>
      <c r="Z55" s="543" t="s">
        <v>847</v>
      </c>
      <c r="AA55" s="149" t="s">
        <v>1431</v>
      </c>
      <c r="AB55" s="129" t="s">
        <v>1855</v>
      </c>
      <c r="AC55" s="183" t="s">
        <v>1877</v>
      </c>
      <c r="AD55" s="129" t="s">
        <v>1882</v>
      </c>
      <c r="AE55" s="82">
        <v>55.182741750000005</v>
      </c>
    </row>
    <row r="56" spans="1:31" ht="30" x14ac:dyDescent="0.25">
      <c r="A56" s="99" t="s">
        <v>30</v>
      </c>
      <c r="B56" s="181" t="s">
        <v>1029</v>
      </c>
      <c r="C56" s="137" t="s">
        <v>1440</v>
      </c>
      <c r="D56" s="337" t="s">
        <v>1883</v>
      </c>
      <c r="E56" s="546" t="s">
        <v>1884</v>
      </c>
      <c r="F56" s="203" t="s">
        <v>1308</v>
      </c>
      <c r="G56" s="282" t="s">
        <v>851</v>
      </c>
      <c r="H56" s="203" t="s">
        <v>1885</v>
      </c>
      <c r="I56" s="169" t="s">
        <v>829</v>
      </c>
      <c r="J56" s="179" t="s">
        <v>1886</v>
      </c>
      <c r="K56" s="282" t="s">
        <v>1025</v>
      </c>
      <c r="L56" s="203" t="s">
        <v>830</v>
      </c>
      <c r="M56" s="273" t="s">
        <v>1433</v>
      </c>
      <c r="N56" s="232" t="s">
        <v>1887</v>
      </c>
      <c r="O56" s="143" t="s">
        <v>1446</v>
      </c>
      <c r="P56" s="232" t="s">
        <v>1026</v>
      </c>
      <c r="Q56" s="189" t="s">
        <v>1309</v>
      </c>
      <c r="R56" s="179" t="s">
        <v>1022</v>
      </c>
      <c r="S56" s="137" t="s">
        <v>1435</v>
      </c>
      <c r="T56" s="224" t="s">
        <v>1888</v>
      </c>
      <c r="U56" s="337" t="s">
        <v>1889</v>
      </c>
      <c r="V56" s="189" t="s">
        <v>831</v>
      </c>
      <c r="W56" s="224" t="s">
        <v>1890</v>
      </c>
      <c r="X56" s="189" t="s">
        <v>1891</v>
      </c>
      <c r="Y56" s="546" t="s">
        <v>1892</v>
      </c>
      <c r="Z56" s="143" t="s">
        <v>740</v>
      </c>
      <c r="AA56" s="181" t="s">
        <v>1442</v>
      </c>
      <c r="AB56" s="546" t="s">
        <v>1893</v>
      </c>
      <c r="AC56" s="283" t="s">
        <v>1028</v>
      </c>
      <c r="AD56" s="181" t="s">
        <v>1894</v>
      </c>
      <c r="AE56" s="82">
        <v>49.285650000000004</v>
      </c>
    </row>
    <row r="57" spans="1:31" ht="30" x14ac:dyDescent="0.25">
      <c r="A57" s="99" t="s">
        <v>40</v>
      </c>
      <c r="B57" s="217" t="s">
        <v>1021</v>
      </c>
      <c r="C57" s="289" t="s">
        <v>858</v>
      </c>
      <c r="D57" s="276" t="s">
        <v>1895</v>
      </c>
      <c r="E57" s="472" t="s">
        <v>848</v>
      </c>
      <c r="F57" s="217" t="s">
        <v>863</v>
      </c>
      <c r="G57" s="472" t="s">
        <v>1442</v>
      </c>
      <c r="H57" s="503" t="s">
        <v>832</v>
      </c>
      <c r="I57" s="131" t="s">
        <v>1027</v>
      </c>
      <c r="J57" s="296" t="s">
        <v>1894</v>
      </c>
      <c r="K57" s="235" t="s">
        <v>1434</v>
      </c>
      <c r="L57" s="289" t="s">
        <v>745</v>
      </c>
      <c r="M57" s="276" t="s">
        <v>1896</v>
      </c>
      <c r="N57" s="105" t="s">
        <v>829</v>
      </c>
      <c r="O57" s="140" t="s">
        <v>1306</v>
      </c>
      <c r="P57" s="105" t="s">
        <v>860</v>
      </c>
      <c r="Q57" s="460" t="s">
        <v>1885</v>
      </c>
      <c r="R57" s="148" t="s">
        <v>851</v>
      </c>
      <c r="S57" s="460" t="s">
        <v>830</v>
      </c>
      <c r="T57" s="160" t="s">
        <v>1897</v>
      </c>
      <c r="U57" s="151" t="s">
        <v>737</v>
      </c>
      <c r="V57" s="151" t="s">
        <v>587</v>
      </c>
      <c r="W57" s="131" t="s">
        <v>826</v>
      </c>
      <c r="X57" s="105" t="s">
        <v>823</v>
      </c>
      <c r="Y57" s="260" t="s">
        <v>1898</v>
      </c>
      <c r="Z57" s="503" t="s">
        <v>1899</v>
      </c>
      <c r="AA57" s="472" t="s">
        <v>824</v>
      </c>
      <c r="AB57" s="296" t="s">
        <v>1029</v>
      </c>
      <c r="AC57" s="460" t="s">
        <v>1308</v>
      </c>
      <c r="AD57" s="276" t="s">
        <v>1437</v>
      </c>
      <c r="AE57" s="82">
        <v>47.245323499999998</v>
      </c>
    </row>
    <row r="58" spans="1:31" ht="30" x14ac:dyDescent="0.25">
      <c r="A58" s="99" t="s">
        <v>61</v>
      </c>
      <c r="B58" s="222" t="s">
        <v>745</v>
      </c>
      <c r="C58" s="336" t="s">
        <v>865</v>
      </c>
      <c r="D58" s="166" t="s">
        <v>737</v>
      </c>
      <c r="E58" s="536" t="s">
        <v>1438</v>
      </c>
      <c r="F58" s="166" t="s">
        <v>587</v>
      </c>
      <c r="G58" s="467" t="s">
        <v>1439</v>
      </c>
      <c r="H58" s="222" t="s">
        <v>858</v>
      </c>
      <c r="I58" s="292" t="s">
        <v>1900</v>
      </c>
      <c r="J58" s="222" t="s">
        <v>1310</v>
      </c>
      <c r="K58" s="166" t="s">
        <v>846</v>
      </c>
      <c r="L58" s="278" t="s">
        <v>862</v>
      </c>
      <c r="M58" s="324" t="s">
        <v>1901</v>
      </c>
      <c r="N58" s="336" t="s">
        <v>820</v>
      </c>
      <c r="O58" s="132" t="s">
        <v>822</v>
      </c>
      <c r="P58" s="324" t="s">
        <v>743</v>
      </c>
      <c r="Q58" s="278" t="s">
        <v>845</v>
      </c>
      <c r="R58" s="235" t="s">
        <v>1441</v>
      </c>
      <c r="S58" s="235" t="s">
        <v>1448</v>
      </c>
      <c r="T58" s="235" t="s">
        <v>1312</v>
      </c>
      <c r="U58" s="292" t="s">
        <v>863</v>
      </c>
      <c r="V58" s="235" t="s">
        <v>1436</v>
      </c>
      <c r="W58" s="133" t="s">
        <v>870</v>
      </c>
      <c r="X58" s="415" t="s">
        <v>837</v>
      </c>
      <c r="Y58" s="133" t="s">
        <v>1902</v>
      </c>
      <c r="Z58" s="336" t="s">
        <v>819</v>
      </c>
      <c r="AA58" s="196" t="s">
        <v>874</v>
      </c>
      <c r="AB58" s="246" t="s">
        <v>739</v>
      </c>
      <c r="AC58" s="133" t="s">
        <v>839</v>
      </c>
      <c r="AD58" s="246" t="s">
        <v>840</v>
      </c>
      <c r="AE58" s="82">
        <v>44.46307250000001</v>
      </c>
    </row>
    <row r="59" spans="1:31" ht="30" x14ac:dyDescent="0.25">
      <c r="A59" s="99" t="s">
        <v>110</v>
      </c>
      <c r="B59" s="289" t="s">
        <v>741</v>
      </c>
      <c r="C59" s="154" t="s">
        <v>1320</v>
      </c>
      <c r="D59" s="461" t="s">
        <v>876</v>
      </c>
      <c r="E59" s="142" t="s">
        <v>559</v>
      </c>
      <c r="F59" s="223" t="s">
        <v>856</v>
      </c>
      <c r="G59" s="422" t="s">
        <v>738</v>
      </c>
      <c r="H59" s="313" t="s">
        <v>871</v>
      </c>
      <c r="I59" s="422" t="s">
        <v>825</v>
      </c>
      <c r="J59" s="342" t="s">
        <v>1053</v>
      </c>
      <c r="K59" s="131" t="s">
        <v>1311</v>
      </c>
      <c r="L59" s="313" t="s">
        <v>589</v>
      </c>
      <c r="M59" s="223" t="s">
        <v>877</v>
      </c>
      <c r="N59" s="289" t="s">
        <v>746</v>
      </c>
      <c r="O59" s="187" t="s">
        <v>1032</v>
      </c>
      <c r="P59" s="342" t="s">
        <v>867</v>
      </c>
      <c r="Q59" s="148" t="s">
        <v>827</v>
      </c>
      <c r="R59" s="342" t="s">
        <v>1319</v>
      </c>
      <c r="S59" s="313" t="s">
        <v>560</v>
      </c>
      <c r="T59" s="202" t="s">
        <v>868</v>
      </c>
      <c r="U59" s="271" t="s">
        <v>853</v>
      </c>
      <c r="V59" s="150" t="s">
        <v>878</v>
      </c>
      <c r="W59" s="187" t="s">
        <v>873</v>
      </c>
      <c r="X59" s="269" t="s">
        <v>838</v>
      </c>
      <c r="Y59" s="154" t="s">
        <v>1038</v>
      </c>
      <c r="Z59" s="269" t="s">
        <v>833</v>
      </c>
      <c r="AA59" s="142" t="s">
        <v>591</v>
      </c>
      <c r="AB59" s="271" t="s">
        <v>744</v>
      </c>
      <c r="AC59" s="148" t="s">
        <v>866</v>
      </c>
      <c r="AD59" s="269" t="s">
        <v>556</v>
      </c>
      <c r="AE59" s="82">
        <v>38.669384249999993</v>
      </c>
    </row>
    <row r="60" spans="1:31" ht="30" x14ac:dyDescent="0.25">
      <c r="A60" s="99" t="s">
        <v>65</v>
      </c>
      <c r="B60" s="315" t="s">
        <v>816</v>
      </c>
      <c r="C60" s="142" t="s">
        <v>834</v>
      </c>
      <c r="D60" s="334" t="s">
        <v>864</v>
      </c>
      <c r="E60" s="235" t="s">
        <v>742</v>
      </c>
      <c r="F60" s="154" t="s">
        <v>872</v>
      </c>
      <c r="G60" s="211" t="s">
        <v>856</v>
      </c>
      <c r="H60" s="105" t="s">
        <v>841</v>
      </c>
      <c r="I60" s="533" t="s">
        <v>857</v>
      </c>
      <c r="J60" s="334" t="s">
        <v>736</v>
      </c>
      <c r="K60" s="533" t="s">
        <v>890</v>
      </c>
      <c r="L60" s="105" t="s">
        <v>844</v>
      </c>
      <c r="M60" s="201" t="s">
        <v>1031</v>
      </c>
      <c r="N60" s="342" t="s">
        <v>853</v>
      </c>
      <c r="O60" s="154" t="s">
        <v>591</v>
      </c>
      <c r="P60" s="315" t="s">
        <v>881</v>
      </c>
      <c r="Q60" s="138" t="s">
        <v>1447</v>
      </c>
      <c r="R60" s="105" t="s">
        <v>828</v>
      </c>
      <c r="S60" s="142" t="s">
        <v>836</v>
      </c>
      <c r="T60" s="342" t="s">
        <v>744</v>
      </c>
      <c r="U60" s="334" t="s">
        <v>1443</v>
      </c>
      <c r="V60" s="195" t="s">
        <v>1903</v>
      </c>
      <c r="W60" s="235" t="s">
        <v>1904</v>
      </c>
      <c r="X60" s="187" t="s">
        <v>1044</v>
      </c>
      <c r="Y60" s="142" t="s">
        <v>557</v>
      </c>
      <c r="Z60" s="187" t="s">
        <v>849</v>
      </c>
      <c r="AA60" s="209" t="s">
        <v>833</v>
      </c>
      <c r="AB60" s="142" t="s">
        <v>861</v>
      </c>
      <c r="AC60" s="209" t="s">
        <v>838</v>
      </c>
      <c r="AD60" s="195" t="s">
        <v>1444</v>
      </c>
      <c r="AE60" s="82">
        <v>41.561800000000005</v>
      </c>
    </row>
    <row r="61" spans="1:31" ht="30" x14ac:dyDescent="0.25">
      <c r="A61" s="99" t="s">
        <v>37</v>
      </c>
      <c r="B61" s="203" t="s">
        <v>830</v>
      </c>
      <c r="C61" s="224" t="s">
        <v>1890</v>
      </c>
      <c r="D61" s="143" t="s">
        <v>740</v>
      </c>
      <c r="E61" s="273" t="s">
        <v>1433</v>
      </c>
      <c r="F61" s="143" t="s">
        <v>1446</v>
      </c>
      <c r="G61" s="337" t="s">
        <v>1889</v>
      </c>
      <c r="H61" s="232" t="s">
        <v>1026</v>
      </c>
      <c r="I61" s="179" t="s">
        <v>1905</v>
      </c>
      <c r="J61" s="232" t="s">
        <v>1906</v>
      </c>
      <c r="K61" s="283" t="s">
        <v>1898</v>
      </c>
      <c r="L61" s="224" t="s">
        <v>1888</v>
      </c>
      <c r="M61" s="337" t="s">
        <v>1883</v>
      </c>
      <c r="N61" s="143" t="s">
        <v>817</v>
      </c>
      <c r="O61" s="546" t="s">
        <v>1884</v>
      </c>
      <c r="P61" s="189" t="s">
        <v>831</v>
      </c>
      <c r="Q61" s="181" t="s">
        <v>1029</v>
      </c>
      <c r="R61" s="144" t="s">
        <v>1306</v>
      </c>
      <c r="S61" s="169" t="s">
        <v>829</v>
      </c>
      <c r="T61" s="169" t="s">
        <v>860</v>
      </c>
      <c r="U61" s="203" t="s">
        <v>1885</v>
      </c>
      <c r="V61" s="181" t="s">
        <v>1894</v>
      </c>
      <c r="W61" s="181" t="s">
        <v>848</v>
      </c>
      <c r="X61" s="137" t="s">
        <v>1440</v>
      </c>
      <c r="Y61" s="181" t="s">
        <v>1442</v>
      </c>
      <c r="Z61" s="546" t="s">
        <v>1893</v>
      </c>
      <c r="AA61" s="282" t="s">
        <v>1025</v>
      </c>
      <c r="AB61" s="179" t="s">
        <v>1886</v>
      </c>
      <c r="AC61" s="224" t="s">
        <v>835</v>
      </c>
      <c r="AD61" s="189" t="s">
        <v>1309</v>
      </c>
      <c r="AE61" s="82">
        <v>48.924846000000002</v>
      </c>
    </row>
    <row r="62" spans="1:31" ht="30" x14ac:dyDescent="0.25">
      <c r="A62" s="99" t="s">
        <v>56</v>
      </c>
      <c r="B62" s="342" t="s">
        <v>1907</v>
      </c>
      <c r="C62" s="105" t="s">
        <v>844</v>
      </c>
      <c r="D62" s="342" t="s">
        <v>853</v>
      </c>
      <c r="E62" s="315" t="s">
        <v>818</v>
      </c>
      <c r="F62" s="211" t="s">
        <v>877</v>
      </c>
      <c r="G62" s="105" t="s">
        <v>828</v>
      </c>
      <c r="H62" s="533" t="s">
        <v>588</v>
      </c>
      <c r="I62" s="334" t="s">
        <v>864</v>
      </c>
      <c r="J62" s="138" t="s">
        <v>1447</v>
      </c>
      <c r="K62" s="315" t="s">
        <v>881</v>
      </c>
      <c r="L62" s="209" t="s">
        <v>838</v>
      </c>
      <c r="M62" s="187" t="s">
        <v>1044</v>
      </c>
      <c r="N62" s="334" t="s">
        <v>736</v>
      </c>
      <c r="O62" s="201" t="s">
        <v>854</v>
      </c>
      <c r="P62" s="201" t="s">
        <v>1031</v>
      </c>
      <c r="Q62" s="334" t="s">
        <v>1443</v>
      </c>
      <c r="R62" s="209" t="s">
        <v>833</v>
      </c>
      <c r="S62" s="195" t="s">
        <v>1444</v>
      </c>
      <c r="T62" s="154" t="s">
        <v>559</v>
      </c>
      <c r="U62" s="235" t="s">
        <v>842</v>
      </c>
      <c r="V62" s="235" t="s">
        <v>742</v>
      </c>
      <c r="W62" s="187" t="s">
        <v>891</v>
      </c>
      <c r="X62" s="209" t="s">
        <v>556</v>
      </c>
      <c r="Y62" s="113" t="s">
        <v>1445</v>
      </c>
      <c r="Z62" s="142" t="s">
        <v>836</v>
      </c>
      <c r="AA62" s="154" t="s">
        <v>872</v>
      </c>
      <c r="AB62" s="533" t="s">
        <v>857</v>
      </c>
      <c r="AC62" s="154" t="s">
        <v>591</v>
      </c>
      <c r="AD62" s="211" t="s">
        <v>856</v>
      </c>
      <c r="AE62" s="82">
        <v>40.878355000000013</v>
      </c>
    </row>
    <row r="63" spans="1:31" ht="30" x14ac:dyDescent="0.25">
      <c r="A63" s="99" t="s">
        <v>46</v>
      </c>
      <c r="B63" s="533" t="s">
        <v>890</v>
      </c>
      <c r="C63" s="187" t="s">
        <v>891</v>
      </c>
      <c r="D63" s="235" t="s">
        <v>842</v>
      </c>
      <c r="E63" s="195" t="s">
        <v>1444</v>
      </c>
      <c r="F63" s="201" t="s">
        <v>854</v>
      </c>
      <c r="G63" s="154" t="s">
        <v>559</v>
      </c>
      <c r="H63" s="201" t="s">
        <v>1031</v>
      </c>
      <c r="I63" s="154" t="s">
        <v>591</v>
      </c>
      <c r="J63" s="142" t="s">
        <v>836</v>
      </c>
      <c r="K63" s="315" t="s">
        <v>818</v>
      </c>
      <c r="L63" s="138" t="s">
        <v>1447</v>
      </c>
      <c r="M63" s="315" t="s">
        <v>816</v>
      </c>
      <c r="N63" s="315" t="s">
        <v>881</v>
      </c>
      <c r="O63" s="142" t="s">
        <v>557</v>
      </c>
      <c r="P63" s="154" t="s">
        <v>872</v>
      </c>
      <c r="Q63" s="235" t="s">
        <v>1904</v>
      </c>
      <c r="R63" s="211" t="s">
        <v>877</v>
      </c>
      <c r="S63" s="105" t="s">
        <v>844</v>
      </c>
      <c r="T63" s="142" t="s">
        <v>861</v>
      </c>
      <c r="U63" s="533" t="s">
        <v>588</v>
      </c>
      <c r="V63" s="342" t="s">
        <v>853</v>
      </c>
      <c r="W63" s="142" t="s">
        <v>1030</v>
      </c>
      <c r="X63" s="209" t="s">
        <v>833</v>
      </c>
      <c r="Y63" s="334" t="s">
        <v>864</v>
      </c>
      <c r="Z63" s="342" t="s">
        <v>1907</v>
      </c>
      <c r="AA63" s="187" t="s">
        <v>849</v>
      </c>
      <c r="AB63" s="211" t="s">
        <v>856</v>
      </c>
      <c r="AC63" s="187" t="s">
        <v>1044</v>
      </c>
      <c r="AD63" s="235" t="s">
        <v>742</v>
      </c>
      <c r="AE63" s="82">
        <v>40.380165000000005</v>
      </c>
    </row>
    <row r="64" spans="1:31" ht="30" x14ac:dyDescent="0.25">
      <c r="A64" s="99" t="s">
        <v>91</v>
      </c>
      <c r="B64" s="154" t="s">
        <v>1039</v>
      </c>
      <c r="C64" s="469" t="s">
        <v>592</v>
      </c>
      <c r="D64" s="256" t="s">
        <v>880</v>
      </c>
      <c r="E64" s="293" t="s">
        <v>897</v>
      </c>
      <c r="F64" s="176" t="s">
        <v>1908</v>
      </c>
      <c r="G64" s="216" t="s">
        <v>1909</v>
      </c>
      <c r="H64" s="335" t="s">
        <v>850</v>
      </c>
      <c r="I64" s="134" t="s">
        <v>859</v>
      </c>
      <c r="J64" s="335" t="s">
        <v>499</v>
      </c>
      <c r="K64" s="213" t="s">
        <v>1910</v>
      </c>
      <c r="L64" s="293" t="s">
        <v>1329</v>
      </c>
      <c r="M64" s="134" t="s">
        <v>895</v>
      </c>
      <c r="N64" s="213" t="s">
        <v>1036</v>
      </c>
      <c r="O64" s="208" t="s">
        <v>882</v>
      </c>
      <c r="P64" s="291" t="s">
        <v>1316</v>
      </c>
      <c r="Q64" s="208" t="s">
        <v>898</v>
      </c>
      <c r="R64" s="536" t="s">
        <v>893</v>
      </c>
      <c r="S64" s="208" t="s">
        <v>883</v>
      </c>
      <c r="T64" s="469" t="s">
        <v>1911</v>
      </c>
      <c r="U64" s="176" t="s">
        <v>1912</v>
      </c>
      <c r="V64" s="335" t="s">
        <v>1327</v>
      </c>
      <c r="W64" s="216" t="s">
        <v>855</v>
      </c>
      <c r="X64" s="340" t="s">
        <v>1052</v>
      </c>
      <c r="Y64" s="216" t="s">
        <v>500</v>
      </c>
      <c r="Z64" s="471" t="s">
        <v>852</v>
      </c>
      <c r="AA64" s="291" t="s">
        <v>892</v>
      </c>
      <c r="AB64" s="293" t="s">
        <v>1318</v>
      </c>
      <c r="AC64" s="287" t="s">
        <v>889</v>
      </c>
      <c r="AD64" s="340" t="s">
        <v>885</v>
      </c>
      <c r="AE64" s="82">
        <v>33.960542999999994</v>
      </c>
    </row>
    <row r="65" spans="1:31" ht="30" x14ac:dyDescent="0.25">
      <c r="A65" s="99" t="s">
        <v>82</v>
      </c>
      <c r="B65" s="176" t="s">
        <v>1912</v>
      </c>
      <c r="C65" s="213" t="s">
        <v>887</v>
      </c>
      <c r="D65" s="335" t="s">
        <v>850</v>
      </c>
      <c r="E65" s="291" t="s">
        <v>892</v>
      </c>
      <c r="F65" s="335" t="s">
        <v>499</v>
      </c>
      <c r="G65" s="293" t="s">
        <v>897</v>
      </c>
      <c r="H65" s="134" t="s">
        <v>895</v>
      </c>
      <c r="I65" s="208" t="s">
        <v>883</v>
      </c>
      <c r="J65" s="213" t="s">
        <v>1036</v>
      </c>
      <c r="K65" s="469" t="s">
        <v>869</v>
      </c>
      <c r="L65" s="469" t="s">
        <v>1911</v>
      </c>
      <c r="M65" s="216" t="s">
        <v>1909</v>
      </c>
      <c r="N65" s="287" t="s">
        <v>889</v>
      </c>
      <c r="O65" s="293" t="s">
        <v>1329</v>
      </c>
      <c r="P65" s="256" t="s">
        <v>875</v>
      </c>
      <c r="Q65" s="293" t="s">
        <v>1318</v>
      </c>
      <c r="R65" s="340" t="s">
        <v>885</v>
      </c>
      <c r="S65" s="216" t="s">
        <v>855</v>
      </c>
      <c r="T65" s="216" t="s">
        <v>500</v>
      </c>
      <c r="U65" s="127" t="s">
        <v>896</v>
      </c>
      <c r="V65" s="536" t="s">
        <v>893</v>
      </c>
      <c r="W65" s="471" t="s">
        <v>1913</v>
      </c>
      <c r="X65" s="176" t="s">
        <v>1450</v>
      </c>
      <c r="Y65" s="340" t="s">
        <v>590</v>
      </c>
      <c r="Z65" s="256" t="s">
        <v>880</v>
      </c>
      <c r="AA65" s="208" t="s">
        <v>898</v>
      </c>
      <c r="AB65" s="291" t="s">
        <v>1316</v>
      </c>
      <c r="AC65" s="469" t="s">
        <v>592</v>
      </c>
      <c r="AD65" s="134" t="s">
        <v>859</v>
      </c>
      <c r="AE65" s="82">
        <v>34.652549249999993</v>
      </c>
    </row>
    <row r="66" spans="1:31" ht="30" x14ac:dyDescent="0.25">
      <c r="A66" s="99" t="s">
        <v>68</v>
      </c>
      <c r="B66" s="334" t="s">
        <v>1443</v>
      </c>
      <c r="C66" s="142" t="s">
        <v>557</v>
      </c>
      <c r="D66" s="105" t="s">
        <v>828</v>
      </c>
      <c r="E66" s="342" t="s">
        <v>744</v>
      </c>
      <c r="F66" s="334" t="s">
        <v>864</v>
      </c>
      <c r="G66" s="315" t="s">
        <v>818</v>
      </c>
      <c r="H66" s="209" t="s">
        <v>556</v>
      </c>
      <c r="I66" s="113" t="s">
        <v>1445</v>
      </c>
      <c r="J66" s="201" t="s">
        <v>1031</v>
      </c>
      <c r="K66" s="187" t="s">
        <v>891</v>
      </c>
      <c r="L66" s="195" t="s">
        <v>1903</v>
      </c>
      <c r="M66" s="235" t="s">
        <v>1904</v>
      </c>
      <c r="N66" s="211" t="s">
        <v>877</v>
      </c>
      <c r="O66" s="187" t="s">
        <v>849</v>
      </c>
      <c r="P66" s="342" t="s">
        <v>853</v>
      </c>
      <c r="Q66" s="154" t="s">
        <v>591</v>
      </c>
      <c r="R66" s="334" t="s">
        <v>736</v>
      </c>
      <c r="S66" s="235" t="s">
        <v>742</v>
      </c>
      <c r="T66" s="142" t="s">
        <v>836</v>
      </c>
      <c r="U66" s="154" t="s">
        <v>872</v>
      </c>
      <c r="V66" s="209" t="s">
        <v>833</v>
      </c>
      <c r="W66" s="315" t="s">
        <v>881</v>
      </c>
      <c r="X66" s="533" t="s">
        <v>588</v>
      </c>
      <c r="Y66" s="142" t="s">
        <v>1030</v>
      </c>
      <c r="Z66" s="138" t="s">
        <v>1447</v>
      </c>
      <c r="AA66" s="201" t="s">
        <v>854</v>
      </c>
      <c r="AB66" s="105" t="s">
        <v>844</v>
      </c>
      <c r="AC66" s="142" t="s">
        <v>834</v>
      </c>
      <c r="AD66" s="315" t="s">
        <v>816</v>
      </c>
      <c r="AE66" s="82">
        <v>40.746174999999994</v>
      </c>
    </row>
    <row r="67" spans="1:31" ht="30" x14ac:dyDescent="0.25">
      <c r="A67" s="99" t="s">
        <v>33</v>
      </c>
      <c r="B67" s="256" t="s">
        <v>735</v>
      </c>
      <c r="C67" s="287" t="s">
        <v>889</v>
      </c>
      <c r="D67" s="293" t="s">
        <v>1318</v>
      </c>
      <c r="E67" s="536" t="s">
        <v>1323</v>
      </c>
      <c r="F67" s="469" t="s">
        <v>869</v>
      </c>
      <c r="G67" s="469" t="s">
        <v>592</v>
      </c>
      <c r="H67" s="291" t="s">
        <v>892</v>
      </c>
      <c r="I67" s="127" t="s">
        <v>1314</v>
      </c>
      <c r="J67" s="536" t="s">
        <v>893</v>
      </c>
      <c r="K67" s="340" t="s">
        <v>590</v>
      </c>
      <c r="L67" s="213" t="s">
        <v>1910</v>
      </c>
      <c r="M67" s="340" t="s">
        <v>885</v>
      </c>
      <c r="N67" s="471" t="s">
        <v>852</v>
      </c>
      <c r="O67" s="216" t="s">
        <v>855</v>
      </c>
      <c r="P67" s="134" t="s">
        <v>895</v>
      </c>
      <c r="Q67" s="335" t="s">
        <v>1327</v>
      </c>
      <c r="R67" s="293" t="s">
        <v>1329</v>
      </c>
      <c r="S67" s="536" t="s">
        <v>1315</v>
      </c>
      <c r="T67" s="176" t="s">
        <v>1450</v>
      </c>
      <c r="U67" s="154" t="s">
        <v>1039</v>
      </c>
      <c r="V67" s="176" t="s">
        <v>1912</v>
      </c>
      <c r="W67" s="127" t="s">
        <v>896</v>
      </c>
      <c r="X67" s="213" t="s">
        <v>1036</v>
      </c>
      <c r="Y67" s="293" t="s">
        <v>897</v>
      </c>
      <c r="Z67" s="291" t="s">
        <v>1316</v>
      </c>
      <c r="AA67" s="335" t="s">
        <v>499</v>
      </c>
      <c r="AB67" s="256" t="s">
        <v>875</v>
      </c>
      <c r="AC67" s="208" t="s">
        <v>898</v>
      </c>
      <c r="AD67" s="256" t="s">
        <v>880</v>
      </c>
      <c r="AE67" s="82">
        <v>36.141039499999998</v>
      </c>
    </row>
    <row r="68" spans="1:31" ht="30" x14ac:dyDescent="0.25">
      <c r="A68" s="99" t="s">
        <v>600</v>
      </c>
      <c r="B68" s="187" t="s">
        <v>1322</v>
      </c>
      <c r="C68" s="266" t="s">
        <v>1045</v>
      </c>
      <c r="D68" s="333" t="s">
        <v>1047</v>
      </c>
      <c r="E68" s="266" t="s">
        <v>1914</v>
      </c>
      <c r="F68" s="469" t="s">
        <v>1043</v>
      </c>
      <c r="G68" s="333" t="s">
        <v>1915</v>
      </c>
      <c r="H68" s="525" t="s">
        <v>1050</v>
      </c>
      <c r="I68" s="225" t="s">
        <v>887</v>
      </c>
      <c r="J68" s="261" t="s">
        <v>850</v>
      </c>
      <c r="K68" s="263" t="s">
        <v>1916</v>
      </c>
      <c r="L68" s="265" t="s">
        <v>1917</v>
      </c>
      <c r="M68" s="469" t="s">
        <v>1451</v>
      </c>
      <c r="N68" s="188" t="s">
        <v>500</v>
      </c>
      <c r="O68" s="261" t="s">
        <v>1327</v>
      </c>
      <c r="P68" s="183" t="s">
        <v>1051</v>
      </c>
      <c r="Q68" s="422" t="s">
        <v>1313</v>
      </c>
      <c r="R68" s="225" t="s">
        <v>1036</v>
      </c>
      <c r="S68" s="265" t="s">
        <v>1040</v>
      </c>
      <c r="T68" s="263" t="s">
        <v>1037</v>
      </c>
      <c r="U68" s="225" t="s">
        <v>1910</v>
      </c>
      <c r="V68" s="265" t="s">
        <v>1918</v>
      </c>
      <c r="W68" s="226" t="s">
        <v>1042</v>
      </c>
      <c r="X68" s="422" t="s">
        <v>1317</v>
      </c>
      <c r="Y68" s="188" t="s">
        <v>855</v>
      </c>
      <c r="Z68" s="266" t="s">
        <v>1034</v>
      </c>
      <c r="AA68" s="525" t="s">
        <v>886</v>
      </c>
      <c r="AB68" s="469" t="s">
        <v>1035</v>
      </c>
      <c r="AC68" s="533" t="s">
        <v>1331</v>
      </c>
      <c r="AD68" s="226" t="s">
        <v>884</v>
      </c>
      <c r="AE68" s="82">
        <v>32.491795999999994</v>
      </c>
    </row>
    <row r="69" spans="1:31" ht="30" x14ac:dyDescent="0.25">
      <c r="A69" s="99" t="s">
        <v>601</v>
      </c>
      <c r="B69" s="533" t="s">
        <v>1332</v>
      </c>
      <c r="C69" s="265" t="s">
        <v>1040</v>
      </c>
      <c r="D69" s="263" t="s">
        <v>1916</v>
      </c>
      <c r="E69" s="263" t="s">
        <v>1033</v>
      </c>
      <c r="F69" s="226" t="s">
        <v>884</v>
      </c>
      <c r="G69" s="469" t="s">
        <v>1451</v>
      </c>
      <c r="H69" s="266" t="s">
        <v>1034</v>
      </c>
      <c r="I69" s="226" t="s">
        <v>1042</v>
      </c>
      <c r="J69" s="261" t="s">
        <v>1327</v>
      </c>
      <c r="K69" s="188" t="s">
        <v>500</v>
      </c>
      <c r="L69" s="422" t="s">
        <v>1313</v>
      </c>
      <c r="M69" s="469" t="s">
        <v>1043</v>
      </c>
      <c r="N69" s="333" t="s">
        <v>1919</v>
      </c>
      <c r="O69" s="266" t="s">
        <v>1045</v>
      </c>
      <c r="P69" s="525" t="s">
        <v>886</v>
      </c>
      <c r="Q69" s="188" t="s">
        <v>855</v>
      </c>
      <c r="R69" s="469" t="s">
        <v>1035</v>
      </c>
      <c r="S69" s="525" t="s">
        <v>879</v>
      </c>
      <c r="T69" s="422" t="s">
        <v>1317</v>
      </c>
      <c r="U69" s="333" t="s">
        <v>1047</v>
      </c>
      <c r="V69" s="261" t="s">
        <v>499</v>
      </c>
      <c r="W69" s="225" t="s">
        <v>887</v>
      </c>
      <c r="X69" s="263" t="s">
        <v>1049</v>
      </c>
      <c r="Y69" s="188" t="s">
        <v>1909</v>
      </c>
      <c r="Z69" s="525" t="s">
        <v>1050</v>
      </c>
      <c r="AA69" s="183" t="s">
        <v>1051</v>
      </c>
      <c r="AB69" s="266" t="s">
        <v>1914</v>
      </c>
      <c r="AC69" s="187" t="s">
        <v>1333</v>
      </c>
      <c r="AD69" s="265" t="s">
        <v>1918</v>
      </c>
      <c r="AE69" s="82">
        <v>32.224224</v>
      </c>
    </row>
    <row r="70" spans="1:31" ht="30" x14ac:dyDescent="0.25">
      <c r="A70" s="99" t="s">
        <v>602</v>
      </c>
      <c r="B70" s="259" t="s">
        <v>1920</v>
      </c>
      <c r="C70" s="241" t="s">
        <v>1324</v>
      </c>
      <c r="D70" s="420" t="s">
        <v>1921</v>
      </c>
      <c r="E70" s="524" t="s">
        <v>1321</v>
      </c>
      <c r="F70" s="147" t="s">
        <v>1325</v>
      </c>
      <c r="G70" s="339" t="s">
        <v>1313</v>
      </c>
      <c r="H70" s="547" t="s">
        <v>1328</v>
      </c>
      <c r="I70" s="165" t="s">
        <v>1917</v>
      </c>
      <c r="J70" s="259" t="s">
        <v>1041</v>
      </c>
      <c r="K70" s="524" t="s">
        <v>1922</v>
      </c>
      <c r="L70" s="247" t="s">
        <v>1449</v>
      </c>
      <c r="M70" s="165" t="s">
        <v>1040</v>
      </c>
      <c r="N70" s="455" t="s">
        <v>1923</v>
      </c>
      <c r="O70" s="547" t="s">
        <v>1048</v>
      </c>
      <c r="P70" s="309" t="s">
        <v>1924</v>
      </c>
      <c r="Q70" s="290" t="s">
        <v>1925</v>
      </c>
      <c r="R70" s="247" t="s">
        <v>1326</v>
      </c>
      <c r="S70" s="339" t="s">
        <v>1317</v>
      </c>
      <c r="T70" s="268" t="s">
        <v>1926</v>
      </c>
      <c r="U70" s="259" t="s">
        <v>1330</v>
      </c>
      <c r="V70" s="247" t="s">
        <v>1927</v>
      </c>
      <c r="W70" s="455" t="s">
        <v>1928</v>
      </c>
      <c r="X70" s="147" t="s">
        <v>1929</v>
      </c>
      <c r="Y70" s="241" t="s">
        <v>1046</v>
      </c>
      <c r="Z70" s="290" t="s">
        <v>1930</v>
      </c>
      <c r="AA70" s="309" t="s">
        <v>1931</v>
      </c>
      <c r="AB70" s="420" t="s">
        <v>888</v>
      </c>
      <c r="AC70" s="241" t="s">
        <v>1932</v>
      </c>
      <c r="AD70" s="420" t="s">
        <v>894</v>
      </c>
      <c r="AE70" s="82">
        <v>30.380883749999999</v>
      </c>
    </row>
    <row r="73" spans="1:31" x14ac:dyDescent="0.25">
      <c r="A73" s="13" t="s">
        <v>502</v>
      </c>
    </row>
    <row r="74" spans="1:31" x14ac:dyDescent="0.25">
      <c r="A74" s="13" t="s">
        <v>413</v>
      </c>
      <c r="B74" s="98" t="s">
        <v>697</v>
      </c>
      <c r="C74" s="98" t="s">
        <v>698</v>
      </c>
      <c r="D74" s="98" t="s">
        <v>699</v>
      </c>
      <c r="E74" s="98" t="s">
        <v>700</v>
      </c>
      <c r="F74" s="98" t="s">
        <v>701</v>
      </c>
      <c r="G74" s="98" t="s">
        <v>702</v>
      </c>
      <c r="H74" s="98" t="s">
        <v>703</v>
      </c>
      <c r="I74" s="98" t="s">
        <v>704</v>
      </c>
      <c r="J74" s="98" t="s">
        <v>705</v>
      </c>
      <c r="K74" s="98" t="s">
        <v>706</v>
      </c>
      <c r="L74" s="98" t="s">
        <v>707</v>
      </c>
      <c r="M74" s="98" t="s">
        <v>708</v>
      </c>
      <c r="N74" s="98" t="s">
        <v>709</v>
      </c>
      <c r="O74" s="98" t="s">
        <v>710</v>
      </c>
      <c r="P74" s="98" t="s">
        <v>711</v>
      </c>
      <c r="Q74" s="98" t="s">
        <v>712</v>
      </c>
      <c r="R74" s="98" t="s">
        <v>713</v>
      </c>
      <c r="S74" s="98" t="s">
        <v>714</v>
      </c>
      <c r="T74" s="98" t="s">
        <v>715</v>
      </c>
      <c r="U74" s="98" t="s">
        <v>716</v>
      </c>
      <c r="V74" s="98" t="s">
        <v>717</v>
      </c>
      <c r="W74" s="98" t="s">
        <v>718</v>
      </c>
      <c r="X74" s="98" t="s">
        <v>719</v>
      </c>
      <c r="Y74" s="98" t="s">
        <v>720</v>
      </c>
      <c r="Z74" s="98" t="s">
        <v>721</v>
      </c>
      <c r="AA74" s="98" t="s">
        <v>722</v>
      </c>
      <c r="AB74" s="98" t="s">
        <v>723</v>
      </c>
      <c r="AC74" s="98" t="s">
        <v>492</v>
      </c>
      <c r="AD74" s="98" t="s">
        <v>493</v>
      </c>
      <c r="AE74" s="102" t="s">
        <v>501</v>
      </c>
    </row>
    <row r="75" spans="1:31" ht="30" x14ac:dyDescent="0.25">
      <c r="A75" s="99" t="s">
        <v>23</v>
      </c>
      <c r="B75" s="122" t="s">
        <v>1933</v>
      </c>
      <c r="C75" s="177" t="s">
        <v>1934</v>
      </c>
      <c r="D75" s="162" t="s">
        <v>1733</v>
      </c>
      <c r="E75" s="172" t="s">
        <v>1935</v>
      </c>
      <c r="F75" s="299" t="s">
        <v>761</v>
      </c>
      <c r="G75" s="430" t="s">
        <v>1936</v>
      </c>
      <c r="H75" s="548" t="s">
        <v>1789</v>
      </c>
      <c r="I75" s="109" t="s">
        <v>1937</v>
      </c>
      <c r="J75" s="299" t="s">
        <v>978</v>
      </c>
      <c r="K75" s="549" t="s">
        <v>1938</v>
      </c>
      <c r="L75" s="434" t="s">
        <v>1797</v>
      </c>
      <c r="M75" s="122" t="s">
        <v>1939</v>
      </c>
      <c r="N75" s="549" t="s">
        <v>760</v>
      </c>
      <c r="O75" s="162" t="s">
        <v>1940</v>
      </c>
      <c r="P75" s="157" t="s">
        <v>1335</v>
      </c>
      <c r="Q75" s="464" t="s">
        <v>1388</v>
      </c>
      <c r="R75" s="148" t="s">
        <v>1663</v>
      </c>
      <c r="S75" s="157" t="s">
        <v>757</v>
      </c>
      <c r="T75" s="489" t="s">
        <v>1941</v>
      </c>
      <c r="U75" s="548" t="s">
        <v>1287</v>
      </c>
      <c r="V75" s="544" t="s">
        <v>1942</v>
      </c>
      <c r="W75" s="177" t="s">
        <v>1943</v>
      </c>
      <c r="X75" s="115" t="s">
        <v>1944</v>
      </c>
      <c r="Y75" s="489" t="s">
        <v>1945</v>
      </c>
      <c r="Z75" s="327" t="s">
        <v>1369</v>
      </c>
      <c r="AA75" s="299" t="s">
        <v>1731</v>
      </c>
      <c r="AB75" s="550" t="s">
        <v>1385</v>
      </c>
      <c r="AC75" s="434" t="s">
        <v>1946</v>
      </c>
      <c r="AD75" s="122" t="s">
        <v>1395</v>
      </c>
      <c r="AE75" s="81">
        <v>11.078446663708371</v>
      </c>
    </row>
    <row r="76" spans="1:31" ht="30" x14ac:dyDescent="0.25">
      <c r="A76" s="99" t="s">
        <v>35</v>
      </c>
      <c r="B76" s="276" t="s">
        <v>1947</v>
      </c>
      <c r="C76" s="157" t="s">
        <v>1698</v>
      </c>
      <c r="D76" s="299" t="s">
        <v>761</v>
      </c>
      <c r="E76" s="122" t="s">
        <v>1747</v>
      </c>
      <c r="F76" s="548" t="s">
        <v>1789</v>
      </c>
      <c r="G76" s="122" t="s">
        <v>1395</v>
      </c>
      <c r="H76" s="299" t="s">
        <v>978</v>
      </c>
      <c r="I76" s="430" t="s">
        <v>1936</v>
      </c>
      <c r="J76" s="544" t="s">
        <v>1948</v>
      </c>
      <c r="K76" s="122" t="s">
        <v>1939</v>
      </c>
      <c r="L76" s="177" t="s">
        <v>1934</v>
      </c>
      <c r="M76" s="162" t="s">
        <v>1733</v>
      </c>
      <c r="N76" s="327" t="s">
        <v>1369</v>
      </c>
      <c r="O76" s="489" t="s">
        <v>752</v>
      </c>
      <c r="P76" s="285" t="s">
        <v>1670</v>
      </c>
      <c r="Q76" s="549" t="s">
        <v>1938</v>
      </c>
      <c r="R76" s="434" t="s">
        <v>1797</v>
      </c>
      <c r="S76" s="489" t="s">
        <v>1941</v>
      </c>
      <c r="T76" s="177" t="s">
        <v>1943</v>
      </c>
      <c r="U76" s="162" t="s">
        <v>1940</v>
      </c>
      <c r="V76" s="434" t="s">
        <v>1949</v>
      </c>
      <c r="W76" s="489" t="s">
        <v>1945</v>
      </c>
      <c r="X76" s="434" t="s">
        <v>1275</v>
      </c>
      <c r="Y76" s="549" t="s">
        <v>760</v>
      </c>
      <c r="Z76" s="115" t="s">
        <v>1944</v>
      </c>
      <c r="AA76" s="434" t="s">
        <v>1946</v>
      </c>
      <c r="AB76" s="172" t="s">
        <v>1935</v>
      </c>
      <c r="AC76" s="464" t="s">
        <v>1388</v>
      </c>
      <c r="AD76" s="550" t="s">
        <v>1385</v>
      </c>
      <c r="AE76" s="81">
        <v>11.228519975781069</v>
      </c>
    </row>
    <row r="77" spans="1:31" ht="30" x14ac:dyDescent="0.25">
      <c r="A77" s="99" t="s">
        <v>25</v>
      </c>
      <c r="B77" s="548" t="s">
        <v>1287</v>
      </c>
      <c r="C77" s="327" t="s">
        <v>1369</v>
      </c>
      <c r="D77" s="550" t="s">
        <v>1385</v>
      </c>
      <c r="E77" s="285" t="s">
        <v>1670</v>
      </c>
      <c r="F77" s="276" t="s">
        <v>1947</v>
      </c>
      <c r="G77" s="489" t="s">
        <v>1945</v>
      </c>
      <c r="H77" s="434" t="s">
        <v>1949</v>
      </c>
      <c r="I77" s="157" t="s">
        <v>757</v>
      </c>
      <c r="J77" s="544" t="s">
        <v>1942</v>
      </c>
      <c r="K77" s="122" t="s">
        <v>1747</v>
      </c>
      <c r="L77" s="548" t="s">
        <v>1789</v>
      </c>
      <c r="M77" s="489" t="s">
        <v>1941</v>
      </c>
      <c r="N77" s="122" t="s">
        <v>1939</v>
      </c>
      <c r="O77" s="544" t="s">
        <v>1948</v>
      </c>
      <c r="P77" s="122" t="s">
        <v>1933</v>
      </c>
      <c r="Q77" s="299" t="s">
        <v>1731</v>
      </c>
      <c r="R77" s="205" t="s">
        <v>1950</v>
      </c>
      <c r="S77" s="464" t="s">
        <v>1388</v>
      </c>
      <c r="T77" s="104" t="s">
        <v>1951</v>
      </c>
      <c r="U77" s="109" t="s">
        <v>1937</v>
      </c>
      <c r="V77" s="299" t="s">
        <v>978</v>
      </c>
      <c r="W77" s="122" t="s">
        <v>1395</v>
      </c>
      <c r="X77" s="434" t="s">
        <v>1797</v>
      </c>
      <c r="Y77" s="549" t="s">
        <v>1938</v>
      </c>
      <c r="Z77" s="162" t="s">
        <v>1733</v>
      </c>
      <c r="AA77" s="157" t="s">
        <v>1698</v>
      </c>
      <c r="AB77" s="162" t="s">
        <v>1638</v>
      </c>
      <c r="AC77" s="177" t="s">
        <v>1934</v>
      </c>
      <c r="AD77" s="115" t="s">
        <v>1944</v>
      </c>
      <c r="AE77" s="81">
        <v>11.151217550198421</v>
      </c>
    </row>
    <row r="78" spans="1:31" ht="30" x14ac:dyDescent="0.25">
      <c r="A78" s="99" t="s">
        <v>51</v>
      </c>
      <c r="B78" s="551" t="s">
        <v>1293</v>
      </c>
      <c r="C78" s="172" t="s">
        <v>1782</v>
      </c>
      <c r="D78" s="275" t="s">
        <v>1816</v>
      </c>
      <c r="E78" s="166" t="s">
        <v>1793</v>
      </c>
      <c r="F78" s="416" t="s">
        <v>1282</v>
      </c>
      <c r="G78" s="201" t="s">
        <v>792</v>
      </c>
      <c r="H78" s="432" t="s">
        <v>1418</v>
      </c>
      <c r="I78" s="274" t="s">
        <v>1425</v>
      </c>
      <c r="J78" s="432" t="s">
        <v>911</v>
      </c>
      <c r="K78" s="275" t="s">
        <v>1818</v>
      </c>
      <c r="L78" s="105" t="s">
        <v>561</v>
      </c>
      <c r="M78" s="432" t="s">
        <v>993</v>
      </c>
      <c r="N78" s="511" t="s">
        <v>1952</v>
      </c>
      <c r="O78" s="445" t="s">
        <v>994</v>
      </c>
      <c r="P78" s="432" t="s">
        <v>1281</v>
      </c>
      <c r="Q78" s="551" t="s">
        <v>558</v>
      </c>
      <c r="R78" s="233" t="s">
        <v>1953</v>
      </c>
      <c r="S78" s="159" t="s">
        <v>1454</v>
      </c>
      <c r="T78" s="430" t="s">
        <v>1456</v>
      </c>
      <c r="U78" s="201" t="s">
        <v>1954</v>
      </c>
      <c r="V78" s="172" t="s">
        <v>1465</v>
      </c>
      <c r="W78" s="181" t="s">
        <v>593</v>
      </c>
      <c r="X78" s="430" t="s">
        <v>1460</v>
      </c>
      <c r="Y78" s="181" t="s">
        <v>916</v>
      </c>
      <c r="Z78" s="511" t="s">
        <v>1407</v>
      </c>
      <c r="AA78" s="267" t="s">
        <v>992</v>
      </c>
      <c r="AB78" s="199" t="s">
        <v>1955</v>
      </c>
      <c r="AC78" s="133" t="s">
        <v>1956</v>
      </c>
      <c r="AD78" s="274" t="s">
        <v>1290</v>
      </c>
      <c r="AE78" s="81">
        <v>7.9085123175546297</v>
      </c>
    </row>
    <row r="79" spans="1:31" ht="30" x14ac:dyDescent="0.25">
      <c r="A79" s="99" t="s">
        <v>28</v>
      </c>
      <c r="B79" s="552" t="s">
        <v>983</v>
      </c>
      <c r="C79" s="122" t="s">
        <v>1957</v>
      </c>
      <c r="D79" s="553" t="s">
        <v>1391</v>
      </c>
      <c r="E79" s="410" t="s">
        <v>954</v>
      </c>
      <c r="F79" s="223" t="s">
        <v>1455</v>
      </c>
      <c r="G79" s="259" t="s">
        <v>1398</v>
      </c>
      <c r="H79" s="534" t="s">
        <v>1017</v>
      </c>
      <c r="I79" s="519" t="s">
        <v>1768</v>
      </c>
      <c r="J79" s="255" t="s">
        <v>991</v>
      </c>
      <c r="K79" s="141" t="s">
        <v>1458</v>
      </c>
      <c r="L79" s="143" t="s">
        <v>1338</v>
      </c>
      <c r="M79" s="453" t="s">
        <v>999</v>
      </c>
      <c r="N79" s="255" t="s">
        <v>1958</v>
      </c>
      <c r="O79" s="122" t="s">
        <v>1959</v>
      </c>
      <c r="P79" s="223" t="s">
        <v>915</v>
      </c>
      <c r="Q79" s="189" t="s">
        <v>1811</v>
      </c>
      <c r="R79" s="113" t="s">
        <v>1960</v>
      </c>
      <c r="S79" s="330" t="s">
        <v>982</v>
      </c>
      <c r="T79" s="410" t="s">
        <v>984</v>
      </c>
      <c r="U79" s="223" t="s">
        <v>952</v>
      </c>
      <c r="V79" s="453" t="s">
        <v>787</v>
      </c>
      <c r="W79" s="279" t="s">
        <v>1416</v>
      </c>
      <c r="X79" s="255" t="s">
        <v>923</v>
      </c>
      <c r="Y79" s="141" t="s">
        <v>995</v>
      </c>
      <c r="Z79" s="294" t="s">
        <v>776</v>
      </c>
      <c r="AA79" s="223" t="s">
        <v>927</v>
      </c>
      <c r="AB79" s="164" t="s">
        <v>1423</v>
      </c>
      <c r="AC79" s="127" t="s">
        <v>921</v>
      </c>
      <c r="AD79" s="189" t="s">
        <v>1961</v>
      </c>
      <c r="AE79" s="81">
        <v>7.2666960598558541</v>
      </c>
    </row>
    <row r="80" spans="1:31" ht="30" x14ac:dyDescent="0.25">
      <c r="A80" s="99" t="s">
        <v>30</v>
      </c>
      <c r="B80" s="554" t="s">
        <v>799</v>
      </c>
      <c r="C80" s="503" t="s">
        <v>1962</v>
      </c>
      <c r="D80" s="131" t="s">
        <v>1018</v>
      </c>
      <c r="E80" s="100" t="s">
        <v>797</v>
      </c>
      <c r="F80" s="441" t="s">
        <v>750</v>
      </c>
      <c r="G80" s="100" t="s">
        <v>1459</v>
      </c>
      <c r="H80" s="341" t="s">
        <v>755</v>
      </c>
      <c r="I80" s="282" t="s">
        <v>987</v>
      </c>
      <c r="J80" s="166" t="s">
        <v>917</v>
      </c>
      <c r="K80" s="229" t="s">
        <v>1279</v>
      </c>
      <c r="L80" s="209" t="s">
        <v>919</v>
      </c>
      <c r="M80" s="111" t="s">
        <v>1405</v>
      </c>
      <c r="N80" s="283" t="s">
        <v>964</v>
      </c>
      <c r="O80" s="438" t="s">
        <v>934</v>
      </c>
      <c r="P80" s="410" t="s">
        <v>1337</v>
      </c>
      <c r="Q80" s="441" t="s">
        <v>1413</v>
      </c>
      <c r="R80" s="166" t="s">
        <v>924</v>
      </c>
      <c r="S80" s="503" t="s">
        <v>1963</v>
      </c>
      <c r="T80" s="554" t="s">
        <v>1453</v>
      </c>
      <c r="U80" s="131" t="s">
        <v>985</v>
      </c>
      <c r="V80" s="166" t="s">
        <v>1400</v>
      </c>
      <c r="W80" s="165" t="s">
        <v>753</v>
      </c>
      <c r="X80" s="286" t="s">
        <v>1016</v>
      </c>
      <c r="Y80" s="100" t="s">
        <v>913</v>
      </c>
      <c r="Z80" s="438" t="s">
        <v>986</v>
      </c>
      <c r="AA80" s="438" t="s">
        <v>800</v>
      </c>
      <c r="AB80" s="282" t="s">
        <v>909</v>
      </c>
      <c r="AC80" s="441" t="s">
        <v>1401</v>
      </c>
      <c r="AD80" s="190" t="s">
        <v>1457</v>
      </c>
      <c r="AE80" s="81">
        <v>6.8195004095849088</v>
      </c>
    </row>
    <row r="81" spans="1:31" ht="30" x14ac:dyDescent="0.25">
      <c r="A81" s="99" t="s">
        <v>40</v>
      </c>
      <c r="B81" s="259" t="s">
        <v>747</v>
      </c>
      <c r="C81" s="255" t="s">
        <v>991</v>
      </c>
      <c r="D81" s="410" t="s">
        <v>1461</v>
      </c>
      <c r="E81" s="468" t="s">
        <v>1462</v>
      </c>
      <c r="F81" s="519" t="s">
        <v>1768</v>
      </c>
      <c r="G81" s="223" t="s">
        <v>915</v>
      </c>
      <c r="H81" s="122" t="s">
        <v>1959</v>
      </c>
      <c r="I81" s="113" t="s">
        <v>1960</v>
      </c>
      <c r="J81" s="552" t="s">
        <v>983</v>
      </c>
      <c r="K81" s="328" t="s">
        <v>782</v>
      </c>
      <c r="L81" s="453" t="s">
        <v>585</v>
      </c>
      <c r="M81" s="141" t="s">
        <v>1458</v>
      </c>
      <c r="N81" s="410" t="s">
        <v>984</v>
      </c>
      <c r="O81" s="534" t="s">
        <v>1017</v>
      </c>
      <c r="P81" s="410" t="s">
        <v>954</v>
      </c>
      <c r="Q81" s="553" t="s">
        <v>1391</v>
      </c>
      <c r="R81" s="141" t="s">
        <v>995</v>
      </c>
      <c r="S81" s="294" t="s">
        <v>776</v>
      </c>
      <c r="T81" s="223" t="s">
        <v>927</v>
      </c>
      <c r="U81" s="164" t="s">
        <v>1423</v>
      </c>
      <c r="V81" s="410" t="s">
        <v>907</v>
      </c>
      <c r="W81" s="113" t="s">
        <v>1406</v>
      </c>
      <c r="X81" s="189" t="s">
        <v>1811</v>
      </c>
      <c r="Y81" s="127" t="s">
        <v>921</v>
      </c>
      <c r="Z81" s="122" t="s">
        <v>1957</v>
      </c>
      <c r="AA81" s="328" t="s">
        <v>1415</v>
      </c>
      <c r="AB81" s="259" t="s">
        <v>1398</v>
      </c>
      <c r="AC81" s="453" t="s">
        <v>999</v>
      </c>
      <c r="AD81" s="141" t="s">
        <v>791</v>
      </c>
      <c r="AE81" s="81">
        <v>7.2557562839519276</v>
      </c>
    </row>
    <row r="82" spans="1:31" ht="30" x14ac:dyDescent="0.25">
      <c r="A82" s="99" t="s">
        <v>61</v>
      </c>
      <c r="B82" s="201" t="s">
        <v>792</v>
      </c>
      <c r="C82" s="442" t="s">
        <v>773</v>
      </c>
      <c r="D82" s="119" t="s">
        <v>1964</v>
      </c>
      <c r="E82" s="201" t="s">
        <v>777</v>
      </c>
      <c r="F82" s="432" t="s">
        <v>1418</v>
      </c>
      <c r="G82" s="159" t="s">
        <v>1454</v>
      </c>
      <c r="H82" s="274" t="s">
        <v>1290</v>
      </c>
      <c r="I82" s="124" t="s">
        <v>990</v>
      </c>
      <c r="J82" s="199" t="s">
        <v>1955</v>
      </c>
      <c r="K82" s="133" t="s">
        <v>937</v>
      </c>
      <c r="L82" s="430" t="s">
        <v>1456</v>
      </c>
      <c r="M82" s="274" t="s">
        <v>1425</v>
      </c>
      <c r="N82" s="201" t="s">
        <v>1954</v>
      </c>
      <c r="O82" s="432" t="s">
        <v>1281</v>
      </c>
      <c r="P82" s="274" t="s">
        <v>989</v>
      </c>
      <c r="Q82" s="430" t="s">
        <v>1460</v>
      </c>
      <c r="R82" s="172" t="s">
        <v>912</v>
      </c>
      <c r="S82" s="105" t="s">
        <v>561</v>
      </c>
      <c r="T82" s="181" t="s">
        <v>593</v>
      </c>
      <c r="U82" s="267" t="s">
        <v>992</v>
      </c>
      <c r="V82" s="551" t="s">
        <v>558</v>
      </c>
      <c r="W82" s="511" t="s">
        <v>1965</v>
      </c>
      <c r="X82" s="416" t="s">
        <v>1282</v>
      </c>
      <c r="Y82" s="196" t="s">
        <v>1966</v>
      </c>
      <c r="Z82" s="445" t="s">
        <v>994</v>
      </c>
      <c r="AA82" s="432" t="s">
        <v>911</v>
      </c>
      <c r="AB82" s="181" t="s">
        <v>1967</v>
      </c>
      <c r="AC82" s="172" t="s">
        <v>1465</v>
      </c>
      <c r="AD82" s="551" t="s">
        <v>1293</v>
      </c>
      <c r="AE82" s="81">
        <v>7.378253095065066</v>
      </c>
    </row>
    <row r="83" spans="1:31" ht="30" x14ac:dyDescent="0.25">
      <c r="A83" s="99" t="s">
        <v>110</v>
      </c>
      <c r="B83" s="148" t="s">
        <v>955</v>
      </c>
      <c r="C83" s="181" t="s">
        <v>1968</v>
      </c>
      <c r="D83" s="264" t="s">
        <v>931</v>
      </c>
      <c r="E83" s="226" t="s">
        <v>914</v>
      </c>
      <c r="F83" s="306" t="s">
        <v>1340</v>
      </c>
      <c r="G83" s="421" t="s">
        <v>775</v>
      </c>
      <c r="H83" s="180" t="s">
        <v>1341</v>
      </c>
      <c r="I83" s="555" t="s">
        <v>1389</v>
      </c>
      <c r="J83" s="204" t="s">
        <v>922</v>
      </c>
      <c r="K83" s="556" t="s">
        <v>1969</v>
      </c>
      <c r="L83" s="555" t="s">
        <v>1296</v>
      </c>
      <c r="M83" s="306" t="s">
        <v>997</v>
      </c>
      <c r="N83" s="204" t="s">
        <v>953</v>
      </c>
      <c r="O83" s="181" t="s">
        <v>1970</v>
      </c>
      <c r="P83" s="180" t="s">
        <v>908</v>
      </c>
      <c r="Q83" s="274" t="s">
        <v>1971</v>
      </c>
      <c r="R83" s="204" t="s">
        <v>1814</v>
      </c>
      <c r="S83" s="233" t="s">
        <v>935</v>
      </c>
      <c r="T83" s="275" t="s">
        <v>1972</v>
      </c>
      <c r="U83" s="271" t="s">
        <v>795</v>
      </c>
      <c r="V83" s="130" t="s">
        <v>1408</v>
      </c>
      <c r="W83" s="185" t="s">
        <v>1973</v>
      </c>
      <c r="X83" s="452" t="s">
        <v>763</v>
      </c>
      <c r="Y83" s="181" t="s">
        <v>1974</v>
      </c>
      <c r="Z83" s="435" t="s">
        <v>996</v>
      </c>
      <c r="AA83" s="274" t="s">
        <v>918</v>
      </c>
      <c r="AB83" s="435" t="s">
        <v>938</v>
      </c>
      <c r="AC83" s="274" t="s">
        <v>951</v>
      </c>
      <c r="AD83" s="236" t="s">
        <v>785</v>
      </c>
      <c r="AE83" s="81">
        <v>6.1519896470619386</v>
      </c>
    </row>
    <row r="84" spans="1:31" ht="30" x14ac:dyDescent="0.25">
      <c r="A84" s="99" t="s">
        <v>65</v>
      </c>
      <c r="B84" s="165" t="s">
        <v>753</v>
      </c>
      <c r="C84" s="438" t="s">
        <v>800</v>
      </c>
      <c r="D84" s="283" t="s">
        <v>964</v>
      </c>
      <c r="E84" s="166" t="s">
        <v>917</v>
      </c>
      <c r="F84" s="554" t="s">
        <v>929</v>
      </c>
      <c r="G84" s="131" t="s">
        <v>1018</v>
      </c>
      <c r="H84" s="282" t="s">
        <v>909</v>
      </c>
      <c r="I84" s="437" t="s">
        <v>1419</v>
      </c>
      <c r="J84" s="410" t="s">
        <v>1337</v>
      </c>
      <c r="K84" s="438" t="s">
        <v>934</v>
      </c>
      <c r="L84" s="100" t="s">
        <v>797</v>
      </c>
      <c r="M84" s="441" t="s">
        <v>1401</v>
      </c>
      <c r="N84" s="286" t="s">
        <v>1016</v>
      </c>
      <c r="O84" s="100" t="s">
        <v>1459</v>
      </c>
      <c r="P84" s="242" t="s">
        <v>790</v>
      </c>
      <c r="Q84" s="117" t="s">
        <v>1975</v>
      </c>
      <c r="R84" s="100" t="s">
        <v>913</v>
      </c>
      <c r="S84" s="437" t="s">
        <v>969</v>
      </c>
      <c r="T84" s="441" t="s">
        <v>1413</v>
      </c>
      <c r="U84" s="282" t="s">
        <v>594</v>
      </c>
      <c r="V84" s="503" t="s">
        <v>1963</v>
      </c>
      <c r="W84" s="438" t="s">
        <v>920</v>
      </c>
      <c r="X84" s="282" t="s">
        <v>930</v>
      </c>
      <c r="Y84" s="223" t="s">
        <v>1294</v>
      </c>
      <c r="Z84" s="283" t="s">
        <v>1414</v>
      </c>
      <c r="AA84" s="441" t="s">
        <v>750</v>
      </c>
      <c r="AB84" s="190" t="s">
        <v>1457</v>
      </c>
      <c r="AC84" s="341" t="s">
        <v>755</v>
      </c>
      <c r="AD84" s="503" t="s">
        <v>1962</v>
      </c>
      <c r="AE84" s="81">
        <v>6.5979184132427884</v>
      </c>
    </row>
    <row r="85" spans="1:31" ht="30" x14ac:dyDescent="0.25">
      <c r="A85" s="99" t="s">
        <v>37</v>
      </c>
      <c r="B85" s="236" t="s">
        <v>785</v>
      </c>
      <c r="C85" s="421" t="s">
        <v>775</v>
      </c>
      <c r="D85" s="204" t="s">
        <v>922</v>
      </c>
      <c r="E85" s="556" t="s">
        <v>1969</v>
      </c>
      <c r="F85" s="204" t="s">
        <v>1814</v>
      </c>
      <c r="G85" s="306" t="s">
        <v>997</v>
      </c>
      <c r="H85" s="105" t="s">
        <v>1404</v>
      </c>
      <c r="I85" s="204" t="s">
        <v>953</v>
      </c>
      <c r="J85" s="181" t="s">
        <v>1970</v>
      </c>
      <c r="K85" s="264" t="s">
        <v>931</v>
      </c>
      <c r="L85" s="555" t="s">
        <v>1389</v>
      </c>
      <c r="M85" s="306" t="s">
        <v>1340</v>
      </c>
      <c r="N85" s="180" t="s">
        <v>908</v>
      </c>
      <c r="O85" s="274" t="s">
        <v>1971</v>
      </c>
      <c r="P85" s="148" t="s">
        <v>1420</v>
      </c>
      <c r="Q85" s="555" t="s">
        <v>1296</v>
      </c>
      <c r="R85" s="130" t="s">
        <v>1408</v>
      </c>
      <c r="S85" s="181" t="s">
        <v>1974</v>
      </c>
      <c r="T85" s="181" t="s">
        <v>1968</v>
      </c>
      <c r="U85" s="452" t="s">
        <v>763</v>
      </c>
      <c r="V85" s="233" t="s">
        <v>935</v>
      </c>
      <c r="W85" s="438" t="s">
        <v>1976</v>
      </c>
      <c r="X85" s="275" t="s">
        <v>1977</v>
      </c>
      <c r="Y85" s="204" t="s">
        <v>928</v>
      </c>
      <c r="Z85" s="181" t="s">
        <v>1978</v>
      </c>
      <c r="AA85" s="226" t="s">
        <v>914</v>
      </c>
      <c r="AB85" s="148" t="s">
        <v>955</v>
      </c>
      <c r="AC85" s="258" t="s">
        <v>956</v>
      </c>
      <c r="AD85" s="435" t="s">
        <v>938</v>
      </c>
      <c r="AE85" s="81">
        <v>6.2294256892976607</v>
      </c>
    </row>
    <row r="86" spans="1:31" ht="30" x14ac:dyDescent="0.25">
      <c r="A86" s="99" t="s">
        <v>56</v>
      </c>
      <c r="B86" s="189" t="s">
        <v>1295</v>
      </c>
      <c r="C86" s="306" t="s">
        <v>1979</v>
      </c>
      <c r="D86" s="331" t="s">
        <v>936</v>
      </c>
      <c r="E86" s="540" t="s">
        <v>758</v>
      </c>
      <c r="F86" s="285" t="s">
        <v>1980</v>
      </c>
      <c r="G86" s="306" t="s">
        <v>944</v>
      </c>
      <c r="H86" s="286" t="s">
        <v>1981</v>
      </c>
      <c r="I86" s="557" t="s">
        <v>1343</v>
      </c>
      <c r="J86" s="558" t="s">
        <v>1982</v>
      </c>
      <c r="K86" s="439" t="s">
        <v>943</v>
      </c>
      <c r="L86" s="238" t="s">
        <v>772</v>
      </c>
      <c r="M86" s="229" t="s">
        <v>1470</v>
      </c>
      <c r="N86" s="143" t="s">
        <v>1983</v>
      </c>
      <c r="O86" s="419" t="s">
        <v>970</v>
      </c>
      <c r="P86" s="198" t="s">
        <v>1483</v>
      </c>
      <c r="Q86" s="229" t="s">
        <v>1984</v>
      </c>
      <c r="R86" s="198" t="s">
        <v>756</v>
      </c>
      <c r="S86" s="195" t="s">
        <v>1985</v>
      </c>
      <c r="T86" s="194" t="s">
        <v>1986</v>
      </c>
      <c r="U86" s="189" t="s">
        <v>1987</v>
      </c>
      <c r="V86" s="189" t="s">
        <v>941</v>
      </c>
      <c r="W86" s="229" t="s">
        <v>1988</v>
      </c>
      <c r="X86" s="559" t="s">
        <v>801</v>
      </c>
      <c r="Y86" s="326" t="s">
        <v>1463</v>
      </c>
      <c r="Z86" s="257" t="s">
        <v>1989</v>
      </c>
      <c r="AA86" s="540" t="s">
        <v>1479</v>
      </c>
      <c r="AB86" s="257" t="s">
        <v>933</v>
      </c>
      <c r="AC86" s="306" t="s">
        <v>1990</v>
      </c>
      <c r="AD86" s="285" t="s">
        <v>1991</v>
      </c>
      <c r="AE86" s="81">
        <v>5.5060359433787056</v>
      </c>
    </row>
    <row r="87" spans="1:31" ht="30" x14ac:dyDescent="0.25">
      <c r="A87" s="99" t="s">
        <v>46</v>
      </c>
      <c r="B87" s="204" t="s">
        <v>1814</v>
      </c>
      <c r="C87" s="181" t="s">
        <v>1974</v>
      </c>
      <c r="D87" s="148" t="s">
        <v>1339</v>
      </c>
      <c r="E87" s="275" t="s">
        <v>1977</v>
      </c>
      <c r="F87" s="264" t="s">
        <v>931</v>
      </c>
      <c r="G87" s="226" t="s">
        <v>914</v>
      </c>
      <c r="H87" s="435" t="s">
        <v>562</v>
      </c>
      <c r="I87" s="274" t="s">
        <v>918</v>
      </c>
      <c r="J87" s="180" t="s">
        <v>1341</v>
      </c>
      <c r="K87" s="555" t="s">
        <v>1389</v>
      </c>
      <c r="L87" s="130" t="s">
        <v>1408</v>
      </c>
      <c r="M87" s="421" t="s">
        <v>775</v>
      </c>
      <c r="N87" s="258" t="s">
        <v>956</v>
      </c>
      <c r="O87" s="438" t="s">
        <v>1976</v>
      </c>
      <c r="P87" s="555" t="s">
        <v>1992</v>
      </c>
      <c r="Q87" s="204" t="s">
        <v>953</v>
      </c>
      <c r="R87" s="306" t="s">
        <v>997</v>
      </c>
      <c r="S87" s="274" t="s">
        <v>1971</v>
      </c>
      <c r="T87" s="233" t="s">
        <v>935</v>
      </c>
      <c r="U87" s="204" t="s">
        <v>922</v>
      </c>
      <c r="V87" s="271" t="s">
        <v>795</v>
      </c>
      <c r="W87" s="555" t="s">
        <v>1296</v>
      </c>
      <c r="X87" s="435" t="s">
        <v>996</v>
      </c>
      <c r="Y87" s="185" t="s">
        <v>1973</v>
      </c>
      <c r="Z87" s="148" t="s">
        <v>1420</v>
      </c>
      <c r="AA87" s="185" t="s">
        <v>1993</v>
      </c>
      <c r="AB87" s="306" t="s">
        <v>1340</v>
      </c>
      <c r="AC87" s="181" t="s">
        <v>1968</v>
      </c>
      <c r="AD87" s="148" t="s">
        <v>955</v>
      </c>
      <c r="AE87" s="81">
        <v>6.1276386555449784</v>
      </c>
    </row>
    <row r="88" spans="1:31" ht="30" x14ac:dyDescent="0.25">
      <c r="A88" s="99" t="s">
        <v>91</v>
      </c>
      <c r="B88" s="558" t="s">
        <v>1982</v>
      </c>
      <c r="C88" s="286" t="s">
        <v>947</v>
      </c>
      <c r="D88" s="229" t="s">
        <v>1984</v>
      </c>
      <c r="E88" s="257" t="s">
        <v>933</v>
      </c>
      <c r="F88" s="306" t="s">
        <v>944</v>
      </c>
      <c r="G88" s="439" t="s">
        <v>943</v>
      </c>
      <c r="H88" s="198" t="s">
        <v>756</v>
      </c>
      <c r="I88" s="540" t="s">
        <v>1477</v>
      </c>
      <c r="J88" s="238" t="s">
        <v>772</v>
      </c>
      <c r="K88" s="306" t="s">
        <v>1990</v>
      </c>
      <c r="L88" s="286" t="s">
        <v>1981</v>
      </c>
      <c r="M88" s="221" t="s">
        <v>962</v>
      </c>
      <c r="N88" s="540" t="s">
        <v>1479</v>
      </c>
      <c r="O88" s="257" t="s">
        <v>1989</v>
      </c>
      <c r="P88" s="195" t="s">
        <v>1985</v>
      </c>
      <c r="Q88" s="228" t="s">
        <v>910</v>
      </c>
      <c r="R88" s="557" t="s">
        <v>1994</v>
      </c>
      <c r="S88" s="286" t="s">
        <v>1995</v>
      </c>
      <c r="T88" s="189" t="s">
        <v>941</v>
      </c>
      <c r="U88" s="229" t="s">
        <v>942</v>
      </c>
      <c r="V88" s="559" t="s">
        <v>801</v>
      </c>
      <c r="W88" s="540" t="s">
        <v>758</v>
      </c>
      <c r="X88" s="189" t="s">
        <v>1295</v>
      </c>
      <c r="Y88" s="184" t="s">
        <v>596</v>
      </c>
      <c r="Z88" s="198" t="s">
        <v>1483</v>
      </c>
      <c r="AA88" s="195" t="s">
        <v>1996</v>
      </c>
      <c r="AB88" s="286" t="s">
        <v>1997</v>
      </c>
      <c r="AC88" s="326" t="s">
        <v>1463</v>
      </c>
      <c r="AD88" s="331" t="s">
        <v>936</v>
      </c>
      <c r="AE88" s="81">
        <v>5.1405446290313943</v>
      </c>
    </row>
    <row r="89" spans="1:31" ht="30" x14ac:dyDescent="0.25">
      <c r="A89" s="99" t="s">
        <v>82</v>
      </c>
      <c r="B89" s="410" t="s">
        <v>1461</v>
      </c>
      <c r="C89" s="143" t="s">
        <v>1338</v>
      </c>
      <c r="D89" s="453" t="s">
        <v>999</v>
      </c>
      <c r="E89" s="122" t="s">
        <v>1957</v>
      </c>
      <c r="F89" s="553" t="s">
        <v>1391</v>
      </c>
      <c r="G89" s="328" t="s">
        <v>782</v>
      </c>
      <c r="H89" s="552" t="s">
        <v>983</v>
      </c>
      <c r="I89" s="223" t="s">
        <v>915</v>
      </c>
      <c r="J89" s="259" t="s">
        <v>1298</v>
      </c>
      <c r="K89" s="255" t="s">
        <v>1958</v>
      </c>
      <c r="L89" s="255" t="s">
        <v>923</v>
      </c>
      <c r="M89" s="519" t="s">
        <v>1768</v>
      </c>
      <c r="N89" s="279" t="s">
        <v>1416</v>
      </c>
      <c r="O89" s="223" t="s">
        <v>1455</v>
      </c>
      <c r="P89" s="189" t="s">
        <v>1961</v>
      </c>
      <c r="Q89" s="223" t="s">
        <v>952</v>
      </c>
      <c r="R89" s="228" t="s">
        <v>1013</v>
      </c>
      <c r="S89" s="259" t="s">
        <v>747</v>
      </c>
      <c r="T89" s="330" t="s">
        <v>982</v>
      </c>
      <c r="U89" s="113" t="s">
        <v>1960</v>
      </c>
      <c r="V89" s="189" t="s">
        <v>1811</v>
      </c>
      <c r="W89" s="127" t="s">
        <v>921</v>
      </c>
      <c r="X89" s="141" t="s">
        <v>791</v>
      </c>
      <c r="Y89" s="453" t="s">
        <v>585</v>
      </c>
      <c r="Z89" s="410" t="s">
        <v>907</v>
      </c>
      <c r="AA89" s="468" t="s">
        <v>1462</v>
      </c>
      <c r="AB89" s="122" t="s">
        <v>1959</v>
      </c>
      <c r="AC89" s="223" t="s">
        <v>927</v>
      </c>
      <c r="AD89" s="259" t="s">
        <v>1398</v>
      </c>
      <c r="AE89" s="81">
        <v>6.8749639188091818</v>
      </c>
    </row>
    <row r="90" spans="1:31" ht="30" x14ac:dyDescent="0.25">
      <c r="A90" s="99" t="s">
        <v>68</v>
      </c>
      <c r="B90" s="282" t="s">
        <v>594</v>
      </c>
      <c r="C90" s="223" t="s">
        <v>1294</v>
      </c>
      <c r="D90" s="100" t="s">
        <v>913</v>
      </c>
      <c r="E90" s="441" t="s">
        <v>1413</v>
      </c>
      <c r="F90" s="283" t="s">
        <v>964</v>
      </c>
      <c r="G90" s="554" t="s">
        <v>1453</v>
      </c>
      <c r="H90" s="209" t="s">
        <v>919</v>
      </c>
      <c r="I90" s="111" t="s">
        <v>1405</v>
      </c>
      <c r="J90" s="441" t="s">
        <v>1401</v>
      </c>
      <c r="K90" s="282" t="s">
        <v>987</v>
      </c>
      <c r="L90" s="503" t="s">
        <v>1963</v>
      </c>
      <c r="M90" s="438" t="s">
        <v>920</v>
      </c>
      <c r="N90" s="131" t="s">
        <v>985</v>
      </c>
      <c r="O90" s="283" t="s">
        <v>1414</v>
      </c>
      <c r="P90" s="286" t="s">
        <v>1016</v>
      </c>
      <c r="Q90" s="100" t="s">
        <v>1459</v>
      </c>
      <c r="R90" s="410" t="s">
        <v>1337</v>
      </c>
      <c r="S90" s="166" t="s">
        <v>917</v>
      </c>
      <c r="T90" s="437" t="s">
        <v>969</v>
      </c>
      <c r="U90" s="554" t="s">
        <v>929</v>
      </c>
      <c r="V90" s="441" t="s">
        <v>750</v>
      </c>
      <c r="W90" s="242" t="s">
        <v>790</v>
      </c>
      <c r="X90" s="438" t="s">
        <v>986</v>
      </c>
      <c r="Y90" s="554" t="s">
        <v>799</v>
      </c>
      <c r="Z90" s="117" t="s">
        <v>1975</v>
      </c>
      <c r="AA90" s="259" t="s">
        <v>794</v>
      </c>
      <c r="AB90" s="100" t="s">
        <v>797</v>
      </c>
      <c r="AC90" s="438" t="s">
        <v>800</v>
      </c>
      <c r="AD90" s="165" t="s">
        <v>753</v>
      </c>
      <c r="AE90" s="81">
        <v>6.4889805115705004</v>
      </c>
    </row>
    <row r="91" spans="1:31" ht="30" x14ac:dyDescent="0.25">
      <c r="A91" s="99" t="s">
        <v>33</v>
      </c>
      <c r="B91" s="143" t="s">
        <v>1983</v>
      </c>
      <c r="C91" s="326" t="s">
        <v>1463</v>
      </c>
      <c r="D91" s="286" t="s">
        <v>1997</v>
      </c>
      <c r="E91" s="229" t="s">
        <v>1988</v>
      </c>
      <c r="F91" s="189" t="s">
        <v>1987</v>
      </c>
      <c r="G91" s="286" t="s">
        <v>947</v>
      </c>
      <c r="H91" s="195" t="s">
        <v>1996</v>
      </c>
      <c r="I91" s="285" t="s">
        <v>1980</v>
      </c>
      <c r="J91" s="557" t="s">
        <v>1994</v>
      </c>
      <c r="K91" s="198" t="s">
        <v>1486</v>
      </c>
      <c r="L91" s="306" t="s">
        <v>1990</v>
      </c>
      <c r="M91" s="331" t="s">
        <v>936</v>
      </c>
      <c r="N91" s="198" t="s">
        <v>1483</v>
      </c>
      <c r="O91" s="540" t="s">
        <v>758</v>
      </c>
      <c r="P91" s="221" t="s">
        <v>962</v>
      </c>
      <c r="Q91" s="559" t="s">
        <v>801</v>
      </c>
      <c r="R91" s="286" t="s">
        <v>1981</v>
      </c>
      <c r="S91" s="229" t="s">
        <v>1470</v>
      </c>
      <c r="T91" s="306" t="s">
        <v>1979</v>
      </c>
      <c r="U91" s="558" t="s">
        <v>1982</v>
      </c>
      <c r="V91" s="229" t="s">
        <v>942</v>
      </c>
      <c r="W91" s="285" t="s">
        <v>1991</v>
      </c>
      <c r="X91" s="540" t="s">
        <v>1479</v>
      </c>
      <c r="Y91" s="257" t="s">
        <v>933</v>
      </c>
      <c r="Z91" s="195" t="s">
        <v>1985</v>
      </c>
      <c r="AA91" s="238" t="s">
        <v>772</v>
      </c>
      <c r="AB91" s="557" t="s">
        <v>1343</v>
      </c>
      <c r="AC91" s="228" t="s">
        <v>910</v>
      </c>
      <c r="AD91" s="229" t="s">
        <v>1984</v>
      </c>
      <c r="AE91" s="81">
        <v>5.6556553955177113</v>
      </c>
    </row>
    <row r="92" spans="1:31" ht="30" x14ac:dyDescent="0.25">
      <c r="A92" s="99" t="s">
        <v>600</v>
      </c>
      <c r="B92" s="282" t="s">
        <v>1342</v>
      </c>
      <c r="C92" s="244" t="s">
        <v>555</v>
      </c>
      <c r="D92" s="263" t="s">
        <v>967</v>
      </c>
      <c r="E92" s="222" t="s">
        <v>1998</v>
      </c>
      <c r="F92" s="289" t="s">
        <v>1999</v>
      </c>
      <c r="G92" s="205" t="s">
        <v>2000</v>
      </c>
      <c r="H92" s="222" t="s">
        <v>1475</v>
      </c>
      <c r="I92" s="451" t="s">
        <v>960</v>
      </c>
      <c r="J92" s="244" t="s">
        <v>762</v>
      </c>
      <c r="K92" s="462" t="s">
        <v>972</v>
      </c>
      <c r="L92" s="310" t="s">
        <v>2001</v>
      </c>
      <c r="M92" s="263" t="s">
        <v>2002</v>
      </c>
      <c r="N92" s="252" t="s">
        <v>793</v>
      </c>
      <c r="O92" s="450" t="s">
        <v>595</v>
      </c>
      <c r="P92" s="560" t="s">
        <v>932</v>
      </c>
      <c r="Q92" s="242" t="s">
        <v>1297</v>
      </c>
      <c r="R92" s="462" t="s">
        <v>971</v>
      </c>
      <c r="S92" s="561" t="s">
        <v>959</v>
      </c>
      <c r="T92" s="525" t="s">
        <v>958</v>
      </c>
      <c r="U92" s="219" t="s">
        <v>2003</v>
      </c>
      <c r="V92" s="310" t="s">
        <v>1474</v>
      </c>
      <c r="W92" s="219" t="s">
        <v>1484</v>
      </c>
      <c r="X92" s="244" t="s">
        <v>974</v>
      </c>
      <c r="Y92" s="462" t="s">
        <v>780</v>
      </c>
      <c r="Z92" s="344" t="s">
        <v>968</v>
      </c>
      <c r="AA92" s="222" t="s">
        <v>2004</v>
      </c>
      <c r="AB92" s="205" t="s">
        <v>1471</v>
      </c>
      <c r="AC92" s="438" t="s">
        <v>2005</v>
      </c>
      <c r="AD92" s="205" t="s">
        <v>2006</v>
      </c>
      <c r="AE92" s="81">
        <v>4.5846100312622369</v>
      </c>
    </row>
    <row r="93" spans="1:31" ht="30" x14ac:dyDescent="0.25">
      <c r="A93" s="99" t="s">
        <v>601</v>
      </c>
      <c r="B93" s="438" t="s">
        <v>2007</v>
      </c>
      <c r="C93" s="561" t="s">
        <v>959</v>
      </c>
      <c r="D93" s="462" t="s">
        <v>972</v>
      </c>
      <c r="E93" s="310" t="s">
        <v>1468</v>
      </c>
      <c r="F93" s="205" t="s">
        <v>2006</v>
      </c>
      <c r="G93" s="263" t="s">
        <v>2002</v>
      </c>
      <c r="H93" s="344" t="s">
        <v>968</v>
      </c>
      <c r="I93" s="219" t="s">
        <v>1484</v>
      </c>
      <c r="J93" s="450" t="s">
        <v>595</v>
      </c>
      <c r="K93" s="252" t="s">
        <v>793</v>
      </c>
      <c r="L93" s="242" t="s">
        <v>1297</v>
      </c>
      <c r="M93" s="289" t="s">
        <v>1999</v>
      </c>
      <c r="N93" s="205" t="s">
        <v>2008</v>
      </c>
      <c r="O93" s="244" t="s">
        <v>555</v>
      </c>
      <c r="P93" s="222" t="s">
        <v>2004</v>
      </c>
      <c r="Q93" s="462" t="s">
        <v>780</v>
      </c>
      <c r="R93" s="205" t="s">
        <v>1471</v>
      </c>
      <c r="S93" s="310" t="s">
        <v>1466</v>
      </c>
      <c r="T93" s="244" t="s">
        <v>974</v>
      </c>
      <c r="U93" s="263" t="s">
        <v>967</v>
      </c>
      <c r="V93" s="268" t="s">
        <v>597</v>
      </c>
      <c r="W93" s="451" t="s">
        <v>960</v>
      </c>
      <c r="X93" s="561" t="s">
        <v>2009</v>
      </c>
      <c r="Y93" s="444" t="s">
        <v>1472</v>
      </c>
      <c r="Z93" s="222" t="s">
        <v>1475</v>
      </c>
      <c r="AA93" s="560" t="s">
        <v>932</v>
      </c>
      <c r="AB93" s="222" t="s">
        <v>1998</v>
      </c>
      <c r="AC93" s="282" t="s">
        <v>2010</v>
      </c>
      <c r="AD93" s="310" t="s">
        <v>1474</v>
      </c>
      <c r="AE93" s="81">
        <v>4.3519380675310142</v>
      </c>
    </row>
    <row r="94" spans="1:31" ht="30" x14ac:dyDescent="0.25">
      <c r="A94" s="99" t="s">
        <v>602</v>
      </c>
      <c r="B94" s="223" t="s">
        <v>2011</v>
      </c>
      <c r="C94" s="533" t="s">
        <v>1473</v>
      </c>
      <c r="D94" s="562" t="s">
        <v>1472</v>
      </c>
      <c r="E94" s="563" t="s">
        <v>2012</v>
      </c>
      <c r="F94" s="528" t="s">
        <v>2013</v>
      </c>
      <c r="G94" s="564" t="s">
        <v>1478</v>
      </c>
      <c r="H94" s="528" t="s">
        <v>2014</v>
      </c>
      <c r="I94" s="547" t="s">
        <v>2015</v>
      </c>
      <c r="J94" s="112" t="s">
        <v>1481</v>
      </c>
      <c r="K94" s="451" t="s">
        <v>949</v>
      </c>
      <c r="L94" s="112" t="s">
        <v>2016</v>
      </c>
      <c r="M94" s="563" t="s">
        <v>1482</v>
      </c>
      <c r="N94" s="533" t="s">
        <v>961</v>
      </c>
      <c r="O94" s="234" t="s">
        <v>1467</v>
      </c>
      <c r="P94" s="172" t="s">
        <v>2017</v>
      </c>
      <c r="Q94" s="112" t="s">
        <v>2018</v>
      </c>
      <c r="R94" s="457" t="s">
        <v>2019</v>
      </c>
      <c r="S94" s="206" t="s">
        <v>2020</v>
      </c>
      <c r="T94" s="268" t="s">
        <v>973</v>
      </c>
      <c r="U94" s="223" t="s">
        <v>1469</v>
      </c>
      <c r="V94" s="222" t="s">
        <v>1485</v>
      </c>
      <c r="W94" s="206" t="s">
        <v>2021</v>
      </c>
      <c r="X94" s="225" t="s">
        <v>1487</v>
      </c>
      <c r="Y94" s="547" t="s">
        <v>1488</v>
      </c>
      <c r="Z94" s="112" t="s">
        <v>2022</v>
      </c>
      <c r="AA94" s="172" t="s">
        <v>966</v>
      </c>
      <c r="AB94" s="335" t="s">
        <v>1410</v>
      </c>
      <c r="AC94" s="533" t="s">
        <v>963</v>
      </c>
      <c r="AD94" s="528" t="s">
        <v>784</v>
      </c>
      <c r="AE94" s="81">
        <v>4.1362463999198518</v>
      </c>
    </row>
  </sheetData>
  <phoneticPr fontId="12" type="noConversion"/>
  <conditionalFormatting sqref="B3:AD22">
    <cfRule type="containsText" dxfId="60" priority="4" operator="containsText" text="(A)">
      <formula>NOT(ISERROR(SEARCH("(A)",B3)))</formula>
    </cfRule>
    <cfRule type="containsText" dxfId="59" priority="5" operator="containsText" text="(H)">
      <formula>NOT(ISERROR(SEARCH("(H)",B3)))</formula>
    </cfRule>
  </conditionalFormatting>
  <conditionalFormatting sqref="AE27:AE46">
    <cfRule type="colorScale" priority="3">
      <colorScale>
        <cfvo type="min"/>
        <cfvo type="percentile" val="50"/>
        <cfvo type="max"/>
        <color rgb="FFF8696B"/>
        <color rgb="FFFCFCFF"/>
        <color rgb="FF63BE7B"/>
      </colorScale>
    </cfRule>
  </conditionalFormatting>
  <conditionalFormatting sqref="AE51:AE70">
    <cfRule type="colorScale" priority="2">
      <colorScale>
        <cfvo type="min"/>
        <cfvo type="percentile" val="50"/>
        <cfvo type="max"/>
        <color rgb="FFF8696B"/>
        <color rgb="FFFCFCFF"/>
        <color rgb="FF63BE7B"/>
      </colorScale>
    </cfRule>
  </conditionalFormatting>
  <conditionalFormatting sqref="AE75:AE94">
    <cfRule type="colorScale" priority="1">
      <colorScale>
        <cfvo type="min"/>
        <cfvo type="percentile" val="50"/>
        <cfvo type="max"/>
        <color rgb="FFF8696B"/>
        <color rgb="FFFCFCFF"/>
        <color rgb="FF63BE7B"/>
      </colorScale>
    </cfRule>
  </conditionalFormatting>
  <pageMargins left="0.7" right="0.7" top="0.75" bottom="0.75" header="0.3" footer="0.3"/>
  <tableParts count="4">
    <tablePart r:id="rId1"/>
    <tablePart r:id="rId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DA588-F03D-48E1-B1BE-0930E4728149}">
  <sheetPr codeName="Sheet5">
    <tabColor theme="9" tint="0.39997558519241921"/>
  </sheetPr>
  <dimension ref="A1:I381"/>
  <sheetViews>
    <sheetView showGridLines="0" workbookViewId="0">
      <pane ySplit="1" topLeftCell="A2" activePane="bottomLeft" state="frozen"/>
      <selection pane="bottomLeft" activeCell="A2" sqref="A2"/>
    </sheetView>
  </sheetViews>
  <sheetFormatPr defaultColWidth="9.140625" defaultRowHeight="15.75" thickBottom="1" x14ac:dyDescent="0.3"/>
  <cols>
    <col min="1" max="1" width="11.42578125" style="26" bestFit="1" customWidth="1"/>
    <col min="2" max="2" width="8.7109375" style="27" bestFit="1" customWidth="1"/>
    <col min="3" max="3" width="17.140625" style="28" bestFit="1" customWidth="1"/>
    <col min="4" max="4" width="15.42578125" style="28" bestFit="1" customWidth="1"/>
    <col min="5" max="5" width="13.5703125" style="29" bestFit="1" customWidth="1"/>
    <col min="6" max="6" width="12" style="30" bestFit="1" customWidth="1"/>
    <col min="7" max="7" width="15.42578125" style="31" bestFit="1" customWidth="1"/>
    <col min="8" max="8" width="13.140625" style="29" bestFit="1" customWidth="1"/>
    <col min="9" max="9" width="11.5703125" style="30" bestFit="1" customWidth="1"/>
    <col min="10" max="16384" width="9.140625" style="8"/>
  </cols>
  <sheetData>
    <row r="1" spans="1:9" thickBot="1" x14ac:dyDescent="0.3">
      <c r="A1" s="24" t="s">
        <v>405</v>
      </c>
      <c r="B1" s="25" t="s">
        <v>406</v>
      </c>
      <c r="C1" s="25" t="s">
        <v>536</v>
      </c>
      <c r="D1" s="25" t="s">
        <v>407</v>
      </c>
      <c r="E1" s="25" t="s">
        <v>408</v>
      </c>
      <c r="F1" s="25" t="s">
        <v>409</v>
      </c>
      <c r="G1" s="25" t="s">
        <v>410</v>
      </c>
      <c r="H1" s="25" t="s">
        <v>411</v>
      </c>
      <c r="I1" s="25" t="s">
        <v>412</v>
      </c>
    </row>
    <row r="2" spans="1:9" thickBot="1" x14ac:dyDescent="0.3">
      <c r="A2" s="26">
        <v>45520</v>
      </c>
      <c r="B2" s="27">
        <v>0.83333333333333337</v>
      </c>
      <c r="C2" s="28">
        <v>45520.833333333336</v>
      </c>
      <c r="D2" s="28" t="s">
        <v>30</v>
      </c>
      <c r="E2" s="29">
        <v>1</v>
      </c>
      <c r="F2" s="30">
        <v>2.4</v>
      </c>
      <c r="G2" s="31" t="s">
        <v>68</v>
      </c>
      <c r="H2" s="29">
        <v>0</v>
      </c>
      <c r="I2" s="30">
        <v>0.4</v>
      </c>
    </row>
    <row r="3" spans="1:9" thickBot="1" x14ac:dyDescent="0.3">
      <c r="A3" s="26">
        <v>45521</v>
      </c>
      <c r="B3" s="27">
        <v>0.52083333333333337</v>
      </c>
      <c r="C3" s="28">
        <v>45521.520833333336</v>
      </c>
      <c r="D3" s="28" t="s">
        <v>600</v>
      </c>
      <c r="E3" s="29">
        <v>0</v>
      </c>
      <c r="F3" s="30">
        <v>0.5</v>
      </c>
      <c r="G3" s="31" t="s">
        <v>25</v>
      </c>
      <c r="H3" s="29">
        <v>2</v>
      </c>
      <c r="I3" s="30">
        <v>2.6</v>
      </c>
    </row>
    <row r="4" spans="1:9" thickBot="1" x14ac:dyDescent="0.3">
      <c r="A4" s="26">
        <v>45521</v>
      </c>
      <c r="B4" s="27">
        <v>0.625</v>
      </c>
      <c r="C4" s="28">
        <v>45521.625</v>
      </c>
      <c r="D4" s="28" t="s">
        <v>40</v>
      </c>
      <c r="E4" s="29">
        <v>1</v>
      </c>
      <c r="F4" s="30">
        <v>0.3</v>
      </c>
      <c r="G4" s="31" t="s">
        <v>602</v>
      </c>
      <c r="H4" s="29">
        <v>0</v>
      </c>
      <c r="I4" s="30">
        <v>1.8</v>
      </c>
    </row>
    <row r="5" spans="1:9" thickBot="1" x14ac:dyDescent="0.3">
      <c r="A5" s="26">
        <v>45521</v>
      </c>
      <c r="B5" s="27">
        <v>0.625</v>
      </c>
      <c r="C5" s="28">
        <v>45521.625</v>
      </c>
      <c r="D5" s="28" t="s">
        <v>82</v>
      </c>
      <c r="E5" s="29">
        <v>1</v>
      </c>
      <c r="F5" s="30">
        <v>1.3</v>
      </c>
      <c r="G5" s="31" t="s">
        <v>65</v>
      </c>
      <c r="H5" s="29">
        <v>1</v>
      </c>
      <c r="I5" s="30">
        <v>1.2</v>
      </c>
    </row>
    <row r="6" spans="1:9" thickBot="1" x14ac:dyDescent="0.3">
      <c r="A6" s="26">
        <v>45521</v>
      </c>
      <c r="B6" s="27">
        <v>0.625</v>
      </c>
      <c r="C6" s="28">
        <v>45521.625</v>
      </c>
      <c r="D6" s="28" t="s">
        <v>91</v>
      </c>
      <c r="E6" s="29">
        <v>0</v>
      </c>
      <c r="F6" s="30">
        <v>0.5</v>
      </c>
      <c r="G6" s="31" t="s">
        <v>37</v>
      </c>
      <c r="H6" s="29">
        <v>3</v>
      </c>
      <c r="I6" s="30">
        <v>1.4</v>
      </c>
    </row>
    <row r="7" spans="1:9" thickBot="1" x14ac:dyDescent="0.3">
      <c r="A7" s="26">
        <v>45521</v>
      </c>
      <c r="B7" s="27">
        <v>0.625</v>
      </c>
      <c r="C7" s="28">
        <v>45521.625</v>
      </c>
      <c r="D7" s="28" t="s">
        <v>35</v>
      </c>
      <c r="E7" s="29">
        <v>2</v>
      </c>
      <c r="F7" s="30">
        <v>1.2</v>
      </c>
      <c r="G7" s="31" t="s">
        <v>33</v>
      </c>
      <c r="H7" s="29">
        <v>0</v>
      </c>
      <c r="I7" s="30">
        <v>0.5</v>
      </c>
    </row>
    <row r="8" spans="1:9" thickBot="1" x14ac:dyDescent="0.3">
      <c r="A8" s="26">
        <v>45521</v>
      </c>
      <c r="B8" s="27">
        <v>0.72916666666666663</v>
      </c>
      <c r="C8" s="28">
        <v>45521.729166666664</v>
      </c>
      <c r="D8" s="28" t="s">
        <v>56</v>
      </c>
      <c r="E8" s="29">
        <v>1</v>
      </c>
      <c r="F8" s="30">
        <v>2.2999999999999998</v>
      </c>
      <c r="G8" s="31" t="s">
        <v>61</v>
      </c>
      <c r="H8" s="29">
        <v>2</v>
      </c>
      <c r="I8" s="30">
        <v>2</v>
      </c>
    </row>
    <row r="9" spans="1:9" thickBot="1" x14ac:dyDescent="0.3">
      <c r="A9" s="26">
        <v>45522</v>
      </c>
      <c r="B9" s="27">
        <v>0.58333333333333337</v>
      </c>
      <c r="C9" s="28">
        <v>45522.583333333336</v>
      </c>
      <c r="D9" s="28" t="s">
        <v>46</v>
      </c>
      <c r="E9" s="29">
        <v>2</v>
      </c>
      <c r="F9" s="30">
        <v>1.6</v>
      </c>
      <c r="G9" s="31" t="s">
        <v>110</v>
      </c>
      <c r="H9" s="29">
        <v>1</v>
      </c>
      <c r="I9" s="30">
        <v>1.2</v>
      </c>
    </row>
    <row r="10" spans="1:9" thickBot="1" x14ac:dyDescent="0.3">
      <c r="A10" s="26">
        <v>45522</v>
      </c>
      <c r="B10" s="27">
        <v>0.6875</v>
      </c>
      <c r="C10" s="28">
        <v>45522.6875</v>
      </c>
      <c r="D10" s="28" t="s">
        <v>51</v>
      </c>
      <c r="E10" s="29">
        <v>0</v>
      </c>
      <c r="F10" s="30">
        <v>1</v>
      </c>
      <c r="G10" s="31" t="s">
        <v>23</v>
      </c>
      <c r="H10" s="29">
        <v>2</v>
      </c>
      <c r="I10" s="30">
        <v>0.8</v>
      </c>
    </row>
    <row r="11" spans="1:9" thickBot="1" x14ac:dyDescent="0.3">
      <c r="A11" s="26">
        <v>45523</v>
      </c>
      <c r="B11" s="27">
        <v>0.83333333333333337</v>
      </c>
      <c r="C11" s="28">
        <v>45523.833333333336</v>
      </c>
      <c r="D11" s="28" t="s">
        <v>601</v>
      </c>
      <c r="E11" s="29">
        <v>1</v>
      </c>
      <c r="F11" s="30">
        <v>1</v>
      </c>
      <c r="G11" s="31" t="s">
        <v>28</v>
      </c>
      <c r="H11" s="29">
        <v>1</v>
      </c>
      <c r="I11" s="30">
        <v>1.2</v>
      </c>
    </row>
    <row r="12" spans="1:9" thickBot="1" x14ac:dyDescent="0.3">
      <c r="A12" s="26">
        <v>45528</v>
      </c>
      <c r="B12" s="27">
        <v>0.52083333333333337</v>
      </c>
      <c r="C12" s="28">
        <v>45528.520833333336</v>
      </c>
      <c r="D12" s="28" t="s">
        <v>37</v>
      </c>
      <c r="E12" s="29">
        <v>2</v>
      </c>
      <c r="F12" s="30">
        <v>2.1</v>
      </c>
      <c r="G12" s="31" t="s">
        <v>30</v>
      </c>
      <c r="H12" s="29">
        <v>1</v>
      </c>
      <c r="I12" s="30">
        <v>1.4</v>
      </c>
    </row>
    <row r="13" spans="1:9" thickBot="1" x14ac:dyDescent="0.3">
      <c r="A13" s="26">
        <v>45528</v>
      </c>
      <c r="B13" s="27">
        <v>0.625</v>
      </c>
      <c r="C13" s="28">
        <v>45528.625</v>
      </c>
      <c r="D13" s="28" t="s">
        <v>28</v>
      </c>
      <c r="E13" s="29">
        <v>4</v>
      </c>
      <c r="F13" s="30">
        <v>2.4</v>
      </c>
      <c r="G13" s="31" t="s">
        <v>91</v>
      </c>
      <c r="H13" s="29">
        <v>0</v>
      </c>
      <c r="I13" s="30">
        <v>1</v>
      </c>
    </row>
    <row r="14" spans="1:9" thickBot="1" x14ac:dyDescent="0.3">
      <c r="A14" s="26">
        <v>45528</v>
      </c>
      <c r="B14" s="27">
        <v>0.625</v>
      </c>
      <c r="C14" s="28">
        <v>45528.625</v>
      </c>
      <c r="D14" s="28" t="s">
        <v>68</v>
      </c>
      <c r="E14" s="29">
        <v>2</v>
      </c>
      <c r="F14" s="30">
        <v>1.8</v>
      </c>
      <c r="G14" s="31" t="s">
        <v>601</v>
      </c>
      <c r="H14" s="29">
        <v>1</v>
      </c>
      <c r="I14" s="30">
        <v>0.6</v>
      </c>
    </row>
    <row r="15" spans="1:9" thickBot="1" x14ac:dyDescent="0.3">
      <c r="A15" s="26">
        <v>45528</v>
      </c>
      <c r="B15" s="27">
        <v>0.625</v>
      </c>
      <c r="C15" s="28">
        <v>45528.625</v>
      </c>
      <c r="D15" s="28" t="s">
        <v>110</v>
      </c>
      <c r="E15" s="29">
        <v>0</v>
      </c>
      <c r="F15" s="30">
        <v>1.3</v>
      </c>
      <c r="G15" s="31" t="s">
        <v>56</v>
      </c>
      <c r="H15" s="29">
        <v>2</v>
      </c>
      <c r="I15" s="30">
        <v>1.4</v>
      </c>
    </row>
    <row r="16" spans="1:9" thickBot="1" x14ac:dyDescent="0.3">
      <c r="A16" s="26">
        <v>45528</v>
      </c>
      <c r="B16" s="27">
        <v>0.625</v>
      </c>
      <c r="C16" s="28">
        <v>45528.625</v>
      </c>
      <c r="D16" s="28" t="s">
        <v>23</v>
      </c>
      <c r="E16" s="29">
        <v>4</v>
      </c>
      <c r="F16" s="30">
        <v>3.3</v>
      </c>
      <c r="G16" s="31" t="s">
        <v>600</v>
      </c>
      <c r="H16" s="29">
        <v>1</v>
      </c>
      <c r="I16" s="30">
        <v>0.3</v>
      </c>
    </row>
    <row r="17" spans="1:9" thickBot="1" x14ac:dyDescent="0.3">
      <c r="A17" s="26">
        <v>45528</v>
      </c>
      <c r="B17" s="27">
        <v>0.625</v>
      </c>
      <c r="C17" s="28">
        <v>45528.625</v>
      </c>
      <c r="D17" s="28" t="s">
        <v>602</v>
      </c>
      <c r="E17" s="29">
        <v>0</v>
      </c>
      <c r="F17" s="30">
        <v>0.1</v>
      </c>
      <c r="G17" s="31" t="s">
        <v>82</v>
      </c>
      <c r="H17" s="29">
        <v>1</v>
      </c>
      <c r="I17" s="30">
        <v>2.2000000000000002</v>
      </c>
    </row>
    <row r="18" spans="1:9" thickBot="1" x14ac:dyDescent="0.3">
      <c r="A18" s="26">
        <v>45528</v>
      </c>
      <c r="B18" s="27">
        <v>0.72916666666666663</v>
      </c>
      <c r="C18" s="28">
        <v>45528.729166666664</v>
      </c>
      <c r="D18" s="28" t="s">
        <v>61</v>
      </c>
      <c r="E18" s="29">
        <v>0</v>
      </c>
      <c r="F18" s="30">
        <v>1.2</v>
      </c>
      <c r="G18" s="31" t="s">
        <v>35</v>
      </c>
      <c r="H18" s="29">
        <v>2</v>
      </c>
      <c r="I18" s="30">
        <v>0.9</v>
      </c>
    </row>
    <row r="19" spans="1:9" thickBot="1" x14ac:dyDescent="0.3">
      <c r="A19" s="26">
        <v>45529</v>
      </c>
      <c r="B19" s="27">
        <v>0.58333333333333337</v>
      </c>
      <c r="C19" s="28">
        <v>45529.583333333336</v>
      </c>
      <c r="D19" s="28" t="s">
        <v>65</v>
      </c>
      <c r="E19" s="29">
        <v>1</v>
      </c>
      <c r="F19" s="30">
        <v>2.2000000000000002</v>
      </c>
      <c r="G19" s="31" t="s">
        <v>40</v>
      </c>
      <c r="H19" s="29">
        <v>1</v>
      </c>
      <c r="I19" s="30">
        <v>1.6</v>
      </c>
    </row>
    <row r="20" spans="1:9" thickBot="1" x14ac:dyDescent="0.3">
      <c r="A20" s="26">
        <v>45529</v>
      </c>
      <c r="B20" s="27">
        <v>0.58333333333333337</v>
      </c>
      <c r="C20" s="28">
        <v>45529.583333333336</v>
      </c>
      <c r="D20" s="28" t="s">
        <v>33</v>
      </c>
      <c r="E20" s="29">
        <v>2</v>
      </c>
      <c r="F20" s="30">
        <v>1.9</v>
      </c>
      <c r="G20" s="31" t="s">
        <v>51</v>
      </c>
      <c r="H20" s="29">
        <v>6</v>
      </c>
      <c r="I20" s="30">
        <v>1.6</v>
      </c>
    </row>
    <row r="21" spans="1:9" thickBot="1" x14ac:dyDescent="0.3">
      <c r="A21" s="26">
        <v>45529</v>
      </c>
      <c r="B21" s="27">
        <v>0.6875</v>
      </c>
      <c r="C21" s="28">
        <v>45529.6875</v>
      </c>
      <c r="D21" s="28" t="s">
        <v>25</v>
      </c>
      <c r="E21" s="29">
        <v>2</v>
      </c>
      <c r="F21" s="30">
        <v>2.5</v>
      </c>
      <c r="G21" s="31" t="s">
        <v>46</v>
      </c>
      <c r="H21" s="29">
        <v>0</v>
      </c>
      <c r="I21" s="30">
        <v>0.5</v>
      </c>
    </row>
    <row r="22" spans="1:9" thickBot="1" x14ac:dyDescent="0.3">
      <c r="A22" s="26">
        <v>45535</v>
      </c>
      <c r="B22" s="27">
        <v>0.52083333333333337</v>
      </c>
      <c r="C22" s="28">
        <v>45535.520833333336</v>
      </c>
      <c r="D22" s="28" t="s">
        <v>35</v>
      </c>
      <c r="E22" s="29">
        <v>1</v>
      </c>
      <c r="F22" s="30">
        <v>2.1</v>
      </c>
      <c r="G22" s="31" t="s">
        <v>37</v>
      </c>
      <c r="H22" s="29">
        <v>1</v>
      </c>
      <c r="I22" s="30">
        <v>1.7</v>
      </c>
    </row>
    <row r="23" spans="1:9" thickBot="1" x14ac:dyDescent="0.3">
      <c r="A23" s="26">
        <v>45535</v>
      </c>
      <c r="B23" s="27">
        <v>0.625</v>
      </c>
      <c r="C23" s="28">
        <v>45535.625</v>
      </c>
      <c r="D23" s="28" t="s">
        <v>91</v>
      </c>
      <c r="E23" s="29">
        <v>2</v>
      </c>
      <c r="F23" s="30">
        <v>1.8</v>
      </c>
      <c r="G23" s="31" t="s">
        <v>65</v>
      </c>
      <c r="H23" s="29">
        <v>3</v>
      </c>
      <c r="I23" s="30">
        <v>2.4</v>
      </c>
    </row>
    <row r="24" spans="1:9" thickBot="1" x14ac:dyDescent="0.3">
      <c r="A24" s="26">
        <v>45535</v>
      </c>
      <c r="B24" s="27">
        <v>0.625</v>
      </c>
      <c r="C24" s="28">
        <v>45535.625</v>
      </c>
      <c r="D24" s="28" t="s">
        <v>601</v>
      </c>
      <c r="E24" s="29">
        <v>1</v>
      </c>
      <c r="F24" s="30">
        <v>0.4</v>
      </c>
      <c r="G24" s="31" t="s">
        <v>61</v>
      </c>
      <c r="H24" s="29">
        <v>2</v>
      </c>
      <c r="I24" s="30">
        <v>1.4</v>
      </c>
    </row>
    <row r="25" spans="1:9" thickBot="1" x14ac:dyDescent="0.3">
      <c r="A25" s="26">
        <v>45535</v>
      </c>
      <c r="B25" s="27">
        <v>0.625</v>
      </c>
      <c r="C25" s="28">
        <v>45535.625</v>
      </c>
      <c r="D25" s="28" t="s">
        <v>82</v>
      </c>
      <c r="E25" s="29">
        <v>1</v>
      </c>
      <c r="F25" s="30">
        <v>1</v>
      </c>
      <c r="G25" s="31" t="s">
        <v>33</v>
      </c>
      <c r="H25" s="29">
        <v>1</v>
      </c>
      <c r="I25" s="30">
        <v>0.7</v>
      </c>
    </row>
    <row r="26" spans="1:9" thickBot="1" x14ac:dyDescent="0.3">
      <c r="A26" s="26">
        <v>45535</v>
      </c>
      <c r="B26" s="27">
        <v>0.625</v>
      </c>
      <c r="C26" s="28">
        <v>45535.625</v>
      </c>
      <c r="D26" s="28" t="s">
        <v>600</v>
      </c>
      <c r="E26" s="29">
        <v>1</v>
      </c>
      <c r="F26" s="30">
        <v>0.4</v>
      </c>
      <c r="G26" s="31" t="s">
        <v>68</v>
      </c>
      <c r="H26" s="29">
        <v>1</v>
      </c>
      <c r="I26" s="30">
        <v>0.9</v>
      </c>
    </row>
    <row r="27" spans="1:9" thickBot="1" x14ac:dyDescent="0.3">
      <c r="A27" s="26">
        <v>45535</v>
      </c>
      <c r="B27" s="27">
        <v>0.625</v>
      </c>
      <c r="C27" s="28">
        <v>45535.625</v>
      </c>
      <c r="D27" s="28" t="s">
        <v>46</v>
      </c>
      <c r="E27" s="29">
        <v>3</v>
      </c>
      <c r="F27" s="30">
        <v>2.8</v>
      </c>
      <c r="G27" s="31" t="s">
        <v>602</v>
      </c>
      <c r="H27" s="29">
        <v>1</v>
      </c>
      <c r="I27" s="30">
        <v>1.5</v>
      </c>
    </row>
    <row r="28" spans="1:9" thickBot="1" x14ac:dyDescent="0.3">
      <c r="A28" s="26">
        <v>45535</v>
      </c>
      <c r="B28" s="27">
        <v>0.72916666666666663</v>
      </c>
      <c r="C28" s="28">
        <v>45535.729166666664</v>
      </c>
      <c r="D28" s="28" t="s">
        <v>56</v>
      </c>
      <c r="E28" s="29">
        <v>1</v>
      </c>
      <c r="F28" s="30">
        <v>0.7</v>
      </c>
      <c r="G28" s="31" t="s">
        <v>23</v>
      </c>
      <c r="H28" s="29">
        <v>3</v>
      </c>
      <c r="I28" s="30">
        <v>3</v>
      </c>
    </row>
    <row r="29" spans="1:9" thickBot="1" x14ac:dyDescent="0.3">
      <c r="A29" s="26">
        <v>45536</v>
      </c>
      <c r="B29" s="27">
        <v>0.5625</v>
      </c>
      <c r="C29" s="28">
        <v>45536.5625</v>
      </c>
      <c r="D29" s="28" t="s">
        <v>40</v>
      </c>
      <c r="E29" s="29">
        <v>2</v>
      </c>
      <c r="F29" s="30">
        <v>1.8</v>
      </c>
      <c r="G29" s="31" t="s">
        <v>28</v>
      </c>
      <c r="H29" s="29">
        <v>1</v>
      </c>
      <c r="I29" s="30">
        <v>1.2</v>
      </c>
    </row>
    <row r="30" spans="1:9" thickBot="1" x14ac:dyDescent="0.3">
      <c r="A30" s="26">
        <v>45536</v>
      </c>
      <c r="B30" s="27">
        <v>0.5625</v>
      </c>
      <c r="C30" s="28">
        <v>45536.5625</v>
      </c>
      <c r="D30" s="28" t="s">
        <v>51</v>
      </c>
      <c r="E30" s="29">
        <v>1</v>
      </c>
      <c r="F30" s="30">
        <v>2.4</v>
      </c>
      <c r="G30" s="31" t="s">
        <v>110</v>
      </c>
      <c r="H30" s="29">
        <v>1</v>
      </c>
      <c r="I30" s="30">
        <v>0.5</v>
      </c>
    </row>
    <row r="31" spans="1:9" thickBot="1" x14ac:dyDescent="0.3">
      <c r="A31" s="26">
        <v>45536</v>
      </c>
      <c r="B31" s="27">
        <v>0.66666666666666663</v>
      </c>
      <c r="C31" s="28">
        <v>45536.666666666664</v>
      </c>
      <c r="D31" s="28" t="s">
        <v>30</v>
      </c>
      <c r="E31" s="29">
        <v>0</v>
      </c>
      <c r="F31" s="30">
        <v>1.4</v>
      </c>
      <c r="G31" s="31" t="s">
        <v>25</v>
      </c>
      <c r="H31" s="29">
        <v>3</v>
      </c>
      <c r="I31" s="30">
        <v>1.8</v>
      </c>
    </row>
    <row r="32" spans="1:9" thickBot="1" x14ac:dyDescent="0.3">
      <c r="A32" s="26">
        <v>45549</v>
      </c>
      <c r="B32" s="27">
        <v>0.52083333333333337</v>
      </c>
      <c r="C32" s="28">
        <v>45549.520833333336</v>
      </c>
      <c r="D32" s="28" t="s">
        <v>602</v>
      </c>
      <c r="E32" s="29">
        <v>0</v>
      </c>
      <c r="F32" s="30">
        <v>1.1000000000000001</v>
      </c>
      <c r="G32" s="31" t="s">
        <v>30</v>
      </c>
      <c r="H32" s="29">
        <v>3</v>
      </c>
      <c r="I32" s="30">
        <v>2.6</v>
      </c>
    </row>
    <row r="33" spans="1:9" thickBot="1" x14ac:dyDescent="0.3">
      <c r="A33" s="26">
        <v>45549</v>
      </c>
      <c r="B33" s="27">
        <v>0.625</v>
      </c>
      <c r="C33" s="28">
        <v>45549.625</v>
      </c>
      <c r="D33" s="28" t="s">
        <v>37</v>
      </c>
      <c r="E33" s="29">
        <v>0</v>
      </c>
      <c r="F33" s="30">
        <v>1.6</v>
      </c>
      <c r="G33" s="31" t="s">
        <v>600</v>
      </c>
      <c r="H33" s="29">
        <v>0</v>
      </c>
      <c r="I33" s="30">
        <v>0.3</v>
      </c>
    </row>
    <row r="34" spans="1:9" thickBot="1" x14ac:dyDescent="0.3">
      <c r="A34" s="26">
        <v>45549</v>
      </c>
      <c r="B34" s="27">
        <v>0.625</v>
      </c>
      <c r="C34" s="28">
        <v>45549.625</v>
      </c>
      <c r="D34" s="28" t="s">
        <v>110</v>
      </c>
      <c r="E34" s="29">
        <v>2</v>
      </c>
      <c r="F34" s="30">
        <v>2.5</v>
      </c>
      <c r="G34" s="31" t="s">
        <v>601</v>
      </c>
      <c r="H34" s="29">
        <v>2</v>
      </c>
      <c r="I34" s="30">
        <v>1.2</v>
      </c>
    </row>
    <row r="35" spans="1:9" thickBot="1" x14ac:dyDescent="0.3">
      <c r="A35" s="26">
        <v>45549</v>
      </c>
      <c r="B35" s="27">
        <v>0.625</v>
      </c>
      <c r="C35" s="28">
        <v>45549.625</v>
      </c>
      <c r="D35" s="28" t="s">
        <v>23</v>
      </c>
      <c r="E35" s="29">
        <v>2</v>
      </c>
      <c r="F35" s="30">
        <v>2.1</v>
      </c>
      <c r="G35" s="31" t="s">
        <v>46</v>
      </c>
      <c r="H35" s="29">
        <v>1</v>
      </c>
      <c r="I35" s="30">
        <v>1</v>
      </c>
    </row>
    <row r="36" spans="1:9" thickBot="1" x14ac:dyDescent="0.3">
      <c r="A36" s="26">
        <v>45549</v>
      </c>
      <c r="B36" s="27">
        <v>0.625</v>
      </c>
      <c r="C36" s="28">
        <v>45549.625</v>
      </c>
      <c r="D36" s="28" t="s">
        <v>25</v>
      </c>
      <c r="E36" s="29">
        <v>0</v>
      </c>
      <c r="F36" s="30">
        <v>0.9</v>
      </c>
      <c r="G36" s="31" t="s">
        <v>82</v>
      </c>
      <c r="H36" s="29">
        <v>1</v>
      </c>
      <c r="I36" s="30">
        <v>0.4</v>
      </c>
    </row>
    <row r="37" spans="1:9" thickBot="1" x14ac:dyDescent="0.3">
      <c r="A37" s="26">
        <v>45549</v>
      </c>
      <c r="B37" s="27">
        <v>0.625</v>
      </c>
      <c r="C37" s="28">
        <v>45549.625</v>
      </c>
      <c r="D37" s="28" t="s">
        <v>68</v>
      </c>
      <c r="E37" s="29">
        <v>1</v>
      </c>
      <c r="F37" s="30">
        <v>1.5</v>
      </c>
      <c r="G37" s="31" t="s">
        <v>56</v>
      </c>
      <c r="H37" s="29">
        <v>1</v>
      </c>
      <c r="I37" s="30">
        <v>0.8</v>
      </c>
    </row>
    <row r="38" spans="1:9" thickBot="1" x14ac:dyDescent="0.3">
      <c r="A38" s="26">
        <v>45549</v>
      </c>
      <c r="B38" s="27">
        <v>0.72916666666666663</v>
      </c>
      <c r="C38" s="28">
        <v>45549.729166666664</v>
      </c>
      <c r="D38" s="28" t="s">
        <v>61</v>
      </c>
      <c r="E38" s="29">
        <v>3</v>
      </c>
      <c r="F38" s="30">
        <v>2.1</v>
      </c>
      <c r="G38" s="31" t="s">
        <v>91</v>
      </c>
      <c r="H38" s="29">
        <v>2</v>
      </c>
      <c r="I38" s="30">
        <v>0.9</v>
      </c>
    </row>
    <row r="39" spans="1:9" thickBot="1" x14ac:dyDescent="0.3">
      <c r="A39" s="26">
        <v>45549</v>
      </c>
      <c r="B39" s="27">
        <v>0.83333333333333337</v>
      </c>
      <c r="C39" s="28">
        <v>45549.833333333336</v>
      </c>
      <c r="D39" s="28" t="s">
        <v>65</v>
      </c>
      <c r="E39" s="29">
        <v>0</v>
      </c>
      <c r="F39" s="30">
        <v>1.7</v>
      </c>
      <c r="G39" s="31" t="s">
        <v>51</v>
      </c>
      <c r="H39" s="29">
        <v>1</v>
      </c>
      <c r="I39" s="30">
        <v>0.8</v>
      </c>
    </row>
    <row r="40" spans="1:9" thickBot="1" x14ac:dyDescent="0.3">
      <c r="A40" s="26">
        <v>45550</v>
      </c>
      <c r="B40" s="27">
        <v>0.58333333333333337</v>
      </c>
      <c r="C40" s="28">
        <v>45550.583333333336</v>
      </c>
      <c r="D40" s="28" t="s">
        <v>28</v>
      </c>
      <c r="E40" s="29">
        <v>0</v>
      </c>
      <c r="F40" s="30">
        <v>0.7</v>
      </c>
      <c r="G40" s="31" t="s">
        <v>35</v>
      </c>
      <c r="H40" s="29">
        <v>1</v>
      </c>
      <c r="I40" s="30">
        <v>0.7</v>
      </c>
    </row>
    <row r="41" spans="1:9" thickBot="1" x14ac:dyDescent="0.3">
      <c r="A41" s="26">
        <v>45550</v>
      </c>
      <c r="B41" s="27">
        <v>0.6875</v>
      </c>
      <c r="C41" s="28">
        <v>45550.6875</v>
      </c>
      <c r="D41" s="28" t="s">
        <v>33</v>
      </c>
      <c r="E41" s="29">
        <v>1</v>
      </c>
      <c r="F41" s="30">
        <v>1.2</v>
      </c>
      <c r="G41" s="31" t="s">
        <v>40</v>
      </c>
      <c r="H41" s="29">
        <v>2</v>
      </c>
      <c r="I41" s="30">
        <v>1.5</v>
      </c>
    </row>
    <row r="42" spans="1:9" thickBot="1" x14ac:dyDescent="0.3">
      <c r="A42" s="26">
        <v>45556</v>
      </c>
      <c r="B42" s="27">
        <v>0.52083333333333337</v>
      </c>
      <c r="C42" s="28">
        <v>45556.520833333336</v>
      </c>
      <c r="D42" s="28" t="s">
        <v>56</v>
      </c>
      <c r="E42" s="29">
        <v>0</v>
      </c>
      <c r="F42" s="30">
        <v>0.9</v>
      </c>
      <c r="G42" s="31" t="s">
        <v>51</v>
      </c>
      <c r="H42" s="29">
        <v>3</v>
      </c>
      <c r="I42" s="30">
        <v>2.2000000000000002</v>
      </c>
    </row>
    <row r="43" spans="1:9" thickBot="1" x14ac:dyDescent="0.3">
      <c r="A43" s="26">
        <v>45556</v>
      </c>
      <c r="B43" s="27">
        <v>0.625</v>
      </c>
      <c r="C43" s="28">
        <v>45556.625</v>
      </c>
      <c r="D43" s="28" t="s">
        <v>25</v>
      </c>
      <c r="E43" s="29">
        <v>3</v>
      </c>
      <c r="F43" s="30">
        <v>2</v>
      </c>
      <c r="G43" s="31" t="s">
        <v>65</v>
      </c>
      <c r="H43" s="29">
        <v>0</v>
      </c>
      <c r="I43" s="30">
        <v>1.1000000000000001</v>
      </c>
    </row>
    <row r="44" spans="1:9" thickBot="1" x14ac:dyDescent="0.3">
      <c r="A44" s="26">
        <v>45556</v>
      </c>
      <c r="B44" s="27">
        <v>0.625</v>
      </c>
      <c r="C44" s="28">
        <v>45556.625</v>
      </c>
      <c r="D44" s="28" t="s">
        <v>601</v>
      </c>
      <c r="E44" s="29">
        <v>1</v>
      </c>
      <c r="F44" s="30">
        <v>0.7</v>
      </c>
      <c r="G44" s="31" t="s">
        <v>91</v>
      </c>
      <c r="H44" s="29">
        <v>1</v>
      </c>
      <c r="I44" s="30">
        <v>1.1000000000000001</v>
      </c>
    </row>
    <row r="45" spans="1:9" thickBot="1" x14ac:dyDescent="0.3">
      <c r="A45" s="26">
        <v>45556</v>
      </c>
      <c r="B45" s="27">
        <v>0.625</v>
      </c>
      <c r="C45" s="28">
        <v>45556.625</v>
      </c>
      <c r="D45" s="28" t="s">
        <v>602</v>
      </c>
      <c r="E45" s="29">
        <v>1</v>
      </c>
      <c r="F45" s="30">
        <v>2.4</v>
      </c>
      <c r="G45" s="31" t="s">
        <v>600</v>
      </c>
      <c r="H45" s="29">
        <v>1</v>
      </c>
      <c r="I45" s="30">
        <v>1.6</v>
      </c>
    </row>
    <row r="46" spans="1:9" thickBot="1" x14ac:dyDescent="0.3">
      <c r="A46" s="26">
        <v>45556</v>
      </c>
      <c r="B46" s="27">
        <v>0.625</v>
      </c>
      <c r="C46" s="28">
        <v>45556.625</v>
      </c>
      <c r="D46" s="28" t="s">
        <v>28</v>
      </c>
      <c r="E46" s="29">
        <v>3</v>
      </c>
      <c r="F46" s="30">
        <v>3.5</v>
      </c>
      <c r="G46" s="31" t="s">
        <v>46</v>
      </c>
      <c r="H46" s="29">
        <v>1</v>
      </c>
      <c r="I46" s="30">
        <v>0.8</v>
      </c>
    </row>
    <row r="47" spans="1:9" thickBot="1" x14ac:dyDescent="0.3">
      <c r="A47" s="26">
        <v>45556</v>
      </c>
      <c r="B47" s="27">
        <v>0.625</v>
      </c>
      <c r="C47" s="28">
        <v>45556.625</v>
      </c>
      <c r="D47" s="28" t="s">
        <v>68</v>
      </c>
      <c r="E47" s="29">
        <v>3</v>
      </c>
      <c r="F47" s="30">
        <v>2.2000000000000002</v>
      </c>
      <c r="G47" s="31" t="s">
        <v>40</v>
      </c>
      <c r="H47" s="29">
        <v>1</v>
      </c>
      <c r="I47" s="30">
        <v>1.5</v>
      </c>
    </row>
    <row r="48" spans="1:9" thickBot="1" x14ac:dyDescent="0.3">
      <c r="A48" s="26">
        <v>45556</v>
      </c>
      <c r="B48" s="27">
        <v>0.625</v>
      </c>
      <c r="C48" s="28">
        <v>45556.625</v>
      </c>
      <c r="D48" s="28" t="s">
        <v>61</v>
      </c>
      <c r="E48" s="29">
        <v>3</v>
      </c>
      <c r="F48" s="30">
        <v>1.7</v>
      </c>
      <c r="G48" s="31" t="s">
        <v>33</v>
      </c>
      <c r="H48" s="29">
        <v>1</v>
      </c>
      <c r="I48" s="30">
        <v>0.5</v>
      </c>
    </row>
    <row r="49" spans="1:9" thickBot="1" x14ac:dyDescent="0.3">
      <c r="A49" s="26">
        <v>45556</v>
      </c>
      <c r="B49" s="27">
        <v>0.72916666666666663</v>
      </c>
      <c r="C49" s="28">
        <v>45556.729166666664</v>
      </c>
      <c r="D49" s="28" t="s">
        <v>110</v>
      </c>
      <c r="E49" s="29">
        <v>0</v>
      </c>
      <c r="F49" s="30">
        <v>1</v>
      </c>
      <c r="G49" s="31" t="s">
        <v>30</v>
      </c>
      <c r="H49" s="29">
        <v>0</v>
      </c>
      <c r="I49" s="30">
        <v>1.6</v>
      </c>
    </row>
    <row r="50" spans="1:9" thickBot="1" x14ac:dyDescent="0.3">
      <c r="A50" s="26">
        <v>45557</v>
      </c>
      <c r="B50" s="27">
        <v>0.58333333333333337</v>
      </c>
      <c r="C50" s="28">
        <v>45557.583333333336</v>
      </c>
      <c r="D50" s="28" t="s">
        <v>37</v>
      </c>
      <c r="E50" s="29">
        <v>2</v>
      </c>
      <c r="F50" s="30">
        <v>1</v>
      </c>
      <c r="G50" s="31" t="s">
        <v>82</v>
      </c>
      <c r="H50" s="29">
        <v>2</v>
      </c>
      <c r="I50" s="30">
        <v>1.4</v>
      </c>
    </row>
    <row r="51" spans="1:9" thickBot="1" x14ac:dyDescent="0.3">
      <c r="A51" s="26">
        <v>45557</v>
      </c>
      <c r="B51" s="27">
        <v>0.6875</v>
      </c>
      <c r="C51" s="28">
        <v>45557.6875</v>
      </c>
      <c r="D51" s="28" t="s">
        <v>23</v>
      </c>
      <c r="E51" s="29">
        <v>2</v>
      </c>
      <c r="F51" s="30">
        <v>2.1</v>
      </c>
      <c r="G51" s="31" t="s">
        <v>35</v>
      </c>
      <c r="H51" s="29">
        <v>2</v>
      </c>
      <c r="I51" s="30">
        <v>0.7</v>
      </c>
    </row>
    <row r="52" spans="1:9" thickBot="1" x14ac:dyDescent="0.3">
      <c r="A52" s="26">
        <v>45563</v>
      </c>
      <c r="B52" s="27">
        <v>0.52083333333333337</v>
      </c>
      <c r="C52" s="28">
        <v>45563.520833333336</v>
      </c>
      <c r="D52" s="28" t="s">
        <v>40</v>
      </c>
      <c r="E52" s="29">
        <v>1</v>
      </c>
      <c r="F52" s="30">
        <v>1.6</v>
      </c>
      <c r="G52" s="31" t="s">
        <v>23</v>
      </c>
      <c r="H52" s="29">
        <v>1</v>
      </c>
      <c r="I52" s="30">
        <v>0.9</v>
      </c>
    </row>
    <row r="53" spans="1:9" thickBot="1" x14ac:dyDescent="0.3">
      <c r="A53" s="26">
        <v>45563</v>
      </c>
      <c r="B53" s="27">
        <v>0.625</v>
      </c>
      <c r="C53" s="28">
        <v>45563.625</v>
      </c>
      <c r="D53" s="28" t="s">
        <v>51</v>
      </c>
      <c r="E53" s="29">
        <v>4</v>
      </c>
      <c r="F53" s="30">
        <v>4.2</v>
      </c>
      <c r="G53" s="31" t="s">
        <v>37</v>
      </c>
      <c r="H53" s="29">
        <v>2</v>
      </c>
      <c r="I53" s="30">
        <v>1.1000000000000001</v>
      </c>
    </row>
    <row r="54" spans="1:9" thickBot="1" x14ac:dyDescent="0.3">
      <c r="A54" s="26">
        <v>45563</v>
      </c>
      <c r="B54" s="27">
        <v>0.625</v>
      </c>
      <c r="C54" s="28">
        <v>45563.625</v>
      </c>
      <c r="D54" s="28" t="s">
        <v>35</v>
      </c>
      <c r="E54" s="29">
        <v>4</v>
      </c>
      <c r="F54" s="30">
        <v>4.4000000000000004</v>
      </c>
      <c r="G54" s="31" t="s">
        <v>601</v>
      </c>
      <c r="H54" s="29">
        <v>2</v>
      </c>
      <c r="I54" s="30">
        <v>0.3</v>
      </c>
    </row>
    <row r="55" spans="1:9" thickBot="1" x14ac:dyDescent="0.3">
      <c r="A55" s="26">
        <v>45563</v>
      </c>
      <c r="B55" s="27">
        <v>0.625</v>
      </c>
      <c r="C55" s="28">
        <v>45563.625</v>
      </c>
      <c r="D55" s="28" t="s">
        <v>46</v>
      </c>
      <c r="E55" s="29">
        <v>1</v>
      </c>
      <c r="F55" s="30">
        <v>0.4</v>
      </c>
      <c r="G55" s="31" t="s">
        <v>56</v>
      </c>
      <c r="H55" s="29">
        <v>1</v>
      </c>
      <c r="I55" s="30">
        <v>1</v>
      </c>
    </row>
    <row r="56" spans="1:9" thickBot="1" x14ac:dyDescent="0.3">
      <c r="A56" s="26">
        <v>45563</v>
      </c>
      <c r="B56" s="27">
        <v>0.625</v>
      </c>
      <c r="C56" s="28">
        <v>45563.625</v>
      </c>
      <c r="D56" s="28" t="s">
        <v>91</v>
      </c>
      <c r="E56" s="29">
        <v>2</v>
      </c>
      <c r="F56" s="30">
        <v>0.9</v>
      </c>
      <c r="G56" s="31" t="s">
        <v>110</v>
      </c>
      <c r="H56" s="29">
        <v>1</v>
      </c>
      <c r="I56" s="30">
        <v>0.9</v>
      </c>
    </row>
    <row r="57" spans="1:9" thickBot="1" x14ac:dyDescent="0.3">
      <c r="A57" s="26">
        <v>45563</v>
      </c>
      <c r="B57" s="27">
        <v>0.625</v>
      </c>
      <c r="C57" s="28">
        <v>45563.625</v>
      </c>
      <c r="D57" s="28" t="s">
        <v>82</v>
      </c>
      <c r="E57" s="29">
        <v>0</v>
      </c>
      <c r="F57" s="30">
        <v>0.8</v>
      </c>
      <c r="G57" s="31" t="s">
        <v>68</v>
      </c>
      <c r="H57" s="29">
        <v>1</v>
      </c>
      <c r="I57" s="30">
        <v>1.3</v>
      </c>
    </row>
    <row r="58" spans="1:9" thickBot="1" x14ac:dyDescent="0.3">
      <c r="A58" s="26">
        <v>45563</v>
      </c>
      <c r="B58" s="27">
        <v>0.72916666666666663</v>
      </c>
      <c r="C58" s="28">
        <v>45563.729166666664</v>
      </c>
      <c r="D58" s="28" t="s">
        <v>33</v>
      </c>
      <c r="E58" s="29">
        <v>1</v>
      </c>
      <c r="F58" s="30">
        <v>0.6</v>
      </c>
      <c r="G58" s="31" t="s">
        <v>25</v>
      </c>
      <c r="H58" s="29">
        <v>2</v>
      </c>
      <c r="I58" s="30">
        <v>2.5</v>
      </c>
    </row>
    <row r="59" spans="1:9" thickBot="1" x14ac:dyDescent="0.3">
      <c r="A59" s="26">
        <v>45564</v>
      </c>
      <c r="B59" s="27">
        <v>0.58333333333333337</v>
      </c>
      <c r="C59" s="28">
        <v>45564.583333333336</v>
      </c>
      <c r="D59" s="28" t="s">
        <v>600</v>
      </c>
      <c r="E59" s="29">
        <v>2</v>
      </c>
      <c r="F59" s="30">
        <v>1.2</v>
      </c>
      <c r="G59" s="31" t="s">
        <v>61</v>
      </c>
      <c r="H59" s="29">
        <v>2</v>
      </c>
      <c r="I59" s="30">
        <v>0.8</v>
      </c>
    </row>
    <row r="60" spans="1:9" thickBot="1" x14ac:dyDescent="0.3">
      <c r="A60" s="26">
        <v>45564</v>
      </c>
      <c r="B60" s="27">
        <v>0.6875</v>
      </c>
      <c r="C60" s="28">
        <v>45564.6875</v>
      </c>
      <c r="D60" s="28" t="s">
        <v>30</v>
      </c>
      <c r="E60" s="29">
        <v>0</v>
      </c>
      <c r="F60" s="30">
        <v>1</v>
      </c>
      <c r="G60" s="31" t="s">
        <v>28</v>
      </c>
      <c r="H60" s="29">
        <v>3</v>
      </c>
      <c r="I60" s="30">
        <v>4.4000000000000004</v>
      </c>
    </row>
    <row r="61" spans="1:9" thickBot="1" x14ac:dyDescent="0.3">
      <c r="A61" s="26">
        <v>45565</v>
      </c>
      <c r="B61" s="27">
        <v>0.83333333333333337</v>
      </c>
      <c r="C61" s="28">
        <v>45565.833333333336</v>
      </c>
      <c r="D61" s="28" t="s">
        <v>65</v>
      </c>
      <c r="E61" s="29">
        <v>3</v>
      </c>
      <c r="F61" s="30">
        <v>1.3</v>
      </c>
      <c r="G61" s="31" t="s">
        <v>602</v>
      </c>
      <c r="H61" s="29">
        <v>1</v>
      </c>
      <c r="I61" s="30">
        <v>0.6</v>
      </c>
    </row>
    <row r="62" spans="1:9" thickBot="1" x14ac:dyDescent="0.3">
      <c r="A62" s="26">
        <v>45570</v>
      </c>
      <c r="B62" s="27">
        <v>0.52083333333333337</v>
      </c>
      <c r="C62" s="28">
        <v>45570.520833333336</v>
      </c>
      <c r="D62" s="28" t="s">
        <v>110</v>
      </c>
      <c r="E62" s="29">
        <v>0</v>
      </c>
      <c r="F62" s="30">
        <v>0.6</v>
      </c>
      <c r="G62" s="31" t="s">
        <v>25</v>
      </c>
      <c r="H62" s="29">
        <v>1</v>
      </c>
      <c r="I62" s="30">
        <v>1.4</v>
      </c>
    </row>
    <row r="63" spans="1:9" thickBot="1" x14ac:dyDescent="0.3">
      <c r="A63" s="26">
        <v>45570</v>
      </c>
      <c r="B63" s="27">
        <v>0.625</v>
      </c>
      <c r="C63" s="28">
        <v>45570.625</v>
      </c>
      <c r="D63" s="28" t="s">
        <v>23</v>
      </c>
      <c r="E63" s="29">
        <v>3</v>
      </c>
      <c r="F63" s="30">
        <v>1.6</v>
      </c>
      <c r="G63" s="31" t="s">
        <v>68</v>
      </c>
      <c r="H63" s="29">
        <v>2</v>
      </c>
      <c r="I63" s="30">
        <v>2.6</v>
      </c>
    </row>
    <row r="64" spans="1:9" thickBot="1" x14ac:dyDescent="0.3">
      <c r="A64" s="26">
        <v>45570</v>
      </c>
      <c r="B64" s="27">
        <v>0.625</v>
      </c>
      <c r="C64" s="28">
        <v>45570.625</v>
      </c>
      <c r="D64" s="28" t="s">
        <v>46</v>
      </c>
      <c r="E64" s="29">
        <v>5</v>
      </c>
      <c r="F64" s="30">
        <v>4.2</v>
      </c>
      <c r="G64" s="31" t="s">
        <v>33</v>
      </c>
      <c r="H64" s="29">
        <v>3</v>
      </c>
      <c r="I64" s="30">
        <v>1</v>
      </c>
    </row>
    <row r="65" spans="1:9" thickBot="1" x14ac:dyDescent="0.3">
      <c r="A65" s="26">
        <v>45570</v>
      </c>
      <c r="B65" s="27">
        <v>0.625</v>
      </c>
      <c r="C65" s="28">
        <v>45570.625</v>
      </c>
      <c r="D65" s="28" t="s">
        <v>56</v>
      </c>
      <c r="E65" s="29">
        <v>4</v>
      </c>
      <c r="F65" s="30">
        <v>3.6</v>
      </c>
      <c r="G65" s="31" t="s">
        <v>600</v>
      </c>
      <c r="H65" s="29">
        <v>1</v>
      </c>
      <c r="I65" s="30">
        <v>0.6</v>
      </c>
    </row>
    <row r="66" spans="1:9" thickBot="1" x14ac:dyDescent="0.3">
      <c r="A66" s="26">
        <v>45570</v>
      </c>
      <c r="B66" s="27">
        <v>0.625</v>
      </c>
      <c r="C66" s="28">
        <v>45570.625</v>
      </c>
      <c r="D66" s="28" t="s">
        <v>35</v>
      </c>
      <c r="E66" s="29">
        <v>3</v>
      </c>
      <c r="F66" s="30">
        <v>2.8</v>
      </c>
      <c r="G66" s="31" t="s">
        <v>602</v>
      </c>
      <c r="H66" s="29">
        <v>1</v>
      </c>
      <c r="I66" s="30">
        <v>0.6</v>
      </c>
    </row>
    <row r="67" spans="1:9" thickBot="1" x14ac:dyDescent="0.3">
      <c r="A67" s="26">
        <v>45570</v>
      </c>
      <c r="B67" s="27">
        <v>0.625</v>
      </c>
      <c r="C67" s="28">
        <v>45570.625</v>
      </c>
      <c r="D67" s="28" t="s">
        <v>601</v>
      </c>
      <c r="E67" s="29">
        <v>1</v>
      </c>
      <c r="F67" s="30">
        <v>0.8</v>
      </c>
      <c r="G67" s="31" t="s">
        <v>65</v>
      </c>
      <c r="H67" s="29">
        <v>0</v>
      </c>
      <c r="I67" s="30">
        <v>2.1</v>
      </c>
    </row>
    <row r="68" spans="1:9" thickBot="1" x14ac:dyDescent="0.3">
      <c r="A68" s="26">
        <v>45570</v>
      </c>
      <c r="B68" s="27">
        <v>0.72916666666666663</v>
      </c>
      <c r="C68" s="28">
        <v>45570.729166666664</v>
      </c>
      <c r="D68" s="28" t="s">
        <v>91</v>
      </c>
      <c r="E68" s="29">
        <v>0</v>
      </c>
      <c r="F68" s="30">
        <v>0.7</v>
      </c>
      <c r="G68" s="31" t="s">
        <v>40</v>
      </c>
      <c r="H68" s="29">
        <v>0</v>
      </c>
      <c r="I68" s="30">
        <v>2.1</v>
      </c>
    </row>
    <row r="69" spans="1:9" thickBot="1" x14ac:dyDescent="0.3">
      <c r="A69" s="26">
        <v>45571</v>
      </c>
      <c r="B69" s="27">
        <v>0.58333333333333337</v>
      </c>
      <c r="C69" s="28">
        <v>45571.583333333336</v>
      </c>
      <c r="D69" s="28" t="s">
        <v>61</v>
      </c>
      <c r="E69" s="29">
        <v>0</v>
      </c>
      <c r="F69" s="30">
        <v>0.5</v>
      </c>
      <c r="G69" s="31" t="s">
        <v>30</v>
      </c>
      <c r="H69" s="29">
        <v>0</v>
      </c>
      <c r="I69" s="30">
        <v>0.6</v>
      </c>
    </row>
    <row r="70" spans="1:9" thickBot="1" x14ac:dyDescent="0.3">
      <c r="A70" s="26">
        <v>45571</v>
      </c>
      <c r="B70" s="27">
        <v>0.58333333333333337</v>
      </c>
      <c r="C70" s="28">
        <v>45571.583333333336</v>
      </c>
      <c r="D70" s="28" t="s">
        <v>51</v>
      </c>
      <c r="E70" s="29">
        <v>1</v>
      </c>
      <c r="F70" s="30">
        <v>2.2999999999999998</v>
      </c>
      <c r="G70" s="31" t="s">
        <v>82</v>
      </c>
      <c r="H70" s="29">
        <v>1</v>
      </c>
      <c r="I70" s="30">
        <v>0.9</v>
      </c>
    </row>
    <row r="71" spans="1:9" thickBot="1" x14ac:dyDescent="0.3">
      <c r="A71" s="26">
        <v>45571</v>
      </c>
      <c r="B71" s="27">
        <v>0.6875</v>
      </c>
      <c r="C71" s="28">
        <v>45571.6875</v>
      </c>
      <c r="D71" s="28" t="s">
        <v>37</v>
      </c>
      <c r="E71" s="29">
        <v>3</v>
      </c>
      <c r="F71" s="30">
        <v>1.8</v>
      </c>
      <c r="G71" s="31" t="s">
        <v>28</v>
      </c>
      <c r="H71" s="29">
        <v>2</v>
      </c>
      <c r="I71" s="30">
        <v>1.3</v>
      </c>
    </row>
    <row r="72" spans="1:9" thickBot="1" x14ac:dyDescent="0.3">
      <c r="A72" s="26">
        <v>45584</v>
      </c>
      <c r="B72" s="27">
        <v>0.52083333333333337</v>
      </c>
      <c r="C72" s="28">
        <v>45584.520833333336</v>
      </c>
      <c r="D72" s="28" t="s">
        <v>28</v>
      </c>
      <c r="E72" s="29">
        <v>4</v>
      </c>
      <c r="F72" s="30">
        <v>1.9</v>
      </c>
      <c r="G72" s="31" t="s">
        <v>56</v>
      </c>
      <c r="H72" s="29">
        <v>1</v>
      </c>
      <c r="I72" s="30">
        <v>0.8</v>
      </c>
    </row>
    <row r="73" spans="1:9" thickBot="1" x14ac:dyDescent="0.3">
      <c r="A73" s="26">
        <v>45584</v>
      </c>
      <c r="B73" s="27">
        <v>0.625</v>
      </c>
      <c r="C73" s="28">
        <v>45584.625</v>
      </c>
      <c r="D73" s="28" t="s">
        <v>602</v>
      </c>
      <c r="E73" s="29">
        <v>2</v>
      </c>
      <c r="F73" s="30">
        <v>2.1</v>
      </c>
      <c r="G73" s="31" t="s">
        <v>601</v>
      </c>
      <c r="H73" s="29">
        <v>3</v>
      </c>
      <c r="I73" s="30">
        <v>3.1</v>
      </c>
    </row>
    <row r="74" spans="1:9" thickBot="1" x14ac:dyDescent="0.3">
      <c r="A74" s="26">
        <v>45584</v>
      </c>
      <c r="B74" s="27">
        <v>0.625</v>
      </c>
      <c r="C74" s="28">
        <v>45584.625</v>
      </c>
      <c r="D74" s="28" t="s">
        <v>600</v>
      </c>
      <c r="E74" s="29">
        <v>0</v>
      </c>
      <c r="F74" s="30">
        <v>1.3</v>
      </c>
      <c r="G74" s="31" t="s">
        <v>91</v>
      </c>
      <c r="H74" s="29">
        <v>2</v>
      </c>
      <c r="I74" s="30">
        <v>1.7</v>
      </c>
    </row>
    <row r="75" spans="1:9" thickBot="1" x14ac:dyDescent="0.3">
      <c r="A75" s="26">
        <v>45584</v>
      </c>
      <c r="B75" s="27">
        <v>0.625</v>
      </c>
      <c r="C75" s="28">
        <v>45584.625</v>
      </c>
      <c r="D75" s="28" t="s">
        <v>40</v>
      </c>
      <c r="E75" s="29">
        <v>0</v>
      </c>
      <c r="F75" s="30">
        <v>2</v>
      </c>
      <c r="G75" s="31" t="s">
        <v>37</v>
      </c>
      <c r="H75" s="29">
        <v>1</v>
      </c>
      <c r="I75" s="30">
        <v>1.1000000000000001</v>
      </c>
    </row>
    <row r="76" spans="1:9" thickBot="1" x14ac:dyDescent="0.3">
      <c r="A76" s="26">
        <v>45584</v>
      </c>
      <c r="B76" s="27">
        <v>0.625</v>
      </c>
      <c r="C76" s="28">
        <v>45584.625</v>
      </c>
      <c r="D76" s="28" t="s">
        <v>68</v>
      </c>
      <c r="E76" s="29">
        <v>1</v>
      </c>
      <c r="F76" s="30">
        <v>1.8</v>
      </c>
      <c r="G76" s="31" t="s">
        <v>61</v>
      </c>
      <c r="H76" s="29">
        <v>3</v>
      </c>
      <c r="I76" s="30">
        <v>1.6</v>
      </c>
    </row>
    <row r="77" spans="1:9" thickBot="1" x14ac:dyDescent="0.3">
      <c r="A77" s="26">
        <v>45584</v>
      </c>
      <c r="B77" s="27">
        <v>0.625</v>
      </c>
      <c r="C77" s="28">
        <v>45584.625</v>
      </c>
      <c r="D77" s="28" t="s">
        <v>30</v>
      </c>
      <c r="E77" s="29">
        <v>2</v>
      </c>
      <c r="F77" s="30">
        <v>1.3</v>
      </c>
      <c r="G77" s="31" t="s">
        <v>46</v>
      </c>
      <c r="H77" s="29">
        <v>1</v>
      </c>
      <c r="I77" s="30">
        <v>0.9</v>
      </c>
    </row>
    <row r="78" spans="1:9" thickBot="1" x14ac:dyDescent="0.3">
      <c r="A78" s="26">
        <v>45584</v>
      </c>
      <c r="B78" s="27">
        <v>0.72916666666666663</v>
      </c>
      <c r="C78" s="28">
        <v>45584.729166666664</v>
      </c>
      <c r="D78" s="28" t="s">
        <v>65</v>
      </c>
      <c r="E78" s="29">
        <v>2</v>
      </c>
      <c r="F78" s="30">
        <v>1.8</v>
      </c>
      <c r="G78" s="31" t="s">
        <v>35</v>
      </c>
      <c r="H78" s="29">
        <v>0</v>
      </c>
      <c r="I78" s="30">
        <v>0.7</v>
      </c>
    </row>
    <row r="79" spans="1:9" thickBot="1" x14ac:dyDescent="0.3">
      <c r="A79" s="26">
        <v>45585</v>
      </c>
      <c r="B79" s="27">
        <v>0.58333333333333337</v>
      </c>
      <c r="C79" s="28">
        <v>45585.583333333336</v>
      </c>
      <c r="D79" s="28" t="s">
        <v>33</v>
      </c>
      <c r="E79" s="29">
        <v>1</v>
      </c>
      <c r="F79" s="30">
        <v>0.8</v>
      </c>
      <c r="G79" s="31" t="s">
        <v>23</v>
      </c>
      <c r="H79" s="29">
        <v>2</v>
      </c>
      <c r="I79" s="30">
        <v>1.6</v>
      </c>
    </row>
    <row r="80" spans="1:9" thickBot="1" x14ac:dyDescent="0.3">
      <c r="A80" s="26">
        <v>45585</v>
      </c>
      <c r="B80" s="27">
        <v>0.6875</v>
      </c>
      <c r="C80" s="28">
        <v>45585.6875</v>
      </c>
      <c r="D80" s="28" t="s">
        <v>25</v>
      </c>
      <c r="E80" s="29">
        <v>2</v>
      </c>
      <c r="F80" s="30">
        <v>1.9</v>
      </c>
      <c r="G80" s="31" t="s">
        <v>51</v>
      </c>
      <c r="H80" s="29">
        <v>1</v>
      </c>
      <c r="I80" s="30">
        <v>1</v>
      </c>
    </row>
    <row r="81" spans="1:9" thickBot="1" x14ac:dyDescent="0.3">
      <c r="A81" s="26">
        <v>45586</v>
      </c>
      <c r="B81" s="27">
        <v>0.83333333333333337</v>
      </c>
      <c r="C81" s="28">
        <v>45586.833333333336</v>
      </c>
      <c r="D81" s="28" t="s">
        <v>82</v>
      </c>
      <c r="E81" s="29">
        <v>1</v>
      </c>
      <c r="F81" s="30">
        <v>1.7</v>
      </c>
      <c r="G81" s="31" t="s">
        <v>110</v>
      </c>
      <c r="H81" s="29">
        <v>0</v>
      </c>
      <c r="I81" s="30">
        <v>1</v>
      </c>
    </row>
    <row r="82" spans="1:9" thickBot="1" x14ac:dyDescent="0.3">
      <c r="A82" s="26">
        <v>45590</v>
      </c>
      <c r="B82" s="27">
        <v>0.83333333333333337</v>
      </c>
      <c r="C82" s="28">
        <v>45590.833333333336</v>
      </c>
      <c r="D82" s="28" t="s">
        <v>601</v>
      </c>
      <c r="E82" s="29">
        <v>1</v>
      </c>
      <c r="F82" s="30">
        <v>0.8</v>
      </c>
      <c r="G82" s="31" t="s">
        <v>82</v>
      </c>
      <c r="H82" s="29">
        <v>3</v>
      </c>
      <c r="I82" s="30">
        <v>1.7</v>
      </c>
    </row>
    <row r="83" spans="1:9" thickBot="1" x14ac:dyDescent="0.3">
      <c r="A83" s="26">
        <v>45591</v>
      </c>
      <c r="B83" s="27">
        <v>0.625</v>
      </c>
      <c r="C83" s="28">
        <v>45591.625</v>
      </c>
      <c r="D83" s="28" t="s">
        <v>46</v>
      </c>
      <c r="E83" s="29">
        <v>4</v>
      </c>
      <c r="F83" s="30">
        <v>4.0999999999999996</v>
      </c>
      <c r="G83" s="31" t="s">
        <v>600</v>
      </c>
      <c r="H83" s="29">
        <v>3</v>
      </c>
      <c r="I83" s="30">
        <v>1.3</v>
      </c>
    </row>
    <row r="84" spans="1:9" thickBot="1" x14ac:dyDescent="0.3">
      <c r="A84" s="26">
        <v>45591</v>
      </c>
      <c r="B84" s="27">
        <v>0.625</v>
      </c>
      <c r="C84" s="28">
        <v>45591.625</v>
      </c>
      <c r="D84" s="28" t="s">
        <v>37</v>
      </c>
      <c r="E84" s="29">
        <v>2</v>
      </c>
      <c r="F84" s="30">
        <v>1.3</v>
      </c>
      <c r="G84" s="31" t="s">
        <v>33</v>
      </c>
      <c r="H84" s="29">
        <v>2</v>
      </c>
      <c r="I84" s="30">
        <v>1.3</v>
      </c>
    </row>
    <row r="85" spans="1:9" thickBot="1" x14ac:dyDescent="0.3">
      <c r="A85" s="26">
        <v>45591</v>
      </c>
      <c r="B85" s="27">
        <v>0.625</v>
      </c>
      <c r="C85" s="28">
        <v>45591.625</v>
      </c>
      <c r="D85" s="28" t="s">
        <v>23</v>
      </c>
      <c r="E85" s="29">
        <v>1</v>
      </c>
      <c r="F85" s="30">
        <v>2.9</v>
      </c>
      <c r="G85" s="31" t="s">
        <v>602</v>
      </c>
      <c r="H85" s="29">
        <v>0</v>
      </c>
      <c r="I85" s="30">
        <v>0.2</v>
      </c>
    </row>
    <row r="86" spans="1:9" thickBot="1" x14ac:dyDescent="0.3">
      <c r="A86" s="26">
        <v>45591</v>
      </c>
      <c r="B86" s="27">
        <v>0.625</v>
      </c>
      <c r="C86" s="28">
        <v>45591.625</v>
      </c>
      <c r="D86" s="28" t="s">
        <v>61</v>
      </c>
      <c r="E86" s="29">
        <v>1</v>
      </c>
      <c r="F86" s="30">
        <v>1.8</v>
      </c>
      <c r="G86" s="31" t="s">
        <v>65</v>
      </c>
      <c r="H86" s="29">
        <v>1</v>
      </c>
      <c r="I86" s="30">
        <v>0.3</v>
      </c>
    </row>
    <row r="87" spans="1:9" thickBot="1" x14ac:dyDescent="0.3">
      <c r="A87" s="26">
        <v>45591</v>
      </c>
      <c r="B87" s="27">
        <v>0.72916666666666663</v>
      </c>
      <c r="C87" s="28">
        <v>45591.729166666664</v>
      </c>
      <c r="D87" s="28" t="s">
        <v>91</v>
      </c>
      <c r="E87" s="29">
        <v>1</v>
      </c>
      <c r="F87" s="30">
        <v>0.8</v>
      </c>
      <c r="G87" s="31" t="s">
        <v>68</v>
      </c>
      <c r="H87" s="29">
        <v>1</v>
      </c>
      <c r="I87" s="30">
        <v>1.2</v>
      </c>
    </row>
    <row r="88" spans="1:9" thickBot="1" x14ac:dyDescent="0.3">
      <c r="A88" s="26">
        <v>45592</v>
      </c>
      <c r="B88" s="27">
        <v>0.58333333333333337</v>
      </c>
      <c r="C88" s="28">
        <v>45592.583333333336</v>
      </c>
      <c r="D88" s="28" t="s">
        <v>51</v>
      </c>
      <c r="E88" s="29">
        <v>2</v>
      </c>
      <c r="F88" s="30">
        <v>1.6</v>
      </c>
      <c r="G88" s="31" t="s">
        <v>40</v>
      </c>
      <c r="H88" s="29">
        <v>1</v>
      </c>
      <c r="I88" s="30">
        <v>1.8</v>
      </c>
    </row>
    <row r="89" spans="1:9" thickBot="1" x14ac:dyDescent="0.3">
      <c r="A89" s="26">
        <v>45592</v>
      </c>
      <c r="B89" s="27">
        <v>0.58333333333333337</v>
      </c>
      <c r="C89" s="28">
        <v>45592.583333333336</v>
      </c>
      <c r="D89" s="28" t="s">
        <v>56</v>
      </c>
      <c r="E89" s="29">
        <v>2</v>
      </c>
      <c r="F89" s="30">
        <v>2.8</v>
      </c>
      <c r="G89" s="31" t="s">
        <v>30</v>
      </c>
      <c r="H89" s="29">
        <v>1</v>
      </c>
      <c r="I89" s="30">
        <v>2.2999999999999998</v>
      </c>
    </row>
    <row r="90" spans="1:9" thickBot="1" x14ac:dyDescent="0.3">
      <c r="A90" s="26">
        <v>45592</v>
      </c>
      <c r="B90" s="27">
        <v>0.58333333333333337</v>
      </c>
      <c r="C90" s="28">
        <v>45592.583333333336</v>
      </c>
      <c r="D90" s="28" t="s">
        <v>110</v>
      </c>
      <c r="E90" s="29">
        <v>1</v>
      </c>
      <c r="F90" s="30">
        <v>0.8</v>
      </c>
      <c r="G90" s="31" t="s">
        <v>28</v>
      </c>
      <c r="H90" s="29">
        <v>0</v>
      </c>
      <c r="I90" s="30">
        <v>0.7</v>
      </c>
    </row>
    <row r="91" spans="1:9" thickBot="1" x14ac:dyDescent="0.3">
      <c r="A91" s="26">
        <v>45592</v>
      </c>
      <c r="B91" s="27">
        <v>0.6875</v>
      </c>
      <c r="C91" s="28">
        <v>45592.6875</v>
      </c>
      <c r="D91" s="28" t="s">
        <v>35</v>
      </c>
      <c r="E91" s="29">
        <v>2</v>
      </c>
      <c r="F91" s="30">
        <v>0.9</v>
      </c>
      <c r="G91" s="31" t="s">
        <v>25</v>
      </c>
      <c r="H91" s="29">
        <v>2</v>
      </c>
      <c r="I91" s="30">
        <v>0.8</v>
      </c>
    </row>
    <row r="92" spans="1:9" thickBot="1" x14ac:dyDescent="0.3">
      <c r="A92" s="26">
        <v>45598</v>
      </c>
      <c r="B92" s="27">
        <v>0.52083333333333337</v>
      </c>
      <c r="C92" s="28">
        <v>45598.520833333336</v>
      </c>
      <c r="D92" s="28" t="s">
        <v>40</v>
      </c>
      <c r="G92" s="31" t="s">
        <v>35</v>
      </c>
    </row>
    <row r="93" spans="1:9" thickBot="1" x14ac:dyDescent="0.3">
      <c r="A93" s="26">
        <v>45598</v>
      </c>
      <c r="B93" s="27">
        <v>0.625</v>
      </c>
      <c r="C93" s="28">
        <v>45598.625</v>
      </c>
      <c r="D93" s="28" t="s">
        <v>602</v>
      </c>
      <c r="G93" s="31" t="s">
        <v>91</v>
      </c>
    </row>
    <row r="94" spans="1:9" thickBot="1" x14ac:dyDescent="0.3">
      <c r="A94" s="26">
        <v>45598</v>
      </c>
      <c r="B94" s="27">
        <v>0.625</v>
      </c>
      <c r="C94" s="28">
        <v>45598.625</v>
      </c>
      <c r="D94" s="28" t="s">
        <v>25</v>
      </c>
      <c r="G94" s="31" t="s">
        <v>37</v>
      </c>
    </row>
    <row r="95" spans="1:9" thickBot="1" x14ac:dyDescent="0.3">
      <c r="A95" s="26">
        <v>45598</v>
      </c>
      <c r="B95" s="27">
        <v>0.625</v>
      </c>
      <c r="C95" s="28">
        <v>45598.625</v>
      </c>
      <c r="D95" s="28" t="s">
        <v>82</v>
      </c>
      <c r="G95" s="31" t="s">
        <v>56</v>
      </c>
    </row>
    <row r="96" spans="1:9" thickBot="1" x14ac:dyDescent="0.3">
      <c r="A96" s="26">
        <v>45598</v>
      </c>
      <c r="B96" s="27">
        <v>0.625</v>
      </c>
      <c r="C96" s="28">
        <v>45598.625</v>
      </c>
      <c r="D96" s="28" t="s">
        <v>600</v>
      </c>
      <c r="G96" s="31" t="s">
        <v>601</v>
      </c>
    </row>
    <row r="97" spans="1:7" thickBot="1" x14ac:dyDescent="0.3">
      <c r="A97" s="26">
        <v>45598</v>
      </c>
      <c r="B97" s="27">
        <v>0.625</v>
      </c>
      <c r="C97" s="28">
        <v>45598.625</v>
      </c>
      <c r="D97" s="28" t="s">
        <v>65</v>
      </c>
      <c r="G97" s="31" t="s">
        <v>23</v>
      </c>
    </row>
    <row r="98" spans="1:7" thickBot="1" x14ac:dyDescent="0.3">
      <c r="A98" s="26">
        <v>45598</v>
      </c>
      <c r="B98" s="27">
        <v>0.72916666666666663</v>
      </c>
      <c r="C98" s="28">
        <v>45598.729166666664</v>
      </c>
      <c r="D98" s="28" t="s">
        <v>33</v>
      </c>
      <c r="G98" s="31" t="s">
        <v>110</v>
      </c>
    </row>
    <row r="99" spans="1:7" thickBot="1" x14ac:dyDescent="0.3">
      <c r="A99" s="26">
        <v>45599</v>
      </c>
      <c r="B99" s="27">
        <v>0.58333333333333337</v>
      </c>
      <c r="C99" s="28">
        <v>45599.583333333336</v>
      </c>
      <c r="D99" s="28" t="s">
        <v>28</v>
      </c>
      <c r="G99" s="31" t="s">
        <v>61</v>
      </c>
    </row>
    <row r="100" spans="1:7" thickBot="1" x14ac:dyDescent="0.3">
      <c r="A100" s="26">
        <v>45599</v>
      </c>
      <c r="B100" s="27">
        <v>0.6875</v>
      </c>
      <c r="C100" s="28">
        <v>45599.6875</v>
      </c>
      <c r="D100" s="28" t="s">
        <v>30</v>
      </c>
      <c r="G100" s="31" t="s">
        <v>51</v>
      </c>
    </row>
    <row r="101" spans="1:7" thickBot="1" x14ac:dyDescent="0.3">
      <c r="A101" s="26">
        <v>45600</v>
      </c>
      <c r="B101" s="27">
        <v>0.83333333333333337</v>
      </c>
      <c r="C101" s="28">
        <v>45600.833333333336</v>
      </c>
      <c r="D101" s="28" t="s">
        <v>68</v>
      </c>
      <c r="G101" s="31" t="s">
        <v>46</v>
      </c>
    </row>
    <row r="102" spans="1:7" thickBot="1" x14ac:dyDescent="0.3">
      <c r="A102" s="26">
        <v>45605</v>
      </c>
      <c r="B102" s="27">
        <v>0.625</v>
      </c>
      <c r="C102" s="28">
        <v>45605.625</v>
      </c>
      <c r="D102" s="28" t="s">
        <v>46</v>
      </c>
      <c r="G102" s="31" t="s">
        <v>65</v>
      </c>
    </row>
    <row r="103" spans="1:7" thickBot="1" x14ac:dyDescent="0.3">
      <c r="A103" s="26">
        <v>45605</v>
      </c>
      <c r="B103" s="27">
        <v>0.625</v>
      </c>
      <c r="C103" s="28">
        <v>45605.625</v>
      </c>
      <c r="D103" s="28" t="s">
        <v>56</v>
      </c>
      <c r="G103" s="31" t="s">
        <v>91</v>
      </c>
    </row>
    <row r="104" spans="1:7" thickBot="1" x14ac:dyDescent="0.3">
      <c r="A104" s="26">
        <v>45605</v>
      </c>
      <c r="B104" s="27">
        <v>0.625</v>
      </c>
      <c r="C104" s="28">
        <v>45605.625</v>
      </c>
      <c r="D104" s="28" t="s">
        <v>110</v>
      </c>
      <c r="G104" s="31" t="s">
        <v>68</v>
      </c>
    </row>
    <row r="105" spans="1:7" thickBot="1" x14ac:dyDescent="0.3">
      <c r="A105" s="26">
        <v>45605</v>
      </c>
      <c r="B105" s="27">
        <v>0.625</v>
      </c>
      <c r="C105" s="28">
        <v>45605.625</v>
      </c>
      <c r="D105" s="28" t="s">
        <v>33</v>
      </c>
      <c r="G105" s="31" t="s">
        <v>602</v>
      </c>
    </row>
    <row r="106" spans="1:7" thickBot="1" x14ac:dyDescent="0.3">
      <c r="A106" s="26">
        <v>45605</v>
      </c>
      <c r="B106" s="27">
        <v>0.72916666666666663</v>
      </c>
      <c r="C106" s="28">
        <v>45605.729166666664</v>
      </c>
      <c r="D106" s="28" t="s">
        <v>37</v>
      </c>
      <c r="G106" s="31" t="s">
        <v>23</v>
      </c>
    </row>
    <row r="107" spans="1:7" thickBot="1" x14ac:dyDescent="0.3">
      <c r="A107" s="26">
        <v>45605</v>
      </c>
      <c r="B107" s="27">
        <v>0.83333333333333337</v>
      </c>
      <c r="C107" s="28">
        <v>45605.833333333336</v>
      </c>
      <c r="D107" s="28" t="s">
        <v>25</v>
      </c>
      <c r="G107" s="31" t="s">
        <v>61</v>
      </c>
    </row>
    <row r="108" spans="1:7" thickBot="1" x14ac:dyDescent="0.3">
      <c r="A108" s="26">
        <v>45606</v>
      </c>
      <c r="B108" s="27">
        <v>0.58333333333333337</v>
      </c>
      <c r="C108" s="28">
        <v>45606.583333333336</v>
      </c>
      <c r="D108" s="28" t="s">
        <v>30</v>
      </c>
      <c r="G108" s="31" t="s">
        <v>601</v>
      </c>
    </row>
    <row r="109" spans="1:7" thickBot="1" x14ac:dyDescent="0.3">
      <c r="A109" s="26">
        <v>45606</v>
      </c>
      <c r="B109" s="27">
        <v>0.58333333333333337</v>
      </c>
      <c r="C109" s="28">
        <v>45606.583333333336</v>
      </c>
      <c r="D109" s="28" t="s">
        <v>82</v>
      </c>
      <c r="G109" s="31" t="s">
        <v>40</v>
      </c>
    </row>
    <row r="110" spans="1:7" thickBot="1" x14ac:dyDescent="0.3">
      <c r="A110" s="26">
        <v>45606</v>
      </c>
      <c r="B110" s="27">
        <v>0.58333333333333337</v>
      </c>
      <c r="C110" s="28">
        <v>45606.583333333336</v>
      </c>
      <c r="D110" s="28" t="s">
        <v>28</v>
      </c>
      <c r="G110" s="31" t="s">
        <v>600</v>
      </c>
    </row>
    <row r="111" spans="1:7" thickBot="1" x14ac:dyDescent="0.3">
      <c r="A111" s="26">
        <v>45606</v>
      </c>
      <c r="B111" s="27">
        <v>0.6875</v>
      </c>
      <c r="C111" s="28">
        <v>45606.6875</v>
      </c>
      <c r="D111" s="28" t="s">
        <v>51</v>
      </c>
      <c r="G111" s="31" t="s">
        <v>35</v>
      </c>
    </row>
    <row r="112" spans="1:7" thickBot="1" x14ac:dyDescent="0.3">
      <c r="A112" s="26">
        <v>45619</v>
      </c>
      <c r="B112" s="27">
        <v>0.52083333333333337</v>
      </c>
      <c r="C112" s="28">
        <v>45619.520833333336</v>
      </c>
      <c r="D112" s="28" t="s">
        <v>601</v>
      </c>
      <c r="G112" s="31" t="s">
        <v>51</v>
      </c>
    </row>
    <row r="113" spans="1:7" thickBot="1" x14ac:dyDescent="0.3">
      <c r="A113" s="26">
        <v>45619</v>
      </c>
      <c r="B113" s="27">
        <v>0.625</v>
      </c>
      <c r="C113" s="28">
        <v>45619.625</v>
      </c>
      <c r="D113" s="28" t="s">
        <v>35</v>
      </c>
      <c r="G113" s="31" t="s">
        <v>82</v>
      </c>
    </row>
    <row r="114" spans="1:7" thickBot="1" x14ac:dyDescent="0.3">
      <c r="A114" s="26">
        <v>45619</v>
      </c>
      <c r="B114" s="27">
        <v>0.625</v>
      </c>
      <c r="C114" s="28">
        <v>45619.625</v>
      </c>
      <c r="D114" s="28" t="s">
        <v>65</v>
      </c>
      <c r="G114" s="31" t="s">
        <v>37</v>
      </c>
    </row>
    <row r="115" spans="1:7" thickBot="1" x14ac:dyDescent="0.3">
      <c r="A115" s="26">
        <v>45619</v>
      </c>
      <c r="B115" s="27">
        <v>0.625</v>
      </c>
      <c r="C115" s="28">
        <v>45619.625</v>
      </c>
      <c r="D115" s="28" t="s">
        <v>61</v>
      </c>
      <c r="G115" s="31" t="s">
        <v>110</v>
      </c>
    </row>
    <row r="116" spans="1:7" thickBot="1" x14ac:dyDescent="0.3">
      <c r="A116" s="26">
        <v>45619</v>
      </c>
      <c r="B116" s="27">
        <v>0.625</v>
      </c>
      <c r="C116" s="28">
        <v>45619.625</v>
      </c>
      <c r="D116" s="28" t="s">
        <v>91</v>
      </c>
      <c r="G116" s="31" t="s">
        <v>46</v>
      </c>
    </row>
    <row r="117" spans="1:7" thickBot="1" x14ac:dyDescent="0.3">
      <c r="A117" s="26">
        <v>45619</v>
      </c>
      <c r="B117" s="27">
        <v>0.625</v>
      </c>
      <c r="C117" s="28">
        <v>45619.625</v>
      </c>
      <c r="D117" s="28" t="s">
        <v>68</v>
      </c>
      <c r="G117" s="31" t="s">
        <v>33</v>
      </c>
    </row>
    <row r="118" spans="1:7" thickBot="1" x14ac:dyDescent="0.3">
      <c r="A118" s="26">
        <v>45619</v>
      </c>
      <c r="B118" s="27">
        <v>0.72916666666666663</v>
      </c>
      <c r="C118" s="28">
        <v>45619.729166666664</v>
      </c>
      <c r="D118" s="28" t="s">
        <v>23</v>
      </c>
      <c r="G118" s="31" t="s">
        <v>28</v>
      </c>
    </row>
    <row r="119" spans="1:7" thickBot="1" x14ac:dyDescent="0.3">
      <c r="A119" s="26">
        <v>45620</v>
      </c>
      <c r="B119" s="27">
        <v>0.58333333333333337</v>
      </c>
      <c r="C119" s="28">
        <v>45620.583333333336</v>
      </c>
      <c r="D119" s="28" t="s">
        <v>602</v>
      </c>
      <c r="G119" s="31" t="s">
        <v>25</v>
      </c>
    </row>
    <row r="120" spans="1:7" thickBot="1" x14ac:dyDescent="0.3">
      <c r="A120" s="26">
        <v>45620</v>
      </c>
      <c r="B120" s="27">
        <v>0.6875</v>
      </c>
      <c r="C120" s="28">
        <v>45620.6875</v>
      </c>
      <c r="D120" s="28" t="s">
        <v>600</v>
      </c>
      <c r="G120" s="31" t="s">
        <v>30</v>
      </c>
    </row>
    <row r="121" spans="1:7" thickBot="1" x14ac:dyDescent="0.3">
      <c r="A121" s="26">
        <v>45621</v>
      </c>
      <c r="B121" s="27">
        <v>0.83333333333333337</v>
      </c>
      <c r="C121" s="28">
        <v>45621.833333333336</v>
      </c>
      <c r="D121" s="28" t="s">
        <v>40</v>
      </c>
      <c r="G121" s="31" t="s">
        <v>56</v>
      </c>
    </row>
    <row r="122" spans="1:7" thickBot="1" x14ac:dyDescent="0.3">
      <c r="A122" s="26">
        <v>45625</v>
      </c>
      <c r="B122" s="27">
        <v>0.83333333333333337</v>
      </c>
      <c r="C122" s="28">
        <v>45625.833333333336</v>
      </c>
      <c r="D122" s="28" t="s">
        <v>37</v>
      </c>
      <c r="G122" s="31" t="s">
        <v>602</v>
      </c>
    </row>
    <row r="123" spans="1:7" thickBot="1" x14ac:dyDescent="0.3">
      <c r="A123" s="26">
        <v>45626</v>
      </c>
      <c r="B123" s="27">
        <v>0.625</v>
      </c>
      <c r="C123" s="28">
        <v>45626.625</v>
      </c>
      <c r="D123" s="28" t="s">
        <v>110</v>
      </c>
      <c r="G123" s="31" t="s">
        <v>40</v>
      </c>
    </row>
    <row r="124" spans="1:7" thickBot="1" x14ac:dyDescent="0.3">
      <c r="A124" s="26">
        <v>45626</v>
      </c>
      <c r="B124" s="27">
        <v>0.625</v>
      </c>
      <c r="C124" s="28">
        <v>45626.625</v>
      </c>
      <c r="D124" s="28" t="s">
        <v>33</v>
      </c>
      <c r="G124" s="31" t="s">
        <v>65</v>
      </c>
    </row>
    <row r="125" spans="1:7" thickBot="1" x14ac:dyDescent="0.3">
      <c r="A125" s="26">
        <v>45626</v>
      </c>
      <c r="B125" s="27">
        <v>0.625</v>
      </c>
      <c r="C125" s="28">
        <v>45626.625</v>
      </c>
      <c r="D125" s="28" t="s">
        <v>82</v>
      </c>
      <c r="G125" s="31" t="s">
        <v>600</v>
      </c>
    </row>
    <row r="126" spans="1:7" thickBot="1" x14ac:dyDescent="0.3">
      <c r="A126" s="26">
        <v>45626</v>
      </c>
      <c r="B126" s="27">
        <v>0.625</v>
      </c>
      <c r="C126" s="28">
        <v>45626.625</v>
      </c>
      <c r="D126" s="28" t="s">
        <v>46</v>
      </c>
      <c r="G126" s="31" t="s">
        <v>601</v>
      </c>
    </row>
    <row r="127" spans="1:7" thickBot="1" x14ac:dyDescent="0.3">
      <c r="A127" s="26">
        <v>45626</v>
      </c>
      <c r="B127" s="27">
        <v>0.72916666666666663</v>
      </c>
      <c r="C127" s="28">
        <v>45626.729166666664</v>
      </c>
      <c r="D127" s="28" t="s">
        <v>56</v>
      </c>
      <c r="G127" s="31" t="s">
        <v>35</v>
      </c>
    </row>
    <row r="128" spans="1:7" thickBot="1" x14ac:dyDescent="0.3">
      <c r="A128" s="26">
        <v>45627</v>
      </c>
      <c r="B128" s="27">
        <v>0.5625</v>
      </c>
      <c r="C128" s="28">
        <v>45627.5625</v>
      </c>
      <c r="D128" s="28" t="s">
        <v>51</v>
      </c>
      <c r="G128" s="31" t="s">
        <v>61</v>
      </c>
    </row>
    <row r="129" spans="1:7" thickBot="1" x14ac:dyDescent="0.3">
      <c r="A129" s="26">
        <v>45627</v>
      </c>
      <c r="B129" s="27">
        <v>0.5625</v>
      </c>
      <c r="C129" s="28">
        <v>45627.5625</v>
      </c>
      <c r="D129" s="28" t="s">
        <v>28</v>
      </c>
      <c r="G129" s="31" t="s">
        <v>68</v>
      </c>
    </row>
    <row r="130" spans="1:7" thickBot="1" x14ac:dyDescent="0.3">
      <c r="A130" s="26">
        <v>45627</v>
      </c>
      <c r="B130" s="27">
        <v>0.5625</v>
      </c>
      <c r="C130" s="28">
        <v>45627.5625</v>
      </c>
      <c r="D130" s="28" t="s">
        <v>30</v>
      </c>
      <c r="G130" s="31" t="s">
        <v>91</v>
      </c>
    </row>
    <row r="131" spans="1:7" thickBot="1" x14ac:dyDescent="0.3">
      <c r="A131" s="26">
        <v>45627</v>
      </c>
      <c r="B131" s="27">
        <v>0.66666666666666663</v>
      </c>
      <c r="C131" s="28">
        <v>45627.666666666664</v>
      </c>
      <c r="D131" s="28" t="s">
        <v>25</v>
      </c>
      <c r="G131" s="31" t="s">
        <v>23</v>
      </c>
    </row>
    <row r="132" spans="1:7" thickBot="1" x14ac:dyDescent="0.3">
      <c r="A132" s="26">
        <v>45629</v>
      </c>
      <c r="B132" s="27">
        <v>0.8125</v>
      </c>
      <c r="C132" s="28">
        <v>45629.8125</v>
      </c>
      <c r="D132" s="28" t="s">
        <v>600</v>
      </c>
      <c r="G132" s="31" t="s">
        <v>110</v>
      </c>
    </row>
    <row r="133" spans="1:7" thickBot="1" x14ac:dyDescent="0.3">
      <c r="A133" s="26">
        <v>45629</v>
      </c>
      <c r="B133" s="27">
        <v>0.84375</v>
      </c>
      <c r="C133" s="28">
        <v>45629.84375</v>
      </c>
      <c r="D133" s="28" t="s">
        <v>601</v>
      </c>
      <c r="G133" s="31" t="s">
        <v>56</v>
      </c>
    </row>
    <row r="134" spans="1:7" thickBot="1" x14ac:dyDescent="0.3">
      <c r="A134" s="26">
        <v>45630</v>
      </c>
      <c r="B134" s="27">
        <v>0.8125</v>
      </c>
      <c r="C134" s="28">
        <v>45630.8125</v>
      </c>
      <c r="D134" s="28" t="s">
        <v>91</v>
      </c>
      <c r="G134" s="31" t="s">
        <v>33</v>
      </c>
    </row>
    <row r="135" spans="1:7" thickBot="1" x14ac:dyDescent="0.3">
      <c r="A135" s="26">
        <v>45630</v>
      </c>
      <c r="B135" s="27">
        <v>0.8125</v>
      </c>
      <c r="C135" s="28">
        <v>45630.8125</v>
      </c>
      <c r="D135" s="28" t="s">
        <v>40</v>
      </c>
      <c r="G135" s="31" t="s">
        <v>25</v>
      </c>
    </row>
    <row r="136" spans="1:7" thickBot="1" x14ac:dyDescent="0.3">
      <c r="A136" s="26">
        <v>45630</v>
      </c>
      <c r="B136" s="27">
        <v>0.8125</v>
      </c>
      <c r="C136" s="28">
        <v>45630.8125</v>
      </c>
      <c r="D136" s="28" t="s">
        <v>23</v>
      </c>
      <c r="G136" s="31" t="s">
        <v>82</v>
      </c>
    </row>
    <row r="137" spans="1:7" thickBot="1" x14ac:dyDescent="0.3">
      <c r="A137" s="26">
        <v>45630</v>
      </c>
      <c r="B137" s="27">
        <v>0.8125</v>
      </c>
      <c r="C137" s="28">
        <v>45630.8125</v>
      </c>
      <c r="D137" s="28" t="s">
        <v>602</v>
      </c>
      <c r="G137" s="31" t="s">
        <v>51</v>
      </c>
    </row>
    <row r="138" spans="1:7" thickBot="1" x14ac:dyDescent="0.3">
      <c r="A138" s="26">
        <v>45630</v>
      </c>
      <c r="B138" s="27">
        <v>0.84375</v>
      </c>
      <c r="C138" s="28">
        <v>45630.84375</v>
      </c>
      <c r="D138" s="28" t="s">
        <v>35</v>
      </c>
      <c r="G138" s="31" t="s">
        <v>30</v>
      </c>
    </row>
    <row r="139" spans="1:7" thickBot="1" x14ac:dyDescent="0.3">
      <c r="A139" s="26">
        <v>45630</v>
      </c>
      <c r="B139" s="27">
        <v>0.84375</v>
      </c>
      <c r="C139" s="28">
        <v>45630.84375</v>
      </c>
      <c r="D139" s="28" t="s">
        <v>61</v>
      </c>
      <c r="G139" s="31" t="s">
        <v>46</v>
      </c>
    </row>
    <row r="140" spans="1:7" thickBot="1" x14ac:dyDescent="0.3">
      <c r="A140" s="26">
        <v>45631</v>
      </c>
      <c r="B140" s="27">
        <v>0.8125</v>
      </c>
      <c r="C140" s="28">
        <v>45631.8125</v>
      </c>
      <c r="D140" s="28" t="s">
        <v>68</v>
      </c>
      <c r="G140" s="31" t="s">
        <v>37</v>
      </c>
    </row>
    <row r="141" spans="1:7" thickBot="1" x14ac:dyDescent="0.3">
      <c r="A141" s="26">
        <v>45631</v>
      </c>
      <c r="B141" s="27">
        <v>0.84375</v>
      </c>
      <c r="C141" s="28">
        <v>45631.84375</v>
      </c>
      <c r="D141" s="28" t="s">
        <v>65</v>
      </c>
      <c r="G141" s="31" t="s">
        <v>28</v>
      </c>
    </row>
    <row r="142" spans="1:7" thickBot="1" x14ac:dyDescent="0.3">
      <c r="A142" s="26">
        <v>45633</v>
      </c>
      <c r="B142" s="27">
        <v>0.52083333333333337</v>
      </c>
      <c r="C142" s="28">
        <v>45633.520833333336</v>
      </c>
      <c r="D142" s="28" t="s">
        <v>91</v>
      </c>
      <c r="G142" s="31" t="s">
        <v>25</v>
      </c>
    </row>
    <row r="143" spans="1:7" thickBot="1" x14ac:dyDescent="0.3">
      <c r="A143" s="26">
        <v>45633</v>
      </c>
      <c r="B143" s="27">
        <v>0.625</v>
      </c>
      <c r="C143" s="28">
        <v>45633.625</v>
      </c>
      <c r="D143" s="28" t="s">
        <v>46</v>
      </c>
      <c r="G143" s="31" t="s">
        <v>40</v>
      </c>
    </row>
    <row r="144" spans="1:7" thickBot="1" x14ac:dyDescent="0.3">
      <c r="A144" s="26">
        <v>45633</v>
      </c>
      <c r="B144" s="27">
        <v>0.625</v>
      </c>
      <c r="C144" s="28">
        <v>45633.625</v>
      </c>
      <c r="D144" s="28" t="s">
        <v>110</v>
      </c>
      <c r="G144" s="31" t="s">
        <v>23</v>
      </c>
    </row>
    <row r="145" spans="1:7" thickBot="1" x14ac:dyDescent="0.3">
      <c r="A145" s="26">
        <v>45633</v>
      </c>
      <c r="B145" s="27">
        <v>0.625</v>
      </c>
      <c r="C145" s="28">
        <v>45633.625</v>
      </c>
      <c r="D145" s="28" t="s">
        <v>61</v>
      </c>
      <c r="G145" s="31" t="s">
        <v>602</v>
      </c>
    </row>
    <row r="146" spans="1:7" thickBot="1" x14ac:dyDescent="0.3">
      <c r="A146" s="26">
        <v>45633</v>
      </c>
      <c r="B146" s="27">
        <v>0.72916666666666663</v>
      </c>
      <c r="C146" s="28">
        <v>45633.729166666664</v>
      </c>
      <c r="D146" s="28" t="s">
        <v>30</v>
      </c>
      <c r="G146" s="31" t="s">
        <v>82</v>
      </c>
    </row>
    <row r="147" spans="1:7" thickBot="1" x14ac:dyDescent="0.3">
      <c r="A147" s="26">
        <v>45634</v>
      </c>
      <c r="B147" s="27">
        <v>0.58333333333333337</v>
      </c>
      <c r="C147" s="28">
        <v>45634.583333333336</v>
      </c>
      <c r="D147" s="28" t="s">
        <v>68</v>
      </c>
      <c r="G147" s="31" t="s">
        <v>35</v>
      </c>
    </row>
    <row r="148" spans="1:7" thickBot="1" x14ac:dyDescent="0.3">
      <c r="A148" s="26">
        <v>45634</v>
      </c>
      <c r="B148" s="27">
        <v>0.58333333333333337</v>
      </c>
      <c r="C148" s="28">
        <v>45634.583333333336</v>
      </c>
      <c r="D148" s="28" t="s">
        <v>600</v>
      </c>
      <c r="G148" s="31" t="s">
        <v>65</v>
      </c>
    </row>
    <row r="149" spans="1:7" thickBot="1" x14ac:dyDescent="0.3">
      <c r="A149" s="26">
        <v>45634</v>
      </c>
      <c r="B149" s="27">
        <v>0.58333333333333337</v>
      </c>
      <c r="C149" s="28">
        <v>45634.583333333336</v>
      </c>
      <c r="D149" s="28" t="s">
        <v>601</v>
      </c>
      <c r="G149" s="31" t="s">
        <v>37</v>
      </c>
    </row>
    <row r="150" spans="1:7" thickBot="1" x14ac:dyDescent="0.3">
      <c r="A150" s="26">
        <v>45634</v>
      </c>
      <c r="B150" s="27">
        <v>0.6875</v>
      </c>
      <c r="C150" s="28">
        <v>45634.6875</v>
      </c>
      <c r="D150" s="28" t="s">
        <v>28</v>
      </c>
      <c r="G150" s="31" t="s">
        <v>51</v>
      </c>
    </row>
    <row r="151" spans="1:7" thickBot="1" x14ac:dyDescent="0.3">
      <c r="A151" s="26">
        <v>45635</v>
      </c>
      <c r="B151" s="27">
        <v>0.83333333333333337</v>
      </c>
      <c r="C151" s="28">
        <v>45635.833333333336</v>
      </c>
      <c r="D151" s="28" t="s">
        <v>56</v>
      </c>
      <c r="G151" s="31" t="s">
        <v>33</v>
      </c>
    </row>
    <row r="152" spans="1:7" thickBot="1" x14ac:dyDescent="0.3">
      <c r="A152" s="26">
        <v>45640</v>
      </c>
      <c r="B152" s="27">
        <v>0.625</v>
      </c>
      <c r="C152" s="28">
        <v>45640.625</v>
      </c>
      <c r="D152" s="28" t="s">
        <v>40</v>
      </c>
      <c r="G152" s="31" t="s">
        <v>601</v>
      </c>
    </row>
    <row r="153" spans="1:7" thickBot="1" x14ac:dyDescent="0.3">
      <c r="A153" s="26">
        <v>45640</v>
      </c>
      <c r="B153" s="27">
        <v>0.625</v>
      </c>
      <c r="C153" s="28">
        <v>45640.625</v>
      </c>
      <c r="D153" s="28" t="s">
        <v>35</v>
      </c>
      <c r="G153" s="31" t="s">
        <v>91</v>
      </c>
    </row>
    <row r="154" spans="1:7" thickBot="1" x14ac:dyDescent="0.3">
      <c r="A154" s="26">
        <v>45640</v>
      </c>
      <c r="B154" s="27">
        <v>0.625</v>
      </c>
      <c r="C154" s="28">
        <v>45640.625</v>
      </c>
      <c r="D154" s="28" t="s">
        <v>33</v>
      </c>
      <c r="G154" s="31" t="s">
        <v>600</v>
      </c>
    </row>
    <row r="155" spans="1:7" thickBot="1" x14ac:dyDescent="0.3">
      <c r="A155" s="26">
        <v>45640</v>
      </c>
      <c r="B155" s="27">
        <v>0.625</v>
      </c>
      <c r="C155" s="28">
        <v>45640.625</v>
      </c>
      <c r="D155" s="28" t="s">
        <v>25</v>
      </c>
      <c r="G155" s="31" t="s">
        <v>68</v>
      </c>
    </row>
    <row r="156" spans="1:7" thickBot="1" x14ac:dyDescent="0.3">
      <c r="A156" s="26">
        <v>45640</v>
      </c>
      <c r="B156" s="27">
        <v>0.72916666666666663</v>
      </c>
      <c r="C156" s="28">
        <v>45640.729166666664</v>
      </c>
      <c r="D156" s="28" t="s">
        <v>82</v>
      </c>
      <c r="G156" s="31" t="s">
        <v>61</v>
      </c>
    </row>
    <row r="157" spans="1:7" thickBot="1" x14ac:dyDescent="0.3">
      <c r="A157" s="26">
        <v>45641</v>
      </c>
      <c r="B157" s="27">
        <v>0.58333333333333337</v>
      </c>
      <c r="C157" s="28">
        <v>45641.583333333336</v>
      </c>
      <c r="D157" s="28" t="s">
        <v>65</v>
      </c>
      <c r="G157" s="31" t="s">
        <v>56</v>
      </c>
    </row>
    <row r="158" spans="1:7" thickBot="1" x14ac:dyDescent="0.3">
      <c r="A158" s="26">
        <v>45641</v>
      </c>
      <c r="B158" s="27">
        <v>0.6875</v>
      </c>
      <c r="C158" s="28">
        <v>45641.6875</v>
      </c>
      <c r="D158" s="28" t="s">
        <v>23</v>
      </c>
      <c r="G158" s="31" t="s">
        <v>30</v>
      </c>
    </row>
    <row r="159" spans="1:7" thickBot="1" x14ac:dyDescent="0.3">
      <c r="A159" s="26">
        <v>45641</v>
      </c>
      <c r="B159" s="27">
        <v>0.79166666666666663</v>
      </c>
      <c r="C159" s="28">
        <v>45641.791666666664</v>
      </c>
      <c r="D159" s="28" t="s">
        <v>602</v>
      </c>
      <c r="G159" s="31" t="s">
        <v>28</v>
      </c>
    </row>
    <row r="160" spans="1:7" thickBot="1" x14ac:dyDescent="0.3">
      <c r="A160" s="26">
        <v>45641</v>
      </c>
      <c r="B160" s="27">
        <v>0.79166666666666663</v>
      </c>
      <c r="C160" s="28">
        <v>45641.791666666664</v>
      </c>
      <c r="D160" s="28" t="s">
        <v>51</v>
      </c>
      <c r="G160" s="31" t="s">
        <v>46</v>
      </c>
    </row>
    <row r="161" spans="1:7" thickBot="1" x14ac:dyDescent="0.3">
      <c r="A161" s="26">
        <v>45642</v>
      </c>
      <c r="B161" s="27">
        <v>0.83333333333333337</v>
      </c>
      <c r="C161" s="28">
        <v>45642.833333333336</v>
      </c>
      <c r="D161" s="28" t="s">
        <v>37</v>
      </c>
      <c r="G161" s="31" t="s">
        <v>110</v>
      </c>
    </row>
    <row r="162" spans="1:7" thickBot="1" x14ac:dyDescent="0.3">
      <c r="A162" s="26">
        <v>45647</v>
      </c>
      <c r="B162" s="27">
        <v>0.52083333333333337</v>
      </c>
      <c r="C162" s="28">
        <v>45647.520833333336</v>
      </c>
      <c r="D162" s="28" t="s">
        <v>61</v>
      </c>
      <c r="G162" s="31" t="s">
        <v>23</v>
      </c>
    </row>
    <row r="163" spans="1:7" thickBot="1" x14ac:dyDescent="0.3">
      <c r="A163" s="26">
        <v>45647</v>
      </c>
      <c r="B163" s="27">
        <v>0.625</v>
      </c>
      <c r="C163" s="28">
        <v>45647.625</v>
      </c>
      <c r="D163" s="28" t="s">
        <v>56</v>
      </c>
      <c r="G163" s="31" t="s">
        <v>37</v>
      </c>
    </row>
    <row r="164" spans="1:7" thickBot="1" x14ac:dyDescent="0.3">
      <c r="A164" s="26">
        <v>45647</v>
      </c>
      <c r="B164" s="27">
        <v>0.625</v>
      </c>
      <c r="C164" s="28">
        <v>45647.625</v>
      </c>
      <c r="D164" s="28" t="s">
        <v>46</v>
      </c>
      <c r="G164" s="31" t="s">
        <v>82</v>
      </c>
    </row>
    <row r="165" spans="1:7" thickBot="1" x14ac:dyDescent="0.3">
      <c r="A165" s="26">
        <v>45647</v>
      </c>
      <c r="B165" s="27">
        <v>0.625</v>
      </c>
      <c r="C165" s="28">
        <v>45647.625</v>
      </c>
      <c r="D165" s="28" t="s">
        <v>600</v>
      </c>
      <c r="G165" s="31" t="s">
        <v>40</v>
      </c>
    </row>
    <row r="166" spans="1:7" thickBot="1" x14ac:dyDescent="0.3">
      <c r="A166" s="26">
        <v>45647</v>
      </c>
      <c r="B166" s="27">
        <v>0.625</v>
      </c>
      <c r="C166" s="28">
        <v>45647.625</v>
      </c>
      <c r="D166" s="28" t="s">
        <v>30</v>
      </c>
      <c r="G166" s="31" t="s">
        <v>65</v>
      </c>
    </row>
    <row r="167" spans="1:7" thickBot="1" x14ac:dyDescent="0.3">
      <c r="A167" s="26">
        <v>45647</v>
      </c>
      <c r="B167" s="27">
        <v>0.72916666666666663</v>
      </c>
      <c r="C167" s="28">
        <v>45647.729166666664</v>
      </c>
      <c r="D167" s="28" t="s">
        <v>110</v>
      </c>
      <c r="G167" s="31" t="s">
        <v>35</v>
      </c>
    </row>
    <row r="168" spans="1:7" thickBot="1" x14ac:dyDescent="0.3">
      <c r="A168" s="26">
        <v>45648</v>
      </c>
      <c r="B168" s="27">
        <v>0.58333333333333337</v>
      </c>
      <c r="C168" s="28">
        <v>45648.583333333336</v>
      </c>
      <c r="D168" s="28" t="s">
        <v>68</v>
      </c>
      <c r="G168" s="31" t="s">
        <v>602</v>
      </c>
    </row>
    <row r="169" spans="1:7" thickBot="1" x14ac:dyDescent="0.3">
      <c r="A169" s="26">
        <v>45648</v>
      </c>
      <c r="B169" s="27">
        <v>0.58333333333333337</v>
      </c>
      <c r="C169" s="28">
        <v>45648.583333333336</v>
      </c>
      <c r="D169" s="28" t="s">
        <v>91</v>
      </c>
      <c r="G169" s="31" t="s">
        <v>51</v>
      </c>
    </row>
    <row r="170" spans="1:7" thickBot="1" x14ac:dyDescent="0.3">
      <c r="A170" s="26">
        <v>45648</v>
      </c>
      <c r="B170" s="27">
        <v>0.58333333333333337</v>
      </c>
      <c r="C170" s="28">
        <v>45648.583333333336</v>
      </c>
      <c r="D170" s="28" t="s">
        <v>601</v>
      </c>
      <c r="G170" s="31" t="s">
        <v>33</v>
      </c>
    </row>
    <row r="171" spans="1:7" thickBot="1" x14ac:dyDescent="0.3">
      <c r="A171" s="26">
        <v>45648</v>
      </c>
      <c r="B171" s="27">
        <v>0.6875</v>
      </c>
      <c r="C171" s="28">
        <v>45648.6875</v>
      </c>
      <c r="D171" s="28" t="s">
        <v>28</v>
      </c>
      <c r="G171" s="31" t="s">
        <v>25</v>
      </c>
    </row>
    <row r="172" spans="1:7" thickBot="1" x14ac:dyDescent="0.3">
      <c r="A172" s="26">
        <v>45652</v>
      </c>
      <c r="B172" s="27">
        <v>0.52083333333333337</v>
      </c>
      <c r="C172" s="28">
        <v>45652.520833333336</v>
      </c>
      <c r="D172" s="28" t="s">
        <v>23</v>
      </c>
      <c r="G172" s="31" t="s">
        <v>91</v>
      </c>
    </row>
    <row r="173" spans="1:7" thickBot="1" x14ac:dyDescent="0.3">
      <c r="A173" s="26">
        <v>45652</v>
      </c>
      <c r="B173" s="27">
        <v>0.625</v>
      </c>
      <c r="C173" s="28">
        <v>45652.625</v>
      </c>
      <c r="D173" s="28" t="s">
        <v>51</v>
      </c>
      <c r="G173" s="31" t="s">
        <v>68</v>
      </c>
    </row>
    <row r="174" spans="1:7" thickBot="1" x14ac:dyDescent="0.3">
      <c r="A174" s="26">
        <v>45652</v>
      </c>
      <c r="B174" s="27">
        <v>0.625</v>
      </c>
      <c r="C174" s="28">
        <v>45652.625</v>
      </c>
      <c r="D174" s="28" t="s">
        <v>602</v>
      </c>
      <c r="G174" s="31" t="s">
        <v>56</v>
      </c>
    </row>
    <row r="175" spans="1:7" thickBot="1" x14ac:dyDescent="0.3">
      <c r="A175" s="26">
        <v>45652</v>
      </c>
      <c r="B175" s="27">
        <v>0.625</v>
      </c>
      <c r="C175" s="28">
        <v>45652.625</v>
      </c>
      <c r="D175" s="28" t="s">
        <v>65</v>
      </c>
      <c r="G175" s="31" t="s">
        <v>110</v>
      </c>
    </row>
    <row r="176" spans="1:7" thickBot="1" x14ac:dyDescent="0.3">
      <c r="A176" s="26">
        <v>45652</v>
      </c>
      <c r="B176" s="27">
        <v>0.625</v>
      </c>
      <c r="C176" s="28">
        <v>45652.625</v>
      </c>
      <c r="D176" s="28" t="s">
        <v>40</v>
      </c>
      <c r="G176" s="31" t="s">
        <v>61</v>
      </c>
    </row>
    <row r="177" spans="1:7" thickBot="1" x14ac:dyDescent="0.3">
      <c r="A177" s="26">
        <v>45652</v>
      </c>
      <c r="B177" s="27">
        <v>0.625</v>
      </c>
      <c r="C177" s="28">
        <v>45652.625</v>
      </c>
      <c r="D177" s="28" t="s">
        <v>82</v>
      </c>
      <c r="G177" s="31" t="s">
        <v>28</v>
      </c>
    </row>
    <row r="178" spans="1:7" thickBot="1" x14ac:dyDescent="0.3">
      <c r="A178" s="26">
        <v>45652</v>
      </c>
      <c r="B178" s="27">
        <v>0.72916666666666663</v>
      </c>
      <c r="C178" s="28">
        <v>45652.729166666664</v>
      </c>
      <c r="D178" s="28" t="s">
        <v>33</v>
      </c>
      <c r="G178" s="31" t="s">
        <v>30</v>
      </c>
    </row>
    <row r="179" spans="1:7" thickBot="1" x14ac:dyDescent="0.3">
      <c r="A179" s="26">
        <v>45652</v>
      </c>
      <c r="B179" s="27">
        <v>0.83333333333333337</v>
      </c>
      <c r="C179" s="28">
        <v>45652.833333333336</v>
      </c>
      <c r="D179" s="28" t="s">
        <v>25</v>
      </c>
      <c r="G179" s="31" t="s">
        <v>601</v>
      </c>
    </row>
    <row r="180" spans="1:7" thickBot="1" x14ac:dyDescent="0.3">
      <c r="A180" s="26">
        <v>45653</v>
      </c>
      <c r="B180" s="27">
        <v>0.8125</v>
      </c>
      <c r="C180" s="28">
        <v>45653.8125</v>
      </c>
      <c r="D180" s="28" t="s">
        <v>37</v>
      </c>
      <c r="G180" s="31" t="s">
        <v>46</v>
      </c>
    </row>
    <row r="181" spans="1:7" thickBot="1" x14ac:dyDescent="0.3">
      <c r="A181" s="26">
        <v>45653</v>
      </c>
      <c r="B181" s="27">
        <v>0.84375</v>
      </c>
      <c r="C181" s="28">
        <v>45653.84375</v>
      </c>
      <c r="D181" s="28" t="s">
        <v>35</v>
      </c>
      <c r="G181" s="31" t="s">
        <v>600</v>
      </c>
    </row>
    <row r="182" spans="1:7" thickBot="1" x14ac:dyDescent="0.3">
      <c r="A182" s="26">
        <v>45655</v>
      </c>
      <c r="B182" s="27">
        <v>0.60416666666666663</v>
      </c>
      <c r="C182" s="28">
        <v>45655.604166666664</v>
      </c>
      <c r="D182" s="28" t="s">
        <v>601</v>
      </c>
      <c r="G182" s="31" t="s">
        <v>23</v>
      </c>
    </row>
    <row r="183" spans="1:7" thickBot="1" x14ac:dyDescent="0.3">
      <c r="A183" s="26">
        <v>45655</v>
      </c>
      <c r="B183" s="27">
        <v>0.625</v>
      </c>
      <c r="C183" s="28">
        <v>45655.625</v>
      </c>
      <c r="D183" s="28" t="s">
        <v>28</v>
      </c>
      <c r="G183" s="31" t="s">
        <v>33</v>
      </c>
    </row>
    <row r="184" spans="1:7" thickBot="1" x14ac:dyDescent="0.3">
      <c r="A184" s="26">
        <v>45655</v>
      </c>
      <c r="B184" s="27">
        <v>0.625</v>
      </c>
      <c r="C184" s="28">
        <v>45655.625</v>
      </c>
      <c r="D184" s="28" t="s">
        <v>68</v>
      </c>
      <c r="G184" s="31" t="s">
        <v>65</v>
      </c>
    </row>
    <row r="185" spans="1:7" thickBot="1" x14ac:dyDescent="0.3">
      <c r="A185" s="26">
        <v>45655</v>
      </c>
      <c r="B185" s="27">
        <v>0.625</v>
      </c>
      <c r="C185" s="28">
        <v>45655.625</v>
      </c>
      <c r="D185" s="28" t="s">
        <v>91</v>
      </c>
      <c r="G185" s="31" t="s">
        <v>82</v>
      </c>
    </row>
    <row r="186" spans="1:7" thickBot="1" x14ac:dyDescent="0.3">
      <c r="A186" s="26">
        <v>45655</v>
      </c>
      <c r="B186" s="27">
        <v>0.625</v>
      </c>
      <c r="C186" s="28">
        <v>45655.625</v>
      </c>
      <c r="D186" s="28" t="s">
        <v>110</v>
      </c>
      <c r="G186" s="31" t="s">
        <v>602</v>
      </c>
    </row>
    <row r="187" spans="1:7" thickBot="1" x14ac:dyDescent="0.3">
      <c r="A187" s="26">
        <v>45655</v>
      </c>
      <c r="B187" s="27">
        <v>0.71875</v>
      </c>
      <c r="C187" s="28">
        <v>45655.71875</v>
      </c>
      <c r="D187" s="28" t="s">
        <v>56</v>
      </c>
      <c r="G187" s="31" t="s">
        <v>25</v>
      </c>
    </row>
    <row r="188" spans="1:7" thickBot="1" x14ac:dyDescent="0.3">
      <c r="A188" s="26">
        <v>45656</v>
      </c>
      <c r="B188" s="27">
        <v>0.82291666666666663</v>
      </c>
      <c r="C188" s="28">
        <v>45656.822916666664</v>
      </c>
      <c r="D188" s="28" t="s">
        <v>61</v>
      </c>
      <c r="G188" s="31" t="s">
        <v>37</v>
      </c>
    </row>
    <row r="189" spans="1:7" thickBot="1" x14ac:dyDescent="0.3">
      <c r="A189" s="26">
        <v>45656</v>
      </c>
      <c r="B189" s="27">
        <v>0.82291666666666663</v>
      </c>
      <c r="C189" s="28">
        <v>45656.822916666664</v>
      </c>
      <c r="D189" s="28" t="s">
        <v>600</v>
      </c>
      <c r="G189" s="31" t="s">
        <v>51</v>
      </c>
    </row>
    <row r="190" spans="1:7" thickBot="1" x14ac:dyDescent="0.3">
      <c r="A190" s="26">
        <v>45656</v>
      </c>
      <c r="B190" s="27">
        <v>0.83333333333333337</v>
      </c>
      <c r="C190" s="28">
        <v>45656.833333333336</v>
      </c>
      <c r="D190" s="28" t="s">
        <v>30</v>
      </c>
      <c r="G190" s="31" t="s">
        <v>40</v>
      </c>
    </row>
    <row r="191" spans="1:7" thickBot="1" x14ac:dyDescent="0.3">
      <c r="A191" s="26">
        <v>45658</v>
      </c>
      <c r="B191" s="27">
        <v>0.72916666666666663</v>
      </c>
      <c r="C191" s="28">
        <v>45658.729166666664</v>
      </c>
      <c r="D191" s="28" t="s">
        <v>46</v>
      </c>
      <c r="G191" s="31" t="s">
        <v>35</v>
      </c>
    </row>
    <row r="192" spans="1:7" thickBot="1" x14ac:dyDescent="0.3">
      <c r="A192" s="26">
        <v>45661</v>
      </c>
      <c r="B192" s="27">
        <v>0.52083333333333337</v>
      </c>
      <c r="C192" s="28">
        <v>45661.520833333336</v>
      </c>
      <c r="D192" s="28" t="s">
        <v>28</v>
      </c>
      <c r="G192" s="31" t="s">
        <v>40</v>
      </c>
    </row>
    <row r="193" spans="1:7" thickBot="1" x14ac:dyDescent="0.3">
      <c r="A193" s="26">
        <v>45661</v>
      </c>
      <c r="B193" s="27">
        <v>0.625</v>
      </c>
      <c r="C193" s="28">
        <v>45661.625</v>
      </c>
      <c r="D193" s="28" t="s">
        <v>602</v>
      </c>
      <c r="G193" s="31" t="s">
        <v>46</v>
      </c>
    </row>
    <row r="194" spans="1:7" thickBot="1" x14ac:dyDescent="0.3">
      <c r="A194" s="26">
        <v>45661</v>
      </c>
      <c r="B194" s="27">
        <v>0.625</v>
      </c>
      <c r="C194" s="28">
        <v>45661.625</v>
      </c>
      <c r="D194" s="28" t="s">
        <v>65</v>
      </c>
      <c r="G194" s="31" t="s">
        <v>91</v>
      </c>
    </row>
    <row r="195" spans="1:7" thickBot="1" x14ac:dyDescent="0.3">
      <c r="A195" s="26">
        <v>45661</v>
      </c>
      <c r="B195" s="27">
        <v>0.625</v>
      </c>
      <c r="C195" s="28">
        <v>45661.625</v>
      </c>
      <c r="D195" s="28" t="s">
        <v>110</v>
      </c>
      <c r="G195" s="31" t="s">
        <v>51</v>
      </c>
    </row>
    <row r="196" spans="1:7" thickBot="1" x14ac:dyDescent="0.3">
      <c r="A196" s="26">
        <v>45661</v>
      </c>
      <c r="B196" s="27">
        <v>0.625</v>
      </c>
      <c r="C196" s="28">
        <v>45661.625</v>
      </c>
      <c r="D196" s="28" t="s">
        <v>23</v>
      </c>
      <c r="G196" s="31" t="s">
        <v>56</v>
      </c>
    </row>
    <row r="197" spans="1:7" thickBot="1" x14ac:dyDescent="0.3">
      <c r="A197" s="26">
        <v>45661</v>
      </c>
      <c r="B197" s="27">
        <v>0.625</v>
      </c>
      <c r="C197" s="28">
        <v>45661.625</v>
      </c>
      <c r="D197" s="28" t="s">
        <v>61</v>
      </c>
      <c r="G197" s="31" t="s">
        <v>601</v>
      </c>
    </row>
    <row r="198" spans="1:7" thickBot="1" x14ac:dyDescent="0.3">
      <c r="A198" s="26">
        <v>45661</v>
      </c>
      <c r="B198" s="27">
        <v>0.72916666666666663</v>
      </c>
      <c r="C198" s="28">
        <v>45661.729166666664</v>
      </c>
      <c r="D198" s="28" t="s">
        <v>37</v>
      </c>
      <c r="G198" s="31" t="s">
        <v>35</v>
      </c>
    </row>
    <row r="199" spans="1:7" thickBot="1" x14ac:dyDescent="0.3">
      <c r="A199" s="26">
        <v>45662</v>
      </c>
      <c r="B199" s="27">
        <v>0.58333333333333337</v>
      </c>
      <c r="C199" s="28">
        <v>45662.583333333336</v>
      </c>
      <c r="D199" s="28" t="s">
        <v>68</v>
      </c>
      <c r="G199" s="31" t="s">
        <v>600</v>
      </c>
    </row>
    <row r="200" spans="1:7" thickBot="1" x14ac:dyDescent="0.3">
      <c r="A200" s="26">
        <v>45662</v>
      </c>
      <c r="B200" s="27">
        <v>0.6875</v>
      </c>
      <c r="C200" s="28">
        <v>45662.6875</v>
      </c>
      <c r="D200" s="28" t="s">
        <v>25</v>
      </c>
      <c r="G200" s="31" t="s">
        <v>30</v>
      </c>
    </row>
    <row r="201" spans="1:7" thickBot="1" x14ac:dyDescent="0.3">
      <c r="A201" s="26">
        <v>45663</v>
      </c>
      <c r="B201" s="27">
        <v>0.83333333333333337</v>
      </c>
      <c r="C201" s="28">
        <v>45663.833333333336</v>
      </c>
      <c r="D201" s="28" t="s">
        <v>33</v>
      </c>
      <c r="G201" s="31" t="s">
        <v>82</v>
      </c>
    </row>
    <row r="202" spans="1:7" thickBot="1" x14ac:dyDescent="0.3">
      <c r="A202" s="26">
        <v>45671</v>
      </c>
      <c r="B202" s="27">
        <v>0.8125</v>
      </c>
      <c r="C202" s="28">
        <v>45671.8125</v>
      </c>
      <c r="D202" s="28" t="s">
        <v>46</v>
      </c>
      <c r="G202" s="31" t="s">
        <v>23</v>
      </c>
    </row>
    <row r="203" spans="1:7" thickBot="1" x14ac:dyDescent="0.3">
      <c r="A203" s="26">
        <v>45671</v>
      </c>
      <c r="B203" s="27">
        <v>0.8125</v>
      </c>
      <c r="C203" s="28">
        <v>45671.8125</v>
      </c>
      <c r="D203" s="28" t="s">
        <v>56</v>
      </c>
      <c r="G203" s="31" t="s">
        <v>68</v>
      </c>
    </row>
    <row r="204" spans="1:7" thickBot="1" x14ac:dyDescent="0.3">
      <c r="A204" s="26">
        <v>45671</v>
      </c>
      <c r="B204" s="27">
        <v>0.8125</v>
      </c>
      <c r="C204" s="28">
        <v>45671.8125</v>
      </c>
      <c r="D204" s="28" t="s">
        <v>51</v>
      </c>
      <c r="G204" s="31" t="s">
        <v>65</v>
      </c>
    </row>
    <row r="205" spans="1:7" thickBot="1" x14ac:dyDescent="0.3">
      <c r="A205" s="26">
        <v>45671</v>
      </c>
      <c r="B205" s="27">
        <v>0.83333333333333337</v>
      </c>
      <c r="C205" s="28">
        <v>45671.833333333336</v>
      </c>
      <c r="D205" s="28" t="s">
        <v>82</v>
      </c>
      <c r="G205" s="31" t="s">
        <v>25</v>
      </c>
    </row>
    <row r="206" spans="1:7" thickBot="1" x14ac:dyDescent="0.3">
      <c r="A206" s="26">
        <v>45672</v>
      </c>
      <c r="B206" s="27">
        <v>0.8125</v>
      </c>
      <c r="C206" s="28">
        <v>45672.8125</v>
      </c>
      <c r="D206" s="28" t="s">
        <v>91</v>
      </c>
      <c r="G206" s="31" t="s">
        <v>61</v>
      </c>
    </row>
    <row r="207" spans="1:7" thickBot="1" x14ac:dyDescent="0.3">
      <c r="A207" s="26">
        <v>45672</v>
      </c>
      <c r="B207" s="27">
        <v>0.8125</v>
      </c>
      <c r="C207" s="28">
        <v>45672.8125</v>
      </c>
      <c r="D207" s="28" t="s">
        <v>40</v>
      </c>
      <c r="G207" s="31" t="s">
        <v>33</v>
      </c>
    </row>
    <row r="208" spans="1:7" thickBot="1" x14ac:dyDescent="0.3">
      <c r="A208" s="26">
        <v>45672</v>
      </c>
      <c r="B208" s="27">
        <v>0.8125</v>
      </c>
      <c r="C208" s="28">
        <v>45672.8125</v>
      </c>
      <c r="D208" s="28" t="s">
        <v>601</v>
      </c>
      <c r="G208" s="31" t="s">
        <v>110</v>
      </c>
    </row>
    <row r="209" spans="1:7" thickBot="1" x14ac:dyDescent="0.3">
      <c r="A209" s="26">
        <v>45672</v>
      </c>
      <c r="B209" s="27">
        <v>0.83333333333333337</v>
      </c>
      <c r="C209" s="28">
        <v>45672.833333333336</v>
      </c>
      <c r="D209" s="28" t="s">
        <v>35</v>
      </c>
      <c r="G209" s="31" t="s">
        <v>28</v>
      </c>
    </row>
    <row r="210" spans="1:7" thickBot="1" x14ac:dyDescent="0.3">
      <c r="A210" s="26">
        <v>45673</v>
      </c>
      <c r="B210" s="27">
        <v>0.8125</v>
      </c>
      <c r="C210" s="28">
        <v>45673.8125</v>
      </c>
      <c r="D210" s="28" t="s">
        <v>600</v>
      </c>
      <c r="G210" s="31" t="s">
        <v>37</v>
      </c>
    </row>
    <row r="211" spans="1:7" thickBot="1" x14ac:dyDescent="0.3">
      <c r="A211" s="26">
        <v>45673</v>
      </c>
      <c r="B211" s="27">
        <v>0.83333333333333337</v>
      </c>
      <c r="C211" s="28">
        <v>45673.833333333336</v>
      </c>
      <c r="D211" s="28" t="s">
        <v>30</v>
      </c>
      <c r="G211" s="31" t="s">
        <v>602</v>
      </c>
    </row>
    <row r="212" spans="1:7" thickBot="1" x14ac:dyDescent="0.3">
      <c r="A212" s="26">
        <v>45675</v>
      </c>
      <c r="B212" s="27">
        <v>0.52083333333333337</v>
      </c>
      <c r="C212" s="28">
        <v>45675.520833333336</v>
      </c>
      <c r="D212" s="28" t="s">
        <v>40</v>
      </c>
      <c r="G212" s="31" t="s">
        <v>65</v>
      </c>
    </row>
    <row r="213" spans="1:7" thickBot="1" x14ac:dyDescent="0.3">
      <c r="A213" s="26">
        <v>45675</v>
      </c>
      <c r="B213" s="27">
        <v>0.625</v>
      </c>
      <c r="C213" s="28">
        <v>45675.625</v>
      </c>
      <c r="D213" s="28" t="s">
        <v>56</v>
      </c>
      <c r="G213" s="31" t="s">
        <v>110</v>
      </c>
    </row>
    <row r="214" spans="1:7" thickBot="1" x14ac:dyDescent="0.3">
      <c r="A214" s="26">
        <v>45675</v>
      </c>
      <c r="B214" s="27">
        <v>0.625</v>
      </c>
      <c r="C214" s="28">
        <v>45675.625</v>
      </c>
      <c r="D214" s="28" t="s">
        <v>46</v>
      </c>
      <c r="G214" s="31" t="s">
        <v>25</v>
      </c>
    </row>
    <row r="215" spans="1:7" thickBot="1" x14ac:dyDescent="0.3">
      <c r="A215" s="26">
        <v>45675</v>
      </c>
      <c r="B215" s="27">
        <v>0.625</v>
      </c>
      <c r="C215" s="28">
        <v>45675.625</v>
      </c>
      <c r="D215" s="28" t="s">
        <v>601</v>
      </c>
      <c r="G215" s="31" t="s">
        <v>68</v>
      </c>
    </row>
    <row r="216" spans="1:7" thickBot="1" x14ac:dyDescent="0.3">
      <c r="A216" s="26">
        <v>45675</v>
      </c>
      <c r="B216" s="27">
        <v>0.72916666666666663</v>
      </c>
      <c r="C216" s="28">
        <v>45675.729166666664</v>
      </c>
      <c r="D216" s="28" t="s">
        <v>35</v>
      </c>
      <c r="G216" s="31" t="s">
        <v>61</v>
      </c>
    </row>
    <row r="217" spans="1:7" thickBot="1" x14ac:dyDescent="0.3">
      <c r="A217" s="26">
        <v>45676</v>
      </c>
      <c r="B217" s="27">
        <v>0.58333333333333337</v>
      </c>
      <c r="C217" s="28">
        <v>45676.583333333336</v>
      </c>
      <c r="D217" s="28" t="s">
        <v>30</v>
      </c>
      <c r="G217" s="31" t="s">
        <v>37</v>
      </c>
    </row>
    <row r="218" spans="1:7" thickBot="1" x14ac:dyDescent="0.3">
      <c r="A218" s="26">
        <v>45676</v>
      </c>
      <c r="B218" s="27">
        <v>0.58333333333333337</v>
      </c>
      <c r="C218" s="28">
        <v>45676.583333333336</v>
      </c>
      <c r="D218" s="28" t="s">
        <v>82</v>
      </c>
      <c r="G218" s="31" t="s">
        <v>602</v>
      </c>
    </row>
    <row r="219" spans="1:7" thickBot="1" x14ac:dyDescent="0.3">
      <c r="A219" s="26">
        <v>45676</v>
      </c>
      <c r="B219" s="27">
        <v>0.58333333333333337</v>
      </c>
      <c r="C219" s="28">
        <v>45676.583333333336</v>
      </c>
      <c r="D219" s="28" t="s">
        <v>91</v>
      </c>
      <c r="G219" s="31" t="s">
        <v>28</v>
      </c>
    </row>
    <row r="220" spans="1:7" thickBot="1" x14ac:dyDescent="0.3">
      <c r="A220" s="26">
        <v>45676</v>
      </c>
      <c r="B220" s="27">
        <v>0.6875</v>
      </c>
      <c r="C220" s="28">
        <v>45676.6875</v>
      </c>
      <c r="D220" s="28" t="s">
        <v>600</v>
      </c>
      <c r="G220" s="31" t="s">
        <v>23</v>
      </c>
    </row>
    <row r="221" spans="1:7" thickBot="1" x14ac:dyDescent="0.3">
      <c r="A221" s="26">
        <v>45677</v>
      </c>
      <c r="B221" s="27">
        <v>0.83333333333333337</v>
      </c>
      <c r="C221" s="28">
        <v>45677.833333333336</v>
      </c>
      <c r="D221" s="28" t="s">
        <v>51</v>
      </c>
      <c r="G221" s="31" t="s">
        <v>33</v>
      </c>
    </row>
    <row r="222" spans="1:7" thickBot="1" x14ac:dyDescent="0.3">
      <c r="A222" s="26">
        <v>45682</v>
      </c>
      <c r="B222" s="27">
        <v>0.625</v>
      </c>
      <c r="C222" s="28">
        <v>45682.625</v>
      </c>
      <c r="D222" s="28" t="s">
        <v>33</v>
      </c>
      <c r="G222" s="31" t="s">
        <v>35</v>
      </c>
    </row>
    <row r="223" spans="1:7" thickBot="1" x14ac:dyDescent="0.3">
      <c r="A223" s="26">
        <v>45682</v>
      </c>
      <c r="B223" s="27">
        <v>0.625</v>
      </c>
      <c r="C223" s="28">
        <v>45682.625</v>
      </c>
      <c r="D223" s="28" t="s">
        <v>602</v>
      </c>
      <c r="G223" s="31" t="s">
        <v>40</v>
      </c>
    </row>
    <row r="224" spans="1:7" thickBot="1" x14ac:dyDescent="0.3">
      <c r="A224" s="26">
        <v>45682</v>
      </c>
      <c r="B224" s="27">
        <v>0.625</v>
      </c>
      <c r="C224" s="28">
        <v>45682.625</v>
      </c>
      <c r="D224" s="28" t="s">
        <v>37</v>
      </c>
      <c r="G224" s="31" t="s">
        <v>91</v>
      </c>
    </row>
    <row r="225" spans="1:7" thickBot="1" x14ac:dyDescent="0.3">
      <c r="A225" s="26">
        <v>45682</v>
      </c>
      <c r="B225" s="27">
        <v>0.625</v>
      </c>
      <c r="C225" s="28">
        <v>45682.625</v>
      </c>
      <c r="D225" s="28" t="s">
        <v>25</v>
      </c>
      <c r="G225" s="31" t="s">
        <v>600</v>
      </c>
    </row>
    <row r="226" spans="1:7" thickBot="1" x14ac:dyDescent="0.3">
      <c r="A226" s="26">
        <v>45682</v>
      </c>
      <c r="B226" s="27">
        <v>0.625</v>
      </c>
      <c r="C226" s="28">
        <v>45682.625</v>
      </c>
      <c r="D226" s="28" t="s">
        <v>65</v>
      </c>
      <c r="G226" s="31" t="s">
        <v>82</v>
      </c>
    </row>
    <row r="227" spans="1:7" thickBot="1" x14ac:dyDescent="0.3">
      <c r="A227" s="26">
        <v>45682</v>
      </c>
      <c r="B227" s="27">
        <v>0.72916666666666663</v>
      </c>
      <c r="C227" s="28">
        <v>45682.729166666664</v>
      </c>
      <c r="D227" s="28" t="s">
        <v>23</v>
      </c>
      <c r="G227" s="31" t="s">
        <v>51</v>
      </c>
    </row>
    <row r="228" spans="1:7" thickBot="1" x14ac:dyDescent="0.3">
      <c r="A228" s="26">
        <v>45683</v>
      </c>
      <c r="B228" s="27">
        <v>0.58333333333333337</v>
      </c>
      <c r="C228" s="28">
        <v>45683.583333333336</v>
      </c>
      <c r="D228" s="28" t="s">
        <v>110</v>
      </c>
      <c r="G228" s="31" t="s">
        <v>46</v>
      </c>
    </row>
    <row r="229" spans="1:7" thickBot="1" x14ac:dyDescent="0.3">
      <c r="A229" s="26">
        <v>45683</v>
      </c>
      <c r="B229" s="27">
        <v>0.58333333333333337</v>
      </c>
      <c r="C229" s="28">
        <v>45683.583333333336</v>
      </c>
      <c r="D229" s="28" t="s">
        <v>28</v>
      </c>
      <c r="G229" s="31" t="s">
        <v>601</v>
      </c>
    </row>
    <row r="230" spans="1:7" thickBot="1" x14ac:dyDescent="0.3">
      <c r="A230" s="26">
        <v>45683</v>
      </c>
      <c r="B230" s="27">
        <v>0.6875</v>
      </c>
      <c r="C230" s="28">
        <v>45683.6875</v>
      </c>
      <c r="D230" s="28" t="s">
        <v>61</v>
      </c>
      <c r="G230" s="31" t="s">
        <v>56</v>
      </c>
    </row>
    <row r="231" spans="1:7" thickBot="1" x14ac:dyDescent="0.3">
      <c r="A231" s="26">
        <v>45683</v>
      </c>
      <c r="B231" s="27">
        <v>0.79166666666666663</v>
      </c>
      <c r="C231" s="28">
        <v>45683.791666666664</v>
      </c>
      <c r="D231" s="28" t="s">
        <v>68</v>
      </c>
      <c r="G231" s="31" t="s">
        <v>30</v>
      </c>
    </row>
    <row r="232" spans="1:7" thickBot="1" x14ac:dyDescent="0.3">
      <c r="A232" s="26">
        <v>45689</v>
      </c>
      <c r="B232" s="27">
        <v>0.625</v>
      </c>
      <c r="C232" s="28">
        <v>45689.625</v>
      </c>
      <c r="D232" s="28" t="s">
        <v>600</v>
      </c>
      <c r="G232" s="31" t="s">
        <v>602</v>
      </c>
    </row>
    <row r="233" spans="1:7" thickBot="1" x14ac:dyDescent="0.3">
      <c r="A233" s="26">
        <v>45689</v>
      </c>
      <c r="B233" s="27">
        <v>0.625</v>
      </c>
      <c r="C233" s="28">
        <v>45689.625</v>
      </c>
      <c r="D233" s="28" t="s">
        <v>35</v>
      </c>
      <c r="G233" s="31" t="s">
        <v>23</v>
      </c>
    </row>
    <row r="234" spans="1:7" thickBot="1" x14ac:dyDescent="0.3">
      <c r="A234" s="26">
        <v>45689</v>
      </c>
      <c r="B234" s="27">
        <v>0.625</v>
      </c>
      <c r="C234" s="28">
        <v>45689.625</v>
      </c>
      <c r="D234" s="28" t="s">
        <v>91</v>
      </c>
      <c r="G234" s="31" t="s">
        <v>601</v>
      </c>
    </row>
    <row r="235" spans="1:7" thickBot="1" x14ac:dyDescent="0.3">
      <c r="A235" s="26">
        <v>45689</v>
      </c>
      <c r="B235" s="27">
        <v>0.625</v>
      </c>
      <c r="C235" s="28">
        <v>45689.625</v>
      </c>
      <c r="D235" s="28" t="s">
        <v>40</v>
      </c>
      <c r="G235" s="31" t="s">
        <v>68</v>
      </c>
    </row>
    <row r="236" spans="1:7" thickBot="1" x14ac:dyDescent="0.3">
      <c r="A236" s="26">
        <v>45689</v>
      </c>
      <c r="B236" s="27">
        <v>0.625</v>
      </c>
      <c r="C236" s="28">
        <v>45689.625</v>
      </c>
      <c r="D236" s="28" t="s">
        <v>33</v>
      </c>
      <c r="G236" s="31" t="s">
        <v>61</v>
      </c>
    </row>
    <row r="237" spans="1:7" thickBot="1" x14ac:dyDescent="0.3">
      <c r="A237" s="26">
        <v>45689</v>
      </c>
      <c r="B237" s="27">
        <v>0.625</v>
      </c>
      <c r="C237" s="28">
        <v>45689.625</v>
      </c>
      <c r="D237" s="28" t="s">
        <v>46</v>
      </c>
      <c r="G237" s="31" t="s">
        <v>28</v>
      </c>
    </row>
    <row r="238" spans="1:7" thickBot="1" x14ac:dyDescent="0.3">
      <c r="A238" s="26">
        <v>45689</v>
      </c>
      <c r="B238" s="27">
        <v>0.625</v>
      </c>
      <c r="C238" s="28">
        <v>45689.625</v>
      </c>
      <c r="D238" s="28" t="s">
        <v>30</v>
      </c>
      <c r="G238" s="31" t="s">
        <v>110</v>
      </c>
    </row>
    <row r="239" spans="1:7" thickBot="1" x14ac:dyDescent="0.3">
      <c r="A239" s="26">
        <v>45689</v>
      </c>
      <c r="B239" s="27">
        <v>0.625</v>
      </c>
      <c r="C239" s="28">
        <v>45689.625</v>
      </c>
      <c r="D239" s="28" t="s">
        <v>65</v>
      </c>
      <c r="G239" s="31" t="s">
        <v>25</v>
      </c>
    </row>
    <row r="240" spans="1:7" thickBot="1" x14ac:dyDescent="0.3">
      <c r="A240" s="26">
        <v>45689</v>
      </c>
      <c r="B240" s="27">
        <v>0.625</v>
      </c>
      <c r="C240" s="28">
        <v>45689.625</v>
      </c>
      <c r="D240" s="28" t="s">
        <v>82</v>
      </c>
      <c r="G240" s="31" t="s">
        <v>37</v>
      </c>
    </row>
    <row r="241" spans="1:7" thickBot="1" x14ac:dyDescent="0.3">
      <c r="A241" s="26">
        <v>45689</v>
      </c>
      <c r="B241" s="27">
        <v>0.625</v>
      </c>
      <c r="C241" s="28">
        <v>45689.625</v>
      </c>
      <c r="D241" s="28" t="s">
        <v>51</v>
      </c>
      <c r="G241" s="31" t="s">
        <v>56</v>
      </c>
    </row>
    <row r="242" spans="1:7" thickBot="1" x14ac:dyDescent="0.3">
      <c r="A242" s="26">
        <v>45703</v>
      </c>
      <c r="B242" s="27">
        <v>0.625</v>
      </c>
      <c r="C242" s="28">
        <v>45703.625</v>
      </c>
      <c r="D242" s="28" t="s">
        <v>61</v>
      </c>
      <c r="G242" s="31" t="s">
        <v>600</v>
      </c>
    </row>
    <row r="243" spans="1:7" thickBot="1" x14ac:dyDescent="0.3">
      <c r="A243" s="26">
        <v>45703</v>
      </c>
      <c r="B243" s="27">
        <v>0.625</v>
      </c>
      <c r="C243" s="28">
        <v>45703.625</v>
      </c>
      <c r="D243" s="28" t="s">
        <v>28</v>
      </c>
      <c r="G243" s="31" t="s">
        <v>30</v>
      </c>
    </row>
    <row r="244" spans="1:7" thickBot="1" x14ac:dyDescent="0.3">
      <c r="A244" s="26">
        <v>45703</v>
      </c>
      <c r="B244" s="27">
        <v>0.625</v>
      </c>
      <c r="C244" s="28">
        <v>45703.625</v>
      </c>
      <c r="D244" s="28" t="s">
        <v>110</v>
      </c>
      <c r="G244" s="31" t="s">
        <v>91</v>
      </c>
    </row>
    <row r="245" spans="1:7" thickBot="1" x14ac:dyDescent="0.3">
      <c r="A245" s="26">
        <v>45703</v>
      </c>
      <c r="B245" s="27">
        <v>0.625</v>
      </c>
      <c r="C245" s="28">
        <v>45703.625</v>
      </c>
      <c r="D245" s="28" t="s">
        <v>68</v>
      </c>
      <c r="G245" s="31" t="s">
        <v>82</v>
      </c>
    </row>
    <row r="246" spans="1:7" thickBot="1" x14ac:dyDescent="0.3">
      <c r="A246" s="26">
        <v>45703</v>
      </c>
      <c r="B246" s="27">
        <v>0.625</v>
      </c>
      <c r="C246" s="28">
        <v>45703.625</v>
      </c>
      <c r="D246" s="28" t="s">
        <v>25</v>
      </c>
      <c r="G246" s="31" t="s">
        <v>33</v>
      </c>
    </row>
    <row r="247" spans="1:7" thickBot="1" x14ac:dyDescent="0.3">
      <c r="A247" s="26">
        <v>45703</v>
      </c>
      <c r="B247" s="27">
        <v>0.625</v>
      </c>
      <c r="C247" s="28">
        <v>45703.625</v>
      </c>
      <c r="D247" s="28" t="s">
        <v>56</v>
      </c>
      <c r="G247" s="31" t="s">
        <v>46</v>
      </c>
    </row>
    <row r="248" spans="1:7" thickBot="1" x14ac:dyDescent="0.3">
      <c r="A248" s="26">
        <v>45703</v>
      </c>
      <c r="B248" s="27">
        <v>0.625</v>
      </c>
      <c r="C248" s="28">
        <v>45703.625</v>
      </c>
      <c r="D248" s="28" t="s">
        <v>23</v>
      </c>
      <c r="G248" s="31" t="s">
        <v>40</v>
      </c>
    </row>
    <row r="249" spans="1:7" thickBot="1" x14ac:dyDescent="0.3">
      <c r="A249" s="26">
        <v>45703</v>
      </c>
      <c r="B249" s="27">
        <v>0.625</v>
      </c>
      <c r="C249" s="28">
        <v>45703.625</v>
      </c>
      <c r="D249" s="28" t="s">
        <v>601</v>
      </c>
      <c r="G249" s="31" t="s">
        <v>35</v>
      </c>
    </row>
    <row r="250" spans="1:7" thickBot="1" x14ac:dyDescent="0.3">
      <c r="A250" s="26">
        <v>45703</v>
      </c>
      <c r="B250" s="27">
        <v>0.625</v>
      </c>
      <c r="C250" s="28">
        <v>45703.625</v>
      </c>
      <c r="D250" s="28" t="s">
        <v>602</v>
      </c>
      <c r="G250" s="31" t="s">
        <v>65</v>
      </c>
    </row>
    <row r="251" spans="1:7" thickBot="1" x14ac:dyDescent="0.3">
      <c r="A251" s="26">
        <v>45703</v>
      </c>
      <c r="B251" s="27">
        <v>0.625</v>
      </c>
      <c r="C251" s="28">
        <v>45703.625</v>
      </c>
      <c r="D251" s="28" t="s">
        <v>37</v>
      </c>
      <c r="G251" s="31" t="s">
        <v>51</v>
      </c>
    </row>
    <row r="252" spans="1:7" thickBot="1" x14ac:dyDescent="0.3">
      <c r="A252" s="26">
        <v>45710</v>
      </c>
      <c r="B252" s="27">
        <v>0.625</v>
      </c>
      <c r="C252" s="28">
        <v>45710.625</v>
      </c>
      <c r="D252" s="28" t="s">
        <v>61</v>
      </c>
      <c r="G252" s="31" t="s">
        <v>51</v>
      </c>
    </row>
    <row r="253" spans="1:7" thickBot="1" x14ac:dyDescent="0.3">
      <c r="A253" s="26">
        <v>45710</v>
      </c>
      <c r="B253" s="27">
        <v>0.625</v>
      </c>
      <c r="C253" s="28">
        <v>45710.625</v>
      </c>
      <c r="D253" s="28" t="s">
        <v>68</v>
      </c>
      <c r="G253" s="31" t="s">
        <v>110</v>
      </c>
    </row>
    <row r="254" spans="1:7" thickBot="1" x14ac:dyDescent="0.3">
      <c r="A254" s="26">
        <v>45710</v>
      </c>
      <c r="B254" s="27">
        <v>0.625</v>
      </c>
      <c r="C254" s="28">
        <v>45710.625</v>
      </c>
      <c r="D254" s="28" t="s">
        <v>600</v>
      </c>
      <c r="G254" s="31" t="s">
        <v>28</v>
      </c>
    </row>
    <row r="255" spans="1:7" thickBot="1" x14ac:dyDescent="0.3">
      <c r="A255" s="26">
        <v>45710</v>
      </c>
      <c r="B255" s="27">
        <v>0.625</v>
      </c>
      <c r="C255" s="28">
        <v>45710.625</v>
      </c>
      <c r="D255" s="28" t="s">
        <v>40</v>
      </c>
      <c r="G255" s="31" t="s">
        <v>82</v>
      </c>
    </row>
    <row r="256" spans="1:7" thickBot="1" x14ac:dyDescent="0.3">
      <c r="A256" s="26">
        <v>45710</v>
      </c>
      <c r="B256" s="27">
        <v>0.625</v>
      </c>
      <c r="C256" s="28">
        <v>45710.625</v>
      </c>
      <c r="D256" s="28" t="s">
        <v>65</v>
      </c>
      <c r="G256" s="31" t="s">
        <v>33</v>
      </c>
    </row>
    <row r="257" spans="1:7" thickBot="1" x14ac:dyDescent="0.3">
      <c r="A257" s="26">
        <v>45710</v>
      </c>
      <c r="B257" s="27">
        <v>0.625</v>
      </c>
      <c r="C257" s="28">
        <v>45710.625</v>
      </c>
      <c r="D257" s="28" t="s">
        <v>601</v>
      </c>
      <c r="G257" s="31" t="s">
        <v>46</v>
      </c>
    </row>
    <row r="258" spans="1:7" thickBot="1" x14ac:dyDescent="0.3">
      <c r="A258" s="26">
        <v>45710</v>
      </c>
      <c r="B258" s="27">
        <v>0.625</v>
      </c>
      <c r="C258" s="28">
        <v>45710.625</v>
      </c>
      <c r="D258" s="28" t="s">
        <v>35</v>
      </c>
      <c r="G258" s="31" t="s">
        <v>56</v>
      </c>
    </row>
    <row r="259" spans="1:7" thickBot="1" x14ac:dyDescent="0.3">
      <c r="A259" s="26">
        <v>45710</v>
      </c>
      <c r="B259" s="27">
        <v>0.625</v>
      </c>
      <c r="C259" s="28">
        <v>45710.625</v>
      </c>
      <c r="D259" s="28" t="s">
        <v>23</v>
      </c>
      <c r="G259" s="31" t="s">
        <v>25</v>
      </c>
    </row>
    <row r="260" spans="1:7" thickBot="1" x14ac:dyDescent="0.3">
      <c r="A260" s="26">
        <v>45710</v>
      </c>
      <c r="B260" s="27">
        <v>0.625</v>
      </c>
      <c r="C260" s="28">
        <v>45710.625</v>
      </c>
      <c r="D260" s="28" t="s">
        <v>91</v>
      </c>
      <c r="G260" s="31" t="s">
        <v>30</v>
      </c>
    </row>
    <row r="261" spans="1:7" thickBot="1" x14ac:dyDescent="0.3">
      <c r="A261" s="26">
        <v>45710</v>
      </c>
      <c r="B261" s="27">
        <v>0.625</v>
      </c>
      <c r="C261" s="28">
        <v>45710.625</v>
      </c>
      <c r="D261" s="28" t="s">
        <v>602</v>
      </c>
      <c r="G261" s="31" t="s">
        <v>37</v>
      </c>
    </row>
    <row r="262" spans="1:7" thickBot="1" x14ac:dyDescent="0.3">
      <c r="A262" s="26">
        <v>45713</v>
      </c>
      <c r="B262" s="27">
        <v>0.82291666666666663</v>
      </c>
      <c r="C262" s="28">
        <v>45713.822916666664</v>
      </c>
      <c r="D262" s="28" t="s">
        <v>56</v>
      </c>
      <c r="G262" s="31" t="s">
        <v>601</v>
      </c>
    </row>
    <row r="263" spans="1:7" thickBot="1" x14ac:dyDescent="0.3">
      <c r="A263" s="26">
        <v>45713</v>
      </c>
      <c r="B263" s="27">
        <v>0.82291666666666663</v>
      </c>
      <c r="C263" s="28">
        <v>45713.822916666664</v>
      </c>
      <c r="D263" s="28" t="s">
        <v>46</v>
      </c>
      <c r="G263" s="31" t="s">
        <v>91</v>
      </c>
    </row>
    <row r="264" spans="1:7" thickBot="1" x14ac:dyDescent="0.3">
      <c r="A264" s="26">
        <v>45713</v>
      </c>
      <c r="B264" s="27">
        <v>0.82291666666666663</v>
      </c>
      <c r="C264" s="28">
        <v>45713.822916666664</v>
      </c>
      <c r="D264" s="28" t="s">
        <v>28</v>
      </c>
      <c r="G264" s="31" t="s">
        <v>23</v>
      </c>
    </row>
    <row r="265" spans="1:7" thickBot="1" x14ac:dyDescent="0.3">
      <c r="A265" s="26">
        <v>45713</v>
      </c>
      <c r="B265" s="27">
        <v>0.82291666666666663</v>
      </c>
      <c r="C265" s="28">
        <v>45713.822916666664</v>
      </c>
      <c r="D265" s="28" t="s">
        <v>33</v>
      </c>
      <c r="G265" s="31" t="s">
        <v>68</v>
      </c>
    </row>
    <row r="266" spans="1:7" thickBot="1" x14ac:dyDescent="0.3">
      <c r="A266" s="26">
        <v>45713</v>
      </c>
      <c r="B266" s="27">
        <v>0.82291666666666663</v>
      </c>
      <c r="C266" s="28">
        <v>45713.822916666664</v>
      </c>
      <c r="D266" s="28" t="s">
        <v>82</v>
      </c>
      <c r="G266" s="31" t="s">
        <v>35</v>
      </c>
    </row>
    <row r="267" spans="1:7" thickBot="1" x14ac:dyDescent="0.3">
      <c r="A267" s="26">
        <v>45713</v>
      </c>
      <c r="B267" s="27">
        <v>0.82291666666666663</v>
      </c>
      <c r="C267" s="28">
        <v>45713.822916666664</v>
      </c>
      <c r="D267" s="28" t="s">
        <v>37</v>
      </c>
      <c r="G267" s="31" t="s">
        <v>65</v>
      </c>
    </row>
    <row r="268" spans="1:7" thickBot="1" x14ac:dyDescent="0.3">
      <c r="A268" s="26">
        <v>45713</v>
      </c>
      <c r="B268" s="27">
        <v>0.83333333333333337</v>
      </c>
      <c r="C268" s="28">
        <v>45713.833333333336</v>
      </c>
      <c r="D268" s="28" t="s">
        <v>110</v>
      </c>
      <c r="G268" s="31" t="s">
        <v>61</v>
      </c>
    </row>
    <row r="269" spans="1:7" thickBot="1" x14ac:dyDescent="0.3">
      <c r="A269" s="26">
        <v>45714</v>
      </c>
      <c r="B269" s="27">
        <v>0.82291666666666663</v>
      </c>
      <c r="C269" s="28">
        <v>45714.822916666664</v>
      </c>
      <c r="D269" s="28" t="s">
        <v>51</v>
      </c>
      <c r="G269" s="31" t="s">
        <v>602</v>
      </c>
    </row>
    <row r="270" spans="1:7" thickBot="1" x14ac:dyDescent="0.3">
      <c r="A270" s="26">
        <v>45714</v>
      </c>
      <c r="B270" s="27">
        <v>0.83333333333333337</v>
      </c>
      <c r="C270" s="28">
        <v>45714.833333333336</v>
      </c>
      <c r="D270" s="28" t="s">
        <v>25</v>
      </c>
      <c r="G270" s="31" t="s">
        <v>40</v>
      </c>
    </row>
    <row r="271" spans="1:7" thickBot="1" x14ac:dyDescent="0.3">
      <c r="A271" s="26">
        <v>45714</v>
      </c>
      <c r="B271" s="27">
        <v>0.83333333333333337</v>
      </c>
      <c r="C271" s="28">
        <v>45714.833333333336</v>
      </c>
      <c r="D271" s="28" t="s">
        <v>30</v>
      </c>
      <c r="G271" s="31" t="s">
        <v>600</v>
      </c>
    </row>
    <row r="272" spans="1:7" thickBot="1" x14ac:dyDescent="0.3">
      <c r="A272" s="26">
        <v>45724</v>
      </c>
      <c r="B272" s="27">
        <v>0.625</v>
      </c>
      <c r="C272" s="28">
        <v>45724.625</v>
      </c>
      <c r="D272" s="28" t="s">
        <v>25</v>
      </c>
      <c r="G272" s="31" t="s">
        <v>602</v>
      </c>
    </row>
    <row r="273" spans="1:7" thickBot="1" x14ac:dyDescent="0.3">
      <c r="A273" s="26">
        <v>45724</v>
      </c>
      <c r="B273" s="27">
        <v>0.625</v>
      </c>
      <c r="C273" s="28">
        <v>45724.625</v>
      </c>
      <c r="D273" s="28" t="s">
        <v>51</v>
      </c>
      <c r="G273" s="31" t="s">
        <v>601</v>
      </c>
    </row>
    <row r="274" spans="1:7" thickBot="1" x14ac:dyDescent="0.3">
      <c r="A274" s="26">
        <v>45724</v>
      </c>
      <c r="B274" s="27">
        <v>0.625</v>
      </c>
      <c r="C274" s="28">
        <v>45724.625</v>
      </c>
      <c r="D274" s="28" t="s">
        <v>33</v>
      </c>
      <c r="G274" s="31" t="s">
        <v>91</v>
      </c>
    </row>
    <row r="275" spans="1:7" thickBot="1" x14ac:dyDescent="0.3">
      <c r="A275" s="26">
        <v>45724</v>
      </c>
      <c r="B275" s="27">
        <v>0.625</v>
      </c>
      <c r="C275" s="28">
        <v>45724.625</v>
      </c>
      <c r="D275" s="28" t="s">
        <v>56</v>
      </c>
      <c r="G275" s="31" t="s">
        <v>40</v>
      </c>
    </row>
    <row r="276" spans="1:7" thickBot="1" x14ac:dyDescent="0.3">
      <c r="A276" s="26">
        <v>45724</v>
      </c>
      <c r="B276" s="27">
        <v>0.625</v>
      </c>
      <c r="C276" s="28">
        <v>45724.625</v>
      </c>
      <c r="D276" s="28" t="s">
        <v>28</v>
      </c>
      <c r="G276" s="31" t="s">
        <v>65</v>
      </c>
    </row>
    <row r="277" spans="1:7" thickBot="1" x14ac:dyDescent="0.3">
      <c r="A277" s="26">
        <v>45724</v>
      </c>
      <c r="B277" s="27">
        <v>0.625</v>
      </c>
      <c r="C277" s="28">
        <v>45724.625</v>
      </c>
      <c r="D277" s="28" t="s">
        <v>30</v>
      </c>
      <c r="G277" s="31" t="s">
        <v>35</v>
      </c>
    </row>
    <row r="278" spans="1:7" thickBot="1" x14ac:dyDescent="0.3">
      <c r="A278" s="26">
        <v>45724</v>
      </c>
      <c r="B278" s="27">
        <v>0.625</v>
      </c>
      <c r="C278" s="28">
        <v>45724.625</v>
      </c>
      <c r="D278" s="28" t="s">
        <v>110</v>
      </c>
      <c r="G278" s="31" t="s">
        <v>600</v>
      </c>
    </row>
    <row r="279" spans="1:7" thickBot="1" x14ac:dyDescent="0.3">
      <c r="A279" s="26">
        <v>45724</v>
      </c>
      <c r="B279" s="27">
        <v>0.625</v>
      </c>
      <c r="C279" s="28">
        <v>45724.625</v>
      </c>
      <c r="D279" s="28" t="s">
        <v>82</v>
      </c>
      <c r="G279" s="31" t="s">
        <v>23</v>
      </c>
    </row>
    <row r="280" spans="1:7" thickBot="1" x14ac:dyDescent="0.3">
      <c r="A280" s="26">
        <v>45724</v>
      </c>
      <c r="B280" s="27">
        <v>0.625</v>
      </c>
      <c r="C280" s="28">
        <v>45724.625</v>
      </c>
      <c r="D280" s="28" t="s">
        <v>37</v>
      </c>
      <c r="G280" s="31" t="s">
        <v>68</v>
      </c>
    </row>
    <row r="281" spans="1:7" thickBot="1" x14ac:dyDescent="0.3">
      <c r="A281" s="26">
        <v>45724</v>
      </c>
      <c r="B281" s="27">
        <v>0.625</v>
      </c>
      <c r="C281" s="28">
        <v>45724.625</v>
      </c>
      <c r="D281" s="28" t="s">
        <v>46</v>
      </c>
      <c r="G281" s="31" t="s">
        <v>61</v>
      </c>
    </row>
    <row r="282" spans="1:7" thickBot="1" x14ac:dyDescent="0.3">
      <c r="A282" s="26">
        <v>45731</v>
      </c>
      <c r="B282" s="27">
        <v>0.625</v>
      </c>
      <c r="C282" s="28">
        <v>45731.625</v>
      </c>
      <c r="D282" s="28" t="s">
        <v>35</v>
      </c>
      <c r="G282" s="31" t="s">
        <v>51</v>
      </c>
    </row>
    <row r="283" spans="1:7" thickBot="1" x14ac:dyDescent="0.3">
      <c r="A283" s="26">
        <v>45731</v>
      </c>
      <c r="B283" s="27">
        <v>0.625</v>
      </c>
      <c r="C283" s="28">
        <v>45731.625</v>
      </c>
      <c r="D283" s="28" t="s">
        <v>61</v>
      </c>
      <c r="G283" s="31" t="s">
        <v>25</v>
      </c>
    </row>
    <row r="284" spans="1:7" thickBot="1" x14ac:dyDescent="0.3">
      <c r="A284" s="26">
        <v>45731</v>
      </c>
      <c r="B284" s="27">
        <v>0.625</v>
      </c>
      <c r="C284" s="28">
        <v>45731.625</v>
      </c>
      <c r="D284" s="28" t="s">
        <v>68</v>
      </c>
      <c r="G284" s="31" t="s">
        <v>28</v>
      </c>
    </row>
    <row r="285" spans="1:7" thickBot="1" x14ac:dyDescent="0.3">
      <c r="A285" s="26">
        <v>45731</v>
      </c>
      <c r="B285" s="27">
        <v>0.625</v>
      </c>
      <c r="C285" s="28">
        <v>45731.625</v>
      </c>
      <c r="D285" s="28" t="s">
        <v>40</v>
      </c>
      <c r="G285" s="31" t="s">
        <v>110</v>
      </c>
    </row>
    <row r="286" spans="1:7" thickBot="1" x14ac:dyDescent="0.3">
      <c r="A286" s="26">
        <v>45731</v>
      </c>
      <c r="B286" s="27">
        <v>0.625</v>
      </c>
      <c r="C286" s="28">
        <v>45731.625</v>
      </c>
      <c r="D286" s="28" t="s">
        <v>601</v>
      </c>
      <c r="G286" s="31" t="s">
        <v>30</v>
      </c>
    </row>
    <row r="287" spans="1:7" thickBot="1" x14ac:dyDescent="0.3">
      <c r="A287" s="26">
        <v>45731</v>
      </c>
      <c r="B287" s="27">
        <v>0.625</v>
      </c>
      <c r="C287" s="28">
        <v>45731.625</v>
      </c>
      <c r="D287" s="28" t="s">
        <v>23</v>
      </c>
      <c r="G287" s="31" t="s">
        <v>37</v>
      </c>
    </row>
    <row r="288" spans="1:7" thickBot="1" x14ac:dyDescent="0.3">
      <c r="A288" s="26">
        <v>45731</v>
      </c>
      <c r="B288" s="27">
        <v>0.625</v>
      </c>
      <c r="C288" s="28">
        <v>45731.625</v>
      </c>
      <c r="D288" s="28" t="s">
        <v>600</v>
      </c>
      <c r="G288" s="31" t="s">
        <v>82</v>
      </c>
    </row>
    <row r="289" spans="1:7" thickBot="1" x14ac:dyDescent="0.3">
      <c r="A289" s="26">
        <v>45731</v>
      </c>
      <c r="B289" s="27">
        <v>0.625</v>
      </c>
      <c r="C289" s="28">
        <v>45731.625</v>
      </c>
      <c r="D289" s="28" t="s">
        <v>91</v>
      </c>
      <c r="G289" s="31" t="s">
        <v>56</v>
      </c>
    </row>
    <row r="290" spans="1:7" thickBot="1" x14ac:dyDescent="0.3">
      <c r="A290" s="26">
        <v>45731</v>
      </c>
      <c r="B290" s="27">
        <v>0.625</v>
      </c>
      <c r="C290" s="28">
        <v>45731.625</v>
      </c>
      <c r="D290" s="28" t="s">
        <v>602</v>
      </c>
      <c r="G290" s="31" t="s">
        <v>33</v>
      </c>
    </row>
    <row r="291" spans="1:7" thickBot="1" x14ac:dyDescent="0.3">
      <c r="A291" s="26">
        <v>45731</v>
      </c>
      <c r="B291" s="27">
        <v>0.625</v>
      </c>
      <c r="C291" s="28">
        <v>45731.625</v>
      </c>
      <c r="D291" s="28" t="s">
        <v>65</v>
      </c>
      <c r="G291" s="31" t="s">
        <v>46</v>
      </c>
    </row>
    <row r="292" spans="1:7" thickBot="1" x14ac:dyDescent="0.3">
      <c r="A292" s="26">
        <v>45748</v>
      </c>
      <c r="B292" s="27">
        <v>0.82291666666666663</v>
      </c>
      <c r="C292" s="28">
        <v>45748.822916666664</v>
      </c>
      <c r="D292" s="28" t="s">
        <v>37</v>
      </c>
      <c r="G292" s="31" t="s">
        <v>61</v>
      </c>
    </row>
    <row r="293" spans="1:7" thickBot="1" x14ac:dyDescent="0.3">
      <c r="A293" s="26">
        <v>45748</v>
      </c>
      <c r="B293" s="27">
        <v>0.82291666666666663</v>
      </c>
      <c r="C293" s="28">
        <v>45748.822916666664</v>
      </c>
      <c r="D293" s="28" t="s">
        <v>65</v>
      </c>
      <c r="G293" s="31" t="s">
        <v>600</v>
      </c>
    </row>
    <row r="294" spans="1:7" thickBot="1" x14ac:dyDescent="0.3">
      <c r="A294" s="26">
        <v>45748</v>
      </c>
      <c r="B294" s="27">
        <v>0.82291666666666663</v>
      </c>
      <c r="C294" s="28">
        <v>45748.822916666664</v>
      </c>
      <c r="D294" s="28" t="s">
        <v>33</v>
      </c>
      <c r="G294" s="31" t="s">
        <v>56</v>
      </c>
    </row>
    <row r="295" spans="1:7" thickBot="1" x14ac:dyDescent="0.3">
      <c r="A295" s="26">
        <v>45748</v>
      </c>
      <c r="B295" s="27">
        <v>0.82291666666666663</v>
      </c>
      <c r="C295" s="28">
        <v>45748.822916666664</v>
      </c>
      <c r="D295" s="28" t="s">
        <v>35</v>
      </c>
      <c r="G295" s="31" t="s">
        <v>68</v>
      </c>
    </row>
    <row r="296" spans="1:7" thickBot="1" x14ac:dyDescent="0.3">
      <c r="A296" s="26">
        <v>45748</v>
      </c>
      <c r="B296" s="27">
        <v>0.82291666666666663</v>
      </c>
      <c r="C296" s="28">
        <v>45748.822916666664</v>
      </c>
      <c r="D296" s="28" t="s">
        <v>82</v>
      </c>
      <c r="G296" s="31" t="s">
        <v>30</v>
      </c>
    </row>
    <row r="297" spans="1:7" thickBot="1" x14ac:dyDescent="0.3">
      <c r="A297" s="26">
        <v>45749</v>
      </c>
      <c r="B297" s="27">
        <v>0.82291666666666663</v>
      </c>
      <c r="C297" s="28">
        <v>45749.822916666664</v>
      </c>
      <c r="D297" s="28" t="s">
        <v>602</v>
      </c>
      <c r="G297" s="31" t="s">
        <v>110</v>
      </c>
    </row>
    <row r="298" spans="1:7" thickBot="1" x14ac:dyDescent="0.3">
      <c r="A298" s="26">
        <v>45749</v>
      </c>
      <c r="B298" s="27">
        <v>0.82291666666666663</v>
      </c>
      <c r="C298" s="28">
        <v>45749.822916666664</v>
      </c>
      <c r="D298" s="28" t="s">
        <v>51</v>
      </c>
      <c r="G298" s="31" t="s">
        <v>28</v>
      </c>
    </row>
    <row r="299" spans="1:7" thickBot="1" x14ac:dyDescent="0.3">
      <c r="A299" s="26">
        <v>45749</v>
      </c>
      <c r="B299" s="27">
        <v>0.82291666666666663</v>
      </c>
      <c r="C299" s="28">
        <v>45749.822916666664</v>
      </c>
      <c r="D299" s="28" t="s">
        <v>23</v>
      </c>
      <c r="G299" s="31" t="s">
        <v>601</v>
      </c>
    </row>
    <row r="300" spans="1:7" thickBot="1" x14ac:dyDescent="0.3">
      <c r="A300" s="26">
        <v>45749</v>
      </c>
      <c r="B300" s="27">
        <v>0.82291666666666663</v>
      </c>
      <c r="C300" s="28">
        <v>45749.822916666664</v>
      </c>
      <c r="D300" s="28" t="s">
        <v>40</v>
      </c>
      <c r="G300" s="31" t="s">
        <v>46</v>
      </c>
    </row>
    <row r="301" spans="1:7" thickBot="1" x14ac:dyDescent="0.3">
      <c r="A301" s="26">
        <v>45749</v>
      </c>
      <c r="B301" s="27">
        <v>0.83333333333333337</v>
      </c>
      <c r="C301" s="28">
        <v>45749.833333333336</v>
      </c>
      <c r="D301" s="28" t="s">
        <v>25</v>
      </c>
      <c r="G301" s="31" t="s">
        <v>91</v>
      </c>
    </row>
    <row r="302" spans="1:7" thickBot="1" x14ac:dyDescent="0.3">
      <c r="A302" s="26">
        <v>45752</v>
      </c>
      <c r="B302" s="27">
        <v>0.625</v>
      </c>
      <c r="C302" s="28">
        <v>45752.625</v>
      </c>
      <c r="D302" s="28" t="s">
        <v>56</v>
      </c>
      <c r="G302" s="31" t="s">
        <v>65</v>
      </c>
    </row>
    <row r="303" spans="1:7" thickBot="1" x14ac:dyDescent="0.3">
      <c r="A303" s="26">
        <v>45752</v>
      </c>
      <c r="B303" s="27">
        <v>0.625</v>
      </c>
      <c r="C303" s="28">
        <v>45752.625</v>
      </c>
      <c r="D303" s="28" t="s">
        <v>30</v>
      </c>
      <c r="G303" s="31" t="s">
        <v>23</v>
      </c>
    </row>
    <row r="304" spans="1:7" thickBot="1" x14ac:dyDescent="0.3">
      <c r="A304" s="26">
        <v>45752</v>
      </c>
      <c r="B304" s="27">
        <v>0.625</v>
      </c>
      <c r="C304" s="28">
        <v>45752.625</v>
      </c>
      <c r="D304" s="28" t="s">
        <v>46</v>
      </c>
      <c r="G304" s="31" t="s">
        <v>51</v>
      </c>
    </row>
    <row r="305" spans="1:7" thickBot="1" x14ac:dyDescent="0.3">
      <c r="A305" s="26">
        <v>45752</v>
      </c>
      <c r="B305" s="27">
        <v>0.625</v>
      </c>
      <c r="C305" s="28">
        <v>45752.625</v>
      </c>
      <c r="D305" s="28" t="s">
        <v>61</v>
      </c>
      <c r="G305" s="31" t="s">
        <v>82</v>
      </c>
    </row>
    <row r="306" spans="1:7" thickBot="1" x14ac:dyDescent="0.3">
      <c r="A306" s="26">
        <v>45752</v>
      </c>
      <c r="B306" s="27">
        <v>0.625</v>
      </c>
      <c r="C306" s="28">
        <v>45752.625</v>
      </c>
      <c r="D306" s="28" t="s">
        <v>91</v>
      </c>
      <c r="G306" s="31" t="s">
        <v>35</v>
      </c>
    </row>
    <row r="307" spans="1:7" thickBot="1" x14ac:dyDescent="0.3">
      <c r="A307" s="26">
        <v>45752</v>
      </c>
      <c r="B307" s="27">
        <v>0.625</v>
      </c>
      <c r="C307" s="28">
        <v>45752.625</v>
      </c>
      <c r="D307" s="28" t="s">
        <v>68</v>
      </c>
      <c r="G307" s="31" t="s">
        <v>25</v>
      </c>
    </row>
    <row r="308" spans="1:7" thickBot="1" x14ac:dyDescent="0.3">
      <c r="A308" s="26">
        <v>45752</v>
      </c>
      <c r="B308" s="27">
        <v>0.625</v>
      </c>
      <c r="C308" s="28">
        <v>45752.625</v>
      </c>
      <c r="D308" s="28" t="s">
        <v>600</v>
      </c>
      <c r="G308" s="31" t="s">
        <v>33</v>
      </c>
    </row>
    <row r="309" spans="1:7" thickBot="1" x14ac:dyDescent="0.3">
      <c r="A309" s="26">
        <v>45752</v>
      </c>
      <c r="B309" s="27">
        <v>0.625</v>
      </c>
      <c r="C309" s="28">
        <v>45752.625</v>
      </c>
      <c r="D309" s="28" t="s">
        <v>601</v>
      </c>
      <c r="G309" s="31" t="s">
        <v>40</v>
      </c>
    </row>
    <row r="310" spans="1:7" thickBot="1" x14ac:dyDescent="0.3">
      <c r="A310" s="26">
        <v>45752</v>
      </c>
      <c r="B310" s="27">
        <v>0.625</v>
      </c>
      <c r="C310" s="28">
        <v>45752.625</v>
      </c>
      <c r="D310" s="28" t="s">
        <v>110</v>
      </c>
      <c r="G310" s="31" t="s">
        <v>37</v>
      </c>
    </row>
    <row r="311" spans="1:7" thickBot="1" x14ac:dyDescent="0.3">
      <c r="A311" s="26">
        <v>45752</v>
      </c>
      <c r="B311" s="27">
        <v>0.625</v>
      </c>
      <c r="C311" s="28">
        <v>45752.625</v>
      </c>
      <c r="D311" s="28" t="s">
        <v>28</v>
      </c>
      <c r="G311" s="31" t="s">
        <v>602</v>
      </c>
    </row>
    <row r="312" spans="1:7" thickBot="1" x14ac:dyDescent="0.3">
      <c r="A312" s="26">
        <v>45759</v>
      </c>
      <c r="B312" s="27">
        <v>0.625</v>
      </c>
      <c r="C312" s="28">
        <v>45759.625</v>
      </c>
      <c r="D312" s="28" t="s">
        <v>65</v>
      </c>
      <c r="G312" s="31" t="s">
        <v>68</v>
      </c>
    </row>
    <row r="313" spans="1:7" thickBot="1" x14ac:dyDescent="0.3">
      <c r="A313" s="26">
        <v>45759</v>
      </c>
      <c r="B313" s="27">
        <v>0.625</v>
      </c>
      <c r="C313" s="28">
        <v>45759.625</v>
      </c>
      <c r="D313" s="28" t="s">
        <v>40</v>
      </c>
      <c r="G313" s="31" t="s">
        <v>30</v>
      </c>
    </row>
    <row r="314" spans="1:7" thickBot="1" x14ac:dyDescent="0.3">
      <c r="A314" s="26">
        <v>45759</v>
      </c>
      <c r="B314" s="27">
        <v>0.625</v>
      </c>
      <c r="C314" s="28">
        <v>45759.625</v>
      </c>
      <c r="D314" s="28" t="s">
        <v>35</v>
      </c>
      <c r="G314" s="31" t="s">
        <v>46</v>
      </c>
    </row>
    <row r="315" spans="1:7" thickBot="1" x14ac:dyDescent="0.3">
      <c r="A315" s="26">
        <v>45759</v>
      </c>
      <c r="B315" s="27">
        <v>0.625</v>
      </c>
      <c r="C315" s="28">
        <v>45759.625</v>
      </c>
      <c r="D315" s="28" t="s">
        <v>25</v>
      </c>
      <c r="G315" s="31" t="s">
        <v>56</v>
      </c>
    </row>
    <row r="316" spans="1:7" thickBot="1" x14ac:dyDescent="0.3">
      <c r="A316" s="26">
        <v>45759</v>
      </c>
      <c r="B316" s="27">
        <v>0.625</v>
      </c>
      <c r="C316" s="28">
        <v>45759.625</v>
      </c>
      <c r="D316" s="28" t="s">
        <v>33</v>
      </c>
      <c r="G316" s="31" t="s">
        <v>28</v>
      </c>
    </row>
    <row r="317" spans="1:7" thickBot="1" x14ac:dyDescent="0.3">
      <c r="A317" s="26">
        <v>45759</v>
      </c>
      <c r="B317" s="27">
        <v>0.625</v>
      </c>
      <c r="C317" s="28">
        <v>45759.625</v>
      </c>
      <c r="D317" s="28" t="s">
        <v>37</v>
      </c>
      <c r="G317" s="31" t="s">
        <v>601</v>
      </c>
    </row>
    <row r="318" spans="1:7" thickBot="1" x14ac:dyDescent="0.3">
      <c r="A318" s="26">
        <v>45759</v>
      </c>
      <c r="B318" s="27">
        <v>0.625</v>
      </c>
      <c r="C318" s="28">
        <v>45759.625</v>
      </c>
      <c r="D318" s="28" t="s">
        <v>23</v>
      </c>
      <c r="G318" s="31" t="s">
        <v>110</v>
      </c>
    </row>
    <row r="319" spans="1:7" thickBot="1" x14ac:dyDescent="0.3">
      <c r="A319" s="26">
        <v>45759</v>
      </c>
      <c r="B319" s="27">
        <v>0.625</v>
      </c>
      <c r="C319" s="28">
        <v>45759.625</v>
      </c>
      <c r="D319" s="28" t="s">
        <v>82</v>
      </c>
      <c r="G319" s="31" t="s">
        <v>91</v>
      </c>
    </row>
    <row r="320" spans="1:7" thickBot="1" x14ac:dyDescent="0.3">
      <c r="A320" s="26">
        <v>45759</v>
      </c>
      <c r="B320" s="27">
        <v>0.625</v>
      </c>
      <c r="C320" s="28">
        <v>45759.625</v>
      </c>
      <c r="D320" s="28" t="s">
        <v>51</v>
      </c>
      <c r="G320" s="31" t="s">
        <v>600</v>
      </c>
    </row>
    <row r="321" spans="1:7" thickBot="1" x14ac:dyDescent="0.3">
      <c r="A321" s="26">
        <v>45759</v>
      </c>
      <c r="B321" s="27">
        <v>0.625</v>
      </c>
      <c r="C321" s="28">
        <v>45759.625</v>
      </c>
      <c r="D321" s="28" t="s">
        <v>602</v>
      </c>
      <c r="G321" s="31" t="s">
        <v>61</v>
      </c>
    </row>
    <row r="322" spans="1:7" thickBot="1" x14ac:dyDescent="0.3">
      <c r="A322" s="26">
        <v>45766</v>
      </c>
      <c r="B322" s="27">
        <v>0.625</v>
      </c>
      <c r="C322" s="28">
        <v>45766.625</v>
      </c>
      <c r="D322" s="28" t="s">
        <v>601</v>
      </c>
      <c r="G322" s="31" t="s">
        <v>25</v>
      </c>
    </row>
    <row r="323" spans="1:7" thickBot="1" x14ac:dyDescent="0.3">
      <c r="A323" s="26">
        <v>45766</v>
      </c>
      <c r="B323" s="27">
        <v>0.625</v>
      </c>
      <c r="C323" s="28">
        <v>45766.625</v>
      </c>
      <c r="D323" s="28" t="s">
        <v>600</v>
      </c>
      <c r="G323" s="31" t="s">
        <v>35</v>
      </c>
    </row>
    <row r="324" spans="1:7" thickBot="1" x14ac:dyDescent="0.3">
      <c r="A324" s="26">
        <v>45766</v>
      </c>
      <c r="B324" s="27">
        <v>0.625</v>
      </c>
      <c r="C324" s="28">
        <v>45766.625</v>
      </c>
      <c r="D324" s="28" t="s">
        <v>46</v>
      </c>
      <c r="G324" s="31" t="s">
        <v>37</v>
      </c>
    </row>
    <row r="325" spans="1:7" thickBot="1" x14ac:dyDescent="0.3">
      <c r="A325" s="26">
        <v>45766</v>
      </c>
      <c r="B325" s="27">
        <v>0.625</v>
      </c>
      <c r="C325" s="28">
        <v>45766.625</v>
      </c>
      <c r="D325" s="28" t="s">
        <v>61</v>
      </c>
      <c r="G325" s="31" t="s">
        <v>40</v>
      </c>
    </row>
    <row r="326" spans="1:7" thickBot="1" x14ac:dyDescent="0.3">
      <c r="A326" s="26">
        <v>45766</v>
      </c>
      <c r="B326" s="27">
        <v>0.625</v>
      </c>
      <c r="C326" s="28">
        <v>45766.625</v>
      </c>
      <c r="D326" s="28" t="s">
        <v>28</v>
      </c>
      <c r="G326" s="31" t="s">
        <v>82</v>
      </c>
    </row>
    <row r="327" spans="1:7" thickBot="1" x14ac:dyDescent="0.3">
      <c r="A327" s="26">
        <v>45766</v>
      </c>
      <c r="B327" s="27">
        <v>0.625</v>
      </c>
      <c r="C327" s="28">
        <v>45766.625</v>
      </c>
      <c r="D327" s="28" t="s">
        <v>56</v>
      </c>
      <c r="G327" s="31" t="s">
        <v>602</v>
      </c>
    </row>
    <row r="328" spans="1:7" thickBot="1" x14ac:dyDescent="0.3">
      <c r="A328" s="26">
        <v>45766</v>
      </c>
      <c r="B328" s="27">
        <v>0.625</v>
      </c>
      <c r="C328" s="28">
        <v>45766.625</v>
      </c>
      <c r="D328" s="28" t="s">
        <v>110</v>
      </c>
      <c r="G328" s="31" t="s">
        <v>65</v>
      </c>
    </row>
    <row r="329" spans="1:7" thickBot="1" x14ac:dyDescent="0.3">
      <c r="A329" s="26">
        <v>45766</v>
      </c>
      <c r="B329" s="27">
        <v>0.625</v>
      </c>
      <c r="C329" s="28">
        <v>45766.625</v>
      </c>
      <c r="D329" s="28" t="s">
        <v>91</v>
      </c>
      <c r="G329" s="31" t="s">
        <v>23</v>
      </c>
    </row>
    <row r="330" spans="1:7" thickBot="1" x14ac:dyDescent="0.3">
      <c r="A330" s="26">
        <v>45766</v>
      </c>
      <c r="B330" s="27">
        <v>0.625</v>
      </c>
      <c r="C330" s="28">
        <v>45766.625</v>
      </c>
      <c r="D330" s="28" t="s">
        <v>68</v>
      </c>
      <c r="G330" s="31" t="s">
        <v>51</v>
      </c>
    </row>
    <row r="331" spans="1:7" thickBot="1" x14ac:dyDescent="0.3">
      <c r="A331" s="26">
        <v>45766</v>
      </c>
      <c r="B331" s="27">
        <v>0.625</v>
      </c>
      <c r="C331" s="28">
        <v>45766.625</v>
      </c>
      <c r="D331" s="28" t="s">
        <v>30</v>
      </c>
      <c r="G331" s="31" t="s">
        <v>33</v>
      </c>
    </row>
    <row r="332" spans="1:7" thickBot="1" x14ac:dyDescent="0.3">
      <c r="A332" s="26">
        <v>45773</v>
      </c>
      <c r="B332" s="27">
        <v>0.625</v>
      </c>
      <c r="C332" s="28">
        <v>45773.625</v>
      </c>
      <c r="D332" s="28" t="s">
        <v>51</v>
      </c>
      <c r="G332" s="31" t="s">
        <v>91</v>
      </c>
    </row>
    <row r="333" spans="1:7" thickBot="1" x14ac:dyDescent="0.3">
      <c r="A333" s="26">
        <v>45773</v>
      </c>
      <c r="B333" s="27">
        <v>0.625</v>
      </c>
      <c r="C333" s="28">
        <v>45773.625</v>
      </c>
      <c r="D333" s="28" t="s">
        <v>33</v>
      </c>
      <c r="G333" s="31" t="s">
        <v>601</v>
      </c>
    </row>
    <row r="334" spans="1:7" thickBot="1" x14ac:dyDescent="0.3">
      <c r="A334" s="26">
        <v>45773</v>
      </c>
      <c r="B334" s="27">
        <v>0.625</v>
      </c>
      <c r="C334" s="28">
        <v>45773.625</v>
      </c>
      <c r="D334" s="28" t="s">
        <v>40</v>
      </c>
      <c r="G334" s="31" t="s">
        <v>600</v>
      </c>
    </row>
    <row r="335" spans="1:7" thickBot="1" x14ac:dyDescent="0.3">
      <c r="A335" s="26">
        <v>45773</v>
      </c>
      <c r="B335" s="27">
        <v>0.625</v>
      </c>
      <c r="C335" s="28">
        <v>45773.625</v>
      </c>
      <c r="D335" s="28" t="s">
        <v>23</v>
      </c>
      <c r="G335" s="31" t="s">
        <v>61</v>
      </c>
    </row>
    <row r="336" spans="1:7" thickBot="1" x14ac:dyDescent="0.3">
      <c r="A336" s="26">
        <v>45773</v>
      </c>
      <c r="B336" s="27">
        <v>0.625</v>
      </c>
      <c r="C336" s="28">
        <v>45773.625</v>
      </c>
      <c r="D336" s="28" t="s">
        <v>25</v>
      </c>
      <c r="G336" s="31" t="s">
        <v>28</v>
      </c>
    </row>
    <row r="337" spans="1:7" thickBot="1" x14ac:dyDescent="0.3">
      <c r="A337" s="26">
        <v>45773</v>
      </c>
      <c r="B337" s="27">
        <v>0.625</v>
      </c>
      <c r="C337" s="28">
        <v>45773.625</v>
      </c>
      <c r="D337" s="28" t="s">
        <v>35</v>
      </c>
      <c r="G337" s="31" t="s">
        <v>110</v>
      </c>
    </row>
    <row r="338" spans="1:7" thickBot="1" x14ac:dyDescent="0.3">
      <c r="A338" s="26">
        <v>45773</v>
      </c>
      <c r="B338" s="27">
        <v>0.625</v>
      </c>
      <c r="C338" s="28">
        <v>45773.625</v>
      </c>
      <c r="D338" s="28" t="s">
        <v>65</v>
      </c>
      <c r="G338" s="31" t="s">
        <v>30</v>
      </c>
    </row>
    <row r="339" spans="1:7" thickBot="1" x14ac:dyDescent="0.3">
      <c r="A339" s="26">
        <v>45773</v>
      </c>
      <c r="B339" s="27">
        <v>0.625</v>
      </c>
      <c r="C339" s="28">
        <v>45773.625</v>
      </c>
      <c r="D339" s="28" t="s">
        <v>602</v>
      </c>
      <c r="G339" s="31" t="s">
        <v>68</v>
      </c>
    </row>
    <row r="340" spans="1:7" thickBot="1" x14ac:dyDescent="0.3">
      <c r="A340" s="26">
        <v>45773</v>
      </c>
      <c r="B340" s="27">
        <v>0.625</v>
      </c>
      <c r="C340" s="28">
        <v>45773.625</v>
      </c>
      <c r="D340" s="28" t="s">
        <v>82</v>
      </c>
      <c r="G340" s="31" t="s">
        <v>46</v>
      </c>
    </row>
    <row r="341" spans="1:7" thickBot="1" x14ac:dyDescent="0.3">
      <c r="A341" s="26">
        <v>45773</v>
      </c>
      <c r="B341" s="27">
        <v>0.625</v>
      </c>
      <c r="C341" s="28">
        <v>45773.625</v>
      </c>
      <c r="D341" s="28" t="s">
        <v>37</v>
      </c>
      <c r="G341" s="31" t="s">
        <v>56</v>
      </c>
    </row>
    <row r="342" spans="1:7" thickBot="1" x14ac:dyDescent="0.3">
      <c r="A342" s="26">
        <v>45780</v>
      </c>
      <c r="B342" s="27">
        <v>0.625</v>
      </c>
      <c r="C342" s="28">
        <v>45780.625</v>
      </c>
      <c r="D342" s="28" t="s">
        <v>51</v>
      </c>
      <c r="G342" s="31" t="s">
        <v>25</v>
      </c>
    </row>
    <row r="343" spans="1:7" thickBot="1" x14ac:dyDescent="0.3">
      <c r="A343" s="26">
        <v>45780</v>
      </c>
      <c r="B343" s="27">
        <v>0.625</v>
      </c>
      <c r="C343" s="28">
        <v>45780.625</v>
      </c>
      <c r="D343" s="28" t="s">
        <v>46</v>
      </c>
      <c r="G343" s="31" t="s">
        <v>30</v>
      </c>
    </row>
    <row r="344" spans="1:7" thickBot="1" x14ac:dyDescent="0.3">
      <c r="A344" s="26">
        <v>45780</v>
      </c>
      <c r="B344" s="27">
        <v>0.625</v>
      </c>
      <c r="C344" s="28">
        <v>45780.625</v>
      </c>
      <c r="D344" s="28" t="s">
        <v>23</v>
      </c>
      <c r="G344" s="31" t="s">
        <v>33</v>
      </c>
    </row>
    <row r="345" spans="1:7" thickBot="1" x14ac:dyDescent="0.3">
      <c r="A345" s="26">
        <v>45780</v>
      </c>
      <c r="B345" s="27">
        <v>0.625</v>
      </c>
      <c r="C345" s="28">
        <v>45780.625</v>
      </c>
      <c r="D345" s="28" t="s">
        <v>56</v>
      </c>
      <c r="G345" s="31" t="s">
        <v>28</v>
      </c>
    </row>
    <row r="346" spans="1:7" thickBot="1" x14ac:dyDescent="0.3">
      <c r="A346" s="26">
        <v>45780</v>
      </c>
      <c r="B346" s="27">
        <v>0.625</v>
      </c>
      <c r="C346" s="28">
        <v>45780.625</v>
      </c>
      <c r="D346" s="28" t="s">
        <v>110</v>
      </c>
      <c r="G346" s="31" t="s">
        <v>82</v>
      </c>
    </row>
    <row r="347" spans="1:7" thickBot="1" x14ac:dyDescent="0.3">
      <c r="A347" s="26">
        <v>45780</v>
      </c>
      <c r="B347" s="27">
        <v>0.625</v>
      </c>
      <c r="C347" s="28">
        <v>45780.625</v>
      </c>
      <c r="D347" s="28" t="s">
        <v>35</v>
      </c>
      <c r="G347" s="31" t="s">
        <v>65</v>
      </c>
    </row>
    <row r="348" spans="1:7" thickBot="1" x14ac:dyDescent="0.3">
      <c r="A348" s="26">
        <v>45780</v>
      </c>
      <c r="B348" s="27">
        <v>0.625</v>
      </c>
      <c r="C348" s="28">
        <v>45780.625</v>
      </c>
      <c r="D348" s="28" t="s">
        <v>91</v>
      </c>
      <c r="G348" s="31" t="s">
        <v>600</v>
      </c>
    </row>
    <row r="349" spans="1:7" thickBot="1" x14ac:dyDescent="0.3">
      <c r="A349" s="26">
        <v>45780</v>
      </c>
      <c r="B349" s="27">
        <v>0.625</v>
      </c>
      <c r="C349" s="28">
        <v>45780.625</v>
      </c>
      <c r="D349" s="28" t="s">
        <v>61</v>
      </c>
      <c r="G349" s="31" t="s">
        <v>68</v>
      </c>
    </row>
    <row r="350" spans="1:7" thickBot="1" x14ac:dyDescent="0.3">
      <c r="A350" s="26">
        <v>45780</v>
      </c>
      <c r="B350" s="27">
        <v>0.625</v>
      </c>
      <c r="C350" s="28">
        <v>45780.625</v>
      </c>
      <c r="D350" s="28" t="s">
        <v>37</v>
      </c>
      <c r="G350" s="31" t="s">
        <v>40</v>
      </c>
    </row>
    <row r="351" spans="1:7" thickBot="1" x14ac:dyDescent="0.3">
      <c r="A351" s="26">
        <v>45780</v>
      </c>
      <c r="B351" s="27">
        <v>0.625</v>
      </c>
      <c r="C351" s="28">
        <v>45780.625</v>
      </c>
      <c r="D351" s="28" t="s">
        <v>601</v>
      </c>
      <c r="G351" s="31" t="s">
        <v>602</v>
      </c>
    </row>
    <row r="352" spans="1:7" thickBot="1" x14ac:dyDescent="0.3">
      <c r="A352" s="26">
        <v>45787</v>
      </c>
      <c r="B352" s="27">
        <v>0.625</v>
      </c>
      <c r="C352" s="28">
        <v>45787.625</v>
      </c>
      <c r="D352" s="28" t="s">
        <v>25</v>
      </c>
      <c r="G352" s="31" t="s">
        <v>35</v>
      </c>
    </row>
    <row r="353" spans="1:7" thickBot="1" x14ac:dyDescent="0.3">
      <c r="A353" s="26">
        <v>45787</v>
      </c>
      <c r="B353" s="27">
        <v>0.625</v>
      </c>
      <c r="C353" s="28">
        <v>45787.625</v>
      </c>
      <c r="D353" s="28" t="s">
        <v>602</v>
      </c>
      <c r="G353" s="31" t="s">
        <v>23</v>
      </c>
    </row>
    <row r="354" spans="1:7" thickBot="1" x14ac:dyDescent="0.3">
      <c r="A354" s="26">
        <v>45787</v>
      </c>
      <c r="B354" s="27">
        <v>0.625</v>
      </c>
      <c r="C354" s="28">
        <v>45787.625</v>
      </c>
      <c r="D354" s="28" t="s">
        <v>28</v>
      </c>
      <c r="G354" s="31" t="s">
        <v>110</v>
      </c>
    </row>
    <row r="355" spans="1:7" thickBot="1" x14ac:dyDescent="0.3">
      <c r="A355" s="26">
        <v>45787</v>
      </c>
      <c r="B355" s="27">
        <v>0.625</v>
      </c>
      <c r="C355" s="28">
        <v>45787.625</v>
      </c>
      <c r="D355" s="28" t="s">
        <v>68</v>
      </c>
      <c r="G355" s="31" t="s">
        <v>91</v>
      </c>
    </row>
    <row r="356" spans="1:7" thickBot="1" x14ac:dyDescent="0.3">
      <c r="A356" s="26">
        <v>45787</v>
      </c>
      <c r="B356" s="27">
        <v>0.625</v>
      </c>
      <c r="C356" s="28">
        <v>45787.625</v>
      </c>
      <c r="D356" s="28" t="s">
        <v>40</v>
      </c>
      <c r="G356" s="31" t="s">
        <v>51</v>
      </c>
    </row>
    <row r="357" spans="1:7" thickBot="1" x14ac:dyDescent="0.3">
      <c r="A357" s="26">
        <v>45787</v>
      </c>
      <c r="B357" s="27">
        <v>0.625</v>
      </c>
      <c r="C357" s="28">
        <v>45787.625</v>
      </c>
      <c r="D357" s="28" t="s">
        <v>82</v>
      </c>
      <c r="G357" s="31" t="s">
        <v>601</v>
      </c>
    </row>
    <row r="358" spans="1:7" thickBot="1" x14ac:dyDescent="0.3">
      <c r="A358" s="26">
        <v>45787</v>
      </c>
      <c r="B358" s="27">
        <v>0.625</v>
      </c>
      <c r="C358" s="28">
        <v>45787.625</v>
      </c>
      <c r="D358" s="28" t="s">
        <v>30</v>
      </c>
      <c r="G358" s="31" t="s">
        <v>56</v>
      </c>
    </row>
    <row r="359" spans="1:7" thickBot="1" x14ac:dyDescent="0.3">
      <c r="A359" s="26">
        <v>45787</v>
      </c>
      <c r="B359" s="27">
        <v>0.625</v>
      </c>
      <c r="C359" s="28">
        <v>45787.625</v>
      </c>
      <c r="D359" s="28" t="s">
        <v>65</v>
      </c>
      <c r="G359" s="31" t="s">
        <v>61</v>
      </c>
    </row>
    <row r="360" spans="1:7" thickBot="1" x14ac:dyDescent="0.3">
      <c r="A360" s="26">
        <v>45787</v>
      </c>
      <c r="B360" s="27">
        <v>0.625</v>
      </c>
      <c r="C360" s="28">
        <v>45787.625</v>
      </c>
      <c r="D360" s="28" t="s">
        <v>600</v>
      </c>
      <c r="G360" s="31" t="s">
        <v>46</v>
      </c>
    </row>
    <row r="361" spans="1:7" thickBot="1" x14ac:dyDescent="0.3">
      <c r="A361" s="26">
        <v>45787</v>
      </c>
      <c r="B361" s="27">
        <v>0.625</v>
      </c>
      <c r="C361" s="28">
        <v>45787.625</v>
      </c>
      <c r="D361" s="28" t="s">
        <v>33</v>
      </c>
      <c r="G361" s="31" t="s">
        <v>37</v>
      </c>
    </row>
    <row r="362" spans="1:7" thickBot="1" x14ac:dyDescent="0.3">
      <c r="A362" s="26">
        <v>45795</v>
      </c>
      <c r="B362" s="27">
        <v>0.625</v>
      </c>
      <c r="C362" s="28">
        <v>45795.625</v>
      </c>
      <c r="D362" s="28" t="s">
        <v>46</v>
      </c>
      <c r="G362" s="31" t="s">
        <v>68</v>
      </c>
    </row>
    <row r="363" spans="1:7" thickBot="1" x14ac:dyDescent="0.3">
      <c r="A363" s="26">
        <v>45795</v>
      </c>
      <c r="B363" s="27">
        <v>0.625</v>
      </c>
      <c r="C363" s="28">
        <v>45795.625</v>
      </c>
      <c r="D363" s="28" t="s">
        <v>35</v>
      </c>
      <c r="G363" s="31" t="s">
        <v>40</v>
      </c>
    </row>
    <row r="364" spans="1:7" thickBot="1" x14ac:dyDescent="0.3">
      <c r="A364" s="26">
        <v>45795</v>
      </c>
      <c r="B364" s="27">
        <v>0.625</v>
      </c>
      <c r="C364" s="28">
        <v>45795.625</v>
      </c>
      <c r="D364" s="28" t="s">
        <v>37</v>
      </c>
      <c r="G364" s="31" t="s">
        <v>25</v>
      </c>
    </row>
    <row r="365" spans="1:7" thickBot="1" x14ac:dyDescent="0.3">
      <c r="A365" s="26">
        <v>45795</v>
      </c>
      <c r="B365" s="27">
        <v>0.625</v>
      </c>
      <c r="C365" s="28">
        <v>45795.625</v>
      </c>
      <c r="D365" s="28" t="s">
        <v>601</v>
      </c>
      <c r="G365" s="31" t="s">
        <v>600</v>
      </c>
    </row>
    <row r="366" spans="1:7" thickBot="1" x14ac:dyDescent="0.3">
      <c r="A366" s="26">
        <v>45795</v>
      </c>
      <c r="B366" s="27">
        <v>0.625</v>
      </c>
      <c r="C366" s="28">
        <v>45795.625</v>
      </c>
      <c r="D366" s="28" t="s">
        <v>56</v>
      </c>
      <c r="G366" s="31" t="s">
        <v>82</v>
      </c>
    </row>
    <row r="367" spans="1:7" thickBot="1" x14ac:dyDescent="0.3">
      <c r="A367" s="26">
        <v>45795</v>
      </c>
      <c r="B367" s="27">
        <v>0.625</v>
      </c>
      <c r="C367" s="28">
        <v>45795.625</v>
      </c>
      <c r="D367" s="28" t="s">
        <v>91</v>
      </c>
      <c r="G367" s="31" t="s">
        <v>602</v>
      </c>
    </row>
    <row r="368" spans="1:7" thickBot="1" x14ac:dyDescent="0.3">
      <c r="A368" s="26">
        <v>45795</v>
      </c>
      <c r="B368" s="27">
        <v>0.625</v>
      </c>
      <c r="C368" s="28">
        <v>45795.625</v>
      </c>
      <c r="D368" s="28" t="s">
        <v>61</v>
      </c>
      <c r="G368" s="31" t="s">
        <v>28</v>
      </c>
    </row>
    <row r="369" spans="1:7" thickBot="1" x14ac:dyDescent="0.3">
      <c r="A369" s="26">
        <v>45795</v>
      </c>
      <c r="B369" s="27">
        <v>0.625</v>
      </c>
      <c r="C369" s="28">
        <v>45795.625</v>
      </c>
      <c r="D369" s="28" t="s">
        <v>51</v>
      </c>
      <c r="G369" s="31" t="s">
        <v>30</v>
      </c>
    </row>
    <row r="370" spans="1:7" thickBot="1" x14ac:dyDescent="0.3">
      <c r="A370" s="26">
        <v>45795</v>
      </c>
      <c r="B370" s="27">
        <v>0.625</v>
      </c>
      <c r="C370" s="28">
        <v>45795.625</v>
      </c>
      <c r="D370" s="28" t="s">
        <v>23</v>
      </c>
      <c r="G370" s="31" t="s">
        <v>65</v>
      </c>
    </row>
    <row r="371" spans="1:7" thickBot="1" x14ac:dyDescent="0.3">
      <c r="A371" s="26">
        <v>45795</v>
      </c>
      <c r="B371" s="27">
        <v>0.625</v>
      </c>
      <c r="C371" s="28">
        <v>45795.625</v>
      </c>
      <c r="D371" s="28" t="s">
        <v>110</v>
      </c>
      <c r="G371" s="31" t="s">
        <v>33</v>
      </c>
    </row>
    <row r="372" spans="1:7" thickBot="1" x14ac:dyDescent="0.3">
      <c r="A372" s="26">
        <v>45802</v>
      </c>
      <c r="B372" s="27">
        <v>0.66666666666666663</v>
      </c>
      <c r="C372" s="28">
        <v>45802.666666666664</v>
      </c>
      <c r="D372" s="28" t="s">
        <v>602</v>
      </c>
      <c r="G372" s="31" t="s">
        <v>35</v>
      </c>
    </row>
    <row r="373" spans="1:7" thickBot="1" x14ac:dyDescent="0.3">
      <c r="A373" s="26">
        <v>45802</v>
      </c>
      <c r="B373" s="27">
        <v>0.66666666666666663</v>
      </c>
      <c r="C373" s="28">
        <v>45802.666666666664</v>
      </c>
      <c r="D373" s="28" t="s">
        <v>25</v>
      </c>
      <c r="G373" s="31" t="s">
        <v>110</v>
      </c>
    </row>
    <row r="374" spans="1:7" thickBot="1" x14ac:dyDescent="0.3">
      <c r="A374" s="26">
        <v>45802</v>
      </c>
      <c r="B374" s="27">
        <v>0.66666666666666663</v>
      </c>
      <c r="C374" s="28">
        <v>45802.666666666664</v>
      </c>
      <c r="D374" s="28" t="s">
        <v>600</v>
      </c>
      <c r="G374" s="31" t="s">
        <v>56</v>
      </c>
    </row>
    <row r="375" spans="1:7" thickBot="1" x14ac:dyDescent="0.3">
      <c r="A375" s="26">
        <v>45802</v>
      </c>
      <c r="B375" s="27">
        <v>0.66666666666666663</v>
      </c>
      <c r="C375" s="28">
        <v>45802.666666666664</v>
      </c>
      <c r="D375" s="28" t="s">
        <v>65</v>
      </c>
      <c r="G375" s="31" t="s">
        <v>601</v>
      </c>
    </row>
    <row r="376" spans="1:7" thickBot="1" x14ac:dyDescent="0.3">
      <c r="A376" s="26">
        <v>45802</v>
      </c>
      <c r="B376" s="27">
        <v>0.66666666666666663</v>
      </c>
      <c r="C376" s="28">
        <v>45802.666666666664</v>
      </c>
      <c r="D376" s="28" t="s">
        <v>40</v>
      </c>
      <c r="G376" s="31" t="s">
        <v>91</v>
      </c>
    </row>
    <row r="377" spans="1:7" thickBot="1" x14ac:dyDescent="0.3">
      <c r="A377" s="26">
        <v>45802</v>
      </c>
      <c r="B377" s="27">
        <v>0.66666666666666663</v>
      </c>
      <c r="C377" s="28">
        <v>45802.666666666664</v>
      </c>
      <c r="D377" s="28" t="s">
        <v>68</v>
      </c>
      <c r="G377" s="31" t="s">
        <v>23</v>
      </c>
    </row>
    <row r="378" spans="1:7" thickBot="1" x14ac:dyDescent="0.3">
      <c r="A378" s="26">
        <v>45802</v>
      </c>
      <c r="B378" s="27">
        <v>0.66666666666666663</v>
      </c>
      <c r="C378" s="28">
        <v>45802.666666666664</v>
      </c>
      <c r="D378" s="28" t="s">
        <v>82</v>
      </c>
      <c r="G378" s="31" t="s">
        <v>51</v>
      </c>
    </row>
    <row r="379" spans="1:7" thickBot="1" x14ac:dyDescent="0.3">
      <c r="A379" s="26">
        <v>45802</v>
      </c>
      <c r="B379" s="27">
        <v>0.66666666666666663</v>
      </c>
      <c r="C379" s="28">
        <v>45802.666666666664</v>
      </c>
      <c r="D379" s="28" t="s">
        <v>30</v>
      </c>
      <c r="G379" s="31" t="s">
        <v>61</v>
      </c>
    </row>
    <row r="380" spans="1:7" thickBot="1" x14ac:dyDescent="0.3">
      <c r="A380" s="26">
        <v>45802</v>
      </c>
      <c r="B380" s="27">
        <v>0.66666666666666663</v>
      </c>
      <c r="C380" s="28">
        <v>45802.666666666664</v>
      </c>
      <c r="D380" s="28" t="s">
        <v>33</v>
      </c>
      <c r="G380" s="31" t="s">
        <v>46</v>
      </c>
    </row>
    <row r="381" spans="1:7" thickBot="1" x14ac:dyDescent="0.3">
      <c r="A381" s="26">
        <v>45802</v>
      </c>
      <c r="B381" s="27">
        <v>0.66666666666666663</v>
      </c>
      <c r="C381" s="28">
        <v>45802.666666666664</v>
      </c>
      <c r="D381" s="28" t="s">
        <v>28</v>
      </c>
      <c r="G381" s="31" t="s">
        <v>37</v>
      </c>
    </row>
  </sheetData>
  <conditionalFormatting sqref="F2:F381 I2:I381">
    <cfRule type="colorScale" priority="1">
      <colorScale>
        <cfvo type="min"/>
        <cfvo type="percentile" val="50"/>
        <cfvo type="max"/>
        <color rgb="FFF8696B"/>
        <color rgb="FFFCFCFF"/>
        <color rgb="FF63BE7B"/>
      </colorScale>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1693A-0049-44C2-94C3-32FAA2AF8FAB}">
  <sheetPr codeName="Sheet6">
    <tabColor theme="9" tint="0.39997558519241921"/>
  </sheetPr>
  <dimension ref="A1:BA22"/>
  <sheetViews>
    <sheetView showGridLines="0" workbookViewId="0">
      <pane xSplit="1" ySplit="2" topLeftCell="B3" activePane="bottomRight" state="frozen"/>
      <selection pane="topRight"/>
      <selection pane="bottomLeft"/>
      <selection pane="bottomRight" activeCell="B3" sqref="B3"/>
    </sheetView>
  </sheetViews>
  <sheetFormatPr defaultColWidth="9.140625" defaultRowHeight="15" x14ac:dyDescent="0.25"/>
  <cols>
    <col min="1" max="1" width="16.140625" style="8" bestFit="1" customWidth="1"/>
    <col min="2" max="5" width="5" style="8" customWidth="1"/>
    <col min="6" max="6" width="5.7109375" style="8" bestFit="1" customWidth="1"/>
    <col min="7" max="7" width="6" style="8" bestFit="1" customWidth="1"/>
    <col min="8" max="8" width="5.85546875" style="8" bestFit="1" customWidth="1"/>
    <col min="9" max="9" width="6.42578125" style="8" bestFit="1" customWidth="1"/>
    <col min="10" max="10" width="6.7109375" style="8" bestFit="1" customWidth="1"/>
    <col min="11" max="11" width="8" style="8" bestFit="1" customWidth="1"/>
    <col min="12" max="12" width="7.42578125" style="8" bestFit="1" customWidth="1"/>
    <col min="13" max="13" width="7.7109375" style="8" bestFit="1" customWidth="1"/>
    <col min="14" max="14" width="9.42578125" style="8" bestFit="1" customWidth="1"/>
    <col min="15" max="15" width="6" style="8" bestFit="1" customWidth="1"/>
    <col min="16" max="16" width="7" style="8" bestFit="1" customWidth="1"/>
    <col min="17" max="17" width="8.28515625" style="8" bestFit="1" customWidth="1"/>
    <col min="18" max="18" width="8.85546875" style="8" bestFit="1" customWidth="1"/>
    <col min="19" max="19" width="4.85546875" style="8" bestFit="1" customWidth="1"/>
    <col min="20" max="20" width="5.7109375" style="8" bestFit="1" customWidth="1"/>
    <col min="21" max="22" width="5.140625" style="8" bestFit="1" customWidth="1"/>
    <col min="23" max="23" width="6.140625" style="8" bestFit="1" customWidth="1"/>
    <col min="24" max="24" width="6.42578125" style="8" bestFit="1" customWidth="1"/>
    <col min="25" max="25" width="6.28515625" style="8" bestFit="1" customWidth="1"/>
    <col min="26" max="26" width="6.85546875" style="8" bestFit="1" customWidth="1"/>
    <col min="27" max="27" width="7.140625" style="8" bestFit="1" customWidth="1"/>
    <col min="28" max="28" width="8.42578125" style="8" bestFit="1" customWidth="1"/>
    <col min="29" max="29" width="7.85546875" style="8" bestFit="1" customWidth="1"/>
    <col min="30" max="30" width="8.140625" style="8" bestFit="1" customWidth="1"/>
    <col min="31" max="31" width="9.85546875" style="8" bestFit="1" customWidth="1"/>
    <col min="32" max="32" width="6.140625" style="8" bestFit="1" customWidth="1"/>
    <col min="33" max="33" width="7.42578125" style="8" bestFit="1" customWidth="1"/>
    <col min="34" max="34" width="9.140625" style="8"/>
    <col min="35" max="35" width="9.28515625" style="8" bestFit="1" customWidth="1"/>
    <col min="36" max="36" width="4.85546875" style="8" bestFit="1" customWidth="1"/>
    <col min="37" max="37" width="5.7109375" style="8" bestFit="1" customWidth="1"/>
    <col min="38" max="38" width="5" style="8" bestFit="1" customWidth="1"/>
    <col min="39" max="39" width="4.5703125" style="8" bestFit="1" customWidth="1"/>
    <col min="40" max="40" width="6.140625" style="8" bestFit="1" customWidth="1"/>
    <col min="41" max="41" width="6.42578125" style="8" bestFit="1" customWidth="1"/>
    <col min="42" max="42" width="6.28515625" style="8" bestFit="1" customWidth="1"/>
    <col min="43" max="43" width="6.85546875" style="8" bestFit="1" customWidth="1"/>
    <col min="44" max="44" width="7.140625" style="8" bestFit="1" customWidth="1"/>
    <col min="45" max="45" width="8.42578125" style="8" bestFit="1" customWidth="1"/>
    <col min="46" max="46" width="7.85546875" style="8" bestFit="1" customWidth="1"/>
    <col min="47" max="47" width="8.140625" style="8" bestFit="1" customWidth="1"/>
    <col min="48" max="48" width="9" style="8" bestFit="1" customWidth="1"/>
    <col min="49" max="49" width="6.140625" style="8" bestFit="1" customWidth="1"/>
    <col min="50" max="50" width="7.42578125" style="8" bestFit="1" customWidth="1"/>
    <col min="51" max="51" width="8.7109375" style="8" bestFit="1" customWidth="1"/>
    <col min="52" max="52" width="9.28515625" style="8" bestFit="1" customWidth="1"/>
    <col min="53" max="16384" width="9.140625" style="8"/>
  </cols>
  <sheetData>
    <row r="1" spans="1:53" ht="15" customHeight="1" x14ac:dyDescent="0.25">
      <c r="B1" s="568" t="s">
        <v>10</v>
      </c>
      <c r="C1" s="569"/>
      <c r="D1" s="569"/>
      <c r="E1" s="569"/>
      <c r="F1" s="569"/>
      <c r="G1" s="569"/>
      <c r="H1" s="569"/>
      <c r="I1" s="569"/>
      <c r="J1" s="569"/>
      <c r="K1" s="569"/>
      <c r="L1" s="569"/>
      <c r="M1" s="569"/>
      <c r="N1" s="569"/>
      <c r="O1" s="569"/>
      <c r="P1" s="569"/>
      <c r="Q1" s="569"/>
      <c r="R1" s="570"/>
      <c r="S1" s="568" t="s">
        <v>407</v>
      </c>
      <c r="T1" s="569"/>
      <c r="U1" s="569"/>
      <c r="V1" s="569"/>
      <c r="W1" s="569"/>
      <c r="X1" s="569"/>
      <c r="Y1" s="569"/>
      <c r="Z1" s="569"/>
      <c r="AA1" s="569"/>
      <c r="AB1" s="569"/>
      <c r="AC1" s="569"/>
      <c r="AD1" s="569"/>
      <c r="AE1" s="569"/>
      <c r="AF1" s="569"/>
      <c r="AG1" s="569"/>
      <c r="AH1" s="569"/>
      <c r="AI1" s="569"/>
      <c r="AJ1" s="568" t="s">
        <v>410</v>
      </c>
      <c r="AK1" s="569"/>
      <c r="AL1" s="569"/>
      <c r="AM1" s="569"/>
      <c r="AN1" s="569"/>
      <c r="AO1" s="569"/>
      <c r="AP1" s="569"/>
      <c r="AQ1" s="569"/>
      <c r="AR1" s="569"/>
      <c r="AS1" s="569"/>
      <c r="AT1" s="569"/>
      <c r="AU1" s="569"/>
      <c r="AV1" s="569"/>
      <c r="AW1" s="569"/>
      <c r="AX1" s="569"/>
      <c r="AY1" s="569"/>
      <c r="AZ1" s="570"/>
    </row>
    <row r="2" spans="1:53" ht="15.75" thickBot="1" x14ac:dyDescent="0.3">
      <c r="A2" s="32" t="s">
        <v>413</v>
      </c>
      <c r="B2" s="33" t="s">
        <v>414</v>
      </c>
      <c r="C2" s="34" t="s">
        <v>415</v>
      </c>
      <c r="D2" s="34" t="s">
        <v>14</v>
      </c>
      <c r="E2" s="35" t="s">
        <v>416</v>
      </c>
      <c r="F2" s="36" t="s">
        <v>417</v>
      </c>
      <c r="G2" s="37" t="s">
        <v>418</v>
      </c>
      <c r="H2" s="38" t="s">
        <v>419</v>
      </c>
      <c r="I2" s="39" t="s">
        <v>420</v>
      </c>
      <c r="J2" s="34" t="s">
        <v>421</v>
      </c>
      <c r="K2" s="35" t="s">
        <v>422</v>
      </c>
      <c r="L2" s="36" t="s">
        <v>423</v>
      </c>
      <c r="M2" s="37" t="s">
        <v>424</v>
      </c>
      <c r="N2" s="38" t="s">
        <v>425</v>
      </c>
      <c r="O2" s="36" t="s">
        <v>388</v>
      </c>
      <c r="P2" s="37" t="s">
        <v>426</v>
      </c>
      <c r="Q2" s="38" t="s">
        <v>427</v>
      </c>
      <c r="R2" s="40" t="s">
        <v>428</v>
      </c>
      <c r="S2" s="39" t="s">
        <v>429</v>
      </c>
      <c r="T2" s="34" t="s">
        <v>430</v>
      </c>
      <c r="U2" s="34" t="s">
        <v>431</v>
      </c>
      <c r="V2" s="35" t="s">
        <v>432</v>
      </c>
      <c r="W2" s="36" t="s">
        <v>433</v>
      </c>
      <c r="X2" s="37" t="s">
        <v>434</v>
      </c>
      <c r="Y2" s="38" t="s">
        <v>435</v>
      </c>
      <c r="Z2" s="36" t="s">
        <v>436</v>
      </c>
      <c r="AA2" s="37" t="s">
        <v>437</v>
      </c>
      <c r="AB2" s="38" t="s">
        <v>438</v>
      </c>
      <c r="AC2" s="36" t="s">
        <v>439</v>
      </c>
      <c r="AD2" s="37" t="s">
        <v>440</v>
      </c>
      <c r="AE2" s="38" t="s">
        <v>441</v>
      </c>
      <c r="AF2" s="36" t="s">
        <v>442</v>
      </c>
      <c r="AG2" s="37" t="s">
        <v>443</v>
      </c>
      <c r="AH2" s="38" t="s">
        <v>444</v>
      </c>
      <c r="AI2" s="41" t="s">
        <v>445</v>
      </c>
      <c r="AJ2" s="33" t="s">
        <v>446</v>
      </c>
      <c r="AK2" s="34" t="s">
        <v>447</v>
      </c>
      <c r="AL2" s="34" t="s">
        <v>448</v>
      </c>
      <c r="AM2" s="35" t="s">
        <v>449</v>
      </c>
      <c r="AN2" s="36" t="s">
        <v>450</v>
      </c>
      <c r="AO2" s="37" t="s">
        <v>451</v>
      </c>
      <c r="AP2" s="38" t="s">
        <v>452</v>
      </c>
      <c r="AQ2" s="36" t="s">
        <v>453</v>
      </c>
      <c r="AR2" s="37" t="s">
        <v>454</v>
      </c>
      <c r="AS2" s="38" t="s">
        <v>455</v>
      </c>
      <c r="AT2" s="36" t="s">
        <v>456</v>
      </c>
      <c r="AU2" s="37" t="s">
        <v>457</v>
      </c>
      <c r="AV2" s="38" t="s">
        <v>458</v>
      </c>
      <c r="AW2" s="36" t="s">
        <v>459</v>
      </c>
      <c r="AX2" s="37" t="s">
        <v>460</v>
      </c>
      <c r="AY2" s="38" t="s">
        <v>461</v>
      </c>
      <c r="AZ2" s="42" t="s">
        <v>462</v>
      </c>
      <c r="BA2" s="43"/>
    </row>
    <row r="3" spans="1:53" ht="15.75" thickBot="1" x14ac:dyDescent="0.3">
      <c r="A3" s="44" t="s">
        <v>23</v>
      </c>
      <c r="B3" s="45">
        <v>9</v>
      </c>
      <c r="C3" s="46">
        <v>7</v>
      </c>
      <c r="D3" s="46">
        <v>2</v>
      </c>
      <c r="E3" s="47">
        <v>0</v>
      </c>
      <c r="F3" s="48">
        <v>20</v>
      </c>
      <c r="G3" s="46">
        <v>9</v>
      </c>
      <c r="H3" s="49">
        <v>11</v>
      </c>
      <c r="I3" s="50">
        <v>179</v>
      </c>
      <c r="J3" s="46">
        <v>64</v>
      </c>
      <c r="K3" s="47">
        <v>115</v>
      </c>
      <c r="L3" s="48">
        <v>62</v>
      </c>
      <c r="M3" s="46">
        <v>25</v>
      </c>
      <c r="N3" s="49">
        <v>37</v>
      </c>
      <c r="O3" s="51">
        <v>18.3</v>
      </c>
      <c r="P3" s="52">
        <v>8.6999999999999993</v>
      </c>
      <c r="Q3" s="53">
        <v>9.6000000000000014</v>
      </c>
      <c r="R3" s="54">
        <v>23</v>
      </c>
      <c r="S3" s="50">
        <v>5</v>
      </c>
      <c r="T3" s="46">
        <v>4</v>
      </c>
      <c r="U3" s="46">
        <v>1</v>
      </c>
      <c r="V3" s="47">
        <v>0</v>
      </c>
      <c r="W3" s="48">
        <v>12</v>
      </c>
      <c r="X3" s="46">
        <v>6</v>
      </c>
      <c r="Y3" s="49">
        <v>6</v>
      </c>
      <c r="Z3" s="48">
        <v>107</v>
      </c>
      <c r="AA3" s="46">
        <v>30</v>
      </c>
      <c r="AB3" s="49">
        <v>77</v>
      </c>
      <c r="AC3" s="48">
        <v>36</v>
      </c>
      <c r="AD3" s="46">
        <v>15</v>
      </c>
      <c r="AE3" s="49">
        <v>21</v>
      </c>
      <c r="AF3" s="51">
        <v>12.1</v>
      </c>
      <c r="AG3" s="52">
        <v>4.7</v>
      </c>
      <c r="AH3" s="53">
        <v>7.3999999999999995</v>
      </c>
      <c r="AI3" s="55">
        <v>13</v>
      </c>
      <c r="AJ3" s="45">
        <v>4</v>
      </c>
      <c r="AK3" s="46">
        <v>3</v>
      </c>
      <c r="AL3" s="46">
        <v>1</v>
      </c>
      <c r="AM3" s="47">
        <v>0</v>
      </c>
      <c r="AN3" s="48">
        <v>8</v>
      </c>
      <c r="AO3" s="46">
        <v>3</v>
      </c>
      <c r="AP3" s="49">
        <v>5</v>
      </c>
      <c r="AQ3" s="48">
        <v>72</v>
      </c>
      <c r="AR3" s="46">
        <v>34</v>
      </c>
      <c r="AS3" s="49">
        <v>38</v>
      </c>
      <c r="AT3" s="48">
        <v>26</v>
      </c>
      <c r="AU3" s="46">
        <v>10</v>
      </c>
      <c r="AV3" s="49">
        <v>16</v>
      </c>
      <c r="AW3" s="51">
        <v>6.3</v>
      </c>
      <c r="AX3" s="52">
        <v>4</v>
      </c>
      <c r="AY3" s="53">
        <v>2.2999999999999998</v>
      </c>
      <c r="AZ3" s="56">
        <v>10</v>
      </c>
      <c r="BA3" s="43"/>
    </row>
    <row r="4" spans="1:53" ht="15.75" thickBot="1" x14ac:dyDescent="0.3">
      <c r="A4" s="44" t="s">
        <v>25</v>
      </c>
      <c r="B4" s="45">
        <v>9</v>
      </c>
      <c r="C4" s="46">
        <v>7</v>
      </c>
      <c r="D4" s="46">
        <v>1</v>
      </c>
      <c r="E4" s="47">
        <v>1</v>
      </c>
      <c r="F4" s="48">
        <v>17</v>
      </c>
      <c r="G4" s="46">
        <v>5</v>
      </c>
      <c r="H4" s="49">
        <v>12</v>
      </c>
      <c r="I4" s="50">
        <v>125</v>
      </c>
      <c r="J4" s="46">
        <v>85</v>
      </c>
      <c r="K4" s="47">
        <v>40</v>
      </c>
      <c r="L4" s="48">
        <v>50</v>
      </c>
      <c r="M4" s="46">
        <v>29</v>
      </c>
      <c r="N4" s="49">
        <v>21</v>
      </c>
      <c r="O4" s="51">
        <v>16.5</v>
      </c>
      <c r="P4" s="52">
        <v>7</v>
      </c>
      <c r="Q4" s="53">
        <v>9.5</v>
      </c>
      <c r="R4" s="54">
        <v>22</v>
      </c>
      <c r="S4" s="50">
        <v>4</v>
      </c>
      <c r="T4" s="46">
        <v>3</v>
      </c>
      <c r="U4" s="46">
        <v>0</v>
      </c>
      <c r="V4" s="47">
        <v>1</v>
      </c>
      <c r="W4" s="48">
        <v>7</v>
      </c>
      <c r="X4" s="46">
        <v>2</v>
      </c>
      <c r="Y4" s="49">
        <v>5</v>
      </c>
      <c r="Z4" s="48">
        <v>61</v>
      </c>
      <c r="AA4" s="46">
        <v>44</v>
      </c>
      <c r="AB4" s="49">
        <v>17</v>
      </c>
      <c r="AC4" s="48">
        <v>29</v>
      </c>
      <c r="AD4" s="46">
        <v>13</v>
      </c>
      <c r="AE4" s="49">
        <v>16</v>
      </c>
      <c r="AF4" s="51">
        <v>7.4</v>
      </c>
      <c r="AG4" s="52">
        <v>3.1</v>
      </c>
      <c r="AH4" s="53">
        <v>4.3000000000000007</v>
      </c>
      <c r="AI4" s="55">
        <v>9</v>
      </c>
      <c r="AJ4" s="45">
        <v>5</v>
      </c>
      <c r="AK4" s="46">
        <v>4</v>
      </c>
      <c r="AL4" s="46">
        <v>1</v>
      </c>
      <c r="AM4" s="47">
        <v>0</v>
      </c>
      <c r="AN4" s="48">
        <v>10</v>
      </c>
      <c r="AO4" s="46">
        <v>3</v>
      </c>
      <c r="AP4" s="49">
        <v>7</v>
      </c>
      <c r="AQ4" s="48">
        <v>64</v>
      </c>
      <c r="AR4" s="46">
        <v>41</v>
      </c>
      <c r="AS4" s="49">
        <v>23</v>
      </c>
      <c r="AT4" s="48">
        <v>21</v>
      </c>
      <c r="AU4" s="46">
        <v>16</v>
      </c>
      <c r="AV4" s="49">
        <v>5</v>
      </c>
      <c r="AW4" s="51">
        <v>9.1</v>
      </c>
      <c r="AX4" s="52">
        <v>4</v>
      </c>
      <c r="AY4" s="53">
        <v>5.0999999999999996</v>
      </c>
      <c r="AZ4" s="56">
        <v>13</v>
      </c>
      <c r="BA4" s="43"/>
    </row>
    <row r="5" spans="1:53" ht="15.75" thickBot="1" x14ac:dyDescent="0.3">
      <c r="A5" s="44" t="s">
        <v>35</v>
      </c>
      <c r="B5" s="45">
        <v>9</v>
      </c>
      <c r="C5" s="46">
        <v>5</v>
      </c>
      <c r="D5" s="46">
        <v>3</v>
      </c>
      <c r="E5" s="47">
        <v>1</v>
      </c>
      <c r="F5" s="48">
        <v>17</v>
      </c>
      <c r="G5" s="46">
        <v>10</v>
      </c>
      <c r="H5" s="49">
        <v>7</v>
      </c>
      <c r="I5" s="50">
        <v>129</v>
      </c>
      <c r="J5" s="46">
        <v>125</v>
      </c>
      <c r="K5" s="47">
        <v>4</v>
      </c>
      <c r="L5" s="48">
        <v>50</v>
      </c>
      <c r="M5" s="46">
        <v>38</v>
      </c>
      <c r="N5" s="49">
        <v>12</v>
      </c>
      <c r="O5" s="51">
        <v>14.4</v>
      </c>
      <c r="P5" s="52">
        <v>9.9</v>
      </c>
      <c r="Q5" s="53">
        <v>4.5</v>
      </c>
      <c r="R5" s="54">
        <v>18</v>
      </c>
      <c r="S5" s="50">
        <v>5</v>
      </c>
      <c r="T5" s="46">
        <v>3</v>
      </c>
      <c r="U5" s="46">
        <v>2</v>
      </c>
      <c r="V5" s="47">
        <v>0</v>
      </c>
      <c r="W5" s="48">
        <v>12</v>
      </c>
      <c r="X5" s="46">
        <v>6</v>
      </c>
      <c r="Y5" s="49">
        <v>6</v>
      </c>
      <c r="Z5" s="48">
        <v>102</v>
      </c>
      <c r="AA5" s="46">
        <v>53</v>
      </c>
      <c r="AB5" s="49">
        <v>49</v>
      </c>
      <c r="AC5" s="48">
        <v>38</v>
      </c>
      <c r="AD5" s="46">
        <v>16</v>
      </c>
      <c r="AE5" s="49">
        <v>22</v>
      </c>
      <c r="AF5" s="51">
        <v>11.5</v>
      </c>
      <c r="AG5" s="52">
        <v>4</v>
      </c>
      <c r="AH5" s="53">
        <v>7.5</v>
      </c>
      <c r="AI5" s="55">
        <v>11</v>
      </c>
      <c r="AJ5" s="45">
        <v>4</v>
      </c>
      <c r="AK5" s="46">
        <v>2</v>
      </c>
      <c r="AL5" s="46">
        <v>1</v>
      </c>
      <c r="AM5" s="47">
        <v>1</v>
      </c>
      <c r="AN5" s="48">
        <v>5</v>
      </c>
      <c r="AO5" s="46">
        <v>4</v>
      </c>
      <c r="AP5" s="49">
        <v>1</v>
      </c>
      <c r="AQ5" s="48">
        <v>27</v>
      </c>
      <c r="AR5" s="46">
        <v>72</v>
      </c>
      <c r="AS5" s="49">
        <v>-45</v>
      </c>
      <c r="AT5" s="48">
        <v>12</v>
      </c>
      <c r="AU5" s="46">
        <v>22</v>
      </c>
      <c r="AV5" s="49">
        <v>-10</v>
      </c>
      <c r="AW5" s="51">
        <v>2.9</v>
      </c>
      <c r="AX5" s="52">
        <v>5.9</v>
      </c>
      <c r="AY5" s="53">
        <v>-3.0000000000000004</v>
      </c>
      <c r="AZ5" s="56">
        <v>7</v>
      </c>
      <c r="BA5" s="43"/>
    </row>
    <row r="6" spans="1:53" ht="15.75" thickBot="1" x14ac:dyDescent="0.3">
      <c r="A6" s="44" t="s">
        <v>61</v>
      </c>
      <c r="B6" s="45">
        <v>9</v>
      </c>
      <c r="C6" s="46">
        <v>5</v>
      </c>
      <c r="D6" s="46">
        <v>3</v>
      </c>
      <c r="E6" s="47">
        <v>1</v>
      </c>
      <c r="F6" s="48">
        <v>16</v>
      </c>
      <c r="G6" s="46">
        <v>11</v>
      </c>
      <c r="H6" s="49">
        <v>5</v>
      </c>
      <c r="I6" s="50">
        <v>112</v>
      </c>
      <c r="J6" s="46">
        <v>93</v>
      </c>
      <c r="K6" s="47">
        <v>19</v>
      </c>
      <c r="L6" s="48">
        <v>38</v>
      </c>
      <c r="M6" s="46">
        <v>30</v>
      </c>
      <c r="N6" s="49">
        <v>8</v>
      </c>
      <c r="O6" s="51">
        <v>13.2</v>
      </c>
      <c r="P6" s="52">
        <v>8.8000000000000007</v>
      </c>
      <c r="Q6" s="53">
        <v>4.3999999999999986</v>
      </c>
      <c r="R6" s="54">
        <v>18</v>
      </c>
      <c r="S6" s="50">
        <v>5</v>
      </c>
      <c r="T6" s="46">
        <v>2</v>
      </c>
      <c r="U6" s="46">
        <v>2</v>
      </c>
      <c r="V6" s="47">
        <v>1</v>
      </c>
      <c r="W6" s="48">
        <v>7</v>
      </c>
      <c r="X6" s="46">
        <v>6</v>
      </c>
      <c r="Y6" s="49">
        <v>1</v>
      </c>
      <c r="Z6" s="48">
        <v>66</v>
      </c>
      <c r="AA6" s="46">
        <v>45</v>
      </c>
      <c r="AB6" s="49">
        <v>21</v>
      </c>
      <c r="AC6" s="48">
        <v>22</v>
      </c>
      <c r="AD6" s="46">
        <v>17</v>
      </c>
      <c r="AE6" s="49">
        <v>5</v>
      </c>
      <c r="AF6" s="51">
        <v>7.4</v>
      </c>
      <c r="AG6" s="52">
        <v>3.1</v>
      </c>
      <c r="AH6" s="53">
        <v>4.3000000000000007</v>
      </c>
      <c r="AI6" s="55">
        <v>8</v>
      </c>
      <c r="AJ6" s="45">
        <v>4</v>
      </c>
      <c r="AK6" s="46">
        <v>3</v>
      </c>
      <c r="AL6" s="46">
        <v>1</v>
      </c>
      <c r="AM6" s="47">
        <v>0</v>
      </c>
      <c r="AN6" s="48">
        <v>9</v>
      </c>
      <c r="AO6" s="46">
        <v>5</v>
      </c>
      <c r="AP6" s="49">
        <v>4</v>
      </c>
      <c r="AQ6" s="48">
        <v>46</v>
      </c>
      <c r="AR6" s="46">
        <v>48</v>
      </c>
      <c r="AS6" s="49">
        <v>-2</v>
      </c>
      <c r="AT6" s="48">
        <v>16</v>
      </c>
      <c r="AU6" s="46">
        <v>13</v>
      </c>
      <c r="AV6" s="49">
        <v>3</v>
      </c>
      <c r="AW6" s="51">
        <v>5.8</v>
      </c>
      <c r="AX6" s="52">
        <v>5.7</v>
      </c>
      <c r="AY6" s="53">
        <v>9.9999999999999645E-2</v>
      </c>
      <c r="AZ6" s="56">
        <v>10</v>
      </c>
      <c r="BA6" s="43"/>
    </row>
    <row r="7" spans="1:53" ht="15.75" thickBot="1" x14ac:dyDescent="0.3">
      <c r="A7" s="44" t="s">
        <v>51</v>
      </c>
      <c r="B7" s="45">
        <v>9</v>
      </c>
      <c r="C7" s="46">
        <v>5</v>
      </c>
      <c r="D7" s="46">
        <v>2</v>
      </c>
      <c r="E7" s="47">
        <v>2</v>
      </c>
      <c r="F7" s="48">
        <v>19</v>
      </c>
      <c r="G7" s="46">
        <v>11</v>
      </c>
      <c r="H7" s="49">
        <v>8</v>
      </c>
      <c r="I7" s="50">
        <v>125</v>
      </c>
      <c r="J7" s="46">
        <v>117</v>
      </c>
      <c r="K7" s="47">
        <v>8</v>
      </c>
      <c r="L7" s="48">
        <v>48</v>
      </c>
      <c r="M7" s="46">
        <v>45</v>
      </c>
      <c r="N7" s="49">
        <v>3</v>
      </c>
      <c r="O7" s="51">
        <v>17</v>
      </c>
      <c r="P7" s="52">
        <v>11.5</v>
      </c>
      <c r="Q7" s="53">
        <v>5.5</v>
      </c>
      <c r="R7" s="54">
        <v>17</v>
      </c>
      <c r="S7" s="50">
        <v>5</v>
      </c>
      <c r="T7" s="46">
        <v>2</v>
      </c>
      <c r="U7" s="46">
        <v>2</v>
      </c>
      <c r="V7" s="47">
        <v>1</v>
      </c>
      <c r="W7" s="48">
        <v>8</v>
      </c>
      <c r="X7" s="46">
        <v>7</v>
      </c>
      <c r="Y7" s="49">
        <v>1</v>
      </c>
      <c r="Z7" s="48">
        <v>77</v>
      </c>
      <c r="AA7" s="46">
        <v>62</v>
      </c>
      <c r="AB7" s="49">
        <v>15</v>
      </c>
      <c r="AC7" s="48">
        <v>30</v>
      </c>
      <c r="AD7" s="46">
        <v>24</v>
      </c>
      <c r="AE7" s="49">
        <v>6</v>
      </c>
      <c r="AF7" s="51">
        <v>11.4</v>
      </c>
      <c r="AG7" s="52">
        <v>5.0999999999999996</v>
      </c>
      <c r="AH7" s="53">
        <v>6.3000000000000007</v>
      </c>
      <c r="AI7" s="55">
        <v>8</v>
      </c>
      <c r="AJ7" s="45">
        <v>4</v>
      </c>
      <c r="AK7" s="46">
        <v>3</v>
      </c>
      <c r="AL7" s="46">
        <v>0</v>
      </c>
      <c r="AM7" s="47">
        <v>1</v>
      </c>
      <c r="AN7" s="48">
        <v>11</v>
      </c>
      <c r="AO7" s="46">
        <v>4</v>
      </c>
      <c r="AP7" s="49">
        <v>7</v>
      </c>
      <c r="AQ7" s="48">
        <v>48</v>
      </c>
      <c r="AR7" s="46">
        <v>55</v>
      </c>
      <c r="AS7" s="49">
        <v>-7</v>
      </c>
      <c r="AT7" s="48">
        <v>18</v>
      </c>
      <c r="AU7" s="46">
        <v>21</v>
      </c>
      <c r="AV7" s="49">
        <v>-3</v>
      </c>
      <c r="AW7" s="51">
        <v>5.6</v>
      </c>
      <c r="AX7" s="52">
        <v>6.5</v>
      </c>
      <c r="AY7" s="53">
        <v>-0.90000000000000036</v>
      </c>
      <c r="AZ7" s="56">
        <v>9</v>
      </c>
      <c r="BA7" s="43"/>
    </row>
    <row r="8" spans="1:53" ht="15.75" thickBot="1" x14ac:dyDescent="0.3">
      <c r="A8" s="44" t="s">
        <v>37</v>
      </c>
      <c r="B8" s="45">
        <v>9</v>
      </c>
      <c r="C8" s="46">
        <v>4</v>
      </c>
      <c r="D8" s="46">
        <v>4</v>
      </c>
      <c r="E8" s="47">
        <v>1</v>
      </c>
      <c r="F8" s="48">
        <v>16</v>
      </c>
      <c r="G8" s="46">
        <v>12</v>
      </c>
      <c r="H8" s="49">
        <v>4</v>
      </c>
      <c r="I8" s="50">
        <v>136</v>
      </c>
      <c r="J8" s="46">
        <v>104</v>
      </c>
      <c r="K8" s="47">
        <v>32</v>
      </c>
      <c r="L8" s="48">
        <v>42</v>
      </c>
      <c r="M8" s="46">
        <v>35</v>
      </c>
      <c r="N8" s="49">
        <v>7</v>
      </c>
      <c r="O8" s="51">
        <v>13.1</v>
      </c>
      <c r="P8" s="52">
        <v>14.6</v>
      </c>
      <c r="Q8" s="53">
        <v>-1.5</v>
      </c>
      <c r="R8" s="54">
        <v>16</v>
      </c>
      <c r="S8" s="50">
        <v>5</v>
      </c>
      <c r="T8" s="46">
        <v>2</v>
      </c>
      <c r="U8" s="46">
        <v>3</v>
      </c>
      <c r="V8" s="47">
        <v>0</v>
      </c>
      <c r="W8" s="48">
        <v>9</v>
      </c>
      <c r="X8" s="46">
        <v>7</v>
      </c>
      <c r="Y8" s="49">
        <v>2</v>
      </c>
      <c r="Z8" s="48">
        <v>79</v>
      </c>
      <c r="AA8" s="46">
        <v>48</v>
      </c>
      <c r="AB8" s="49">
        <v>31</v>
      </c>
      <c r="AC8" s="48">
        <v>23</v>
      </c>
      <c r="AD8" s="46">
        <v>16</v>
      </c>
      <c r="AE8" s="49">
        <v>7</v>
      </c>
      <c r="AF8" s="51">
        <v>7.8</v>
      </c>
      <c r="AG8" s="52">
        <v>5.9</v>
      </c>
      <c r="AH8" s="53">
        <v>1.8999999999999995</v>
      </c>
      <c r="AI8" s="55">
        <v>9</v>
      </c>
      <c r="AJ8" s="45">
        <v>4</v>
      </c>
      <c r="AK8" s="46">
        <v>2</v>
      </c>
      <c r="AL8" s="46">
        <v>1</v>
      </c>
      <c r="AM8" s="47">
        <v>1</v>
      </c>
      <c r="AN8" s="48">
        <v>7</v>
      </c>
      <c r="AO8" s="46">
        <v>5</v>
      </c>
      <c r="AP8" s="49">
        <v>2</v>
      </c>
      <c r="AQ8" s="48">
        <v>57</v>
      </c>
      <c r="AR8" s="46">
        <v>56</v>
      </c>
      <c r="AS8" s="49">
        <v>1</v>
      </c>
      <c r="AT8" s="48">
        <v>19</v>
      </c>
      <c r="AU8" s="46">
        <v>19</v>
      </c>
      <c r="AV8" s="49">
        <v>0</v>
      </c>
      <c r="AW8" s="51">
        <v>5.4</v>
      </c>
      <c r="AX8" s="52">
        <v>8.8000000000000007</v>
      </c>
      <c r="AY8" s="53">
        <v>-3.4000000000000004</v>
      </c>
      <c r="AZ8" s="56">
        <v>7</v>
      </c>
      <c r="BA8" s="43"/>
    </row>
    <row r="9" spans="1:53" ht="15.75" thickBot="1" x14ac:dyDescent="0.3">
      <c r="A9" s="44" t="s">
        <v>82</v>
      </c>
      <c r="B9" s="45">
        <v>9</v>
      </c>
      <c r="C9" s="46">
        <v>4</v>
      </c>
      <c r="D9" s="46">
        <v>4</v>
      </c>
      <c r="E9" s="47">
        <v>1</v>
      </c>
      <c r="F9" s="48">
        <v>11</v>
      </c>
      <c r="G9" s="46">
        <v>7</v>
      </c>
      <c r="H9" s="49">
        <v>4</v>
      </c>
      <c r="I9" s="50">
        <v>129</v>
      </c>
      <c r="J9" s="46">
        <v>124</v>
      </c>
      <c r="K9" s="47">
        <v>5</v>
      </c>
      <c r="L9" s="48">
        <v>47</v>
      </c>
      <c r="M9" s="46">
        <v>32</v>
      </c>
      <c r="N9" s="49">
        <v>15</v>
      </c>
      <c r="O9" s="51">
        <v>11.4</v>
      </c>
      <c r="P9" s="52">
        <v>9.4</v>
      </c>
      <c r="Q9" s="53">
        <v>2</v>
      </c>
      <c r="R9" s="54">
        <v>16</v>
      </c>
      <c r="S9" s="50">
        <v>4</v>
      </c>
      <c r="T9" s="46">
        <v>1</v>
      </c>
      <c r="U9" s="46">
        <v>2</v>
      </c>
      <c r="V9" s="47">
        <v>1</v>
      </c>
      <c r="W9" s="48">
        <v>3</v>
      </c>
      <c r="X9" s="46">
        <v>3</v>
      </c>
      <c r="Y9" s="49">
        <v>0</v>
      </c>
      <c r="Z9" s="48">
        <v>61</v>
      </c>
      <c r="AA9" s="46">
        <v>58</v>
      </c>
      <c r="AB9" s="49">
        <v>3</v>
      </c>
      <c r="AC9" s="48">
        <v>20</v>
      </c>
      <c r="AD9" s="46">
        <v>14</v>
      </c>
      <c r="AE9" s="49">
        <v>6</v>
      </c>
      <c r="AF9" s="51">
        <v>4.8</v>
      </c>
      <c r="AG9" s="52">
        <v>4.2</v>
      </c>
      <c r="AH9" s="53">
        <v>0.59999999999999964</v>
      </c>
      <c r="AI9" s="55">
        <v>5</v>
      </c>
      <c r="AJ9" s="45">
        <v>5</v>
      </c>
      <c r="AK9" s="46">
        <v>3</v>
      </c>
      <c r="AL9" s="46">
        <v>2</v>
      </c>
      <c r="AM9" s="47">
        <v>0</v>
      </c>
      <c r="AN9" s="48">
        <v>8</v>
      </c>
      <c r="AO9" s="46">
        <v>4</v>
      </c>
      <c r="AP9" s="49">
        <v>4</v>
      </c>
      <c r="AQ9" s="48">
        <v>68</v>
      </c>
      <c r="AR9" s="46">
        <v>66</v>
      </c>
      <c r="AS9" s="49">
        <v>2</v>
      </c>
      <c r="AT9" s="48">
        <v>27</v>
      </c>
      <c r="AU9" s="46">
        <v>18</v>
      </c>
      <c r="AV9" s="49">
        <v>9</v>
      </c>
      <c r="AW9" s="51">
        <v>6.7</v>
      </c>
      <c r="AX9" s="52">
        <v>5.2</v>
      </c>
      <c r="AY9" s="53">
        <v>1.5</v>
      </c>
      <c r="AZ9" s="56">
        <v>11</v>
      </c>
      <c r="BA9" s="43"/>
    </row>
    <row r="10" spans="1:53" ht="15.75" thickBot="1" x14ac:dyDescent="0.3">
      <c r="A10" s="44" t="s">
        <v>28</v>
      </c>
      <c r="B10" s="45">
        <v>9</v>
      </c>
      <c r="C10" s="46">
        <v>4</v>
      </c>
      <c r="D10" s="46">
        <v>1</v>
      </c>
      <c r="E10" s="47">
        <v>4</v>
      </c>
      <c r="F10" s="48">
        <v>18</v>
      </c>
      <c r="G10" s="46">
        <v>10</v>
      </c>
      <c r="H10" s="49">
        <v>8</v>
      </c>
      <c r="I10" s="50">
        <v>156</v>
      </c>
      <c r="J10" s="46">
        <v>86</v>
      </c>
      <c r="K10" s="47">
        <v>70</v>
      </c>
      <c r="L10" s="48">
        <v>56</v>
      </c>
      <c r="M10" s="46">
        <v>32</v>
      </c>
      <c r="N10" s="49">
        <v>24</v>
      </c>
      <c r="O10" s="51">
        <v>17.399999999999999</v>
      </c>
      <c r="P10" s="52">
        <v>9.6</v>
      </c>
      <c r="Q10" s="53">
        <v>7.7999999999999989</v>
      </c>
      <c r="R10" s="54">
        <v>13</v>
      </c>
      <c r="S10" s="50">
        <v>4</v>
      </c>
      <c r="T10" s="46">
        <v>3</v>
      </c>
      <c r="U10" s="46">
        <v>0</v>
      </c>
      <c r="V10" s="47">
        <v>1</v>
      </c>
      <c r="W10" s="48">
        <v>11</v>
      </c>
      <c r="X10" s="46">
        <v>3</v>
      </c>
      <c r="Y10" s="49">
        <v>8</v>
      </c>
      <c r="Z10" s="48">
        <v>73</v>
      </c>
      <c r="AA10" s="46">
        <v>34</v>
      </c>
      <c r="AB10" s="49">
        <v>39</v>
      </c>
      <c r="AC10" s="48">
        <v>28</v>
      </c>
      <c r="AD10" s="46">
        <v>14</v>
      </c>
      <c r="AE10" s="49">
        <v>14</v>
      </c>
      <c r="AF10" s="51">
        <v>8.5</v>
      </c>
      <c r="AG10" s="52">
        <v>3.3</v>
      </c>
      <c r="AH10" s="53">
        <v>5.2</v>
      </c>
      <c r="AI10" s="55">
        <v>9</v>
      </c>
      <c r="AJ10" s="45">
        <v>5</v>
      </c>
      <c r="AK10" s="46">
        <v>1</v>
      </c>
      <c r="AL10" s="46">
        <v>1</v>
      </c>
      <c r="AM10" s="47">
        <v>3</v>
      </c>
      <c r="AN10" s="48">
        <v>7</v>
      </c>
      <c r="AO10" s="46">
        <v>7</v>
      </c>
      <c r="AP10" s="49">
        <v>0</v>
      </c>
      <c r="AQ10" s="48">
        <v>83</v>
      </c>
      <c r="AR10" s="46">
        <v>52</v>
      </c>
      <c r="AS10" s="49">
        <v>31</v>
      </c>
      <c r="AT10" s="48">
        <v>28</v>
      </c>
      <c r="AU10" s="46">
        <v>18</v>
      </c>
      <c r="AV10" s="49">
        <v>10</v>
      </c>
      <c r="AW10" s="51">
        <v>8.8000000000000007</v>
      </c>
      <c r="AX10" s="52">
        <v>6.3</v>
      </c>
      <c r="AY10" s="53">
        <v>2.5000000000000009</v>
      </c>
      <c r="AZ10" s="56">
        <v>4</v>
      </c>
      <c r="BA10" s="43"/>
    </row>
    <row r="11" spans="1:53" ht="15.75" thickBot="1" x14ac:dyDescent="0.3">
      <c r="A11" s="44" t="s">
        <v>46</v>
      </c>
      <c r="B11" s="45">
        <v>9</v>
      </c>
      <c r="C11" s="46">
        <v>4</v>
      </c>
      <c r="D11" s="46">
        <v>1</v>
      </c>
      <c r="E11" s="47">
        <v>4</v>
      </c>
      <c r="F11" s="48">
        <v>18</v>
      </c>
      <c r="G11" s="46">
        <v>18</v>
      </c>
      <c r="H11" s="49">
        <v>0</v>
      </c>
      <c r="I11" s="50">
        <v>106</v>
      </c>
      <c r="J11" s="46">
        <v>162</v>
      </c>
      <c r="K11" s="47">
        <v>-56</v>
      </c>
      <c r="L11" s="48">
        <v>49</v>
      </c>
      <c r="M11" s="46">
        <v>61</v>
      </c>
      <c r="N11" s="49">
        <v>-12</v>
      </c>
      <c r="O11" s="51">
        <v>16.100000000000001</v>
      </c>
      <c r="P11" s="52">
        <v>15.4</v>
      </c>
      <c r="Q11" s="53">
        <v>0.70000000000000107</v>
      </c>
      <c r="R11" s="54">
        <v>13</v>
      </c>
      <c r="S11" s="50">
        <v>5</v>
      </c>
      <c r="T11" s="46">
        <v>4</v>
      </c>
      <c r="U11" s="46">
        <v>1</v>
      </c>
      <c r="V11" s="47">
        <v>0</v>
      </c>
      <c r="W11" s="48">
        <v>15</v>
      </c>
      <c r="X11" s="46">
        <v>9</v>
      </c>
      <c r="Y11" s="49">
        <v>6</v>
      </c>
      <c r="Z11" s="48">
        <v>76</v>
      </c>
      <c r="AA11" s="46">
        <v>79</v>
      </c>
      <c r="AB11" s="49">
        <v>-3</v>
      </c>
      <c r="AC11" s="48">
        <v>34</v>
      </c>
      <c r="AD11" s="46">
        <v>26</v>
      </c>
      <c r="AE11" s="49">
        <v>8</v>
      </c>
      <c r="AF11" s="51">
        <v>12.9</v>
      </c>
      <c r="AG11" s="52">
        <v>5.9</v>
      </c>
      <c r="AH11" s="53">
        <v>7</v>
      </c>
      <c r="AI11" s="55">
        <v>13</v>
      </c>
      <c r="AJ11" s="45">
        <v>4</v>
      </c>
      <c r="AK11" s="46">
        <v>0</v>
      </c>
      <c r="AL11" s="46">
        <v>0</v>
      </c>
      <c r="AM11" s="47">
        <v>4</v>
      </c>
      <c r="AN11" s="48">
        <v>3</v>
      </c>
      <c r="AO11" s="46">
        <v>9</v>
      </c>
      <c r="AP11" s="49">
        <v>-6</v>
      </c>
      <c r="AQ11" s="48">
        <v>30</v>
      </c>
      <c r="AR11" s="46">
        <v>83</v>
      </c>
      <c r="AS11" s="49">
        <v>-53</v>
      </c>
      <c r="AT11" s="48">
        <v>15</v>
      </c>
      <c r="AU11" s="46">
        <v>35</v>
      </c>
      <c r="AV11" s="49">
        <v>-20</v>
      </c>
      <c r="AW11" s="51">
        <v>3.2</v>
      </c>
      <c r="AX11" s="52">
        <v>9.5</v>
      </c>
      <c r="AY11" s="53">
        <v>-6.3</v>
      </c>
      <c r="AZ11" s="56">
        <v>0</v>
      </c>
      <c r="BA11" s="43"/>
    </row>
    <row r="12" spans="1:53" ht="15.75" thickBot="1" x14ac:dyDescent="0.3">
      <c r="A12" s="44" t="s">
        <v>65</v>
      </c>
      <c r="B12" s="45">
        <v>9</v>
      </c>
      <c r="C12" s="46">
        <v>3</v>
      </c>
      <c r="D12" s="46">
        <v>3</v>
      </c>
      <c r="E12" s="47">
        <v>3</v>
      </c>
      <c r="F12" s="48">
        <v>11</v>
      </c>
      <c r="G12" s="46">
        <v>11</v>
      </c>
      <c r="H12" s="49">
        <v>0</v>
      </c>
      <c r="I12" s="50">
        <v>140</v>
      </c>
      <c r="J12" s="46">
        <v>114</v>
      </c>
      <c r="K12" s="47">
        <v>26</v>
      </c>
      <c r="L12" s="48">
        <v>41</v>
      </c>
      <c r="M12" s="46">
        <v>50</v>
      </c>
      <c r="N12" s="49">
        <v>-9</v>
      </c>
      <c r="O12" s="51">
        <v>14.2</v>
      </c>
      <c r="P12" s="52">
        <v>11.4</v>
      </c>
      <c r="Q12" s="53">
        <v>2.7999999999999989</v>
      </c>
      <c r="R12" s="54">
        <v>12</v>
      </c>
      <c r="S12" s="50">
        <v>4</v>
      </c>
      <c r="T12" s="46">
        <v>2</v>
      </c>
      <c r="U12" s="46">
        <v>1</v>
      </c>
      <c r="V12" s="47">
        <v>1</v>
      </c>
      <c r="W12" s="48">
        <v>6</v>
      </c>
      <c r="X12" s="46">
        <v>3</v>
      </c>
      <c r="Y12" s="49">
        <v>3</v>
      </c>
      <c r="Z12" s="48">
        <v>62</v>
      </c>
      <c r="AA12" s="46">
        <v>39</v>
      </c>
      <c r="AB12" s="49">
        <v>23</v>
      </c>
      <c r="AC12" s="48">
        <v>19</v>
      </c>
      <c r="AD12" s="46">
        <v>12</v>
      </c>
      <c r="AE12" s="49">
        <v>7</v>
      </c>
      <c r="AF12" s="51">
        <v>7.1</v>
      </c>
      <c r="AG12" s="52">
        <v>3.7</v>
      </c>
      <c r="AH12" s="53">
        <v>3.3999999999999995</v>
      </c>
      <c r="AI12" s="55">
        <v>7</v>
      </c>
      <c r="AJ12" s="45">
        <v>5</v>
      </c>
      <c r="AK12" s="46">
        <v>1</v>
      </c>
      <c r="AL12" s="46">
        <v>2</v>
      </c>
      <c r="AM12" s="47">
        <v>2</v>
      </c>
      <c r="AN12" s="48">
        <v>5</v>
      </c>
      <c r="AO12" s="46">
        <v>8</v>
      </c>
      <c r="AP12" s="49">
        <v>-3</v>
      </c>
      <c r="AQ12" s="48">
        <v>78</v>
      </c>
      <c r="AR12" s="46">
        <v>75</v>
      </c>
      <c r="AS12" s="49">
        <v>3</v>
      </c>
      <c r="AT12" s="48">
        <v>22</v>
      </c>
      <c r="AU12" s="46">
        <v>38</v>
      </c>
      <c r="AV12" s="49">
        <v>-16</v>
      </c>
      <c r="AW12" s="51">
        <v>7.1</v>
      </c>
      <c r="AX12" s="52">
        <v>7.7</v>
      </c>
      <c r="AY12" s="53">
        <v>-0.60000000000000053</v>
      </c>
      <c r="AZ12" s="56">
        <v>5</v>
      </c>
      <c r="BA12" s="43"/>
    </row>
    <row r="13" spans="1:53" ht="15.75" thickBot="1" x14ac:dyDescent="0.3">
      <c r="A13" s="44" t="s">
        <v>68</v>
      </c>
      <c r="B13" s="45">
        <v>9</v>
      </c>
      <c r="C13" s="46">
        <v>3</v>
      </c>
      <c r="D13" s="46">
        <v>3</v>
      </c>
      <c r="E13" s="47">
        <v>3</v>
      </c>
      <c r="F13" s="48">
        <v>12</v>
      </c>
      <c r="G13" s="46">
        <v>12</v>
      </c>
      <c r="H13" s="49">
        <v>0</v>
      </c>
      <c r="I13" s="50">
        <v>129</v>
      </c>
      <c r="J13" s="46">
        <v>117</v>
      </c>
      <c r="K13" s="47">
        <v>12</v>
      </c>
      <c r="L13" s="48">
        <v>39</v>
      </c>
      <c r="M13" s="46">
        <v>39</v>
      </c>
      <c r="N13" s="49">
        <v>0</v>
      </c>
      <c r="O13" s="51">
        <v>13.8</v>
      </c>
      <c r="P13" s="52">
        <v>10.5</v>
      </c>
      <c r="Q13" s="53">
        <v>3.3000000000000007</v>
      </c>
      <c r="R13" s="54">
        <v>12</v>
      </c>
      <c r="S13" s="50">
        <v>4</v>
      </c>
      <c r="T13" s="46">
        <v>2</v>
      </c>
      <c r="U13" s="46">
        <v>1</v>
      </c>
      <c r="V13" s="47">
        <v>1</v>
      </c>
      <c r="W13" s="48">
        <v>7</v>
      </c>
      <c r="X13" s="46">
        <v>6</v>
      </c>
      <c r="Y13" s="49">
        <v>1</v>
      </c>
      <c r="Z13" s="48">
        <v>71</v>
      </c>
      <c r="AA13" s="46">
        <v>51</v>
      </c>
      <c r="AB13" s="49">
        <v>20</v>
      </c>
      <c r="AC13" s="48">
        <v>25</v>
      </c>
      <c r="AD13" s="46">
        <v>17</v>
      </c>
      <c r="AE13" s="49">
        <v>8</v>
      </c>
      <c r="AF13" s="51">
        <v>7.3</v>
      </c>
      <c r="AG13" s="52">
        <v>4.5</v>
      </c>
      <c r="AH13" s="53">
        <v>2.8</v>
      </c>
      <c r="AI13" s="55">
        <v>7</v>
      </c>
      <c r="AJ13" s="45">
        <v>5</v>
      </c>
      <c r="AK13" s="46">
        <v>1</v>
      </c>
      <c r="AL13" s="46">
        <v>2</v>
      </c>
      <c r="AM13" s="47">
        <v>2</v>
      </c>
      <c r="AN13" s="48">
        <v>5</v>
      </c>
      <c r="AO13" s="46">
        <v>6</v>
      </c>
      <c r="AP13" s="49">
        <v>-1</v>
      </c>
      <c r="AQ13" s="48">
        <v>58</v>
      </c>
      <c r="AR13" s="46">
        <v>66</v>
      </c>
      <c r="AS13" s="49">
        <v>-8</v>
      </c>
      <c r="AT13" s="48">
        <v>14</v>
      </c>
      <c r="AU13" s="46">
        <v>22</v>
      </c>
      <c r="AV13" s="49">
        <v>-8</v>
      </c>
      <c r="AW13" s="51">
        <v>6.5</v>
      </c>
      <c r="AX13" s="52">
        <v>6</v>
      </c>
      <c r="AY13" s="53">
        <v>0.5</v>
      </c>
      <c r="AZ13" s="56">
        <v>5</v>
      </c>
      <c r="BA13" s="43"/>
    </row>
    <row r="14" spans="1:53" ht="15.75" thickBot="1" x14ac:dyDescent="0.3">
      <c r="A14" s="44" t="s">
        <v>40</v>
      </c>
      <c r="B14" s="45">
        <v>9</v>
      </c>
      <c r="C14" s="46">
        <v>3</v>
      </c>
      <c r="D14" s="46">
        <v>3</v>
      </c>
      <c r="E14" s="47">
        <v>3</v>
      </c>
      <c r="F14" s="48">
        <v>9</v>
      </c>
      <c r="G14" s="46">
        <v>10</v>
      </c>
      <c r="H14" s="49">
        <v>-1</v>
      </c>
      <c r="I14" s="50">
        <v>113</v>
      </c>
      <c r="J14" s="46">
        <v>140</v>
      </c>
      <c r="K14" s="47">
        <v>-27</v>
      </c>
      <c r="L14" s="48">
        <v>32</v>
      </c>
      <c r="M14" s="46">
        <v>49</v>
      </c>
      <c r="N14" s="49">
        <v>-17</v>
      </c>
      <c r="O14" s="51">
        <v>14.1</v>
      </c>
      <c r="P14" s="52">
        <v>13</v>
      </c>
      <c r="Q14" s="53">
        <v>1.0999999999999996</v>
      </c>
      <c r="R14" s="54">
        <v>12</v>
      </c>
      <c r="S14" s="50">
        <v>4</v>
      </c>
      <c r="T14" s="46">
        <v>2</v>
      </c>
      <c r="U14" s="46">
        <v>1</v>
      </c>
      <c r="V14" s="47">
        <v>1</v>
      </c>
      <c r="W14" s="48">
        <v>4</v>
      </c>
      <c r="X14" s="46">
        <v>3</v>
      </c>
      <c r="Y14" s="49">
        <v>1</v>
      </c>
      <c r="Z14" s="48">
        <v>44</v>
      </c>
      <c r="AA14" s="46">
        <v>65</v>
      </c>
      <c r="AB14" s="49">
        <v>-21</v>
      </c>
      <c r="AC14" s="48">
        <v>13</v>
      </c>
      <c r="AD14" s="46">
        <v>20</v>
      </c>
      <c r="AE14" s="49">
        <v>-7</v>
      </c>
      <c r="AF14" s="51">
        <v>5.6</v>
      </c>
      <c r="AG14" s="52">
        <v>5</v>
      </c>
      <c r="AH14" s="53">
        <v>0.59999999999999964</v>
      </c>
      <c r="AI14" s="55">
        <v>7</v>
      </c>
      <c r="AJ14" s="45">
        <v>5</v>
      </c>
      <c r="AK14" s="46">
        <v>1</v>
      </c>
      <c r="AL14" s="46">
        <v>2</v>
      </c>
      <c r="AM14" s="47">
        <v>2</v>
      </c>
      <c r="AN14" s="48">
        <v>5</v>
      </c>
      <c r="AO14" s="46">
        <v>7</v>
      </c>
      <c r="AP14" s="49">
        <v>-2</v>
      </c>
      <c r="AQ14" s="48">
        <v>69</v>
      </c>
      <c r="AR14" s="46">
        <v>75</v>
      </c>
      <c r="AS14" s="49">
        <v>-6</v>
      </c>
      <c r="AT14" s="48">
        <v>19</v>
      </c>
      <c r="AU14" s="46">
        <v>29</v>
      </c>
      <c r="AV14" s="49">
        <v>-10</v>
      </c>
      <c r="AW14" s="51">
        <v>8.5</v>
      </c>
      <c r="AX14" s="52">
        <v>8</v>
      </c>
      <c r="AY14" s="53">
        <v>0.5</v>
      </c>
      <c r="AZ14" s="56">
        <v>5</v>
      </c>
      <c r="BA14" s="43"/>
    </row>
    <row r="15" spans="1:53" ht="15.75" thickBot="1" x14ac:dyDescent="0.3">
      <c r="A15" s="44" t="s">
        <v>30</v>
      </c>
      <c r="B15" s="45">
        <v>9</v>
      </c>
      <c r="C15" s="46">
        <v>3</v>
      </c>
      <c r="D15" s="46">
        <v>2</v>
      </c>
      <c r="E15" s="47">
        <v>4</v>
      </c>
      <c r="F15" s="48">
        <v>8</v>
      </c>
      <c r="G15" s="46">
        <v>11</v>
      </c>
      <c r="H15" s="49">
        <v>-3</v>
      </c>
      <c r="I15" s="50">
        <v>130</v>
      </c>
      <c r="J15" s="46">
        <v>105</v>
      </c>
      <c r="K15" s="47">
        <v>25</v>
      </c>
      <c r="L15" s="48">
        <v>49</v>
      </c>
      <c r="M15" s="46">
        <v>30</v>
      </c>
      <c r="N15" s="49">
        <v>19</v>
      </c>
      <c r="O15" s="51">
        <v>14.6</v>
      </c>
      <c r="P15" s="52">
        <v>15</v>
      </c>
      <c r="Q15" s="53">
        <v>-0.40000000000000036</v>
      </c>
      <c r="R15" s="54">
        <v>11</v>
      </c>
      <c r="S15" s="50">
        <v>4</v>
      </c>
      <c r="T15" s="46">
        <v>2</v>
      </c>
      <c r="U15" s="46">
        <v>0</v>
      </c>
      <c r="V15" s="47">
        <v>2</v>
      </c>
      <c r="W15" s="48">
        <v>3</v>
      </c>
      <c r="X15" s="46">
        <v>7</v>
      </c>
      <c r="Y15" s="49">
        <v>-4</v>
      </c>
      <c r="Z15" s="48">
        <v>56</v>
      </c>
      <c r="AA15" s="46">
        <v>53</v>
      </c>
      <c r="AB15" s="49">
        <v>3</v>
      </c>
      <c r="AC15" s="48">
        <v>21</v>
      </c>
      <c r="AD15" s="46">
        <v>17</v>
      </c>
      <c r="AE15" s="49">
        <v>4</v>
      </c>
      <c r="AF15" s="51">
        <v>6.1</v>
      </c>
      <c r="AG15" s="52">
        <v>7.5</v>
      </c>
      <c r="AH15" s="53">
        <v>-1.4000000000000004</v>
      </c>
      <c r="AI15" s="55">
        <v>6</v>
      </c>
      <c r="AJ15" s="45">
        <v>5</v>
      </c>
      <c r="AK15" s="46">
        <v>1</v>
      </c>
      <c r="AL15" s="46">
        <v>2</v>
      </c>
      <c r="AM15" s="47">
        <v>2</v>
      </c>
      <c r="AN15" s="48">
        <v>5</v>
      </c>
      <c r="AO15" s="46">
        <v>4</v>
      </c>
      <c r="AP15" s="49">
        <v>1</v>
      </c>
      <c r="AQ15" s="48">
        <v>74</v>
      </c>
      <c r="AR15" s="46">
        <v>52</v>
      </c>
      <c r="AS15" s="49">
        <v>22</v>
      </c>
      <c r="AT15" s="48">
        <v>28</v>
      </c>
      <c r="AU15" s="46">
        <v>13</v>
      </c>
      <c r="AV15" s="49">
        <v>15</v>
      </c>
      <c r="AW15" s="51">
        <v>8.5</v>
      </c>
      <c r="AX15" s="52">
        <v>7.5</v>
      </c>
      <c r="AY15" s="53">
        <v>1</v>
      </c>
      <c r="AZ15" s="56">
        <v>5</v>
      </c>
      <c r="BA15" s="43"/>
    </row>
    <row r="16" spans="1:53" ht="15.75" thickBot="1" x14ac:dyDescent="0.3">
      <c r="A16" s="44" t="s">
        <v>56</v>
      </c>
      <c r="B16" s="45">
        <v>9</v>
      </c>
      <c r="C16" s="46">
        <v>3</v>
      </c>
      <c r="D16" s="46">
        <v>2</v>
      </c>
      <c r="E16" s="47">
        <v>4</v>
      </c>
      <c r="F16" s="48">
        <v>13</v>
      </c>
      <c r="G16" s="46">
        <v>16</v>
      </c>
      <c r="H16" s="49">
        <v>-3</v>
      </c>
      <c r="I16" s="50">
        <v>133</v>
      </c>
      <c r="J16" s="46">
        <v>142</v>
      </c>
      <c r="K16" s="47">
        <v>-9</v>
      </c>
      <c r="L16" s="48">
        <v>37</v>
      </c>
      <c r="M16" s="46">
        <v>40</v>
      </c>
      <c r="N16" s="49">
        <v>-3</v>
      </c>
      <c r="O16" s="51">
        <v>14.1</v>
      </c>
      <c r="P16" s="52">
        <v>15.2</v>
      </c>
      <c r="Q16" s="53">
        <v>-1.0999999999999996</v>
      </c>
      <c r="R16" s="54">
        <v>11</v>
      </c>
      <c r="S16" s="50">
        <v>5</v>
      </c>
      <c r="T16" s="46">
        <v>2</v>
      </c>
      <c r="U16" s="46">
        <v>0</v>
      </c>
      <c r="V16" s="47">
        <v>3</v>
      </c>
      <c r="W16" s="48">
        <v>8</v>
      </c>
      <c r="X16" s="46">
        <v>10</v>
      </c>
      <c r="Y16" s="49">
        <v>-2</v>
      </c>
      <c r="Z16" s="48">
        <v>74</v>
      </c>
      <c r="AA16" s="46">
        <v>77</v>
      </c>
      <c r="AB16" s="49">
        <v>-3</v>
      </c>
      <c r="AC16" s="48">
        <v>25</v>
      </c>
      <c r="AD16" s="46">
        <v>23</v>
      </c>
      <c r="AE16" s="49">
        <v>2</v>
      </c>
      <c r="AF16" s="51">
        <v>10.3</v>
      </c>
      <c r="AG16" s="52">
        <v>10.1</v>
      </c>
      <c r="AH16" s="53">
        <v>0.20000000000000107</v>
      </c>
      <c r="AI16" s="55">
        <v>6</v>
      </c>
      <c r="AJ16" s="45">
        <v>4</v>
      </c>
      <c r="AK16" s="46">
        <v>1</v>
      </c>
      <c r="AL16" s="46">
        <v>2</v>
      </c>
      <c r="AM16" s="47">
        <v>1</v>
      </c>
      <c r="AN16" s="48">
        <v>5</v>
      </c>
      <c r="AO16" s="46">
        <v>6</v>
      </c>
      <c r="AP16" s="49">
        <v>-1</v>
      </c>
      <c r="AQ16" s="48">
        <v>59</v>
      </c>
      <c r="AR16" s="46">
        <v>65</v>
      </c>
      <c r="AS16" s="49">
        <v>-6</v>
      </c>
      <c r="AT16" s="48">
        <v>12</v>
      </c>
      <c r="AU16" s="46">
        <v>17</v>
      </c>
      <c r="AV16" s="49">
        <v>-5</v>
      </c>
      <c r="AW16" s="51">
        <v>3.9</v>
      </c>
      <c r="AX16" s="52">
        <v>5.0999999999999996</v>
      </c>
      <c r="AY16" s="53">
        <v>-1.1999999999999997</v>
      </c>
      <c r="AZ16" s="56">
        <v>5</v>
      </c>
      <c r="BA16" s="43"/>
    </row>
    <row r="17" spans="1:53" ht="15.75" thickBot="1" x14ac:dyDescent="0.3">
      <c r="A17" s="44" t="s">
        <v>601</v>
      </c>
      <c r="B17" s="45">
        <v>9</v>
      </c>
      <c r="C17" s="46">
        <v>2</v>
      </c>
      <c r="D17" s="46">
        <v>3</v>
      </c>
      <c r="E17" s="47">
        <v>4</v>
      </c>
      <c r="F17" s="48">
        <v>13</v>
      </c>
      <c r="G17" s="46">
        <v>17</v>
      </c>
      <c r="H17" s="49">
        <v>-4</v>
      </c>
      <c r="I17" s="50">
        <v>87</v>
      </c>
      <c r="J17" s="46">
        <v>168</v>
      </c>
      <c r="K17" s="47">
        <v>-81</v>
      </c>
      <c r="L17" s="48">
        <v>25</v>
      </c>
      <c r="M17" s="46">
        <v>55</v>
      </c>
      <c r="N17" s="49">
        <v>-30</v>
      </c>
      <c r="O17" s="51">
        <v>8.9</v>
      </c>
      <c r="P17" s="52">
        <v>18.3</v>
      </c>
      <c r="Q17" s="53">
        <v>-9.4</v>
      </c>
      <c r="R17" s="54">
        <v>9</v>
      </c>
      <c r="S17" s="50">
        <v>5</v>
      </c>
      <c r="T17" s="46">
        <v>1</v>
      </c>
      <c r="U17" s="46">
        <v>2</v>
      </c>
      <c r="V17" s="47">
        <v>2</v>
      </c>
      <c r="W17" s="48">
        <v>5</v>
      </c>
      <c r="X17" s="46">
        <v>7</v>
      </c>
      <c r="Y17" s="49">
        <v>-2</v>
      </c>
      <c r="Z17" s="48">
        <v>45</v>
      </c>
      <c r="AA17" s="46">
        <v>81</v>
      </c>
      <c r="AB17" s="49">
        <v>-36</v>
      </c>
      <c r="AC17" s="48">
        <v>11</v>
      </c>
      <c r="AD17" s="46">
        <v>23</v>
      </c>
      <c r="AE17" s="49">
        <v>-12</v>
      </c>
      <c r="AF17" s="51">
        <v>3.7</v>
      </c>
      <c r="AG17" s="52">
        <v>7.5</v>
      </c>
      <c r="AH17" s="53">
        <v>-3.8</v>
      </c>
      <c r="AI17" s="55">
        <v>5</v>
      </c>
      <c r="AJ17" s="45">
        <v>4</v>
      </c>
      <c r="AK17" s="46">
        <v>1</v>
      </c>
      <c r="AL17" s="46">
        <v>1</v>
      </c>
      <c r="AM17" s="47">
        <v>2</v>
      </c>
      <c r="AN17" s="48">
        <v>8</v>
      </c>
      <c r="AO17" s="46">
        <v>10</v>
      </c>
      <c r="AP17" s="49">
        <v>-2</v>
      </c>
      <c r="AQ17" s="48">
        <v>42</v>
      </c>
      <c r="AR17" s="46">
        <v>87</v>
      </c>
      <c r="AS17" s="49">
        <v>-45</v>
      </c>
      <c r="AT17" s="48">
        <v>14</v>
      </c>
      <c r="AU17" s="46">
        <v>32</v>
      </c>
      <c r="AV17" s="49">
        <v>-18</v>
      </c>
      <c r="AW17" s="51">
        <v>5.2</v>
      </c>
      <c r="AX17" s="52">
        <v>10.8</v>
      </c>
      <c r="AY17" s="53">
        <v>-5.6000000000000005</v>
      </c>
      <c r="AZ17" s="56">
        <v>4</v>
      </c>
      <c r="BA17" s="43"/>
    </row>
    <row r="18" spans="1:53" ht="15.75" thickBot="1" x14ac:dyDescent="0.3">
      <c r="A18" s="44" t="s">
        <v>91</v>
      </c>
      <c r="B18" s="45">
        <v>9</v>
      </c>
      <c r="C18" s="46">
        <v>2</v>
      </c>
      <c r="D18" s="46">
        <v>3</v>
      </c>
      <c r="E18" s="47">
        <v>4</v>
      </c>
      <c r="F18" s="48">
        <v>10</v>
      </c>
      <c r="G18" s="46">
        <v>16</v>
      </c>
      <c r="H18" s="49">
        <v>-6</v>
      </c>
      <c r="I18" s="50">
        <v>97</v>
      </c>
      <c r="J18" s="46">
        <v>127</v>
      </c>
      <c r="K18" s="47">
        <v>-30</v>
      </c>
      <c r="L18" s="48">
        <v>34</v>
      </c>
      <c r="M18" s="46">
        <v>38</v>
      </c>
      <c r="N18" s="49">
        <v>-4</v>
      </c>
      <c r="O18" s="51">
        <v>9.3000000000000007</v>
      </c>
      <c r="P18" s="52">
        <v>14.4</v>
      </c>
      <c r="Q18" s="53">
        <v>-5.0999999999999996</v>
      </c>
      <c r="R18" s="54">
        <v>9</v>
      </c>
      <c r="S18" s="50">
        <v>5</v>
      </c>
      <c r="T18" s="46">
        <v>1</v>
      </c>
      <c r="U18" s="46">
        <v>2</v>
      </c>
      <c r="V18" s="47">
        <v>2</v>
      </c>
      <c r="W18" s="48">
        <v>5</v>
      </c>
      <c r="X18" s="46">
        <v>8</v>
      </c>
      <c r="Y18" s="49">
        <v>-3</v>
      </c>
      <c r="Z18" s="48">
        <v>53</v>
      </c>
      <c r="AA18" s="46">
        <v>72</v>
      </c>
      <c r="AB18" s="49">
        <v>-19</v>
      </c>
      <c r="AC18" s="48">
        <v>18</v>
      </c>
      <c r="AD18" s="46">
        <v>20</v>
      </c>
      <c r="AE18" s="49">
        <v>-2</v>
      </c>
      <c r="AF18" s="51">
        <v>4.5999999999999996</v>
      </c>
      <c r="AG18" s="52">
        <v>8</v>
      </c>
      <c r="AH18" s="53">
        <v>-3.4000000000000004</v>
      </c>
      <c r="AI18" s="55">
        <v>5</v>
      </c>
      <c r="AJ18" s="45">
        <v>4</v>
      </c>
      <c r="AK18" s="46">
        <v>1</v>
      </c>
      <c r="AL18" s="46">
        <v>1</v>
      </c>
      <c r="AM18" s="47">
        <v>2</v>
      </c>
      <c r="AN18" s="48">
        <v>5</v>
      </c>
      <c r="AO18" s="46">
        <v>8</v>
      </c>
      <c r="AP18" s="49">
        <v>-3</v>
      </c>
      <c r="AQ18" s="48">
        <v>44</v>
      </c>
      <c r="AR18" s="46">
        <v>55</v>
      </c>
      <c r="AS18" s="49">
        <v>-11</v>
      </c>
      <c r="AT18" s="48">
        <v>16</v>
      </c>
      <c r="AU18" s="46">
        <v>18</v>
      </c>
      <c r="AV18" s="49">
        <v>-2</v>
      </c>
      <c r="AW18" s="51">
        <v>4.7</v>
      </c>
      <c r="AX18" s="52">
        <v>6.4</v>
      </c>
      <c r="AY18" s="53">
        <v>-1.7000000000000002</v>
      </c>
      <c r="AZ18" s="56">
        <v>4</v>
      </c>
      <c r="BA18" s="43"/>
    </row>
    <row r="19" spans="1:53" ht="15.75" thickBot="1" x14ac:dyDescent="0.3">
      <c r="A19" s="44" t="s">
        <v>110</v>
      </c>
      <c r="B19" s="45">
        <v>9</v>
      </c>
      <c r="C19" s="46">
        <v>1</v>
      </c>
      <c r="D19" s="46">
        <v>3</v>
      </c>
      <c r="E19" s="47">
        <v>5</v>
      </c>
      <c r="F19" s="48">
        <v>6</v>
      </c>
      <c r="G19" s="46">
        <v>11</v>
      </c>
      <c r="H19" s="49">
        <v>-5</v>
      </c>
      <c r="I19" s="50">
        <v>126</v>
      </c>
      <c r="J19" s="46">
        <v>119</v>
      </c>
      <c r="K19" s="47">
        <v>7</v>
      </c>
      <c r="L19" s="48">
        <v>40</v>
      </c>
      <c r="M19" s="46">
        <v>40</v>
      </c>
      <c r="N19" s="49">
        <v>0</v>
      </c>
      <c r="O19" s="51">
        <v>9.9</v>
      </c>
      <c r="P19" s="52">
        <v>12.8</v>
      </c>
      <c r="Q19" s="53">
        <v>-2.9000000000000004</v>
      </c>
      <c r="R19" s="54">
        <v>6</v>
      </c>
      <c r="S19" s="50">
        <v>5</v>
      </c>
      <c r="T19" s="46">
        <v>1</v>
      </c>
      <c r="U19" s="46">
        <v>2</v>
      </c>
      <c r="V19" s="47">
        <v>2</v>
      </c>
      <c r="W19" s="48">
        <v>3</v>
      </c>
      <c r="X19" s="46">
        <v>5</v>
      </c>
      <c r="Y19" s="49">
        <v>-2</v>
      </c>
      <c r="Z19" s="48">
        <v>66</v>
      </c>
      <c r="AA19" s="46">
        <v>69</v>
      </c>
      <c r="AB19" s="49">
        <v>-3</v>
      </c>
      <c r="AC19" s="48">
        <v>20</v>
      </c>
      <c r="AD19" s="46">
        <v>20</v>
      </c>
      <c r="AE19" s="49">
        <v>0</v>
      </c>
      <c r="AF19" s="51">
        <v>6.3</v>
      </c>
      <c r="AG19" s="52">
        <v>6.3</v>
      </c>
      <c r="AH19" s="53">
        <v>0</v>
      </c>
      <c r="AI19" s="55">
        <v>5</v>
      </c>
      <c r="AJ19" s="45">
        <v>4</v>
      </c>
      <c r="AK19" s="46">
        <v>0</v>
      </c>
      <c r="AL19" s="46">
        <v>1</v>
      </c>
      <c r="AM19" s="47">
        <v>3</v>
      </c>
      <c r="AN19" s="48">
        <v>3</v>
      </c>
      <c r="AO19" s="46">
        <v>6</v>
      </c>
      <c r="AP19" s="49">
        <v>-3</v>
      </c>
      <c r="AQ19" s="48">
        <v>60</v>
      </c>
      <c r="AR19" s="46">
        <v>50</v>
      </c>
      <c r="AS19" s="49">
        <v>10</v>
      </c>
      <c r="AT19" s="48">
        <v>20</v>
      </c>
      <c r="AU19" s="46">
        <v>20</v>
      </c>
      <c r="AV19" s="49">
        <v>0</v>
      </c>
      <c r="AW19" s="51">
        <v>3.6</v>
      </c>
      <c r="AX19" s="52">
        <v>6.5</v>
      </c>
      <c r="AY19" s="53">
        <v>-2.9</v>
      </c>
      <c r="AZ19" s="56">
        <v>1</v>
      </c>
      <c r="BA19" s="43"/>
    </row>
    <row r="20" spans="1:53" ht="15.75" thickBot="1" x14ac:dyDescent="0.3">
      <c r="A20" s="44" t="s">
        <v>600</v>
      </c>
      <c r="B20" s="45">
        <v>9</v>
      </c>
      <c r="C20" s="46">
        <v>0</v>
      </c>
      <c r="D20" s="46">
        <v>4</v>
      </c>
      <c r="E20" s="47">
        <v>5</v>
      </c>
      <c r="F20" s="48">
        <v>9</v>
      </c>
      <c r="G20" s="46">
        <v>20</v>
      </c>
      <c r="H20" s="49">
        <v>-11</v>
      </c>
      <c r="I20" s="50">
        <v>86</v>
      </c>
      <c r="J20" s="46">
        <v>134</v>
      </c>
      <c r="K20" s="47">
        <v>-48</v>
      </c>
      <c r="L20" s="48">
        <v>28</v>
      </c>
      <c r="M20" s="46">
        <v>53</v>
      </c>
      <c r="N20" s="49">
        <v>-25</v>
      </c>
      <c r="O20" s="51">
        <v>7.5</v>
      </c>
      <c r="P20" s="52">
        <v>21.1</v>
      </c>
      <c r="Q20" s="53">
        <v>-13.600000000000001</v>
      </c>
      <c r="R20" s="54">
        <v>4</v>
      </c>
      <c r="S20" s="50">
        <v>4</v>
      </c>
      <c r="T20" s="46">
        <v>0</v>
      </c>
      <c r="U20" s="46">
        <v>2</v>
      </c>
      <c r="V20" s="47">
        <v>2</v>
      </c>
      <c r="W20" s="48">
        <v>3</v>
      </c>
      <c r="X20" s="46">
        <v>7</v>
      </c>
      <c r="Y20" s="49">
        <v>-4</v>
      </c>
      <c r="Z20" s="48">
        <v>46</v>
      </c>
      <c r="AA20" s="46">
        <v>45</v>
      </c>
      <c r="AB20" s="49">
        <v>1</v>
      </c>
      <c r="AC20" s="48">
        <v>13</v>
      </c>
      <c r="AD20" s="46">
        <v>20</v>
      </c>
      <c r="AE20" s="49">
        <v>-7</v>
      </c>
      <c r="AF20" s="51">
        <v>3.3</v>
      </c>
      <c r="AG20" s="52">
        <v>6.1</v>
      </c>
      <c r="AH20" s="53">
        <v>-2.8</v>
      </c>
      <c r="AI20" s="55">
        <v>2</v>
      </c>
      <c r="AJ20" s="45">
        <v>5</v>
      </c>
      <c r="AK20" s="46">
        <v>0</v>
      </c>
      <c r="AL20" s="46">
        <v>2</v>
      </c>
      <c r="AM20" s="47">
        <v>3</v>
      </c>
      <c r="AN20" s="48">
        <v>6</v>
      </c>
      <c r="AO20" s="46">
        <v>13</v>
      </c>
      <c r="AP20" s="49">
        <v>-7</v>
      </c>
      <c r="AQ20" s="48">
        <v>40</v>
      </c>
      <c r="AR20" s="46">
        <v>89</v>
      </c>
      <c r="AS20" s="49">
        <v>-49</v>
      </c>
      <c r="AT20" s="48">
        <v>15</v>
      </c>
      <c r="AU20" s="46">
        <v>33</v>
      </c>
      <c r="AV20" s="49">
        <v>-18</v>
      </c>
      <c r="AW20" s="51">
        <v>4.2</v>
      </c>
      <c r="AX20" s="52">
        <v>15.1</v>
      </c>
      <c r="AY20" s="53">
        <v>-10.899999999999999</v>
      </c>
      <c r="AZ20" s="56">
        <v>2</v>
      </c>
      <c r="BA20" s="43"/>
    </row>
    <row r="21" spans="1:53" ht="15.75" thickBot="1" x14ac:dyDescent="0.3">
      <c r="A21" s="44" t="s">
        <v>33</v>
      </c>
      <c r="B21" s="45">
        <v>9</v>
      </c>
      <c r="C21" s="46">
        <v>0</v>
      </c>
      <c r="D21" s="46">
        <v>2</v>
      </c>
      <c r="E21" s="47">
        <v>7</v>
      </c>
      <c r="F21" s="48">
        <v>12</v>
      </c>
      <c r="G21" s="46">
        <v>25</v>
      </c>
      <c r="H21" s="49">
        <v>-13</v>
      </c>
      <c r="I21" s="50">
        <v>96</v>
      </c>
      <c r="J21" s="46">
        <v>141</v>
      </c>
      <c r="K21" s="47">
        <v>-45</v>
      </c>
      <c r="L21" s="48">
        <v>36</v>
      </c>
      <c r="M21" s="46">
        <v>57</v>
      </c>
      <c r="N21" s="49">
        <v>-21</v>
      </c>
      <c r="O21" s="51">
        <v>8.6999999999999993</v>
      </c>
      <c r="P21" s="52">
        <v>16.7</v>
      </c>
      <c r="Q21" s="53">
        <v>-8</v>
      </c>
      <c r="R21" s="54">
        <v>2</v>
      </c>
      <c r="S21" s="50">
        <v>4</v>
      </c>
      <c r="T21" s="46">
        <v>0</v>
      </c>
      <c r="U21" s="46">
        <v>0</v>
      </c>
      <c r="V21" s="47">
        <v>4</v>
      </c>
      <c r="W21" s="48">
        <v>5</v>
      </c>
      <c r="X21" s="46">
        <v>12</v>
      </c>
      <c r="Y21" s="49">
        <v>-7</v>
      </c>
      <c r="Z21" s="48">
        <v>35</v>
      </c>
      <c r="AA21" s="46">
        <v>60</v>
      </c>
      <c r="AB21" s="49">
        <v>-25</v>
      </c>
      <c r="AC21" s="48">
        <v>14</v>
      </c>
      <c r="AD21" s="46">
        <v>26</v>
      </c>
      <c r="AE21" s="49">
        <v>-12</v>
      </c>
      <c r="AF21" s="51">
        <v>4.5999999999999996</v>
      </c>
      <c r="AG21" s="52">
        <v>7.3</v>
      </c>
      <c r="AH21" s="53">
        <v>-2.7</v>
      </c>
      <c r="AI21" s="55">
        <v>0</v>
      </c>
      <c r="AJ21" s="45">
        <v>5</v>
      </c>
      <c r="AK21" s="46">
        <v>0</v>
      </c>
      <c r="AL21" s="46">
        <v>2</v>
      </c>
      <c r="AM21" s="47">
        <v>3</v>
      </c>
      <c r="AN21" s="48">
        <v>7</v>
      </c>
      <c r="AO21" s="46">
        <v>13</v>
      </c>
      <c r="AP21" s="49">
        <v>-6</v>
      </c>
      <c r="AQ21" s="48">
        <v>61</v>
      </c>
      <c r="AR21" s="46">
        <v>81</v>
      </c>
      <c r="AS21" s="49">
        <v>-20</v>
      </c>
      <c r="AT21" s="48">
        <v>22</v>
      </c>
      <c r="AU21" s="46">
        <v>31</v>
      </c>
      <c r="AV21" s="49">
        <v>-9</v>
      </c>
      <c r="AW21" s="51">
        <v>4.0999999999999996</v>
      </c>
      <c r="AX21" s="52">
        <v>9.5</v>
      </c>
      <c r="AY21" s="53">
        <v>-5.4</v>
      </c>
      <c r="AZ21" s="56">
        <v>2</v>
      </c>
      <c r="BA21" s="43"/>
    </row>
    <row r="22" spans="1:53" ht="15.75" thickBot="1" x14ac:dyDescent="0.3">
      <c r="A22" s="44" t="s">
        <v>602</v>
      </c>
      <c r="B22" s="45">
        <v>9</v>
      </c>
      <c r="C22" s="46">
        <v>0</v>
      </c>
      <c r="D22" s="46">
        <v>1</v>
      </c>
      <c r="E22" s="47">
        <v>8</v>
      </c>
      <c r="F22" s="48">
        <v>6</v>
      </c>
      <c r="G22" s="46">
        <v>19</v>
      </c>
      <c r="H22" s="49">
        <v>-13</v>
      </c>
      <c r="I22" s="50">
        <v>95</v>
      </c>
      <c r="J22" s="46">
        <v>162</v>
      </c>
      <c r="K22" s="47">
        <v>-67</v>
      </c>
      <c r="L22" s="48">
        <v>29</v>
      </c>
      <c r="M22" s="46">
        <v>54</v>
      </c>
      <c r="N22" s="49">
        <v>-25</v>
      </c>
      <c r="O22" s="51">
        <v>10.5</v>
      </c>
      <c r="P22" s="52">
        <v>19.600000000000001</v>
      </c>
      <c r="Q22" s="53">
        <v>-9.1000000000000014</v>
      </c>
      <c r="R22" s="54">
        <v>1</v>
      </c>
      <c r="S22" s="50">
        <v>4</v>
      </c>
      <c r="T22" s="46">
        <v>0</v>
      </c>
      <c r="U22" s="46">
        <v>1</v>
      </c>
      <c r="V22" s="47">
        <v>3</v>
      </c>
      <c r="W22" s="48">
        <v>3</v>
      </c>
      <c r="X22" s="46">
        <v>8</v>
      </c>
      <c r="Y22" s="49">
        <v>-5</v>
      </c>
      <c r="Z22" s="48">
        <v>36</v>
      </c>
      <c r="AA22" s="46">
        <v>74</v>
      </c>
      <c r="AB22" s="49">
        <v>-38</v>
      </c>
      <c r="AC22" s="48">
        <v>13</v>
      </c>
      <c r="AD22" s="46">
        <v>27</v>
      </c>
      <c r="AE22" s="49">
        <v>-14</v>
      </c>
      <c r="AF22" s="51">
        <v>5.8</v>
      </c>
      <c r="AG22" s="52">
        <v>9.6</v>
      </c>
      <c r="AH22" s="53">
        <v>-3.8</v>
      </c>
      <c r="AI22" s="55">
        <v>1</v>
      </c>
      <c r="AJ22" s="45">
        <v>5</v>
      </c>
      <c r="AK22" s="46">
        <v>0</v>
      </c>
      <c r="AL22" s="46">
        <v>0</v>
      </c>
      <c r="AM22" s="47">
        <v>5</v>
      </c>
      <c r="AN22" s="48">
        <v>3</v>
      </c>
      <c r="AO22" s="46">
        <v>11</v>
      </c>
      <c r="AP22" s="49">
        <v>-8</v>
      </c>
      <c r="AQ22" s="48">
        <v>59</v>
      </c>
      <c r="AR22" s="46">
        <v>88</v>
      </c>
      <c r="AS22" s="49">
        <v>-29</v>
      </c>
      <c r="AT22" s="48">
        <v>16</v>
      </c>
      <c r="AU22" s="46">
        <v>27</v>
      </c>
      <c r="AV22" s="49">
        <v>-11</v>
      </c>
      <c r="AW22" s="51">
        <v>4.7</v>
      </c>
      <c r="AX22" s="52">
        <v>10.1</v>
      </c>
      <c r="AY22" s="53">
        <v>-5.3999999999999995</v>
      </c>
      <c r="AZ22" s="56">
        <v>0</v>
      </c>
      <c r="BA22" s="43"/>
    </row>
  </sheetData>
  <mergeCells count="3">
    <mergeCell ref="B1:R1"/>
    <mergeCell ref="S1:AI1"/>
    <mergeCell ref="AJ1:AZ1"/>
  </mergeCells>
  <conditionalFormatting sqref="F3:F22">
    <cfRule type="colorScale" priority="451">
      <colorScale>
        <cfvo type="min"/>
        <cfvo type="percentile" val="50"/>
        <cfvo type="max"/>
        <color rgb="FFF8696B"/>
        <color rgb="FFFCFCFF"/>
        <color rgb="FF63BE7B"/>
      </colorScale>
    </cfRule>
  </conditionalFormatting>
  <conditionalFormatting sqref="G3:G22">
    <cfRule type="colorScale" priority="452">
      <colorScale>
        <cfvo type="min"/>
        <cfvo type="percentile" val="50"/>
        <cfvo type="max"/>
        <color rgb="FF63BE7B"/>
        <color rgb="FFFCFCFF"/>
        <color rgb="FFF8696B"/>
      </colorScale>
    </cfRule>
  </conditionalFormatting>
  <conditionalFormatting sqref="H3:H22">
    <cfRule type="colorScale" priority="453">
      <colorScale>
        <cfvo type="min"/>
        <cfvo type="percentile" val="50"/>
        <cfvo type="max"/>
        <color rgb="FFF8696B"/>
        <color rgb="FFFCFCFF"/>
        <color rgb="FF63BE7B"/>
      </colorScale>
    </cfRule>
  </conditionalFormatting>
  <conditionalFormatting sqref="I3:I22">
    <cfRule type="colorScale" priority="454">
      <colorScale>
        <cfvo type="min"/>
        <cfvo type="percentile" val="50"/>
        <cfvo type="max"/>
        <color rgb="FFF8696B"/>
        <color rgb="FFFCFCFF"/>
        <color rgb="FF63BE7B"/>
      </colorScale>
    </cfRule>
  </conditionalFormatting>
  <conditionalFormatting sqref="J3:J22">
    <cfRule type="colorScale" priority="455">
      <colorScale>
        <cfvo type="min"/>
        <cfvo type="percentile" val="50"/>
        <cfvo type="max"/>
        <color rgb="FF63BE7B"/>
        <color rgb="FFFCFCFF"/>
        <color rgb="FFF8696B"/>
      </colorScale>
    </cfRule>
  </conditionalFormatting>
  <conditionalFormatting sqref="K3:K22">
    <cfRule type="colorScale" priority="456">
      <colorScale>
        <cfvo type="min"/>
        <cfvo type="percentile" val="50"/>
        <cfvo type="max"/>
        <color rgb="FFF8696B"/>
        <color rgb="FFFCFCFF"/>
        <color rgb="FF63BE7B"/>
      </colorScale>
    </cfRule>
  </conditionalFormatting>
  <conditionalFormatting sqref="L3:L22">
    <cfRule type="colorScale" priority="457">
      <colorScale>
        <cfvo type="min"/>
        <cfvo type="percentile" val="50"/>
        <cfvo type="max"/>
        <color rgb="FFF8696B"/>
        <color rgb="FFFCFCFF"/>
        <color rgb="FF63BE7B"/>
      </colorScale>
    </cfRule>
  </conditionalFormatting>
  <conditionalFormatting sqref="M3:M22">
    <cfRule type="colorScale" priority="458">
      <colorScale>
        <cfvo type="min"/>
        <cfvo type="percentile" val="50"/>
        <cfvo type="max"/>
        <color rgb="FF63BE7B"/>
        <color rgb="FFFCFCFF"/>
        <color rgb="FFF8696B"/>
      </colorScale>
    </cfRule>
  </conditionalFormatting>
  <conditionalFormatting sqref="N3:N22">
    <cfRule type="colorScale" priority="459">
      <colorScale>
        <cfvo type="min"/>
        <cfvo type="percentile" val="50"/>
        <cfvo type="max"/>
        <color rgb="FFF8696B"/>
        <color rgb="FFFCFCFF"/>
        <color rgb="FF63BE7B"/>
      </colorScale>
    </cfRule>
  </conditionalFormatting>
  <conditionalFormatting sqref="O3:O22">
    <cfRule type="colorScale" priority="460">
      <colorScale>
        <cfvo type="min"/>
        <cfvo type="percentile" val="50"/>
        <cfvo type="max"/>
        <color rgb="FFF8696B"/>
        <color rgb="FFFCFCFF"/>
        <color rgb="FF63BE7B"/>
      </colorScale>
    </cfRule>
  </conditionalFormatting>
  <conditionalFormatting sqref="P3:P22">
    <cfRule type="colorScale" priority="461">
      <colorScale>
        <cfvo type="min"/>
        <cfvo type="percentile" val="50"/>
        <cfvo type="max"/>
        <color rgb="FF63BE7B"/>
        <color rgb="FFFCFCFF"/>
        <color rgb="FFF8696B"/>
      </colorScale>
    </cfRule>
  </conditionalFormatting>
  <conditionalFormatting sqref="Q3:Q22">
    <cfRule type="colorScale" priority="462">
      <colorScale>
        <cfvo type="min"/>
        <cfvo type="percentile" val="50"/>
        <cfvo type="max"/>
        <color rgb="FFF8696B"/>
        <color rgb="FFFCFCFF"/>
        <color rgb="FF63BE7B"/>
      </colorScale>
    </cfRule>
  </conditionalFormatting>
  <conditionalFormatting sqref="R3:R22">
    <cfRule type="colorScale" priority="463">
      <colorScale>
        <cfvo type="min"/>
        <cfvo type="percentile" val="50"/>
        <cfvo type="max"/>
        <color rgb="FFF8696B"/>
        <color rgb="FFFCFCFF"/>
        <color rgb="FF63BE7B"/>
      </colorScale>
    </cfRule>
  </conditionalFormatting>
  <conditionalFormatting sqref="W3:W22">
    <cfRule type="colorScale" priority="464">
      <colorScale>
        <cfvo type="min"/>
        <cfvo type="percentile" val="50"/>
        <cfvo type="max"/>
        <color rgb="FFF8696B"/>
        <color rgb="FFFCFCFF"/>
        <color rgb="FF63BE7B"/>
      </colorScale>
    </cfRule>
  </conditionalFormatting>
  <conditionalFormatting sqref="X3:X22">
    <cfRule type="colorScale" priority="465">
      <colorScale>
        <cfvo type="min"/>
        <cfvo type="percentile" val="50"/>
        <cfvo type="max"/>
        <color rgb="FF63BE7B"/>
        <color rgb="FFFCFCFF"/>
        <color rgb="FFF8696B"/>
      </colorScale>
    </cfRule>
  </conditionalFormatting>
  <conditionalFormatting sqref="Y3:Y22">
    <cfRule type="colorScale" priority="466">
      <colorScale>
        <cfvo type="min"/>
        <cfvo type="percentile" val="50"/>
        <cfvo type="max"/>
        <color rgb="FFF8696B"/>
        <color rgb="FFFCFCFF"/>
        <color rgb="FF63BE7B"/>
      </colorScale>
    </cfRule>
  </conditionalFormatting>
  <conditionalFormatting sqref="Z3:Z22">
    <cfRule type="colorScale" priority="467">
      <colorScale>
        <cfvo type="min"/>
        <cfvo type="percentile" val="50"/>
        <cfvo type="max"/>
        <color rgb="FFF8696B"/>
        <color rgb="FFFCFCFF"/>
        <color rgb="FF63BE7B"/>
      </colorScale>
    </cfRule>
  </conditionalFormatting>
  <conditionalFormatting sqref="AA3:AA22">
    <cfRule type="colorScale" priority="468">
      <colorScale>
        <cfvo type="min"/>
        <cfvo type="percentile" val="50"/>
        <cfvo type="max"/>
        <color rgb="FF63BE7B"/>
        <color rgb="FFFCFCFF"/>
        <color rgb="FFF8696B"/>
      </colorScale>
    </cfRule>
  </conditionalFormatting>
  <conditionalFormatting sqref="AB3:AB22">
    <cfRule type="colorScale" priority="469">
      <colorScale>
        <cfvo type="min"/>
        <cfvo type="percentile" val="50"/>
        <cfvo type="max"/>
        <color rgb="FFF8696B"/>
        <color rgb="FFFCFCFF"/>
        <color rgb="FF63BE7B"/>
      </colorScale>
    </cfRule>
  </conditionalFormatting>
  <conditionalFormatting sqref="AC3:AC22">
    <cfRule type="colorScale" priority="470">
      <colorScale>
        <cfvo type="min"/>
        <cfvo type="percentile" val="50"/>
        <cfvo type="max"/>
        <color rgb="FFF8696B"/>
        <color rgb="FFFCFCFF"/>
        <color rgb="FF63BE7B"/>
      </colorScale>
    </cfRule>
  </conditionalFormatting>
  <conditionalFormatting sqref="AD3:AD22">
    <cfRule type="colorScale" priority="471">
      <colorScale>
        <cfvo type="min"/>
        <cfvo type="percentile" val="50"/>
        <cfvo type="max"/>
        <color rgb="FF63BE7B"/>
        <color rgb="FFFCFCFF"/>
        <color rgb="FFF8696B"/>
      </colorScale>
    </cfRule>
  </conditionalFormatting>
  <conditionalFormatting sqref="AE3:AE22">
    <cfRule type="colorScale" priority="472">
      <colorScale>
        <cfvo type="min"/>
        <cfvo type="percentile" val="50"/>
        <cfvo type="max"/>
        <color rgb="FFF8696B"/>
        <color rgb="FFFCFCFF"/>
        <color rgb="FF63BE7B"/>
      </colorScale>
    </cfRule>
  </conditionalFormatting>
  <conditionalFormatting sqref="AF3:AF22">
    <cfRule type="colorScale" priority="473">
      <colorScale>
        <cfvo type="min"/>
        <cfvo type="percentile" val="50"/>
        <cfvo type="max"/>
        <color rgb="FFF8696B"/>
        <color rgb="FFFCFCFF"/>
        <color rgb="FF63BE7B"/>
      </colorScale>
    </cfRule>
  </conditionalFormatting>
  <conditionalFormatting sqref="AG3:AG22">
    <cfRule type="colorScale" priority="474">
      <colorScale>
        <cfvo type="min"/>
        <cfvo type="percentile" val="50"/>
        <cfvo type="max"/>
        <color rgb="FF63BE7B"/>
        <color rgb="FFFCFCFF"/>
        <color rgb="FFF8696B"/>
      </colorScale>
    </cfRule>
  </conditionalFormatting>
  <conditionalFormatting sqref="AH3:AH22">
    <cfRule type="colorScale" priority="475">
      <colorScale>
        <cfvo type="min"/>
        <cfvo type="percentile" val="50"/>
        <cfvo type="max"/>
        <color rgb="FFF8696B"/>
        <color rgb="FFFCFCFF"/>
        <color rgb="FF63BE7B"/>
      </colorScale>
    </cfRule>
  </conditionalFormatting>
  <conditionalFormatting sqref="AI3:AI22">
    <cfRule type="colorScale" priority="476">
      <colorScale>
        <cfvo type="min"/>
        <cfvo type="percentile" val="50"/>
        <cfvo type="max"/>
        <color rgb="FFF8696B"/>
        <color rgb="FFFCFCFF"/>
        <color rgb="FF63BE7B"/>
      </colorScale>
    </cfRule>
  </conditionalFormatting>
  <conditionalFormatting sqref="AN3:AN22">
    <cfRule type="colorScale" priority="477">
      <colorScale>
        <cfvo type="min"/>
        <cfvo type="percentile" val="50"/>
        <cfvo type="max"/>
        <color rgb="FFF8696B"/>
        <color rgb="FFFCFCFF"/>
        <color rgb="FF63BE7B"/>
      </colorScale>
    </cfRule>
  </conditionalFormatting>
  <conditionalFormatting sqref="AO3:AO22">
    <cfRule type="colorScale" priority="478">
      <colorScale>
        <cfvo type="min"/>
        <cfvo type="percentile" val="50"/>
        <cfvo type="max"/>
        <color rgb="FF63BE7B"/>
        <color rgb="FFFCFCFF"/>
        <color rgb="FFF8696B"/>
      </colorScale>
    </cfRule>
  </conditionalFormatting>
  <conditionalFormatting sqref="AP3:AP22">
    <cfRule type="colorScale" priority="479">
      <colorScale>
        <cfvo type="min"/>
        <cfvo type="percentile" val="50"/>
        <cfvo type="max"/>
        <color rgb="FFF8696B"/>
        <color rgb="FFFCFCFF"/>
        <color rgb="FF63BE7B"/>
      </colorScale>
    </cfRule>
  </conditionalFormatting>
  <conditionalFormatting sqref="AQ3:AQ22">
    <cfRule type="colorScale" priority="480">
      <colorScale>
        <cfvo type="min"/>
        <cfvo type="percentile" val="50"/>
        <cfvo type="max"/>
        <color rgb="FFF8696B"/>
        <color rgb="FFFCFCFF"/>
        <color rgb="FF63BE7B"/>
      </colorScale>
    </cfRule>
  </conditionalFormatting>
  <conditionalFormatting sqref="AR3:AR22">
    <cfRule type="colorScale" priority="481">
      <colorScale>
        <cfvo type="min"/>
        <cfvo type="percentile" val="50"/>
        <cfvo type="max"/>
        <color rgb="FF63BE7B"/>
        <color rgb="FFFCFCFF"/>
        <color rgb="FFF8696B"/>
      </colorScale>
    </cfRule>
  </conditionalFormatting>
  <conditionalFormatting sqref="AS3:AS22">
    <cfRule type="colorScale" priority="482">
      <colorScale>
        <cfvo type="min"/>
        <cfvo type="percentile" val="50"/>
        <cfvo type="max"/>
        <color rgb="FFF8696B"/>
        <color rgb="FFFCFCFF"/>
        <color rgb="FF63BE7B"/>
      </colorScale>
    </cfRule>
  </conditionalFormatting>
  <conditionalFormatting sqref="AT3:AT22">
    <cfRule type="colorScale" priority="483">
      <colorScale>
        <cfvo type="min"/>
        <cfvo type="percentile" val="50"/>
        <cfvo type="max"/>
        <color rgb="FFF8696B"/>
        <color rgb="FFFCFCFF"/>
        <color rgb="FF63BE7B"/>
      </colorScale>
    </cfRule>
  </conditionalFormatting>
  <conditionalFormatting sqref="AU3:AU22">
    <cfRule type="colorScale" priority="484">
      <colorScale>
        <cfvo type="min"/>
        <cfvo type="percentile" val="50"/>
        <cfvo type="max"/>
        <color rgb="FF63BE7B"/>
        <color rgb="FFFCFCFF"/>
        <color rgb="FFF8696B"/>
      </colorScale>
    </cfRule>
  </conditionalFormatting>
  <conditionalFormatting sqref="AV3:AV22">
    <cfRule type="colorScale" priority="485">
      <colorScale>
        <cfvo type="min"/>
        <cfvo type="percentile" val="50"/>
        <cfvo type="max"/>
        <color rgb="FFF8696B"/>
        <color rgb="FFFCFCFF"/>
        <color rgb="FF63BE7B"/>
      </colorScale>
    </cfRule>
  </conditionalFormatting>
  <conditionalFormatting sqref="AW3:AW22">
    <cfRule type="colorScale" priority="486">
      <colorScale>
        <cfvo type="min"/>
        <cfvo type="percentile" val="50"/>
        <cfvo type="max"/>
        <color rgb="FFF8696B"/>
        <color rgb="FFFCFCFF"/>
        <color rgb="FF63BE7B"/>
      </colorScale>
    </cfRule>
  </conditionalFormatting>
  <conditionalFormatting sqref="AX3:AX22">
    <cfRule type="colorScale" priority="487">
      <colorScale>
        <cfvo type="min"/>
        <cfvo type="percentile" val="50"/>
        <cfvo type="max"/>
        <color rgb="FF63BE7B"/>
        <color rgb="FFFCFCFF"/>
        <color rgb="FFF8696B"/>
      </colorScale>
    </cfRule>
  </conditionalFormatting>
  <conditionalFormatting sqref="AY3:AY22">
    <cfRule type="colorScale" priority="488">
      <colorScale>
        <cfvo type="min"/>
        <cfvo type="percentile" val="50"/>
        <cfvo type="max"/>
        <color rgb="FFF8696B"/>
        <color rgb="FFFCFCFF"/>
        <color rgb="FF63BE7B"/>
      </colorScale>
    </cfRule>
  </conditionalFormatting>
  <conditionalFormatting sqref="AZ3:AZ22">
    <cfRule type="colorScale" priority="489">
      <colorScale>
        <cfvo type="min"/>
        <cfvo type="percentile" val="50"/>
        <cfvo type="max"/>
        <color rgb="FFF8696B"/>
        <color rgb="FFFCFCFF"/>
        <color rgb="FF63BE7B"/>
      </colorScale>
    </cfRule>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9DC35-3449-4B74-8A89-186FDC6B0475}">
  <sheetPr codeName="Sheet7">
    <tabColor theme="9"/>
  </sheetPr>
  <dimension ref="A1:AC525"/>
  <sheetViews>
    <sheetView showGridLines="0" workbookViewId="0">
      <pane xSplit="3" ySplit="2" topLeftCell="D3" activePane="bottomRight" state="frozen"/>
      <selection pane="topRight" activeCell="D1" sqref="D1"/>
      <selection pane="bottomLeft" activeCell="A3" sqref="A3"/>
      <selection pane="bottomRight" activeCell="D3" sqref="D3"/>
    </sheetView>
  </sheetViews>
  <sheetFormatPr defaultColWidth="9.140625" defaultRowHeight="15" x14ac:dyDescent="0.25"/>
  <cols>
    <col min="1" max="1" width="15.42578125" style="18" bestFit="1" customWidth="1"/>
    <col min="2" max="2" width="25.28515625" style="18" bestFit="1" customWidth="1"/>
    <col min="3" max="5" width="7.140625" style="18" customWidth="1"/>
    <col min="6" max="6" width="7.7109375" style="18" customWidth="1"/>
    <col min="7" max="7" width="9" style="18" customWidth="1"/>
    <col min="8" max="8" width="9.140625" style="18" customWidth="1"/>
    <col min="9" max="15" width="9.5703125" style="18" customWidth="1"/>
    <col min="16" max="16" width="10.7109375" style="18" customWidth="1"/>
    <col min="17" max="22" width="8.42578125" style="18" customWidth="1"/>
    <col min="23" max="23" width="10.28515625" style="18" bestFit="1" customWidth="1"/>
    <col min="24" max="25" width="8.42578125" style="18" customWidth="1"/>
    <col min="26" max="26" width="9.7109375" style="18" customWidth="1"/>
    <col min="27" max="27" width="8.42578125" style="18" customWidth="1"/>
    <col min="28" max="28" width="9.5703125" style="18" customWidth="1"/>
    <col min="29" max="29" width="8.42578125" style="18" customWidth="1"/>
    <col min="30" max="16384" width="9.140625" style="18"/>
  </cols>
  <sheetData>
    <row r="1" spans="1:29" ht="15.75" customHeight="1" thickBot="1" x14ac:dyDescent="0.3">
      <c r="A1" s="1"/>
      <c r="B1" s="1"/>
      <c r="C1" s="1"/>
      <c r="D1" s="1"/>
      <c r="E1" s="1"/>
      <c r="F1" s="571" t="s">
        <v>401</v>
      </c>
      <c r="G1" s="572"/>
      <c r="H1" s="573"/>
      <c r="I1" s="565" t="s">
        <v>377</v>
      </c>
      <c r="J1" s="566"/>
      <c r="K1" s="566"/>
      <c r="L1" s="566"/>
      <c r="M1" s="566"/>
      <c r="N1" s="566"/>
      <c r="O1" s="566"/>
      <c r="P1" s="566"/>
      <c r="Q1" s="571" t="s">
        <v>378</v>
      </c>
      <c r="R1" s="572"/>
      <c r="S1" s="573"/>
      <c r="T1" s="571" t="s">
        <v>379</v>
      </c>
      <c r="U1" s="572"/>
      <c r="V1" s="573"/>
      <c r="W1" s="574" t="s">
        <v>380</v>
      </c>
      <c r="X1" s="575"/>
      <c r="Y1" s="575"/>
      <c r="Z1" s="576"/>
      <c r="AA1" s="574" t="s">
        <v>381</v>
      </c>
      <c r="AB1" s="575"/>
      <c r="AC1" s="575"/>
    </row>
    <row r="2" spans="1:29" ht="30" customHeight="1" thickBot="1" x14ac:dyDescent="0.3">
      <c r="A2" s="19" t="s">
        <v>413</v>
      </c>
      <c r="B2" s="19" t="s">
        <v>1</v>
      </c>
      <c r="C2" s="19" t="s">
        <v>2</v>
      </c>
      <c r="D2" s="19" t="s">
        <v>399</v>
      </c>
      <c r="E2" s="19" t="s">
        <v>382</v>
      </c>
      <c r="F2" s="19" t="s">
        <v>3</v>
      </c>
      <c r="G2" s="19" t="s">
        <v>373</v>
      </c>
      <c r="H2" s="19" t="s">
        <v>400</v>
      </c>
      <c r="I2" s="19" t="s">
        <v>370</v>
      </c>
      <c r="J2" s="19" t="s">
        <v>383</v>
      </c>
      <c r="K2" s="19" t="s">
        <v>384</v>
      </c>
      <c r="L2" s="19" t="s">
        <v>385</v>
      </c>
      <c r="M2" s="19" t="s">
        <v>386</v>
      </c>
      <c r="N2" s="19" t="s">
        <v>5</v>
      </c>
      <c r="O2" s="19" t="s">
        <v>402</v>
      </c>
      <c r="P2" s="19" t="s">
        <v>403</v>
      </c>
      <c r="Q2" s="19" t="s">
        <v>387</v>
      </c>
      <c r="R2" s="19" t="s">
        <v>388</v>
      </c>
      <c r="S2" s="19" t="s">
        <v>389</v>
      </c>
      <c r="T2" s="19" t="s">
        <v>390</v>
      </c>
      <c r="U2" s="19" t="s">
        <v>391</v>
      </c>
      <c r="V2" s="19" t="s">
        <v>392</v>
      </c>
      <c r="W2" s="19" t="s">
        <v>393</v>
      </c>
      <c r="X2" s="19" t="s">
        <v>394</v>
      </c>
      <c r="Y2" s="19" t="s">
        <v>395</v>
      </c>
      <c r="Z2" s="19" t="s">
        <v>404</v>
      </c>
      <c r="AA2" s="19" t="s">
        <v>396</v>
      </c>
      <c r="AB2" s="19" t="s">
        <v>397</v>
      </c>
      <c r="AC2" s="19" t="s">
        <v>398</v>
      </c>
    </row>
    <row r="3" spans="1:29" ht="15.75" thickBot="1" x14ac:dyDescent="0.3">
      <c r="A3" s="4" t="s">
        <v>35</v>
      </c>
      <c r="B3" s="5" t="s">
        <v>147</v>
      </c>
      <c r="C3" s="14" t="s">
        <v>16</v>
      </c>
      <c r="D3" s="14">
        <v>1</v>
      </c>
      <c r="E3" s="20">
        <v>35</v>
      </c>
      <c r="F3" s="6">
        <v>4.3</v>
      </c>
      <c r="G3" s="20">
        <v>7</v>
      </c>
      <c r="H3" s="6">
        <v>3.5</v>
      </c>
      <c r="I3" s="6">
        <v>2</v>
      </c>
      <c r="J3" s="20">
        <v>0</v>
      </c>
      <c r="K3" s="20">
        <v>0</v>
      </c>
      <c r="L3" s="20">
        <v>0</v>
      </c>
      <c r="M3" s="20">
        <v>0</v>
      </c>
      <c r="N3" s="20">
        <v>0</v>
      </c>
      <c r="O3" s="20">
        <v>0</v>
      </c>
      <c r="P3" s="21">
        <v>0</v>
      </c>
      <c r="Q3" s="15">
        <v>0</v>
      </c>
      <c r="R3" s="15">
        <v>0</v>
      </c>
      <c r="S3" s="15">
        <v>0</v>
      </c>
      <c r="T3" s="15">
        <v>0</v>
      </c>
      <c r="U3" s="15">
        <v>0</v>
      </c>
      <c r="V3" s="15">
        <v>0</v>
      </c>
      <c r="W3" s="23">
        <v>0</v>
      </c>
      <c r="X3" s="23">
        <v>0</v>
      </c>
      <c r="Y3" s="23">
        <v>0</v>
      </c>
      <c r="Z3" s="23">
        <v>0</v>
      </c>
      <c r="AA3" s="20">
        <v>0</v>
      </c>
      <c r="AB3" s="20" t="s">
        <v>374</v>
      </c>
      <c r="AC3" s="22">
        <v>0</v>
      </c>
    </row>
    <row r="4" spans="1:29" ht="15.75" thickBot="1" x14ac:dyDescent="0.3">
      <c r="A4" s="4" t="s">
        <v>35</v>
      </c>
      <c r="B4" s="5" t="s">
        <v>130</v>
      </c>
      <c r="C4" s="14" t="s">
        <v>16</v>
      </c>
      <c r="D4" s="14">
        <v>1</v>
      </c>
      <c r="E4" s="20">
        <v>29</v>
      </c>
      <c r="F4" s="6">
        <v>5.6</v>
      </c>
      <c r="G4" s="20">
        <v>37</v>
      </c>
      <c r="H4" s="6">
        <v>4.0999999999999996</v>
      </c>
      <c r="I4" s="6">
        <v>9</v>
      </c>
      <c r="J4" s="20">
        <v>0</v>
      </c>
      <c r="K4" s="20">
        <v>0</v>
      </c>
      <c r="L4" s="20">
        <v>0</v>
      </c>
      <c r="M4" s="20">
        <v>0</v>
      </c>
      <c r="N4" s="20">
        <v>0</v>
      </c>
      <c r="O4" s="20">
        <v>0</v>
      </c>
      <c r="P4" s="21">
        <v>0</v>
      </c>
      <c r="Q4" s="15">
        <v>0</v>
      </c>
      <c r="R4" s="15">
        <v>0</v>
      </c>
      <c r="S4" s="15">
        <v>0</v>
      </c>
      <c r="T4" s="15">
        <v>0</v>
      </c>
      <c r="U4" s="15">
        <v>0</v>
      </c>
      <c r="V4" s="15">
        <v>0</v>
      </c>
      <c r="W4" s="23">
        <v>0</v>
      </c>
      <c r="X4" s="23">
        <v>0</v>
      </c>
      <c r="Y4" s="23">
        <v>0</v>
      </c>
      <c r="Z4" s="23">
        <v>0</v>
      </c>
      <c r="AA4" s="20">
        <v>2</v>
      </c>
      <c r="AB4" s="20" t="s">
        <v>374</v>
      </c>
      <c r="AC4" s="22">
        <v>0</v>
      </c>
    </row>
    <row r="5" spans="1:29" ht="15.75" thickBot="1" x14ac:dyDescent="0.3">
      <c r="A5" s="4" t="s">
        <v>35</v>
      </c>
      <c r="B5" s="5" t="s">
        <v>1491</v>
      </c>
      <c r="C5" s="14" t="s">
        <v>16</v>
      </c>
      <c r="D5" s="14">
        <v>1</v>
      </c>
      <c r="E5" s="20">
        <v>18</v>
      </c>
      <c r="F5" s="6">
        <v>4.5</v>
      </c>
      <c r="G5" s="20">
        <v>0</v>
      </c>
      <c r="H5" s="6">
        <v>0</v>
      </c>
      <c r="I5" s="6">
        <v>0</v>
      </c>
      <c r="J5" s="20">
        <v>0</v>
      </c>
      <c r="K5" s="20">
        <v>0</v>
      </c>
      <c r="L5" s="20">
        <v>0</v>
      </c>
      <c r="M5" s="20">
        <v>0</v>
      </c>
      <c r="N5" s="20">
        <v>0</v>
      </c>
      <c r="O5" s="20">
        <v>0</v>
      </c>
      <c r="P5" s="21">
        <v>0</v>
      </c>
      <c r="Q5" s="15">
        <v>0</v>
      </c>
      <c r="R5" s="15">
        <v>0</v>
      </c>
      <c r="S5" s="15">
        <v>0</v>
      </c>
      <c r="T5" s="15">
        <v>0</v>
      </c>
      <c r="U5" s="15">
        <v>0</v>
      </c>
      <c r="V5" s="15">
        <v>0</v>
      </c>
      <c r="W5" s="23">
        <v>0</v>
      </c>
      <c r="X5" s="23">
        <v>0</v>
      </c>
      <c r="Y5" s="23">
        <v>0</v>
      </c>
      <c r="Z5" s="23">
        <v>0</v>
      </c>
      <c r="AA5" s="20">
        <v>0</v>
      </c>
      <c r="AB5" s="20" t="s">
        <v>374</v>
      </c>
      <c r="AC5" s="22">
        <v>0</v>
      </c>
    </row>
    <row r="6" spans="1:29" ht="15.75" thickBot="1" x14ac:dyDescent="0.3">
      <c r="A6" s="4" t="s">
        <v>35</v>
      </c>
      <c r="B6" s="5" t="s">
        <v>1492</v>
      </c>
      <c r="C6" s="14" t="s">
        <v>14</v>
      </c>
      <c r="D6" s="14">
        <v>2</v>
      </c>
      <c r="E6" s="20" t="s">
        <v>374</v>
      </c>
      <c r="F6" s="6">
        <v>4.3</v>
      </c>
      <c r="G6" s="20">
        <v>0</v>
      </c>
      <c r="H6" s="6">
        <v>0</v>
      </c>
      <c r="I6" s="6">
        <v>0</v>
      </c>
      <c r="J6" s="20">
        <v>0</v>
      </c>
      <c r="K6" s="20">
        <v>0</v>
      </c>
      <c r="L6" s="20">
        <v>0</v>
      </c>
      <c r="M6" s="20">
        <v>0</v>
      </c>
      <c r="N6" s="20">
        <v>0</v>
      </c>
      <c r="O6" s="20">
        <v>0</v>
      </c>
      <c r="P6" s="21">
        <v>0</v>
      </c>
      <c r="Q6" s="15">
        <v>0</v>
      </c>
      <c r="R6" s="15">
        <v>0</v>
      </c>
      <c r="S6" s="15">
        <v>0</v>
      </c>
      <c r="T6" s="15">
        <v>0</v>
      </c>
      <c r="U6" s="15">
        <v>0</v>
      </c>
      <c r="V6" s="15">
        <v>0</v>
      </c>
      <c r="W6" s="23">
        <v>0</v>
      </c>
      <c r="X6" s="23">
        <v>0</v>
      </c>
      <c r="Y6" s="23">
        <v>0</v>
      </c>
      <c r="Z6" s="23">
        <v>0</v>
      </c>
      <c r="AA6" s="20">
        <v>0</v>
      </c>
      <c r="AB6" s="20" t="s">
        <v>374</v>
      </c>
      <c r="AC6" s="22">
        <v>0</v>
      </c>
    </row>
    <row r="7" spans="1:29" ht="15.75" thickBot="1" x14ac:dyDescent="0.3">
      <c r="A7" s="4" t="s">
        <v>35</v>
      </c>
      <c r="B7" s="5" t="s">
        <v>603</v>
      </c>
      <c r="C7" s="14" t="s">
        <v>14</v>
      </c>
      <c r="D7" s="14">
        <v>2</v>
      </c>
      <c r="E7" s="20">
        <v>22</v>
      </c>
      <c r="F7" s="6">
        <v>5.8</v>
      </c>
      <c r="G7" s="20">
        <v>14</v>
      </c>
      <c r="H7" s="6">
        <v>2.2999999999999998</v>
      </c>
      <c r="I7" s="6">
        <v>4.3</v>
      </c>
      <c r="J7" s="20">
        <v>1</v>
      </c>
      <c r="K7" s="20">
        <v>0</v>
      </c>
      <c r="L7" s="20">
        <v>0</v>
      </c>
      <c r="M7" s="20">
        <v>1</v>
      </c>
      <c r="N7" s="20">
        <v>0</v>
      </c>
      <c r="O7" s="20">
        <v>0</v>
      </c>
      <c r="P7" s="21">
        <v>1</v>
      </c>
      <c r="Q7" s="15">
        <v>0.5</v>
      </c>
      <c r="R7" s="15">
        <v>0.5</v>
      </c>
      <c r="S7" s="15">
        <v>0.4</v>
      </c>
      <c r="T7" s="15">
        <v>0.5</v>
      </c>
      <c r="U7" s="15">
        <v>0.5</v>
      </c>
      <c r="V7" s="15">
        <v>-0.4</v>
      </c>
      <c r="W7" s="23">
        <v>0.11627906976744186</v>
      </c>
      <c r="X7" s="23">
        <v>0.11627906976744186</v>
      </c>
      <c r="Y7" s="23">
        <v>9.3023255813953501E-2</v>
      </c>
      <c r="Z7" s="23">
        <v>0.20930232558139536</v>
      </c>
      <c r="AA7" s="20">
        <v>1</v>
      </c>
      <c r="AB7" s="20" t="s">
        <v>374</v>
      </c>
      <c r="AC7" s="22">
        <v>0</v>
      </c>
    </row>
    <row r="8" spans="1:29" ht="15.75" thickBot="1" x14ac:dyDescent="0.3">
      <c r="A8" s="4" t="s">
        <v>35</v>
      </c>
      <c r="B8" s="5" t="s">
        <v>105</v>
      </c>
      <c r="C8" s="14" t="s">
        <v>14</v>
      </c>
      <c r="D8" s="14">
        <v>2</v>
      </c>
      <c r="E8" s="20">
        <v>27</v>
      </c>
      <c r="F8" s="6">
        <v>6.3</v>
      </c>
      <c r="G8" s="20">
        <v>25</v>
      </c>
      <c r="H8" s="6">
        <v>3.6</v>
      </c>
      <c r="I8" s="6">
        <v>6.5</v>
      </c>
      <c r="J8" s="20">
        <v>0</v>
      </c>
      <c r="K8" s="20">
        <v>0</v>
      </c>
      <c r="L8" s="20">
        <v>0</v>
      </c>
      <c r="M8" s="20">
        <v>0</v>
      </c>
      <c r="N8" s="20">
        <v>1</v>
      </c>
      <c r="O8" s="20">
        <v>1</v>
      </c>
      <c r="P8" s="21">
        <v>1</v>
      </c>
      <c r="Q8" s="15">
        <v>0.1</v>
      </c>
      <c r="R8" s="15">
        <v>0.1</v>
      </c>
      <c r="S8" s="15">
        <v>0.1</v>
      </c>
      <c r="T8" s="15">
        <v>-0.1</v>
      </c>
      <c r="U8" s="15">
        <v>-0.1</v>
      </c>
      <c r="V8" s="15">
        <v>0.9</v>
      </c>
      <c r="W8" s="23">
        <v>1.5384615384615385E-2</v>
      </c>
      <c r="X8" s="23">
        <v>1.5384615384615385E-2</v>
      </c>
      <c r="Y8" s="23">
        <v>1.5384615384615385E-2</v>
      </c>
      <c r="Z8" s="23">
        <v>3.0769230769230771E-2</v>
      </c>
      <c r="AA8" s="20">
        <v>1</v>
      </c>
      <c r="AB8" s="20" t="s">
        <v>374</v>
      </c>
      <c r="AC8" s="22">
        <v>0</v>
      </c>
    </row>
    <row r="9" spans="1:29" ht="15.75" thickBot="1" x14ac:dyDescent="0.3">
      <c r="A9" s="4" t="s">
        <v>35</v>
      </c>
      <c r="B9" s="5" t="s">
        <v>604</v>
      </c>
      <c r="C9" s="14" t="s">
        <v>14</v>
      </c>
      <c r="D9" s="14">
        <v>2</v>
      </c>
      <c r="E9" s="20">
        <v>26</v>
      </c>
      <c r="F9" s="6">
        <v>6.3</v>
      </c>
      <c r="G9" s="20">
        <v>41</v>
      </c>
      <c r="H9" s="6">
        <v>4.5999999999999996</v>
      </c>
      <c r="I9" s="6">
        <v>8.6</v>
      </c>
      <c r="J9" s="20">
        <v>2</v>
      </c>
      <c r="K9" s="20">
        <v>0</v>
      </c>
      <c r="L9" s="20">
        <v>0</v>
      </c>
      <c r="M9" s="20">
        <v>2</v>
      </c>
      <c r="N9" s="20">
        <v>0</v>
      </c>
      <c r="O9" s="20">
        <v>0</v>
      </c>
      <c r="P9" s="21">
        <v>2</v>
      </c>
      <c r="Q9" s="15">
        <v>1.4</v>
      </c>
      <c r="R9" s="15">
        <v>1.4</v>
      </c>
      <c r="S9" s="15">
        <v>0.2</v>
      </c>
      <c r="T9" s="15">
        <v>0.60000000000000009</v>
      </c>
      <c r="U9" s="15">
        <v>0.60000000000000009</v>
      </c>
      <c r="V9" s="15">
        <v>-0.2</v>
      </c>
      <c r="W9" s="23">
        <v>0.16279069767441859</v>
      </c>
      <c r="X9" s="23">
        <v>0.16279069767441859</v>
      </c>
      <c r="Y9" s="23">
        <v>2.3255813953488375E-2</v>
      </c>
      <c r="Z9" s="23">
        <v>0.18604651162790697</v>
      </c>
      <c r="AA9" s="20">
        <v>1</v>
      </c>
      <c r="AB9" s="20" t="s">
        <v>374</v>
      </c>
      <c r="AC9" s="22">
        <v>0</v>
      </c>
    </row>
    <row r="10" spans="1:29" ht="15.75" thickBot="1" x14ac:dyDescent="0.3">
      <c r="A10" s="4" t="s">
        <v>35</v>
      </c>
      <c r="B10" s="5" t="s">
        <v>231</v>
      </c>
      <c r="C10" s="14" t="s">
        <v>14</v>
      </c>
      <c r="D10" s="14">
        <v>2</v>
      </c>
      <c r="E10" s="20">
        <v>24</v>
      </c>
      <c r="F10" s="6">
        <v>4.8</v>
      </c>
      <c r="G10" s="20">
        <v>3</v>
      </c>
      <c r="H10" s="6">
        <v>0.8</v>
      </c>
      <c r="I10" s="6">
        <v>1.1000000000000001</v>
      </c>
      <c r="J10" s="20">
        <v>0</v>
      </c>
      <c r="K10" s="20">
        <v>0</v>
      </c>
      <c r="L10" s="20">
        <v>0</v>
      </c>
      <c r="M10" s="20">
        <v>0</v>
      </c>
      <c r="N10" s="20">
        <v>0</v>
      </c>
      <c r="O10" s="20">
        <v>0</v>
      </c>
      <c r="P10" s="21">
        <v>0</v>
      </c>
      <c r="Q10" s="15">
        <v>0</v>
      </c>
      <c r="R10" s="15">
        <v>0</v>
      </c>
      <c r="S10" s="15">
        <v>0</v>
      </c>
      <c r="T10" s="15">
        <v>0</v>
      </c>
      <c r="U10" s="15">
        <v>0</v>
      </c>
      <c r="V10" s="15">
        <v>0</v>
      </c>
      <c r="W10" s="23">
        <v>0</v>
      </c>
      <c r="X10" s="23">
        <v>0</v>
      </c>
      <c r="Y10" s="23">
        <v>0</v>
      </c>
      <c r="Z10" s="23">
        <v>0</v>
      </c>
      <c r="AA10" s="20">
        <v>0</v>
      </c>
      <c r="AB10" s="20" t="s">
        <v>374</v>
      </c>
      <c r="AC10" s="22">
        <v>0</v>
      </c>
    </row>
    <row r="11" spans="1:29" ht="15.75" thickBot="1" x14ac:dyDescent="0.3">
      <c r="A11" s="4" t="s">
        <v>35</v>
      </c>
      <c r="B11" s="5" t="s">
        <v>291</v>
      </c>
      <c r="C11" s="14" t="s">
        <v>14</v>
      </c>
      <c r="D11" s="14">
        <v>2</v>
      </c>
      <c r="E11" s="20">
        <v>23</v>
      </c>
      <c r="F11" s="6">
        <v>5.5</v>
      </c>
      <c r="G11" s="20">
        <v>21</v>
      </c>
      <c r="H11" s="6">
        <v>3</v>
      </c>
      <c r="I11" s="6">
        <v>5.8</v>
      </c>
      <c r="J11" s="20">
        <v>0</v>
      </c>
      <c r="K11" s="20">
        <v>0</v>
      </c>
      <c r="L11" s="20">
        <v>0</v>
      </c>
      <c r="M11" s="20">
        <v>0</v>
      </c>
      <c r="N11" s="20">
        <v>1</v>
      </c>
      <c r="O11" s="20">
        <v>1</v>
      </c>
      <c r="P11" s="21">
        <v>1</v>
      </c>
      <c r="Q11" s="15">
        <v>0.3</v>
      </c>
      <c r="R11" s="15">
        <v>0.3</v>
      </c>
      <c r="S11" s="15">
        <v>0.2</v>
      </c>
      <c r="T11" s="15">
        <v>-0.3</v>
      </c>
      <c r="U11" s="15">
        <v>-0.3</v>
      </c>
      <c r="V11" s="15">
        <v>0.8</v>
      </c>
      <c r="W11" s="23">
        <v>5.1724137931034482E-2</v>
      </c>
      <c r="X11" s="23">
        <v>5.1724137931034482E-2</v>
      </c>
      <c r="Y11" s="23">
        <v>3.4482758620689655E-2</v>
      </c>
      <c r="Z11" s="23">
        <v>8.6206896551724144E-2</v>
      </c>
      <c r="AA11" s="20">
        <v>2</v>
      </c>
      <c r="AB11" s="20" t="s">
        <v>374</v>
      </c>
      <c r="AC11" s="22">
        <v>0</v>
      </c>
    </row>
    <row r="12" spans="1:29" ht="15.75" thickBot="1" x14ac:dyDescent="0.3">
      <c r="A12" s="4" t="s">
        <v>35</v>
      </c>
      <c r="B12" s="5" t="s">
        <v>117</v>
      </c>
      <c r="C12" s="14" t="s">
        <v>14</v>
      </c>
      <c r="D12" s="14">
        <v>2</v>
      </c>
      <c r="E12" s="20">
        <v>27</v>
      </c>
      <c r="F12" s="6">
        <v>4.8</v>
      </c>
      <c r="G12" s="20">
        <v>7</v>
      </c>
      <c r="H12" s="6">
        <v>3.5</v>
      </c>
      <c r="I12" s="6">
        <v>0.9</v>
      </c>
      <c r="J12" s="20">
        <v>0</v>
      </c>
      <c r="K12" s="20">
        <v>0</v>
      </c>
      <c r="L12" s="20">
        <v>0</v>
      </c>
      <c r="M12" s="20">
        <v>0</v>
      </c>
      <c r="N12" s="20">
        <v>0</v>
      </c>
      <c r="O12" s="20">
        <v>0</v>
      </c>
      <c r="P12" s="21">
        <v>0</v>
      </c>
      <c r="Q12" s="15">
        <v>0</v>
      </c>
      <c r="R12" s="15">
        <v>0</v>
      </c>
      <c r="S12" s="15">
        <v>0</v>
      </c>
      <c r="T12" s="15">
        <v>0</v>
      </c>
      <c r="U12" s="15">
        <v>0</v>
      </c>
      <c r="V12" s="15">
        <v>0</v>
      </c>
      <c r="W12" s="23">
        <v>0</v>
      </c>
      <c r="X12" s="23">
        <v>0</v>
      </c>
      <c r="Y12" s="23">
        <v>0</v>
      </c>
      <c r="Z12" s="23">
        <v>0</v>
      </c>
      <c r="AA12" s="20">
        <v>0</v>
      </c>
      <c r="AB12" s="20" t="s">
        <v>374</v>
      </c>
      <c r="AC12" s="22">
        <v>0</v>
      </c>
    </row>
    <row r="13" spans="1:29" ht="15.75" thickBot="1" x14ac:dyDescent="0.3">
      <c r="A13" s="4" t="s">
        <v>35</v>
      </c>
      <c r="B13" s="5" t="s">
        <v>292</v>
      </c>
      <c r="C13" s="14" t="s">
        <v>14</v>
      </c>
      <c r="D13" s="14">
        <v>2</v>
      </c>
      <c r="E13" s="20">
        <v>25</v>
      </c>
      <c r="F13" s="6">
        <v>4.8</v>
      </c>
      <c r="G13" s="20">
        <v>1</v>
      </c>
      <c r="H13" s="6">
        <v>1</v>
      </c>
      <c r="I13" s="6">
        <v>0.1</v>
      </c>
      <c r="J13" s="20">
        <v>0</v>
      </c>
      <c r="K13" s="20">
        <v>0</v>
      </c>
      <c r="L13" s="20">
        <v>0</v>
      </c>
      <c r="M13" s="20">
        <v>0</v>
      </c>
      <c r="N13" s="20">
        <v>0</v>
      </c>
      <c r="O13" s="20">
        <v>0</v>
      </c>
      <c r="P13" s="21">
        <v>0</v>
      </c>
      <c r="Q13" s="15">
        <v>0.2</v>
      </c>
      <c r="R13" s="15">
        <v>0.2</v>
      </c>
      <c r="S13" s="15">
        <v>0</v>
      </c>
      <c r="T13" s="15">
        <v>-0.2</v>
      </c>
      <c r="U13" s="15">
        <v>-0.2</v>
      </c>
      <c r="V13" s="15">
        <v>0</v>
      </c>
      <c r="W13" s="23">
        <v>2</v>
      </c>
      <c r="X13" s="23">
        <v>2</v>
      </c>
      <c r="Y13" s="23">
        <v>0</v>
      </c>
      <c r="Z13" s="23">
        <v>2</v>
      </c>
      <c r="AA13" s="20">
        <v>0</v>
      </c>
      <c r="AB13" s="20" t="s">
        <v>374</v>
      </c>
      <c r="AC13" s="22">
        <v>0</v>
      </c>
    </row>
    <row r="14" spans="1:29" ht="15.75" thickBot="1" x14ac:dyDescent="0.3">
      <c r="A14" s="4" t="s">
        <v>35</v>
      </c>
      <c r="B14" s="5" t="s">
        <v>127</v>
      </c>
      <c r="C14" s="14" t="s">
        <v>14</v>
      </c>
      <c r="D14" s="14">
        <v>2</v>
      </c>
      <c r="E14" s="20">
        <v>23</v>
      </c>
      <c r="F14" s="6">
        <v>6</v>
      </c>
      <c r="G14" s="20">
        <v>19</v>
      </c>
      <c r="H14" s="6">
        <v>2.4</v>
      </c>
      <c r="I14" s="6">
        <v>7.3</v>
      </c>
      <c r="J14" s="20">
        <v>0</v>
      </c>
      <c r="K14" s="20">
        <v>0</v>
      </c>
      <c r="L14" s="20">
        <v>0</v>
      </c>
      <c r="M14" s="20">
        <v>0</v>
      </c>
      <c r="N14" s="20">
        <v>0</v>
      </c>
      <c r="O14" s="20">
        <v>0</v>
      </c>
      <c r="P14" s="21">
        <v>0</v>
      </c>
      <c r="Q14" s="15">
        <v>0</v>
      </c>
      <c r="R14" s="15">
        <v>0</v>
      </c>
      <c r="S14" s="15">
        <v>0.1</v>
      </c>
      <c r="T14" s="15">
        <v>0</v>
      </c>
      <c r="U14" s="15">
        <v>0</v>
      </c>
      <c r="V14" s="15">
        <v>-0.1</v>
      </c>
      <c r="W14" s="23">
        <v>0</v>
      </c>
      <c r="X14" s="23">
        <v>0</v>
      </c>
      <c r="Y14" s="23">
        <v>1.3698630136986302E-2</v>
      </c>
      <c r="Z14" s="23">
        <v>1.3698630136986302E-2</v>
      </c>
      <c r="AA14" s="20">
        <v>2</v>
      </c>
      <c r="AB14" s="20" t="s">
        <v>374</v>
      </c>
      <c r="AC14" s="22">
        <v>1</v>
      </c>
    </row>
    <row r="15" spans="1:29" ht="15.75" thickBot="1" x14ac:dyDescent="0.3">
      <c r="A15" s="4" t="s">
        <v>35</v>
      </c>
      <c r="B15" s="5" t="s">
        <v>36</v>
      </c>
      <c r="C15" s="14" t="s">
        <v>13</v>
      </c>
      <c r="D15" s="14">
        <v>3</v>
      </c>
      <c r="E15" s="20">
        <v>23</v>
      </c>
      <c r="F15" s="6">
        <v>10</v>
      </c>
      <c r="G15" s="20">
        <v>63</v>
      </c>
      <c r="H15" s="6">
        <v>7.9</v>
      </c>
      <c r="I15" s="6">
        <v>7.2</v>
      </c>
      <c r="J15" s="20">
        <v>3</v>
      </c>
      <c r="K15" s="20">
        <v>0</v>
      </c>
      <c r="L15" s="20">
        <v>0</v>
      </c>
      <c r="M15" s="20">
        <v>3</v>
      </c>
      <c r="N15" s="20">
        <v>7</v>
      </c>
      <c r="O15" s="20">
        <v>7</v>
      </c>
      <c r="P15" s="21">
        <v>10</v>
      </c>
      <c r="Q15" s="15">
        <v>2.2999999999999998</v>
      </c>
      <c r="R15" s="15">
        <v>2.2999999999999998</v>
      </c>
      <c r="S15" s="15">
        <v>3.2</v>
      </c>
      <c r="T15" s="15">
        <v>0.70000000000000018</v>
      </c>
      <c r="U15" s="15">
        <v>0.70000000000000018</v>
      </c>
      <c r="V15" s="15">
        <v>3.8</v>
      </c>
      <c r="W15" s="23">
        <v>0.31944444444444442</v>
      </c>
      <c r="X15" s="23">
        <v>0.31944444444444442</v>
      </c>
      <c r="Y15" s="23">
        <v>0.44444444444444448</v>
      </c>
      <c r="Z15" s="23">
        <v>0.76388888888888884</v>
      </c>
      <c r="AA15" s="20">
        <v>1</v>
      </c>
      <c r="AB15" s="20" t="s">
        <v>374</v>
      </c>
      <c r="AC15" s="22">
        <v>0</v>
      </c>
    </row>
    <row r="16" spans="1:29" ht="15.75" thickBot="1" x14ac:dyDescent="0.3">
      <c r="A16" s="4" t="s">
        <v>35</v>
      </c>
      <c r="B16" s="5" t="s">
        <v>142</v>
      </c>
      <c r="C16" s="14" t="s">
        <v>13</v>
      </c>
      <c r="D16" s="14">
        <v>3</v>
      </c>
      <c r="E16" s="20">
        <v>25</v>
      </c>
      <c r="F16" s="6">
        <v>6.3</v>
      </c>
      <c r="G16" s="20">
        <v>15</v>
      </c>
      <c r="H16" s="6">
        <v>1.9</v>
      </c>
      <c r="I16" s="6">
        <v>7.5</v>
      </c>
      <c r="J16" s="20">
        <v>0</v>
      </c>
      <c r="K16" s="20">
        <v>0</v>
      </c>
      <c r="L16" s="20">
        <v>0</v>
      </c>
      <c r="M16" s="20">
        <v>0</v>
      </c>
      <c r="N16" s="20">
        <v>1</v>
      </c>
      <c r="O16" s="20">
        <v>1</v>
      </c>
      <c r="P16" s="21">
        <v>1</v>
      </c>
      <c r="Q16" s="15">
        <v>0.4</v>
      </c>
      <c r="R16" s="15">
        <v>0.4</v>
      </c>
      <c r="S16" s="15">
        <v>1</v>
      </c>
      <c r="T16" s="15">
        <v>-0.4</v>
      </c>
      <c r="U16" s="15">
        <v>-0.4</v>
      </c>
      <c r="V16" s="15">
        <v>0</v>
      </c>
      <c r="W16" s="23">
        <v>5.3333333333333337E-2</v>
      </c>
      <c r="X16" s="23">
        <v>5.3333333333333337E-2</v>
      </c>
      <c r="Y16" s="23">
        <v>0.13333333333333333</v>
      </c>
      <c r="Z16" s="23">
        <v>0.18666666666666668</v>
      </c>
      <c r="AA16" s="20">
        <v>2</v>
      </c>
      <c r="AB16" s="20" t="s">
        <v>374</v>
      </c>
      <c r="AC16" s="22">
        <v>1</v>
      </c>
    </row>
    <row r="17" spans="1:29" ht="15.75" thickBot="1" x14ac:dyDescent="0.3">
      <c r="A17" s="4" t="s">
        <v>35</v>
      </c>
      <c r="B17" s="5" t="s">
        <v>241</v>
      </c>
      <c r="C17" s="14" t="s">
        <v>13</v>
      </c>
      <c r="D17" s="14">
        <v>3</v>
      </c>
      <c r="E17" s="20">
        <v>32</v>
      </c>
      <c r="F17" s="6">
        <v>4.8</v>
      </c>
      <c r="G17" s="20">
        <v>4</v>
      </c>
      <c r="H17" s="6">
        <v>2</v>
      </c>
      <c r="I17" s="6">
        <v>1.7</v>
      </c>
      <c r="J17" s="20">
        <v>0</v>
      </c>
      <c r="K17" s="20">
        <v>0</v>
      </c>
      <c r="L17" s="20">
        <v>0</v>
      </c>
      <c r="M17" s="20">
        <v>0</v>
      </c>
      <c r="N17" s="20">
        <v>0</v>
      </c>
      <c r="O17" s="20">
        <v>0</v>
      </c>
      <c r="P17" s="21">
        <v>0</v>
      </c>
      <c r="Q17" s="15">
        <v>0</v>
      </c>
      <c r="R17" s="15">
        <v>0</v>
      </c>
      <c r="S17" s="15">
        <v>0.1</v>
      </c>
      <c r="T17" s="15">
        <v>0</v>
      </c>
      <c r="U17" s="15">
        <v>0</v>
      </c>
      <c r="V17" s="15">
        <v>-0.1</v>
      </c>
      <c r="W17" s="23">
        <v>0</v>
      </c>
      <c r="X17" s="23">
        <v>0</v>
      </c>
      <c r="Y17" s="23">
        <v>5.8823529411764712E-2</v>
      </c>
      <c r="Z17" s="23">
        <v>5.8823529411764712E-2</v>
      </c>
      <c r="AA17" s="20">
        <v>1</v>
      </c>
      <c r="AB17" s="20" t="s">
        <v>374</v>
      </c>
      <c r="AC17" s="22">
        <v>0</v>
      </c>
    </row>
    <row r="18" spans="1:29" ht="15.75" thickBot="1" x14ac:dyDescent="0.3">
      <c r="A18" s="4" t="s">
        <v>35</v>
      </c>
      <c r="B18" s="5" t="s">
        <v>1493</v>
      </c>
      <c r="C18" s="14" t="s">
        <v>13</v>
      </c>
      <c r="D18" s="14">
        <v>3</v>
      </c>
      <c r="E18" s="20">
        <v>28</v>
      </c>
      <c r="F18" s="6">
        <v>6</v>
      </c>
      <c r="G18" s="20">
        <v>11</v>
      </c>
      <c r="H18" s="6">
        <v>3.7</v>
      </c>
      <c r="I18" s="6">
        <v>2.2000000000000002</v>
      </c>
      <c r="J18" s="20">
        <v>1</v>
      </c>
      <c r="K18" s="20">
        <v>0</v>
      </c>
      <c r="L18" s="20">
        <v>0</v>
      </c>
      <c r="M18" s="20">
        <v>1</v>
      </c>
      <c r="N18" s="20">
        <v>0</v>
      </c>
      <c r="O18" s="20">
        <v>0</v>
      </c>
      <c r="P18" s="21">
        <v>1</v>
      </c>
      <c r="Q18" s="15">
        <v>0.6</v>
      </c>
      <c r="R18" s="15">
        <v>0.6</v>
      </c>
      <c r="S18" s="15">
        <v>0.2</v>
      </c>
      <c r="T18" s="15">
        <v>0.4</v>
      </c>
      <c r="U18" s="15">
        <v>0.4</v>
      </c>
      <c r="V18" s="15">
        <v>-0.2</v>
      </c>
      <c r="W18" s="23">
        <v>0.27272727272727271</v>
      </c>
      <c r="X18" s="23">
        <v>0.27272727272727271</v>
      </c>
      <c r="Y18" s="23">
        <v>9.0909090909090912E-2</v>
      </c>
      <c r="Z18" s="23">
        <v>0.36363636363636365</v>
      </c>
      <c r="AA18" s="20">
        <v>0</v>
      </c>
      <c r="AB18" s="20" t="s">
        <v>374</v>
      </c>
      <c r="AC18" s="22">
        <v>0</v>
      </c>
    </row>
    <row r="19" spans="1:29" ht="15.75" thickBot="1" x14ac:dyDescent="0.3">
      <c r="A19" s="4" t="s">
        <v>35</v>
      </c>
      <c r="B19" s="5" t="s">
        <v>224</v>
      </c>
      <c r="C19" s="14" t="s">
        <v>13</v>
      </c>
      <c r="D19" s="14">
        <v>3</v>
      </c>
      <c r="E19" s="20">
        <v>29</v>
      </c>
      <c r="F19" s="6">
        <v>6.9</v>
      </c>
      <c r="G19" s="20">
        <v>28</v>
      </c>
      <c r="H19" s="6">
        <v>3.1</v>
      </c>
      <c r="I19" s="6">
        <v>5.4</v>
      </c>
      <c r="J19" s="20">
        <v>2</v>
      </c>
      <c r="K19" s="20">
        <v>0</v>
      </c>
      <c r="L19" s="20">
        <v>0</v>
      </c>
      <c r="M19" s="20">
        <v>2</v>
      </c>
      <c r="N19" s="20">
        <v>0</v>
      </c>
      <c r="O19" s="20">
        <v>1</v>
      </c>
      <c r="P19" s="21">
        <v>3</v>
      </c>
      <c r="Q19" s="15">
        <v>1.5</v>
      </c>
      <c r="R19" s="15">
        <v>1.5</v>
      </c>
      <c r="S19" s="15">
        <v>0.4</v>
      </c>
      <c r="T19" s="15">
        <v>0.5</v>
      </c>
      <c r="U19" s="15">
        <v>0.5</v>
      </c>
      <c r="V19" s="15">
        <v>-0.4</v>
      </c>
      <c r="W19" s="23">
        <v>0.27777777777777773</v>
      </c>
      <c r="X19" s="23">
        <v>0.27777777777777773</v>
      </c>
      <c r="Y19" s="23">
        <v>7.407407407407407E-2</v>
      </c>
      <c r="Z19" s="23">
        <v>0.3518518518518518</v>
      </c>
      <c r="AA19" s="20">
        <v>0</v>
      </c>
      <c r="AB19" s="20" t="s">
        <v>374</v>
      </c>
      <c r="AC19" s="22">
        <v>1</v>
      </c>
    </row>
    <row r="20" spans="1:29" ht="15.75" thickBot="1" x14ac:dyDescent="0.3">
      <c r="A20" s="4" t="s">
        <v>35</v>
      </c>
      <c r="B20" s="5" t="s">
        <v>70</v>
      </c>
      <c r="C20" s="14" t="s">
        <v>13</v>
      </c>
      <c r="D20" s="14">
        <v>3</v>
      </c>
      <c r="E20" s="20">
        <v>25</v>
      </c>
      <c r="F20" s="6">
        <v>8.1999999999999993</v>
      </c>
      <c r="G20" s="20">
        <v>7</v>
      </c>
      <c r="H20" s="6">
        <v>2.2999999999999998</v>
      </c>
      <c r="I20" s="6">
        <v>2.8</v>
      </c>
      <c r="J20" s="20">
        <v>0</v>
      </c>
      <c r="K20" s="20">
        <v>0</v>
      </c>
      <c r="L20" s="20">
        <v>0</v>
      </c>
      <c r="M20" s="20">
        <v>0</v>
      </c>
      <c r="N20" s="20">
        <v>0</v>
      </c>
      <c r="O20" s="20">
        <v>0</v>
      </c>
      <c r="P20" s="21">
        <v>0</v>
      </c>
      <c r="Q20" s="15">
        <v>0.4</v>
      </c>
      <c r="R20" s="15">
        <v>0.4</v>
      </c>
      <c r="S20" s="15">
        <v>0.7</v>
      </c>
      <c r="T20" s="15">
        <v>-0.4</v>
      </c>
      <c r="U20" s="15">
        <v>-0.4</v>
      </c>
      <c r="V20" s="15">
        <v>-0.7</v>
      </c>
      <c r="W20" s="23">
        <v>0.14285714285714288</v>
      </c>
      <c r="X20" s="23">
        <v>0.14285714285714288</v>
      </c>
      <c r="Y20" s="23">
        <v>0.25</v>
      </c>
      <c r="Z20" s="23">
        <v>0.3928571428571429</v>
      </c>
      <c r="AA20" s="20">
        <v>1</v>
      </c>
      <c r="AB20" s="20" t="s">
        <v>374</v>
      </c>
      <c r="AC20" s="22">
        <v>0</v>
      </c>
    </row>
    <row r="21" spans="1:29" ht="15.75" thickBot="1" x14ac:dyDescent="0.3">
      <c r="A21" s="4" t="s">
        <v>35</v>
      </c>
      <c r="B21" s="5" t="s">
        <v>102</v>
      </c>
      <c r="C21" s="14" t="s">
        <v>13</v>
      </c>
      <c r="D21" s="14">
        <v>3</v>
      </c>
      <c r="E21" s="20">
        <v>23</v>
      </c>
      <c r="F21" s="6">
        <v>7</v>
      </c>
      <c r="G21" s="20">
        <v>37</v>
      </c>
      <c r="H21" s="6">
        <v>4.0999999999999996</v>
      </c>
      <c r="I21" s="6">
        <v>6.1</v>
      </c>
      <c r="J21" s="20">
        <v>2</v>
      </c>
      <c r="K21" s="20">
        <v>0</v>
      </c>
      <c r="L21" s="20">
        <v>0</v>
      </c>
      <c r="M21" s="20">
        <v>2</v>
      </c>
      <c r="N21" s="20">
        <v>2</v>
      </c>
      <c r="O21" s="20">
        <v>2</v>
      </c>
      <c r="P21" s="21">
        <v>4</v>
      </c>
      <c r="Q21" s="15">
        <v>1.5</v>
      </c>
      <c r="R21" s="15">
        <v>1.5</v>
      </c>
      <c r="S21" s="15">
        <v>1.8</v>
      </c>
      <c r="T21" s="15">
        <v>0.5</v>
      </c>
      <c r="U21" s="15">
        <v>0.5</v>
      </c>
      <c r="V21" s="15">
        <v>0.19999999999999996</v>
      </c>
      <c r="W21" s="23">
        <v>0.24590163934426232</v>
      </c>
      <c r="X21" s="23">
        <v>0.24590163934426232</v>
      </c>
      <c r="Y21" s="23">
        <v>0.2950819672131148</v>
      </c>
      <c r="Z21" s="23">
        <v>0.54098360655737709</v>
      </c>
      <c r="AA21" s="20">
        <v>0</v>
      </c>
      <c r="AB21" s="20" t="s">
        <v>374</v>
      </c>
      <c r="AC21" s="22">
        <v>0</v>
      </c>
    </row>
    <row r="22" spans="1:29" ht="15.75" thickBot="1" x14ac:dyDescent="0.3">
      <c r="A22" s="4" t="s">
        <v>35</v>
      </c>
      <c r="B22" s="5" t="s">
        <v>294</v>
      </c>
      <c r="C22" s="14" t="s">
        <v>13</v>
      </c>
      <c r="D22" s="14">
        <v>3</v>
      </c>
      <c r="E22" s="20">
        <v>31</v>
      </c>
      <c r="F22" s="6">
        <v>5</v>
      </c>
      <c r="G22" s="20">
        <v>27</v>
      </c>
      <c r="H22" s="6">
        <v>3</v>
      </c>
      <c r="I22" s="6">
        <v>8.9</v>
      </c>
      <c r="J22" s="20">
        <v>1</v>
      </c>
      <c r="K22" s="20">
        <v>0</v>
      </c>
      <c r="L22" s="20">
        <v>0</v>
      </c>
      <c r="M22" s="20">
        <v>1</v>
      </c>
      <c r="N22" s="20">
        <v>0</v>
      </c>
      <c r="O22" s="20">
        <v>0</v>
      </c>
      <c r="P22" s="21">
        <v>1</v>
      </c>
      <c r="Q22" s="15">
        <v>0.3</v>
      </c>
      <c r="R22" s="15">
        <v>0.3</v>
      </c>
      <c r="S22" s="15">
        <v>0.4</v>
      </c>
      <c r="T22" s="15">
        <v>0.7</v>
      </c>
      <c r="U22" s="15">
        <v>0.7</v>
      </c>
      <c r="V22" s="15">
        <v>-0.4</v>
      </c>
      <c r="W22" s="23">
        <v>3.3707865168539325E-2</v>
      </c>
      <c r="X22" s="23">
        <v>3.3707865168539325E-2</v>
      </c>
      <c r="Y22" s="23">
        <v>4.49438202247191E-2</v>
      </c>
      <c r="Z22" s="23">
        <v>7.8651685393258425E-2</v>
      </c>
      <c r="AA22" s="20">
        <v>2</v>
      </c>
      <c r="AB22" s="20" t="s">
        <v>374</v>
      </c>
      <c r="AC22" s="22">
        <v>0</v>
      </c>
    </row>
    <row r="23" spans="1:29" ht="15.75" thickBot="1" x14ac:dyDescent="0.3">
      <c r="A23" s="4" t="s">
        <v>35</v>
      </c>
      <c r="B23" s="5" t="s">
        <v>96</v>
      </c>
      <c r="C23" s="14" t="s">
        <v>13</v>
      </c>
      <c r="D23" s="14">
        <v>3</v>
      </c>
      <c r="E23" s="20">
        <v>29</v>
      </c>
      <c r="F23" s="6">
        <v>6.7</v>
      </c>
      <c r="G23" s="20">
        <v>4</v>
      </c>
      <c r="H23" s="6">
        <v>1</v>
      </c>
      <c r="I23" s="6">
        <v>1.4</v>
      </c>
      <c r="J23" s="20">
        <v>0</v>
      </c>
      <c r="K23" s="20">
        <v>0</v>
      </c>
      <c r="L23" s="20">
        <v>0</v>
      </c>
      <c r="M23" s="20">
        <v>0</v>
      </c>
      <c r="N23" s="20">
        <v>0</v>
      </c>
      <c r="O23" s="20">
        <v>0</v>
      </c>
      <c r="P23" s="21">
        <v>0</v>
      </c>
      <c r="Q23" s="15">
        <v>0.3</v>
      </c>
      <c r="R23" s="15">
        <v>0.3</v>
      </c>
      <c r="S23" s="15">
        <v>0.1</v>
      </c>
      <c r="T23" s="15">
        <v>-0.3</v>
      </c>
      <c r="U23" s="15">
        <v>-0.3</v>
      </c>
      <c r="V23" s="15">
        <v>-0.1</v>
      </c>
      <c r="W23" s="23">
        <v>0.2142857142857143</v>
      </c>
      <c r="X23" s="23">
        <v>0.2142857142857143</v>
      </c>
      <c r="Y23" s="23">
        <v>7.1428571428571438E-2</v>
      </c>
      <c r="Z23" s="23">
        <v>0.28571428571428575</v>
      </c>
      <c r="AA23" s="20">
        <v>0</v>
      </c>
      <c r="AB23" s="20" t="s">
        <v>374</v>
      </c>
      <c r="AC23" s="22">
        <v>0</v>
      </c>
    </row>
    <row r="24" spans="1:29" ht="15.75" thickBot="1" x14ac:dyDescent="0.3">
      <c r="A24" s="4" t="s">
        <v>35</v>
      </c>
      <c r="B24" s="5" t="s">
        <v>113</v>
      </c>
      <c r="C24" s="14" t="s">
        <v>15</v>
      </c>
      <c r="D24" s="14">
        <v>4</v>
      </c>
      <c r="E24" s="20">
        <v>25</v>
      </c>
      <c r="F24" s="6">
        <v>8.1999999999999993</v>
      </c>
      <c r="G24" s="20">
        <v>44</v>
      </c>
      <c r="H24" s="6">
        <v>4.9000000000000004</v>
      </c>
      <c r="I24" s="6">
        <v>9</v>
      </c>
      <c r="J24" s="20">
        <v>4</v>
      </c>
      <c r="K24" s="20">
        <v>0</v>
      </c>
      <c r="L24" s="20">
        <v>0</v>
      </c>
      <c r="M24" s="20">
        <v>4</v>
      </c>
      <c r="N24" s="20">
        <v>1</v>
      </c>
      <c r="O24" s="20">
        <v>1</v>
      </c>
      <c r="P24" s="21">
        <v>5</v>
      </c>
      <c r="Q24" s="15">
        <v>4.5</v>
      </c>
      <c r="R24" s="15">
        <v>4.5</v>
      </c>
      <c r="S24" s="15">
        <v>0.7</v>
      </c>
      <c r="T24" s="15">
        <v>-0.5</v>
      </c>
      <c r="U24" s="15">
        <v>-0.5</v>
      </c>
      <c r="V24" s="15">
        <v>0.30000000000000004</v>
      </c>
      <c r="W24" s="23">
        <v>0.5</v>
      </c>
      <c r="X24" s="23">
        <v>0.5</v>
      </c>
      <c r="Y24" s="23">
        <v>7.7777777777777779E-2</v>
      </c>
      <c r="Z24" s="23">
        <v>0.57777777777777772</v>
      </c>
      <c r="AA24" s="20">
        <v>0</v>
      </c>
      <c r="AB24" s="20" t="s">
        <v>374</v>
      </c>
      <c r="AC24" s="22">
        <v>0</v>
      </c>
    </row>
    <row r="25" spans="1:29" ht="15.75" thickBot="1" x14ac:dyDescent="0.3">
      <c r="A25" s="4" t="s">
        <v>35</v>
      </c>
      <c r="B25" s="5" t="s">
        <v>79</v>
      </c>
      <c r="C25" s="14" t="s">
        <v>15</v>
      </c>
      <c r="D25" s="14">
        <v>4</v>
      </c>
      <c r="E25" s="20">
        <v>27</v>
      </c>
      <c r="F25" s="6">
        <v>6.8</v>
      </c>
      <c r="G25" s="20">
        <v>4</v>
      </c>
      <c r="H25" s="6">
        <v>0.6</v>
      </c>
      <c r="I25" s="6">
        <v>1.1000000000000001</v>
      </c>
      <c r="J25" s="20">
        <v>0</v>
      </c>
      <c r="K25" s="20">
        <v>0</v>
      </c>
      <c r="L25" s="20">
        <v>0</v>
      </c>
      <c r="M25" s="20">
        <v>0</v>
      </c>
      <c r="N25" s="20">
        <v>0</v>
      </c>
      <c r="O25" s="20">
        <v>0</v>
      </c>
      <c r="P25" s="21">
        <v>0</v>
      </c>
      <c r="Q25" s="15">
        <v>0.6</v>
      </c>
      <c r="R25" s="15">
        <v>0.6</v>
      </c>
      <c r="S25" s="15">
        <v>0.1</v>
      </c>
      <c r="T25" s="15">
        <v>-0.6</v>
      </c>
      <c r="U25" s="15">
        <v>-0.6</v>
      </c>
      <c r="V25" s="15">
        <v>-0.1</v>
      </c>
      <c r="W25" s="23">
        <v>0.54545454545454541</v>
      </c>
      <c r="X25" s="23">
        <v>0.54545454545454541</v>
      </c>
      <c r="Y25" s="23">
        <v>9.0909090909090912E-2</v>
      </c>
      <c r="Z25" s="23">
        <v>0.63636363636363635</v>
      </c>
      <c r="AA25" s="20">
        <v>3</v>
      </c>
      <c r="AB25" s="20" t="s">
        <v>374</v>
      </c>
      <c r="AC25" s="22">
        <v>0</v>
      </c>
    </row>
    <row r="26" spans="1:29" ht="15.75" thickBot="1" x14ac:dyDescent="0.3">
      <c r="A26" s="4" t="s">
        <v>61</v>
      </c>
      <c r="B26" s="5" t="s">
        <v>135</v>
      </c>
      <c r="C26" s="14" t="s">
        <v>16</v>
      </c>
      <c r="D26" s="14">
        <v>1</v>
      </c>
      <c r="E26" s="20">
        <v>32</v>
      </c>
      <c r="F26" s="6">
        <v>5</v>
      </c>
      <c r="G26" s="20">
        <v>30</v>
      </c>
      <c r="H26" s="6">
        <v>3.3</v>
      </c>
      <c r="I26" s="6">
        <v>9</v>
      </c>
      <c r="J26" s="20">
        <v>0</v>
      </c>
      <c r="K26" s="20">
        <v>0</v>
      </c>
      <c r="L26" s="20">
        <v>0</v>
      </c>
      <c r="M26" s="20">
        <v>0</v>
      </c>
      <c r="N26" s="20">
        <v>0</v>
      </c>
      <c r="O26" s="20">
        <v>0</v>
      </c>
      <c r="P26" s="21">
        <v>0</v>
      </c>
      <c r="Q26" s="15">
        <v>0</v>
      </c>
      <c r="R26" s="15">
        <v>0</v>
      </c>
      <c r="S26" s="15">
        <v>0</v>
      </c>
      <c r="T26" s="15">
        <v>0</v>
      </c>
      <c r="U26" s="15">
        <v>0</v>
      </c>
      <c r="V26" s="15">
        <v>0</v>
      </c>
      <c r="W26" s="23">
        <v>0</v>
      </c>
      <c r="X26" s="23">
        <v>0</v>
      </c>
      <c r="Y26" s="23">
        <v>0</v>
      </c>
      <c r="Z26" s="23">
        <v>0</v>
      </c>
      <c r="AA26" s="20">
        <v>1</v>
      </c>
      <c r="AB26" s="20" t="s">
        <v>374</v>
      </c>
      <c r="AC26" s="22">
        <v>0</v>
      </c>
    </row>
    <row r="27" spans="1:29" ht="15.75" thickBot="1" x14ac:dyDescent="0.3">
      <c r="A27" s="4" t="s">
        <v>61</v>
      </c>
      <c r="B27" s="5" t="s">
        <v>605</v>
      </c>
      <c r="C27" s="14" t="s">
        <v>16</v>
      </c>
      <c r="D27" s="14">
        <v>1</v>
      </c>
      <c r="E27" s="20">
        <v>24</v>
      </c>
      <c r="F27" s="6">
        <v>4</v>
      </c>
      <c r="G27" s="20">
        <v>0</v>
      </c>
      <c r="H27" s="6">
        <v>0</v>
      </c>
      <c r="I27" s="6">
        <v>0</v>
      </c>
      <c r="J27" s="20">
        <v>0</v>
      </c>
      <c r="K27" s="20">
        <v>0</v>
      </c>
      <c r="L27" s="20">
        <v>0</v>
      </c>
      <c r="M27" s="20">
        <v>0</v>
      </c>
      <c r="N27" s="20">
        <v>0</v>
      </c>
      <c r="O27" s="20">
        <v>0</v>
      </c>
      <c r="P27" s="21">
        <v>0</v>
      </c>
      <c r="Q27" s="15">
        <v>0</v>
      </c>
      <c r="R27" s="15">
        <v>0</v>
      </c>
      <c r="S27" s="15">
        <v>0</v>
      </c>
      <c r="T27" s="15">
        <v>0</v>
      </c>
      <c r="U27" s="15">
        <v>0</v>
      </c>
      <c r="V27" s="15">
        <v>0</v>
      </c>
      <c r="W27" s="23">
        <v>0</v>
      </c>
      <c r="X27" s="23">
        <v>0</v>
      </c>
      <c r="Y27" s="23">
        <v>0</v>
      </c>
      <c r="Z27" s="23">
        <v>0</v>
      </c>
      <c r="AA27" s="20">
        <v>0</v>
      </c>
      <c r="AB27" s="20" t="s">
        <v>374</v>
      </c>
      <c r="AC27" s="22">
        <v>0</v>
      </c>
    </row>
    <row r="28" spans="1:29" ht="15.75" thickBot="1" x14ac:dyDescent="0.3">
      <c r="A28" s="4" t="s">
        <v>61</v>
      </c>
      <c r="B28" s="5" t="s">
        <v>272</v>
      </c>
      <c r="C28" s="14" t="s">
        <v>16</v>
      </c>
      <c r="D28" s="14">
        <v>1</v>
      </c>
      <c r="E28" s="20">
        <v>34</v>
      </c>
      <c r="F28" s="6">
        <v>4.5</v>
      </c>
      <c r="G28" s="20">
        <v>0</v>
      </c>
      <c r="H28" s="6">
        <v>0</v>
      </c>
      <c r="I28" s="6">
        <v>0</v>
      </c>
      <c r="J28" s="20">
        <v>0</v>
      </c>
      <c r="K28" s="20">
        <v>0</v>
      </c>
      <c r="L28" s="20">
        <v>0</v>
      </c>
      <c r="M28" s="20">
        <v>0</v>
      </c>
      <c r="N28" s="20">
        <v>0</v>
      </c>
      <c r="O28" s="20">
        <v>0</v>
      </c>
      <c r="P28" s="21">
        <v>0</v>
      </c>
      <c r="Q28" s="15">
        <v>0</v>
      </c>
      <c r="R28" s="15">
        <v>0</v>
      </c>
      <c r="S28" s="15">
        <v>0</v>
      </c>
      <c r="T28" s="15">
        <v>0</v>
      </c>
      <c r="U28" s="15">
        <v>0</v>
      </c>
      <c r="V28" s="15">
        <v>0</v>
      </c>
      <c r="W28" s="23">
        <v>0</v>
      </c>
      <c r="X28" s="23">
        <v>0</v>
      </c>
      <c r="Y28" s="23">
        <v>0</v>
      </c>
      <c r="Z28" s="23">
        <v>0</v>
      </c>
      <c r="AA28" s="20">
        <v>0</v>
      </c>
      <c r="AB28" s="20" t="s">
        <v>374</v>
      </c>
      <c r="AC28" s="22">
        <v>0</v>
      </c>
    </row>
    <row r="29" spans="1:29" ht="15.75" thickBot="1" x14ac:dyDescent="0.3">
      <c r="A29" s="4" t="s">
        <v>61</v>
      </c>
      <c r="B29" s="5" t="s">
        <v>1494</v>
      </c>
      <c r="C29" s="14" t="s">
        <v>16</v>
      </c>
      <c r="D29" s="14">
        <v>1</v>
      </c>
      <c r="E29" s="20">
        <v>20</v>
      </c>
      <c r="F29" s="6">
        <v>4</v>
      </c>
      <c r="G29" s="20">
        <v>0</v>
      </c>
      <c r="H29" s="6">
        <v>0</v>
      </c>
      <c r="I29" s="6">
        <v>0</v>
      </c>
      <c r="J29" s="20">
        <v>0</v>
      </c>
      <c r="K29" s="20">
        <v>0</v>
      </c>
      <c r="L29" s="20">
        <v>0</v>
      </c>
      <c r="M29" s="20">
        <v>0</v>
      </c>
      <c r="N29" s="20">
        <v>0</v>
      </c>
      <c r="O29" s="20">
        <v>0</v>
      </c>
      <c r="P29" s="21">
        <v>0</v>
      </c>
      <c r="Q29" s="15">
        <v>0</v>
      </c>
      <c r="R29" s="15">
        <v>0</v>
      </c>
      <c r="S29" s="15">
        <v>0</v>
      </c>
      <c r="T29" s="15">
        <v>0</v>
      </c>
      <c r="U29" s="15">
        <v>0</v>
      </c>
      <c r="V29" s="15">
        <v>0</v>
      </c>
      <c r="W29" s="23">
        <v>0</v>
      </c>
      <c r="X29" s="23">
        <v>0</v>
      </c>
      <c r="Y29" s="23">
        <v>0</v>
      </c>
      <c r="Z29" s="23">
        <v>0</v>
      </c>
      <c r="AA29" s="20">
        <v>0</v>
      </c>
      <c r="AB29" s="20" t="s">
        <v>374</v>
      </c>
      <c r="AC29" s="22">
        <v>0</v>
      </c>
    </row>
    <row r="30" spans="1:29" ht="15.75" thickBot="1" x14ac:dyDescent="0.3">
      <c r="A30" s="4" t="s">
        <v>61</v>
      </c>
      <c r="B30" s="5" t="s">
        <v>1352</v>
      </c>
      <c r="C30" s="14" t="s">
        <v>14</v>
      </c>
      <c r="D30" s="14">
        <v>2</v>
      </c>
      <c r="E30" s="20">
        <v>18</v>
      </c>
      <c r="F30" s="6">
        <v>4</v>
      </c>
      <c r="G30" s="20">
        <v>3</v>
      </c>
      <c r="H30" s="6">
        <v>1</v>
      </c>
      <c r="I30" s="6">
        <v>1.1000000000000001</v>
      </c>
      <c r="J30" s="20">
        <v>0</v>
      </c>
      <c r="K30" s="20">
        <v>0</v>
      </c>
      <c r="L30" s="20">
        <v>0</v>
      </c>
      <c r="M30" s="20">
        <v>0</v>
      </c>
      <c r="N30" s="20">
        <v>0</v>
      </c>
      <c r="O30" s="20">
        <v>0</v>
      </c>
      <c r="P30" s="21">
        <v>0</v>
      </c>
      <c r="Q30" s="15">
        <v>0</v>
      </c>
      <c r="R30" s="15">
        <v>0</v>
      </c>
      <c r="S30" s="15">
        <v>0</v>
      </c>
      <c r="T30" s="15">
        <v>0</v>
      </c>
      <c r="U30" s="15">
        <v>0</v>
      </c>
      <c r="V30" s="15">
        <v>0</v>
      </c>
      <c r="W30" s="23">
        <v>0</v>
      </c>
      <c r="X30" s="23">
        <v>0</v>
      </c>
      <c r="Y30" s="23">
        <v>0</v>
      </c>
      <c r="Z30" s="23">
        <v>0</v>
      </c>
      <c r="AA30" s="20">
        <v>0</v>
      </c>
      <c r="AB30" s="20" t="s">
        <v>374</v>
      </c>
      <c r="AC30" s="22">
        <v>0</v>
      </c>
    </row>
    <row r="31" spans="1:29" ht="15.75" thickBot="1" x14ac:dyDescent="0.3">
      <c r="A31" s="4" t="s">
        <v>61</v>
      </c>
      <c r="B31" s="5" t="s">
        <v>606</v>
      </c>
      <c r="C31" s="14" t="s">
        <v>14</v>
      </c>
      <c r="D31" s="14">
        <v>2</v>
      </c>
      <c r="E31" s="20">
        <v>22</v>
      </c>
      <c r="F31" s="6">
        <v>4.8</v>
      </c>
      <c r="G31" s="20">
        <v>8</v>
      </c>
      <c r="H31" s="6">
        <v>1</v>
      </c>
      <c r="I31" s="6">
        <v>1.6</v>
      </c>
      <c r="J31" s="20">
        <v>0</v>
      </c>
      <c r="K31" s="20">
        <v>0</v>
      </c>
      <c r="L31" s="20">
        <v>0</v>
      </c>
      <c r="M31" s="20">
        <v>0</v>
      </c>
      <c r="N31" s="20">
        <v>0</v>
      </c>
      <c r="O31" s="20">
        <v>0</v>
      </c>
      <c r="P31" s="21">
        <v>0</v>
      </c>
      <c r="Q31" s="15">
        <v>0</v>
      </c>
      <c r="R31" s="15">
        <v>0</v>
      </c>
      <c r="S31" s="15">
        <v>0.7</v>
      </c>
      <c r="T31" s="15">
        <v>0</v>
      </c>
      <c r="U31" s="15">
        <v>0</v>
      </c>
      <c r="V31" s="15">
        <v>-0.7</v>
      </c>
      <c r="W31" s="23">
        <v>0</v>
      </c>
      <c r="X31" s="23">
        <v>0</v>
      </c>
      <c r="Y31" s="23">
        <v>0.43749999999999994</v>
      </c>
      <c r="Z31" s="23">
        <v>0.43749999999999994</v>
      </c>
      <c r="AA31" s="20">
        <v>0</v>
      </c>
      <c r="AB31" s="20" t="s">
        <v>374</v>
      </c>
      <c r="AC31" s="22">
        <v>0</v>
      </c>
    </row>
    <row r="32" spans="1:29" ht="15.75" thickBot="1" x14ac:dyDescent="0.3">
      <c r="A32" s="4" t="s">
        <v>61</v>
      </c>
      <c r="B32" s="5" t="s">
        <v>197</v>
      </c>
      <c r="C32" s="14" t="s">
        <v>14</v>
      </c>
      <c r="D32" s="14">
        <v>2</v>
      </c>
      <c r="E32" s="20">
        <v>31</v>
      </c>
      <c r="F32" s="6">
        <v>4.5</v>
      </c>
      <c r="G32" s="20">
        <v>11</v>
      </c>
      <c r="H32" s="6">
        <v>2.8</v>
      </c>
      <c r="I32" s="6">
        <v>3.9</v>
      </c>
      <c r="J32" s="20">
        <v>0</v>
      </c>
      <c r="K32" s="20">
        <v>0</v>
      </c>
      <c r="L32" s="20">
        <v>0</v>
      </c>
      <c r="M32" s="20">
        <v>0</v>
      </c>
      <c r="N32" s="20">
        <v>0</v>
      </c>
      <c r="O32" s="20">
        <v>0</v>
      </c>
      <c r="P32" s="21">
        <v>0</v>
      </c>
      <c r="Q32" s="15">
        <v>0</v>
      </c>
      <c r="R32" s="15">
        <v>0</v>
      </c>
      <c r="S32" s="15">
        <v>0</v>
      </c>
      <c r="T32" s="15">
        <v>0</v>
      </c>
      <c r="U32" s="15">
        <v>0</v>
      </c>
      <c r="V32" s="15">
        <v>0</v>
      </c>
      <c r="W32" s="23">
        <v>0</v>
      </c>
      <c r="X32" s="23">
        <v>0</v>
      </c>
      <c r="Y32" s="23">
        <v>0</v>
      </c>
      <c r="Z32" s="23">
        <v>0</v>
      </c>
      <c r="AA32" s="20">
        <v>0</v>
      </c>
      <c r="AB32" s="20" t="s">
        <v>374</v>
      </c>
      <c r="AC32" s="22">
        <v>0</v>
      </c>
    </row>
    <row r="33" spans="1:29" ht="15.75" thickBot="1" x14ac:dyDescent="0.3">
      <c r="A33" s="4" t="s">
        <v>61</v>
      </c>
      <c r="B33" s="5" t="s">
        <v>156</v>
      </c>
      <c r="C33" s="14" t="s">
        <v>14</v>
      </c>
      <c r="D33" s="14">
        <v>2</v>
      </c>
      <c r="E33" s="20">
        <v>27</v>
      </c>
      <c r="F33" s="6">
        <v>4.5</v>
      </c>
      <c r="G33" s="20">
        <v>19</v>
      </c>
      <c r="H33" s="6">
        <v>2.4</v>
      </c>
      <c r="I33" s="6">
        <v>7.1</v>
      </c>
      <c r="J33" s="20">
        <v>1</v>
      </c>
      <c r="K33" s="20">
        <v>0</v>
      </c>
      <c r="L33" s="20">
        <v>0</v>
      </c>
      <c r="M33" s="20">
        <v>1</v>
      </c>
      <c r="N33" s="20">
        <v>0</v>
      </c>
      <c r="O33" s="20">
        <v>0</v>
      </c>
      <c r="P33" s="21">
        <v>1</v>
      </c>
      <c r="Q33" s="15">
        <v>0.4</v>
      </c>
      <c r="R33" s="15">
        <v>0.4</v>
      </c>
      <c r="S33" s="15">
        <v>0.2</v>
      </c>
      <c r="T33" s="15">
        <v>0.6</v>
      </c>
      <c r="U33" s="15">
        <v>0.6</v>
      </c>
      <c r="V33" s="15">
        <v>-0.2</v>
      </c>
      <c r="W33" s="23">
        <v>5.6338028169014093E-2</v>
      </c>
      <c r="X33" s="23">
        <v>5.6338028169014093E-2</v>
      </c>
      <c r="Y33" s="23">
        <v>2.8169014084507046E-2</v>
      </c>
      <c r="Z33" s="23">
        <v>8.4507042253521139E-2</v>
      </c>
      <c r="AA33" s="20">
        <v>0</v>
      </c>
      <c r="AB33" s="20" t="s">
        <v>374</v>
      </c>
      <c r="AC33" s="22">
        <v>0</v>
      </c>
    </row>
    <row r="34" spans="1:29" ht="15.75" thickBot="1" x14ac:dyDescent="0.3">
      <c r="A34" s="4" t="s">
        <v>61</v>
      </c>
      <c r="B34" s="5" t="s">
        <v>295</v>
      </c>
      <c r="C34" s="14" t="s">
        <v>14</v>
      </c>
      <c r="D34" s="14">
        <v>2</v>
      </c>
      <c r="E34" s="20" t="s">
        <v>374</v>
      </c>
      <c r="F34" s="6">
        <v>4</v>
      </c>
      <c r="G34" s="20">
        <v>0</v>
      </c>
      <c r="H34" s="6">
        <v>0</v>
      </c>
      <c r="I34" s="6">
        <v>0</v>
      </c>
      <c r="J34" s="20">
        <v>0</v>
      </c>
      <c r="K34" s="20">
        <v>0</v>
      </c>
      <c r="L34" s="20">
        <v>0</v>
      </c>
      <c r="M34" s="20">
        <v>0</v>
      </c>
      <c r="N34" s="20">
        <v>0</v>
      </c>
      <c r="O34" s="20">
        <v>0</v>
      </c>
      <c r="P34" s="21">
        <v>0</v>
      </c>
      <c r="Q34" s="15">
        <v>0</v>
      </c>
      <c r="R34" s="15">
        <v>0</v>
      </c>
      <c r="S34" s="15">
        <v>0</v>
      </c>
      <c r="T34" s="15">
        <v>0</v>
      </c>
      <c r="U34" s="15">
        <v>0</v>
      </c>
      <c r="V34" s="15">
        <v>0</v>
      </c>
      <c r="W34" s="23">
        <v>0</v>
      </c>
      <c r="X34" s="23">
        <v>0</v>
      </c>
      <c r="Y34" s="23">
        <v>0</v>
      </c>
      <c r="Z34" s="23">
        <v>0</v>
      </c>
      <c r="AA34" s="20">
        <v>0</v>
      </c>
      <c r="AB34" s="20" t="s">
        <v>374</v>
      </c>
      <c r="AC34" s="22">
        <v>0</v>
      </c>
    </row>
    <row r="35" spans="1:29" ht="15.75" thickBot="1" x14ac:dyDescent="0.3">
      <c r="A35" s="4" t="s">
        <v>61</v>
      </c>
      <c r="B35" s="5" t="s">
        <v>165</v>
      </c>
      <c r="C35" s="14" t="s">
        <v>14</v>
      </c>
      <c r="D35" s="14">
        <v>2</v>
      </c>
      <c r="E35" s="20">
        <v>31</v>
      </c>
      <c r="F35" s="6">
        <v>4.7</v>
      </c>
      <c r="G35" s="20">
        <v>35</v>
      </c>
      <c r="H35" s="6">
        <v>3.9</v>
      </c>
      <c r="I35" s="6">
        <v>7.5</v>
      </c>
      <c r="J35" s="20">
        <v>0</v>
      </c>
      <c r="K35" s="20">
        <v>0</v>
      </c>
      <c r="L35" s="20">
        <v>0</v>
      </c>
      <c r="M35" s="20">
        <v>0</v>
      </c>
      <c r="N35" s="20">
        <v>2</v>
      </c>
      <c r="O35" s="20">
        <v>3</v>
      </c>
      <c r="P35" s="21">
        <v>3</v>
      </c>
      <c r="Q35" s="15">
        <v>0.3</v>
      </c>
      <c r="R35" s="15">
        <v>0.3</v>
      </c>
      <c r="S35" s="15">
        <v>1.5</v>
      </c>
      <c r="T35" s="15">
        <v>-0.3</v>
      </c>
      <c r="U35" s="15">
        <v>-0.3</v>
      </c>
      <c r="V35" s="15">
        <v>0.5</v>
      </c>
      <c r="W35" s="23">
        <v>0.04</v>
      </c>
      <c r="X35" s="23">
        <v>0.04</v>
      </c>
      <c r="Y35" s="23">
        <v>0.2</v>
      </c>
      <c r="Z35" s="23">
        <v>0.24000000000000002</v>
      </c>
      <c r="AA35" s="20">
        <v>3</v>
      </c>
      <c r="AB35" s="20" t="s">
        <v>374</v>
      </c>
      <c r="AC35" s="22">
        <v>0</v>
      </c>
    </row>
    <row r="36" spans="1:29" ht="15.75" thickBot="1" x14ac:dyDescent="0.3">
      <c r="A36" s="4" t="s">
        <v>61</v>
      </c>
      <c r="B36" s="5" t="s">
        <v>220</v>
      </c>
      <c r="C36" s="14" t="s">
        <v>14</v>
      </c>
      <c r="D36" s="14">
        <v>2</v>
      </c>
      <c r="E36" s="20">
        <v>27</v>
      </c>
      <c r="F36" s="6">
        <v>4.4000000000000004</v>
      </c>
      <c r="G36" s="20">
        <v>12</v>
      </c>
      <c r="H36" s="6">
        <v>2.4</v>
      </c>
      <c r="I36" s="6">
        <v>4.0999999999999996</v>
      </c>
      <c r="J36" s="20">
        <v>0</v>
      </c>
      <c r="K36" s="20">
        <v>0</v>
      </c>
      <c r="L36" s="20">
        <v>0</v>
      </c>
      <c r="M36" s="20">
        <v>0</v>
      </c>
      <c r="N36" s="20">
        <v>0</v>
      </c>
      <c r="O36" s="20">
        <v>0</v>
      </c>
      <c r="P36" s="21">
        <v>0</v>
      </c>
      <c r="Q36" s="15">
        <v>0</v>
      </c>
      <c r="R36" s="15">
        <v>0</v>
      </c>
      <c r="S36" s="15">
        <v>0.2</v>
      </c>
      <c r="T36" s="15">
        <v>0</v>
      </c>
      <c r="U36" s="15">
        <v>0</v>
      </c>
      <c r="V36" s="15">
        <v>-0.2</v>
      </c>
      <c r="W36" s="23">
        <v>0</v>
      </c>
      <c r="X36" s="23">
        <v>0</v>
      </c>
      <c r="Y36" s="23">
        <v>4.8780487804878057E-2</v>
      </c>
      <c r="Z36" s="23">
        <v>4.8780487804878057E-2</v>
      </c>
      <c r="AA36" s="20">
        <v>1</v>
      </c>
      <c r="AB36" s="20" t="s">
        <v>374</v>
      </c>
      <c r="AC36" s="22">
        <v>0</v>
      </c>
    </row>
    <row r="37" spans="1:29" ht="15.75" thickBot="1" x14ac:dyDescent="0.3">
      <c r="A37" s="4" t="s">
        <v>61</v>
      </c>
      <c r="B37" s="5" t="s">
        <v>161</v>
      </c>
      <c r="C37" s="14" t="s">
        <v>14</v>
      </c>
      <c r="D37" s="14">
        <v>2</v>
      </c>
      <c r="E37" s="20">
        <v>27</v>
      </c>
      <c r="F37" s="6">
        <v>4.5</v>
      </c>
      <c r="G37" s="20">
        <v>18</v>
      </c>
      <c r="H37" s="6">
        <v>2</v>
      </c>
      <c r="I37" s="6">
        <v>9</v>
      </c>
      <c r="J37" s="20">
        <v>0</v>
      </c>
      <c r="K37" s="20">
        <v>0</v>
      </c>
      <c r="L37" s="20">
        <v>0</v>
      </c>
      <c r="M37" s="20">
        <v>0</v>
      </c>
      <c r="N37" s="20">
        <v>0</v>
      </c>
      <c r="O37" s="20">
        <v>0</v>
      </c>
      <c r="P37" s="21">
        <v>0</v>
      </c>
      <c r="Q37" s="15">
        <v>0.2</v>
      </c>
      <c r="R37" s="15">
        <v>0.2</v>
      </c>
      <c r="S37" s="15">
        <v>0.1</v>
      </c>
      <c r="T37" s="15">
        <v>-0.2</v>
      </c>
      <c r="U37" s="15">
        <v>-0.2</v>
      </c>
      <c r="V37" s="15">
        <v>-0.1</v>
      </c>
      <c r="W37" s="23">
        <v>2.2222222222222223E-2</v>
      </c>
      <c r="X37" s="23">
        <v>2.2222222222222223E-2</v>
      </c>
      <c r="Y37" s="23">
        <v>1.1111111111111112E-2</v>
      </c>
      <c r="Z37" s="23">
        <v>3.3333333333333333E-2</v>
      </c>
      <c r="AA37" s="20">
        <v>1</v>
      </c>
      <c r="AB37" s="20" t="s">
        <v>374</v>
      </c>
      <c r="AC37" s="22">
        <v>0</v>
      </c>
    </row>
    <row r="38" spans="1:29" ht="15.75" thickBot="1" x14ac:dyDescent="0.3">
      <c r="A38" s="4" t="s">
        <v>61</v>
      </c>
      <c r="B38" s="5" t="s">
        <v>296</v>
      </c>
      <c r="C38" s="14" t="s">
        <v>14</v>
      </c>
      <c r="D38" s="14">
        <v>2</v>
      </c>
      <c r="E38" s="20">
        <v>31</v>
      </c>
      <c r="F38" s="6">
        <v>4.4000000000000004</v>
      </c>
      <c r="G38" s="20">
        <v>0</v>
      </c>
      <c r="H38" s="6">
        <v>0</v>
      </c>
      <c r="I38" s="6">
        <v>0</v>
      </c>
      <c r="J38" s="20">
        <v>0</v>
      </c>
      <c r="K38" s="20">
        <v>0</v>
      </c>
      <c r="L38" s="20">
        <v>0</v>
      </c>
      <c r="M38" s="20">
        <v>0</v>
      </c>
      <c r="N38" s="20">
        <v>0</v>
      </c>
      <c r="O38" s="20">
        <v>0</v>
      </c>
      <c r="P38" s="21">
        <v>0</v>
      </c>
      <c r="Q38" s="15">
        <v>0</v>
      </c>
      <c r="R38" s="15">
        <v>0</v>
      </c>
      <c r="S38" s="15">
        <v>0</v>
      </c>
      <c r="T38" s="15">
        <v>0</v>
      </c>
      <c r="U38" s="15">
        <v>0</v>
      </c>
      <c r="V38" s="15">
        <v>0</v>
      </c>
      <c r="W38" s="23">
        <v>0</v>
      </c>
      <c r="X38" s="23">
        <v>0</v>
      </c>
      <c r="Y38" s="23">
        <v>0</v>
      </c>
      <c r="Z38" s="23">
        <v>0</v>
      </c>
      <c r="AA38" s="20">
        <v>0</v>
      </c>
      <c r="AB38" s="20" t="s">
        <v>374</v>
      </c>
      <c r="AC38" s="22">
        <v>0</v>
      </c>
    </row>
    <row r="39" spans="1:29" ht="15.75" thickBot="1" x14ac:dyDescent="0.3">
      <c r="A39" s="4" t="s">
        <v>61</v>
      </c>
      <c r="B39" s="5" t="s">
        <v>1495</v>
      </c>
      <c r="C39" s="14" t="s">
        <v>14</v>
      </c>
      <c r="D39" s="14">
        <v>2</v>
      </c>
      <c r="E39" s="20">
        <v>20</v>
      </c>
      <c r="F39" s="6">
        <v>4</v>
      </c>
      <c r="G39" s="20">
        <v>2</v>
      </c>
      <c r="H39" s="6">
        <v>1</v>
      </c>
      <c r="I39" s="6">
        <v>1.9</v>
      </c>
      <c r="J39" s="20">
        <v>0</v>
      </c>
      <c r="K39" s="20">
        <v>0</v>
      </c>
      <c r="L39" s="20">
        <v>0</v>
      </c>
      <c r="M39" s="20">
        <v>0</v>
      </c>
      <c r="N39" s="20">
        <v>0</v>
      </c>
      <c r="O39" s="20">
        <v>0</v>
      </c>
      <c r="P39" s="21">
        <v>0</v>
      </c>
      <c r="Q39" s="15">
        <v>0</v>
      </c>
      <c r="R39" s="15">
        <v>0</v>
      </c>
      <c r="S39" s="15">
        <v>0.1</v>
      </c>
      <c r="T39" s="15">
        <v>0</v>
      </c>
      <c r="U39" s="15">
        <v>0</v>
      </c>
      <c r="V39" s="15">
        <v>-0.1</v>
      </c>
      <c r="W39" s="23">
        <v>0</v>
      </c>
      <c r="X39" s="23">
        <v>0</v>
      </c>
      <c r="Y39" s="23">
        <v>5.2631578947368425E-2</v>
      </c>
      <c r="Z39" s="23">
        <v>5.2631578947368425E-2</v>
      </c>
      <c r="AA39" s="20">
        <v>1</v>
      </c>
      <c r="AB39" s="20" t="s">
        <v>374</v>
      </c>
      <c r="AC39" s="22">
        <v>0</v>
      </c>
    </row>
    <row r="40" spans="1:29" ht="15.75" thickBot="1" x14ac:dyDescent="0.3">
      <c r="A40" s="4" t="s">
        <v>61</v>
      </c>
      <c r="B40" s="5" t="s">
        <v>191</v>
      </c>
      <c r="C40" s="14" t="s">
        <v>13</v>
      </c>
      <c r="D40" s="14">
        <v>3</v>
      </c>
      <c r="E40" s="20">
        <v>24</v>
      </c>
      <c r="F40" s="6">
        <v>5</v>
      </c>
      <c r="G40" s="20">
        <v>1</v>
      </c>
      <c r="H40" s="6">
        <v>1</v>
      </c>
      <c r="I40" s="6">
        <v>0.1</v>
      </c>
      <c r="J40" s="20">
        <v>0</v>
      </c>
      <c r="K40" s="20">
        <v>0</v>
      </c>
      <c r="L40" s="20">
        <v>0</v>
      </c>
      <c r="M40" s="20">
        <v>0</v>
      </c>
      <c r="N40" s="20">
        <v>0</v>
      </c>
      <c r="O40" s="20">
        <v>0</v>
      </c>
      <c r="P40" s="21">
        <v>0</v>
      </c>
      <c r="Q40" s="15">
        <v>0</v>
      </c>
      <c r="R40" s="15">
        <v>0</v>
      </c>
      <c r="S40" s="15">
        <v>0</v>
      </c>
      <c r="T40" s="15">
        <v>0</v>
      </c>
      <c r="U40" s="15">
        <v>0</v>
      </c>
      <c r="V40" s="15">
        <v>0</v>
      </c>
      <c r="W40" s="23">
        <v>0</v>
      </c>
      <c r="X40" s="23">
        <v>0</v>
      </c>
      <c r="Y40" s="23">
        <v>0</v>
      </c>
      <c r="Z40" s="23">
        <v>0</v>
      </c>
      <c r="AA40" s="20">
        <v>0</v>
      </c>
      <c r="AB40" s="20" t="s">
        <v>374</v>
      </c>
      <c r="AC40" s="22">
        <v>0</v>
      </c>
    </row>
    <row r="41" spans="1:29" ht="15.75" thickBot="1" x14ac:dyDescent="0.3">
      <c r="A41" s="4" t="s">
        <v>61</v>
      </c>
      <c r="B41" s="5" t="s">
        <v>185</v>
      </c>
      <c r="C41" s="14" t="s">
        <v>13</v>
      </c>
      <c r="D41" s="14">
        <v>3</v>
      </c>
      <c r="E41" s="20">
        <v>23</v>
      </c>
      <c r="F41" s="6">
        <v>5</v>
      </c>
      <c r="G41" s="20">
        <v>27</v>
      </c>
      <c r="H41" s="6">
        <v>3.4</v>
      </c>
      <c r="I41" s="6">
        <v>6</v>
      </c>
      <c r="J41" s="20">
        <v>2</v>
      </c>
      <c r="K41" s="20">
        <v>0</v>
      </c>
      <c r="L41" s="20">
        <v>0</v>
      </c>
      <c r="M41" s="20">
        <v>2</v>
      </c>
      <c r="N41" s="20">
        <v>0</v>
      </c>
      <c r="O41" s="20">
        <v>0</v>
      </c>
      <c r="P41" s="21">
        <v>2</v>
      </c>
      <c r="Q41" s="15">
        <v>1.3</v>
      </c>
      <c r="R41" s="15">
        <v>1.3</v>
      </c>
      <c r="S41" s="15">
        <v>0.2</v>
      </c>
      <c r="T41" s="15">
        <v>0.7</v>
      </c>
      <c r="U41" s="15">
        <v>0.7</v>
      </c>
      <c r="V41" s="15">
        <v>-0.2</v>
      </c>
      <c r="W41" s="23">
        <v>0.21666666666666667</v>
      </c>
      <c r="X41" s="23">
        <v>0.21666666666666667</v>
      </c>
      <c r="Y41" s="23">
        <v>3.3333333333333333E-2</v>
      </c>
      <c r="Z41" s="23">
        <v>0.25</v>
      </c>
      <c r="AA41" s="20">
        <v>3</v>
      </c>
      <c r="AB41" s="20" t="s">
        <v>374</v>
      </c>
      <c r="AC41" s="22">
        <v>0</v>
      </c>
    </row>
    <row r="42" spans="1:29" ht="15.75" thickBot="1" x14ac:dyDescent="0.3">
      <c r="A42" s="4" t="s">
        <v>61</v>
      </c>
      <c r="B42" s="5" t="s">
        <v>297</v>
      </c>
      <c r="C42" s="14" t="s">
        <v>13</v>
      </c>
      <c r="D42" s="14">
        <v>3</v>
      </c>
      <c r="E42" s="20">
        <v>27</v>
      </c>
      <c r="F42" s="6">
        <v>5.3</v>
      </c>
      <c r="G42" s="20">
        <v>4</v>
      </c>
      <c r="H42" s="6">
        <v>1</v>
      </c>
      <c r="I42" s="6">
        <v>0.3</v>
      </c>
      <c r="J42" s="20">
        <v>0</v>
      </c>
      <c r="K42" s="20">
        <v>0</v>
      </c>
      <c r="L42" s="20">
        <v>0</v>
      </c>
      <c r="M42" s="20">
        <v>0</v>
      </c>
      <c r="N42" s="20">
        <v>0</v>
      </c>
      <c r="O42" s="20">
        <v>0</v>
      </c>
      <c r="P42" s="21">
        <v>0</v>
      </c>
      <c r="Q42" s="15">
        <v>0.1</v>
      </c>
      <c r="R42" s="15">
        <v>0.1</v>
      </c>
      <c r="S42" s="15">
        <v>0</v>
      </c>
      <c r="T42" s="15">
        <v>-0.1</v>
      </c>
      <c r="U42" s="15">
        <v>-0.1</v>
      </c>
      <c r="V42" s="15">
        <v>0</v>
      </c>
      <c r="W42" s="23">
        <v>0.33333333333333337</v>
      </c>
      <c r="X42" s="23">
        <v>0.33333333333333337</v>
      </c>
      <c r="Y42" s="23">
        <v>0</v>
      </c>
      <c r="Z42" s="23">
        <v>0.33333333333333337</v>
      </c>
      <c r="AA42" s="20">
        <v>0</v>
      </c>
      <c r="AB42" s="20" t="s">
        <v>374</v>
      </c>
      <c r="AC42" s="22">
        <v>0</v>
      </c>
    </row>
    <row r="43" spans="1:29" ht="15.75" thickBot="1" x14ac:dyDescent="0.3">
      <c r="A43" s="4" t="s">
        <v>61</v>
      </c>
      <c r="B43" s="5" t="s">
        <v>244</v>
      </c>
      <c r="C43" s="14" t="s">
        <v>13</v>
      </c>
      <c r="D43" s="14">
        <v>3</v>
      </c>
      <c r="E43" s="20">
        <v>23</v>
      </c>
      <c r="F43" s="6">
        <v>5.4</v>
      </c>
      <c r="G43" s="20">
        <v>19</v>
      </c>
      <c r="H43" s="6">
        <v>2.4</v>
      </c>
      <c r="I43" s="6">
        <v>5.7</v>
      </c>
      <c r="J43" s="20">
        <v>0</v>
      </c>
      <c r="K43" s="20">
        <v>0</v>
      </c>
      <c r="L43" s="20">
        <v>0</v>
      </c>
      <c r="M43" s="20">
        <v>0</v>
      </c>
      <c r="N43" s="20">
        <v>2</v>
      </c>
      <c r="O43" s="20">
        <v>2</v>
      </c>
      <c r="P43" s="21">
        <v>2</v>
      </c>
      <c r="Q43" s="15">
        <v>0.5</v>
      </c>
      <c r="R43" s="15">
        <v>0.5</v>
      </c>
      <c r="S43" s="15">
        <v>1.2</v>
      </c>
      <c r="T43" s="15">
        <v>-0.5</v>
      </c>
      <c r="U43" s="15">
        <v>-0.5</v>
      </c>
      <c r="V43" s="15">
        <v>0.8</v>
      </c>
      <c r="W43" s="23">
        <v>8.771929824561403E-2</v>
      </c>
      <c r="X43" s="23">
        <v>8.771929824561403E-2</v>
      </c>
      <c r="Y43" s="23">
        <v>0.21052631578947367</v>
      </c>
      <c r="Z43" s="23">
        <v>0.2982456140350877</v>
      </c>
      <c r="AA43" s="20">
        <v>1</v>
      </c>
      <c r="AB43" s="20" t="s">
        <v>374</v>
      </c>
      <c r="AC43" s="22">
        <v>0</v>
      </c>
    </row>
    <row r="44" spans="1:29" ht="15.75" thickBot="1" x14ac:dyDescent="0.3">
      <c r="A44" s="4" t="s">
        <v>61</v>
      </c>
      <c r="B44" s="5" t="s">
        <v>154</v>
      </c>
      <c r="C44" s="14" t="s">
        <v>13</v>
      </c>
      <c r="D44" s="14">
        <v>3</v>
      </c>
      <c r="E44" s="20">
        <v>30</v>
      </c>
      <c r="F44" s="6">
        <v>5.2</v>
      </c>
      <c r="G44" s="20">
        <v>12</v>
      </c>
      <c r="H44" s="6">
        <v>1.7</v>
      </c>
      <c r="I44" s="6">
        <v>4.7</v>
      </c>
      <c r="J44" s="20">
        <v>0</v>
      </c>
      <c r="K44" s="20">
        <v>0</v>
      </c>
      <c r="L44" s="20">
        <v>0</v>
      </c>
      <c r="M44" s="20">
        <v>0</v>
      </c>
      <c r="N44" s="20">
        <v>0</v>
      </c>
      <c r="O44" s="20">
        <v>0</v>
      </c>
      <c r="P44" s="21">
        <v>0</v>
      </c>
      <c r="Q44" s="15">
        <v>0.5</v>
      </c>
      <c r="R44" s="15">
        <v>0.5</v>
      </c>
      <c r="S44" s="15">
        <v>0.6</v>
      </c>
      <c r="T44" s="15">
        <v>-0.5</v>
      </c>
      <c r="U44" s="15">
        <v>-0.5</v>
      </c>
      <c r="V44" s="15">
        <v>-0.6</v>
      </c>
      <c r="W44" s="23">
        <v>0.10638297872340426</v>
      </c>
      <c r="X44" s="23">
        <v>0.10638297872340426</v>
      </c>
      <c r="Y44" s="23">
        <v>0.1276595744680851</v>
      </c>
      <c r="Z44" s="23">
        <v>0.23404255319148937</v>
      </c>
      <c r="AA44" s="20">
        <v>2</v>
      </c>
      <c r="AB44" s="20" t="s">
        <v>374</v>
      </c>
      <c r="AC44" s="22">
        <v>0</v>
      </c>
    </row>
    <row r="45" spans="1:29" ht="15.75" thickBot="1" x14ac:dyDescent="0.3">
      <c r="A45" s="4" t="s">
        <v>61</v>
      </c>
      <c r="B45" s="5" t="s">
        <v>143</v>
      </c>
      <c r="C45" s="14" t="s">
        <v>13</v>
      </c>
      <c r="D45" s="14">
        <v>3</v>
      </c>
      <c r="E45" s="20">
        <v>27</v>
      </c>
      <c r="F45" s="6">
        <v>6.3</v>
      </c>
      <c r="G45" s="20">
        <v>18</v>
      </c>
      <c r="H45" s="6">
        <v>2.2000000000000002</v>
      </c>
      <c r="I45" s="6">
        <v>4.8</v>
      </c>
      <c r="J45" s="20">
        <v>0</v>
      </c>
      <c r="K45" s="20">
        <v>0</v>
      </c>
      <c r="L45" s="20">
        <v>0</v>
      </c>
      <c r="M45" s="20">
        <v>0</v>
      </c>
      <c r="N45" s="20">
        <v>2</v>
      </c>
      <c r="O45" s="20">
        <v>2</v>
      </c>
      <c r="P45" s="21">
        <v>2</v>
      </c>
      <c r="Q45" s="15">
        <v>0.4</v>
      </c>
      <c r="R45" s="15">
        <v>0.4</v>
      </c>
      <c r="S45" s="15">
        <v>1.3</v>
      </c>
      <c r="T45" s="15">
        <v>-0.4</v>
      </c>
      <c r="U45" s="15">
        <v>-0.4</v>
      </c>
      <c r="V45" s="15">
        <v>0.7</v>
      </c>
      <c r="W45" s="23">
        <v>8.3333333333333343E-2</v>
      </c>
      <c r="X45" s="23">
        <v>8.3333333333333343E-2</v>
      </c>
      <c r="Y45" s="23">
        <v>0.27083333333333337</v>
      </c>
      <c r="Z45" s="23">
        <v>0.35416666666666674</v>
      </c>
      <c r="AA45" s="20">
        <v>2</v>
      </c>
      <c r="AB45" s="20" t="s">
        <v>374</v>
      </c>
      <c r="AC45" s="22">
        <v>0</v>
      </c>
    </row>
    <row r="46" spans="1:29" ht="15.75" thickBot="1" x14ac:dyDescent="0.3">
      <c r="A46" s="4" t="s">
        <v>61</v>
      </c>
      <c r="B46" s="5" t="s">
        <v>186</v>
      </c>
      <c r="C46" s="14" t="s">
        <v>13</v>
      </c>
      <c r="D46" s="14">
        <v>3</v>
      </c>
      <c r="E46" s="20">
        <v>30</v>
      </c>
      <c r="F46" s="6">
        <v>5.2</v>
      </c>
      <c r="G46" s="20">
        <v>15</v>
      </c>
      <c r="H46" s="6">
        <v>1.9</v>
      </c>
      <c r="I46" s="6">
        <v>3.1</v>
      </c>
      <c r="J46" s="20">
        <v>1</v>
      </c>
      <c r="K46" s="20">
        <v>0</v>
      </c>
      <c r="L46" s="20">
        <v>0</v>
      </c>
      <c r="M46" s="20">
        <v>1</v>
      </c>
      <c r="N46" s="20">
        <v>1</v>
      </c>
      <c r="O46" s="20">
        <v>1</v>
      </c>
      <c r="P46" s="21">
        <v>2</v>
      </c>
      <c r="Q46" s="15">
        <v>0.8</v>
      </c>
      <c r="R46" s="15">
        <v>0.8</v>
      </c>
      <c r="S46" s="15">
        <v>0.2</v>
      </c>
      <c r="T46" s="15">
        <v>0.19999999999999996</v>
      </c>
      <c r="U46" s="15">
        <v>0.19999999999999996</v>
      </c>
      <c r="V46" s="15">
        <v>0.8</v>
      </c>
      <c r="W46" s="23">
        <v>0.25806451612903225</v>
      </c>
      <c r="X46" s="23">
        <v>0.25806451612903225</v>
      </c>
      <c r="Y46" s="23">
        <v>6.4516129032258063E-2</v>
      </c>
      <c r="Z46" s="23">
        <v>0.32258064516129031</v>
      </c>
      <c r="AA46" s="20">
        <v>3</v>
      </c>
      <c r="AB46" s="20" t="s">
        <v>374</v>
      </c>
      <c r="AC46" s="22">
        <v>0</v>
      </c>
    </row>
    <row r="47" spans="1:29" ht="15.75" thickBot="1" x14ac:dyDescent="0.3">
      <c r="A47" s="4" t="s">
        <v>61</v>
      </c>
      <c r="B47" s="5" t="s">
        <v>542</v>
      </c>
      <c r="C47" s="14" t="s">
        <v>13</v>
      </c>
      <c r="D47" s="14">
        <v>3</v>
      </c>
      <c r="E47" s="20">
        <v>22</v>
      </c>
      <c r="F47" s="6">
        <v>5.4</v>
      </c>
      <c r="G47" s="20">
        <v>35</v>
      </c>
      <c r="H47" s="6">
        <v>3.9</v>
      </c>
      <c r="I47" s="6">
        <v>8.1999999999999993</v>
      </c>
      <c r="J47" s="20">
        <v>2</v>
      </c>
      <c r="K47" s="20">
        <v>0</v>
      </c>
      <c r="L47" s="20">
        <v>0</v>
      </c>
      <c r="M47" s="20">
        <v>2</v>
      </c>
      <c r="N47" s="20">
        <v>2</v>
      </c>
      <c r="O47" s="20">
        <v>2</v>
      </c>
      <c r="P47" s="21">
        <v>4</v>
      </c>
      <c r="Q47" s="15">
        <v>1.7</v>
      </c>
      <c r="R47" s="15">
        <v>1.7</v>
      </c>
      <c r="S47" s="15">
        <v>1.4</v>
      </c>
      <c r="T47" s="15">
        <v>0.30000000000000004</v>
      </c>
      <c r="U47" s="15">
        <v>0.30000000000000004</v>
      </c>
      <c r="V47" s="15">
        <v>0.60000000000000009</v>
      </c>
      <c r="W47" s="23">
        <v>0.20731707317073172</v>
      </c>
      <c r="X47" s="23">
        <v>0.20731707317073172</v>
      </c>
      <c r="Y47" s="23">
        <v>0.17073170731707318</v>
      </c>
      <c r="Z47" s="23">
        <v>0.37804878048780488</v>
      </c>
      <c r="AA47" s="20">
        <v>2</v>
      </c>
      <c r="AB47" s="20" t="s">
        <v>374</v>
      </c>
      <c r="AC47" s="22">
        <v>0</v>
      </c>
    </row>
    <row r="48" spans="1:29" ht="15.75" thickBot="1" x14ac:dyDescent="0.3">
      <c r="A48" s="4" t="s">
        <v>61</v>
      </c>
      <c r="B48" s="5" t="s">
        <v>188</v>
      </c>
      <c r="C48" s="14" t="s">
        <v>13</v>
      </c>
      <c r="D48" s="14">
        <v>3</v>
      </c>
      <c r="E48" s="20">
        <v>27</v>
      </c>
      <c r="F48" s="6">
        <v>5.5</v>
      </c>
      <c r="G48" s="20">
        <v>31</v>
      </c>
      <c r="H48" s="6">
        <v>3.4</v>
      </c>
      <c r="I48" s="6">
        <v>8.9</v>
      </c>
      <c r="J48" s="20">
        <v>0</v>
      </c>
      <c r="K48" s="20">
        <v>0</v>
      </c>
      <c r="L48" s="20">
        <v>0</v>
      </c>
      <c r="M48" s="20">
        <v>0</v>
      </c>
      <c r="N48" s="20">
        <v>3</v>
      </c>
      <c r="O48" s="20">
        <v>3</v>
      </c>
      <c r="P48" s="21">
        <v>3</v>
      </c>
      <c r="Q48" s="15">
        <v>0.5</v>
      </c>
      <c r="R48" s="15">
        <v>0.5</v>
      </c>
      <c r="S48" s="15">
        <v>2.2000000000000002</v>
      </c>
      <c r="T48" s="15">
        <v>-0.5</v>
      </c>
      <c r="U48" s="15">
        <v>-0.5</v>
      </c>
      <c r="V48" s="15">
        <v>0.79999999999999982</v>
      </c>
      <c r="W48" s="23">
        <v>5.6179775280898875E-2</v>
      </c>
      <c r="X48" s="23">
        <v>5.6179775280898875E-2</v>
      </c>
      <c r="Y48" s="23">
        <v>0.24719101123595508</v>
      </c>
      <c r="Z48" s="23">
        <v>0.30337078651685395</v>
      </c>
      <c r="AA48" s="20">
        <v>2</v>
      </c>
      <c r="AB48" s="20" t="s">
        <v>374</v>
      </c>
      <c r="AC48" s="22">
        <v>0</v>
      </c>
    </row>
    <row r="49" spans="1:29" ht="15.75" thickBot="1" x14ac:dyDescent="0.3">
      <c r="A49" s="4" t="s">
        <v>61</v>
      </c>
      <c r="B49" s="5" t="s">
        <v>1496</v>
      </c>
      <c r="C49" s="14" t="s">
        <v>13</v>
      </c>
      <c r="D49" s="14">
        <v>3</v>
      </c>
      <c r="E49" s="20">
        <v>22</v>
      </c>
      <c r="F49" s="6">
        <v>5.3</v>
      </c>
      <c r="G49" s="20">
        <v>3</v>
      </c>
      <c r="H49" s="6">
        <v>0.6</v>
      </c>
      <c r="I49" s="6">
        <v>1.8</v>
      </c>
      <c r="J49" s="20">
        <v>0</v>
      </c>
      <c r="K49" s="20">
        <v>0</v>
      </c>
      <c r="L49" s="20">
        <v>0</v>
      </c>
      <c r="M49" s="20">
        <v>0</v>
      </c>
      <c r="N49" s="20">
        <v>0</v>
      </c>
      <c r="O49" s="20">
        <v>0</v>
      </c>
      <c r="P49" s="21">
        <v>0</v>
      </c>
      <c r="Q49" s="15">
        <v>0.2</v>
      </c>
      <c r="R49" s="15">
        <v>0.2</v>
      </c>
      <c r="S49" s="15">
        <v>0</v>
      </c>
      <c r="T49" s="15">
        <v>-0.2</v>
      </c>
      <c r="U49" s="15">
        <v>-0.2</v>
      </c>
      <c r="V49" s="15">
        <v>0</v>
      </c>
      <c r="W49" s="23">
        <v>0.11111111111111112</v>
      </c>
      <c r="X49" s="23">
        <v>0.11111111111111112</v>
      </c>
      <c r="Y49" s="23">
        <v>0</v>
      </c>
      <c r="Z49" s="23">
        <v>0.11111111111111112</v>
      </c>
      <c r="AA49" s="20">
        <v>1</v>
      </c>
      <c r="AB49" s="20" t="s">
        <v>374</v>
      </c>
      <c r="AC49" s="22">
        <v>1</v>
      </c>
    </row>
    <row r="50" spans="1:29" ht="15.75" thickBot="1" x14ac:dyDescent="0.3">
      <c r="A50" s="4" t="s">
        <v>61</v>
      </c>
      <c r="B50" s="5" t="s">
        <v>282</v>
      </c>
      <c r="C50" s="14" t="s">
        <v>15</v>
      </c>
      <c r="D50" s="14">
        <v>4</v>
      </c>
      <c r="E50" s="20">
        <v>20</v>
      </c>
      <c r="F50" s="6">
        <v>6.1</v>
      </c>
      <c r="G50" s="20">
        <v>29</v>
      </c>
      <c r="H50" s="6">
        <v>3.2</v>
      </c>
      <c r="I50" s="6">
        <v>2.7</v>
      </c>
      <c r="J50" s="20">
        <v>4</v>
      </c>
      <c r="K50" s="20">
        <v>0</v>
      </c>
      <c r="L50" s="20">
        <v>0</v>
      </c>
      <c r="M50" s="20">
        <v>4</v>
      </c>
      <c r="N50" s="20">
        <v>0</v>
      </c>
      <c r="O50" s="20">
        <v>0</v>
      </c>
      <c r="P50" s="21">
        <v>4</v>
      </c>
      <c r="Q50" s="15">
        <v>2.4</v>
      </c>
      <c r="R50" s="15">
        <v>2.4</v>
      </c>
      <c r="S50" s="15">
        <v>0.2</v>
      </c>
      <c r="T50" s="15">
        <v>1.6</v>
      </c>
      <c r="U50" s="15">
        <v>1.6</v>
      </c>
      <c r="V50" s="15">
        <v>-0.2</v>
      </c>
      <c r="W50" s="23">
        <v>0.88888888888888884</v>
      </c>
      <c r="X50" s="23">
        <v>0.88888888888888884</v>
      </c>
      <c r="Y50" s="23">
        <v>7.407407407407407E-2</v>
      </c>
      <c r="Z50" s="23">
        <v>0.96296296296296291</v>
      </c>
      <c r="AA50" s="20">
        <v>1</v>
      </c>
      <c r="AB50" s="20" t="s">
        <v>374</v>
      </c>
      <c r="AC50" s="22">
        <v>0</v>
      </c>
    </row>
    <row r="51" spans="1:29" ht="15.75" thickBot="1" x14ac:dyDescent="0.3">
      <c r="A51" s="4" t="s">
        <v>61</v>
      </c>
      <c r="B51" s="5" t="s">
        <v>62</v>
      </c>
      <c r="C51" s="14" t="s">
        <v>15</v>
      </c>
      <c r="D51" s="14">
        <v>4</v>
      </c>
      <c r="E51" s="20">
        <v>28</v>
      </c>
      <c r="F51" s="6">
        <v>9.1</v>
      </c>
      <c r="G51" s="20">
        <v>51</v>
      </c>
      <c r="H51" s="6">
        <v>5.7</v>
      </c>
      <c r="I51" s="6">
        <v>7.6</v>
      </c>
      <c r="J51" s="20">
        <v>5</v>
      </c>
      <c r="K51" s="20">
        <v>0</v>
      </c>
      <c r="L51" s="20">
        <v>0</v>
      </c>
      <c r="M51" s="20">
        <v>5</v>
      </c>
      <c r="N51" s="20">
        <v>2</v>
      </c>
      <c r="O51" s="20">
        <v>2</v>
      </c>
      <c r="P51" s="21">
        <v>7</v>
      </c>
      <c r="Q51" s="15">
        <v>4.3</v>
      </c>
      <c r="R51" s="15">
        <v>4.3</v>
      </c>
      <c r="S51" s="15">
        <v>0.6</v>
      </c>
      <c r="T51" s="15">
        <v>0.70000000000000018</v>
      </c>
      <c r="U51" s="15">
        <v>0.70000000000000018</v>
      </c>
      <c r="V51" s="15">
        <v>1.4</v>
      </c>
      <c r="W51" s="23">
        <v>0.56578947368421051</v>
      </c>
      <c r="X51" s="23">
        <v>0.56578947368421051</v>
      </c>
      <c r="Y51" s="23">
        <v>7.8947368421052627E-2</v>
      </c>
      <c r="Z51" s="23">
        <v>0.64473684210526316</v>
      </c>
      <c r="AA51" s="20">
        <v>0</v>
      </c>
      <c r="AB51" s="20" t="s">
        <v>374</v>
      </c>
      <c r="AC51" s="22">
        <v>0</v>
      </c>
    </row>
    <row r="52" spans="1:29" ht="15.75" thickBot="1" x14ac:dyDescent="0.3">
      <c r="A52" s="4" t="s">
        <v>65</v>
      </c>
      <c r="B52" s="5" t="s">
        <v>607</v>
      </c>
      <c r="C52" s="14" t="s">
        <v>16</v>
      </c>
      <c r="D52" s="14">
        <v>1</v>
      </c>
      <c r="E52" s="20">
        <v>25</v>
      </c>
      <c r="F52" s="6">
        <v>4.4000000000000004</v>
      </c>
      <c r="G52" s="20">
        <v>7</v>
      </c>
      <c r="H52" s="6">
        <v>3.5</v>
      </c>
      <c r="I52" s="6">
        <v>2</v>
      </c>
      <c r="J52" s="20">
        <v>0</v>
      </c>
      <c r="K52" s="20">
        <v>0</v>
      </c>
      <c r="L52" s="20">
        <v>0</v>
      </c>
      <c r="M52" s="20">
        <v>0</v>
      </c>
      <c r="N52" s="20">
        <v>0</v>
      </c>
      <c r="O52" s="20">
        <v>0</v>
      </c>
      <c r="P52" s="21">
        <v>0</v>
      </c>
      <c r="Q52" s="15">
        <v>0</v>
      </c>
      <c r="R52" s="15">
        <v>0</v>
      </c>
      <c r="S52" s="15">
        <v>0</v>
      </c>
      <c r="T52" s="15">
        <v>0</v>
      </c>
      <c r="U52" s="15">
        <v>0</v>
      </c>
      <c r="V52" s="15">
        <v>0</v>
      </c>
      <c r="W52" s="23">
        <v>0</v>
      </c>
      <c r="X52" s="23">
        <v>0</v>
      </c>
      <c r="Y52" s="23">
        <v>0</v>
      </c>
      <c r="Z52" s="23">
        <v>0</v>
      </c>
      <c r="AA52" s="20">
        <v>0</v>
      </c>
      <c r="AB52" s="20" t="s">
        <v>374</v>
      </c>
      <c r="AC52" s="22">
        <v>0</v>
      </c>
    </row>
    <row r="53" spans="1:29" ht="15.75" thickBot="1" x14ac:dyDescent="0.3">
      <c r="A53" s="4" t="s">
        <v>65</v>
      </c>
      <c r="B53" s="5" t="s">
        <v>1490</v>
      </c>
      <c r="C53" s="14" t="s">
        <v>16</v>
      </c>
      <c r="D53" s="14">
        <v>1</v>
      </c>
      <c r="E53" s="20">
        <v>30</v>
      </c>
      <c r="F53" s="6">
        <v>4.5</v>
      </c>
      <c r="G53" s="20">
        <v>17</v>
      </c>
      <c r="H53" s="6">
        <v>3.4</v>
      </c>
      <c r="I53" s="6">
        <v>5</v>
      </c>
      <c r="J53" s="20">
        <v>0</v>
      </c>
      <c r="K53" s="20">
        <v>0</v>
      </c>
      <c r="L53" s="20">
        <v>0</v>
      </c>
      <c r="M53" s="20">
        <v>0</v>
      </c>
      <c r="N53" s="20">
        <v>0</v>
      </c>
      <c r="O53" s="20">
        <v>0</v>
      </c>
      <c r="P53" s="21">
        <v>0</v>
      </c>
      <c r="Q53" s="15">
        <v>0</v>
      </c>
      <c r="R53" s="15">
        <v>0</v>
      </c>
      <c r="S53" s="15">
        <v>0</v>
      </c>
      <c r="T53" s="15">
        <v>0</v>
      </c>
      <c r="U53" s="15">
        <v>0</v>
      </c>
      <c r="V53" s="15">
        <v>0</v>
      </c>
      <c r="W53" s="23">
        <v>0</v>
      </c>
      <c r="X53" s="23">
        <v>0</v>
      </c>
      <c r="Y53" s="23">
        <v>0</v>
      </c>
      <c r="Z53" s="23">
        <v>0</v>
      </c>
      <c r="AA53" s="20">
        <v>0</v>
      </c>
      <c r="AB53" s="20" t="s">
        <v>374</v>
      </c>
      <c r="AC53" s="22">
        <v>0</v>
      </c>
    </row>
    <row r="54" spans="1:29" ht="15.75" thickBot="1" x14ac:dyDescent="0.3">
      <c r="A54" s="4" t="s">
        <v>65</v>
      </c>
      <c r="B54" s="5" t="s">
        <v>1497</v>
      </c>
      <c r="C54" s="14" t="s">
        <v>16</v>
      </c>
      <c r="D54" s="14">
        <v>1</v>
      </c>
      <c r="E54" s="20">
        <v>24</v>
      </c>
      <c r="F54" s="6">
        <v>4</v>
      </c>
      <c r="G54" s="20">
        <v>0</v>
      </c>
      <c r="H54" s="6">
        <v>0</v>
      </c>
      <c r="I54" s="6">
        <v>0</v>
      </c>
      <c r="J54" s="20">
        <v>0</v>
      </c>
      <c r="K54" s="20">
        <v>0</v>
      </c>
      <c r="L54" s="20">
        <v>0</v>
      </c>
      <c r="M54" s="20">
        <v>0</v>
      </c>
      <c r="N54" s="20">
        <v>0</v>
      </c>
      <c r="O54" s="20">
        <v>0</v>
      </c>
      <c r="P54" s="21">
        <v>0</v>
      </c>
      <c r="Q54" s="15">
        <v>0</v>
      </c>
      <c r="R54" s="15">
        <v>0</v>
      </c>
      <c r="S54" s="15">
        <v>0</v>
      </c>
      <c r="T54" s="15">
        <v>0</v>
      </c>
      <c r="U54" s="15">
        <v>0</v>
      </c>
      <c r="V54" s="15">
        <v>0</v>
      </c>
      <c r="W54" s="23">
        <v>0</v>
      </c>
      <c r="X54" s="23">
        <v>0</v>
      </c>
      <c r="Y54" s="23">
        <v>0</v>
      </c>
      <c r="Z54" s="23">
        <v>0</v>
      </c>
      <c r="AA54" s="20">
        <v>0</v>
      </c>
      <c r="AB54" s="20" t="s">
        <v>374</v>
      </c>
      <c r="AC54" s="22">
        <v>0</v>
      </c>
    </row>
    <row r="55" spans="1:29" ht="15.75" thickBot="1" x14ac:dyDescent="0.3">
      <c r="A55" s="4" t="s">
        <v>65</v>
      </c>
      <c r="B55" s="5" t="s">
        <v>205</v>
      </c>
      <c r="C55" s="14" t="s">
        <v>14</v>
      </c>
      <c r="D55" s="14">
        <v>2</v>
      </c>
      <c r="E55" s="20">
        <v>33</v>
      </c>
      <c r="F55" s="6">
        <v>4.5</v>
      </c>
      <c r="G55" s="20">
        <v>16</v>
      </c>
      <c r="H55" s="6">
        <v>1.8</v>
      </c>
      <c r="I55" s="6">
        <v>4.8</v>
      </c>
      <c r="J55" s="20">
        <v>0</v>
      </c>
      <c r="K55" s="20">
        <v>0</v>
      </c>
      <c r="L55" s="20">
        <v>0</v>
      </c>
      <c r="M55" s="20">
        <v>0</v>
      </c>
      <c r="N55" s="20">
        <v>0</v>
      </c>
      <c r="O55" s="20">
        <v>0</v>
      </c>
      <c r="P55" s="21">
        <v>0</v>
      </c>
      <c r="Q55" s="15">
        <v>0</v>
      </c>
      <c r="R55" s="15">
        <v>0</v>
      </c>
      <c r="S55" s="15">
        <v>0</v>
      </c>
      <c r="T55" s="15">
        <v>0</v>
      </c>
      <c r="U55" s="15">
        <v>0</v>
      </c>
      <c r="V55" s="15">
        <v>0</v>
      </c>
      <c r="W55" s="23">
        <v>0</v>
      </c>
      <c r="X55" s="23">
        <v>0</v>
      </c>
      <c r="Y55" s="23">
        <v>0</v>
      </c>
      <c r="Z55" s="23">
        <v>0</v>
      </c>
      <c r="AA55" s="20">
        <v>2</v>
      </c>
      <c r="AB55" s="20" t="s">
        <v>374</v>
      </c>
      <c r="AC55" s="22">
        <v>0</v>
      </c>
    </row>
    <row r="56" spans="1:29" ht="15.75" thickBot="1" x14ac:dyDescent="0.3">
      <c r="A56" s="4" t="s">
        <v>65</v>
      </c>
      <c r="B56" s="5" t="s">
        <v>204</v>
      </c>
      <c r="C56" s="14" t="s">
        <v>14</v>
      </c>
      <c r="D56" s="14">
        <v>2</v>
      </c>
      <c r="E56" s="20">
        <v>22</v>
      </c>
      <c r="F56" s="6">
        <v>4.4000000000000004</v>
      </c>
      <c r="G56" s="20">
        <v>20</v>
      </c>
      <c r="H56" s="6">
        <v>2.2000000000000002</v>
      </c>
      <c r="I56" s="6">
        <v>9</v>
      </c>
      <c r="J56" s="20">
        <v>0</v>
      </c>
      <c r="K56" s="20">
        <v>0</v>
      </c>
      <c r="L56" s="20">
        <v>0</v>
      </c>
      <c r="M56" s="20">
        <v>0</v>
      </c>
      <c r="N56" s="20">
        <v>0</v>
      </c>
      <c r="O56" s="20">
        <v>0</v>
      </c>
      <c r="P56" s="21">
        <v>0</v>
      </c>
      <c r="Q56" s="15">
        <v>0.3</v>
      </c>
      <c r="R56" s="15">
        <v>0.3</v>
      </c>
      <c r="S56" s="15">
        <v>0.1</v>
      </c>
      <c r="T56" s="15">
        <v>-0.3</v>
      </c>
      <c r="U56" s="15">
        <v>-0.3</v>
      </c>
      <c r="V56" s="15">
        <v>-0.1</v>
      </c>
      <c r="W56" s="23">
        <v>3.3333333333333333E-2</v>
      </c>
      <c r="X56" s="23">
        <v>3.3333333333333333E-2</v>
      </c>
      <c r="Y56" s="23">
        <v>1.1111111111111112E-2</v>
      </c>
      <c r="Z56" s="23">
        <v>4.4444444444444446E-2</v>
      </c>
      <c r="AA56" s="20">
        <v>0</v>
      </c>
      <c r="AB56" s="20" t="s">
        <v>374</v>
      </c>
      <c r="AC56" s="22">
        <v>0</v>
      </c>
    </row>
    <row r="57" spans="1:29" ht="15.75" thickBot="1" x14ac:dyDescent="0.3">
      <c r="A57" s="4" t="s">
        <v>65</v>
      </c>
      <c r="B57" s="5" t="s">
        <v>196</v>
      </c>
      <c r="C57" s="14" t="s">
        <v>14</v>
      </c>
      <c r="D57" s="14">
        <v>2</v>
      </c>
      <c r="E57" s="20">
        <v>27</v>
      </c>
      <c r="F57" s="6">
        <v>4.8</v>
      </c>
      <c r="G57" s="20">
        <v>17</v>
      </c>
      <c r="H57" s="6">
        <v>2.4</v>
      </c>
      <c r="I57" s="6">
        <v>6.8</v>
      </c>
      <c r="J57" s="20">
        <v>0</v>
      </c>
      <c r="K57" s="20">
        <v>0</v>
      </c>
      <c r="L57" s="20">
        <v>0</v>
      </c>
      <c r="M57" s="20">
        <v>0</v>
      </c>
      <c r="N57" s="20">
        <v>0</v>
      </c>
      <c r="O57" s="20">
        <v>0</v>
      </c>
      <c r="P57" s="21">
        <v>0</v>
      </c>
      <c r="Q57" s="15">
        <v>0.1</v>
      </c>
      <c r="R57" s="15">
        <v>0.1</v>
      </c>
      <c r="S57" s="15">
        <v>0.4</v>
      </c>
      <c r="T57" s="15">
        <v>-0.1</v>
      </c>
      <c r="U57" s="15">
        <v>-0.1</v>
      </c>
      <c r="V57" s="15">
        <v>-0.4</v>
      </c>
      <c r="W57" s="23">
        <v>1.4705882352941178E-2</v>
      </c>
      <c r="X57" s="23">
        <v>1.4705882352941178E-2</v>
      </c>
      <c r="Y57" s="23">
        <v>5.8823529411764712E-2</v>
      </c>
      <c r="Z57" s="23">
        <v>7.3529411764705885E-2</v>
      </c>
      <c r="AA57" s="20">
        <v>3</v>
      </c>
      <c r="AB57" s="20" t="s">
        <v>374</v>
      </c>
      <c r="AC57" s="22">
        <v>0</v>
      </c>
    </row>
    <row r="58" spans="1:29" ht="15.75" thickBot="1" x14ac:dyDescent="0.3">
      <c r="A58" s="4" t="s">
        <v>65</v>
      </c>
      <c r="B58" s="5" t="s">
        <v>300</v>
      </c>
      <c r="C58" s="14" t="s">
        <v>14</v>
      </c>
      <c r="D58" s="14">
        <v>2</v>
      </c>
      <c r="E58" s="20">
        <v>24</v>
      </c>
      <c r="F58" s="6">
        <v>4.3</v>
      </c>
      <c r="G58" s="20">
        <v>0</v>
      </c>
      <c r="H58" s="6">
        <v>0</v>
      </c>
      <c r="I58" s="6">
        <v>0</v>
      </c>
      <c r="J58" s="20">
        <v>0</v>
      </c>
      <c r="K58" s="20">
        <v>0</v>
      </c>
      <c r="L58" s="20">
        <v>0</v>
      </c>
      <c r="M58" s="20">
        <v>0</v>
      </c>
      <c r="N58" s="20">
        <v>0</v>
      </c>
      <c r="O58" s="20">
        <v>0</v>
      </c>
      <c r="P58" s="21">
        <v>0</v>
      </c>
      <c r="Q58" s="15">
        <v>0</v>
      </c>
      <c r="R58" s="15">
        <v>0</v>
      </c>
      <c r="S58" s="15">
        <v>0</v>
      </c>
      <c r="T58" s="15">
        <v>0</v>
      </c>
      <c r="U58" s="15">
        <v>0</v>
      </c>
      <c r="V58" s="15">
        <v>0</v>
      </c>
      <c r="W58" s="23">
        <v>0</v>
      </c>
      <c r="X58" s="23">
        <v>0</v>
      </c>
      <c r="Y58" s="23">
        <v>0</v>
      </c>
      <c r="Z58" s="23">
        <v>0</v>
      </c>
      <c r="AA58" s="20">
        <v>0</v>
      </c>
      <c r="AB58" s="20" t="s">
        <v>374</v>
      </c>
      <c r="AC58" s="22">
        <v>0</v>
      </c>
    </row>
    <row r="59" spans="1:29" ht="15.75" thickBot="1" x14ac:dyDescent="0.3">
      <c r="A59" s="4" t="s">
        <v>65</v>
      </c>
      <c r="B59" s="5" t="s">
        <v>201</v>
      </c>
      <c r="C59" s="14" t="s">
        <v>14</v>
      </c>
      <c r="D59" s="14">
        <v>2</v>
      </c>
      <c r="E59" s="20">
        <v>20</v>
      </c>
      <c r="F59" s="6">
        <v>4.4000000000000004</v>
      </c>
      <c r="G59" s="20">
        <v>19</v>
      </c>
      <c r="H59" s="6">
        <v>2.1</v>
      </c>
      <c r="I59" s="6">
        <v>8.3000000000000007</v>
      </c>
      <c r="J59" s="20">
        <v>0</v>
      </c>
      <c r="K59" s="20">
        <v>0</v>
      </c>
      <c r="L59" s="20">
        <v>0</v>
      </c>
      <c r="M59" s="20">
        <v>0</v>
      </c>
      <c r="N59" s="20">
        <v>0</v>
      </c>
      <c r="O59" s="20">
        <v>0</v>
      </c>
      <c r="P59" s="21">
        <v>0</v>
      </c>
      <c r="Q59" s="15">
        <v>0.1</v>
      </c>
      <c r="R59" s="15">
        <v>0.2</v>
      </c>
      <c r="S59" s="15">
        <v>0.3</v>
      </c>
      <c r="T59" s="15">
        <v>-0.1</v>
      </c>
      <c r="U59" s="15">
        <v>-0.2</v>
      </c>
      <c r="V59" s="15">
        <v>-0.3</v>
      </c>
      <c r="W59" s="23">
        <v>1.2048192771084336E-2</v>
      </c>
      <c r="X59" s="23">
        <v>2.4096385542168672E-2</v>
      </c>
      <c r="Y59" s="23">
        <v>3.614457831325301E-2</v>
      </c>
      <c r="Z59" s="23">
        <v>4.8192771084337345E-2</v>
      </c>
      <c r="AA59" s="20">
        <v>2</v>
      </c>
      <c r="AB59" s="20" t="s">
        <v>374</v>
      </c>
      <c r="AC59" s="22">
        <v>0</v>
      </c>
    </row>
    <row r="60" spans="1:29" ht="15.75" thickBot="1" x14ac:dyDescent="0.3">
      <c r="A60" s="4" t="s">
        <v>65</v>
      </c>
      <c r="B60" s="5" t="s">
        <v>538</v>
      </c>
      <c r="C60" s="14" t="s">
        <v>14</v>
      </c>
      <c r="D60" s="14">
        <v>2</v>
      </c>
      <c r="E60" s="20">
        <v>22</v>
      </c>
      <c r="F60" s="6">
        <v>4</v>
      </c>
      <c r="G60" s="20">
        <v>0</v>
      </c>
      <c r="H60" s="6">
        <v>0</v>
      </c>
      <c r="I60" s="6">
        <v>0</v>
      </c>
      <c r="J60" s="20">
        <v>0</v>
      </c>
      <c r="K60" s="20">
        <v>0</v>
      </c>
      <c r="L60" s="20">
        <v>0</v>
      </c>
      <c r="M60" s="20">
        <v>0</v>
      </c>
      <c r="N60" s="20">
        <v>0</v>
      </c>
      <c r="O60" s="20">
        <v>0</v>
      </c>
      <c r="P60" s="21">
        <v>0</v>
      </c>
      <c r="Q60" s="15">
        <v>0</v>
      </c>
      <c r="R60" s="15">
        <v>0</v>
      </c>
      <c r="S60" s="15">
        <v>0</v>
      </c>
      <c r="T60" s="15">
        <v>0</v>
      </c>
      <c r="U60" s="15">
        <v>0</v>
      </c>
      <c r="V60" s="15">
        <v>0</v>
      </c>
      <c r="W60" s="23">
        <v>0</v>
      </c>
      <c r="X60" s="23">
        <v>0</v>
      </c>
      <c r="Y60" s="23">
        <v>0</v>
      </c>
      <c r="Z60" s="23">
        <v>0</v>
      </c>
      <c r="AA60" s="20">
        <v>0</v>
      </c>
      <c r="AB60" s="20" t="s">
        <v>374</v>
      </c>
      <c r="AC60" s="22">
        <v>0</v>
      </c>
    </row>
    <row r="61" spans="1:29" ht="15.75" thickBot="1" x14ac:dyDescent="0.3">
      <c r="A61" s="4" t="s">
        <v>65</v>
      </c>
      <c r="B61" s="5" t="s">
        <v>1254</v>
      </c>
      <c r="C61" s="14" t="s">
        <v>14</v>
      </c>
      <c r="D61" s="14">
        <v>2</v>
      </c>
      <c r="E61" s="20">
        <v>23</v>
      </c>
      <c r="F61" s="6">
        <v>4.4000000000000004</v>
      </c>
      <c r="G61" s="20">
        <v>7</v>
      </c>
      <c r="H61" s="6">
        <v>1</v>
      </c>
      <c r="I61" s="6">
        <v>3.9</v>
      </c>
      <c r="J61" s="20">
        <v>0</v>
      </c>
      <c r="K61" s="20">
        <v>0</v>
      </c>
      <c r="L61" s="20">
        <v>0</v>
      </c>
      <c r="M61" s="20">
        <v>0</v>
      </c>
      <c r="N61" s="20">
        <v>0</v>
      </c>
      <c r="O61" s="20">
        <v>0</v>
      </c>
      <c r="P61" s="21">
        <v>0</v>
      </c>
      <c r="Q61" s="15">
        <v>0</v>
      </c>
      <c r="R61" s="15">
        <v>0</v>
      </c>
      <c r="S61" s="15">
        <v>0</v>
      </c>
      <c r="T61" s="15">
        <v>0</v>
      </c>
      <c r="U61" s="15">
        <v>0</v>
      </c>
      <c r="V61" s="15">
        <v>0</v>
      </c>
      <c r="W61" s="23">
        <v>0</v>
      </c>
      <c r="X61" s="23">
        <v>0</v>
      </c>
      <c r="Y61" s="23">
        <v>0</v>
      </c>
      <c r="Z61" s="23">
        <v>0</v>
      </c>
      <c r="AA61" s="20">
        <v>1</v>
      </c>
      <c r="AB61" s="20" t="s">
        <v>374</v>
      </c>
      <c r="AC61" s="22">
        <v>0</v>
      </c>
    </row>
    <row r="62" spans="1:29" ht="15.75" thickBot="1" x14ac:dyDescent="0.3">
      <c r="A62" s="4" t="s">
        <v>65</v>
      </c>
      <c r="B62" s="5" t="s">
        <v>1498</v>
      </c>
      <c r="C62" s="14" t="s">
        <v>14</v>
      </c>
      <c r="D62" s="14">
        <v>2</v>
      </c>
      <c r="E62" s="20">
        <v>19</v>
      </c>
      <c r="F62" s="6">
        <v>4.3</v>
      </c>
      <c r="G62" s="20">
        <v>3</v>
      </c>
      <c r="H62" s="6">
        <v>1</v>
      </c>
      <c r="I62" s="6">
        <v>2.2000000000000002</v>
      </c>
      <c r="J62" s="20">
        <v>0</v>
      </c>
      <c r="K62" s="20">
        <v>0</v>
      </c>
      <c r="L62" s="20">
        <v>0</v>
      </c>
      <c r="M62" s="20">
        <v>0</v>
      </c>
      <c r="N62" s="20">
        <v>0</v>
      </c>
      <c r="O62" s="20">
        <v>0</v>
      </c>
      <c r="P62" s="21">
        <v>0</v>
      </c>
      <c r="Q62" s="15">
        <v>0</v>
      </c>
      <c r="R62" s="15">
        <v>0</v>
      </c>
      <c r="S62" s="15">
        <v>0</v>
      </c>
      <c r="T62" s="15">
        <v>0</v>
      </c>
      <c r="U62" s="15">
        <v>0</v>
      </c>
      <c r="V62" s="15">
        <v>0</v>
      </c>
      <c r="W62" s="23">
        <v>0</v>
      </c>
      <c r="X62" s="23">
        <v>0</v>
      </c>
      <c r="Y62" s="23">
        <v>0</v>
      </c>
      <c r="Z62" s="23">
        <v>0</v>
      </c>
      <c r="AA62" s="20">
        <v>1</v>
      </c>
      <c r="AB62" s="20" t="s">
        <v>374</v>
      </c>
      <c r="AC62" s="22">
        <v>0</v>
      </c>
    </row>
    <row r="63" spans="1:29" ht="15.75" thickBot="1" x14ac:dyDescent="0.3">
      <c r="A63" s="4" t="s">
        <v>65</v>
      </c>
      <c r="B63" s="5" t="s">
        <v>301</v>
      </c>
      <c r="C63" s="14" t="s">
        <v>13</v>
      </c>
      <c r="D63" s="14">
        <v>3</v>
      </c>
      <c r="E63" s="20">
        <v>21</v>
      </c>
      <c r="F63" s="6">
        <v>4.8</v>
      </c>
      <c r="G63" s="20">
        <v>11</v>
      </c>
      <c r="H63" s="6">
        <v>1.4</v>
      </c>
      <c r="I63" s="6">
        <v>2.9</v>
      </c>
      <c r="J63" s="20">
        <v>0</v>
      </c>
      <c r="K63" s="20">
        <v>0</v>
      </c>
      <c r="L63" s="20">
        <v>0</v>
      </c>
      <c r="M63" s="20">
        <v>0</v>
      </c>
      <c r="N63" s="20">
        <v>0</v>
      </c>
      <c r="O63" s="20">
        <v>0</v>
      </c>
      <c r="P63" s="21">
        <v>0</v>
      </c>
      <c r="Q63" s="15">
        <v>0.1</v>
      </c>
      <c r="R63" s="15">
        <v>0.1</v>
      </c>
      <c r="S63" s="15">
        <v>0.2</v>
      </c>
      <c r="T63" s="15">
        <v>-0.1</v>
      </c>
      <c r="U63" s="15">
        <v>-0.1</v>
      </c>
      <c r="V63" s="15">
        <v>-0.2</v>
      </c>
      <c r="W63" s="23">
        <v>3.4482758620689655E-2</v>
      </c>
      <c r="X63" s="23">
        <v>3.4482758620689655E-2</v>
      </c>
      <c r="Y63" s="23">
        <v>6.8965517241379309E-2</v>
      </c>
      <c r="Z63" s="23">
        <v>0.10344827586206896</v>
      </c>
      <c r="AA63" s="20">
        <v>0</v>
      </c>
      <c r="AB63" s="20" t="s">
        <v>374</v>
      </c>
      <c r="AC63" s="22">
        <v>0</v>
      </c>
    </row>
    <row r="64" spans="1:29" ht="15.75" thickBot="1" x14ac:dyDescent="0.3">
      <c r="A64" s="4" t="s">
        <v>65</v>
      </c>
      <c r="B64" s="5" t="s">
        <v>278</v>
      </c>
      <c r="C64" s="14" t="s">
        <v>13</v>
      </c>
      <c r="D64" s="14">
        <v>3</v>
      </c>
      <c r="E64" s="20">
        <v>22</v>
      </c>
      <c r="F64" s="6">
        <v>5</v>
      </c>
      <c r="G64" s="20">
        <v>22</v>
      </c>
      <c r="H64" s="6">
        <v>2.8</v>
      </c>
      <c r="I64" s="6">
        <v>4.5999999999999996</v>
      </c>
      <c r="J64" s="20">
        <v>1</v>
      </c>
      <c r="K64" s="20">
        <v>0</v>
      </c>
      <c r="L64" s="20">
        <v>0</v>
      </c>
      <c r="M64" s="20">
        <v>1</v>
      </c>
      <c r="N64" s="20">
        <v>1</v>
      </c>
      <c r="O64" s="20">
        <v>1</v>
      </c>
      <c r="P64" s="21">
        <v>2</v>
      </c>
      <c r="Q64" s="15">
        <v>1.5</v>
      </c>
      <c r="R64" s="15">
        <v>1.5</v>
      </c>
      <c r="S64" s="15">
        <v>0.9</v>
      </c>
      <c r="T64" s="15">
        <v>-0.5</v>
      </c>
      <c r="U64" s="15">
        <v>-0.5</v>
      </c>
      <c r="V64" s="15">
        <v>9.9999999999999978E-2</v>
      </c>
      <c r="W64" s="23">
        <v>0.32608695652173914</v>
      </c>
      <c r="X64" s="23">
        <v>0.32608695652173914</v>
      </c>
      <c r="Y64" s="23">
        <v>0.19565217391304349</v>
      </c>
      <c r="Z64" s="23">
        <v>0.52173913043478259</v>
      </c>
      <c r="AA64" s="20">
        <v>0</v>
      </c>
      <c r="AB64" s="20" t="s">
        <v>374</v>
      </c>
      <c r="AC64" s="22">
        <v>0</v>
      </c>
    </row>
    <row r="65" spans="1:29" ht="15.75" thickBot="1" x14ac:dyDescent="0.3">
      <c r="A65" s="4" t="s">
        <v>65</v>
      </c>
      <c r="B65" s="5" t="s">
        <v>608</v>
      </c>
      <c r="C65" s="14" t="s">
        <v>13</v>
      </c>
      <c r="D65" s="14">
        <v>3</v>
      </c>
      <c r="E65" s="20">
        <v>27</v>
      </c>
      <c r="F65" s="6">
        <v>4.9000000000000004</v>
      </c>
      <c r="G65" s="20">
        <v>2</v>
      </c>
      <c r="H65" s="6">
        <v>1</v>
      </c>
      <c r="I65" s="6">
        <v>0.2</v>
      </c>
      <c r="J65" s="20">
        <v>0</v>
      </c>
      <c r="K65" s="20">
        <v>0</v>
      </c>
      <c r="L65" s="20">
        <v>0</v>
      </c>
      <c r="M65" s="20">
        <v>0</v>
      </c>
      <c r="N65" s="20">
        <v>0</v>
      </c>
      <c r="O65" s="20">
        <v>0</v>
      </c>
      <c r="P65" s="21">
        <v>0</v>
      </c>
      <c r="Q65" s="15">
        <v>0</v>
      </c>
      <c r="R65" s="15">
        <v>0</v>
      </c>
      <c r="S65" s="15">
        <v>0.3</v>
      </c>
      <c r="T65" s="15">
        <v>0</v>
      </c>
      <c r="U65" s="15">
        <v>0</v>
      </c>
      <c r="V65" s="15">
        <v>-0.3</v>
      </c>
      <c r="W65" s="23">
        <v>0</v>
      </c>
      <c r="X65" s="23">
        <v>0</v>
      </c>
      <c r="Y65" s="23">
        <v>1.4999999999999998</v>
      </c>
      <c r="Z65" s="23">
        <v>1.4999999999999998</v>
      </c>
      <c r="AA65" s="20">
        <v>0</v>
      </c>
      <c r="AB65" s="20" t="s">
        <v>374</v>
      </c>
      <c r="AC65" s="22">
        <v>0</v>
      </c>
    </row>
    <row r="66" spans="1:29" ht="15.75" thickBot="1" x14ac:dyDescent="0.3">
      <c r="A66" s="4" t="s">
        <v>65</v>
      </c>
      <c r="B66" s="5" t="s">
        <v>200</v>
      </c>
      <c r="C66" s="14" t="s">
        <v>13</v>
      </c>
      <c r="D66" s="14">
        <v>3</v>
      </c>
      <c r="E66" s="20">
        <v>25</v>
      </c>
      <c r="F66" s="6">
        <v>5.3</v>
      </c>
      <c r="G66" s="20">
        <v>25</v>
      </c>
      <c r="H66" s="6">
        <v>2.8</v>
      </c>
      <c r="I66" s="6">
        <v>5.3</v>
      </c>
      <c r="J66" s="20">
        <v>0</v>
      </c>
      <c r="K66" s="20">
        <v>1</v>
      </c>
      <c r="L66" s="20">
        <v>1</v>
      </c>
      <c r="M66" s="20">
        <v>1</v>
      </c>
      <c r="N66" s="20">
        <v>2</v>
      </c>
      <c r="O66" s="20">
        <v>2</v>
      </c>
      <c r="P66" s="21">
        <v>3</v>
      </c>
      <c r="Q66" s="15">
        <v>0.8</v>
      </c>
      <c r="R66" s="15">
        <v>1.6</v>
      </c>
      <c r="S66" s="15">
        <v>0.6</v>
      </c>
      <c r="T66" s="15">
        <v>-0.8</v>
      </c>
      <c r="U66" s="15">
        <v>-0.60000000000000009</v>
      </c>
      <c r="V66" s="15">
        <v>1.4</v>
      </c>
      <c r="W66" s="23">
        <v>0.15094339622641512</v>
      </c>
      <c r="X66" s="23">
        <v>0.30188679245283023</v>
      </c>
      <c r="Y66" s="23">
        <v>0.11320754716981132</v>
      </c>
      <c r="Z66" s="23">
        <v>0.26415094339622647</v>
      </c>
      <c r="AA66" s="20">
        <v>4</v>
      </c>
      <c r="AB66" s="20" t="s">
        <v>541</v>
      </c>
      <c r="AC66" s="22">
        <v>0</v>
      </c>
    </row>
    <row r="67" spans="1:29" ht="15.75" thickBot="1" x14ac:dyDescent="0.3">
      <c r="A67" s="4" t="s">
        <v>65</v>
      </c>
      <c r="B67" s="5" t="s">
        <v>181</v>
      </c>
      <c r="C67" s="14" t="s">
        <v>13</v>
      </c>
      <c r="D67" s="14">
        <v>3</v>
      </c>
      <c r="E67" s="20">
        <v>27</v>
      </c>
      <c r="F67" s="6">
        <v>5</v>
      </c>
      <c r="G67" s="20">
        <v>29</v>
      </c>
      <c r="H67" s="6">
        <v>3.2</v>
      </c>
      <c r="I67" s="6">
        <v>8.9</v>
      </c>
      <c r="J67" s="20">
        <v>1</v>
      </c>
      <c r="K67" s="20">
        <v>0</v>
      </c>
      <c r="L67" s="20">
        <v>0</v>
      </c>
      <c r="M67" s="20">
        <v>1</v>
      </c>
      <c r="N67" s="20">
        <v>2</v>
      </c>
      <c r="O67" s="20">
        <v>2</v>
      </c>
      <c r="P67" s="21">
        <v>3</v>
      </c>
      <c r="Q67" s="15">
        <v>0.3</v>
      </c>
      <c r="R67" s="15">
        <v>0.3</v>
      </c>
      <c r="S67" s="15">
        <v>1.3</v>
      </c>
      <c r="T67" s="15">
        <v>0.7</v>
      </c>
      <c r="U67" s="15">
        <v>0.7</v>
      </c>
      <c r="V67" s="15">
        <v>0.7</v>
      </c>
      <c r="W67" s="23">
        <v>3.3707865168539325E-2</v>
      </c>
      <c r="X67" s="23">
        <v>3.3707865168539325E-2</v>
      </c>
      <c r="Y67" s="23">
        <v>0.14606741573033707</v>
      </c>
      <c r="Z67" s="23">
        <v>0.1797752808988764</v>
      </c>
      <c r="AA67" s="20">
        <v>3</v>
      </c>
      <c r="AB67" s="20" t="s">
        <v>374</v>
      </c>
      <c r="AC67" s="22">
        <v>0</v>
      </c>
    </row>
    <row r="68" spans="1:29" ht="15.75" thickBot="1" x14ac:dyDescent="0.3">
      <c r="A68" s="4" t="s">
        <v>65</v>
      </c>
      <c r="B68" s="5" t="s">
        <v>195</v>
      </c>
      <c r="C68" s="14" t="s">
        <v>13</v>
      </c>
      <c r="D68" s="14">
        <v>3</v>
      </c>
      <c r="E68" s="20">
        <v>25</v>
      </c>
      <c r="F68" s="6">
        <v>5</v>
      </c>
      <c r="G68" s="20">
        <v>19</v>
      </c>
      <c r="H68" s="6">
        <v>2.4</v>
      </c>
      <c r="I68" s="6">
        <v>2.2999999999999998</v>
      </c>
      <c r="J68" s="20">
        <v>1</v>
      </c>
      <c r="K68" s="20">
        <v>0</v>
      </c>
      <c r="L68" s="20">
        <v>0</v>
      </c>
      <c r="M68" s="20">
        <v>1</v>
      </c>
      <c r="N68" s="20">
        <v>1</v>
      </c>
      <c r="O68" s="20">
        <v>1</v>
      </c>
      <c r="P68" s="21">
        <v>2</v>
      </c>
      <c r="Q68" s="15">
        <v>1.1000000000000001</v>
      </c>
      <c r="R68" s="15">
        <v>1.1000000000000001</v>
      </c>
      <c r="S68" s="15">
        <v>0.9</v>
      </c>
      <c r="T68" s="15">
        <v>-0.10000000000000009</v>
      </c>
      <c r="U68" s="15">
        <v>-0.10000000000000009</v>
      </c>
      <c r="V68" s="15">
        <v>9.9999999999999978E-2</v>
      </c>
      <c r="W68" s="23">
        <v>0.47826086956521746</v>
      </c>
      <c r="X68" s="23">
        <v>0.47826086956521746</v>
      </c>
      <c r="Y68" s="23">
        <v>0.39130434782608697</v>
      </c>
      <c r="Z68" s="23">
        <v>0.86956521739130443</v>
      </c>
      <c r="AA68" s="20">
        <v>0</v>
      </c>
      <c r="AB68" s="20" t="s">
        <v>374</v>
      </c>
      <c r="AC68" s="22">
        <v>0</v>
      </c>
    </row>
    <row r="69" spans="1:29" ht="15.75" thickBot="1" x14ac:dyDescent="0.3">
      <c r="A69" s="4" t="s">
        <v>65</v>
      </c>
      <c r="B69" s="5" t="s">
        <v>187</v>
      </c>
      <c r="C69" s="14" t="s">
        <v>13</v>
      </c>
      <c r="D69" s="14">
        <v>3</v>
      </c>
      <c r="E69" s="20">
        <v>25</v>
      </c>
      <c r="F69" s="6">
        <v>5.5</v>
      </c>
      <c r="G69" s="20">
        <v>30</v>
      </c>
      <c r="H69" s="6">
        <v>3.3</v>
      </c>
      <c r="I69" s="6">
        <v>7.7</v>
      </c>
      <c r="J69" s="20">
        <v>1</v>
      </c>
      <c r="K69" s="20">
        <v>0</v>
      </c>
      <c r="L69" s="20">
        <v>0</v>
      </c>
      <c r="M69" s="20">
        <v>1</v>
      </c>
      <c r="N69" s="20">
        <v>2</v>
      </c>
      <c r="O69" s="20">
        <v>2</v>
      </c>
      <c r="P69" s="21">
        <v>3</v>
      </c>
      <c r="Q69" s="15">
        <v>2.5</v>
      </c>
      <c r="R69" s="15">
        <v>2.5</v>
      </c>
      <c r="S69" s="15">
        <v>1</v>
      </c>
      <c r="T69" s="15">
        <v>-1.5</v>
      </c>
      <c r="U69" s="15">
        <v>-1.5</v>
      </c>
      <c r="V69" s="15">
        <v>1</v>
      </c>
      <c r="W69" s="23">
        <v>0.32467532467532467</v>
      </c>
      <c r="X69" s="23">
        <v>0.32467532467532467</v>
      </c>
      <c r="Y69" s="23">
        <v>0.12987012987012986</v>
      </c>
      <c r="Z69" s="23">
        <v>0.45454545454545453</v>
      </c>
      <c r="AA69" s="20">
        <v>2</v>
      </c>
      <c r="AB69" s="20" t="s">
        <v>374</v>
      </c>
      <c r="AC69" s="22">
        <v>0</v>
      </c>
    </row>
    <row r="70" spans="1:29" ht="15.75" thickBot="1" x14ac:dyDescent="0.3">
      <c r="A70" s="4" t="s">
        <v>65</v>
      </c>
      <c r="B70" s="5" t="s">
        <v>210</v>
      </c>
      <c r="C70" s="14" t="s">
        <v>13</v>
      </c>
      <c r="D70" s="14">
        <v>3</v>
      </c>
      <c r="E70" s="20">
        <v>28</v>
      </c>
      <c r="F70" s="6">
        <v>4.8</v>
      </c>
      <c r="G70" s="20">
        <v>2</v>
      </c>
      <c r="H70" s="6">
        <v>1</v>
      </c>
      <c r="I70" s="6">
        <v>0.3</v>
      </c>
      <c r="J70" s="20">
        <v>0</v>
      </c>
      <c r="K70" s="20">
        <v>0</v>
      </c>
      <c r="L70" s="20">
        <v>0</v>
      </c>
      <c r="M70" s="20">
        <v>0</v>
      </c>
      <c r="N70" s="20">
        <v>0</v>
      </c>
      <c r="O70" s="20">
        <v>0</v>
      </c>
      <c r="P70" s="21">
        <v>0</v>
      </c>
      <c r="Q70" s="15">
        <v>0</v>
      </c>
      <c r="R70" s="15">
        <v>0</v>
      </c>
      <c r="S70" s="15">
        <v>0.1</v>
      </c>
      <c r="T70" s="15">
        <v>0</v>
      </c>
      <c r="U70" s="15">
        <v>0</v>
      </c>
      <c r="V70" s="15">
        <v>-0.1</v>
      </c>
      <c r="W70" s="23">
        <v>0</v>
      </c>
      <c r="X70" s="23">
        <v>0</v>
      </c>
      <c r="Y70" s="23">
        <v>0.33333333333333337</v>
      </c>
      <c r="Z70" s="23">
        <v>0.33333333333333337</v>
      </c>
      <c r="AA70" s="20">
        <v>0</v>
      </c>
      <c r="AB70" s="20" t="s">
        <v>374</v>
      </c>
      <c r="AC70" s="22">
        <v>0</v>
      </c>
    </row>
    <row r="71" spans="1:29" ht="15.75" thickBot="1" x14ac:dyDescent="0.3">
      <c r="A71" s="4" t="s">
        <v>65</v>
      </c>
      <c r="B71" s="5" t="s">
        <v>144</v>
      </c>
      <c r="C71" s="14" t="s">
        <v>13</v>
      </c>
      <c r="D71" s="14">
        <v>3</v>
      </c>
      <c r="E71" s="20">
        <v>29</v>
      </c>
      <c r="F71" s="6">
        <v>4.9000000000000004</v>
      </c>
      <c r="G71" s="20">
        <v>20</v>
      </c>
      <c r="H71" s="6">
        <v>2.2000000000000002</v>
      </c>
      <c r="I71" s="6">
        <v>6.3</v>
      </c>
      <c r="J71" s="20">
        <v>1</v>
      </c>
      <c r="K71" s="20">
        <v>0</v>
      </c>
      <c r="L71" s="20">
        <v>0</v>
      </c>
      <c r="M71" s="20">
        <v>1</v>
      </c>
      <c r="N71" s="20">
        <v>0</v>
      </c>
      <c r="O71" s="20">
        <v>0</v>
      </c>
      <c r="P71" s="21">
        <v>1</v>
      </c>
      <c r="Q71" s="15">
        <v>0.4</v>
      </c>
      <c r="R71" s="15">
        <v>0.4</v>
      </c>
      <c r="S71" s="15">
        <v>0.3</v>
      </c>
      <c r="T71" s="15">
        <v>0.6</v>
      </c>
      <c r="U71" s="15">
        <v>0.6</v>
      </c>
      <c r="V71" s="15">
        <v>-0.3</v>
      </c>
      <c r="W71" s="23">
        <v>6.3492063492063502E-2</v>
      </c>
      <c r="X71" s="23">
        <v>6.3492063492063502E-2</v>
      </c>
      <c r="Y71" s="23">
        <v>4.7619047619047616E-2</v>
      </c>
      <c r="Z71" s="23">
        <v>0.11111111111111112</v>
      </c>
      <c r="AA71" s="20">
        <v>3</v>
      </c>
      <c r="AB71" s="20" t="s">
        <v>374</v>
      </c>
      <c r="AC71" s="22">
        <v>0</v>
      </c>
    </row>
    <row r="72" spans="1:29" ht="15.75" thickBot="1" x14ac:dyDescent="0.3">
      <c r="A72" s="4" t="s">
        <v>65</v>
      </c>
      <c r="B72" s="5" t="s">
        <v>302</v>
      </c>
      <c r="C72" s="14" t="s">
        <v>13</v>
      </c>
      <c r="D72" s="14">
        <v>3</v>
      </c>
      <c r="E72" s="20">
        <v>25</v>
      </c>
      <c r="F72" s="6">
        <v>4.9000000000000004</v>
      </c>
      <c r="G72" s="20">
        <v>1</v>
      </c>
      <c r="H72" s="6">
        <v>1</v>
      </c>
      <c r="I72" s="6">
        <v>0.1</v>
      </c>
      <c r="J72" s="20">
        <v>0</v>
      </c>
      <c r="K72" s="20">
        <v>0</v>
      </c>
      <c r="L72" s="20">
        <v>0</v>
      </c>
      <c r="M72" s="20">
        <v>0</v>
      </c>
      <c r="N72" s="20">
        <v>0</v>
      </c>
      <c r="O72" s="20">
        <v>0</v>
      </c>
      <c r="P72" s="21">
        <v>0</v>
      </c>
      <c r="Q72" s="15">
        <v>0</v>
      </c>
      <c r="R72" s="15">
        <v>0</v>
      </c>
      <c r="S72" s="15">
        <v>0</v>
      </c>
      <c r="T72" s="15">
        <v>0</v>
      </c>
      <c r="U72" s="15">
        <v>0</v>
      </c>
      <c r="V72" s="15">
        <v>0</v>
      </c>
      <c r="W72" s="23">
        <v>0</v>
      </c>
      <c r="X72" s="23">
        <v>0</v>
      </c>
      <c r="Y72" s="23">
        <v>0</v>
      </c>
      <c r="Z72" s="23">
        <v>0</v>
      </c>
      <c r="AA72" s="20">
        <v>0</v>
      </c>
      <c r="AB72" s="20" t="s">
        <v>374</v>
      </c>
      <c r="AC72" s="22">
        <v>0</v>
      </c>
    </row>
    <row r="73" spans="1:29" ht="15.75" thickBot="1" x14ac:dyDescent="0.3">
      <c r="A73" s="4" t="s">
        <v>65</v>
      </c>
      <c r="B73" s="5" t="s">
        <v>166</v>
      </c>
      <c r="C73" s="14" t="s">
        <v>13</v>
      </c>
      <c r="D73" s="14">
        <v>3</v>
      </c>
      <c r="E73" s="20">
        <v>24</v>
      </c>
      <c r="F73" s="6">
        <v>5.6</v>
      </c>
      <c r="G73" s="20">
        <v>34</v>
      </c>
      <c r="H73" s="6">
        <v>3.8</v>
      </c>
      <c r="I73" s="6">
        <v>8.6999999999999993</v>
      </c>
      <c r="J73" s="20">
        <v>3</v>
      </c>
      <c r="K73" s="20">
        <v>0</v>
      </c>
      <c r="L73" s="20">
        <v>0</v>
      </c>
      <c r="M73" s="20">
        <v>3</v>
      </c>
      <c r="N73" s="20">
        <v>1</v>
      </c>
      <c r="O73" s="20">
        <v>1</v>
      </c>
      <c r="P73" s="21">
        <v>4</v>
      </c>
      <c r="Q73" s="15">
        <v>3</v>
      </c>
      <c r="R73" s="15">
        <v>3</v>
      </c>
      <c r="S73" s="15">
        <v>1.5</v>
      </c>
      <c r="T73" s="15">
        <v>0</v>
      </c>
      <c r="U73" s="15">
        <v>0</v>
      </c>
      <c r="V73" s="15">
        <v>-0.5</v>
      </c>
      <c r="W73" s="23">
        <v>0.34482758620689657</v>
      </c>
      <c r="X73" s="23">
        <v>0.34482758620689657</v>
      </c>
      <c r="Y73" s="23">
        <v>0.17241379310344829</v>
      </c>
      <c r="Z73" s="23">
        <v>0.51724137931034486</v>
      </c>
      <c r="AA73" s="20">
        <v>4</v>
      </c>
      <c r="AB73" s="20" t="s">
        <v>541</v>
      </c>
      <c r="AC73" s="22">
        <v>0</v>
      </c>
    </row>
    <row r="74" spans="1:29" ht="15.75" thickBot="1" x14ac:dyDescent="0.3">
      <c r="A74" s="4" t="s">
        <v>65</v>
      </c>
      <c r="B74" s="5" t="s">
        <v>1346</v>
      </c>
      <c r="C74" s="14" t="s">
        <v>15</v>
      </c>
      <c r="D74" s="14">
        <v>4</v>
      </c>
      <c r="E74" s="20">
        <v>25</v>
      </c>
      <c r="F74" s="6">
        <v>5.9</v>
      </c>
      <c r="G74" s="20">
        <v>30</v>
      </c>
      <c r="H74" s="6">
        <v>3.8</v>
      </c>
      <c r="I74" s="6">
        <v>6</v>
      </c>
      <c r="J74" s="20">
        <v>2</v>
      </c>
      <c r="K74" s="20">
        <v>1</v>
      </c>
      <c r="L74" s="20">
        <v>0</v>
      </c>
      <c r="M74" s="20">
        <v>2</v>
      </c>
      <c r="N74" s="20">
        <v>0</v>
      </c>
      <c r="O74" s="20">
        <v>1</v>
      </c>
      <c r="P74" s="21">
        <v>3</v>
      </c>
      <c r="Q74" s="15">
        <v>1.8</v>
      </c>
      <c r="R74" s="15">
        <v>2.5</v>
      </c>
      <c r="S74" s="15">
        <v>0.6</v>
      </c>
      <c r="T74" s="15">
        <v>0.19999999999999996</v>
      </c>
      <c r="U74" s="15">
        <v>-0.5</v>
      </c>
      <c r="V74" s="15">
        <v>-0.6</v>
      </c>
      <c r="W74" s="23">
        <v>0.3</v>
      </c>
      <c r="X74" s="23">
        <v>0.41666666666666669</v>
      </c>
      <c r="Y74" s="23">
        <v>9.9999999999999992E-2</v>
      </c>
      <c r="Z74" s="23">
        <v>0.39999999999999997</v>
      </c>
      <c r="AA74" s="20">
        <v>0</v>
      </c>
      <c r="AB74" s="20" t="s">
        <v>374</v>
      </c>
      <c r="AC74" s="22">
        <v>0</v>
      </c>
    </row>
    <row r="75" spans="1:29" ht="15.75" thickBot="1" x14ac:dyDescent="0.3">
      <c r="A75" s="4" t="s">
        <v>65</v>
      </c>
      <c r="B75" s="5" t="s">
        <v>609</v>
      </c>
      <c r="C75" s="14" t="s">
        <v>15</v>
      </c>
      <c r="D75" s="14">
        <v>4</v>
      </c>
      <c r="E75" s="20">
        <v>27</v>
      </c>
      <c r="F75" s="6">
        <v>5.4</v>
      </c>
      <c r="G75" s="20">
        <v>6</v>
      </c>
      <c r="H75" s="6">
        <v>1</v>
      </c>
      <c r="I75" s="6">
        <v>1.4</v>
      </c>
      <c r="J75" s="20">
        <v>0</v>
      </c>
      <c r="K75" s="20">
        <v>0</v>
      </c>
      <c r="L75" s="20">
        <v>0</v>
      </c>
      <c r="M75" s="20">
        <v>0</v>
      </c>
      <c r="N75" s="20">
        <v>0</v>
      </c>
      <c r="O75" s="20">
        <v>0</v>
      </c>
      <c r="P75" s="21">
        <v>0</v>
      </c>
      <c r="Q75" s="15">
        <v>0.7</v>
      </c>
      <c r="R75" s="15">
        <v>0.7</v>
      </c>
      <c r="S75" s="15">
        <v>0.1</v>
      </c>
      <c r="T75" s="15">
        <v>-0.7</v>
      </c>
      <c r="U75" s="15">
        <v>-0.7</v>
      </c>
      <c r="V75" s="15">
        <v>-0.1</v>
      </c>
      <c r="W75" s="23">
        <v>0.5</v>
      </c>
      <c r="X75" s="23">
        <v>0.5</v>
      </c>
      <c r="Y75" s="23">
        <v>7.1428571428571438E-2</v>
      </c>
      <c r="Z75" s="23">
        <v>0.5714285714285714</v>
      </c>
      <c r="AA75" s="20">
        <v>1</v>
      </c>
      <c r="AB75" s="20" t="s">
        <v>374</v>
      </c>
      <c r="AC75" s="22">
        <v>0</v>
      </c>
    </row>
    <row r="76" spans="1:29" ht="15.75" thickBot="1" x14ac:dyDescent="0.3">
      <c r="A76" s="4" t="s">
        <v>65</v>
      </c>
      <c r="B76" s="5" t="s">
        <v>610</v>
      </c>
      <c r="C76" s="14" t="s">
        <v>15</v>
      </c>
      <c r="D76" s="14">
        <v>4</v>
      </c>
      <c r="E76" s="20">
        <v>21</v>
      </c>
      <c r="F76" s="6">
        <v>4.5</v>
      </c>
      <c r="G76" s="20">
        <v>2</v>
      </c>
      <c r="H76" s="6">
        <v>1</v>
      </c>
      <c r="I76" s="6">
        <v>0.3</v>
      </c>
      <c r="J76" s="20">
        <v>0</v>
      </c>
      <c r="K76" s="20">
        <v>0</v>
      </c>
      <c r="L76" s="20">
        <v>0</v>
      </c>
      <c r="M76" s="20">
        <v>0</v>
      </c>
      <c r="N76" s="20">
        <v>0</v>
      </c>
      <c r="O76" s="20">
        <v>0</v>
      </c>
      <c r="P76" s="21">
        <v>0</v>
      </c>
      <c r="Q76" s="15">
        <v>0</v>
      </c>
      <c r="R76" s="15">
        <v>0</v>
      </c>
      <c r="S76" s="15">
        <v>0</v>
      </c>
      <c r="T76" s="15">
        <v>0</v>
      </c>
      <c r="U76" s="15">
        <v>0</v>
      </c>
      <c r="V76" s="15">
        <v>0</v>
      </c>
      <c r="W76" s="23">
        <v>0</v>
      </c>
      <c r="X76" s="23">
        <v>0</v>
      </c>
      <c r="Y76" s="23">
        <v>0</v>
      </c>
      <c r="Z76" s="23">
        <v>0</v>
      </c>
      <c r="AA76" s="20">
        <v>0</v>
      </c>
      <c r="AB76" s="20" t="s">
        <v>374</v>
      </c>
      <c r="AC76" s="22">
        <v>0</v>
      </c>
    </row>
    <row r="77" spans="1:29" ht="15.75" thickBot="1" x14ac:dyDescent="0.3">
      <c r="A77" s="4" t="s">
        <v>46</v>
      </c>
      <c r="B77" s="5" t="s">
        <v>90</v>
      </c>
      <c r="C77" s="14" t="s">
        <v>16</v>
      </c>
      <c r="D77" s="14">
        <v>1</v>
      </c>
      <c r="E77" s="20">
        <v>31</v>
      </c>
      <c r="F77" s="6">
        <v>4.5</v>
      </c>
      <c r="G77" s="20">
        <v>24</v>
      </c>
      <c r="H77" s="6">
        <v>2.7</v>
      </c>
      <c r="I77" s="6">
        <v>9</v>
      </c>
      <c r="J77" s="20">
        <v>0</v>
      </c>
      <c r="K77" s="20">
        <v>0</v>
      </c>
      <c r="L77" s="20">
        <v>0</v>
      </c>
      <c r="M77" s="20">
        <v>0</v>
      </c>
      <c r="N77" s="20">
        <v>0</v>
      </c>
      <c r="O77" s="20">
        <v>0</v>
      </c>
      <c r="P77" s="21">
        <v>0</v>
      </c>
      <c r="Q77" s="15">
        <v>0</v>
      </c>
      <c r="R77" s="15">
        <v>0</v>
      </c>
      <c r="S77" s="15">
        <v>0</v>
      </c>
      <c r="T77" s="15">
        <v>0</v>
      </c>
      <c r="U77" s="15">
        <v>0</v>
      </c>
      <c r="V77" s="15">
        <v>0</v>
      </c>
      <c r="W77" s="23">
        <v>0</v>
      </c>
      <c r="X77" s="23">
        <v>0</v>
      </c>
      <c r="Y77" s="23">
        <v>0</v>
      </c>
      <c r="Z77" s="23">
        <v>0</v>
      </c>
      <c r="AA77" s="20">
        <v>0</v>
      </c>
      <c r="AB77" s="20" t="s">
        <v>374</v>
      </c>
      <c r="AC77" s="22">
        <v>0</v>
      </c>
    </row>
    <row r="78" spans="1:29" ht="15.75" thickBot="1" x14ac:dyDescent="0.3">
      <c r="A78" s="4" t="s">
        <v>46</v>
      </c>
      <c r="B78" s="5" t="s">
        <v>611</v>
      </c>
      <c r="C78" s="14" t="s">
        <v>16</v>
      </c>
      <c r="D78" s="14">
        <v>1</v>
      </c>
      <c r="E78" s="20">
        <v>23</v>
      </c>
      <c r="F78" s="6">
        <v>4</v>
      </c>
      <c r="G78" s="20">
        <v>0</v>
      </c>
      <c r="H78" s="6">
        <v>0</v>
      </c>
      <c r="I78" s="6">
        <v>0</v>
      </c>
      <c r="J78" s="20">
        <v>0</v>
      </c>
      <c r="K78" s="20">
        <v>0</v>
      </c>
      <c r="L78" s="20">
        <v>0</v>
      </c>
      <c r="M78" s="20">
        <v>0</v>
      </c>
      <c r="N78" s="20">
        <v>0</v>
      </c>
      <c r="O78" s="20">
        <v>0</v>
      </c>
      <c r="P78" s="21">
        <v>0</v>
      </c>
      <c r="Q78" s="15">
        <v>0</v>
      </c>
      <c r="R78" s="15">
        <v>0</v>
      </c>
      <c r="S78" s="15">
        <v>0</v>
      </c>
      <c r="T78" s="15">
        <v>0</v>
      </c>
      <c r="U78" s="15">
        <v>0</v>
      </c>
      <c r="V78" s="15">
        <v>0</v>
      </c>
      <c r="W78" s="23">
        <v>0</v>
      </c>
      <c r="X78" s="23">
        <v>0</v>
      </c>
      <c r="Y78" s="23">
        <v>0</v>
      </c>
      <c r="Z78" s="23">
        <v>0</v>
      </c>
      <c r="AA78" s="20">
        <v>0</v>
      </c>
      <c r="AB78" s="20" t="s">
        <v>374</v>
      </c>
      <c r="AC78" s="22">
        <v>0</v>
      </c>
    </row>
    <row r="79" spans="1:29" ht="15.75" thickBot="1" x14ac:dyDescent="0.3">
      <c r="A79" s="4" t="s">
        <v>46</v>
      </c>
      <c r="B79" s="5" t="s">
        <v>303</v>
      </c>
      <c r="C79" s="14" t="s">
        <v>14</v>
      </c>
      <c r="D79" s="14">
        <v>2</v>
      </c>
      <c r="E79" s="20" t="s">
        <v>374</v>
      </c>
      <c r="F79" s="6">
        <v>4.4000000000000004</v>
      </c>
      <c r="G79" s="20">
        <v>0</v>
      </c>
      <c r="H79" s="6">
        <v>0</v>
      </c>
      <c r="I79" s="6">
        <v>0</v>
      </c>
      <c r="J79" s="20">
        <v>0</v>
      </c>
      <c r="K79" s="20">
        <v>0</v>
      </c>
      <c r="L79" s="20">
        <v>0</v>
      </c>
      <c r="M79" s="20">
        <v>0</v>
      </c>
      <c r="N79" s="20">
        <v>0</v>
      </c>
      <c r="O79" s="20">
        <v>0</v>
      </c>
      <c r="P79" s="21">
        <v>0</v>
      </c>
      <c r="Q79" s="15">
        <v>0</v>
      </c>
      <c r="R79" s="15">
        <v>0</v>
      </c>
      <c r="S79" s="15">
        <v>0</v>
      </c>
      <c r="T79" s="15">
        <v>0</v>
      </c>
      <c r="U79" s="15">
        <v>0</v>
      </c>
      <c r="V79" s="15">
        <v>0</v>
      </c>
      <c r="W79" s="23">
        <v>0</v>
      </c>
      <c r="X79" s="23">
        <v>0</v>
      </c>
      <c r="Y79" s="23">
        <v>0</v>
      </c>
      <c r="Z79" s="23">
        <v>0</v>
      </c>
      <c r="AA79" s="20">
        <v>0</v>
      </c>
      <c r="AB79" s="20" t="s">
        <v>374</v>
      </c>
      <c r="AC79" s="22">
        <v>0</v>
      </c>
    </row>
    <row r="80" spans="1:29" ht="15.75" thickBot="1" x14ac:dyDescent="0.3">
      <c r="A80" s="4" t="s">
        <v>46</v>
      </c>
      <c r="B80" s="5" t="s">
        <v>53</v>
      </c>
      <c r="C80" s="14" t="s">
        <v>14</v>
      </c>
      <c r="D80" s="14">
        <v>2</v>
      </c>
      <c r="E80" s="20">
        <v>35</v>
      </c>
      <c r="F80" s="6">
        <v>4.3</v>
      </c>
      <c r="G80" s="20">
        <v>1</v>
      </c>
      <c r="H80" s="6">
        <v>1</v>
      </c>
      <c r="I80" s="6">
        <v>0</v>
      </c>
      <c r="J80" s="20">
        <v>0</v>
      </c>
      <c r="K80" s="20">
        <v>0</v>
      </c>
      <c r="L80" s="20">
        <v>0</v>
      </c>
      <c r="M80" s="20">
        <v>0</v>
      </c>
      <c r="N80" s="20">
        <v>0</v>
      </c>
      <c r="O80" s="20">
        <v>0</v>
      </c>
      <c r="P80" s="21">
        <v>0</v>
      </c>
      <c r="Q80" s="15">
        <v>0</v>
      </c>
      <c r="R80" s="15">
        <v>0</v>
      </c>
      <c r="S80" s="15">
        <v>0</v>
      </c>
      <c r="T80" s="15">
        <v>0</v>
      </c>
      <c r="U80" s="15">
        <v>0</v>
      </c>
      <c r="V80" s="15">
        <v>0</v>
      </c>
      <c r="W80" s="23">
        <v>0</v>
      </c>
      <c r="X80" s="23">
        <v>0</v>
      </c>
      <c r="Y80" s="23">
        <v>0</v>
      </c>
      <c r="Z80" s="23">
        <v>0</v>
      </c>
      <c r="AA80" s="20">
        <v>0</v>
      </c>
      <c r="AB80" s="20" t="s">
        <v>374</v>
      </c>
      <c r="AC80" s="22">
        <v>0</v>
      </c>
    </row>
    <row r="81" spans="1:29" ht="15.75" thickBot="1" x14ac:dyDescent="0.3">
      <c r="A81" s="4" t="s">
        <v>46</v>
      </c>
      <c r="B81" s="5" t="s">
        <v>1489</v>
      </c>
      <c r="C81" s="14" t="s">
        <v>14</v>
      </c>
      <c r="D81" s="14">
        <v>2</v>
      </c>
      <c r="E81" s="20">
        <v>22</v>
      </c>
      <c r="F81" s="6">
        <v>4</v>
      </c>
      <c r="G81" s="20">
        <v>8</v>
      </c>
      <c r="H81" s="6">
        <v>1.1000000000000001</v>
      </c>
      <c r="I81" s="6">
        <v>6.1</v>
      </c>
      <c r="J81" s="20">
        <v>0</v>
      </c>
      <c r="K81" s="20">
        <v>0</v>
      </c>
      <c r="L81" s="20">
        <v>0</v>
      </c>
      <c r="M81" s="20">
        <v>0</v>
      </c>
      <c r="N81" s="20">
        <v>0</v>
      </c>
      <c r="O81" s="20">
        <v>0</v>
      </c>
      <c r="P81" s="21">
        <v>0</v>
      </c>
      <c r="Q81" s="15">
        <v>0.4</v>
      </c>
      <c r="R81" s="15">
        <v>0.4</v>
      </c>
      <c r="S81" s="15">
        <v>0.3</v>
      </c>
      <c r="T81" s="15">
        <v>-0.4</v>
      </c>
      <c r="U81" s="15">
        <v>-0.4</v>
      </c>
      <c r="V81" s="15">
        <v>-0.3</v>
      </c>
      <c r="W81" s="23">
        <v>6.5573770491803282E-2</v>
      </c>
      <c r="X81" s="23">
        <v>6.5573770491803282E-2</v>
      </c>
      <c r="Y81" s="23">
        <v>4.9180327868852458E-2</v>
      </c>
      <c r="Z81" s="23">
        <v>0.11475409836065574</v>
      </c>
      <c r="AA81" s="20">
        <v>0</v>
      </c>
      <c r="AB81" s="20" t="s">
        <v>374</v>
      </c>
      <c r="AC81" s="22">
        <v>0</v>
      </c>
    </row>
    <row r="82" spans="1:29" ht="15.75" thickBot="1" x14ac:dyDescent="0.3">
      <c r="A82" s="4" t="s">
        <v>46</v>
      </c>
      <c r="B82" s="5" t="s">
        <v>47</v>
      </c>
      <c r="C82" s="14" t="s">
        <v>14</v>
      </c>
      <c r="D82" s="14">
        <v>2</v>
      </c>
      <c r="E82" s="20">
        <v>31</v>
      </c>
      <c r="F82" s="6">
        <v>4.5</v>
      </c>
      <c r="G82" s="20">
        <v>21</v>
      </c>
      <c r="H82" s="6">
        <v>2.2999999999999998</v>
      </c>
      <c r="I82" s="6">
        <v>9</v>
      </c>
      <c r="J82" s="20">
        <v>2</v>
      </c>
      <c r="K82" s="20">
        <v>0</v>
      </c>
      <c r="L82" s="20">
        <v>0</v>
      </c>
      <c r="M82" s="20">
        <v>2</v>
      </c>
      <c r="N82" s="20">
        <v>0</v>
      </c>
      <c r="O82" s="20">
        <v>0</v>
      </c>
      <c r="P82" s="21">
        <v>2</v>
      </c>
      <c r="Q82" s="15">
        <v>0.8</v>
      </c>
      <c r="R82" s="15">
        <v>0.8</v>
      </c>
      <c r="S82" s="15">
        <v>0.4</v>
      </c>
      <c r="T82" s="15">
        <v>1.2</v>
      </c>
      <c r="U82" s="15">
        <v>1.2</v>
      </c>
      <c r="V82" s="15">
        <v>-0.4</v>
      </c>
      <c r="W82" s="23">
        <v>8.8888888888888892E-2</v>
      </c>
      <c r="X82" s="23">
        <v>8.8888888888888892E-2</v>
      </c>
      <c r="Y82" s="23">
        <v>4.4444444444444446E-2</v>
      </c>
      <c r="Z82" s="23">
        <v>0.13333333333333333</v>
      </c>
      <c r="AA82" s="20">
        <v>1</v>
      </c>
      <c r="AB82" s="20" t="s">
        <v>374</v>
      </c>
      <c r="AC82" s="22">
        <v>0</v>
      </c>
    </row>
    <row r="83" spans="1:29" ht="15.75" thickBot="1" x14ac:dyDescent="0.3">
      <c r="A83" s="4" t="s">
        <v>46</v>
      </c>
      <c r="B83" s="5" t="s">
        <v>304</v>
      </c>
      <c r="C83" s="14" t="s">
        <v>14</v>
      </c>
      <c r="D83" s="14">
        <v>2</v>
      </c>
      <c r="E83" s="20">
        <v>19</v>
      </c>
      <c r="F83" s="6">
        <v>3.9</v>
      </c>
      <c r="G83" s="20">
        <v>0</v>
      </c>
      <c r="H83" s="6">
        <v>0</v>
      </c>
      <c r="I83" s="6">
        <v>0</v>
      </c>
      <c r="J83" s="20">
        <v>0</v>
      </c>
      <c r="K83" s="20">
        <v>0</v>
      </c>
      <c r="L83" s="20">
        <v>0</v>
      </c>
      <c r="M83" s="20">
        <v>0</v>
      </c>
      <c r="N83" s="20">
        <v>0</v>
      </c>
      <c r="O83" s="20">
        <v>0</v>
      </c>
      <c r="P83" s="21">
        <v>0</v>
      </c>
      <c r="Q83" s="15">
        <v>0</v>
      </c>
      <c r="R83" s="15">
        <v>0</v>
      </c>
      <c r="S83" s="15">
        <v>0</v>
      </c>
      <c r="T83" s="15">
        <v>0</v>
      </c>
      <c r="U83" s="15">
        <v>0</v>
      </c>
      <c r="V83" s="15">
        <v>0</v>
      </c>
      <c r="W83" s="23">
        <v>0</v>
      </c>
      <c r="X83" s="23">
        <v>0</v>
      </c>
      <c r="Y83" s="23">
        <v>0</v>
      </c>
      <c r="Z83" s="23">
        <v>0</v>
      </c>
      <c r="AA83" s="20">
        <v>0</v>
      </c>
      <c r="AB83" s="20" t="s">
        <v>374</v>
      </c>
      <c r="AC83" s="22">
        <v>0</v>
      </c>
    </row>
    <row r="84" spans="1:29" ht="15.75" thickBot="1" x14ac:dyDescent="0.3">
      <c r="A84" s="4" t="s">
        <v>46</v>
      </c>
      <c r="B84" s="5" t="s">
        <v>305</v>
      </c>
      <c r="C84" s="14" t="s">
        <v>14</v>
      </c>
      <c r="D84" s="14">
        <v>2</v>
      </c>
      <c r="E84" s="20">
        <v>26</v>
      </c>
      <c r="F84" s="6">
        <v>4.5</v>
      </c>
      <c r="G84" s="20">
        <v>7</v>
      </c>
      <c r="H84" s="6">
        <v>0.9</v>
      </c>
      <c r="I84" s="6">
        <v>7.1</v>
      </c>
      <c r="J84" s="20">
        <v>0</v>
      </c>
      <c r="K84" s="20">
        <v>0</v>
      </c>
      <c r="L84" s="20">
        <v>0</v>
      </c>
      <c r="M84" s="20">
        <v>0</v>
      </c>
      <c r="N84" s="20">
        <v>0</v>
      </c>
      <c r="O84" s="20">
        <v>0</v>
      </c>
      <c r="P84" s="21">
        <v>0</v>
      </c>
      <c r="Q84" s="15">
        <v>0.3</v>
      </c>
      <c r="R84" s="15">
        <v>0.3</v>
      </c>
      <c r="S84" s="15">
        <v>0.1</v>
      </c>
      <c r="T84" s="15">
        <v>-0.3</v>
      </c>
      <c r="U84" s="15">
        <v>-0.3</v>
      </c>
      <c r="V84" s="15">
        <v>-0.1</v>
      </c>
      <c r="W84" s="23">
        <v>4.2253521126760563E-2</v>
      </c>
      <c r="X84" s="23">
        <v>4.2253521126760563E-2</v>
      </c>
      <c r="Y84" s="23">
        <v>1.4084507042253523E-2</v>
      </c>
      <c r="Z84" s="23">
        <v>5.6338028169014086E-2</v>
      </c>
      <c r="AA84" s="20">
        <v>3</v>
      </c>
      <c r="AB84" s="20" t="s">
        <v>374</v>
      </c>
      <c r="AC84" s="22">
        <v>0</v>
      </c>
    </row>
    <row r="85" spans="1:29" ht="15.75" thickBot="1" x14ac:dyDescent="0.3">
      <c r="A85" s="4" t="s">
        <v>46</v>
      </c>
      <c r="B85" s="5" t="s">
        <v>97</v>
      </c>
      <c r="C85" s="14" t="s">
        <v>14</v>
      </c>
      <c r="D85" s="14">
        <v>2</v>
      </c>
      <c r="E85" s="20">
        <v>25</v>
      </c>
      <c r="F85" s="6">
        <v>4.4000000000000004</v>
      </c>
      <c r="G85" s="20">
        <v>12</v>
      </c>
      <c r="H85" s="6">
        <v>1.5</v>
      </c>
      <c r="I85" s="6">
        <v>4</v>
      </c>
      <c r="J85" s="20">
        <v>0</v>
      </c>
      <c r="K85" s="20">
        <v>0</v>
      </c>
      <c r="L85" s="20">
        <v>0</v>
      </c>
      <c r="M85" s="20">
        <v>0</v>
      </c>
      <c r="N85" s="20">
        <v>1</v>
      </c>
      <c r="O85" s="20">
        <v>1</v>
      </c>
      <c r="P85" s="21">
        <v>1</v>
      </c>
      <c r="Q85" s="15">
        <v>0</v>
      </c>
      <c r="R85" s="15">
        <v>0</v>
      </c>
      <c r="S85" s="15">
        <v>0.5</v>
      </c>
      <c r="T85" s="15">
        <v>0</v>
      </c>
      <c r="U85" s="15">
        <v>0</v>
      </c>
      <c r="V85" s="15">
        <v>0.5</v>
      </c>
      <c r="W85" s="23">
        <v>0</v>
      </c>
      <c r="X85" s="23">
        <v>0</v>
      </c>
      <c r="Y85" s="23">
        <v>0.125</v>
      </c>
      <c r="Z85" s="23">
        <v>0.125</v>
      </c>
      <c r="AA85" s="20">
        <v>0</v>
      </c>
      <c r="AB85" s="20" t="s">
        <v>374</v>
      </c>
      <c r="AC85" s="22">
        <v>0</v>
      </c>
    </row>
    <row r="86" spans="1:29" ht="15.75" thickBot="1" x14ac:dyDescent="0.3">
      <c r="A86" s="4" t="s">
        <v>46</v>
      </c>
      <c r="B86" s="5" t="s">
        <v>306</v>
      </c>
      <c r="C86" s="14" t="s">
        <v>14</v>
      </c>
      <c r="D86" s="14">
        <v>2</v>
      </c>
      <c r="E86" s="20">
        <v>23</v>
      </c>
      <c r="F86" s="6">
        <v>4.5</v>
      </c>
      <c r="G86" s="20">
        <v>27</v>
      </c>
      <c r="H86" s="6">
        <v>3</v>
      </c>
      <c r="I86" s="6">
        <v>9</v>
      </c>
      <c r="J86" s="20">
        <v>1</v>
      </c>
      <c r="K86" s="20">
        <v>0</v>
      </c>
      <c r="L86" s="20">
        <v>0</v>
      </c>
      <c r="M86" s="20">
        <v>1</v>
      </c>
      <c r="N86" s="20">
        <v>0</v>
      </c>
      <c r="O86" s="20">
        <v>3</v>
      </c>
      <c r="P86" s="21">
        <v>4</v>
      </c>
      <c r="Q86" s="15">
        <v>1.8</v>
      </c>
      <c r="R86" s="15">
        <v>1.8</v>
      </c>
      <c r="S86" s="15">
        <v>0.3</v>
      </c>
      <c r="T86" s="15">
        <v>-0.8</v>
      </c>
      <c r="U86" s="15">
        <v>-0.8</v>
      </c>
      <c r="V86" s="15">
        <v>-0.3</v>
      </c>
      <c r="W86" s="23">
        <v>0.2</v>
      </c>
      <c r="X86" s="23">
        <v>0.2</v>
      </c>
      <c r="Y86" s="23">
        <v>3.3333333333333333E-2</v>
      </c>
      <c r="Z86" s="23">
        <v>0.23333333333333334</v>
      </c>
      <c r="AA86" s="20">
        <v>1</v>
      </c>
      <c r="AB86" s="20" t="s">
        <v>374</v>
      </c>
      <c r="AC86" s="22">
        <v>0</v>
      </c>
    </row>
    <row r="87" spans="1:29" ht="15.75" thickBot="1" x14ac:dyDescent="0.3">
      <c r="A87" s="4" t="s">
        <v>46</v>
      </c>
      <c r="B87" s="5" t="s">
        <v>307</v>
      </c>
      <c r="C87" s="14" t="s">
        <v>14</v>
      </c>
      <c r="D87" s="14">
        <v>2</v>
      </c>
      <c r="E87" s="20" t="s">
        <v>374</v>
      </c>
      <c r="F87" s="6">
        <v>4.3</v>
      </c>
      <c r="G87" s="20">
        <v>0</v>
      </c>
      <c r="H87" s="6">
        <v>0</v>
      </c>
      <c r="I87" s="6">
        <v>0</v>
      </c>
      <c r="J87" s="20">
        <v>0</v>
      </c>
      <c r="K87" s="20">
        <v>0</v>
      </c>
      <c r="L87" s="20">
        <v>0</v>
      </c>
      <c r="M87" s="20">
        <v>0</v>
      </c>
      <c r="N87" s="20">
        <v>0</v>
      </c>
      <c r="O87" s="20">
        <v>0</v>
      </c>
      <c r="P87" s="21">
        <v>0</v>
      </c>
      <c r="Q87" s="15">
        <v>0</v>
      </c>
      <c r="R87" s="15">
        <v>0</v>
      </c>
      <c r="S87" s="15">
        <v>0</v>
      </c>
      <c r="T87" s="15">
        <v>0</v>
      </c>
      <c r="U87" s="15">
        <v>0</v>
      </c>
      <c r="V87" s="15">
        <v>0</v>
      </c>
      <c r="W87" s="23">
        <v>0</v>
      </c>
      <c r="X87" s="23">
        <v>0</v>
      </c>
      <c r="Y87" s="23">
        <v>0</v>
      </c>
      <c r="Z87" s="23">
        <v>0</v>
      </c>
      <c r="AA87" s="20">
        <v>0</v>
      </c>
      <c r="AB87" s="20" t="s">
        <v>374</v>
      </c>
      <c r="AC87" s="22">
        <v>0</v>
      </c>
    </row>
    <row r="88" spans="1:29" ht="15.75" thickBot="1" x14ac:dyDescent="0.3">
      <c r="A88" s="4" t="s">
        <v>46</v>
      </c>
      <c r="B88" s="5" t="s">
        <v>308</v>
      </c>
      <c r="C88" s="14" t="s">
        <v>13</v>
      </c>
      <c r="D88" s="14">
        <v>3</v>
      </c>
      <c r="E88" s="20">
        <v>25</v>
      </c>
      <c r="F88" s="6">
        <v>7.7</v>
      </c>
      <c r="G88" s="20">
        <v>68</v>
      </c>
      <c r="H88" s="6">
        <v>7.6</v>
      </c>
      <c r="I88" s="6">
        <v>9</v>
      </c>
      <c r="J88" s="20">
        <v>6</v>
      </c>
      <c r="K88" s="20">
        <v>2</v>
      </c>
      <c r="L88" s="20">
        <v>2</v>
      </c>
      <c r="M88" s="20">
        <v>8</v>
      </c>
      <c r="N88" s="20">
        <v>0</v>
      </c>
      <c r="O88" s="20">
        <v>0</v>
      </c>
      <c r="P88" s="21">
        <v>8</v>
      </c>
      <c r="Q88" s="15">
        <v>2.2000000000000002</v>
      </c>
      <c r="R88" s="15">
        <v>3.8</v>
      </c>
      <c r="S88" s="15">
        <v>2.5</v>
      </c>
      <c r="T88" s="15">
        <v>3.8</v>
      </c>
      <c r="U88" s="15">
        <v>4.2</v>
      </c>
      <c r="V88" s="15">
        <v>-2.5</v>
      </c>
      <c r="W88" s="23">
        <v>0.24444444444444446</v>
      </c>
      <c r="X88" s="23">
        <v>0.42222222222222222</v>
      </c>
      <c r="Y88" s="23">
        <v>0.27777777777777779</v>
      </c>
      <c r="Z88" s="23">
        <v>0.52222222222222225</v>
      </c>
      <c r="AA88" s="20">
        <v>2</v>
      </c>
      <c r="AB88" s="20" t="s">
        <v>374</v>
      </c>
      <c r="AC88" s="22">
        <v>0</v>
      </c>
    </row>
    <row r="89" spans="1:29" ht="15.75" thickBot="1" x14ac:dyDescent="0.3">
      <c r="A89" s="4" t="s">
        <v>46</v>
      </c>
      <c r="B89" s="5" t="s">
        <v>1499</v>
      </c>
      <c r="C89" s="14" t="s">
        <v>13</v>
      </c>
      <c r="D89" s="14">
        <v>3</v>
      </c>
      <c r="E89" s="20" t="s">
        <v>374</v>
      </c>
      <c r="F89" s="6">
        <v>4.9000000000000004</v>
      </c>
      <c r="G89" s="20">
        <v>0</v>
      </c>
      <c r="H89" s="6">
        <v>0</v>
      </c>
      <c r="I89" s="6">
        <v>0</v>
      </c>
      <c r="J89" s="20">
        <v>0</v>
      </c>
      <c r="K89" s="20">
        <v>0</v>
      </c>
      <c r="L89" s="20">
        <v>0</v>
      </c>
      <c r="M89" s="20">
        <v>0</v>
      </c>
      <c r="N89" s="20">
        <v>0</v>
      </c>
      <c r="O89" s="20">
        <v>0</v>
      </c>
      <c r="P89" s="21">
        <v>0</v>
      </c>
      <c r="Q89" s="15">
        <v>0</v>
      </c>
      <c r="R89" s="15">
        <v>0</v>
      </c>
      <c r="S89" s="15">
        <v>0</v>
      </c>
      <c r="T89" s="15">
        <v>0</v>
      </c>
      <c r="U89" s="15">
        <v>0</v>
      </c>
      <c r="V89" s="15">
        <v>0</v>
      </c>
      <c r="W89" s="23">
        <v>0</v>
      </c>
      <c r="X89" s="23">
        <v>0</v>
      </c>
      <c r="Y89" s="23">
        <v>0</v>
      </c>
      <c r="Z89" s="23">
        <v>0</v>
      </c>
      <c r="AA89" s="20">
        <v>0</v>
      </c>
      <c r="AB89" s="20" t="s">
        <v>374</v>
      </c>
      <c r="AC89" s="22">
        <v>0</v>
      </c>
    </row>
    <row r="90" spans="1:29" ht="15.75" thickBot="1" x14ac:dyDescent="0.3">
      <c r="A90" s="4" t="s">
        <v>46</v>
      </c>
      <c r="B90" s="5" t="s">
        <v>119</v>
      </c>
      <c r="C90" s="14" t="s">
        <v>13</v>
      </c>
      <c r="D90" s="14">
        <v>3</v>
      </c>
      <c r="E90" s="20">
        <v>30</v>
      </c>
      <c r="F90" s="6">
        <v>4.8</v>
      </c>
      <c r="G90" s="20">
        <v>17</v>
      </c>
      <c r="H90" s="6">
        <v>2.4</v>
      </c>
      <c r="I90" s="6">
        <v>6.7</v>
      </c>
      <c r="J90" s="20">
        <v>1</v>
      </c>
      <c r="K90" s="20">
        <v>0</v>
      </c>
      <c r="L90" s="20">
        <v>0</v>
      </c>
      <c r="M90" s="20">
        <v>1</v>
      </c>
      <c r="N90" s="20">
        <v>0</v>
      </c>
      <c r="O90" s="20">
        <v>0</v>
      </c>
      <c r="P90" s="21">
        <v>1</v>
      </c>
      <c r="Q90" s="15">
        <v>1.2</v>
      </c>
      <c r="R90" s="15">
        <v>1.2</v>
      </c>
      <c r="S90" s="15">
        <v>0.1</v>
      </c>
      <c r="T90" s="15">
        <v>-0.19999999999999996</v>
      </c>
      <c r="U90" s="15">
        <v>-0.19999999999999996</v>
      </c>
      <c r="V90" s="15">
        <v>-0.1</v>
      </c>
      <c r="W90" s="23">
        <v>0.17910447761194029</v>
      </c>
      <c r="X90" s="23">
        <v>0.17910447761194029</v>
      </c>
      <c r="Y90" s="23">
        <v>1.4925373134328358E-2</v>
      </c>
      <c r="Z90" s="23">
        <v>0.19402985074626863</v>
      </c>
      <c r="AA90" s="20">
        <v>2</v>
      </c>
      <c r="AB90" s="20" t="s">
        <v>374</v>
      </c>
      <c r="AC90" s="22">
        <v>0</v>
      </c>
    </row>
    <row r="91" spans="1:29" ht="15.75" thickBot="1" x14ac:dyDescent="0.3">
      <c r="A91" s="4" t="s">
        <v>46</v>
      </c>
      <c r="B91" s="5" t="s">
        <v>310</v>
      </c>
      <c r="C91" s="14" t="s">
        <v>13</v>
      </c>
      <c r="D91" s="14">
        <v>3</v>
      </c>
      <c r="E91" s="20" t="s">
        <v>374</v>
      </c>
      <c r="F91" s="6">
        <v>4.8</v>
      </c>
      <c r="G91" s="20">
        <v>0</v>
      </c>
      <c r="H91" s="6">
        <v>0</v>
      </c>
      <c r="I91" s="6">
        <v>0</v>
      </c>
      <c r="J91" s="20">
        <v>0</v>
      </c>
      <c r="K91" s="20">
        <v>0</v>
      </c>
      <c r="L91" s="20">
        <v>0</v>
      </c>
      <c r="M91" s="20">
        <v>0</v>
      </c>
      <c r="N91" s="20">
        <v>0</v>
      </c>
      <c r="O91" s="20">
        <v>0</v>
      </c>
      <c r="P91" s="21">
        <v>0</v>
      </c>
      <c r="Q91" s="15">
        <v>0</v>
      </c>
      <c r="R91" s="15">
        <v>0</v>
      </c>
      <c r="S91" s="15">
        <v>0</v>
      </c>
      <c r="T91" s="15">
        <v>0</v>
      </c>
      <c r="U91" s="15">
        <v>0</v>
      </c>
      <c r="V91" s="15">
        <v>0</v>
      </c>
      <c r="W91" s="23">
        <v>0</v>
      </c>
      <c r="X91" s="23">
        <v>0</v>
      </c>
      <c r="Y91" s="23">
        <v>0</v>
      </c>
      <c r="Z91" s="23">
        <v>0</v>
      </c>
      <c r="AA91" s="20">
        <v>0</v>
      </c>
      <c r="AB91" s="20" t="s">
        <v>374</v>
      </c>
      <c r="AC91" s="22">
        <v>0</v>
      </c>
    </row>
    <row r="92" spans="1:29" ht="15.75" thickBot="1" x14ac:dyDescent="0.3">
      <c r="A92" s="4" t="s">
        <v>46</v>
      </c>
      <c r="B92" s="5" t="s">
        <v>58</v>
      </c>
      <c r="C92" s="14" t="s">
        <v>13</v>
      </c>
      <c r="D92" s="14">
        <v>3</v>
      </c>
      <c r="E92" s="20">
        <v>23</v>
      </c>
      <c r="F92" s="6">
        <v>5</v>
      </c>
      <c r="G92" s="20">
        <v>24</v>
      </c>
      <c r="H92" s="6">
        <v>2.7</v>
      </c>
      <c r="I92" s="6">
        <v>6.7</v>
      </c>
      <c r="J92" s="20">
        <v>0</v>
      </c>
      <c r="K92" s="20">
        <v>0</v>
      </c>
      <c r="L92" s="20">
        <v>0</v>
      </c>
      <c r="M92" s="20">
        <v>0</v>
      </c>
      <c r="N92" s="20">
        <v>1</v>
      </c>
      <c r="O92" s="20">
        <v>3</v>
      </c>
      <c r="P92" s="21">
        <v>3</v>
      </c>
      <c r="Q92" s="15">
        <v>0.8</v>
      </c>
      <c r="R92" s="15">
        <v>0.8</v>
      </c>
      <c r="S92" s="15">
        <v>1.2</v>
      </c>
      <c r="T92" s="15">
        <v>-0.8</v>
      </c>
      <c r="U92" s="15">
        <v>-0.8</v>
      </c>
      <c r="V92" s="15">
        <v>-0.19999999999999996</v>
      </c>
      <c r="W92" s="23">
        <v>0.11940298507462686</v>
      </c>
      <c r="X92" s="23">
        <v>0.11940298507462686</v>
      </c>
      <c r="Y92" s="23">
        <v>0.17910447761194029</v>
      </c>
      <c r="Z92" s="23">
        <v>0.29850746268656714</v>
      </c>
      <c r="AA92" s="20">
        <v>1</v>
      </c>
      <c r="AB92" s="20" t="s">
        <v>374</v>
      </c>
      <c r="AC92" s="22">
        <v>0</v>
      </c>
    </row>
    <row r="93" spans="1:29" ht="15.75" thickBot="1" x14ac:dyDescent="0.3">
      <c r="A93" s="4" t="s">
        <v>46</v>
      </c>
      <c r="B93" s="5" t="s">
        <v>311</v>
      </c>
      <c r="C93" s="14" t="s">
        <v>13</v>
      </c>
      <c r="D93" s="14">
        <v>3</v>
      </c>
      <c r="E93" s="20">
        <v>22</v>
      </c>
      <c r="F93" s="6">
        <v>5.3</v>
      </c>
      <c r="G93" s="20">
        <v>17</v>
      </c>
      <c r="H93" s="6">
        <v>1.9</v>
      </c>
      <c r="I93" s="6">
        <v>5.0999999999999996</v>
      </c>
      <c r="J93" s="20">
        <v>0</v>
      </c>
      <c r="K93" s="20">
        <v>0</v>
      </c>
      <c r="L93" s="20">
        <v>0</v>
      </c>
      <c r="M93" s="20">
        <v>0</v>
      </c>
      <c r="N93" s="20">
        <v>0</v>
      </c>
      <c r="O93" s="20">
        <v>1</v>
      </c>
      <c r="P93" s="21">
        <v>1</v>
      </c>
      <c r="Q93" s="15">
        <v>1.2</v>
      </c>
      <c r="R93" s="15">
        <v>1.2</v>
      </c>
      <c r="S93" s="15">
        <v>0.1</v>
      </c>
      <c r="T93" s="15">
        <v>-1.2</v>
      </c>
      <c r="U93" s="15">
        <v>-1.2</v>
      </c>
      <c r="V93" s="15">
        <v>-0.1</v>
      </c>
      <c r="W93" s="23">
        <v>0.23529411764705882</v>
      </c>
      <c r="X93" s="23">
        <v>0.23529411764705882</v>
      </c>
      <c r="Y93" s="23">
        <v>1.9607843137254905E-2</v>
      </c>
      <c r="Z93" s="23">
        <v>0.25490196078431371</v>
      </c>
      <c r="AA93" s="20">
        <v>0</v>
      </c>
      <c r="AB93" s="20" t="s">
        <v>374</v>
      </c>
      <c r="AC93" s="22">
        <v>0</v>
      </c>
    </row>
    <row r="94" spans="1:29" ht="15.75" thickBot="1" x14ac:dyDescent="0.3">
      <c r="A94" s="4" t="s">
        <v>46</v>
      </c>
      <c r="B94" s="5" t="s">
        <v>219</v>
      </c>
      <c r="C94" s="14" t="s">
        <v>13</v>
      </c>
      <c r="D94" s="14">
        <v>3</v>
      </c>
      <c r="E94" s="20">
        <v>28</v>
      </c>
      <c r="F94" s="6">
        <v>5.3</v>
      </c>
      <c r="G94" s="20">
        <v>10</v>
      </c>
      <c r="H94" s="6">
        <v>2.5</v>
      </c>
      <c r="I94" s="6">
        <v>2.8</v>
      </c>
      <c r="J94" s="20">
        <v>0</v>
      </c>
      <c r="K94" s="20">
        <v>0</v>
      </c>
      <c r="L94" s="20">
        <v>0</v>
      </c>
      <c r="M94" s="20">
        <v>0</v>
      </c>
      <c r="N94" s="20">
        <v>1</v>
      </c>
      <c r="O94" s="20">
        <v>1</v>
      </c>
      <c r="P94" s="21">
        <v>1</v>
      </c>
      <c r="Q94" s="15">
        <v>0.1</v>
      </c>
      <c r="R94" s="15">
        <v>0.1</v>
      </c>
      <c r="S94" s="15">
        <v>0.5</v>
      </c>
      <c r="T94" s="15">
        <v>-0.1</v>
      </c>
      <c r="U94" s="15">
        <v>-0.1</v>
      </c>
      <c r="V94" s="15">
        <v>0.5</v>
      </c>
      <c r="W94" s="23">
        <v>3.5714285714285719E-2</v>
      </c>
      <c r="X94" s="23">
        <v>3.5714285714285719E-2</v>
      </c>
      <c r="Y94" s="23">
        <v>0.17857142857142858</v>
      </c>
      <c r="Z94" s="23">
        <v>0.2142857142857143</v>
      </c>
      <c r="AA94" s="20">
        <v>1</v>
      </c>
      <c r="AB94" s="20" t="s">
        <v>374</v>
      </c>
      <c r="AC94" s="22">
        <v>0</v>
      </c>
    </row>
    <row r="95" spans="1:29" ht="15.75" thickBot="1" x14ac:dyDescent="0.3">
      <c r="A95" s="4" t="s">
        <v>46</v>
      </c>
      <c r="B95" s="5" t="s">
        <v>276</v>
      </c>
      <c r="C95" s="14" t="s">
        <v>13</v>
      </c>
      <c r="D95" s="14">
        <v>3</v>
      </c>
      <c r="E95" s="20">
        <v>24</v>
      </c>
      <c r="F95" s="6">
        <v>5</v>
      </c>
      <c r="G95" s="20">
        <v>29</v>
      </c>
      <c r="H95" s="6">
        <v>3.2</v>
      </c>
      <c r="I95" s="6">
        <v>7</v>
      </c>
      <c r="J95" s="20">
        <v>0</v>
      </c>
      <c r="K95" s="20">
        <v>0</v>
      </c>
      <c r="L95" s="20">
        <v>0</v>
      </c>
      <c r="M95" s="20">
        <v>0</v>
      </c>
      <c r="N95" s="20">
        <v>3</v>
      </c>
      <c r="O95" s="20">
        <v>3</v>
      </c>
      <c r="P95" s="21">
        <v>3</v>
      </c>
      <c r="Q95" s="15">
        <v>0.7</v>
      </c>
      <c r="R95" s="15">
        <v>0.7</v>
      </c>
      <c r="S95" s="15">
        <v>1.8</v>
      </c>
      <c r="T95" s="15">
        <v>-0.7</v>
      </c>
      <c r="U95" s="15">
        <v>-0.7</v>
      </c>
      <c r="V95" s="15">
        <v>1.2</v>
      </c>
      <c r="W95" s="23">
        <v>9.9999999999999992E-2</v>
      </c>
      <c r="X95" s="23">
        <v>9.9999999999999992E-2</v>
      </c>
      <c r="Y95" s="23">
        <v>0.25714285714285717</v>
      </c>
      <c r="Z95" s="23">
        <v>0.35714285714285715</v>
      </c>
      <c r="AA95" s="20">
        <v>0</v>
      </c>
      <c r="AB95" s="20" t="s">
        <v>374</v>
      </c>
      <c r="AC95" s="22">
        <v>0</v>
      </c>
    </row>
    <row r="96" spans="1:29" ht="15.75" thickBot="1" x14ac:dyDescent="0.3">
      <c r="A96" s="4" t="s">
        <v>46</v>
      </c>
      <c r="B96" s="5" t="s">
        <v>309</v>
      </c>
      <c r="C96" s="14" t="s">
        <v>13</v>
      </c>
      <c r="D96" s="14">
        <v>3</v>
      </c>
      <c r="E96" s="20" t="s">
        <v>374</v>
      </c>
      <c r="F96" s="6">
        <v>4.5</v>
      </c>
      <c r="G96" s="20">
        <v>0</v>
      </c>
      <c r="H96" s="6">
        <v>0</v>
      </c>
      <c r="I96" s="6">
        <v>0</v>
      </c>
      <c r="J96" s="20">
        <v>0</v>
      </c>
      <c r="K96" s="20">
        <v>0</v>
      </c>
      <c r="L96" s="20">
        <v>0</v>
      </c>
      <c r="M96" s="20">
        <v>0</v>
      </c>
      <c r="N96" s="20">
        <v>0</v>
      </c>
      <c r="O96" s="20">
        <v>0</v>
      </c>
      <c r="P96" s="21">
        <v>0</v>
      </c>
      <c r="Q96" s="15">
        <v>0</v>
      </c>
      <c r="R96" s="15">
        <v>0</v>
      </c>
      <c r="S96" s="15">
        <v>0</v>
      </c>
      <c r="T96" s="15">
        <v>0</v>
      </c>
      <c r="U96" s="15">
        <v>0</v>
      </c>
      <c r="V96" s="15">
        <v>0</v>
      </c>
      <c r="W96" s="23">
        <v>0</v>
      </c>
      <c r="X96" s="23">
        <v>0</v>
      </c>
      <c r="Y96" s="23">
        <v>0</v>
      </c>
      <c r="Z96" s="23">
        <v>0</v>
      </c>
      <c r="AA96" s="20">
        <v>0</v>
      </c>
      <c r="AB96" s="20" t="s">
        <v>374</v>
      </c>
      <c r="AC96" s="22">
        <v>0</v>
      </c>
    </row>
    <row r="97" spans="1:29" ht="15.75" thickBot="1" x14ac:dyDescent="0.3">
      <c r="A97" s="4" t="s">
        <v>46</v>
      </c>
      <c r="B97" s="5" t="s">
        <v>112</v>
      </c>
      <c r="C97" s="14" t="s">
        <v>13</v>
      </c>
      <c r="D97" s="14">
        <v>3</v>
      </c>
      <c r="E97" s="20">
        <v>26</v>
      </c>
      <c r="F97" s="6">
        <v>4.9000000000000004</v>
      </c>
      <c r="G97" s="20">
        <v>24</v>
      </c>
      <c r="H97" s="6">
        <v>2.7</v>
      </c>
      <c r="I97" s="6">
        <v>8</v>
      </c>
      <c r="J97" s="20">
        <v>0</v>
      </c>
      <c r="K97" s="20">
        <v>0</v>
      </c>
      <c r="L97" s="20">
        <v>0</v>
      </c>
      <c r="M97" s="20">
        <v>0</v>
      </c>
      <c r="N97" s="20">
        <v>2</v>
      </c>
      <c r="O97" s="20">
        <v>2</v>
      </c>
      <c r="P97" s="21">
        <v>2</v>
      </c>
      <c r="Q97" s="15">
        <v>0.2</v>
      </c>
      <c r="R97" s="15">
        <v>0.2</v>
      </c>
      <c r="S97" s="15">
        <v>0.7</v>
      </c>
      <c r="T97" s="15">
        <v>-0.2</v>
      </c>
      <c r="U97" s="15">
        <v>-0.2</v>
      </c>
      <c r="V97" s="15">
        <v>1.3</v>
      </c>
      <c r="W97" s="23">
        <v>2.5000000000000001E-2</v>
      </c>
      <c r="X97" s="23">
        <v>2.5000000000000001E-2</v>
      </c>
      <c r="Y97" s="23">
        <v>8.7499999999999994E-2</v>
      </c>
      <c r="Z97" s="23">
        <v>0.11249999999999999</v>
      </c>
      <c r="AA97" s="20">
        <v>1</v>
      </c>
      <c r="AB97" s="20" t="s">
        <v>374</v>
      </c>
      <c r="AC97" s="22">
        <v>0</v>
      </c>
    </row>
    <row r="98" spans="1:29" ht="15.75" thickBot="1" x14ac:dyDescent="0.3">
      <c r="A98" s="4" t="s">
        <v>46</v>
      </c>
      <c r="B98" s="5" t="s">
        <v>132</v>
      </c>
      <c r="C98" s="14" t="s">
        <v>13</v>
      </c>
      <c r="D98" s="14">
        <v>3</v>
      </c>
      <c r="E98" s="20">
        <v>20</v>
      </c>
      <c r="F98" s="6">
        <v>4.4000000000000004</v>
      </c>
      <c r="G98" s="20">
        <v>5</v>
      </c>
      <c r="H98" s="6">
        <v>1</v>
      </c>
      <c r="I98" s="6">
        <v>1.5</v>
      </c>
      <c r="J98" s="20">
        <v>0</v>
      </c>
      <c r="K98" s="20">
        <v>0</v>
      </c>
      <c r="L98" s="20">
        <v>0</v>
      </c>
      <c r="M98" s="20">
        <v>0</v>
      </c>
      <c r="N98" s="20">
        <v>0</v>
      </c>
      <c r="O98" s="20">
        <v>0</v>
      </c>
      <c r="P98" s="21">
        <v>0</v>
      </c>
      <c r="Q98" s="15">
        <v>0.1</v>
      </c>
      <c r="R98" s="15">
        <v>0.1</v>
      </c>
      <c r="S98" s="15">
        <v>0.1</v>
      </c>
      <c r="T98" s="15">
        <v>-0.1</v>
      </c>
      <c r="U98" s="15">
        <v>-0.1</v>
      </c>
      <c r="V98" s="15">
        <v>-0.1</v>
      </c>
      <c r="W98" s="23">
        <v>6.6666666666666666E-2</v>
      </c>
      <c r="X98" s="23">
        <v>6.6666666666666666E-2</v>
      </c>
      <c r="Y98" s="23">
        <v>6.6666666666666666E-2</v>
      </c>
      <c r="Z98" s="23">
        <v>0.13333333333333333</v>
      </c>
      <c r="AA98" s="20">
        <v>1</v>
      </c>
      <c r="AB98" s="20" t="s">
        <v>374</v>
      </c>
      <c r="AC98" s="22">
        <v>0</v>
      </c>
    </row>
    <row r="99" spans="1:29" ht="15.75" thickBot="1" x14ac:dyDescent="0.3">
      <c r="A99" s="4" t="s">
        <v>46</v>
      </c>
      <c r="B99" s="5" t="s">
        <v>1054</v>
      </c>
      <c r="C99" s="14" t="s">
        <v>13</v>
      </c>
      <c r="D99" s="14">
        <v>3</v>
      </c>
      <c r="E99" s="20">
        <v>22</v>
      </c>
      <c r="F99" s="6">
        <v>4.8</v>
      </c>
      <c r="G99" s="20">
        <v>20</v>
      </c>
      <c r="H99" s="6">
        <v>2.2000000000000002</v>
      </c>
      <c r="I99" s="6">
        <v>3</v>
      </c>
      <c r="J99" s="20">
        <v>1</v>
      </c>
      <c r="K99" s="20">
        <v>0</v>
      </c>
      <c r="L99" s="20">
        <v>0</v>
      </c>
      <c r="M99" s="20">
        <v>1</v>
      </c>
      <c r="N99" s="20">
        <v>1</v>
      </c>
      <c r="O99" s="20">
        <v>1</v>
      </c>
      <c r="P99" s="21">
        <v>2</v>
      </c>
      <c r="Q99" s="15">
        <v>1.1000000000000001</v>
      </c>
      <c r="R99" s="15">
        <v>1.1000000000000001</v>
      </c>
      <c r="S99" s="15">
        <v>0.4</v>
      </c>
      <c r="T99" s="15">
        <v>-0.10000000000000009</v>
      </c>
      <c r="U99" s="15">
        <v>-0.10000000000000009</v>
      </c>
      <c r="V99" s="15">
        <v>0.6</v>
      </c>
      <c r="W99" s="23">
        <v>0.3666666666666667</v>
      </c>
      <c r="X99" s="23">
        <v>0.3666666666666667</v>
      </c>
      <c r="Y99" s="23">
        <v>0.13333333333333333</v>
      </c>
      <c r="Z99" s="23">
        <v>0.5</v>
      </c>
      <c r="AA99" s="20">
        <v>0</v>
      </c>
      <c r="AB99" s="20" t="s">
        <v>374</v>
      </c>
      <c r="AC99" s="22">
        <v>0</v>
      </c>
    </row>
    <row r="100" spans="1:29" ht="15.75" thickBot="1" x14ac:dyDescent="0.3">
      <c r="A100" s="4" t="s">
        <v>46</v>
      </c>
      <c r="B100" s="5" t="s">
        <v>1500</v>
      </c>
      <c r="C100" s="14" t="s">
        <v>13</v>
      </c>
      <c r="D100" s="14">
        <v>3</v>
      </c>
      <c r="E100" s="20">
        <v>18</v>
      </c>
      <c r="F100" s="6">
        <v>4.5</v>
      </c>
      <c r="G100" s="20">
        <v>3</v>
      </c>
      <c r="H100" s="6">
        <v>1</v>
      </c>
      <c r="I100" s="6">
        <v>0.2</v>
      </c>
      <c r="J100" s="20">
        <v>0</v>
      </c>
      <c r="K100" s="20">
        <v>0</v>
      </c>
      <c r="L100" s="20">
        <v>0</v>
      </c>
      <c r="M100" s="20">
        <v>0</v>
      </c>
      <c r="N100" s="20">
        <v>0</v>
      </c>
      <c r="O100" s="20">
        <v>0</v>
      </c>
      <c r="P100" s="21">
        <v>0</v>
      </c>
      <c r="Q100" s="15">
        <v>0.2</v>
      </c>
      <c r="R100" s="15">
        <v>0.2</v>
      </c>
      <c r="S100" s="15">
        <v>0</v>
      </c>
      <c r="T100" s="15">
        <v>-0.2</v>
      </c>
      <c r="U100" s="15">
        <v>-0.2</v>
      </c>
      <c r="V100" s="15">
        <v>0</v>
      </c>
      <c r="W100" s="23">
        <v>1</v>
      </c>
      <c r="X100" s="23">
        <v>1</v>
      </c>
      <c r="Y100" s="23">
        <v>0</v>
      </c>
      <c r="Z100" s="23">
        <v>1</v>
      </c>
      <c r="AA100" s="20">
        <v>0</v>
      </c>
      <c r="AB100" s="20" t="s">
        <v>374</v>
      </c>
      <c r="AC100" s="22">
        <v>0</v>
      </c>
    </row>
    <row r="101" spans="1:29" ht="15.75" thickBot="1" x14ac:dyDescent="0.3">
      <c r="A101" s="4" t="s">
        <v>46</v>
      </c>
      <c r="B101" s="5" t="s">
        <v>1501</v>
      </c>
      <c r="C101" s="14" t="s">
        <v>13</v>
      </c>
      <c r="D101" s="14">
        <v>3</v>
      </c>
      <c r="E101" s="20">
        <v>21</v>
      </c>
      <c r="F101" s="6">
        <v>4.5</v>
      </c>
      <c r="G101" s="20">
        <v>1</v>
      </c>
      <c r="H101" s="6">
        <v>1</v>
      </c>
      <c r="I101" s="6">
        <v>0</v>
      </c>
      <c r="J101" s="20">
        <v>0</v>
      </c>
      <c r="K101" s="20">
        <v>0</v>
      </c>
      <c r="L101" s="20">
        <v>0</v>
      </c>
      <c r="M101" s="20">
        <v>0</v>
      </c>
      <c r="N101" s="20">
        <v>0</v>
      </c>
      <c r="O101" s="20">
        <v>0</v>
      </c>
      <c r="P101" s="21">
        <v>0</v>
      </c>
      <c r="Q101" s="15">
        <v>0</v>
      </c>
      <c r="R101" s="15">
        <v>0</v>
      </c>
      <c r="S101" s="15">
        <v>0</v>
      </c>
      <c r="T101" s="15">
        <v>0</v>
      </c>
      <c r="U101" s="15">
        <v>0</v>
      </c>
      <c r="V101" s="15">
        <v>0</v>
      </c>
      <c r="W101" s="23">
        <v>0</v>
      </c>
      <c r="X101" s="23">
        <v>0</v>
      </c>
      <c r="Y101" s="23">
        <v>0</v>
      </c>
      <c r="Z101" s="23">
        <v>0</v>
      </c>
      <c r="AA101" s="20">
        <v>0</v>
      </c>
      <c r="AB101" s="20" t="s">
        <v>374</v>
      </c>
      <c r="AC101" s="22">
        <v>0</v>
      </c>
    </row>
    <row r="102" spans="1:29" ht="15.75" thickBot="1" x14ac:dyDescent="0.3">
      <c r="A102" s="4" t="s">
        <v>46</v>
      </c>
      <c r="B102" s="5" t="s">
        <v>612</v>
      </c>
      <c r="C102" s="14" t="s">
        <v>15</v>
      </c>
      <c r="D102" s="14">
        <v>4</v>
      </c>
      <c r="E102" s="20" t="s">
        <v>374</v>
      </c>
      <c r="F102" s="6">
        <v>5.9</v>
      </c>
      <c r="G102" s="20">
        <v>0</v>
      </c>
      <c r="H102" s="6">
        <v>0</v>
      </c>
      <c r="I102" s="6">
        <v>0</v>
      </c>
      <c r="J102" s="20">
        <v>0</v>
      </c>
      <c r="K102" s="20">
        <v>0</v>
      </c>
      <c r="L102" s="20">
        <v>0</v>
      </c>
      <c r="M102" s="20">
        <v>0</v>
      </c>
      <c r="N102" s="20">
        <v>0</v>
      </c>
      <c r="O102" s="20">
        <v>0</v>
      </c>
      <c r="P102" s="21">
        <v>0</v>
      </c>
      <c r="Q102" s="15">
        <v>0</v>
      </c>
      <c r="R102" s="15">
        <v>0</v>
      </c>
      <c r="S102" s="15">
        <v>0</v>
      </c>
      <c r="T102" s="15">
        <v>0</v>
      </c>
      <c r="U102" s="15">
        <v>0</v>
      </c>
      <c r="V102" s="15">
        <v>0</v>
      </c>
      <c r="W102" s="23">
        <v>0</v>
      </c>
      <c r="X102" s="23">
        <v>0</v>
      </c>
      <c r="Y102" s="23">
        <v>0</v>
      </c>
      <c r="Z102" s="23">
        <v>0</v>
      </c>
      <c r="AA102" s="20">
        <v>0</v>
      </c>
      <c r="AB102" s="20" t="s">
        <v>374</v>
      </c>
      <c r="AC102" s="22">
        <v>0</v>
      </c>
    </row>
    <row r="103" spans="1:29" ht="15.75" thickBot="1" x14ac:dyDescent="0.3">
      <c r="A103" s="4" t="s">
        <v>46</v>
      </c>
      <c r="B103" s="5" t="s">
        <v>124</v>
      </c>
      <c r="C103" s="14" t="s">
        <v>15</v>
      </c>
      <c r="D103" s="14">
        <v>4</v>
      </c>
      <c r="E103" s="20">
        <v>28</v>
      </c>
      <c r="F103" s="6">
        <v>5.9</v>
      </c>
      <c r="G103" s="20">
        <v>39</v>
      </c>
      <c r="H103" s="6">
        <v>6.5</v>
      </c>
      <c r="I103" s="6">
        <v>4.5</v>
      </c>
      <c r="J103" s="20">
        <v>4</v>
      </c>
      <c r="K103" s="20">
        <v>0</v>
      </c>
      <c r="L103" s="20">
        <v>0</v>
      </c>
      <c r="M103" s="20">
        <v>4</v>
      </c>
      <c r="N103" s="20">
        <v>1</v>
      </c>
      <c r="O103" s="20">
        <v>2</v>
      </c>
      <c r="P103" s="21">
        <v>6</v>
      </c>
      <c r="Q103" s="15">
        <v>3.9</v>
      </c>
      <c r="R103" s="15">
        <v>3.9</v>
      </c>
      <c r="S103" s="15">
        <v>0.3</v>
      </c>
      <c r="T103" s="15">
        <v>0.10000000000000009</v>
      </c>
      <c r="U103" s="15">
        <v>0.10000000000000009</v>
      </c>
      <c r="V103" s="15">
        <v>0.7</v>
      </c>
      <c r="W103" s="23">
        <v>0.8666666666666667</v>
      </c>
      <c r="X103" s="23">
        <v>0.8666666666666667</v>
      </c>
      <c r="Y103" s="23">
        <v>6.6666666666666666E-2</v>
      </c>
      <c r="Z103" s="23">
        <v>0.93333333333333335</v>
      </c>
      <c r="AA103" s="20">
        <v>1</v>
      </c>
      <c r="AB103" s="20" t="s">
        <v>374</v>
      </c>
      <c r="AC103" s="22">
        <v>0</v>
      </c>
    </row>
    <row r="104" spans="1:29" ht="15.75" thickBot="1" x14ac:dyDescent="0.3">
      <c r="A104" s="4" t="s">
        <v>37</v>
      </c>
      <c r="B104" s="5" t="s">
        <v>202</v>
      </c>
      <c r="C104" s="14" t="s">
        <v>16</v>
      </c>
      <c r="D104" s="14">
        <v>1</v>
      </c>
      <c r="E104" s="20">
        <v>22</v>
      </c>
      <c r="F104" s="6">
        <v>4.5</v>
      </c>
      <c r="G104" s="20">
        <v>22</v>
      </c>
      <c r="H104" s="6">
        <v>3.1</v>
      </c>
      <c r="I104" s="6">
        <v>7</v>
      </c>
      <c r="J104" s="20">
        <v>0</v>
      </c>
      <c r="K104" s="20">
        <v>0</v>
      </c>
      <c r="L104" s="20">
        <v>0</v>
      </c>
      <c r="M104" s="20">
        <v>0</v>
      </c>
      <c r="N104" s="20">
        <v>0</v>
      </c>
      <c r="O104" s="20">
        <v>0</v>
      </c>
      <c r="P104" s="21">
        <v>0</v>
      </c>
      <c r="Q104" s="15">
        <v>0</v>
      </c>
      <c r="R104" s="15">
        <v>0</v>
      </c>
      <c r="S104" s="15">
        <v>0</v>
      </c>
      <c r="T104" s="15">
        <v>0</v>
      </c>
      <c r="U104" s="15">
        <v>0</v>
      </c>
      <c r="V104" s="15">
        <v>0</v>
      </c>
      <c r="W104" s="23">
        <v>0</v>
      </c>
      <c r="X104" s="23">
        <v>0</v>
      </c>
      <c r="Y104" s="23">
        <v>0</v>
      </c>
      <c r="Z104" s="23">
        <v>0</v>
      </c>
      <c r="AA104" s="20">
        <v>2</v>
      </c>
      <c r="AB104" s="20" t="s">
        <v>374</v>
      </c>
      <c r="AC104" s="22">
        <v>0</v>
      </c>
    </row>
    <row r="105" spans="1:29" ht="15.75" thickBot="1" x14ac:dyDescent="0.3">
      <c r="A105" s="4" t="s">
        <v>37</v>
      </c>
      <c r="B105" s="5" t="s">
        <v>199</v>
      </c>
      <c r="C105" s="14" t="s">
        <v>16</v>
      </c>
      <c r="D105" s="14">
        <v>1</v>
      </c>
      <c r="E105" s="20">
        <v>34</v>
      </c>
      <c r="F105" s="6">
        <v>4.3</v>
      </c>
      <c r="G105" s="20">
        <v>9</v>
      </c>
      <c r="H105" s="6">
        <v>4.5</v>
      </c>
      <c r="I105" s="6">
        <v>2</v>
      </c>
      <c r="J105" s="20">
        <v>0</v>
      </c>
      <c r="K105" s="20">
        <v>0</v>
      </c>
      <c r="L105" s="20">
        <v>0</v>
      </c>
      <c r="M105" s="20">
        <v>0</v>
      </c>
      <c r="N105" s="20">
        <v>0</v>
      </c>
      <c r="O105" s="20">
        <v>0</v>
      </c>
      <c r="P105" s="21">
        <v>0</v>
      </c>
      <c r="Q105" s="15">
        <v>0</v>
      </c>
      <c r="R105" s="15">
        <v>0</v>
      </c>
      <c r="S105" s="15">
        <v>0</v>
      </c>
      <c r="T105" s="15">
        <v>0</v>
      </c>
      <c r="U105" s="15">
        <v>0</v>
      </c>
      <c r="V105" s="15">
        <v>0</v>
      </c>
      <c r="W105" s="23">
        <v>0</v>
      </c>
      <c r="X105" s="23">
        <v>0</v>
      </c>
      <c r="Y105" s="23">
        <v>0</v>
      </c>
      <c r="Z105" s="23">
        <v>0</v>
      </c>
      <c r="AA105" s="20">
        <v>0</v>
      </c>
      <c r="AB105" s="20" t="s">
        <v>374</v>
      </c>
      <c r="AC105" s="22">
        <v>0</v>
      </c>
    </row>
    <row r="106" spans="1:29" ht="15.75" thickBot="1" x14ac:dyDescent="0.3">
      <c r="A106" s="4" t="s">
        <v>37</v>
      </c>
      <c r="B106" s="5" t="s">
        <v>312</v>
      </c>
      <c r="C106" s="14" t="s">
        <v>14</v>
      </c>
      <c r="D106" s="14">
        <v>2</v>
      </c>
      <c r="E106" s="20">
        <v>29</v>
      </c>
      <c r="F106" s="6">
        <v>4.4000000000000004</v>
      </c>
      <c r="G106" s="20">
        <v>1</v>
      </c>
      <c r="H106" s="6">
        <v>0.3</v>
      </c>
      <c r="I106" s="6">
        <v>0.9</v>
      </c>
      <c r="J106" s="20">
        <v>0</v>
      </c>
      <c r="K106" s="20">
        <v>0</v>
      </c>
      <c r="L106" s="20">
        <v>0</v>
      </c>
      <c r="M106" s="20">
        <v>0</v>
      </c>
      <c r="N106" s="20">
        <v>0</v>
      </c>
      <c r="O106" s="20">
        <v>0</v>
      </c>
      <c r="P106" s="21">
        <v>0</v>
      </c>
      <c r="Q106" s="15">
        <v>0</v>
      </c>
      <c r="R106" s="15">
        <v>0</v>
      </c>
      <c r="S106" s="15">
        <v>0</v>
      </c>
      <c r="T106" s="15">
        <v>0</v>
      </c>
      <c r="U106" s="15">
        <v>0</v>
      </c>
      <c r="V106" s="15">
        <v>0</v>
      </c>
      <c r="W106" s="23">
        <v>0</v>
      </c>
      <c r="X106" s="23">
        <v>0</v>
      </c>
      <c r="Y106" s="23">
        <v>0</v>
      </c>
      <c r="Z106" s="23">
        <v>0</v>
      </c>
      <c r="AA106" s="20">
        <v>0</v>
      </c>
      <c r="AB106" s="20" t="s">
        <v>374</v>
      </c>
      <c r="AC106" s="22">
        <v>0</v>
      </c>
    </row>
    <row r="107" spans="1:29" ht="15.75" thickBot="1" x14ac:dyDescent="0.3">
      <c r="A107" s="4" t="s">
        <v>37</v>
      </c>
      <c r="B107" s="5" t="s">
        <v>216</v>
      </c>
      <c r="C107" s="14" t="s">
        <v>14</v>
      </c>
      <c r="D107" s="14">
        <v>2</v>
      </c>
      <c r="E107" s="20">
        <v>26</v>
      </c>
      <c r="F107" s="6">
        <v>4.4000000000000004</v>
      </c>
      <c r="G107" s="20">
        <v>7</v>
      </c>
      <c r="H107" s="6">
        <v>1.8</v>
      </c>
      <c r="I107" s="6">
        <v>3.3</v>
      </c>
      <c r="J107" s="20">
        <v>0</v>
      </c>
      <c r="K107" s="20">
        <v>0</v>
      </c>
      <c r="L107" s="20">
        <v>0</v>
      </c>
      <c r="M107" s="20">
        <v>0</v>
      </c>
      <c r="N107" s="20">
        <v>0</v>
      </c>
      <c r="O107" s="20">
        <v>0</v>
      </c>
      <c r="P107" s="21">
        <v>0</v>
      </c>
      <c r="Q107" s="15">
        <v>0</v>
      </c>
      <c r="R107" s="15">
        <v>0</v>
      </c>
      <c r="S107" s="15">
        <v>0</v>
      </c>
      <c r="T107" s="15">
        <v>0</v>
      </c>
      <c r="U107" s="15">
        <v>0</v>
      </c>
      <c r="V107" s="15">
        <v>0</v>
      </c>
      <c r="W107" s="23">
        <v>0</v>
      </c>
      <c r="X107" s="23">
        <v>0</v>
      </c>
      <c r="Y107" s="23">
        <v>0</v>
      </c>
      <c r="Z107" s="23">
        <v>0</v>
      </c>
      <c r="AA107" s="20">
        <v>2</v>
      </c>
      <c r="AB107" s="20" t="s">
        <v>374</v>
      </c>
      <c r="AC107" s="22">
        <v>0</v>
      </c>
    </row>
    <row r="108" spans="1:29" ht="15.75" thickBot="1" x14ac:dyDescent="0.3">
      <c r="A108" s="4" t="s">
        <v>37</v>
      </c>
      <c r="B108" s="5" t="s">
        <v>109</v>
      </c>
      <c r="C108" s="14" t="s">
        <v>14</v>
      </c>
      <c r="D108" s="14">
        <v>2</v>
      </c>
      <c r="E108" s="20">
        <v>24</v>
      </c>
      <c r="F108" s="6">
        <v>4.5</v>
      </c>
      <c r="G108" s="20">
        <v>21</v>
      </c>
      <c r="H108" s="6">
        <v>3</v>
      </c>
      <c r="I108" s="6">
        <v>6.1</v>
      </c>
      <c r="J108" s="20">
        <v>0</v>
      </c>
      <c r="K108" s="20">
        <v>0</v>
      </c>
      <c r="L108" s="20">
        <v>0</v>
      </c>
      <c r="M108" s="20">
        <v>0</v>
      </c>
      <c r="N108" s="20">
        <v>1</v>
      </c>
      <c r="O108" s="20">
        <v>1</v>
      </c>
      <c r="P108" s="21">
        <v>1</v>
      </c>
      <c r="Q108" s="15">
        <v>0.1</v>
      </c>
      <c r="R108" s="15">
        <v>0.1</v>
      </c>
      <c r="S108" s="15">
        <v>0.2</v>
      </c>
      <c r="T108" s="15">
        <v>-0.1</v>
      </c>
      <c r="U108" s="15">
        <v>-0.1</v>
      </c>
      <c r="V108" s="15">
        <v>0.8</v>
      </c>
      <c r="W108" s="23">
        <v>1.6393442622950821E-2</v>
      </c>
      <c r="X108" s="23">
        <v>1.6393442622950821E-2</v>
      </c>
      <c r="Y108" s="23">
        <v>3.2786885245901641E-2</v>
      </c>
      <c r="Z108" s="23">
        <v>4.9180327868852458E-2</v>
      </c>
      <c r="AA108" s="20">
        <v>1</v>
      </c>
      <c r="AB108" s="20" t="s">
        <v>374</v>
      </c>
      <c r="AC108" s="22">
        <v>0</v>
      </c>
    </row>
    <row r="109" spans="1:29" ht="15.75" thickBot="1" x14ac:dyDescent="0.3">
      <c r="A109" s="4" t="s">
        <v>37</v>
      </c>
      <c r="B109" s="5" t="s">
        <v>116</v>
      </c>
      <c r="C109" s="14" t="s">
        <v>14</v>
      </c>
      <c r="D109" s="14">
        <v>2</v>
      </c>
      <c r="E109" s="20">
        <v>32</v>
      </c>
      <c r="F109" s="6">
        <v>4.5</v>
      </c>
      <c r="G109" s="20">
        <v>29</v>
      </c>
      <c r="H109" s="6">
        <v>3.6</v>
      </c>
      <c r="I109" s="6">
        <v>7.8</v>
      </c>
      <c r="J109" s="20">
        <v>0</v>
      </c>
      <c r="K109" s="20">
        <v>0</v>
      </c>
      <c r="L109" s="20">
        <v>0</v>
      </c>
      <c r="M109" s="20">
        <v>0</v>
      </c>
      <c r="N109" s="20">
        <v>0</v>
      </c>
      <c r="O109" s="20">
        <v>0</v>
      </c>
      <c r="P109" s="21">
        <v>0</v>
      </c>
      <c r="Q109" s="15">
        <v>0.1</v>
      </c>
      <c r="R109" s="15">
        <v>0.1</v>
      </c>
      <c r="S109" s="15">
        <v>0.8</v>
      </c>
      <c r="T109" s="15">
        <v>-0.1</v>
      </c>
      <c r="U109" s="15">
        <v>-0.1</v>
      </c>
      <c r="V109" s="15">
        <v>-0.8</v>
      </c>
      <c r="W109" s="23">
        <v>1.2820512820512822E-2</v>
      </c>
      <c r="X109" s="23">
        <v>1.2820512820512822E-2</v>
      </c>
      <c r="Y109" s="23">
        <v>0.10256410256410257</v>
      </c>
      <c r="Z109" s="23">
        <v>0.11538461538461539</v>
      </c>
      <c r="AA109" s="20">
        <v>1</v>
      </c>
      <c r="AB109" s="20" t="s">
        <v>374</v>
      </c>
      <c r="AC109" s="22">
        <v>0</v>
      </c>
    </row>
    <row r="110" spans="1:29" ht="15.75" thickBot="1" x14ac:dyDescent="0.3">
      <c r="A110" s="4" t="s">
        <v>37</v>
      </c>
      <c r="B110" s="5" t="s">
        <v>42</v>
      </c>
      <c r="C110" s="14" t="s">
        <v>14</v>
      </c>
      <c r="D110" s="14">
        <v>2</v>
      </c>
      <c r="E110" s="20">
        <v>32</v>
      </c>
      <c r="F110" s="6">
        <v>4.5</v>
      </c>
      <c r="G110" s="20">
        <v>22</v>
      </c>
      <c r="H110" s="6">
        <v>2.8</v>
      </c>
      <c r="I110" s="6">
        <v>7.8</v>
      </c>
      <c r="J110" s="20">
        <v>0</v>
      </c>
      <c r="K110" s="20">
        <v>0</v>
      </c>
      <c r="L110" s="20">
        <v>0</v>
      </c>
      <c r="M110" s="20">
        <v>0</v>
      </c>
      <c r="N110" s="20">
        <v>0</v>
      </c>
      <c r="O110" s="20">
        <v>0</v>
      </c>
      <c r="P110" s="21">
        <v>0</v>
      </c>
      <c r="Q110" s="15">
        <v>0.2</v>
      </c>
      <c r="R110" s="15">
        <v>0.2</v>
      </c>
      <c r="S110" s="15">
        <v>0.3</v>
      </c>
      <c r="T110" s="15">
        <v>-0.2</v>
      </c>
      <c r="U110" s="15">
        <v>-0.2</v>
      </c>
      <c r="V110" s="15">
        <v>-0.3</v>
      </c>
      <c r="W110" s="23">
        <v>2.5641025641025644E-2</v>
      </c>
      <c r="X110" s="23">
        <v>2.5641025641025644E-2</v>
      </c>
      <c r="Y110" s="23">
        <v>3.8461538461538464E-2</v>
      </c>
      <c r="Z110" s="23">
        <v>6.4102564102564111E-2</v>
      </c>
      <c r="AA110" s="20">
        <v>2</v>
      </c>
      <c r="AB110" s="20" t="s">
        <v>374</v>
      </c>
      <c r="AC110" s="22">
        <v>0</v>
      </c>
    </row>
    <row r="111" spans="1:29" ht="15.75" thickBot="1" x14ac:dyDescent="0.3">
      <c r="A111" s="4" t="s">
        <v>37</v>
      </c>
      <c r="B111" s="5" t="s">
        <v>313</v>
      </c>
      <c r="C111" s="14" t="s">
        <v>14</v>
      </c>
      <c r="D111" s="14">
        <v>2</v>
      </c>
      <c r="E111" s="20">
        <v>26</v>
      </c>
      <c r="F111" s="6">
        <v>5</v>
      </c>
      <c r="G111" s="20">
        <v>3</v>
      </c>
      <c r="H111" s="6">
        <v>0.5</v>
      </c>
      <c r="I111" s="6">
        <v>3.8</v>
      </c>
      <c r="J111" s="20">
        <v>0</v>
      </c>
      <c r="K111" s="20">
        <v>0</v>
      </c>
      <c r="L111" s="20">
        <v>0</v>
      </c>
      <c r="M111" s="20">
        <v>0</v>
      </c>
      <c r="N111" s="20">
        <v>0</v>
      </c>
      <c r="O111" s="20">
        <v>0</v>
      </c>
      <c r="P111" s="21">
        <v>0</v>
      </c>
      <c r="Q111" s="15">
        <v>0.1</v>
      </c>
      <c r="R111" s="15">
        <v>0.1</v>
      </c>
      <c r="S111" s="15">
        <v>0.5</v>
      </c>
      <c r="T111" s="15">
        <v>-0.1</v>
      </c>
      <c r="U111" s="15">
        <v>-0.1</v>
      </c>
      <c r="V111" s="15">
        <v>-0.5</v>
      </c>
      <c r="W111" s="23">
        <v>2.6315789473684213E-2</v>
      </c>
      <c r="X111" s="23">
        <v>2.6315789473684213E-2</v>
      </c>
      <c r="Y111" s="23">
        <v>0.13157894736842105</v>
      </c>
      <c r="Z111" s="23">
        <v>0.15789473684210525</v>
      </c>
      <c r="AA111" s="20">
        <v>2</v>
      </c>
      <c r="AB111" s="20" t="s">
        <v>374</v>
      </c>
      <c r="AC111" s="22">
        <v>0</v>
      </c>
    </row>
    <row r="112" spans="1:29" ht="15.75" thickBot="1" x14ac:dyDescent="0.3">
      <c r="A112" s="4" t="s">
        <v>37</v>
      </c>
      <c r="B112" s="5" t="s">
        <v>314</v>
      </c>
      <c r="C112" s="14" t="s">
        <v>14</v>
      </c>
      <c r="D112" s="14">
        <v>2</v>
      </c>
      <c r="E112" s="20">
        <v>24</v>
      </c>
      <c r="F112" s="6">
        <v>4.4000000000000004</v>
      </c>
      <c r="G112" s="20">
        <v>3</v>
      </c>
      <c r="H112" s="6">
        <v>3</v>
      </c>
      <c r="I112" s="6">
        <v>0.1</v>
      </c>
      <c r="J112" s="20">
        <v>0</v>
      </c>
      <c r="K112" s="20">
        <v>0</v>
      </c>
      <c r="L112" s="20">
        <v>0</v>
      </c>
      <c r="M112" s="20">
        <v>0</v>
      </c>
      <c r="N112" s="20">
        <v>1</v>
      </c>
      <c r="O112" s="20">
        <v>1</v>
      </c>
      <c r="P112" s="21">
        <v>1</v>
      </c>
      <c r="Q112" s="15">
        <v>0</v>
      </c>
      <c r="R112" s="15">
        <v>0</v>
      </c>
      <c r="S112" s="15">
        <v>0</v>
      </c>
      <c r="T112" s="15">
        <v>0</v>
      </c>
      <c r="U112" s="15">
        <v>0</v>
      </c>
      <c r="V112" s="15">
        <v>1</v>
      </c>
      <c r="W112" s="23">
        <v>0</v>
      </c>
      <c r="X112" s="23">
        <v>0</v>
      </c>
      <c r="Y112" s="23">
        <v>0</v>
      </c>
      <c r="Z112" s="23">
        <v>0</v>
      </c>
      <c r="AA112" s="20">
        <v>0</v>
      </c>
      <c r="AB112" s="20" t="s">
        <v>374</v>
      </c>
      <c r="AC112" s="22">
        <v>0</v>
      </c>
    </row>
    <row r="113" spans="1:29" ht="15.75" thickBot="1" x14ac:dyDescent="0.3">
      <c r="A113" s="4" t="s">
        <v>37</v>
      </c>
      <c r="B113" s="5" t="s">
        <v>1502</v>
      </c>
      <c r="C113" s="14" t="s">
        <v>14</v>
      </c>
      <c r="D113" s="14">
        <v>2</v>
      </c>
      <c r="E113" s="20">
        <v>25</v>
      </c>
      <c r="F113" s="6">
        <v>4.5</v>
      </c>
      <c r="G113" s="20">
        <v>13</v>
      </c>
      <c r="H113" s="6">
        <v>2.6</v>
      </c>
      <c r="I113" s="6">
        <v>3.3</v>
      </c>
      <c r="J113" s="20">
        <v>0</v>
      </c>
      <c r="K113" s="20">
        <v>0</v>
      </c>
      <c r="L113" s="20">
        <v>0</v>
      </c>
      <c r="M113" s="20">
        <v>0</v>
      </c>
      <c r="N113" s="20">
        <v>0</v>
      </c>
      <c r="O113" s="20">
        <v>0</v>
      </c>
      <c r="P113" s="21">
        <v>0</v>
      </c>
      <c r="Q113" s="15">
        <v>0.2</v>
      </c>
      <c r="R113" s="15">
        <v>0.2</v>
      </c>
      <c r="S113" s="15">
        <v>0.2</v>
      </c>
      <c r="T113" s="15">
        <v>-0.2</v>
      </c>
      <c r="U113" s="15">
        <v>-0.2</v>
      </c>
      <c r="V113" s="15">
        <v>-0.2</v>
      </c>
      <c r="W113" s="23">
        <v>6.0606060606060615E-2</v>
      </c>
      <c r="X113" s="23">
        <v>6.0606060606060615E-2</v>
      </c>
      <c r="Y113" s="23">
        <v>6.0606060606060615E-2</v>
      </c>
      <c r="Z113" s="23">
        <v>0.12121212121212123</v>
      </c>
      <c r="AA113" s="20">
        <v>0</v>
      </c>
      <c r="AB113" s="20" t="s">
        <v>374</v>
      </c>
      <c r="AC113" s="22">
        <v>0</v>
      </c>
    </row>
    <row r="114" spans="1:29" ht="15.75" thickBot="1" x14ac:dyDescent="0.3">
      <c r="A114" s="4" t="s">
        <v>37</v>
      </c>
      <c r="B114" s="5" t="s">
        <v>1055</v>
      </c>
      <c r="C114" s="14" t="s">
        <v>14</v>
      </c>
      <c r="D114" s="14">
        <v>2</v>
      </c>
      <c r="E114" s="20">
        <v>20</v>
      </c>
      <c r="F114" s="6">
        <v>4</v>
      </c>
      <c r="G114" s="20">
        <v>0</v>
      </c>
      <c r="H114" s="6">
        <v>0</v>
      </c>
      <c r="I114" s="6">
        <v>0</v>
      </c>
      <c r="J114" s="20">
        <v>0</v>
      </c>
      <c r="K114" s="20">
        <v>0</v>
      </c>
      <c r="L114" s="20">
        <v>0</v>
      </c>
      <c r="M114" s="20">
        <v>0</v>
      </c>
      <c r="N114" s="20">
        <v>0</v>
      </c>
      <c r="O114" s="20">
        <v>0</v>
      </c>
      <c r="P114" s="21">
        <v>0</v>
      </c>
      <c r="Q114" s="15">
        <v>0</v>
      </c>
      <c r="R114" s="15">
        <v>0</v>
      </c>
      <c r="S114" s="15">
        <v>0</v>
      </c>
      <c r="T114" s="15">
        <v>0</v>
      </c>
      <c r="U114" s="15">
        <v>0</v>
      </c>
      <c r="V114" s="15">
        <v>0</v>
      </c>
      <c r="W114" s="23">
        <v>0</v>
      </c>
      <c r="X114" s="23">
        <v>0</v>
      </c>
      <c r="Y114" s="23">
        <v>0</v>
      </c>
      <c r="Z114" s="23">
        <v>0</v>
      </c>
      <c r="AA114" s="20">
        <v>0</v>
      </c>
      <c r="AB114" s="20" t="s">
        <v>374</v>
      </c>
      <c r="AC114" s="22">
        <v>0</v>
      </c>
    </row>
    <row r="115" spans="1:29" ht="15.75" thickBot="1" x14ac:dyDescent="0.3">
      <c r="A115" s="4" t="s">
        <v>37</v>
      </c>
      <c r="B115" s="5" t="s">
        <v>613</v>
      </c>
      <c r="C115" s="14" t="s">
        <v>13</v>
      </c>
      <c r="D115" s="14">
        <v>3</v>
      </c>
      <c r="E115" s="20">
        <v>20</v>
      </c>
      <c r="F115" s="6">
        <v>5.3</v>
      </c>
      <c r="G115" s="20">
        <v>21</v>
      </c>
      <c r="H115" s="6">
        <v>3</v>
      </c>
      <c r="I115" s="6">
        <v>4.5</v>
      </c>
      <c r="J115" s="20">
        <v>1</v>
      </c>
      <c r="K115" s="20">
        <v>0</v>
      </c>
      <c r="L115" s="20">
        <v>0</v>
      </c>
      <c r="M115" s="20">
        <v>1</v>
      </c>
      <c r="N115" s="20">
        <v>1</v>
      </c>
      <c r="O115" s="20">
        <v>2</v>
      </c>
      <c r="P115" s="21">
        <v>3</v>
      </c>
      <c r="Q115" s="15">
        <v>0.8</v>
      </c>
      <c r="R115" s="15">
        <v>0.8</v>
      </c>
      <c r="S115" s="15">
        <v>1.2</v>
      </c>
      <c r="T115" s="15">
        <v>0.19999999999999996</v>
      </c>
      <c r="U115" s="15">
        <v>0.19999999999999996</v>
      </c>
      <c r="V115" s="15">
        <v>-0.19999999999999996</v>
      </c>
      <c r="W115" s="23">
        <v>0.17777777777777778</v>
      </c>
      <c r="X115" s="23">
        <v>0.17777777777777778</v>
      </c>
      <c r="Y115" s="23">
        <v>0.26666666666666666</v>
      </c>
      <c r="Z115" s="23">
        <v>0.44444444444444442</v>
      </c>
      <c r="AA115" s="20">
        <v>2</v>
      </c>
      <c r="AB115" s="20" t="s">
        <v>374</v>
      </c>
      <c r="AC115" s="22">
        <v>0</v>
      </c>
    </row>
    <row r="116" spans="1:29" ht="15.75" thickBot="1" x14ac:dyDescent="0.3">
      <c r="A116" s="4" t="s">
        <v>37</v>
      </c>
      <c r="B116" s="5" t="s">
        <v>226</v>
      </c>
      <c r="C116" s="14" t="s">
        <v>13</v>
      </c>
      <c r="D116" s="14">
        <v>3</v>
      </c>
      <c r="E116" s="20">
        <v>20</v>
      </c>
      <c r="F116" s="6">
        <v>5</v>
      </c>
      <c r="G116" s="20">
        <v>27</v>
      </c>
      <c r="H116" s="6">
        <v>3.4</v>
      </c>
      <c r="I116" s="6">
        <v>6.4</v>
      </c>
      <c r="J116" s="20">
        <v>1</v>
      </c>
      <c r="K116" s="20">
        <v>0</v>
      </c>
      <c r="L116" s="20">
        <v>0</v>
      </c>
      <c r="M116" s="20">
        <v>1</v>
      </c>
      <c r="N116" s="20">
        <v>1</v>
      </c>
      <c r="O116" s="20">
        <v>1</v>
      </c>
      <c r="P116" s="21">
        <v>2</v>
      </c>
      <c r="Q116" s="15">
        <v>0.8</v>
      </c>
      <c r="R116" s="15">
        <v>0.8</v>
      </c>
      <c r="S116" s="15">
        <v>0.2</v>
      </c>
      <c r="T116" s="15">
        <v>0.19999999999999996</v>
      </c>
      <c r="U116" s="15">
        <v>0.19999999999999996</v>
      </c>
      <c r="V116" s="15">
        <v>0.8</v>
      </c>
      <c r="W116" s="23">
        <v>0.125</v>
      </c>
      <c r="X116" s="23">
        <v>0.125</v>
      </c>
      <c r="Y116" s="23">
        <v>3.125E-2</v>
      </c>
      <c r="Z116" s="23">
        <v>0.15625</v>
      </c>
      <c r="AA116" s="20">
        <v>1</v>
      </c>
      <c r="AB116" s="20" t="s">
        <v>374</v>
      </c>
      <c r="AC116" s="22">
        <v>0</v>
      </c>
    </row>
    <row r="117" spans="1:29" ht="15.75" thickBot="1" x14ac:dyDescent="0.3">
      <c r="A117" s="4" t="s">
        <v>37</v>
      </c>
      <c r="B117" s="5" t="s">
        <v>215</v>
      </c>
      <c r="C117" s="14" t="s">
        <v>13</v>
      </c>
      <c r="D117" s="14">
        <v>3</v>
      </c>
      <c r="E117" s="20">
        <v>19</v>
      </c>
      <c r="F117" s="6">
        <v>5</v>
      </c>
      <c r="G117" s="20">
        <v>25</v>
      </c>
      <c r="H117" s="6">
        <v>3.1</v>
      </c>
      <c r="I117" s="6">
        <v>7.7</v>
      </c>
      <c r="J117" s="20">
        <v>1</v>
      </c>
      <c r="K117" s="20">
        <v>0</v>
      </c>
      <c r="L117" s="20">
        <v>0</v>
      </c>
      <c r="M117" s="20">
        <v>1</v>
      </c>
      <c r="N117" s="20">
        <v>0</v>
      </c>
      <c r="O117" s="20">
        <v>0</v>
      </c>
      <c r="P117" s="21">
        <v>1</v>
      </c>
      <c r="Q117" s="15">
        <v>0.4</v>
      </c>
      <c r="R117" s="15">
        <v>0.4</v>
      </c>
      <c r="S117" s="15">
        <v>0.7</v>
      </c>
      <c r="T117" s="15">
        <v>0.6</v>
      </c>
      <c r="U117" s="15">
        <v>0.6</v>
      </c>
      <c r="V117" s="15">
        <v>-0.7</v>
      </c>
      <c r="W117" s="23">
        <v>5.1948051948051951E-2</v>
      </c>
      <c r="X117" s="23">
        <v>5.1948051948051951E-2</v>
      </c>
      <c r="Y117" s="23">
        <v>9.0909090909090898E-2</v>
      </c>
      <c r="Z117" s="23">
        <v>0.14285714285714285</v>
      </c>
      <c r="AA117" s="20">
        <v>2</v>
      </c>
      <c r="AB117" s="20" t="s">
        <v>374</v>
      </c>
      <c r="AC117" s="22">
        <v>0</v>
      </c>
    </row>
    <row r="118" spans="1:29" ht="15.75" thickBot="1" x14ac:dyDescent="0.3">
      <c r="A118" s="4" t="s">
        <v>37</v>
      </c>
      <c r="B118" s="5" t="s">
        <v>1056</v>
      </c>
      <c r="C118" s="14" t="s">
        <v>13</v>
      </c>
      <c r="D118" s="14">
        <v>3</v>
      </c>
      <c r="E118" s="20">
        <v>24</v>
      </c>
      <c r="F118" s="6">
        <v>4.8</v>
      </c>
      <c r="G118" s="20">
        <v>11</v>
      </c>
      <c r="H118" s="6">
        <v>1.8</v>
      </c>
      <c r="I118" s="6">
        <v>2.5</v>
      </c>
      <c r="J118" s="20">
        <v>0</v>
      </c>
      <c r="K118" s="20">
        <v>0</v>
      </c>
      <c r="L118" s="20">
        <v>0</v>
      </c>
      <c r="M118" s="20">
        <v>0</v>
      </c>
      <c r="N118" s="20">
        <v>1</v>
      </c>
      <c r="O118" s="20">
        <v>1</v>
      </c>
      <c r="P118" s="21">
        <v>1</v>
      </c>
      <c r="Q118" s="15">
        <v>0.1</v>
      </c>
      <c r="R118" s="15">
        <v>0.1</v>
      </c>
      <c r="S118" s="15">
        <v>0</v>
      </c>
      <c r="T118" s="15">
        <v>-0.1</v>
      </c>
      <c r="U118" s="15">
        <v>-0.1</v>
      </c>
      <c r="V118" s="15">
        <v>1</v>
      </c>
      <c r="W118" s="23">
        <v>0.04</v>
      </c>
      <c r="X118" s="23">
        <v>0.04</v>
      </c>
      <c r="Y118" s="23">
        <v>0</v>
      </c>
      <c r="Z118" s="23">
        <v>0.04</v>
      </c>
      <c r="AA118" s="20">
        <v>0</v>
      </c>
      <c r="AB118" s="20" t="s">
        <v>374</v>
      </c>
      <c r="AC118" s="22">
        <v>0</v>
      </c>
    </row>
    <row r="119" spans="1:29" ht="15.75" thickBot="1" x14ac:dyDescent="0.3">
      <c r="A119" s="4" t="s">
        <v>37</v>
      </c>
      <c r="B119" s="5" t="s">
        <v>265</v>
      </c>
      <c r="C119" s="14" t="s">
        <v>13</v>
      </c>
      <c r="D119" s="14">
        <v>3</v>
      </c>
      <c r="E119" s="20">
        <v>25</v>
      </c>
      <c r="F119" s="6">
        <v>4.4000000000000004</v>
      </c>
      <c r="G119" s="20">
        <v>0</v>
      </c>
      <c r="H119" s="6">
        <v>0</v>
      </c>
      <c r="I119" s="6">
        <v>0</v>
      </c>
      <c r="J119" s="20">
        <v>0</v>
      </c>
      <c r="K119" s="20">
        <v>0</v>
      </c>
      <c r="L119" s="20">
        <v>0</v>
      </c>
      <c r="M119" s="20">
        <v>0</v>
      </c>
      <c r="N119" s="20">
        <v>0</v>
      </c>
      <c r="O119" s="20">
        <v>0</v>
      </c>
      <c r="P119" s="21">
        <v>0</v>
      </c>
      <c r="Q119" s="15">
        <v>0</v>
      </c>
      <c r="R119" s="15">
        <v>0</v>
      </c>
      <c r="S119" s="15">
        <v>0</v>
      </c>
      <c r="T119" s="15">
        <v>0</v>
      </c>
      <c r="U119" s="15">
        <v>0</v>
      </c>
      <c r="V119" s="15">
        <v>0</v>
      </c>
      <c r="W119" s="23">
        <v>0</v>
      </c>
      <c r="X119" s="23">
        <v>0</v>
      </c>
      <c r="Y119" s="23">
        <v>0</v>
      </c>
      <c r="Z119" s="23">
        <v>0</v>
      </c>
      <c r="AA119" s="20">
        <v>0</v>
      </c>
      <c r="AB119" s="20" t="s">
        <v>374</v>
      </c>
      <c r="AC119" s="22">
        <v>0</v>
      </c>
    </row>
    <row r="120" spans="1:29" ht="15.75" thickBot="1" x14ac:dyDescent="0.3">
      <c r="A120" s="4" t="s">
        <v>37</v>
      </c>
      <c r="B120" s="5" t="s">
        <v>230</v>
      </c>
      <c r="C120" s="14" t="s">
        <v>13</v>
      </c>
      <c r="D120" s="14">
        <v>3</v>
      </c>
      <c r="E120" s="20">
        <v>38</v>
      </c>
      <c r="F120" s="6">
        <v>5</v>
      </c>
      <c r="G120" s="20">
        <v>5</v>
      </c>
      <c r="H120" s="6">
        <v>1.7</v>
      </c>
      <c r="I120" s="6">
        <v>1.9</v>
      </c>
      <c r="J120" s="20">
        <v>0</v>
      </c>
      <c r="K120" s="20">
        <v>0</v>
      </c>
      <c r="L120" s="20">
        <v>0</v>
      </c>
      <c r="M120" s="20">
        <v>0</v>
      </c>
      <c r="N120" s="20">
        <v>0</v>
      </c>
      <c r="O120" s="20">
        <v>0</v>
      </c>
      <c r="P120" s="21">
        <v>0</v>
      </c>
      <c r="Q120" s="15">
        <v>0.2</v>
      </c>
      <c r="R120" s="15">
        <v>0.2</v>
      </c>
      <c r="S120" s="15">
        <v>0.2</v>
      </c>
      <c r="T120" s="15">
        <v>-0.2</v>
      </c>
      <c r="U120" s="15">
        <v>-0.2</v>
      </c>
      <c r="V120" s="15">
        <v>-0.2</v>
      </c>
      <c r="W120" s="23">
        <v>0.10526315789473685</v>
      </c>
      <c r="X120" s="23">
        <v>0.10526315789473685</v>
      </c>
      <c r="Y120" s="23">
        <v>0.10526315789473685</v>
      </c>
      <c r="Z120" s="23">
        <v>0.2105263157894737</v>
      </c>
      <c r="AA120" s="20">
        <v>1</v>
      </c>
      <c r="AB120" s="20" t="s">
        <v>374</v>
      </c>
      <c r="AC120" s="22">
        <v>0</v>
      </c>
    </row>
    <row r="121" spans="1:29" ht="15.75" thickBot="1" x14ac:dyDescent="0.3">
      <c r="A121" s="4" t="s">
        <v>37</v>
      </c>
      <c r="B121" s="5" t="s">
        <v>1503</v>
      </c>
      <c r="C121" s="14" t="s">
        <v>13</v>
      </c>
      <c r="D121" s="14">
        <v>3</v>
      </c>
      <c r="E121" s="20">
        <v>20</v>
      </c>
      <c r="F121" s="6">
        <v>5.4</v>
      </c>
      <c r="G121" s="20">
        <v>7</v>
      </c>
      <c r="H121" s="6">
        <v>1</v>
      </c>
      <c r="I121" s="6">
        <v>1</v>
      </c>
      <c r="J121" s="20">
        <v>0</v>
      </c>
      <c r="K121" s="20">
        <v>0</v>
      </c>
      <c r="L121" s="20">
        <v>0</v>
      </c>
      <c r="M121" s="20">
        <v>0</v>
      </c>
      <c r="N121" s="20">
        <v>0</v>
      </c>
      <c r="O121" s="20">
        <v>0</v>
      </c>
      <c r="P121" s="21">
        <v>0</v>
      </c>
      <c r="Q121" s="15">
        <v>0.2</v>
      </c>
      <c r="R121" s="15">
        <v>0.2</v>
      </c>
      <c r="S121" s="15">
        <v>0.2</v>
      </c>
      <c r="T121" s="15">
        <v>-0.2</v>
      </c>
      <c r="U121" s="15">
        <v>-0.2</v>
      </c>
      <c r="V121" s="15">
        <v>-0.2</v>
      </c>
      <c r="W121" s="23">
        <v>0.2</v>
      </c>
      <c r="X121" s="23">
        <v>0.2</v>
      </c>
      <c r="Y121" s="23">
        <v>0.2</v>
      </c>
      <c r="Z121" s="23">
        <v>0.4</v>
      </c>
      <c r="AA121" s="20">
        <v>0</v>
      </c>
      <c r="AB121" s="20" t="s">
        <v>374</v>
      </c>
      <c r="AC121" s="22">
        <v>0</v>
      </c>
    </row>
    <row r="122" spans="1:29" ht="15.75" thickBot="1" x14ac:dyDescent="0.3">
      <c r="A122" s="4" t="s">
        <v>37</v>
      </c>
      <c r="B122" s="5" t="s">
        <v>38</v>
      </c>
      <c r="C122" s="14" t="s">
        <v>13</v>
      </c>
      <c r="D122" s="14">
        <v>3</v>
      </c>
      <c r="E122" s="20">
        <v>27</v>
      </c>
      <c r="F122" s="6">
        <v>6.5</v>
      </c>
      <c r="G122" s="20">
        <v>34</v>
      </c>
      <c r="H122" s="6">
        <v>3.8</v>
      </c>
      <c r="I122" s="6">
        <v>8.1999999999999993</v>
      </c>
      <c r="J122" s="20">
        <v>1</v>
      </c>
      <c r="K122" s="20">
        <v>0</v>
      </c>
      <c r="L122" s="20">
        <v>0</v>
      </c>
      <c r="M122" s="20">
        <v>1</v>
      </c>
      <c r="N122" s="20">
        <v>2</v>
      </c>
      <c r="O122" s="20">
        <v>3</v>
      </c>
      <c r="P122" s="21">
        <v>4</v>
      </c>
      <c r="Q122" s="15">
        <v>2.2999999999999998</v>
      </c>
      <c r="R122" s="15">
        <v>2.2999999999999998</v>
      </c>
      <c r="S122" s="15">
        <v>1.5</v>
      </c>
      <c r="T122" s="15">
        <v>-1.2999999999999998</v>
      </c>
      <c r="U122" s="15">
        <v>-1.2999999999999998</v>
      </c>
      <c r="V122" s="15">
        <v>0.5</v>
      </c>
      <c r="W122" s="23">
        <v>0.28048780487804881</v>
      </c>
      <c r="X122" s="23">
        <v>0.28048780487804881</v>
      </c>
      <c r="Y122" s="23">
        <v>0.18292682926829271</v>
      </c>
      <c r="Z122" s="23">
        <v>0.46341463414634154</v>
      </c>
      <c r="AA122" s="20">
        <v>0</v>
      </c>
      <c r="AB122" s="20" t="s">
        <v>374</v>
      </c>
      <c r="AC122" s="22">
        <v>0</v>
      </c>
    </row>
    <row r="123" spans="1:29" ht="15.75" thickBot="1" x14ac:dyDescent="0.3">
      <c r="A123" s="4" t="s">
        <v>37</v>
      </c>
      <c r="B123" s="5" t="s">
        <v>163</v>
      </c>
      <c r="C123" s="14" t="s">
        <v>13</v>
      </c>
      <c r="D123" s="14">
        <v>3</v>
      </c>
      <c r="E123" s="20">
        <v>22</v>
      </c>
      <c r="F123" s="6">
        <v>5.4</v>
      </c>
      <c r="G123" s="20">
        <v>14</v>
      </c>
      <c r="H123" s="6">
        <v>2.8</v>
      </c>
      <c r="I123" s="6">
        <v>1.5</v>
      </c>
      <c r="J123" s="20">
        <v>1</v>
      </c>
      <c r="K123" s="20">
        <v>0</v>
      </c>
      <c r="L123" s="20">
        <v>0</v>
      </c>
      <c r="M123" s="20">
        <v>1</v>
      </c>
      <c r="N123" s="20">
        <v>1</v>
      </c>
      <c r="O123" s="20">
        <v>1</v>
      </c>
      <c r="P123" s="21">
        <v>2</v>
      </c>
      <c r="Q123" s="15">
        <v>0.3</v>
      </c>
      <c r="R123" s="15">
        <v>0.3</v>
      </c>
      <c r="S123" s="15">
        <v>0.6</v>
      </c>
      <c r="T123" s="15">
        <v>0.7</v>
      </c>
      <c r="U123" s="15">
        <v>0.7</v>
      </c>
      <c r="V123" s="15">
        <v>0.4</v>
      </c>
      <c r="W123" s="23">
        <v>0.19999999999999998</v>
      </c>
      <c r="X123" s="23">
        <v>0.19999999999999998</v>
      </c>
      <c r="Y123" s="23">
        <v>0.39999999999999997</v>
      </c>
      <c r="Z123" s="23">
        <v>0.6</v>
      </c>
      <c r="AA123" s="20">
        <v>0</v>
      </c>
      <c r="AB123" s="20" t="s">
        <v>374</v>
      </c>
      <c r="AC123" s="22">
        <v>0</v>
      </c>
    </row>
    <row r="124" spans="1:29" ht="15.75" thickBot="1" x14ac:dyDescent="0.3">
      <c r="A124" s="4" t="s">
        <v>37</v>
      </c>
      <c r="B124" s="5" t="s">
        <v>315</v>
      </c>
      <c r="C124" s="14" t="s">
        <v>13</v>
      </c>
      <c r="D124" s="14">
        <v>3</v>
      </c>
      <c r="E124" s="20" t="s">
        <v>374</v>
      </c>
      <c r="F124" s="6">
        <v>6.5</v>
      </c>
      <c r="G124" s="20">
        <v>0</v>
      </c>
      <c r="H124" s="6">
        <v>0</v>
      </c>
      <c r="I124" s="6">
        <v>0</v>
      </c>
      <c r="J124" s="20">
        <v>0</v>
      </c>
      <c r="K124" s="20">
        <v>0</v>
      </c>
      <c r="L124" s="20">
        <v>0</v>
      </c>
      <c r="M124" s="20">
        <v>0</v>
      </c>
      <c r="N124" s="20">
        <v>0</v>
      </c>
      <c r="O124" s="20">
        <v>0</v>
      </c>
      <c r="P124" s="21">
        <v>0</v>
      </c>
      <c r="Q124" s="15">
        <v>0</v>
      </c>
      <c r="R124" s="15">
        <v>0</v>
      </c>
      <c r="S124" s="15">
        <v>0</v>
      </c>
      <c r="T124" s="15">
        <v>0</v>
      </c>
      <c r="U124" s="15">
        <v>0</v>
      </c>
      <c r="V124" s="15">
        <v>0</v>
      </c>
      <c r="W124" s="23">
        <v>0</v>
      </c>
      <c r="X124" s="23">
        <v>0</v>
      </c>
      <c r="Y124" s="23">
        <v>0</v>
      </c>
      <c r="Z124" s="23">
        <v>0</v>
      </c>
      <c r="AA124" s="20">
        <v>0</v>
      </c>
      <c r="AB124" s="20" t="s">
        <v>374</v>
      </c>
      <c r="AC124" s="22">
        <v>0</v>
      </c>
    </row>
    <row r="125" spans="1:29" ht="15.75" thickBot="1" x14ac:dyDescent="0.3">
      <c r="A125" s="4" t="s">
        <v>37</v>
      </c>
      <c r="B125" s="5" t="s">
        <v>1504</v>
      </c>
      <c r="C125" s="14" t="s">
        <v>13</v>
      </c>
      <c r="D125" s="14">
        <v>3</v>
      </c>
      <c r="E125" s="20">
        <v>20</v>
      </c>
      <c r="F125" s="6">
        <v>5.4</v>
      </c>
      <c r="G125" s="20">
        <v>2</v>
      </c>
      <c r="H125" s="6">
        <v>1</v>
      </c>
      <c r="I125" s="6">
        <v>0.3</v>
      </c>
      <c r="J125" s="20">
        <v>0</v>
      </c>
      <c r="K125" s="20">
        <v>0</v>
      </c>
      <c r="L125" s="20">
        <v>0</v>
      </c>
      <c r="M125" s="20">
        <v>0</v>
      </c>
      <c r="N125" s="20">
        <v>0</v>
      </c>
      <c r="O125" s="20">
        <v>0</v>
      </c>
      <c r="P125" s="21">
        <v>0</v>
      </c>
      <c r="Q125" s="15">
        <v>0</v>
      </c>
      <c r="R125" s="15">
        <v>0</v>
      </c>
      <c r="S125" s="15">
        <v>0</v>
      </c>
      <c r="T125" s="15">
        <v>0</v>
      </c>
      <c r="U125" s="15">
        <v>0</v>
      </c>
      <c r="V125" s="15">
        <v>0</v>
      </c>
      <c r="W125" s="23">
        <v>0</v>
      </c>
      <c r="X125" s="23">
        <v>0</v>
      </c>
      <c r="Y125" s="23">
        <v>0</v>
      </c>
      <c r="Z125" s="23">
        <v>0</v>
      </c>
      <c r="AA125" s="20">
        <v>0</v>
      </c>
      <c r="AB125" s="20" t="s">
        <v>374</v>
      </c>
      <c r="AC125" s="22">
        <v>0</v>
      </c>
    </row>
    <row r="126" spans="1:29" ht="15.75" thickBot="1" x14ac:dyDescent="0.3">
      <c r="A126" s="4" t="s">
        <v>37</v>
      </c>
      <c r="B126" s="5" t="s">
        <v>1505</v>
      </c>
      <c r="C126" s="14" t="s">
        <v>13</v>
      </c>
      <c r="D126" s="14">
        <v>3</v>
      </c>
      <c r="E126" s="20">
        <v>22</v>
      </c>
      <c r="F126" s="6">
        <v>5.5</v>
      </c>
      <c r="G126" s="20">
        <v>36</v>
      </c>
      <c r="H126" s="6">
        <v>4.5</v>
      </c>
      <c r="I126" s="6">
        <v>5</v>
      </c>
      <c r="J126" s="20">
        <v>2</v>
      </c>
      <c r="K126" s="20">
        <v>0</v>
      </c>
      <c r="L126" s="20">
        <v>0</v>
      </c>
      <c r="M126" s="20">
        <v>2</v>
      </c>
      <c r="N126" s="20">
        <v>2</v>
      </c>
      <c r="O126" s="20">
        <v>3</v>
      </c>
      <c r="P126" s="21">
        <v>5</v>
      </c>
      <c r="Q126" s="15">
        <v>1.5</v>
      </c>
      <c r="R126" s="15">
        <v>1.5</v>
      </c>
      <c r="S126" s="15">
        <v>0.9</v>
      </c>
      <c r="T126" s="15">
        <v>0.5</v>
      </c>
      <c r="U126" s="15">
        <v>0.5</v>
      </c>
      <c r="V126" s="15">
        <v>1.1000000000000001</v>
      </c>
      <c r="W126" s="23">
        <v>0.3</v>
      </c>
      <c r="X126" s="23">
        <v>0.3</v>
      </c>
      <c r="Y126" s="23">
        <v>0.18</v>
      </c>
      <c r="Z126" s="23">
        <v>0.48</v>
      </c>
      <c r="AA126" s="20">
        <v>1</v>
      </c>
      <c r="AB126" s="20" t="s">
        <v>374</v>
      </c>
      <c r="AC126" s="22">
        <v>0</v>
      </c>
    </row>
    <row r="127" spans="1:29" ht="15.75" thickBot="1" x14ac:dyDescent="0.3">
      <c r="A127" s="4" t="s">
        <v>37</v>
      </c>
      <c r="B127" s="5" t="s">
        <v>1506</v>
      </c>
      <c r="C127" s="14" t="s">
        <v>13</v>
      </c>
      <c r="D127" s="14">
        <v>3</v>
      </c>
      <c r="E127" s="20" t="s">
        <v>374</v>
      </c>
      <c r="F127" s="6">
        <v>5.5</v>
      </c>
      <c r="G127" s="20">
        <v>0</v>
      </c>
      <c r="H127" s="6">
        <v>0</v>
      </c>
      <c r="I127" s="6">
        <v>0</v>
      </c>
      <c r="J127" s="20">
        <v>0</v>
      </c>
      <c r="K127" s="20">
        <v>0</v>
      </c>
      <c r="L127" s="20">
        <v>0</v>
      </c>
      <c r="M127" s="20">
        <v>0</v>
      </c>
      <c r="N127" s="20">
        <v>0</v>
      </c>
      <c r="O127" s="20">
        <v>0</v>
      </c>
      <c r="P127" s="21">
        <v>0</v>
      </c>
      <c r="Q127" s="15">
        <v>0</v>
      </c>
      <c r="R127" s="15">
        <v>0</v>
      </c>
      <c r="S127" s="15">
        <v>0</v>
      </c>
      <c r="T127" s="15">
        <v>0</v>
      </c>
      <c r="U127" s="15">
        <v>0</v>
      </c>
      <c r="V127" s="15">
        <v>0</v>
      </c>
      <c r="W127" s="23">
        <v>0</v>
      </c>
      <c r="X127" s="23">
        <v>0</v>
      </c>
      <c r="Y127" s="23">
        <v>0</v>
      </c>
      <c r="Z127" s="23">
        <v>0</v>
      </c>
      <c r="AA127" s="20">
        <v>0</v>
      </c>
      <c r="AB127" s="20" t="s">
        <v>374</v>
      </c>
      <c r="AC127" s="22">
        <v>0</v>
      </c>
    </row>
    <row r="128" spans="1:29" ht="15.75" thickBot="1" x14ac:dyDescent="0.3">
      <c r="A128" s="4" t="s">
        <v>37</v>
      </c>
      <c r="B128" s="5" t="s">
        <v>1507</v>
      </c>
      <c r="C128" s="14" t="s">
        <v>13</v>
      </c>
      <c r="D128" s="14">
        <v>3</v>
      </c>
      <c r="E128" s="20">
        <v>21</v>
      </c>
      <c r="F128" s="6">
        <v>5</v>
      </c>
      <c r="G128" s="20">
        <v>12</v>
      </c>
      <c r="H128" s="6">
        <v>1.7</v>
      </c>
      <c r="I128" s="6">
        <v>4.0999999999999996</v>
      </c>
      <c r="J128" s="20">
        <v>0</v>
      </c>
      <c r="K128" s="20">
        <v>0</v>
      </c>
      <c r="L128" s="20">
        <v>0</v>
      </c>
      <c r="M128" s="20">
        <v>0</v>
      </c>
      <c r="N128" s="20">
        <v>0</v>
      </c>
      <c r="O128" s="20">
        <v>0</v>
      </c>
      <c r="P128" s="21">
        <v>0</v>
      </c>
      <c r="Q128" s="15">
        <v>0.6</v>
      </c>
      <c r="R128" s="15">
        <v>0.6</v>
      </c>
      <c r="S128" s="15">
        <v>0.6</v>
      </c>
      <c r="T128" s="15">
        <v>-0.6</v>
      </c>
      <c r="U128" s="15">
        <v>-0.6</v>
      </c>
      <c r="V128" s="15">
        <v>-0.6</v>
      </c>
      <c r="W128" s="23">
        <v>0.14634146341463417</v>
      </c>
      <c r="X128" s="23">
        <v>0.14634146341463417</v>
      </c>
      <c r="Y128" s="23">
        <v>0.14634146341463417</v>
      </c>
      <c r="Z128" s="23">
        <v>0.29268292682926833</v>
      </c>
      <c r="AA128" s="20">
        <v>1</v>
      </c>
      <c r="AB128" s="20" t="s">
        <v>374</v>
      </c>
      <c r="AC128" s="22">
        <v>0</v>
      </c>
    </row>
    <row r="129" spans="1:29" ht="15.75" thickBot="1" x14ac:dyDescent="0.3">
      <c r="A129" s="4" t="s">
        <v>37</v>
      </c>
      <c r="B129" s="5" t="s">
        <v>1508</v>
      </c>
      <c r="C129" s="14" t="s">
        <v>13</v>
      </c>
      <c r="D129" s="14">
        <v>3</v>
      </c>
      <c r="E129" s="20" t="s">
        <v>374</v>
      </c>
      <c r="F129" s="6">
        <v>4.5</v>
      </c>
      <c r="G129" s="20">
        <v>0</v>
      </c>
      <c r="H129" s="6">
        <v>0</v>
      </c>
      <c r="I129" s="6">
        <v>0</v>
      </c>
      <c r="J129" s="20">
        <v>0</v>
      </c>
      <c r="K129" s="20">
        <v>0</v>
      </c>
      <c r="L129" s="20">
        <v>0</v>
      </c>
      <c r="M129" s="20">
        <v>0</v>
      </c>
      <c r="N129" s="20">
        <v>0</v>
      </c>
      <c r="O129" s="20">
        <v>0</v>
      </c>
      <c r="P129" s="21">
        <v>0</v>
      </c>
      <c r="Q129" s="15">
        <v>0</v>
      </c>
      <c r="R129" s="15">
        <v>0</v>
      </c>
      <c r="S129" s="15">
        <v>0</v>
      </c>
      <c r="T129" s="15">
        <v>0</v>
      </c>
      <c r="U129" s="15">
        <v>0</v>
      </c>
      <c r="V129" s="15">
        <v>0</v>
      </c>
      <c r="W129" s="23">
        <v>0</v>
      </c>
      <c r="X129" s="23">
        <v>0</v>
      </c>
      <c r="Y129" s="23">
        <v>0</v>
      </c>
      <c r="Z129" s="23">
        <v>0</v>
      </c>
      <c r="AA129" s="20">
        <v>0</v>
      </c>
      <c r="AB129" s="20" t="s">
        <v>374</v>
      </c>
      <c r="AC129" s="22">
        <v>0</v>
      </c>
    </row>
    <row r="130" spans="1:29" ht="15.75" thickBot="1" x14ac:dyDescent="0.3">
      <c r="A130" s="4" t="s">
        <v>37</v>
      </c>
      <c r="B130" s="5" t="s">
        <v>316</v>
      </c>
      <c r="C130" s="14" t="s">
        <v>15</v>
      </c>
      <c r="D130" s="14">
        <v>4</v>
      </c>
      <c r="E130" s="20">
        <v>33</v>
      </c>
      <c r="F130" s="6">
        <v>5.9</v>
      </c>
      <c r="G130" s="20">
        <v>57</v>
      </c>
      <c r="H130" s="6">
        <v>6.3</v>
      </c>
      <c r="I130" s="6">
        <v>8.3000000000000007</v>
      </c>
      <c r="J130" s="20">
        <v>6</v>
      </c>
      <c r="K130" s="20">
        <v>0</v>
      </c>
      <c r="L130" s="20">
        <v>0</v>
      </c>
      <c r="M130" s="20">
        <v>6</v>
      </c>
      <c r="N130" s="20">
        <v>1</v>
      </c>
      <c r="O130" s="20">
        <v>1</v>
      </c>
      <c r="P130" s="21">
        <v>7</v>
      </c>
      <c r="Q130" s="15">
        <v>4.5</v>
      </c>
      <c r="R130" s="15">
        <v>4.5</v>
      </c>
      <c r="S130" s="15">
        <v>0.3</v>
      </c>
      <c r="T130" s="15">
        <v>1.5</v>
      </c>
      <c r="U130" s="15">
        <v>1.5</v>
      </c>
      <c r="V130" s="15">
        <v>0.7</v>
      </c>
      <c r="W130" s="23">
        <v>0.54216867469879515</v>
      </c>
      <c r="X130" s="23">
        <v>0.54216867469879515</v>
      </c>
      <c r="Y130" s="23">
        <v>3.614457831325301E-2</v>
      </c>
      <c r="Z130" s="23">
        <v>0.57831325301204817</v>
      </c>
      <c r="AA130" s="20">
        <v>1</v>
      </c>
      <c r="AB130" s="20" t="s">
        <v>374</v>
      </c>
      <c r="AC130" s="22">
        <v>0</v>
      </c>
    </row>
    <row r="131" spans="1:29" ht="15.75" thickBot="1" x14ac:dyDescent="0.3">
      <c r="A131" s="4" t="s">
        <v>37</v>
      </c>
      <c r="B131" s="5" t="s">
        <v>44</v>
      </c>
      <c r="C131" s="14" t="s">
        <v>15</v>
      </c>
      <c r="D131" s="14">
        <v>4</v>
      </c>
      <c r="E131" s="20">
        <v>20</v>
      </c>
      <c r="F131" s="6">
        <v>5.5</v>
      </c>
      <c r="G131" s="20">
        <v>11</v>
      </c>
      <c r="H131" s="6">
        <v>2.2000000000000002</v>
      </c>
      <c r="I131" s="6">
        <v>1.1000000000000001</v>
      </c>
      <c r="J131" s="20">
        <v>1</v>
      </c>
      <c r="K131" s="20">
        <v>0</v>
      </c>
      <c r="L131" s="20">
        <v>0</v>
      </c>
      <c r="M131" s="20">
        <v>1</v>
      </c>
      <c r="N131" s="20">
        <v>0</v>
      </c>
      <c r="O131" s="20">
        <v>0</v>
      </c>
      <c r="P131" s="21">
        <v>1</v>
      </c>
      <c r="Q131" s="15">
        <v>0.2</v>
      </c>
      <c r="R131" s="15">
        <v>0.2</v>
      </c>
      <c r="S131" s="15">
        <v>0</v>
      </c>
      <c r="T131" s="15">
        <v>0.8</v>
      </c>
      <c r="U131" s="15">
        <v>0.8</v>
      </c>
      <c r="V131" s="15">
        <v>0</v>
      </c>
      <c r="W131" s="23">
        <v>0.18181818181818182</v>
      </c>
      <c r="X131" s="23">
        <v>0.18181818181818182</v>
      </c>
      <c r="Y131" s="23">
        <v>0</v>
      </c>
      <c r="Z131" s="23">
        <v>0.18181818181818182</v>
      </c>
      <c r="AA131" s="20">
        <v>0</v>
      </c>
      <c r="AB131" s="20" t="s">
        <v>374</v>
      </c>
      <c r="AC131" s="22">
        <v>0</v>
      </c>
    </row>
    <row r="132" spans="1:29" ht="15.75" thickBot="1" x14ac:dyDescent="0.3">
      <c r="A132" s="4" t="s">
        <v>37</v>
      </c>
      <c r="B132" s="5" t="s">
        <v>54</v>
      </c>
      <c r="C132" s="14" t="s">
        <v>15</v>
      </c>
      <c r="D132" s="14">
        <v>4</v>
      </c>
      <c r="E132" s="20">
        <v>23</v>
      </c>
      <c r="F132" s="6">
        <v>5.4</v>
      </c>
      <c r="G132" s="20">
        <v>19</v>
      </c>
      <c r="H132" s="6">
        <v>4.8</v>
      </c>
      <c r="I132" s="6">
        <v>3.1</v>
      </c>
      <c r="J132" s="20">
        <v>2</v>
      </c>
      <c r="K132" s="20">
        <v>0</v>
      </c>
      <c r="L132" s="20">
        <v>0</v>
      </c>
      <c r="M132" s="20">
        <v>2</v>
      </c>
      <c r="N132" s="20">
        <v>0</v>
      </c>
      <c r="O132" s="20">
        <v>0</v>
      </c>
      <c r="P132" s="21">
        <v>2</v>
      </c>
      <c r="Q132" s="15">
        <v>0.8</v>
      </c>
      <c r="R132" s="15">
        <v>0.8</v>
      </c>
      <c r="S132" s="15">
        <v>0.3</v>
      </c>
      <c r="T132" s="15">
        <v>1.2</v>
      </c>
      <c r="U132" s="15">
        <v>1.2</v>
      </c>
      <c r="V132" s="15">
        <v>-0.3</v>
      </c>
      <c r="W132" s="23">
        <v>0.25806451612903225</v>
      </c>
      <c r="X132" s="23">
        <v>0.25806451612903225</v>
      </c>
      <c r="Y132" s="23">
        <v>9.6774193548387094E-2</v>
      </c>
      <c r="Z132" s="23">
        <v>0.35483870967741937</v>
      </c>
      <c r="AA132" s="20">
        <v>1</v>
      </c>
      <c r="AB132" s="20" t="s">
        <v>374</v>
      </c>
      <c r="AC132" s="22">
        <v>0</v>
      </c>
    </row>
    <row r="133" spans="1:29" ht="15.75" thickBot="1" x14ac:dyDescent="0.3">
      <c r="A133" s="4" t="s">
        <v>51</v>
      </c>
      <c r="B133" s="5" t="s">
        <v>1057</v>
      </c>
      <c r="C133" s="14" t="s">
        <v>16</v>
      </c>
      <c r="D133" s="14">
        <v>1</v>
      </c>
      <c r="E133" s="20">
        <v>22</v>
      </c>
      <c r="F133" s="6">
        <v>4.3</v>
      </c>
      <c r="G133" s="20">
        <v>0</v>
      </c>
      <c r="H133" s="6">
        <v>0</v>
      </c>
      <c r="I133" s="6">
        <v>0</v>
      </c>
      <c r="J133" s="20">
        <v>0</v>
      </c>
      <c r="K133" s="20">
        <v>0</v>
      </c>
      <c r="L133" s="20">
        <v>0</v>
      </c>
      <c r="M133" s="20">
        <v>0</v>
      </c>
      <c r="N133" s="20">
        <v>0</v>
      </c>
      <c r="O133" s="20">
        <v>0</v>
      </c>
      <c r="P133" s="21">
        <v>0</v>
      </c>
      <c r="Q133" s="15">
        <v>0</v>
      </c>
      <c r="R133" s="15">
        <v>0</v>
      </c>
      <c r="S133" s="15">
        <v>0</v>
      </c>
      <c r="T133" s="15">
        <v>0</v>
      </c>
      <c r="U133" s="15">
        <v>0</v>
      </c>
      <c r="V133" s="15">
        <v>0</v>
      </c>
      <c r="W133" s="23">
        <v>0</v>
      </c>
      <c r="X133" s="23">
        <v>0</v>
      </c>
      <c r="Y133" s="23">
        <v>0</v>
      </c>
      <c r="Z133" s="23">
        <v>0</v>
      </c>
      <c r="AA133" s="20">
        <v>0</v>
      </c>
      <c r="AB133" s="20" t="s">
        <v>374</v>
      </c>
      <c r="AC133" s="22">
        <v>0</v>
      </c>
    </row>
    <row r="134" spans="1:29" ht="15.75" thickBot="1" x14ac:dyDescent="0.3">
      <c r="A134" s="4" t="s">
        <v>51</v>
      </c>
      <c r="B134" s="5" t="s">
        <v>73</v>
      </c>
      <c r="C134" s="14" t="s">
        <v>16</v>
      </c>
      <c r="D134" s="14">
        <v>1</v>
      </c>
      <c r="E134" s="20">
        <v>26</v>
      </c>
      <c r="F134" s="6">
        <v>4.7</v>
      </c>
      <c r="G134" s="20">
        <v>39</v>
      </c>
      <c r="H134" s="6">
        <v>4.3</v>
      </c>
      <c r="I134" s="6">
        <v>9</v>
      </c>
      <c r="J134" s="20">
        <v>0</v>
      </c>
      <c r="K134" s="20">
        <v>0</v>
      </c>
      <c r="L134" s="20">
        <v>0</v>
      </c>
      <c r="M134" s="20">
        <v>0</v>
      </c>
      <c r="N134" s="20">
        <v>0</v>
      </c>
      <c r="O134" s="20">
        <v>0</v>
      </c>
      <c r="P134" s="21">
        <v>0</v>
      </c>
      <c r="Q134" s="15">
        <v>0</v>
      </c>
      <c r="R134" s="15">
        <v>0</v>
      </c>
      <c r="S134" s="15">
        <v>0</v>
      </c>
      <c r="T134" s="15">
        <v>0</v>
      </c>
      <c r="U134" s="15">
        <v>0</v>
      </c>
      <c r="V134" s="15">
        <v>0</v>
      </c>
      <c r="W134" s="23">
        <v>0</v>
      </c>
      <c r="X134" s="23">
        <v>0</v>
      </c>
      <c r="Y134" s="23">
        <v>0</v>
      </c>
      <c r="Z134" s="23">
        <v>0</v>
      </c>
      <c r="AA134" s="20">
        <v>2</v>
      </c>
      <c r="AB134" s="20" t="s">
        <v>374</v>
      </c>
      <c r="AC134" s="22">
        <v>0</v>
      </c>
    </row>
    <row r="135" spans="1:29" ht="15.75" thickBot="1" x14ac:dyDescent="0.3">
      <c r="A135" s="4" t="s">
        <v>51</v>
      </c>
      <c r="B135" s="5" t="s">
        <v>1509</v>
      </c>
      <c r="C135" s="14" t="s">
        <v>16</v>
      </c>
      <c r="D135" s="14">
        <v>1</v>
      </c>
      <c r="E135" s="20" t="s">
        <v>374</v>
      </c>
      <c r="F135" s="6">
        <v>4</v>
      </c>
      <c r="G135" s="20">
        <v>0</v>
      </c>
      <c r="H135" s="6">
        <v>0</v>
      </c>
      <c r="I135" s="6">
        <v>0</v>
      </c>
      <c r="J135" s="20">
        <v>0</v>
      </c>
      <c r="K135" s="20">
        <v>0</v>
      </c>
      <c r="L135" s="20">
        <v>0</v>
      </c>
      <c r="M135" s="20">
        <v>0</v>
      </c>
      <c r="N135" s="20">
        <v>0</v>
      </c>
      <c r="O135" s="20">
        <v>0</v>
      </c>
      <c r="P135" s="21">
        <v>0</v>
      </c>
      <c r="Q135" s="15">
        <v>0</v>
      </c>
      <c r="R135" s="15">
        <v>0</v>
      </c>
      <c r="S135" s="15">
        <v>0</v>
      </c>
      <c r="T135" s="15">
        <v>0</v>
      </c>
      <c r="U135" s="15">
        <v>0</v>
      </c>
      <c r="V135" s="15">
        <v>0</v>
      </c>
      <c r="W135" s="23">
        <v>0</v>
      </c>
      <c r="X135" s="23">
        <v>0</v>
      </c>
      <c r="Y135" s="23">
        <v>0</v>
      </c>
      <c r="Z135" s="23">
        <v>0</v>
      </c>
      <c r="AA135" s="20">
        <v>0</v>
      </c>
      <c r="AB135" s="20" t="s">
        <v>374</v>
      </c>
      <c r="AC135" s="22">
        <v>0</v>
      </c>
    </row>
    <row r="136" spans="1:29" ht="15.75" thickBot="1" x14ac:dyDescent="0.3">
      <c r="A136" s="4" t="s">
        <v>51</v>
      </c>
      <c r="B136" s="5" t="s">
        <v>209</v>
      </c>
      <c r="C136" s="14" t="s">
        <v>14</v>
      </c>
      <c r="D136" s="14">
        <v>2</v>
      </c>
      <c r="E136" s="20">
        <v>26</v>
      </c>
      <c r="F136" s="6">
        <v>4.3</v>
      </c>
      <c r="G136" s="20">
        <v>7</v>
      </c>
      <c r="H136" s="6">
        <v>3.5</v>
      </c>
      <c r="I136" s="6">
        <v>1</v>
      </c>
      <c r="J136" s="20">
        <v>0</v>
      </c>
      <c r="K136" s="20">
        <v>0</v>
      </c>
      <c r="L136" s="20">
        <v>0</v>
      </c>
      <c r="M136" s="20">
        <v>0</v>
      </c>
      <c r="N136" s="20">
        <v>0</v>
      </c>
      <c r="O136" s="20">
        <v>0</v>
      </c>
      <c r="P136" s="21">
        <v>0</v>
      </c>
      <c r="Q136" s="15">
        <v>0</v>
      </c>
      <c r="R136" s="15">
        <v>0</v>
      </c>
      <c r="S136" s="15">
        <v>0</v>
      </c>
      <c r="T136" s="15">
        <v>0</v>
      </c>
      <c r="U136" s="15">
        <v>0</v>
      </c>
      <c r="V136" s="15">
        <v>0</v>
      </c>
      <c r="W136" s="23">
        <v>0</v>
      </c>
      <c r="X136" s="23">
        <v>0</v>
      </c>
      <c r="Y136" s="23">
        <v>0</v>
      </c>
      <c r="Z136" s="23">
        <v>0</v>
      </c>
      <c r="AA136" s="20">
        <v>0</v>
      </c>
      <c r="AB136" s="20" t="s">
        <v>374</v>
      </c>
      <c r="AC136" s="22">
        <v>0</v>
      </c>
    </row>
    <row r="137" spans="1:29" ht="15.75" thickBot="1" x14ac:dyDescent="0.3">
      <c r="A137" s="4" t="s">
        <v>51</v>
      </c>
      <c r="B137" s="5" t="s">
        <v>317</v>
      </c>
      <c r="C137" s="14" t="s">
        <v>14</v>
      </c>
      <c r="D137" s="14">
        <v>2</v>
      </c>
      <c r="E137" s="20" t="s">
        <v>374</v>
      </c>
      <c r="F137" s="6">
        <v>4.7</v>
      </c>
      <c r="G137" s="20">
        <v>0</v>
      </c>
      <c r="H137" s="6">
        <v>0</v>
      </c>
      <c r="I137" s="6">
        <v>0</v>
      </c>
      <c r="J137" s="20">
        <v>0</v>
      </c>
      <c r="K137" s="20">
        <v>0</v>
      </c>
      <c r="L137" s="20">
        <v>0</v>
      </c>
      <c r="M137" s="20">
        <v>0</v>
      </c>
      <c r="N137" s="20">
        <v>0</v>
      </c>
      <c r="O137" s="20">
        <v>0</v>
      </c>
      <c r="P137" s="21">
        <v>0</v>
      </c>
      <c r="Q137" s="15">
        <v>0</v>
      </c>
      <c r="R137" s="15">
        <v>0</v>
      </c>
      <c r="S137" s="15">
        <v>0</v>
      </c>
      <c r="T137" s="15">
        <v>0</v>
      </c>
      <c r="U137" s="15">
        <v>0</v>
      </c>
      <c r="V137" s="15">
        <v>0</v>
      </c>
      <c r="W137" s="23">
        <v>0</v>
      </c>
      <c r="X137" s="23">
        <v>0</v>
      </c>
      <c r="Y137" s="23">
        <v>0</v>
      </c>
      <c r="Z137" s="23">
        <v>0</v>
      </c>
      <c r="AA137" s="20">
        <v>0</v>
      </c>
      <c r="AB137" s="20" t="s">
        <v>374</v>
      </c>
      <c r="AC137" s="22">
        <v>0</v>
      </c>
    </row>
    <row r="138" spans="1:29" ht="15.75" thickBot="1" x14ac:dyDescent="0.3">
      <c r="A138" s="4" t="s">
        <v>51</v>
      </c>
      <c r="B138" s="5" t="s">
        <v>248</v>
      </c>
      <c r="C138" s="14" t="s">
        <v>14</v>
      </c>
      <c r="D138" s="14">
        <v>2</v>
      </c>
      <c r="E138" s="20">
        <v>26</v>
      </c>
      <c r="F138" s="6">
        <v>5</v>
      </c>
      <c r="G138" s="20">
        <v>16</v>
      </c>
      <c r="H138" s="6">
        <v>2</v>
      </c>
      <c r="I138" s="6">
        <v>6.7</v>
      </c>
      <c r="J138" s="20">
        <v>0</v>
      </c>
      <c r="K138" s="20">
        <v>0</v>
      </c>
      <c r="L138" s="20">
        <v>0</v>
      </c>
      <c r="M138" s="20">
        <v>0</v>
      </c>
      <c r="N138" s="20">
        <v>0</v>
      </c>
      <c r="O138" s="20">
        <v>0</v>
      </c>
      <c r="P138" s="21">
        <v>0</v>
      </c>
      <c r="Q138" s="15">
        <v>0</v>
      </c>
      <c r="R138" s="15">
        <v>0</v>
      </c>
      <c r="S138" s="15">
        <v>0.7</v>
      </c>
      <c r="T138" s="15">
        <v>0</v>
      </c>
      <c r="U138" s="15">
        <v>0</v>
      </c>
      <c r="V138" s="15">
        <v>-0.7</v>
      </c>
      <c r="W138" s="23">
        <v>0</v>
      </c>
      <c r="X138" s="23">
        <v>0</v>
      </c>
      <c r="Y138" s="23">
        <v>0.1044776119402985</v>
      </c>
      <c r="Z138" s="23">
        <v>0.1044776119402985</v>
      </c>
      <c r="AA138" s="20">
        <v>5</v>
      </c>
      <c r="AB138" s="20" t="s">
        <v>374</v>
      </c>
      <c r="AC138" s="22">
        <v>0</v>
      </c>
    </row>
    <row r="139" spans="1:29" ht="15.75" thickBot="1" x14ac:dyDescent="0.3">
      <c r="A139" s="4" t="s">
        <v>51</v>
      </c>
      <c r="B139" s="5" t="s">
        <v>131</v>
      </c>
      <c r="C139" s="14" t="s">
        <v>14</v>
      </c>
      <c r="D139" s="14">
        <v>2</v>
      </c>
      <c r="E139" s="20">
        <v>21</v>
      </c>
      <c r="F139" s="6">
        <v>4.5999999999999996</v>
      </c>
      <c r="G139" s="20">
        <v>21</v>
      </c>
      <c r="H139" s="6">
        <v>2.2999999999999998</v>
      </c>
      <c r="I139" s="6">
        <v>9</v>
      </c>
      <c r="J139" s="20">
        <v>0</v>
      </c>
      <c r="K139" s="20">
        <v>0</v>
      </c>
      <c r="L139" s="20">
        <v>0</v>
      </c>
      <c r="M139" s="20">
        <v>0</v>
      </c>
      <c r="N139" s="20">
        <v>0</v>
      </c>
      <c r="O139" s="20">
        <v>0</v>
      </c>
      <c r="P139" s="21">
        <v>0</v>
      </c>
      <c r="Q139" s="15">
        <v>0.2</v>
      </c>
      <c r="R139" s="15">
        <v>0.2</v>
      </c>
      <c r="S139" s="15">
        <v>0.5</v>
      </c>
      <c r="T139" s="15">
        <v>-0.2</v>
      </c>
      <c r="U139" s="15">
        <v>-0.2</v>
      </c>
      <c r="V139" s="15">
        <v>-0.5</v>
      </c>
      <c r="W139" s="23">
        <v>2.2222222222222223E-2</v>
      </c>
      <c r="X139" s="23">
        <v>2.2222222222222223E-2</v>
      </c>
      <c r="Y139" s="23">
        <v>5.5555555555555552E-2</v>
      </c>
      <c r="Z139" s="23">
        <v>7.7777777777777779E-2</v>
      </c>
      <c r="AA139" s="20">
        <v>2</v>
      </c>
      <c r="AB139" s="20" t="s">
        <v>374</v>
      </c>
      <c r="AC139" s="22">
        <v>0</v>
      </c>
    </row>
    <row r="140" spans="1:29" ht="15.75" thickBot="1" x14ac:dyDescent="0.3">
      <c r="A140" s="4" t="s">
        <v>51</v>
      </c>
      <c r="B140" s="5" t="s">
        <v>1058</v>
      </c>
      <c r="C140" s="14" t="s">
        <v>14</v>
      </c>
      <c r="D140" s="14">
        <v>2</v>
      </c>
      <c r="E140" s="20">
        <v>27</v>
      </c>
      <c r="F140" s="6">
        <v>4.4000000000000004</v>
      </c>
      <c r="G140" s="20">
        <v>7</v>
      </c>
      <c r="H140" s="6">
        <v>1.8</v>
      </c>
      <c r="I140" s="6">
        <v>1.9</v>
      </c>
      <c r="J140" s="20">
        <v>0</v>
      </c>
      <c r="K140" s="20">
        <v>0</v>
      </c>
      <c r="L140" s="20">
        <v>0</v>
      </c>
      <c r="M140" s="20">
        <v>0</v>
      </c>
      <c r="N140" s="20">
        <v>0</v>
      </c>
      <c r="O140" s="20">
        <v>0</v>
      </c>
      <c r="P140" s="21">
        <v>0</v>
      </c>
      <c r="Q140" s="15">
        <v>0</v>
      </c>
      <c r="R140" s="15">
        <v>0</v>
      </c>
      <c r="S140" s="15">
        <v>0</v>
      </c>
      <c r="T140" s="15">
        <v>0</v>
      </c>
      <c r="U140" s="15">
        <v>0</v>
      </c>
      <c r="V140" s="15">
        <v>0</v>
      </c>
      <c r="W140" s="23">
        <v>0</v>
      </c>
      <c r="X140" s="23">
        <v>0</v>
      </c>
      <c r="Y140" s="23">
        <v>0</v>
      </c>
      <c r="Z140" s="23">
        <v>0</v>
      </c>
      <c r="AA140" s="20">
        <v>1</v>
      </c>
      <c r="AB140" s="20" t="s">
        <v>374</v>
      </c>
      <c r="AC140" s="22">
        <v>0</v>
      </c>
    </row>
    <row r="141" spans="1:29" ht="15.75" thickBot="1" x14ac:dyDescent="0.3">
      <c r="A141" s="4" t="s">
        <v>51</v>
      </c>
      <c r="B141" s="5" t="s">
        <v>184</v>
      </c>
      <c r="C141" s="14" t="s">
        <v>14</v>
      </c>
      <c r="D141" s="14">
        <v>2</v>
      </c>
      <c r="E141" s="20">
        <v>23</v>
      </c>
      <c r="F141" s="6">
        <v>4.3</v>
      </c>
      <c r="G141" s="20">
        <v>1</v>
      </c>
      <c r="H141" s="6">
        <v>1</v>
      </c>
      <c r="I141" s="6">
        <v>0.4</v>
      </c>
      <c r="J141" s="20">
        <v>0</v>
      </c>
      <c r="K141" s="20">
        <v>0</v>
      </c>
      <c r="L141" s="20">
        <v>0</v>
      </c>
      <c r="M141" s="20">
        <v>0</v>
      </c>
      <c r="N141" s="20">
        <v>0</v>
      </c>
      <c r="O141" s="20">
        <v>0</v>
      </c>
      <c r="P141" s="21">
        <v>0</v>
      </c>
      <c r="Q141" s="15">
        <v>0</v>
      </c>
      <c r="R141" s="15">
        <v>0</v>
      </c>
      <c r="S141" s="15">
        <v>0</v>
      </c>
      <c r="T141" s="15">
        <v>0</v>
      </c>
      <c r="U141" s="15">
        <v>0</v>
      </c>
      <c r="V141" s="15">
        <v>0</v>
      </c>
      <c r="W141" s="23">
        <v>0</v>
      </c>
      <c r="X141" s="23">
        <v>0</v>
      </c>
      <c r="Y141" s="23">
        <v>0</v>
      </c>
      <c r="Z141" s="23">
        <v>0</v>
      </c>
      <c r="AA141" s="20">
        <v>0</v>
      </c>
      <c r="AB141" s="20" t="s">
        <v>374</v>
      </c>
      <c r="AC141" s="22">
        <v>0</v>
      </c>
    </row>
    <row r="142" spans="1:29" ht="15.75" thickBot="1" x14ac:dyDescent="0.3">
      <c r="A142" s="4" t="s">
        <v>51</v>
      </c>
      <c r="B142" s="5" t="s">
        <v>320</v>
      </c>
      <c r="C142" s="14" t="s">
        <v>14</v>
      </c>
      <c r="D142" s="14">
        <v>2</v>
      </c>
      <c r="E142" s="20">
        <v>23</v>
      </c>
      <c r="F142" s="6">
        <v>4.5</v>
      </c>
      <c r="G142" s="20">
        <v>12</v>
      </c>
      <c r="H142" s="6">
        <v>1.5</v>
      </c>
      <c r="I142" s="6">
        <v>7.6</v>
      </c>
      <c r="J142" s="20">
        <v>0</v>
      </c>
      <c r="K142" s="20">
        <v>0</v>
      </c>
      <c r="L142" s="20">
        <v>0</v>
      </c>
      <c r="M142" s="20">
        <v>0</v>
      </c>
      <c r="N142" s="20">
        <v>0</v>
      </c>
      <c r="O142" s="20">
        <v>0</v>
      </c>
      <c r="P142" s="21">
        <v>0</v>
      </c>
      <c r="Q142" s="15">
        <v>0</v>
      </c>
      <c r="R142" s="15">
        <v>0</v>
      </c>
      <c r="S142" s="15">
        <v>0.2</v>
      </c>
      <c r="T142" s="15">
        <v>0</v>
      </c>
      <c r="U142" s="15">
        <v>0</v>
      </c>
      <c r="V142" s="15">
        <v>-0.2</v>
      </c>
      <c r="W142" s="23">
        <v>0</v>
      </c>
      <c r="X142" s="23">
        <v>0</v>
      </c>
      <c r="Y142" s="23">
        <v>2.6315789473684213E-2</v>
      </c>
      <c r="Z142" s="23">
        <v>2.6315789473684213E-2</v>
      </c>
      <c r="AA142" s="20">
        <v>6</v>
      </c>
      <c r="AB142" s="20" t="s">
        <v>374</v>
      </c>
      <c r="AC142" s="22">
        <v>0</v>
      </c>
    </row>
    <row r="143" spans="1:29" ht="15.75" thickBot="1" x14ac:dyDescent="0.3">
      <c r="A143" s="4" t="s">
        <v>51</v>
      </c>
      <c r="B143" s="5" t="s">
        <v>318</v>
      </c>
      <c r="C143" s="14" t="s">
        <v>14</v>
      </c>
      <c r="D143" s="14">
        <v>2</v>
      </c>
      <c r="E143" s="20">
        <v>21</v>
      </c>
      <c r="F143" s="6">
        <v>4.9000000000000004</v>
      </c>
      <c r="G143" s="20">
        <v>9</v>
      </c>
      <c r="H143" s="6">
        <v>1.3</v>
      </c>
      <c r="I143" s="6">
        <v>6.7</v>
      </c>
      <c r="J143" s="20">
        <v>0</v>
      </c>
      <c r="K143" s="20">
        <v>0</v>
      </c>
      <c r="L143" s="20">
        <v>0</v>
      </c>
      <c r="M143" s="20">
        <v>0</v>
      </c>
      <c r="N143" s="20">
        <v>0</v>
      </c>
      <c r="O143" s="20">
        <v>0</v>
      </c>
      <c r="P143" s="21">
        <v>0</v>
      </c>
      <c r="Q143" s="15">
        <v>0.5</v>
      </c>
      <c r="R143" s="15">
        <v>0.5</v>
      </c>
      <c r="S143" s="15">
        <v>0.3</v>
      </c>
      <c r="T143" s="15">
        <v>-0.5</v>
      </c>
      <c r="U143" s="15">
        <v>-0.5</v>
      </c>
      <c r="V143" s="15">
        <v>-0.3</v>
      </c>
      <c r="W143" s="23">
        <v>7.4626865671641784E-2</v>
      </c>
      <c r="X143" s="23">
        <v>7.4626865671641784E-2</v>
      </c>
      <c r="Y143" s="23">
        <v>4.4776119402985072E-2</v>
      </c>
      <c r="Z143" s="23">
        <v>0.11940298507462685</v>
      </c>
      <c r="AA143" s="20">
        <v>1</v>
      </c>
      <c r="AB143" s="20" t="s">
        <v>374</v>
      </c>
      <c r="AC143" s="22">
        <v>0</v>
      </c>
    </row>
    <row r="144" spans="1:29" ht="15.75" thickBot="1" x14ac:dyDescent="0.3">
      <c r="A144" s="4" t="s">
        <v>51</v>
      </c>
      <c r="B144" s="5" t="s">
        <v>94</v>
      </c>
      <c r="C144" s="14" t="s">
        <v>14</v>
      </c>
      <c r="D144" s="14">
        <v>2</v>
      </c>
      <c r="E144" s="20">
        <v>24</v>
      </c>
      <c r="F144" s="6">
        <v>4.9000000000000004</v>
      </c>
      <c r="G144" s="20">
        <v>2</v>
      </c>
      <c r="H144" s="6">
        <v>1</v>
      </c>
      <c r="I144" s="6">
        <v>1.6</v>
      </c>
      <c r="J144" s="20">
        <v>0</v>
      </c>
      <c r="K144" s="20">
        <v>0</v>
      </c>
      <c r="L144" s="20">
        <v>0</v>
      </c>
      <c r="M144" s="20">
        <v>0</v>
      </c>
      <c r="N144" s="20">
        <v>0</v>
      </c>
      <c r="O144" s="20">
        <v>0</v>
      </c>
      <c r="P144" s="21">
        <v>0</v>
      </c>
      <c r="Q144" s="15">
        <v>0</v>
      </c>
      <c r="R144" s="15">
        <v>0</v>
      </c>
      <c r="S144" s="15">
        <v>0</v>
      </c>
      <c r="T144" s="15">
        <v>0</v>
      </c>
      <c r="U144" s="15">
        <v>0</v>
      </c>
      <c r="V144" s="15">
        <v>0</v>
      </c>
      <c r="W144" s="23">
        <v>0</v>
      </c>
      <c r="X144" s="23">
        <v>0</v>
      </c>
      <c r="Y144" s="23">
        <v>0</v>
      </c>
      <c r="Z144" s="23">
        <v>0</v>
      </c>
      <c r="AA144" s="20">
        <v>0</v>
      </c>
      <c r="AB144" s="20" t="s">
        <v>374</v>
      </c>
      <c r="AC144" s="22">
        <v>0</v>
      </c>
    </row>
    <row r="145" spans="1:29" ht="15.75" thickBot="1" x14ac:dyDescent="0.3">
      <c r="A145" s="4" t="s">
        <v>51</v>
      </c>
      <c r="B145" s="5" t="s">
        <v>87</v>
      </c>
      <c r="C145" s="14" t="s">
        <v>13</v>
      </c>
      <c r="D145" s="14">
        <v>3</v>
      </c>
      <c r="E145" s="20">
        <v>23</v>
      </c>
      <c r="F145" s="6">
        <v>4.9000000000000004</v>
      </c>
      <c r="G145" s="20">
        <v>14</v>
      </c>
      <c r="H145" s="6">
        <v>1.8</v>
      </c>
      <c r="I145" s="6">
        <v>6.3</v>
      </c>
      <c r="J145" s="20">
        <v>0</v>
      </c>
      <c r="K145" s="20">
        <v>0</v>
      </c>
      <c r="L145" s="20">
        <v>0</v>
      </c>
      <c r="M145" s="20">
        <v>0</v>
      </c>
      <c r="N145" s="20">
        <v>0</v>
      </c>
      <c r="O145" s="20">
        <v>0</v>
      </c>
      <c r="P145" s="21">
        <v>0</v>
      </c>
      <c r="Q145" s="15">
        <v>0.3</v>
      </c>
      <c r="R145" s="15">
        <v>0.3</v>
      </c>
      <c r="S145" s="15">
        <v>0.7</v>
      </c>
      <c r="T145" s="15">
        <v>-0.3</v>
      </c>
      <c r="U145" s="15">
        <v>-0.3</v>
      </c>
      <c r="V145" s="15">
        <v>-0.7</v>
      </c>
      <c r="W145" s="23">
        <v>4.7619047619047616E-2</v>
      </c>
      <c r="X145" s="23">
        <v>4.7619047619047616E-2</v>
      </c>
      <c r="Y145" s="23">
        <v>0.1111111111111111</v>
      </c>
      <c r="Z145" s="23">
        <v>0.15873015873015872</v>
      </c>
      <c r="AA145" s="20">
        <v>1</v>
      </c>
      <c r="AB145" s="20" t="s">
        <v>374</v>
      </c>
      <c r="AC145" s="22">
        <v>0</v>
      </c>
    </row>
    <row r="146" spans="1:29" ht="15.75" thickBot="1" x14ac:dyDescent="0.3">
      <c r="A146" s="4" t="s">
        <v>51</v>
      </c>
      <c r="B146" s="5" t="s">
        <v>180</v>
      </c>
      <c r="C146" s="14" t="s">
        <v>13</v>
      </c>
      <c r="D146" s="14">
        <v>3</v>
      </c>
      <c r="E146" s="20">
        <v>22</v>
      </c>
      <c r="F146" s="6">
        <v>4.9000000000000004</v>
      </c>
      <c r="G146" s="20">
        <v>24</v>
      </c>
      <c r="H146" s="6">
        <v>2.7</v>
      </c>
      <c r="I146" s="6">
        <v>8.8000000000000007</v>
      </c>
      <c r="J146" s="20">
        <v>0</v>
      </c>
      <c r="K146" s="20">
        <v>0</v>
      </c>
      <c r="L146" s="20">
        <v>0</v>
      </c>
      <c r="M146" s="20">
        <v>0</v>
      </c>
      <c r="N146" s="20">
        <v>2</v>
      </c>
      <c r="O146" s="20">
        <v>2</v>
      </c>
      <c r="P146" s="21">
        <v>2</v>
      </c>
      <c r="Q146" s="15">
        <v>0.2</v>
      </c>
      <c r="R146" s="15">
        <v>0.2</v>
      </c>
      <c r="S146" s="15">
        <v>1.1000000000000001</v>
      </c>
      <c r="T146" s="15">
        <v>-0.2</v>
      </c>
      <c r="U146" s="15">
        <v>-0.2</v>
      </c>
      <c r="V146" s="15">
        <v>0.89999999999999991</v>
      </c>
      <c r="W146" s="23">
        <v>2.2727272727272728E-2</v>
      </c>
      <c r="X146" s="23">
        <v>2.2727272727272728E-2</v>
      </c>
      <c r="Y146" s="23">
        <v>0.125</v>
      </c>
      <c r="Z146" s="23">
        <v>0.14772727272727273</v>
      </c>
      <c r="AA146" s="20">
        <v>2</v>
      </c>
      <c r="AB146" s="20" t="s">
        <v>374</v>
      </c>
      <c r="AC146" s="22">
        <v>0</v>
      </c>
    </row>
    <row r="147" spans="1:29" ht="15.75" thickBot="1" x14ac:dyDescent="0.3">
      <c r="A147" s="4" t="s">
        <v>51</v>
      </c>
      <c r="B147" s="5" t="s">
        <v>614</v>
      </c>
      <c r="C147" s="14" t="s">
        <v>13</v>
      </c>
      <c r="D147" s="14">
        <v>3</v>
      </c>
      <c r="E147" s="20">
        <v>26</v>
      </c>
      <c r="F147" s="6">
        <v>5.6</v>
      </c>
      <c r="G147" s="20">
        <v>3</v>
      </c>
      <c r="H147" s="6">
        <v>1</v>
      </c>
      <c r="I147" s="6">
        <v>0.5</v>
      </c>
      <c r="J147" s="20">
        <v>0</v>
      </c>
      <c r="K147" s="20">
        <v>0</v>
      </c>
      <c r="L147" s="20">
        <v>0</v>
      </c>
      <c r="M147" s="20">
        <v>0</v>
      </c>
      <c r="N147" s="20">
        <v>0</v>
      </c>
      <c r="O147" s="20">
        <v>0</v>
      </c>
      <c r="P147" s="21">
        <v>0</v>
      </c>
      <c r="Q147" s="15">
        <v>0</v>
      </c>
      <c r="R147" s="15">
        <v>0</v>
      </c>
      <c r="S147" s="15">
        <v>0</v>
      </c>
      <c r="T147" s="15">
        <v>0</v>
      </c>
      <c r="U147" s="15">
        <v>0</v>
      </c>
      <c r="V147" s="15">
        <v>0</v>
      </c>
      <c r="W147" s="23">
        <v>0</v>
      </c>
      <c r="X147" s="23">
        <v>0</v>
      </c>
      <c r="Y147" s="23">
        <v>0</v>
      </c>
      <c r="Z147" s="23">
        <v>0</v>
      </c>
      <c r="AA147" s="20">
        <v>0</v>
      </c>
      <c r="AB147" s="20" t="s">
        <v>374</v>
      </c>
      <c r="AC147" s="22">
        <v>0</v>
      </c>
    </row>
    <row r="148" spans="1:29" ht="15.75" thickBot="1" x14ac:dyDescent="0.3">
      <c r="A148" s="4" t="s">
        <v>51</v>
      </c>
      <c r="B148" s="5" t="s">
        <v>324</v>
      </c>
      <c r="C148" s="14" t="s">
        <v>13</v>
      </c>
      <c r="D148" s="14">
        <v>3</v>
      </c>
      <c r="E148" s="20">
        <v>20</v>
      </c>
      <c r="F148" s="6">
        <v>4.5</v>
      </c>
      <c r="G148" s="20">
        <v>8</v>
      </c>
      <c r="H148" s="6">
        <v>2</v>
      </c>
      <c r="I148" s="6">
        <v>2.2000000000000002</v>
      </c>
      <c r="J148" s="20">
        <v>0</v>
      </c>
      <c r="K148" s="20">
        <v>0</v>
      </c>
      <c r="L148" s="20">
        <v>0</v>
      </c>
      <c r="M148" s="20">
        <v>0</v>
      </c>
      <c r="N148" s="20">
        <v>1</v>
      </c>
      <c r="O148" s="20">
        <v>1</v>
      </c>
      <c r="P148" s="21">
        <v>1</v>
      </c>
      <c r="Q148" s="15">
        <v>0</v>
      </c>
      <c r="R148" s="15">
        <v>0</v>
      </c>
      <c r="S148" s="15">
        <v>0.2</v>
      </c>
      <c r="T148" s="15">
        <v>0</v>
      </c>
      <c r="U148" s="15">
        <v>0</v>
      </c>
      <c r="V148" s="15">
        <v>0.8</v>
      </c>
      <c r="W148" s="23">
        <v>0</v>
      </c>
      <c r="X148" s="23">
        <v>0</v>
      </c>
      <c r="Y148" s="23">
        <v>9.0909090909090912E-2</v>
      </c>
      <c r="Z148" s="23">
        <v>9.0909090909090912E-2</v>
      </c>
      <c r="AA148" s="20">
        <v>1</v>
      </c>
      <c r="AB148" s="20" t="s">
        <v>374</v>
      </c>
      <c r="AC148" s="22">
        <v>0</v>
      </c>
    </row>
    <row r="149" spans="1:29" ht="15.75" thickBot="1" x14ac:dyDescent="0.3">
      <c r="A149" s="4" t="s">
        <v>51</v>
      </c>
      <c r="B149" s="5" t="s">
        <v>321</v>
      </c>
      <c r="C149" s="14" t="s">
        <v>13</v>
      </c>
      <c r="D149" s="14">
        <v>3</v>
      </c>
      <c r="E149" s="20" t="s">
        <v>374</v>
      </c>
      <c r="F149" s="6">
        <v>4.8</v>
      </c>
      <c r="G149" s="20">
        <v>0</v>
      </c>
      <c r="H149" s="6">
        <v>0</v>
      </c>
      <c r="I149" s="6">
        <v>0</v>
      </c>
      <c r="J149" s="20">
        <v>0</v>
      </c>
      <c r="K149" s="20">
        <v>0</v>
      </c>
      <c r="L149" s="20">
        <v>0</v>
      </c>
      <c r="M149" s="20">
        <v>0</v>
      </c>
      <c r="N149" s="20">
        <v>0</v>
      </c>
      <c r="O149" s="20">
        <v>0</v>
      </c>
      <c r="P149" s="21">
        <v>0</v>
      </c>
      <c r="Q149" s="15">
        <v>0</v>
      </c>
      <c r="R149" s="15">
        <v>0</v>
      </c>
      <c r="S149" s="15">
        <v>0</v>
      </c>
      <c r="T149" s="15">
        <v>0</v>
      </c>
      <c r="U149" s="15">
        <v>0</v>
      </c>
      <c r="V149" s="15">
        <v>0</v>
      </c>
      <c r="W149" s="23">
        <v>0</v>
      </c>
      <c r="X149" s="23">
        <v>0</v>
      </c>
      <c r="Y149" s="23">
        <v>0</v>
      </c>
      <c r="Z149" s="23">
        <v>0</v>
      </c>
      <c r="AA149" s="20">
        <v>0</v>
      </c>
      <c r="AB149" s="20" t="s">
        <v>374</v>
      </c>
      <c r="AC149" s="22">
        <v>0</v>
      </c>
    </row>
    <row r="150" spans="1:29" ht="15.75" thickBot="1" x14ac:dyDescent="0.3">
      <c r="A150" s="4" t="s">
        <v>51</v>
      </c>
      <c r="B150" s="5" t="s">
        <v>55</v>
      </c>
      <c r="C150" s="14" t="s">
        <v>13</v>
      </c>
      <c r="D150" s="14">
        <v>3</v>
      </c>
      <c r="E150" s="20">
        <v>22</v>
      </c>
      <c r="F150" s="6">
        <v>11</v>
      </c>
      <c r="G150" s="20">
        <v>79</v>
      </c>
      <c r="H150" s="6">
        <v>8.8000000000000007</v>
      </c>
      <c r="I150" s="6">
        <v>8.6</v>
      </c>
      <c r="J150" s="20">
        <v>6</v>
      </c>
      <c r="K150" s="20">
        <v>1</v>
      </c>
      <c r="L150" s="20">
        <v>1</v>
      </c>
      <c r="M150" s="20">
        <v>7</v>
      </c>
      <c r="N150" s="20">
        <v>5</v>
      </c>
      <c r="O150" s="20">
        <v>5</v>
      </c>
      <c r="P150" s="21">
        <v>12</v>
      </c>
      <c r="Q150" s="15">
        <v>4</v>
      </c>
      <c r="R150" s="15">
        <v>4.8</v>
      </c>
      <c r="S150" s="15">
        <v>2.1</v>
      </c>
      <c r="T150" s="15">
        <v>2</v>
      </c>
      <c r="U150" s="15">
        <v>2.2000000000000002</v>
      </c>
      <c r="V150" s="15">
        <v>2.9</v>
      </c>
      <c r="W150" s="23">
        <v>0.46511627906976744</v>
      </c>
      <c r="X150" s="23">
        <v>0.55813953488372092</v>
      </c>
      <c r="Y150" s="23">
        <v>0.24418604651162792</v>
      </c>
      <c r="Z150" s="23">
        <v>0.70930232558139539</v>
      </c>
      <c r="AA150" s="20">
        <v>3</v>
      </c>
      <c r="AB150" s="20" t="s">
        <v>374</v>
      </c>
      <c r="AC150" s="22">
        <v>0</v>
      </c>
    </row>
    <row r="151" spans="1:29" ht="15.75" thickBot="1" x14ac:dyDescent="0.3">
      <c r="A151" s="4" t="s">
        <v>51</v>
      </c>
      <c r="B151" s="5" t="s">
        <v>1351</v>
      </c>
      <c r="C151" s="14" t="s">
        <v>13</v>
      </c>
      <c r="D151" s="14">
        <v>3</v>
      </c>
      <c r="E151" s="20">
        <v>24</v>
      </c>
      <c r="F151" s="6">
        <v>6.1</v>
      </c>
      <c r="G151" s="20">
        <v>9</v>
      </c>
      <c r="H151" s="6">
        <v>1.8</v>
      </c>
      <c r="I151" s="6">
        <v>1.4</v>
      </c>
      <c r="J151" s="20">
        <v>1</v>
      </c>
      <c r="K151" s="20">
        <v>0</v>
      </c>
      <c r="L151" s="20">
        <v>0</v>
      </c>
      <c r="M151" s="20">
        <v>1</v>
      </c>
      <c r="N151" s="20">
        <v>0</v>
      </c>
      <c r="O151" s="20">
        <v>0</v>
      </c>
      <c r="P151" s="21">
        <v>1</v>
      </c>
      <c r="Q151" s="15">
        <v>0.7</v>
      </c>
      <c r="R151" s="15">
        <v>0.7</v>
      </c>
      <c r="S151" s="15">
        <v>0.1</v>
      </c>
      <c r="T151" s="15">
        <v>0.30000000000000004</v>
      </c>
      <c r="U151" s="15">
        <v>0.30000000000000004</v>
      </c>
      <c r="V151" s="15">
        <v>-0.1</v>
      </c>
      <c r="W151" s="23">
        <v>0.5</v>
      </c>
      <c r="X151" s="23">
        <v>0.5</v>
      </c>
      <c r="Y151" s="23">
        <v>7.1428571428571438E-2</v>
      </c>
      <c r="Z151" s="23">
        <v>0.5714285714285714</v>
      </c>
      <c r="AA151" s="20">
        <v>1</v>
      </c>
      <c r="AB151" s="20" t="s">
        <v>374</v>
      </c>
      <c r="AC151" s="22">
        <v>0</v>
      </c>
    </row>
    <row r="152" spans="1:29" ht="15.75" thickBot="1" x14ac:dyDescent="0.3">
      <c r="A152" s="4" t="s">
        <v>51</v>
      </c>
      <c r="B152" s="5" t="s">
        <v>207</v>
      </c>
      <c r="C152" s="14" t="s">
        <v>13</v>
      </c>
      <c r="D152" s="14">
        <v>3</v>
      </c>
      <c r="E152" s="20">
        <v>23</v>
      </c>
      <c r="F152" s="6">
        <v>6.2</v>
      </c>
      <c r="G152" s="20">
        <v>5</v>
      </c>
      <c r="H152" s="6">
        <v>1</v>
      </c>
      <c r="I152" s="6">
        <v>1.2</v>
      </c>
      <c r="J152" s="20">
        <v>0</v>
      </c>
      <c r="K152" s="20">
        <v>0</v>
      </c>
      <c r="L152" s="20">
        <v>0</v>
      </c>
      <c r="M152" s="20">
        <v>0</v>
      </c>
      <c r="N152" s="20">
        <v>0</v>
      </c>
      <c r="O152" s="20">
        <v>0</v>
      </c>
      <c r="P152" s="21">
        <v>0</v>
      </c>
      <c r="Q152" s="15">
        <v>0.3</v>
      </c>
      <c r="R152" s="15">
        <v>0.3</v>
      </c>
      <c r="S152" s="15">
        <v>0.4</v>
      </c>
      <c r="T152" s="15">
        <v>-0.3</v>
      </c>
      <c r="U152" s="15">
        <v>-0.3</v>
      </c>
      <c r="V152" s="15">
        <v>-0.4</v>
      </c>
      <c r="W152" s="23">
        <v>0.25</v>
      </c>
      <c r="X152" s="23">
        <v>0.25</v>
      </c>
      <c r="Y152" s="23">
        <v>0.33333333333333337</v>
      </c>
      <c r="Z152" s="23">
        <v>0.58333333333333337</v>
      </c>
      <c r="AA152" s="20">
        <v>0</v>
      </c>
      <c r="AB152" s="20" t="s">
        <v>374</v>
      </c>
      <c r="AC152" s="22">
        <v>0</v>
      </c>
    </row>
    <row r="153" spans="1:29" ht="15.75" thickBot="1" x14ac:dyDescent="0.3">
      <c r="A153" s="4" t="s">
        <v>51</v>
      </c>
      <c r="B153" s="5" t="s">
        <v>369</v>
      </c>
      <c r="C153" s="14" t="s">
        <v>13</v>
      </c>
      <c r="D153" s="14">
        <v>3</v>
      </c>
      <c r="E153" s="20">
        <v>24</v>
      </c>
      <c r="F153" s="6">
        <v>6.2</v>
      </c>
      <c r="G153" s="20">
        <v>14</v>
      </c>
      <c r="H153" s="6">
        <v>1.6</v>
      </c>
      <c r="I153" s="6">
        <v>4.2</v>
      </c>
      <c r="J153" s="20">
        <v>0</v>
      </c>
      <c r="K153" s="20">
        <v>0</v>
      </c>
      <c r="L153" s="20">
        <v>0</v>
      </c>
      <c r="M153" s="20">
        <v>0</v>
      </c>
      <c r="N153" s="20">
        <v>2</v>
      </c>
      <c r="O153" s="20">
        <v>2</v>
      </c>
      <c r="P153" s="21">
        <v>2</v>
      </c>
      <c r="Q153" s="15">
        <v>0.3</v>
      </c>
      <c r="R153" s="15">
        <v>0.3</v>
      </c>
      <c r="S153" s="15">
        <v>0.8</v>
      </c>
      <c r="T153" s="15">
        <v>-0.3</v>
      </c>
      <c r="U153" s="15">
        <v>-0.3</v>
      </c>
      <c r="V153" s="15">
        <v>1.2</v>
      </c>
      <c r="W153" s="23">
        <v>7.1428571428571425E-2</v>
      </c>
      <c r="X153" s="23">
        <v>7.1428571428571425E-2</v>
      </c>
      <c r="Y153" s="23">
        <v>0.19047619047619047</v>
      </c>
      <c r="Z153" s="23">
        <v>0.26190476190476186</v>
      </c>
      <c r="AA153" s="20">
        <v>3</v>
      </c>
      <c r="AB153" s="20" t="s">
        <v>374</v>
      </c>
      <c r="AC153" s="22">
        <v>0</v>
      </c>
    </row>
    <row r="154" spans="1:29" ht="15.75" thickBot="1" x14ac:dyDescent="0.3">
      <c r="A154" s="4" t="s">
        <v>51</v>
      </c>
      <c r="B154" s="5" t="s">
        <v>323</v>
      </c>
      <c r="C154" s="14" t="s">
        <v>13</v>
      </c>
      <c r="D154" s="14">
        <v>3</v>
      </c>
      <c r="E154" s="20">
        <v>22</v>
      </c>
      <c r="F154" s="6">
        <v>6.5</v>
      </c>
      <c r="G154" s="20">
        <v>46</v>
      </c>
      <c r="H154" s="6">
        <v>5.8</v>
      </c>
      <c r="I154" s="6">
        <v>6.9</v>
      </c>
      <c r="J154" s="20">
        <v>4</v>
      </c>
      <c r="K154" s="20">
        <v>0</v>
      </c>
      <c r="L154" s="20">
        <v>0</v>
      </c>
      <c r="M154" s="20">
        <v>4</v>
      </c>
      <c r="N154" s="20">
        <v>0</v>
      </c>
      <c r="O154" s="20">
        <v>1</v>
      </c>
      <c r="P154" s="21">
        <v>5</v>
      </c>
      <c r="Q154" s="15">
        <v>2</v>
      </c>
      <c r="R154" s="15">
        <v>2</v>
      </c>
      <c r="S154" s="15">
        <v>0.8</v>
      </c>
      <c r="T154" s="15">
        <v>2</v>
      </c>
      <c r="U154" s="15">
        <v>2</v>
      </c>
      <c r="V154" s="15">
        <v>-0.8</v>
      </c>
      <c r="W154" s="23">
        <v>0.28985507246376813</v>
      </c>
      <c r="X154" s="23">
        <v>0.28985507246376813</v>
      </c>
      <c r="Y154" s="23">
        <v>0.11594202898550725</v>
      </c>
      <c r="Z154" s="23">
        <v>0.40579710144927539</v>
      </c>
      <c r="AA154" s="20">
        <v>1</v>
      </c>
      <c r="AB154" s="20" t="s">
        <v>374</v>
      </c>
      <c r="AC154" s="22">
        <v>0</v>
      </c>
    </row>
    <row r="155" spans="1:29" ht="15.75" thickBot="1" x14ac:dyDescent="0.3">
      <c r="A155" s="4" t="s">
        <v>51</v>
      </c>
      <c r="B155" s="5" t="s">
        <v>656</v>
      </c>
      <c r="C155" s="14" t="s">
        <v>13</v>
      </c>
      <c r="D155" s="14">
        <v>3</v>
      </c>
      <c r="E155" s="20">
        <v>24</v>
      </c>
      <c r="F155" s="6">
        <v>6.3</v>
      </c>
      <c r="G155" s="20">
        <v>19</v>
      </c>
      <c r="H155" s="6">
        <v>3.8</v>
      </c>
      <c r="I155" s="6">
        <v>3.4</v>
      </c>
      <c r="J155" s="20">
        <v>0</v>
      </c>
      <c r="K155" s="20">
        <v>0</v>
      </c>
      <c r="L155" s="20">
        <v>0</v>
      </c>
      <c r="M155" s="20">
        <v>0</v>
      </c>
      <c r="N155" s="20">
        <v>3</v>
      </c>
      <c r="O155" s="20">
        <v>4</v>
      </c>
      <c r="P155" s="21">
        <v>4</v>
      </c>
      <c r="Q155" s="15">
        <v>0.1</v>
      </c>
      <c r="R155" s="15">
        <v>0.1</v>
      </c>
      <c r="S155" s="15">
        <v>0.9</v>
      </c>
      <c r="T155" s="15">
        <v>-0.1</v>
      </c>
      <c r="U155" s="15">
        <v>-0.1</v>
      </c>
      <c r="V155" s="15">
        <v>2.1</v>
      </c>
      <c r="W155" s="23">
        <v>2.9411764705882356E-2</v>
      </c>
      <c r="X155" s="23">
        <v>2.9411764705882356E-2</v>
      </c>
      <c r="Y155" s="23">
        <v>0.26470588235294118</v>
      </c>
      <c r="Z155" s="23">
        <v>0.29411764705882354</v>
      </c>
      <c r="AA155" s="20">
        <v>1</v>
      </c>
      <c r="AB155" s="20" t="s">
        <v>374</v>
      </c>
      <c r="AC155" s="22">
        <v>0</v>
      </c>
    </row>
    <row r="156" spans="1:29" ht="15.75" thickBot="1" x14ac:dyDescent="0.3">
      <c r="A156" s="4" t="s">
        <v>51</v>
      </c>
      <c r="B156" s="5" t="s">
        <v>544</v>
      </c>
      <c r="C156" s="14" t="s">
        <v>13</v>
      </c>
      <c r="D156" s="14">
        <v>3</v>
      </c>
      <c r="E156" s="20">
        <v>21</v>
      </c>
      <c r="F156" s="6">
        <v>4.5</v>
      </c>
      <c r="G156" s="20">
        <v>0</v>
      </c>
      <c r="H156" s="6">
        <v>0</v>
      </c>
      <c r="I156" s="6">
        <v>0</v>
      </c>
      <c r="J156" s="20">
        <v>0</v>
      </c>
      <c r="K156" s="20">
        <v>0</v>
      </c>
      <c r="L156" s="20">
        <v>0</v>
      </c>
      <c r="M156" s="20">
        <v>0</v>
      </c>
      <c r="N156" s="20">
        <v>0</v>
      </c>
      <c r="O156" s="20">
        <v>0</v>
      </c>
      <c r="P156" s="21">
        <v>0</v>
      </c>
      <c r="Q156" s="15">
        <v>0</v>
      </c>
      <c r="R156" s="15">
        <v>0</v>
      </c>
      <c r="S156" s="15">
        <v>0</v>
      </c>
      <c r="T156" s="15">
        <v>0</v>
      </c>
      <c r="U156" s="15">
        <v>0</v>
      </c>
      <c r="V156" s="15">
        <v>0</v>
      </c>
      <c r="W156" s="23">
        <v>0</v>
      </c>
      <c r="X156" s="23">
        <v>0</v>
      </c>
      <c r="Y156" s="23">
        <v>0</v>
      </c>
      <c r="Z156" s="23">
        <v>0</v>
      </c>
      <c r="AA156" s="20">
        <v>0</v>
      </c>
      <c r="AB156" s="20" t="s">
        <v>374</v>
      </c>
      <c r="AC156" s="22">
        <v>0</v>
      </c>
    </row>
    <row r="157" spans="1:29" ht="15.75" thickBot="1" x14ac:dyDescent="0.3">
      <c r="A157" s="4" t="s">
        <v>51</v>
      </c>
      <c r="B157" s="5" t="s">
        <v>1510</v>
      </c>
      <c r="C157" s="14" t="s">
        <v>13</v>
      </c>
      <c r="D157" s="14">
        <v>3</v>
      </c>
      <c r="E157" s="20">
        <v>21</v>
      </c>
      <c r="F157" s="6">
        <v>4.5</v>
      </c>
      <c r="G157" s="20">
        <v>5</v>
      </c>
      <c r="H157" s="6">
        <v>1</v>
      </c>
      <c r="I157" s="6">
        <v>1.9</v>
      </c>
      <c r="J157" s="20">
        <v>0</v>
      </c>
      <c r="K157" s="20">
        <v>0</v>
      </c>
      <c r="L157" s="20">
        <v>0</v>
      </c>
      <c r="M157" s="20">
        <v>0</v>
      </c>
      <c r="N157" s="20">
        <v>0</v>
      </c>
      <c r="O157" s="20">
        <v>0</v>
      </c>
      <c r="P157" s="21">
        <v>0</v>
      </c>
      <c r="Q157" s="15">
        <v>0.2</v>
      </c>
      <c r="R157" s="15">
        <v>0.2</v>
      </c>
      <c r="S157" s="15">
        <v>0.2</v>
      </c>
      <c r="T157" s="15">
        <v>-0.2</v>
      </c>
      <c r="U157" s="15">
        <v>-0.2</v>
      </c>
      <c r="V157" s="15">
        <v>-0.2</v>
      </c>
      <c r="W157" s="23">
        <v>0.10526315789473685</v>
      </c>
      <c r="X157" s="23">
        <v>0.10526315789473685</v>
      </c>
      <c r="Y157" s="23">
        <v>0.10526315789473685</v>
      </c>
      <c r="Z157" s="23">
        <v>0.2105263157894737</v>
      </c>
      <c r="AA157" s="20">
        <v>2</v>
      </c>
      <c r="AB157" s="20" t="s">
        <v>374</v>
      </c>
      <c r="AC157" s="22">
        <v>0</v>
      </c>
    </row>
    <row r="158" spans="1:29" ht="15.75" thickBot="1" x14ac:dyDescent="0.3">
      <c r="A158" s="4" t="s">
        <v>51</v>
      </c>
      <c r="B158" s="5" t="s">
        <v>325</v>
      </c>
      <c r="C158" s="14" t="s">
        <v>13</v>
      </c>
      <c r="D158" s="14">
        <v>3</v>
      </c>
      <c r="E158" s="20">
        <v>26</v>
      </c>
      <c r="F158" s="6">
        <v>6</v>
      </c>
      <c r="G158" s="20">
        <v>14</v>
      </c>
      <c r="H158" s="6">
        <v>1.6</v>
      </c>
      <c r="I158" s="6">
        <v>1.8</v>
      </c>
      <c r="J158" s="20">
        <v>1</v>
      </c>
      <c r="K158" s="20">
        <v>0</v>
      </c>
      <c r="L158" s="20">
        <v>0</v>
      </c>
      <c r="M158" s="20">
        <v>1</v>
      </c>
      <c r="N158" s="20">
        <v>0</v>
      </c>
      <c r="O158" s="20">
        <v>0</v>
      </c>
      <c r="P158" s="21">
        <v>1</v>
      </c>
      <c r="Q158" s="15">
        <v>1.7</v>
      </c>
      <c r="R158" s="15">
        <v>1.7</v>
      </c>
      <c r="S158" s="15">
        <v>0.2</v>
      </c>
      <c r="T158" s="15">
        <v>-0.7</v>
      </c>
      <c r="U158" s="15">
        <v>-0.7</v>
      </c>
      <c r="V158" s="15">
        <v>-0.2</v>
      </c>
      <c r="W158" s="23">
        <v>0.94444444444444442</v>
      </c>
      <c r="X158" s="23">
        <v>0.94444444444444442</v>
      </c>
      <c r="Y158" s="23">
        <v>0.11111111111111112</v>
      </c>
      <c r="Z158" s="23">
        <v>1.0555555555555556</v>
      </c>
      <c r="AA158" s="20">
        <v>1</v>
      </c>
      <c r="AB158" s="20" t="s">
        <v>374</v>
      </c>
      <c r="AC158" s="22">
        <v>0</v>
      </c>
    </row>
    <row r="159" spans="1:29" ht="15.75" thickBot="1" x14ac:dyDescent="0.3">
      <c r="A159" s="4" t="s">
        <v>51</v>
      </c>
      <c r="B159" s="5" t="s">
        <v>290</v>
      </c>
      <c r="C159" s="14" t="s">
        <v>15</v>
      </c>
      <c r="D159" s="14">
        <v>4</v>
      </c>
      <c r="E159" s="20" t="s">
        <v>374</v>
      </c>
      <c r="F159" s="6">
        <v>5</v>
      </c>
      <c r="G159" s="20">
        <v>0</v>
      </c>
      <c r="H159" s="6">
        <v>0</v>
      </c>
      <c r="I159" s="6">
        <v>0</v>
      </c>
      <c r="J159" s="20">
        <v>0</v>
      </c>
      <c r="K159" s="20">
        <v>0</v>
      </c>
      <c r="L159" s="20">
        <v>0</v>
      </c>
      <c r="M159" s="20">
        <v>0</v>
      </c>
      <c r="N159" s="20">
        <v>0</v>
      </c>
      <c r="O159" s="20">
        <v>0</v>
      </c>
      <c r="P159" s="21">
        <v>0</v>
      </c>
      <c r="Q159" s="15">
        <v>0</v>
      </c>
      <c r="R159" s="15">
        <v>0</v>
      </c>
      <c r="S159" s="15">
        <v>0</v>
      </c>
      <c r="T159" s="15">
        <v>0</v>
      </c>
      <c r="U159" s="15">
        <v>0</v>
      </c>
      <c r="V159" s="15">
        <v>0</v>
      </c>
      <c r="W159" s="23">
        <v>0</v>
      </c>
      <c r="X159" s="23">
        <v>0</v>
      </c>
      <c r="Y159" s="23">
        <v>0</v>
      </c>
      <c r="Z159" s="23">
        <v>0</v>
      </c>
      <c r="AA159" s="20">
        <v>0</v>
      </c>
      <c r="AB159" s="20" t="s">
        <v>374</v>
      </c>
      <c r="AC159" s="22">
        <v>0</v>
      </c>
    </row>
    <row r="160" spans="1:29" ht="15.75" thickBot="1" x14ac:dyDescent="0.3">
      <c r="A160" s="4" t="s">
        <v>51</v>
      </c>
      <c r="B160" s="5" t="s">
        <v>52</v>
      </c>
      <c r="C160" s="14" t="s">
        <v>15</v>
      </c>
      <c r="D160" s="14">
        <v>4</v>
      </c>
      <c r="E160" s="20">
        <v>23</v>
      </c>
      <c r="F160" s="6">
        <v>7.9</v>
      </c>
      <c r="G160" s="20">
        <v>57</v>
      </c>
      <c r="H160" s="6">
        <v>6.3</v>
      </c>
      <c r="I160" s="6">
        <v>7.7</v>
      </c>
      <c r="J160" s="20">
        <v>6</v>
      </c>
      <c r="K160" s="20">
        <v>0</v>
      </c>
      <c r="L160" s="20">
        <v>0</v>
      </c>
      <c r="M160" s="20">
        <v>6</v>
      </c>
      <c r="N160" s="20">
        <v>3</v>
      </c>
      <c r="O160" s="20">
        <v>3</v>
      </c>
      <c r="P160" s="21">
        <v>9</v>
      </c>
      <c r="Q160" s="15">
        <v>6</v>
      </c>
      <c r="R160" s="15">
        <v>6</v>
      </c>
      <c r="S160" s="15">
        <v>0.3</v>
      </c>
      <c r="T160" s="15">
        <v>0</v>
      </c>
      <c r="U160" s="15">
        <v>0</v>
      </c>
      <c r="V160" s="15">
        <v>2.7</v>
      </c>
      <c r="W160" s="23">
        <v>0.77922077922077926</v>
      </c>
      <c r="X160" s="23">
        <v>0.77922077922077926</v>
      </c>
      <c r="Y160" s="23">
        <v>3.896103896103896E-2</v>
      </c>
      <c r="Z160" s="23">
        <v>0.81818181818181823</v>
      </c>
      <c r="AA160" s="20">
        <v>3</v>
      </c>
      <c r="AB160" s="20" t="s">
        <v>374</v>
      </c>
      <c r="AC160" s="22">
        <v>0</v>
      </c>
    </row>
    <row r="161" spans="1:29" ht="15.75" thickBot="1" x14ac:dyDescent="0.3">
      <c r="A161" s="4" t="s">
        <v>51</v>
      </c>
      <c r="B161" s="5" t="s">
        <v>543</v>
      </c>
      <c r="C161" s="14" t="s">
        <v>15</v>
      </c>
      <c r="D161" s="14">
        <v>4</v>
      </c>
      <c r="E161" s="20" t="s">
        <v>374</v>
      </c>
      <c r="F161" s="6">
        <v>5.4</v>
      </c>
      <c r="G161" s="20">
        <v>0</v>
      </c>
      <c r="H161" s="6">
        <v>0</v>
      </c>
      <c r="I161" s="6">
        <v>0</v>
      </c>
      <c r="J161" s="20">
        <v>0</v>
      </c>
      <c r="K161" s="20">
        <v>0</v>
      </c>
      <c r="L161" s="20">
        <v>0</v>
      </c>
      <c r="M161" s="20">
        <v>0</v>
      </c>
      <c r="N161" s="20">
        <v>0</v>
      </c>
      <c r="O161" s="20">
        <v>0</v>
      </c>
      <c r="P161" s="21">
        <v>0</v>
      </c>
      <c r="Q161" s="15">
        <v>0</v>
      </c>
      <c r="R161" s="15">
        <v>0</v>
      </c>
      <c r="S161" s="15">
        <v>0</v>
      </c>
      <c r="T161" s="15">
        <v>0</v>
      </c>
      <c r="U161" s="15">
        <v>0</v>
      </c>
      <c r="V161" s="15">
        <v>0</v>
      </c>
      <c r="W161" s="23">
        <v>0</v>
      </c>
      <c r="X161" s="23">
        <v>0</v>
      </c>
      <c r="Y161" s="23">
        <v>0</v>
      </c>
      <c r="Z161" s="23">
        <v>0</v>
      </c>
      <c r="AA161" s="20">
        <v>0</v>
      </c>
      <c r="AB161" s="20" t="s">
        <v>374</v>
      </c>
      <c r="AC161" s="22">
        <v>0</v>
      </c>
    </row>
    <row r="162" spans="1:29" ht="15.75" thickBot="1" x14ac:dyDescent="0.3">
      <c r="A162" s="4" t="s">
        <v>51</v>
      </c>
      <c r="B162" s="5" t="s">
        <v>1511</v>
      </c>
      <c r="C162" s="14" t="s">
        <v>15</v>
      </c>
      <c r="D162" s="14">
        <v>4</v>
      </c>
      <c r="E162" s="20">
        <v>18</v>
      </c>
      <c r="F162" s="6">
        <v>4.8</v>
      </c>
      <c r="G162" s="20">
        <v>1</v>
      </c>
      <c r="H162" s="6">
        <v>1</v>
      </c>
      <c r="I162" s="6">
        <v>0.3</v>
      </c>
      <c r="J162" s="20">
        <v>0</v>
      </c>
      <c r="K162" s="20">
        <v>0</v>
      </c>
      <c r="L162" s="20">
        <v>0</v>
      </c>
      <c r="M162" s="20">
        <v>0</v>
      </c>
      <c r="N162" s="20">
        <v>0</v>
      </c>
      <c r="O162" s="20">
        <v>0</v>
      </c>
      <c r="P162" s="21">
        <v>0</v>
      </c>
      <c r="Q162" s="15">
        <v>0</v>
      </c>
      <c r="R162" s="15">
        <v>0</v>
      </c>
      <c r="S162" s="15">
        <v>0</v>
      </c>
      <c r="T162" s="15">
        <v>0</v>
      </c>
      <c r="U162" s="15">
        <v>0</v>
      </c>
      <c r="V162" s="15">
        <v>0</v>
      </c>
      <c r="W162" s="23">
        <v>0</v>
      </c>
      <c r="X162" s="23">
        <v>0</v>
      </c>
      <c r="Y162" s="23">
        <v>0</v>
      </c>
      <c r="Z162" s="23">
        <v>0</v>
      </c>
      <c r="AA162" s="20">
        <v>0</v>
      </c>
      <c r="AB162" s="20" t="s">
        <v>374</v>
      </c>
      <c r="AC162" s="22">
        <v>0</v>
      </c>
    </row>
    <row r="163" spans="1:29" ht="15.75" thickBot="1" x14ac:dyDescent="0.3">
      <c r="A163" s="4" t="s">
        <v>110</v>
      </c>
      <c r="B163" s="5" t="s">
        <v>326</v>
      </c>
      <c r="C163" s="14" t="s">
        <v>16</v>
      </c>
      <c r="D163" s="14">
        <v>1</v>
      </c>
      <c r="E163" s="20">
        <v>27</v>
      </c>
      <c r="F163" s="6">
        <v>4.4000000000000004</v>
      </c>
      <c r="G163" s="20">
        <v>32</v>
      </c>
      <c r="H163" s="6">
        <v>3.6</v>
      </c>
      <c r="I163" s="6">
        <v>9</v>
      </c>
      <c r="J163" s="20">
        <v>0</v>
      </c>
      <c r="K163" s="20">
        <v>0</v>
      </c>
      <c r="L163" s="20">
        <v>0</v>
      </c>
      <c r="M163" s="20">
        <v>0</v>
      </c>
      <c r="N163" s="20">
        <v>0</v>
      </c>
      <c r="O163" s="20">
        <v>0</v>
      </c>
      <c r="P163" s="21">
        <v>0</v>
      </c>
      <c r="Q163" s="15">
        <v>0</v>
      </c>
      <c r="R163" s="15">
        <v>0</v>
      </c>
      <c r="S163" s="15">
        <v>0</v>
      </c>
      <c r="T163" s="15">
        <v>0</v>
      </c>
      <c r="U163" s="15">
        <v>0</v>
      </c>
      <c r="V163" s="15">
        <v>0</v>
      </c>
      <c r="W163" s="23">
        <v>0</v>
      </c>
      <c r="X163" s="23">
        <v>0</v>
      </c>
      <c r="Y163" s="23">
        <v>0</v>
      </c>
      <c r="Z163" s="23">
        <v>0</v>
      </c>
      <c r="AA163" s="20">
        <v>1</v>
      </c>
      <c r="AB163" s="20" t="s">
        <v>374</v>
      </c>
      <c r="AC163" s="22">
        <v>0</v>
      </c>
    </row>
    <row r="164" spans="1:29" ht="15.75" thickBot="1" x14ac:dyDescent="0.3">
      <c r="A164" s="4" t="s">
        <v>110</v>
      </c>
      <c r="B164" s="5" t="s">
        <v>289</v>
      </c>
      <c r="C164" s="14" t="s">
        <v>16</v>
      </c>
      <c r="D164" s="14">
        <v>1</v>
      </c>
      <c r="E164" s="20">
        <v>30</v>
      </c>
      <c r="F164" s="6">
        <v>4</v>
      </c>
      <c r="G164" s="20">
        <v>0</v>
      </c>
      <c r="H164" s="6">
        <v>0</v>
      </c>
      <c r="I164" s="6">
        <v>0</v>
      </c>
      <c r="J164" s="20">
        <v>0</v>
      </c>
      <c r="K164" s="20">
        <v>0</v>
      </c>
      <c r="L164" s="20">
        <v>0</v>
      </c>
      <c r="M164" s="20">
        <v>0</v>
      </c>
      <c r="N164" s="20">
        <v>0</v>
      </c>
      <c r="O164" s="20">
        <v>0</v>
      </c>
      <c r="P164" s="21">
        <v>0</v>
      </c>
      <c r="Q164" s="15">
        <v>0</v>
      </c>
      <c r="R164" s="15">
        <v>0</v>
      </c>
      <c r="S164" s="15">
        <v>0</v>
      </c>
      <c r="T164" s="15">
        <v>0</v>
      </c>
      <c r="U164" s="15">
        <v>0</v>
      </c>
      <c r="V164" s="15">
        <v>0</v>
      </c>
      <c r="W164" s="23">
        <v>0</v>
      </c>
      <c r="X164" s="23">
        <v>0</v>
      </c>
      <c r="Y164" s="23">
        <v>0</v>
      </c>
      <c r="Z164" s="23">
        <v>0</v>
      </c>
      <c r="AA164" s="20">
        <v>0</v>
      </c>
      <c r="AB164" s="20" t="s">
        <v>374</v>
      </c>
      <c r="AC164" s="22">
        <v>0</v>
      </c>
    </row>
    <row r="165" spans="1:29" ht="15.75" thickBot="1" x14ac:dyDescent="0.3">
      <c r="A165" s="4" t="s">
        <v>110</v>
      </c>
      <c r="B165" s="5" t="s">
        <v>271</v>
      </c>
      <c r="C165" s="14" t="s">
        <v>16</v>
      </c>
      <c r="D165" s="14">
        <v>1</v>
      </c>
      <c r="E165" s="20">
        <v>30</v>
      </c>
      <c r="F165" s="6">
        <v>4</v>
      </c>
      <c r="G165" s="20">
        <v>0</v>
      </c>
      <c r="H165" s="6">
        <v>0</v>
      </c>
      <c r="I165" s="6">
        <v>0</v>
      </c>
      <c r="J165" s="20">
        <v>0</v>
      </c>
      <c r="K165" s="20">
        <v>0</v>
      </c>
      <c r="L165" s="20">
        <v>0</v>
      </c>
      <c r="M165" s="20">
        <v>0</v>
      </c>
      <c r="N165" s="20">
        <v>0</v>
      </c>
      <c r="O165" s="20">
        <v>0</v>
      </c>
      <c r="P165" s="21">
        <v>0</v>
      </c>
      <c r="Q165" s="15">
        <v>0</v>
      </c>
      <c r="R165" s="15">
        <v>0</v>
      </c>
      <c r="S165" s="15">
        <v>0</v>
      </c>
      <c r="T165" s="15">
        <v>0</v>
      </c>
      <c r="U165" s="15">
        <v>0</v>
      </c>
      <c r="V165" s="15">
        <v>0</v>
      </c>
      <c r="W165" s="23">
        <v>0</v>
      </c>
      <c r="X165" s="23">
        <v>0</v>
      </c>
      <c r="Y165" s="23">
        <v>0</v>
      </c>
      <c r="Z165" s="23">
        <v>0</v>
      </c>
      <c r="AA165" s="20">
        <v>0</v>
      </c>
      <c r="AB165" s="20" t="s">
        <v>374</v>
      </c>
      <c r="AC165" s="22">
        <v>0</v>
      </c>
    </row>
    <row r="166" spans="1:29" ht="15.75" thickBot="1" x14ac:dyDescent="0.3">
      <c r="A166" s="4" t="s">
        <v>110</v>
      </c>
      <c r="B166" s="5" t="s">
        <v>1512</v>
      </c>
      <c r="C166" s="14" t="s">
        <v>14</v>
      </c>
      <c r="D166" s="14">
        <v>2</v>
      </c>
      <c r="E166" s="20">
        <v>24</v>
      </c>
      <c r="F166" s="6">
        <v>4.5</v>
      </c>
      <c r="G166" s="20">
        <v>19</v>
      </c>
      <c r="H166" s="6">
        <v>3.2</v>
      </c>
      <c r="I166" s="6">
        <v>6</v>
      </c>
      <c r="J166" s="20">
        <v>0</v>
      </c>
      <c r="K166" s="20">
        <v>0</v>
      </c>
      <c r="L166" s="20">
        <v>0</v>
      </c>
      <c r="M166" s="20">
        <v>0</v>
      </c>
      <c r="N166" s="20">
        <v>1</v>
      </c>
      <c r="O166" s="20">
        <v>1</v>
      </c>
      <c r="P166" s="21">
        <v>1</v>
      </c>
      <c r="Q166" s="15">
        <v>0.2</v>
      </c>
      <c r="R166" s="15">
        <v>0.2</v>
      </c>
      <c r="S166" s="15">
        <v>0.4</v>
      </c>
      <c r="T166" s="15">
        <v>-0.2</v>
      </c>
      <c r="U166" s="15">
        <v>-0.2</v>
      </c>
      <c r="V166" s="15">
        <v>0.6</v>
      </c>
      <c r="W166" s="23">
        <v>3.3333333333333333E-2</v>
      </c>
      <c r="X166" s="23">
        <v>3.3333333333333333E-2</v>
      </c>
      <c r="Y166" s="23">
        <v>6.6666666666666666E-2</v>
      </c>
      <c r="Z166" s="23">
        <v>0.1</v>
      </c>
      <c r="AA166" s="20">
        <v>2</v>
      </c>
      <c r="AB166" s="20" t="s">
        <v>374</v>
      </c>
      <c r="AC166" s="22">
        <v>0</v>
      </c>
    </row>
    <row r="167" spans="1:29" ht="15.75" thickBot="1" x14ac:dyDescent="0.3">
      <c r="A167" s="4" t="s">
        <v>110</v>
      </c>
      <c r="B167" s="5" t="s">
        <v>208</v>
      </c>
      <c r="C167" s="14" t="s">
        <v>14</v>
      </c>
      <c r="D167" s="14">
        <v>2</v>
      </c>
      <c r="E167" s="20">
        <v>24</v>
      </c>
      <c r="F167" s="6">
        <v>4.4000000000000004</v>
      </c>
      <c r="G167" s="20">
        <v>9</v>
      </c>
      <c r="H167" s="6">
        <v>2.2000000000000002</v>
      </c>
      <c r="I167" s="6">
        <v>3.8</v>
      </c>
      <c r="J167" s="20">
        <v>0</v>
      </c>
      <c r="K167" s="20">
        <v>0</v>
      </c>
      <c r="L167" s="20">
        <v>0</v>
      </c>
      <c r="M167" s="20">
        <v>0</v>
      </c>
      <c r="N167" s="20">
        <v>0</v>
      </c>
      <c r="O167" s="20">
        <v>0</v>
      </c>
      <c r="P167" s="21">
        <v>0</v>
      </c>
      <c r="Q167" s="15">
        <v>0.1</v>
      </c>
      <c r="R167" s="15">
        <v>0.1</v>
      </c>
      <c r="S167" s="15">
        <v>0</v>
      </c>
      <c r="T167" s="15">
        <v>-0.1</v>
      </c>
      <c r="U167" s="15">
        <v>-0.1</v>
      </c>
      <c r="V167" s="15">
        <v>0</v>
      </c>
      <c r="W167" s="23">
        <v>2.6315789473684213E-2</v>
      </c>
      <c r="X167" s="23">
        <v>2.6315789473684213E-2</v>
      </c>
      <c r="Y167" s="23">
        <v>0</v>
      </c>
      <c r="Z167" s="23">
        <v>2.6315789473684213E-2</v>
      </c>
      <c r="AA167" s="20">
        <v>1</v>
      </c>
      <c r="AB167" s="20" t="s">
        <v>374</v>
      </c>
      <c r="AC167" s="22">
        <v>0</v>
      </c>
    </row>
    <row r="168" spans="1:29" ht="15.75" thickBot="1" x14ac:dyDescent="0.3">
      <c r="A168" s="4" t="s">
        <v>110</v>
      </c>
      <c r="B168" s="5" t="s">
        <v>203</v>
      </c>
      <c r="C168" s="14" t="s">
        <v>14</v>
      </c>
      <c r="D168" s="14">
        <v>2</v>
      </c>
      <c r="E168" s="20">
        <v>34</v>
      </c>
      <c r="F168" s="6">
        <v>4.3</v>
      </c>
      <c r="G168" s="20">
        <v>0</v>
      </c>
      <c r="H168" s="6">
        <v>0</v>
      </c>
      <c r="I168" s="6">
        <v>0</v>
      </c>
      <c r="J168" s="20">
        <v>0</v>
      </c>
      <c r="K168" s="20">
        <v>0</v>
      </c>
      <c r="L168" s="20">
        <v>0</v>
      </c>
      <c r="M168" s="20">
        <v>0</v>
      </c>
      <c r="N168" s="20">
        <v>0</v>
      </c>
      <c r="O168" s="20">
        <v>0</v>
      </c>
      <c r="P168" s="21">
        <v>0</v>
      </c>
      <c r="Q168" s="15">
        <v>0</v>
      </c>
      <c r="R168" s="15">
        <v>0</v>
      </c>
      <c r="S168" s="15">
        <v>0</v>
      </c>
      <c r="T168" s="15">
        <v>0</v>
      </c>
      <c r="U168" s="15">
        <v>0</v>
      </c>
      <c r="V168" s="15">
        <v>0</v>
      </c>
      <c r="W168" s="23">
        <v>0</v>
      </c>
      <c r="X168" s="23">
        <v>0</v>
      </c>
      <c r="Y168" s="23">
        <v>0</v>
      </c>
      <c r="Z168" s="23">
        <v>0</v>
      </c>
      <c r="AA168" s="20">
        <v>0</v>
      </c>
      <c r="AB168" s="20" t="s">
        <v>374</v>
      </c>
      <c r="AC168" s="22">
        <v>0</v>
      </c>
    </row>
    <row r="169" spans="1:29" ht="15.75" thickBot="1" x14ac:dyDescent="0.3">
      <c r="A169" s="4" t="s">
        <v>110</v>
      </c>
      <c r="B169" s="5" t="s">
        <v>193</v>
      </c>
      <c r="C169" s="14" t="s">
        <v>14</v>
      </c>
      <c r="D169" s="14">
        <v>2</v>
      </c>
      <c r="E169" s="20">
        <v>24</v>
      </c>
      <c r="F169" s="6">
        <v>4.4000000000000004</v>
      </c>
      <c r="G169" s="20">
        <v>29</v>
      </c>
      <c r="H169" s="6">
        <v>3.2</v>
      </c>
      <c r="I169" s="6">
        <v>9</v>
      </c>
      <c r="J169" s="20">
        <v>1</v>
      </c>
      <c r="K169" s="20">
        <v>0</v>
      </c>
      <c r="L169" s="20">
        <v>0</v>
      </c>
      <c r="M169" s="20">
        <v>1</v>
      </c>
      <c r="N169" s="20">
        <v>0</v>
      </c>
      <c r="O169" s="20">
        <v>0</v>
      </c>
      <c r="P169" s="21">
        <v>1</v>
      </c>
      <c r="Q169" s="15">
        <v>0.3</v>
      </c>
      <c r="R169" s="15">
        <v>0.3</v>
      </c>
      <c r="S169" s="15">
        <v>0.2</v>
      </c>
      <c r="T169" s="15">
        <v>0.7</v>
      </c>
      <c r="U169" s="15">
        <v>0.7</v>
      </c>
      <c r="V169" s="15">
        <v>-0.2</v>
      </c>
      <c r="W169" s="23">
        <v>3.3333333333333333E-2</v>
      </c>
      <c r="X169" s="23">
        <v>3.3333333333333333E-2</v>
      </c>
      <c r="Y169" s="23">
        <v>2.2222222222222223E-2</v>
      </c>
      <c r="Z169" s="23">
        <v>5.5555555555555552E-2</v>
      </c>
      <c r="AA169" s="20">
        <v>1</v>
      </c>
      <c r="AB169" s="20" t="s">
        <v>374</v>
      </c>
      <c r="AC169" s="22">
        <v>0</v>
      </c>
    </row>
    <row r="170" spans="1:29" ht="15.75" thickBot="1" x14ac:dyDescent="0.3">
      <c r="A170" s="4" t="s">
        <v>110</v>
      </c>
      <c r="B170" s="5" t="s">
        <v>212</v>
      </c>
      <c r="C170" s="14" t="s">
        <v>14</v>
      </c>
      <c r="D170" s="14">
        <v>2</v>
      </c>
      <c r="E170" s="20">
        <v>33</v>
      </c>
      <c r="F170" s="6">
        <v>4.4000000000000004</v>
      </c>
      <c r="G170" s="20">
        <v>9</v>
      </c>
      <c r="H170" s="6">
        <v>3</v>
      </c>
      <c r="I170" s="6">
        <v>2.5</v>
      </c>
      <c r="J170" s="20">
        <v>0</v>
      </c>
      <c r="K170" s="20">
        <v>0</v>
      </c>
      <c r="L170" s="20">
        <v>0</v>
      </c>
      <c r="M170" s="20">
        <v>0</v>
      </c>
      <c r="N170" s="20">
        <v>0</v>
      </c>
      <c r="O170" s="20">
        <v>0</v>
      </c>
      <c r="P170" s="21">
        <v>0</v>
      </c>
      <c r="Q170" s="15">
        <v>0</v>
      </c>
      <c r="R170" s="15">
        <v>0</v>
      </c>
      <c r="S170" s="15">
        <v>0</v>
      </c>
      <c r="T170" s="15">
        <v>0</v>
      </c>
      <c r="U170" s="15">
        <v>0</v>
      </c>
      <c r="V170" s="15">
        <v>0</v>
      </c>
      <c r="W170" s="23">
        <v>0</v>
      </c>
      <c r="X170" s="23">
        <v>0</v>
      </c>
      <c r="Y170" s="23">
        <v>0</v>
      </c>
      <c r="Z170" s="23">
        <v>0</v>
      </c>
      <c r="AA170" s="20">
        <v>0</v>
      </c>
      <c r="AB170" s="20" t="s">
        <v>374</v>
      </c>
      <c r="AC170" s="22">
        <v>0</v>
      </c>
    </row>
    <row r="171" spans="1:29" ht="15.75" thickBot="1" x14ac:dyDescent="0.3">
      <c r="A171" s="4" t="s">
        <v>110</v>
      </c>
      <c r="B171" s="5" t="s">
        <v>327</v>
      </c>
      <c r="C171" s="14" t="s">
        <v>14</v>
      </c>
      <c r="D171" s="14">
        <v>2</v>
      </c>
      <c r="E171" s="20">
        <v>29</v>
      </c>
      <c r="F171" s="6">
        <v>4.3</v>
      </c>
      <c r="G171" s="20">
        <v>0</v>
      </c>
      <c r="H171" s="6">
        <v>0</v>
      </c>
      <c r="I171" s="6">
        <v>0</v>
      </c>
      <c r="J171" s="20">
        <v>0</v>
      </c>
      <c r="K171" s="20">
        <v>0</v>
      </c>
      <c r="L171" s="20">
        <v>0</v>
      </c>
      <c r="M171" s="20">
        <v>0</v>
      </c>
      <c r="N171" s="20">
        <v>0</v>
      </c>
      <c r="O171" s="20">
        <v>0</v>
      </c>
      <c r="P171" s="21">
        <v>0</v>
      </c>
      <c r="Q171" s="15">
        <v>0</v>
      </c>
      <c r="R171" s="15">
        <v>0</v>
      </c>
      <c r="S171" s="15">
        <v>0</v>
      </c>
      <c r="T171" s="15">
        <v>0</v>
      </c>
      <c r="U171" s="15">
        <v>0</v>
      </c>
      <c r="V171" s="15">
        <v>0</v>
      </c>
      <c r="W171" s="23">
        <v>0</v>
      </c>
      <c r="X171" s="23">
        <v>0</v>
      </c>
      <c r="Y171" s="23">
        <v>0</v>
      </c>
      <c r="Z171" s="23">
        <v>0</v>
      </c>
      <c r="AA171" s="20">
        <v>0</v>
      </c>
      <c r="AB171" s="20" t="s">
        <v>374</v>
      </c>
      <c r="AC171" s="22">
        <v>0</v>
      </c>
    </row>
    <row r="172" spans="1:29" ht="15.75" thickBot="1" x14ac:dyDescent="0.3">
      <c r="A172" s="4" t="s">
        <v>110</v>
      </c>
      <c r="B172" s="5" t="s">
        <v>328</v>
      </c>
      <c r="C172" s="14" t="s">
        <v>14</v>
      </c>
      <c r="D172" s="14">
        <v>2</v>
      </c>
      <c r="E172" s="20">
        <v>25</v>
      </c>
      <c r="F172" s="6">
        <v>4.9000000000000004</v>
      </c>
      <c r="G172" s="20">
        <v>24</v>
      </c>
      <c r="H172" s="6">
        <v>2.7</v>
      </c>
      <c r="I172" s="6">
        <v>8.4</v>
      </c>
      <c r="J172" s="20">
        <v>0</v>
      </c>
      <c r="K172" s="20">
        <v>0</v>
      </c>
      <c r="L172" s="20">
        <v>0</v>
      </c>
      <c r="M172" s="20">
        <v>0</v>
      </c>
      <c r="N172" s="20">
        <v>1</v>
      </c>
      <c r="O172" s="20">
        <v>1</v>
      </c>
      <c r="P172" s="21">
        <v>1</v>
      </c>
      <c r="Q172" s="15">
        <v>0.2</v>
      </c>
      <c r="R172" s="15">
        <v>0.2</v>
      </c>
      <c r="S172" s="15">
        <v>0.9</v>
      </c>
      <c r="T172" s="15">
        <v>-0.2</v>
      </c>
      <c r="U172" s="15">
        <v>-0.2</v>
      </c>
      <c r="V172" s="15">
        <v>9.9999999999999978E-2</v>
      </c>
      <c r="W172" s="23">
        <v>2.3809523809523808E-2</v>
      </c>
      <c r="X172" s="23">
        <v>2.3809523809523808E-2</v>
      </c>
      <c r="Y172" s="23">
        <v>0.10714285714285714</v>
      </c>
      <c r="Z172" s="23">
        <v>0.13095238095238093</v>
      </c>
      <c r="AA172" s="20">
        <v>0</v>
      </c>
      <c r="AB172" s="20" t="s">
        <v>374</v>
      </c>
      <c r="AC172" s="22">
        <v>0</v>
      </c>
    </row>
    <row r="173" spans="1:29" ht="15.75" thickBot="1" x14ac:dyDescent="0.3">
      <c r="A173" s="4" t="s">
        <v>110</v>
      </c>
      <c r="B173" s="5" t="s">
        <v>545</v>
      </c>
      <c r="C173" s="14" t="s">
        <v>14</v>
      </c>
      <c r="D173" s="14">
        <v>2</v>
      </c>
      <c r="E173" s="20">
        <v>28</v>
      </c>
      <c r="F173" s="6">
        <v>4.8</v>
      </c>
      <c r="G173" s="20">
        <v>21</v>
      </c>
      <c r="H173" s="6">
        <v>2.2999999999999998</v>
      </c>
      <c r="I173" s="6">
        <v>8.1</v>
      </c>
      <c r="J173" s="20">
        <v>0</v>
      </c>
      <c r="K173" s="20">
        <v>0</v>
      </c>
      <c r="L173" s="20">
        <v>0</v>
      </c>
      <c r="M173" s="20">
        <v>0</v>
      </c>
      <c r="N173" s="20">
        <v>0</v>
      </c>
      <c r="O173" s="20">
        <v>1</v>
      </c>
      <c r="P173" s="21">
        <v>1</v>
      </c>
      <c r="Q173" s="15">
        <v>0.4</v>
      </c>
      <c r="R173" s="15">
        <v>0.4</v>
      </c>
      <c r="S173" s="15">
        <v>0.6</v>
      </c>
      <c r="T173" s="15">
        <v>-0.4</v>
      </c>
      <c r="U173" s="15">
        <v>-0.4</v>
      </c>
      <c r="V173" s="15">
        <v>-0.6</v>
      </c>
      <c r="W173" s="23">
        <v>4.938271604938272E-2</v>
      </c>
      <c r="X173" s="23">
        <v>4.938271604938272E-2</v>
      </c>
      <c r="Y173" s="23">
        <v>7.407407407407407E-2</v>
      </c>
      <c r="Z173" s="23">
        <v>0.12345679012345678</v>
      </c>
      <c r="AA173" s="20">
        <v>3</v>
      </c>
      <c r="AB173" s="20" t="s">
        <v>374</v>
      </c>
      <c r="AC173" s="22">
        <v>0</v>
      </c>
    </row>
    <row r="174" spans="1:29" ht="15.75" thickBot="1" x14ac:dyDescent="0.3">
      <c r="A174" s="4" t="s">
        <v>110</v>
      </c>
      <c r="B174" s="5" t="s">
        <v>319</v>
      </c>
      <c r="C174" s="14" t="s">
        <v>14</v>
      </c>
      <c r="D174" s="14">
        <v>2</v>
      </c>
      <c r="E174" s="20">
        <v>25</v>
      </c>
      <c r="F174" s="6">
        <v>4.4000000000000004</v>
      </c>
      <c r="G174" s="20">
        <v>12</v>
      </c>
      <c r="H174" s="6">
        <v>4</v>
      </c>
      <c r="I174" s="6">
        <v>3</v>
      </c>
      <c r="J174" s="20">
        <v>0</v>
      </c>
      <c r="K174" s="20">
        <v>0</v>
      </c>
      <c r="L174" s="20">
        <v>0</v>
      </c>
      <c r="M174" s="20">
        <v>0</v>
      </c>
      <c r="N174" s="20">
        <v>0</v>
      </c>
      <c r="O174" s="20">
        <v>0</v>
      </c>
      <c r="P174" s="21">
        <v>0</v>
      </c>
      <c r="Q174" s="15">
        <v>0.3</v>
      </c>
      <c r="R174" s="15">
        <v>0.3</v>
      </c>
      <c r="S174" s="15">
        <v>0.1</v>
      </c>
      <c r="T174" s="15">
        <v>-0.3</v>
      </c>
      <c r="U174" s="15">
        <v>-0.3</v>
      </c>
      <c r="V174" s="15">
        <v>-0.1</v>
      </c>
      <c r="W174" s="23">
        <v>9.9999999999999992E-2</v>
      </c>
      <c r="X174" s="23">
        <v>9.9999999999999992E-2</v>
      </c>
      <c r="Y174" s="23">
        <v>3.3333333333333333E-2</v>
      </c>
      <c r="Z174" s="23">
        <v>0.13333333333333333</v>
      </c>
      <c r="AA174" s="20">
        <v>0</v>
      </c>
      <c r="AB174" s="20" t="s">
        <v>374</v>
      </c>
      <c r="AC174" s="22">
        <v>0</v>
      </c>
    </row>
    <row r="175" spans="1:29" ht="15.75" thickBot="1" x14ac:dyDescent="0.3">
      <c r="A175" s="4" t="s">
        <v>110</v>
      </c>
      <c r="B175" s="5" t="s">
        <v>329</v>
      </c>
      <c r="C175" s="14" t="s">
        <v>13</v>
      </c>
      <c r="D175" s="14">
        <v>3</v>
      </c>
      <c r="E175" s="20">
        <v>24</v>
      </c>
      <c r="F175" s="6">
        <v>4.9000000000000004</v>
      </c>
      <c r="G175" s="20">
        <v>6</v>
      </c>
      <c r="H175" s="6">
        <v>2</v>
      </c>
      <c r="I175" s="6">
        <v>1</v>
      </c>
      <c r="J175" s="20">
        <v>0</v>
      </c>
      <c r="K175" s="20">
        <v>0</v>
      </c>
      <c r="L175" s="20">
        <v>0</v>
      </c>
      <c r="M175" s="20">
        <v>0</v>
      </c>
      <c r="N175" s="20">
        <v>0</v>
      </c>
      <c r="O175" s="20">
        <v>1</v>
      </c>
      <c r="P175" s="21">
        <v>1</v>
      </c>
      <c r="Q175" s="15">
        <v>0</v>
      </c>
      <c r="R175" s="15">
        <v>0</v>
      </c>
      <c r="S175" s="15">
        <v>0</v>
      </c>
      <c r="T175" s="15">
        <v>0</v>
      </c>
      <c r="U175" s="15">
        <v>0</v>
      </c>
      <c r="V175" s="15">
        <v>0</v>
      </c>
      <c r="W175" s="23">
        <v>0</v>
      </c>
      <c r="X175" s="23">
        <v>0</v>
      </c>
      <c r="Y175" s="23">
        <v>0</v>
      </c>
      <c r="Z175" s="23">
        <v>0</v>
      </c>
      <c r="AA175" s="20">
        <v>0</v>
      </c>
      <c r="AB175" s="20" t="s">
        <v>374</v>
      </c>
      <c r="AC175" s="22">
        <v>0</v>
      </c>
    </row>
    <row r="176" spans="1:29" ht="15.75" thickBot="1" x14ac:dyDescent="0.3">
      <c r="A176" s="4" t="s">
        <v>110</v>
      </c>
      <c r="B176" s="5" t="s">
        <v>1513</v>
      </c>
      <c r="C176" s="14" t="s">
        <v>14</v>
      </c>
      <c r="D176" s="14">
        <v>2</v>
      </c>
      <c r="E176" s="20">
        <v>21</v>
      </c>
      <c r="F176" s="6">
        <v>4.3</v>
      </c>
      <c r="G176" s="20">
        <v>1</v>
      </c>
      <c r="H176" s="6">
        <v>1</v>
      </c>
      <c r="I176" s="6">
        <v>1</v>
      </c>
      <c r="J176" s="20">
        <v>0</v>
      </c>
      <c r="K176" s="20">
        <v>0</v>
      </c>
      <c r="L176" s="20">
        <v>0</v>
      </c>
      <c r="M176" s="20">
        <v>0</v>
      </c>
      <c r="N176" s="20">
        <v>0</v>
      </c>
      <c r="O176" s="20">
        <v>0</v>
      </c>
      <c r="P176" s="21">
        <v>0</v>
      </c>
      <c r="Q176" s="15">
        <v>0</v>
      </c>
      <c r="R176" s="15">
        <v>0</v>
      </c>
      <c r="S176" s="15">
        <v>0</v>
      </c>
      <c r="T176" s="15">
        <v>0</v>
      </c>
      <c r="U176" s="15">
        <v>0</v>
      </c>
      <c r="V176" s="15">
        <v>0</v>
      </c>
      <c r="W176" s="23">
        <v>0</v>
      </c>
      <c r="X176" s="23">
        <v>0</v>
      </c>
      <c r="Y176" s="23">
        <v>0</v>
      </c>
      <c r="Z176" s="23">
        <v>0</v>
      </c>
      <c r="AA176" s="20">
        <v>0</v>
      </c>
      <c r="AB176" s="20" t="s">
        <v>374</v>
      </c>
      <c r="AC176" s="22">
        <v>0</v>
      </c>
    </row>
    <row r="177" spans="1:29" ht="15.75" thickBot="1" x14ac:dyDescent="0.3">
      <c r="A177" s="4" t="s">
        <v>110</v>
      </c>
      <c r="B177" s="5" t="s">
        <v>330</v>
      </c>
      <c r="C177" s="14" t="s">
        <v>13</v>
      </c>
      <c r="D177" s="14">
        <v>3</v>
      </c>
      <c r="E177" s="20">
        <v>26</v>
      </c>
      <c r="F177" s="6">
        <v>6.7</v>
      </c>
      <c r="G177" s="20">
        <v>31</v>
      </c>
      <c r="H177" s="6">
        <v>3.4</v>
      </c>
      <c r="I177" s="6">
        <v>9</v>
      </c>
      <c r="J177" s="20">
        <v>1</v>
      </c>
      <c r="K177" s="20">
        <v>0</v>
      </c>
      <c r="L177" s="20">
        <v>0</v>
      </c>
      <c r="M177" s="20">
        <v>1</v>
      </c>
      <c r="N177" s="20">
        <v>1</v>
      </c>
      <c r="O177" s="20">
        <v>1</v>
      </c>
      <c r="P177" s="21">
        <v>2</v>
      </c>
      <c r="Q177" s="15">
        <v>3</v>
      </c>
      <c r="R177" s="15">
        <v>3</v>
      </c>
      <c r="S177" s="15">
        <v>1.4</v>
      </c>
      <c r="T177" s="15">
        <v>-2</v>
      </c>
      <c r="U177" s="15">
        <v>-2</v>
      </c>
      <c r="V177" s="15">
        <v>-0.39999999999999991</v>
      </c>
      <c r="W177" s="23">
        <v>0.33333333333333331</v>
      </c>
      <c r="X177" s="23">
        <v>0.33333333333333331</v>
      </c>
      <c r="Y177" s="23">
        <v>0.15555555555555556</v>
      </c>
      <c r="Z177" s="23">
        <v>0.48888888888888887</v>
      </c>
      <c r="AA177" s="20">
        <v>0</v>
      </c>
      <c r="AB177" s="20" t="s">
        <v>374</v>
      </c>
      <c r="AC177" s="22">
        <v>0</v>
      </c>
    </row>
    <row r="178" spans="1:29" ht="15.75" thickBot="1" x14ac:dyDescent="0.3">
      <c r="A178" s="4" t="s">
        <v>110</v>
      </c>
      <c r="B178" s="5" t="s">
        <v>148</v>
      </c>
      <c r="C178" s="14" t="s">
        <v>13</v>
      </c>
      <c r="D178" s="14">
        <v>3</v>
      </c>
      <c r="E178" s="20">
        <v>30</v>
      </c>
      <c r="F178" s="6">
        <v>4.8</v>
      </c>
      <c r="G178" s="20">
        <v>9</v>
      </c>
      <c r="H178" s="6">
        <v>1.3</v>
      </c>
      <c r="I178" s="6">
        <v>4.5999999999999996</v>
      </c>
      <c r="J178" s="20">
        <v>0</v>
      </c>
      <c r="K178" s="20">
        <v>0</v>
      </c>
      <c r="L178" s="20">
        <v>0</v>
      </c>
      <c r="M178" s="20">
        <v>0</v>
      </c>
      <c r="N178" s="20">
        <v>0</v>
      </c>
      <c r="O178" s="20">
        <v>0</v>
      </c>
      <c r="P178" s="21">
        <v>0</v>
      </c>
      <c r="Q178" s="15">
        <v>0.1</v>
      </c>
      <c r="R178" s="15">
        <v>0.1</v>
      </c>
      <c r="S178" s="15">
        <v>0.4</v>
      </c>
      <c r="T178" s="15">
        <v>-0.1</v>
      </c>
      <c r="U178" s="15">
        <v>-0.1</v>
      </c>
      <c r="V178" s="15">
        <v>-0.4</v>
      </c>
      <c r="W178" s="23">
        <v>2.1739130434782612E-2</v>
      </c>
      <c r="X178" s="23">
        <v>2.1739130434782612E-2</v>
      </c>
      <c r="Y178" s="23">
        <v>8.6956521739130446E-2</v>
      </c>
      <c r="Z178" s="23">
        <v>0.10869565217391305</v>
      </c>
      <c r="AA178" s="20">
        <v>3</v>
      </c>
      <c r="AB178" s="20" t="s">
        <v>374</v>
      </c>
      <c r="AC178" s="22">
        <v>0</v>
      </c>
    </row>
    <row r="179" spans="1:29" ht="15.75" thickBot="1" x14ac:dyDescent="0.3">
      <c r="A179" s="4" t="s">
        <v>110</v>
      </c>
      <c r="B179" s="5" t="s">
        <v>182</v>
      </c>
      <c r="C179" s="14" t="s">
        <v>13</v>
      </c>
      <c r="D179" s="14">
        <v>3</v>
      </c>
      <c r="E179" s="20">
        <v>31</v>
      </c>
      <c r="F179" s="6">
        <v>4.7</v>
      </c>
      <c r="G179" s="20">
        <v>6</v>
      </c>
      <c r="H179" s="6">
        <v>1</v>
      </c>
      <c r="I179" s="6">
        <v>0.6</v>
      </c>
      <c r="J179" s="20">
        <v>0</v>
      </c>
      <c r="K179" s="20">
        <v>0</v>
      </c>
      <c r="L179" s="20">
        <v>0</v>
      </c>
      <c r="M179" s="20">
        <v>0</v>
      </c>
      <c r="N179" s="20">
        <v>0</v>
      </c>
      <c r="O179" s="20">
        <v>0</v>
      </c>
      <c r="P179" s="21">
        <v>0</v>
      </c>
      <c r="Q179" s="15">
        <v>0.1</v>
      </c>
      <c r="R179" s="15">
        <v>0.1</v>
      </c>
      <c r="S179" s="15">
        <v>0.1</v>
      </c>
      <c r="T179" s="15">
        <v>-0.1</v>
      </c>
      <c r="U179" s="15">
        <v>-0.1</v>
      </c>
      <c r="V179" s="15">
        <v>-0.1</v>
      </c>
      <c r="W179" s="23">
        <v>0.16666666666666669</v>
      </c>
      <c r="X179" s="23">
        <v>0.16666666666666669</v>
      </c>
      <c r="Y179" s="23">
        <v>0.16666666666666669</v>
      </c>
      <c r="Z179" s="23">
        <v>0.33333333333333337</v>
      </c>
      <c r="AA179" s="20">
        <v>0</v>
      </c>
      <c r="AB179" s="20" t="s">
        <v>374</v>
      </c>
      <c r="AC179" s="22">
        <v>0</v>
      </c>
    </row>
    <row r="180" spans="1:29" ht="15.75" thickBot="1" x14ac:dyDescent="0.3">
      <c r="A180" s="4" t="s">
        <v>110</v>
      </c>
      <c r="B180" s="5" t="s">
        <v>546</v>
      </c>
      <c r="C180" s="14" t="s">
        <v>13</v>
      </c>
      <c r="D180" s="14">
        <v>3</v>
      </c>
      <c r="E180" s="20">
        <v>20</v>
      </c>
      <c r="F180" s="6">
        <v>4.8</v>
      </c>
      <c r="G180" s="20">
        <v>15</v>
      </c>
      <c r="H180" s="6">
        <v>1.9</v>
      </c>
      <c r="I180" s="6">
        <v>6.9</v>
      </c>
      <c r="J180" s="20">
        <v>0</v>
      </c>
      <c r="K180" s="20">
        <v>0</v>
      </c>
      <c r="L180" s="20">
        <v>0</v>
      </c>
      <c r="M180" s="20">
        <v>0</v>
      </c>
      <c r="N180" s="20">
        <v>0</v>
      </c>
      <c r="O180" s="20">
        <v>0</v>
      </c>
      <c r="P180" s="21">
        <v>0</v>
      </c>
      <c r="Q180" s="15">
        <v>0.2</v>
      </c>
      <c r="R180" s="15">
        <v>0.2</v>
      </c>
      <c r="S180" s="15">
        <v>0.6</v>
      </c>
      <c r="T180" s="15">
        <v>-0.2</v>
      </c>
      <c r="U180" s="15">
        <v>-0.2</v>
      </c>
      <c r="V180" s="15">
        <v>-0.6</v>
      </c>
      <c r="W180" s="23">
        <v>2.8985507246376812E-2</v>
      </c>
      <c r="X180" s="23">
        <v>2.8985507246376812E-2</v>
      </c>
      <c r="Y180" s="23">
        <v>8.6956521739130432E-2</v>
      </c>
      <c r="Z180" s="23">
        <v>0.11594202898550725</v>
      </c>
      <c r="AA180" s="20">
        <v>0</v>
      </c>
      <c r="AB180" s="20" t="s">
        <v>374</v>
      </c>
      <c r="AC180" s="22">
        <v>0</v>
      </c>
    </row>
    <row r="181" spans="1:29" ht="15.75" thickBot="1" x14ac:dyDescent="0.3">
      <c r="A181" s="4" t="s">
        <v>110</v>
      </c>
      <c r="B181" s="5" t="s">
        <v>281</v>
      </c>
      <c r="C181" s="14" t="s">
        <v>13</v>
      </c>
      <c r="D181" s="14">
        <v>3</v>
      </c>
      <c r="E181" s="20" t="s">
        <v>374</v>
      </c>
      <c r="F181" s="6">
        <v>4.4000000000000004</v>
      </c>
      <c r="G181" s="20">
        <v>0</v>
      </c>
      <c r="H181" s="6">
        <v>0</v>
      </c>
      <c r="I181" s="6">
        <v>0</v>
      </c>
      <c r="J181" s="20">
        <v>0</v>
      </c>
      <c r="K181" s="20">
        <v>0</v>
      </c>
      <c r="L181" s="20">
        <v>0</v>
      </c>
      <c r="M181" s="20">
        <v>0</v>
      </c>
      <c r="N181" s="20">
        <v>0</v>
      </c>
      <c r="O181" s="20">
        <v>0</v>
      </c>
      <c r="P181" s="21">
        <v>0</v>
      </c>
      <c r="Q181" s="15">
        <v>0</v>
      </c>
      <c r="R181" s="15">
        <v>0</v>
      </c>
      <c r="S181" s="15">
        <v>0</v>
      </c>
      <c r="T181" s="15">
        <v>0</v>
      </c>
      <c r="U181" s="15">
        <v>0</v>
      </c>
      <c r="V181" s="15">
        <v>0</v>
      </c>
      <c r="W181" s="23">
        <v>0</v>
      </c>
      <c r="X181" s="23">
        <v>0</v>
      </c>
      <c r="Y181" s="23">
        <v>0</v>
      </c>
      <c r="Z181" s="23">
        <v>0</v>
      </c>
      <c r="AA181" s="20">
        <v>0</v>
      </c>
      <c r="AB181" s="20" t="s">
        <v>374</v>
      </c>
      <c r="AC181" s="22">
        <v>0</v>
      </c>
    </row>
    <row r="182" spans="1:29" ht="15.75" thickBot="1" x14ac:dyDescent="0.3">
      <c r="A182" s="4" t="s">
        <v>110</v>
      </c>
      <c r="B182" s="5" t="s">
        <v>211</v>
      </c>
      <c r="C182" s="14" t="s">
        <v>13</v>
      </c>
      <c r="D182" s="14">
        <v>3</v>
      </c>
      <c r="E182" s="20">
        <v>29</v>
      </c>
      <c r="F182" s="6">
        <v>4.9000000000000004</v>
      </c>
      <c r="G182" s="20">
        <v>8</v>
      </c>
      <c r="H182" s="6">
        <v>1</v>
      </c>
      <c r="I182" s="6">
        <v>4.2</v>
      </c>
      <c r="J182" s="20">
        <v>0</v>
      </c>
      <c r="K182" s="20">
        <v>0</v>
      </c>
      <c r="L182" s="20">
        <v>0</v>
      </c>
      <c r="M182" s="20">
        <v>0</v>
      </c>
      <c r="N182" s="20">
        <v>0</v>
      </c>
      <c r="O182" s="20">
        <v>0</v>
      </c>
      <c r="P182" s="21">
        <v>0</v>
      </c>
      <c r="Q182" s="15">
        <v>0.2</v>
      </c>
      <c r="R182" s="15">
        <v>0.2</v>
      </c>
      <c r="S182" s="15">
        <v>0.3</v>
      </c>
      <c r="T182" s="15">
        <v>-0.2</v>
      </c>
      <c r="U182" s="15">
        <v>-0.2</v>
      </c>
      <c r="V182" s="15">
        <v>-0.3</v>
      </c>
      <c r="W182" s="23">
        <v>4.7619047619047616E-2</v>
      </c>
      <c r="X182" s="23">
        <v>4.7619047619047616E-2</v>
      </c>
      <c r="Y182" s="23">
        <v>7.1428571428571425E-2</v>
      </c>
      <c r="Z182" s="23">
        <v>0.11904761904761904</v>
      </c>
      <c r="AA182" s="20">
        <v>4</v>
      </c>
      <c r="AB182" s="20" t="s">
        <v>541</v>
      </c>
      <c r="AC182" s="22">
        <v>0</v>
      </c>
    </row>
    <row r="183" spans="1:29" ht="15.75" thickBot="1" x14ac:dyDescent="0.3">
      <c r="A183" s="4" t="s">
        <v>110</v>
      </c>
      <c r="B183" s="5" t="s">
        <v>1514</v>
      </c>
      <c r="C183" s="14" t="s">
        <v>13</v>
      </c>
      <c r="D183" s="14">
        <v>3</v>
      </c>
      <c r="E183" s="20">
        <v>26</v>
      </c>
      <c r="F183" s="6">
        <v>5.7</v>
      </c>
      <c r="G183" s="20">
        <v>14</v>
      </c>
      <c r="H183" s="6">
        <v>1.6</v>
      </c>
      <c r="I183" s="6">
        <v>3.4</v>
      </c>
      <c r="J183" s="20">
        <v>0</v>
      </c>
      <c r="K183" s="20">
        <v>0</v>
      </c>
      <c r="L183" s="20">
        <v>0</v>
      </c>
      <c r="M183" s="20">
        <v>0</v>
      </c>
      <c r="N183" s="20">
        <v>0</v>
      </c>
      <c r="O183" s="20">
        <v>1</v>
      </c>
      <c r="P183" s="21">
        <v>1</v>
      </c>
      <c r="Q183" s="15">
        <v>0.6</v>
      </c>
      <c r="R183" s="15">
        <v>0.6</v>
      </c>
      <c r="S183" s="15">
        <v>0.8</v>
      </c>
      <c r="T183" s="15">
        <v>-0.6</v>
      </c>
      <c r="U183" s="15">
        <v>-0.6</v>
      </c>
      <c r="V183" s="15">
        <v>-0.8</v>
      </c>
      <c r="W183" s="23">
        <v>0.17647058823529413</v>
      </c>
      <c r="X183" s="23">
        <v>0.17647058823529413</v>
      </c>
      <c r="Y183" s="23">
        <v>0.23529411764705885</v>
      </c>
      <c r="Z183" s="23">
        <v>0.41176470588235298</v>
      </c>
      <c r="AA183" s="20">
        <v>1</v>
      </c>
      <c r="AB183" s="20" t="s">
        <v>374</v>
      </c>
      <c r="AC183" s="22">
        <v>0</v>
      </c>
    </row>
    <row r="184" spans="1:29" ht="15.75" thickBot="1" x14ac:dyDescent="0.3">
      <c r="A184" s="4" t="s">
        <v>110</v>
      </c>
      <c r="B184" s="5" t="s">
        <v>1515</v>
      </c>
      <c r="C184" s="14" t="s">
        <v>13</v>
      </c>
      <c r="D184" s="14">
        <v>3</v>
      </c>
      <c r="E184" s="20">
        <v>28</v>
      </c>
      <c r="F184" s="6">
        <v>5.0999999999999996</v>
      </c>
      <c r="G184" s="20">
        <v>13</v>
      </c>
      <c r="H184" s="6">
        <v>1.4</v>
      </c>
      <c r="I184" s="6">
        <v>5.0999999999999996</v>
      </c>
      <c r="J184" s="20">
        <v>0</v>
      </c>
      <c r="K184" s="20">
        <v>0</v>
      </c>
      <c r="L184" s="20">
        <v>0</v>
      </c>
      <c r="M184" s="20">
        <v>0</v>
      </c>
      <c r="N184" s="20">
        <v>0</v>
      </c>
      <c r="O184" s="20">
        <v>0</v>
      </c>
      <c r="P184" s="21">
        <v>0</v>
      </c>
      <c r="Q184" s="15">
        <v>0.4</v>
      </c>
      <c r="R184" s="15">
        <v>0.4</v>
      </c>
      <c r="S184" s="15">
        <v>0.2</v>
      </c>
      <c r="T184" s="15">
        <v>-0.4</v>
      </c>
      <c r="U184" s="15">
        <v>-0.4</v>
      </c>
      <c r="V184" s="15">
        <v>-0.2</v>
      </c>
      <c r="W184" s="23">
        <v>7.8431372549019621E-2</v>
      </c>
      <c r="X184" s="23">
        <v>7.8431372549019621E-2</v>
      </c>
      <c r="Y184" s="23">
        <v>3.921568627450981E-2</v>
      </c>
      <c r="Z184" s="23">
        <v>0.11764705882352944</v>
      </c>
      <c r="AA184" s="20">
        <v>2</v>
      </c>
      <c r="AB184" s="20" t="s">
        <v>374</v>
      </c>
      <c r="AC184" s="22">
        <v>0</v>
      </c>
    </row>
    <row r="185" spans="1:29" ht="15.75" thickBot="1" x14ac:dyDescent="0.3">
      <c r="A185" s="4" t="s">
        <v>110</v>
      </c>
      <c r="B185" s="5" t="s">
        <v>249</v>
      </c>
      <c r="C185" s="14" t="s">
        <v>15</v>
      </c>
      <c r="D185" s="14">
        <v>4</v>
      </c>
      <c r="E185" s="20">
        <v>27</v>
      </c>
      <c r="F185" s="6">
        <v>7.3</v>
      </c>
      <c r="G185" s="20">
        <v>31</v>
      </c>
      <c r="H185" s="6">
        <v>3.4</v>
      </c>
      <c r="I185" s="6">
        <v>6.4</v>
      </c>
      <c r="J185" s="20">
        <v>2</v>
      </c>
      <c r="K185" s="20">
        <v>1</v>
      </c>
      <c r="L185" s="20">
        <v>1</v>
      </c>
      <c r="M185" s="20">
        <v>3</v>
      </c>
      <c r="N185" s="20">
        <v>0</v>
      </c>
      <c r="O185" s="20">
        <v>0</v>
      </c>
      <c r="P185" s="21">
        <v>3</v>
      </c>
      <c r="Q185" s="15">
        <v>1.1000000000000001</v>
      </c>
      <c r="R185" s="15">
        <v>1.9</v>
      </c>
      <c r="S185" s="15">
        <v>0.3</v>
      </c>
      <c r="T185" s="15">
        <v>0.89999999999999991</v>
      </c>
      <c r="U185" s="15">
        <v>1.1000000000000001</v>
      </c>
      <c r="V185" s="15">
        <v>-0.3</v>
      </c>
      <c r="W185" s="23">
        <v>0.171875</v>
      </c>
      <c r="X185" s="23">
        <v>0.29687499999999994</v>
      </c>
      <c r="Y185" s="23">
        <v>4.6874999999999993E-2</v>
      </c>
      <c r="Z185" s="23">
        <v>0.21875</v>
      </c>
      <c r="AA185" s="20">
        <v>1</v>
      </c>
      <c r="AB185" s="20" t="s">
        <v>374</v>
      </c>
      <c r="AC185" s="22">
        <v>0</v>
      </c>
    </row>
    <row r="186" spans="1:29" ht="15.75" thickBot="1" x14ac:dyDescent="0.3">
      <c r="A186" s="4" t="s">
        <v>110</v>
      </c>
      <c r="B186" s="5" t="s">
        <v>247</v>
      </c>
      <c r="C186" s="14" t="s">
        <v>15</v>
      </c>
      <c r="D186" s="14">
        <v>4</v>
      </c>
      <c r="E186" s="20">
        <v>25</v>
      </c>
      <c r="F186" s="6">
        <v>5.9</v>
      </c>
      <c r="G186" s="20">
        <v>10</v>
      </c>
      <c r="H186" s="6">
        <v>1.7</v>
      </c>
      <c r="I186" s="6">
        <v>4.5</v>
      </c>
      <c r="J186" s="20">
        <v>0</v>
      </c>
      <c r="K186" s="20">
        <v>0</v>
      </c>
      <c r="L186" s="20">
        <v>0</v>
      </c>
      <c r="M186" s="20">
        <v>0</v>
      </c>
      <c r="N186" s="20">
        <v>0</v>
      </c>
      <c r="O186" s="20">
        <v>0</v>
      </c>
      <c r="P186" s="21">
        <v>0</v>
      </c>
      <c r="Q186" s="15">
        <v>0.8</v>
      </c>
      <c r="R186" s="15">
        <v>0.8</v>
      </c>
      <c r="S186" s="15">
        <v>0.3</v>
      </c>
      <c r="T186" s="15">
        <v>-0.8</v>
      </c>
      <c r="U186" s="15">
        <v>-0.8</v>
      </c>
      <c r="V186" s="15">
        <v>-0.3</v>
      </c>
      <c r="W186" s="23">
        <v>0.17777777777777778</v>
      </c>
      <c r="X186" s="23">
        <v>0.17777777777777778</v>
      </c>
      <c r="Y186" s="23">
        <v>6.6666666666666666E-2</v>
      </c>
      <c r="Z186" s="23">
        <v>0.24444444444444446</v>
      </c>
      <c r="AA186" s="20">
        <v>1</v>
      </c>
      <c r="AB186" s="20" t="s">
        <v>374</v>
      </c>
      <c r="AC186" s="22">
        <v>0</v>
      </c>
    </row>
    <row r="187" spans="1:29" ht="15.75" thickBot="1" x14ac:dyDescent="0.3">
      <c r="A187" s="4" t="s">
        <v>91</v>
      </c>
      <c r="B187" s="5" t="s">
        <v>275</v>
      </c>
      <c r="C187" s="14" t="s">
        <v>16</v>
      </c>
      <c r="D187" s="14">
        <v>1</v>
      </c>
      <c r="E187" s="20">
        <v>25</v>
      </c>
      <c r="F187" s="6">
        <v>4</v>
      </c>
      <c r="G187" s="20">
        <v>0</v>
      </c>
      <c r="H187" s="6">
        <v>0</v>
      </c>
      <c r="I187" s="6">
        <v>0</v>
      </c>
      <c r="J187" s="20">
        <v>0</v>
      </c>
      <c r="K187" s="20">
        <v>0</v>
      </c>
      <c r="L187" s="20">
        <v>0</v>
      </c>
      <c r="M187" s="20">
        <v>0</v>
      </c>
      <c r="N187" s="20">
        <v>0</v>
      </c>
      <c r="O187" s="20">
        <v>0</v>
      </c>
      <c r="P187" s="21">
        <v>0</v>
      </c>
      <c r="Q187" s="15">
        <v>0</v>
      </c>
      <c r="R187" s="15">
        <v>0</v>
      </c>
      <c r="S187" s="15">
        <v>0</v>
      </c>
      <c r="T187" s="15">
        <v>0</v>
      </c>
      <c r="U187" s="15">
        <v>0</v>
      </c>
      <c r="V187" s="15">
        <v>0</v>
      </c>
      <c r="W187" s="23">
        <v>0</v>
      </c>
      <c r="X187" s="23">
        <v>0</v>
      </c>
      <c r="Y187" s="23">
        <v>0</v>
      </c>
      <c r="Z187" s="23">
        <v>0</v>
      </c>
      <c r="AA187" s="20">
        <v>0</v>
      </c>
      <c r="AB187" s="20" t="s">
        <v>374</v>
      </c>
      <c r="AC187" s="22">
        <v>0</v>
      </c>
    </row>
    <row r="188" spans="1:29" ht="15.75" thickBot="1" x14ac:dyDescent="0.3">
      <c r="A188" s="4" t="s">
        <v>91</v>
      </c>
      <c r="B188" s="5" t="s">
        <v>151</v>
      </c>
      <c r="C188" s="14" t="s">
        <v>16</v>
      </c>
      <c r="D188" s="14">
        <v>1</v>
      </c>
      <c r="E188" s="20">
        <v>30</v>
      </c>
      <c r="F188" s="6">
        <v>4.8</v>
      </c>
      <c r="G188" s="20">
        <v>33</v>
      </c>
      <c r="H188" s="6">
        <v>3.7</v>
      </c>
      <c r="I188" s="6">
        <v>9</v>
      </c>
      <c r="J188" s="20">
        <v>0</v>
      </c>
      <c r="K188" s="20">
        <v>0</v>
      </c>
      <c r="L188" s="20">
        <v>0</v>
      </c>
      <c r="M188" s="20">
        <v>0</v>
      </c>
      <c r="N188" s="20">
        <v>0</v>
      </c>
      <c r="O188" s="20">
        <v>0</v>
      </c>
      <c r="P188" s="21">
        <v>0</v>
      </c>
      <c r="Q188" s="15">
        <v>0</v>
      </c>
      <c r="R188" s="15">
        <v>0</v>
      </c>
      <c r="S188" s="15">
        <v>0.1</v>
      </c>
      <c r="T188" s="15">
        <v>0</v>
      </c>
      <c r="U188" s="15">
        <v>0</v>
      </c>
      <c r="V188" s="15">
        <v>-0.1</v>
      </c>
      <c r="W188" s="23">
        <v>0</v>
      </c>
      <c r="X188" s="23">
        <v>0</v>
      </c>
      <c r="Y188" s="23">
        <v>1.1111111111111112E-2</v>
      </c>
      <c r="Z188" s="23">
        <v>1.1111111111111112E-2</v>
      </c>
      <c r="AA188" s="20">
        <v>1</v>
      </c>
      <c r="AB188" s="20" t="s">
        <v>374</v>
      </c>
      <c r="AC188" s="22">
        <v>0</v>
      </c>
    </row>
    <row r="189" spans="1:29" ht="15.75" thickBot="1" x14ac:dyDescent="0.3">
      <c r="A189" s="4" t="s">
        <v>91</v>
      </c>
      <c r="B189" s="5" t="s">
        <v>1349</v>
      </c>
      <c r="C189" s="14" t="s">
        <v>16</v>
      </c>
      <c r="D189" s="14">
        <v>1</v>
      </c>
      <c r="E189" s="20">
        <v>37</v>
      </c>
      <c r="F189" s="6">
        <v>4</v>
      </c>
      <c r="G189" s="20">
        <v>0</v>
      </c>
      <c r="H189" s="6">
        <v>0</v>
      </c>
      <c r="I189" s="6">
        <v>0</v>
      </c>
      <c r="J189" s="20">
        <v>0</v>
      </c>
      <c r="K189" s="20">
        <v>0</v>
      </c>
      <c r="L189" s="20">
        <v>0</v>
      </c>
      <c r="M189" s="20">
        <v>0</v>
      </c>
      <c r="N189" s="20">
        <v>0</v>
      </c>
      <c r="O189" s="20">
        <v>0</v>
      </c>
      <c r="P189" s="21">
        <v>0</v>
      </c>
      <c r="Q189" s="15">
        <v>0</v>
      </c>
      <c r="R189" s="15">
        <v>0</v>
      </c>
      <c r="S189" s="15">
        <v>0</v>
      </c>
      <c r="T189" s="15">
        <v>0</v>
      </c>
      <c r="U189" s="15">
        <v>0</v>
      </c>
      <c r="V189" s="15">
        <v>0</v>
      </c>
      <c r="W189" s="23">
        <v>0</v>
      </c>
      <c r="X189" s="23">
        <v>0</v>
      </c>
      <c r="Y189" s="23">
        <v>0</v>
      </c>
      <c r="Z189" s="23">
        <v>0</v>
      </c>
      <c r="AA189" s="20">
        <v>0</v>
      </c>
      <c r="AB189" s="20" t="s">
        <v>374</v>
      </c>
      <c r="AC189" s="22">
        <v>0</v>
      </c>
    </row>
    <row r="190" spans="1:29" ht="15.75" thickBot="1" x14ac:dyDescent="0.3">
      <c r="A190" s="4" t="s">
        <v>91</v>
      </c>
      <c r="B190" s="5" t="s">
        <v>177</v>
      </c>
      <c r="C190" s="14" t="s">
        <v>14</v>
      </c>
      <c r="D190" s="14">
        <v>2</v>
      </c>
      <c r="E190" s="20">
        <v>39</v>
      </c>
      <c r="F190" s="6">
        <v>4.5</v>
      </c>
      <c r="G190" s="20">
        <v>27</v>
      </c>
      <c r="H190" s="6">
        <v>3.9</v>
      </c>
      <c r="I190" s="6">
        <v>6.7</v>
      </c>
      <c r="J190" s="20">
        <v>0</v>
      </c>
      <c r="K190" s="20">
        <v>0</v>
      </c>
      <c r="L190" s="20">
        <v>0</v>
      </c>
      <c r="M190" s="20">
        <v>0</v>
      </c>
      <c r="N190" s="20">
        <v>3</v>
      </c>
      <c r="O190" s="20">
        <v>3</v>
      </c>
      <c r="P190" s="21">
        <v>3</v>
      </c>
      <c r="Q190" s="15">
        <v>0.1</v>
      </c>
      <c r="R190" s="15">
        <v>0.1</v>
      </c>
      <c r="S190" s="15">
        <v>1</v>
      </c>
      <c r="T190" s="15">
        <v>-0.1</v>
      </c>
      <c r="U190" s="15">
        <v>-0.1</v>
      </c>
      <c r="V190" s="15">
        <v>2</v>
      </c>
      <c r="W190" s="23">
        <v>1.4925373134328358E-2</v>
      </c>
      <c r="X190" s="23">
        <v>1.4925373134328358E-2</v>
      </c>
      <c r="Y190" s="23">
        <v>0.14925373134328357</v>
      </c>
      <c r="Z190" s="23">
        <v>0.16417910447761191</v>
      </c>
      <c r="AA190" s="20">
        <v>1</v>
      </c>
      <c r="AB190" s="20" t="s">
        <v>374</v>
      </c>
      <c r="AC190" s="22">
        <v>1</v>
      </c>
    </row>
    <row r="191" spans="1:29" ht="15.75" thickBot="1" x14ac:dyDescent="0.3">
      <c r="A191" s="4" t="s">
        <v>91</v>
      </c>
      <c r="B191" s="5" t="s">
        <v>158</v>
      </c>
      <c r="C191" s="14" t="s">
        <v>14</v>
      </c>
      <c r="D191" s="14">
        <v>2</v>
      </c>
      <c r="E191" s="20">
        <v>31</v>
      </c>
      <c r="F191" s="6">
        <v>4.8</v>
      </c>
      <c r="G191" s="20">
        <v>21</v>
      </c>
      <c r="H191" s="6">
        <v>2.2999999999999998</v>
      </c>
      <c r="I191" s="6">
        <v>9</v>
      </c>
      <c r="J191" s="20">
        <v>0</v>
      </c>
      <c r="K191" s="20">
        <v>0</v>
      </c>
      <c r="L191" s="20">
        <v>0</v>
      </c>
      <c r="M191" s="20">
        <v>0</v>
      </c>
      <c r="N191" s="20">
        <v>0</v>
      </c>
      <c r="O191" s="20">
        <v>0</v>
      </c>
      <c r="P191" s="21">
        <v>0</v>
      </c>
      <c r="Q191" s="15">
        <v>0.6</v>
      </c>
      <c r="R191" s="15">
        <v>0.6</v>
      </c>
      <c r="S191" s="15">
        <v>0.4</v>
      </c>
      <c r="T191" s="15">
        <v>-0.6</v>
      </c>
      <c r="U191" s="15">
        <v>-0.6</v>
      </c>
      <c r="V191" s="15">
        <v>-0.4</v>
      </c>
      <c r="W191" s="23">
        <v>6.6666666666666666E-2</v>
      </c>
      <c r="X191" s="23">
        <v>6.6666666666666666E-2</v>
      </c>
      <c r="Y191" s="23">
        <v>4.4444444444444446E-2</v>
      </c>
      <c r="Z191" s="23">
        <v>0.1111111111111111</v>
      </c>
      <c r="AA191" s="20">
        <v>2</v>
      </c>
      <c r="AB191" s="20" t="s">
        <v>374</v>
      </c>
      <c r="AC191" s="22">
        <v>0</v>
      </c>
    </row>
    <row r="192" spans="1:29" ht="15.75" thickBot="1" x14ac:dyDescent="0.3">
      <c r="A192" s="4" t="s">
        <v>91</v>
      </c>
      <c r="B192" s="5" t="s">
        <v>174</v>
      </c>
      <c r="C192" s="14" t="s">
        <v>14</v>
      </c>
      <c r="D192" s="14">
        <v>2</v>
      </c>
      <c r="E192" s="20">
        <v>22</v>
      </c>
      <c r="F192" s="6">
        <v>4.8</v>
      </c>
      <c r="G192" s="20">
        <v>3</v>
      </c>
      <c r="H192" s="6">
        <v>1.5</v>
      </c>
      <c r="I192" s="6">
        <v>1.1000000000000001</v>
      </c>
      <c r="J192" s="20">
        <v>0</v>
      </c>
      <c r="K192" s="20">
        <v>0</v>
      </c>
      <c r="L192" s="20">
        <v>0</v>
      </c>
      <c r="M192" s="20">
        <v>0</v>
      </c>
      <c r="N192" s="20">
        <v>0</v>
      </c>
      <c r="O192" s="20">
        <v>0</v>
      </c>
      <c r="P192" s="21">
        <v>0</v>
      </c>
      <c r="Q192" s="15">
        <v>0</v>
      </c>
      <c r="R192" s="15">
        <v>0</v>
      </c>
      <c r="S192" s="15">
        <v>0</v>
      </c>
      <c r="T192" s="15">
        <v>0</v>
      </c>
      <c r="U192" s="15">
        <v>0</v>
      </c>
      <c r="V192" s="15">
        <v>0</v>
      </c>
      <c r="W192" s="23">
        <v>0</v>
      </c>
      <c r="X192" s="23">
        <v>0</v>
      </c>
      <c r="Y192" s="23">
        <v>0</v>
      </c>
      <c r="Z192" s="23">
        <v>0</v>
      </c>
      <c r="AA192" s="20">
        <v>0</v>
      </c>
      <c r="AB192" s="20" t="s">
        <v>374</v>
      </c>
      <c r="AC192" s="22">
        <v>0</v>
      </c>
    </row>
    <row r="193" spans="1:29" ht="15.75" thickBot="1" x14ac:dyDescent="0.3">
      <c r="A193" s="4" t="s">
        <v>91</v>
      </c>
      <c r="B193" s="5" t="s">
        <v>260</v>
      </c>
      <c r="C193" s="14" t="s">
        <v>14</v>
      </c>
      <c r="D193" s="14">
        <v>2</v>
      </c>
      <c r="E193" s="20">
        <v>31</v>
      </c>
      <c r="F193" s="6">
        <v>4.2</v>
      </c>
      <c r="G193" s="20">
        <v>31</v>
      </c>
      <c r="H193" s="6">
        <v>3.9</v>
      </c>
      <c r="I193" s="6">
        <v>8</v>
      </c>
      <c r="J193" s="20">
        <v>2</v>
      </c>
      <c r="K193" s="20">
        <v>0</v>
      </c>
      <c r="L193" s="20">
        <v>0</v>
      </c>
      <c r="M193" s="20">
        <v>2</v>
      </c>
      <c r="N193" s="20">
        <v>0</v>
      </c>
      <c r="O193" s="20">
        <v>0</v>
      </c>
      <c r="P193" s="21">
        <v>2</v>
      </c>
      <c r="Q193" s="15">
        <v>0.3</v>
      </c>
      <c r="R193" s="15">
        <v>0.3</v>
      </c>
      <c r="S193" s="15">
        <v>0</v>
      </c>
      <c r="T193" s="15">
        <v>1.7</v>
      </c>
      <c r="U193" s="15">
        <v>1.7</v>
      </c>
      <c r="V193" s="15">
        <v>0</v>
      </c>
      <c r="W193" s="23">
        <v>3.7499999999999999E-2</v>
      </c>
      <c r="X193" s="23">
        <v>3.7499999999999999E-2</v>
      </c>
      <c r="Y193" s="23">
        <v>0</v>
      </c>
      <c r="Z193" s="23">
        <v>3.7499999999999999E-2</v>
      </c>
      <c r="AA193" s="20">
        <v>3</v>
      </c>
      <c r="AB193" s="20" t="s">
        <v>374</v>
      </c>
      <c r="AC193" s="22">
        <v>0</v>
      </c>
    </row>
    <row r="194" spans="1:29" ht="15.75" thickBot="1" x14ac:dyDescent="0.3">
      <c r="A194" s="4" t="s">
        <v>91</v>
      </c>
      <c r="B194" s="5" t="s">
        <v>253</v>
      </c>
      <c r="C194" s="14" t="s">
        <v>14</v>
      </c>
      <c r="D194" s="14">
        <v>2</v>
      </c>
      <c r="E194" s="20">
        <v>23</v>
      </c>
      <c r="F194" s="6">
        <v>4.4000000000000004</v>
      </c>
      <c r="G194" s="20">
        <v>0</v>
      </c>
      <c r="H194" s="6">
        <v>0</v>
      </c>
      <c r="I194" s="6">
        <v>0</v>
      </c>
      <c r="J194" s="20">
        <v>0</v>
      </c>
      <c r="K194" s="20">
        <v>0</v>
      </c>
      <c r="L194" s="20">
        <v>0</v>
      </c>
      <c r="M194" s="20">
        <v>0</v>
      </c>
      <c r="N194" s="20">
        <v>0</v>
      </c>
      <c r="O194" s="20">
        <v>0</v>
      </c>
      <c r="P194" s="21">
        <v>0</v>
      </c>
      <c r="Q194" s="15">
        <v>0</v>
      </c>
      <c r="R194" s="15">
        <v>0</v>
      </c>
      <c r="S194" s="15">
        <v>0</v>
      </c>
      <c r="T194" s="15">
        <v>0</v>
      </c>
      <c r="U194" s="15">
        <v>0</v>
      </c>
      <c r="V194" s="15">
        <v>0</v>
      </c>
      <c r="W194" s="23">
        <v>0</v>
      </c>
      <c r="X194" s="23">
        <v>0</v>
      </c>
      <c r="Y194" s="23">
        <v>0</v>
      </c>
      <c r="Z194" s="23">
        <v>0</v>
      </c>
      <c r="AA194" s="20">
        <v>0</v>
      </c>
      <c r="AB194" s="20" t="s">
        <v>374</v>
      </c>
      <c r="AC194" s="22">
        <v>0</v>
      </c>
    </row>
    <row r="195" spans="1:29" ht="15.75" thickBot="1" x14ac:dyDescent="0.3">
      <c r="A195" s="4" t="s">
        <v>91</v>
      </c>
      <c r="B195" s="5" t="s">
        <v>273</v>
      </c>
      <c r="C195" s="14" t="s">
        <v>14</v>
      </c>
      <c r="D195" s="14">
        <v>2</v>
      </c>
      <c r="E195" s="20">
        <v>36</v>
      </c>
      <c r="F195" s="6">
        <v>4.3</v>
      </c>
      <c r="G195" s="20">
        <v>1</v>
      </c>
      <c r="H195" s="6">
        <v>1</v>
      </c>
      <c r="I195" s="6">
        <v>1</v>
      </c>
      <c r="J195" s="20">
        <v>0</v>
      </c>
      <c r="K195" s="20">
        <v>0</v>
      </c>
      <c r="L195" s="20">
        <v>0</v>
      </c>
      <c r="M195" s="20">
        <v>0</v>
      </c>
      <c r="N195" s="20">
        <v>0</v>
      </c>
      <c r="O195" s="20">
        <v>0</v>
      </c>
      <c r="P195" s="21">
        <v>0</v>
      </c>
      <c r="Q195" s="15">
        <v>0.6</v>
      </c>
      <c r="R195" s="15">
        <v>0.6</v>
      </c>
      <c r="S195" s="15">
        <v>0</v>
      </c>
      <c r="T195" s="15">
        <v>-0.6</v>
      </c>
      <c r="U195" s="15">
        <v>-0.6</v>
      </c>
      <c r="V195" s="15">
        <v>0</v>
      </c>
      <c r="W195" s="23">
        <v>0.6</v>
      </c>
      <c r="X195" s="23">
        <v>0.6</v>
      </c>
      <c r="Y195" s="23">
        <v>0</v>
      </c>
      <c r="Z195" s="23">
        <v>0.6</v>
      </c>
      <c r="AA195" s="20">
        <v>0</v>
      </c>
      <c r="AB195" s="20" t="s">
        <v>374</v>
      </c>
      <c r="AC195" s="22">
        <v>0</v>
      </c>
    </row>
    <row r="196" spans="1:29" ht="15.75" thickBot="1" x14ac:dyDescent="0.3">
      <c r="A196" s="4" t="s">
        <v>91</v>
      </c>
      <c r="B196" s="5" t="s">
        <v>155</v>
      </c>
      <c r="C196" s="14" t="s">
        <v>14</v>
      </c>
      <c r="D196" s="14">
        <v>2</v>
      </c>
      <c r="E196" s="20">
        <v>25</v>
      </c>
      <c r="F196" s="6">
        <v>4.3</v>
      </c>
      <c r="G196" s="20">
        <v>14</v>
      </c>
      <c r="H196" s="6">
        <v>2</v>
      </c>
      <c r="I196" s="6">
        <v>6.3</v>
      </c>
      <c r="J196" s="20">
        <v>0</v>
      </c>
      <c r="K196" s="20">
        <v>0</v>
      </c>
      <c r="L196" s="20">
        <v>0</v>
      </c>
      <c r="M196" s="20">
        <v>0</v>
      </c>
      <c r="N196" s="20">
        <v>0</v>
      </c>
      <c r="O196" s="20">
        <v>0</v>
      </c>
      <c r="P196" s="21">
        <v>0</v>
      </c>
      <c r="Q196" s="15">
        <v>0</v>
      </c>
      <c r="R196" s="15">
        <v>0</v>
      </c>
      <c r="S196" s="15">
        <v>0.3</v>
      </c>
      <c r="T196" s="15">
        <v>0</v>
      </c>
      <c r="U196" s="15">
        <v>0</v>
      </c>
      <c r="V196" s="15">
        <v>-0.3</v>
      </c>
      <c r="W196" s="23">
        <v>0</v>
      </c>
      <c r="X196" s="23">
        <v>0</v>
      </c>
      <c r="Y196" s="23">
        <v>4.7619047619047616E-2</v>
      </c>
      <c r="Z196" s="23">
        <v>4.7619047619047616E-2</v>
      </c>
      <c r="AA196" s="20">
        <v>0</v>
      </c>
      <c r="AB196" s="20" t="s">
        <v>374</v>
      </c>
      <c r="AC196" s="22">
        <v>0</v>
      </c>
    </row>
    <row r="197" spans="1:29" ht="15.75" thickBot="1" x14ac:dyDescent="0.3">
      <c r="A197" s="4" t="s">
        <v>91</v>
      </c>
      <c r="B197" s="5" t="s">
        <v>1059</v>
      </c>
      <c r="C197" s="14" t="s">
        <v>14</v>
      </c>
      <c r="D197" s="14">
        <v>2</v>
      </c>
      <c r="E197" s="20">
        <v>23</v>
      </c>
      <c r="F197" s="6">
        <v>4.7</v>
      </c>
      <c r="G197" s="20">
        <v>0</v>
      </c>
      <c r="H197" s="6">
        <v>0</v>
      </c>
      <c r="I197" s="6">
        <v>0.3</v>
      </c>
      <c r="J197" s="20">
        <v>0</v>
      </c>
      <c r="K197" s="20">
        <v>0</v>
      </c>
      <c r="L197" s="20">
        <v>0</v>
      </c>
      <c r="M197" s="20">
        <v>0</v>
      </c>
      <c r="N197" s="20">
        <v>0</v>
      </c>
      <c r="O197" s="20">
        <v>0</v>
      </c>
      <c r="P197" s="21">
        <v>0</v>
      </c>
      <c r="Q197" s="15">
        <v>0</v>
      </c>
      <c r="R197" s="15">
        <v>0</v>
      </c>
      <c r="S197" s="15">
        <v>0</v>
      </c>
      <c r="T197" s="15">
        <v>0</v>
      </c>
      <c r="U197" s="15">
        <v>0</v>
      </c>
      <c r="V197" s="15">
        <v>0</v>
      </c>
      <c r="W197" s="23">
        <v>0</v>
      </c>
      <c r="X197" s="23">
        <v>0</v>
      </c>
      <c r="Y197" s="23">
        <v>0</v>
      </c>
      <c r="Z197" s="23">
        <v>0</v>
      </c>
      <c r="AA197" s="20">
        <v>1</v>
      </c>
      <c r="AB197" s="20" t="s">
        <v>374</v>
      </c>
      <c r="AC197" s="22">
        <v>0</v>
      </c>
    </row>
    <row r="198" spans="1:29" ht="15.75" thickBot="1" x14ac:dyDescent="0.3">
      <c r="A198" s="4" t="s">
        <v>91</v>
      </c>
      <c r="B198" s="5" t="s">
        <v>1516</v>
      </c>
      <c r="C198" s="14" t="s">
        <v>14</v>
      </c>
      <c r="D198" s="14">
        <v>2</v>
      </c>
      <c r="E198" s="20">
        <v>19</v>
      </c>
      <c r="F198" s="6">
        <v>4</v>
      </c>
      <c r="G198" s="20">
        <v>0</v>
      </c>
      <c r="H198" s="6">
        <v>0</v>
      </c>
      <c r="I198" s="6">
        <v>1</v>
      </c>
      <c r="J198" s="20">
        <v>0</v>
      </c>
      <c r="K198" s="20">
        <v>0</v>
      </c>
      <c r="L198" s="20">
        <v>0</v>
      </c>
      <c r="M198" s="20">
        <v>0</v>
      </c>
      <c r="N198" s="20">
        <v>0</v>
      </c>
      <c r="O198" s="20">
        <v>0</v>
      </c>
      <c r="P198" s="21">
        <v>0</v>
      </c>
      <c r="Q198" s="15">
        <v>0</v>
      </c>
      <c r="R198" s="15">
        <v>0</v>
      </c>
      <c r="S198" s="15">
        <v>0</v>
      </c>
      <c r="T198" s="15">
        <v>0</v>
      </c>
      <c r="U198" s="15">
        <v>0</v>
      </c>
      <c r="V198" s="15">
        <v>0</v>
      </c>
      <c r="W198" s="23">
        <v>0</v>
      </c>
      <c r="X198" s="23">
        <v>0</v>
      </c>
      <c r="Y198" s="23">
        <v>0</v>
      </c>
      <c r="Z198" s="23">
        <v>0</v>
      </c>
      <c r="AA198" s="20">
        <v>0</v>
      </c>
      <c r="AB198" s="20" t="s">
        <v>374</v>
      </c>
      <c r="AC198" s="22">
        <v>0</v>
      </c>
    </row>
    <row r="199" spans="1:29" ht="15.75" thickBot="1" x14ac:dyDescent="0.3">
      <c r="A199" s="4" t="s">
        <v>91</v>
      </c>
      <c r="B199" s="5" t="s">
        <v>1517</v>
      </c>
      <c r="C199" s="14" t="s">
        <v>13</v>
      </c>
      <c r="D199" s="14">
        <v>3</v>
      </c>
      <c r="E199" s="20">
        <v>26</v>
      </c>
      <c r="F199" s="6">
        <v>5</v>
      </c>
      <c r="G199" s="20">
        <v>8</v>
      </c>
      <c r="H199" s="6">
        <v>1.3</v>
      </c>
      <c r="I199" s="6">
        <v>3.1</v>
      </c>
      <c r="J199" s="20">
        <v>0</v>
      </c>
      <c r="K199" s="20">
        <v>0</v>
      </c>
      <c r="L199" s="20">
        <v>0</v>
      </c>
      <c r="M199" s="20">
        <v>0</v>
      </c>
      <c r="N199" s="20">
        <v>0</v>
      </c>
      <c r="O199" s="20">
        <v>0</v>
      </c>
      <c r="P199" s="21">
        <v>0</v>
      </c>
      <c r="Q199" s="15">
        <v>0.1</v>
      </c>
      <c r="R199" s="15">
        <v>0.1</v>
      </c>
      <c r="S199" s="15">
        <v>0.1</v>
      </c>
      <c r="T199" s="15">
        <v>-0.1</v>
      </c>
      <c r="U199" s="15">
        <v>-0.1</v>
      </c>
      <c r="V199" s="15">
        <v>-0.1</v>
      </c>
      <c r="W199" s="23">
        <v>3.2258064516129031E-2</v>
      </c>
      <c r="X199" s="23">
        <v>3.2258064516129031E-2</v>
      </c>
      <c r="Y199" s="23">
        <v>3.2258064516129031E-2</v>
      </c>
      <c r="Z199" s="23">
        <v>6.4516129032258063E-2</v>
      </c>
      <c r="AA199" s="20">
        <v>0</v>
      </c>
      <c r="AB199" s="20" t="s">
        <v>374</v>
      </c>
      <c r="AC199" s="22">
        <v>0</v>
      </c>
    </row>
    <row r="200" spans="1:29" ht="15.75" thickBot="1" x14ac:dyDescent="0.3">
      <c r="A200" s="4" t="s">
        <v>91</v>
      </c>
      <c r="B200" s="5" t="s">
        <v>1518</v>
      </c>
      <c r="C200" s="14" t="s">
        <v>13</v>
      </c>
      <c r="D200" s="14">
        <v>3</v>
      </c>
      <c r="E200" s="20">
        <v>17</v>
      </c>
      <c r="F200" s="6">
        <v>4.5</v>
      </c>
      <c r="G200" s="20">
        <v>1</v>
      </c>
      <c r="H200" s="6">
        <v>1</v>
      </c>
      <c r="I200" s="6">
        <v>0</v>
      </c>
      <c r="J200" s="20">
        <v>0</v>
      </c>
      <c r="K200" s="20">
        <v>0</v>
      </c>
      <c r="L200" s="20">
        <v>0</v>
      </c>
      <c r="M200" s="20">
        <v>0</v>
      </c>
      <c r="N200" s="20">
        <v>0</v>
      </c>
      <c r="O200" s="20">
        <v>0</v>
      </c>
      <c r="P200" s="21">
        <v>0</v>
      </c>
      <c r="Q200" s="15">
        <v>0</v>
      </c>
      <c r="R200" s="15">
        <v>0</v>
      </c>
      <c r="S200" s="15">
        <v>0</v>
      </c>
      <c r="T200" s="15">
        <v>0</v>
      </c>
      <c r="U200" s="15">
        <v>0</v>
      </c>
      <c r="V200" s="15">
        <v>0</v>
      </c>
      <c r="W200" s="23">
        <v>0</v>
      </c>
      <c r="X200" s="23">
        <v>0</v>
      </c>
      <c r="Y200" s="23">
        <v>0</v>
      </c>
      <c r="Z200" s="23">
        <v>0</v>
      </c>
      <c r="AA200" s="20">
        <v>0</v>
      </c>
      <c r="AB200" s="20" t="s">
        <v>374</v>
      </c>
      <c r="AC200" s="22">
        <v>0</v>
      </c>
    </row>
    <row r="201" spans="1:29" ht="15.75" thickBot="1" x14ac:dyDescent="0.3">
      <c r="A201" s="4" t="s">
        <v>91</v>
      </c>
      <c r="B201" s="5" t="s">
        <v>1060</v>
      </c>
      <c r="C201" s="14" t="s">
        <v>13</v>
      </c>
      <c r="D201" s="14">
        <v>3</v>
      </c>
      <c r="E201" s="20">
        <v>24</v>
      </c>
      <c r="F201" s="6">
        <v>5.2</v>
      </c>
      <c r="G201" s="20">
        <v>7</v>
      </c>
      <c r="H201" s="6">
        <v>1.4</v>
      </c>
      <c r="I201" s="6">
        <v>1.9</v>
      </c>
      <c r="J201" s="20">
        <v>0</v>
      </c>
      <c r="K201" s="20">
        <v>0</v>
      </c>
      <c r="L201" s="20">
        <v>0</v>
      </c>
      <c r="M201" s="20">
        <v>0</v>
      </c>
      <c r="N201" s="20">
        <v>0</v>
      </c>
      <c r="O201" s="20">
        <v>0</v>
      </c>
      <c r="P201" s="21">
        <v>0</v>
      </c>
      <c r="Q201" s="15">
        <v>0.5</v>
      </c>
      <c r="R201" s="15">
        <v>0.5</v>
      </c>
      <c r="S201" s="15">
        <v>0.5</v>
      </c>
      <c r="T201" s="15">
        <v>-0.5</v>
      </c>
      <c r="U201" s="15">
        <v>-0.5</v>
      </c>
      <c r="V201" s="15">
        <v>-0.5</v>
      </c>
      <c r="W201" s="23">
        <v>0.26315789473684209</v>
      </c>
      <c r="X201" s="23">
        <v>0.26315789473684209</v>
      </c>
      <c r="Y201" s="23">
        <v>0.26315789473684209</v>
      </c>
      <c r="Z201" s="23">
        <v>0.52631578947368418</v>
      </c>
      <c r="AA201" s="20">
        <v>0</v>
      </c>
      <c r="AB201" s="20" t="s">
        <v>374</v>
      </c>
      <c r="AC201" s="22">
        <v>0</v>
      </c>
    </row>
    <row r="202" spans="1:29" ht="15.75" thickBot="1" x14ac:dyDescent="0.3">
      <c r="A202" s="4" t="s">
        <v>91</v>
      </c>
      <c r="B202" s="5" t="s">
        <v>98</v>
      </c>
      <c r="C202" s="14" t="s">
        <v>13</v>
      </c>
      <c r="D202" s="14">
        <v>3</v>
      </c>
      <c r="E202" s="20">
        <v>31</v>
      </c>
      <c r="F202" s="6">
        <v>5.2</v>
      </c>
      <c r="G202" s="20">
        <v>16</v>
      </c>
      <c r="H202" s="6">
        <v>2</v>
      </c>
      <c r="I202" s="6">
        <v>6.3</v>
      </c>
      <c r="J202" s="20">
        <v>0</v>
      </c>
      <c r="K202" s="20">
        <v>0</v>
      </c>
      <c r="L202" s="20">
        <v>0</v>
      </c>
      <c r="M202" s="20">
        <v>0</v>
      </c>
      <c r="N202" s="20">
        <v>0</v>
      </c>
      <c r="O202" s="20">
        <v>0</v>
      </c>
      <c r="P202" s="21">
        <v>0</v>
      </c>
      <c r="Q202" s="15">
        <v>0.3</v>
      </c>
      <c r="R202" s="15">
        <v>0.3</v>
      </c>
      <c r="S202" s="15">
        <v>0.2</v>
      </c>
      <c r="T202" s="15">
        <v>-0.3</v>
      </c>
      <c r="U202" s="15">
        <v>-0.3</v>
      </c>
      <c r="V202" s="15">
        <v>-0.2</v>
      </c>
      <c r="W202" s="23">
        <v>4.7619047619047616E-2</v>
      </c>
      <c r="X202" s="23">
        <v>4.7619047619047616E-2</v>
      </c>
      <c r="Y202" s="23">
        <v>3.1746031746031751E-2</v>
      </c>
      <c r="Z202" s="23">
        <v>7.9365079365079361E-2</v>
      </c>
      <c r="AA202" s="20">
        <v>0</v>
      </c>
      <c r="AB202" s="20" t="s">
        <v>374</v>
      </c>
      <c r="AC202" s="22">
        <v>0</v>
      </c>
    </row>
    <row r="203" spans="1:29" ht="15.75" thickBot="1" x14ac:dyDescent="0.3">
      <c r="A203" s="4" t="s">
        <v>91</v>
      </c>
      <c r="B203" s="5" t="s">
        <v>298</v>
      </c>
      <c r="C203" s="14" t="s">
        <v>13</v>
      </c>
      <c r="D203" s="14">
        <v>3</v>
      </c>
      <c r="E203" s="20">
        <v>21</v>
      </c>
      <c r="F203" s="6">
        <v>4.5</v>
      </c>
      <c r="G203" s="20">
        <v>8</v>
      </c>
      <c r="H203" s="6">
        <v>1.3</v>
      </c>
      <c r="I203" s="6">
        <v>4.3</v>
      </c>
      <c r="J203" s="20">
        <v>0</v>
      </c>
      <c r="K203" s="20">
        <v>0</v>
      </c>
      <c r="L203" s="20">
        <v>0</v>
      </c>
      <c r="M203" s="20">
        <v>0</v>
      </c>
      <c r="N203" s="20">
        <v>0</v>
      </c>
      <c r="O203" s="20">
        <v>0</v>
      </c>
      <c r="P203" s="21">
        <v>0</v>
      </c>
      <c r="Q203" s="15">
        <v>0.2</v>
      </c>
      <c r="R203" s="15">
        <v>0.2</v>
      </c>
      <c r="S203" s="15">
        <v>0.1</v>
      </c>
      <c r="T203" s="15">
        <v>-0.2</v>
      </c>
      <c r="U203" s="15">
        <v>-0.2</v>
      </c>
      <c r="V203" s="15">
        <v>-0.1</v>
      </c>
      <c r="W203" s="23">
        <v>4.651162790697675E-2</v>
      </c>
      <c r="X203" s="23">
        <v>4.651162790697675E-2</v>
      </c>
      <c r="Y203" s="23">
        <v>2.3255813953488375E-2</v>
      </c>
      <c r="Z203" s="23">
        <v>6.9767441860465129E-2</v>
      </c>
      <c r="AA203" s="20">
        <v>2</v>
      </c>
      <c r="AB203" s="20" t="s">
        <v>374</v>
      </c>
      <c r="AC203" s="22">
        <v>0</v>
      </c>
    </row>
    <row r="204" spans="1:29" ht="15.75" thickBot="1" x14ac:dyDescent="0.3">
      <c r="A204" s="4" t="s">
        <v>91</v>
      </c>
      <c r="B204" s="5" t="s">
        <v>92</v>
      </c>
      <c r="C204" s="14" t="s">
        <v>13</v>
      </c>
      <c r="D204" s="14">
        <v>3</v>
      </c>
      <c r="E204" s="20">
        <v>24</v>
      </c>
      <c r="F204" s="6">
        <v>5.8</v>
      </c>
      <c r="G204" s="20">
        <v>49</v>
      </c>
      <c r="H204" s="6">
        <v>5.4</v>
      </c>
      <c r="I204" s="6">
        <v>8.9</v>
      </c>
      <c r="J204" s="20">
        <v>3</v>
      </c>
      <c r="K204" s="20">
        <v>0</v>
      </c>
      <c r="L204" s="20">
        <v>0</v>
      </c>
      <c r="M204" s="20">
        <v>3</v>
      </c>
      <c r="N204" s="20">
        <v>3</v>
      </c>
      <c r="O204" s="20">
        <v>3</v>
      </c>
      <c r="P204" s="21">
        <v>6</v>
      </c>
      <c r="Q204" s="15">
        <v>0.7</v>
      </c>
      <c r="R204" s="15">
        <v>0.7</v>
      </c>
      <c r="S204" s="15">
        <v>3.4</v>
      </c>
      <c r="T204" s="15">
        <v>2.2999999999999998</v>
      </c>
      <c r="U204" s="15">
        <v>2.2999999999999998</v>
      </c>
      <c r="V204" s="15">
        <v>-0.39999999999999991</v>
      </c>
      <c r="W204" s="23">
        <v>7.8651685393258425E-2</v>
      </c>
      <c r="X204" s="23">
        <v>7.8651685393258425E-2</v>
      </c>
      <c r="Y204" s="23">
        <v>0.38202247191011235</v>
      </c>
      <c r="Z204" s="23">
        <v>0.4606741573033708</v>
      </c>
      <c r="AA204" s="20">
        <v>1</v>
      </c>
      <c r="AB204" s="20" t="s">
        <v>374</v>
      </c>
      <c r="AC204" s="22">
        <v>0</v>
      </c>
    </row>
    <row r="205" spans="1:29" ht="15.75" thickBot="1" x14ac:dyDescent="0.3">
      <c r="A205" s="4" t="s">
        <v>91</v>
      </c>
      <c r="B205" s="5" t="s">
        <v>162</v>
      </c>
      <c r="C205" s="14" t="s">
        <v>13</v>
      </c>
      <c r="D205" s="14">
        <v>3</v>
      </c>
      <c r="E205" s="20">
        <v>35</v>
      </c>
      <c r="F205" s="6">
        <v>4.9000000000000004</v>
      </c>
      <c r="G205" s="20">
        <v>15</v>
      </c>
      <c r="H205" s="6">
        <v>1.9</v>
      </c>
      <c r="I205" s="6">
        <v>6.2</v>
      </c>
      <c r="J205" s="20">
        <v>0</v>
      </c>
      <c r="K205" s="20">
        <v>0</v>
      </c>
      <c r="L205" s="20">
        <v>0</v>
      </c>
      <c r="M205" s="20">
        <v>0</v>
      </c>
      <c r="N205" s="20">
        <v>0</v>
      </c>
      <c r="O205" s="20">
        <v>0</v>
      </c>
      <c r="P205" s="21">
        <v>0</v>
      </c>
      <c r="Q205" s="15">
        <v>0.6</v>
      </c>
      <c r="R205" s="15">
        <v>0.6</v>
      </c>
      <c r="S205" s="15">
        <v>0.2</v>
      </c>
      <c r="T205" s="15">
        <v>-0.6</v>
      </c>
      <c r="U205" s="15">
        <v>-0.6</v>
      </c>
      <c r="V205" s="15">
        <v>-0.2</v>
      </c>
      <c r="W205" s="23">
        <v>9.6774193548387094E-2</v>
      </c>
      <c r="X205" s="23">
        <v>9.6774193548387094E-2</v>
      </c>
      <c r="Y205" s="23">
        <v>3.2258064516129031E-2</v>
      </c>
      <c r="Z205" s="23">
        <v>0.12903225806451613</v>
      </c>
      <c r="AA205" s="20">
        <v>0</v>
      </c>
      <c r="AB205" s="20" t="s">
        <v>374</v>
      </c>
      <c r="AC205" s="22">
        <v>0</v>
      </c>
    </row>
    <row r="206" spans="1:29" ht="15.75" thickBot="1" x14ac:dyDescent="0.3">
      <c r="A206" s="4" t="s">
        <v>91</v>
      </c>
      <c r="B206" s="5" t="s">
        <v>103</v>
      </c>
      <c r="C206" s="14" t="s">
        <v>13</v>
      </c>
      <c r="D206" s="14">
        <v>3</v>
      </c>
      <c r="E206" s="20">
        <v>27</v>
      </c>
      <c r="F206" s="6">
        <v>5.3</v>
      </c>
      <c r="G206" s="20">
        <v>20</v>
      </c>
      <c r="H206" s="6">
        <v>2.2000000000000002</v>
      </c>
      <c r="I206" s="6">
        <v>6.6</v>
      </c>
      <c r="J206" s="20">
        <v>0</v>
      </c>
      <c r="K206" s="20">
        <v>0</v>
      </c>
      <c r="L206" s="20">
        <v>0</v>
      </c>
      <c r="M206" s="20">
        <v>0</v>
      </c>
      <c r="N206" s="20">
        <v>0</v>
      </c>
      <c r="O206" s="20">
        <v>1</v>
      </c>
      <c r="P206" s="21">
        <v>1</v>
      </c>
      <c r="Q206" s="15">
        <v>0.9</v>
      </c>
      <c r="R206" s="15">
        <v>0.9</v>
      </c>
      <c r="S206" s="15">
        <v>0.8</v>
      </c>
      <c r="T206" s="15">
        <v>-0.9</v>
      </c>
      <c r="U206" s="15">
        <v>-0.9</v>
      </c>
      <c r="V206" s="15">
        <v>-0.8</v>
      </c>
      <c r="W206" s="23">
        <v>0.13636363636363638</v>
      </c>
      <c r="X206" s="23">
        <v>0.13636363636363638</v>
      </c>
      <c r="Y206" s="23">
        <v>0.12121212121212123</v>
      </c>
      <c r="Z206" s="23">
        <v>0.25757575757575762</v>
      </c>
      <c r="AA206" s="20">
        <v>0</v>
      </c>
      <c r="AB206" s="20" t="s">
        <v>374</v>
      </c>
      <c r="AC206" s="22">
        <v>0</v>
      </c>
    </row>
    <row r="207" spans="1:29" ht="15.75" thickBot="1" x14ac:dyDescent="0.3">
      <c r="A207" s="4" t="s">
        <v>91</v>
      </c>
      <c r="B207" s="5" t="s">
        <v>331</v>
      </c>
      <c r="C207" s="14" t="s">
        <v>13</v>
      </c>
      <c r="D207" s="14">
        <v>3</v>
      </c>
      <c r="E207" s="20">
        <v>23</v>
      </c>
      <c r="F207" s="6">
        <v>5</v>
      </c>
      <c r="G207" s="20">
        <v>7</v>
      </c>
      <c r="H207" s="6">
        <v>1.8</v>
      </c>
      <c r="I207" s="6">
        <v>2.8</v>
      </c>
      <c r="J207" s="20">
        <v>0</v>
      </c>
      <c r="K207" s="20">
        <v>0</v>
      </c>
      <c r="L207" s="20">
        <v>0</v>
      </c>
      <c r="M207" s="20">
        <v>0</v>
      </c>
      <c r="N207" s="20">
        <v>0</v>
      </c>
      <c r="O207" s="20">
        <v>0</v>
      </c>
      <c r="P207" s="21">
        <v>0</v>
      </c>
      <c r="Q207" s="15">
        <v>0</v>
      </c>
      <c r="R207" s="15">
        <v>0</v>
      </c>
      <c r="S207" s="15">
        <v>0.1</v>
      </c>
      <c r="T207" s="15">
        <v>0</v>
      </c>
      <c r="U207" s="15">
        <v>0</v>
      </c>
      <c r="V207" s="15">
        <v>-0.1</v>
      </c>
      <c r="W207" s="23">
        <v>0</v>
      </c>
      <c r="X207" s="23">
        <v>0</v>
      </c>
      <c r="Y207" s="23">
        <v>3.5714285714285719E-2</v>
      </c>
      <c r="Z207" s="23">
        <v>3.5714285714285719E-2</v>
      </c>
      <c r="AA207" s="20">
        <v>1</v>
      </c>
      <c r="AB207" s="20" t="s">
        <v>374</v>
      </c>
      <c r="AC207" s="22">
        <v>0</v>
      </c>
    </row>
    <row r="208" spans="1:29" ht="15.75" thickBot="1" x14ac:dyDescent="0.3">
      <c r="A208" s="4" t="s">
        <v>91</v>
      </c>
      <c r="B208" s="5" t="s">
        <v>615</v>
      </c>
      <c r="C208" s="14" t="s">
        <v>15</v>
      </c>
      <c r="D208" s="14">
        <v>4</v>
      </c>
      <c r="E208" s="20">
        <v>24</v>
      </c>
      <c r="F208" s="6">
        <v>5.4</v>
      </c>
      <c r="G208" s="20">
        <v>29</v>
      </c>
      <c r="H208" s="6">
        <v>3.2</v>
      </c>
      <c r="I208" s="6">
        <v>7.3</v>
      </c>
      <c r="J208" s="20">
        <v>2</v>
      </c>
      <c r="K208" s="20">
        <v>0</v>
      </c>
      <c r="L208" s="20">
        <v>0</v>
      </c>
      <c r="M208" s="20">
        <v>2</v>
      </c>
      <c r="N208" s="20">
        <v>0</v>
      </c>
      <c r="O208" s="20">
        <v>0</v>
      </c>
      <c r="P208" s="21">
        <v>2</v>
      </c>
      <c r="Q208" s="15">
        <v>0.8</v>
      </c>
      <c r="R208" s="15">
        <v>0.8</v>
      </c>
      <c r="S208" s="15">
        <v>0.4</v>
      </c>
      <c r="T208" s="15">
        <v>1.2</v>
      </c>
      <c r="U208" s="15">
        <v>1.2</v>
      </c>
      <c r="V208" s="15">
        <v>-0.4</v>
      </c>
      <c r="W208" s="23">
        <v>0.10958904109589042</v>
      </c>
      <c r="X208" s="23">
        <v>0.10958904109589042</v>
      </c>
      <c r="Y208" s="23">
        <v>5.4794520547945209E-2</v>
      </c>
      <c r="Z208" s="23">
        <v>0.16438356164383564</v>
      </c>
      <c r="AA208" s="20">
        <v>1</v>
      </c>
      <c r="AB208" s="20" t="s">
        <v>374</v>
      </c>
      <c r="AC208" s="22">
        <v>0</v>
      </c>
    </row>
    <row r="209" spans="1:29" ht="15.75" thickBot="1" x14ac:dyDescent="0.3">
      <c r="A209" s="4" t="s">
        <v>91</v>
      </c>
      <c r="B209" s="5" t="s">
        <v>229</v>
      </c>
      <c r="C209" s="14" t="s">
        <v>15</v>
      </c>
      <c r="D209" s="14">
        <v>4</v>
      </c>
      <c r="E209" s="20">
        <v>26</v>
      </c>
      <c r="F209" s="6">
        <v>5</v>
      </c>
      <c r="G209" s="20">
        <v>11</v>
      </c>
      <c r="H209" s="6">
        <v>2.2000000000000002</v>
      </c>
      <c r="I209" s="6">
        <v>0.6</v>
      </c>
      <c r="J209" s="20">
        <v>1</v>
      </c>
      <c r="K209" s="20">
        <v>0</v>
      </c>
      <c r="L209" s="20">
        <v>0</v>
      </c>
      <c r="M209" s="20">
        <v>1</v>
      </c>
      <c r="N209" s="20">
        <v>0</v>
      </c>
      <c r="O209" s="20">
        <v>0</v>
      </c>
      <c r="P209" s="21">
        <v>1</v>
      </c>
      <c r="Q209" s="15">
        <v>0.4</v>
      </c>
      <c r="R209" s="15">
        <v>0.4</v>
      </c>
      <c r="S209" s="15">
        <v>0</v>
      </c>
      <c r="T209" s="15">
        <v>0.6</v>
      </c>
      <c r="U209" s="15">
        <v>0.6</v>
      </c>
      <c r="V209" s="15">
        <v>0</v>
      </c>
      <c r="W209" s="23">
        <v>0.66666666666666674</v>
      </c>
      <c r="X209" s="23">
        <v>0.66666666666666674</v>
      </c>
      <c r="Y209" s="23">
        <v>0</v>
      </c>
      <c r="Z209" s="23">
        <v>0.66666666666666674</v>
      </c>
      <c r="AA209" s="20">
        <v>0</v>
      </c>
      <c r="AB209" s="20" t="s">
        <v>374</v>
      </c>
      <c r="AC209" s="22">
        <v>0</v>
      </c>
    </row>
    <row r="210" spans="1:29" ht="15.75" thickBot="1" x14ac:dyDescent="0.3">
      <c r="A210" s="4" t="s">
        <v>91</v>
      </c>
      <c r="B210" s="5" t="s">
        <v>129</v>
      </c>
      <c r="C210" s="14" t="s">
        <v>15</v>
      </c>
      <c r="D210" s="14">
        <v>4</v>
      </c>
      <c r="E210" s="20">
        <v>27</v>
      </c>
      <c r="F210" s="6">
        <v>6</v>
      </c>
      <c r="G210" s="20">
        <v>31</v>
      </c>
      <c r="H210" s="6">
        <v>3.4</v>
      </c>
      <c r="I210" s="6">
        <v>8.5</v>
      </c>
      <c r="J210" s="20">
        <v>2</v>
      </c>
      <c r="K210" s="20">
        <v>0</v>
      </c>
      <c r="L210" s="20">
        <v>0</v>
      </c>
      <c r="M210" s="20">
        <v>2</v>
      </c>
      <c r="N210" s="20">
        <v>1</v>
      </c>
      <c r="O210" s="20">
        <v>1</v>
      </c>
      <c r="P210" s="21">
        <v>3</v>
      </c>
      <c r="Q210" s="15">
        <v>3.5</v>
      </c>
      <c r="R210" s="15">
        <v>3.5</v>
      </c>
      <c r="S210" s="15">
        <v>0.5</v>
      </c>
      <c r="T210" s="15">
        <v>-1.5</v>
      </c>
      <c r="U210" s="15">
        <v>-1.5</v>
      </c>
      <c r="V210" s="15">
        <v>0.5</v>
      </c>
      <c r="W210" s="23">
        <v>0.41176470588235292</v>
      </c>
      <c r="X210" s="23">
        <v>0.41176470588235292</v>
      </c>
      <c r="Y210" s="23">
        <v>5.8823529411764705E-2</v>
      </c>
      <c r="Z210" s="23">
        <v>0.47058823529411764</v>
      </c>
      <c r="AA210" s="20">
        <v>1</v>
      </c>
      <c r="AB210" s="20" t="s">
        <v>374</v>
      </c>
      <c r="AC210" s="22">
        <v>0</v>
      </c>
    </row>
    <row r="211" spans="1:29" ht="15.75" thickBot="1" x14ac:dyDescent="0.3">
      <c r="A211" s="4" t="s">
        <v>91</v>
      </c>
      <c r="B211" s="5" t="s">
        <v>283</v>
      </c>
      <c r="C211" s="14" t="s">
        <v>15</v>
      </c>
      <c r="D211" s="14">
        <v>4</v>
      </c>
      <c r="E211" s="20" t="s">
        <v>374</v>
      </c>
      <c r="F211" s="6">
        <v>4.9000000000000004</v>
      </c>
      <c r="G211" s="20">
        <v>0</v>
      </c>
      <c r="H211" s="6">
        <v>0</v>
      </c>
      <c r="I211" s="6">
        <v>0</v>
      </c>
      <c r="J211" s="20">
        <v>0</v>
      </c>
      <c r="K211" s="20">
        <v>0</v>
      </c>
      <c r="L211" s="20">
        <v>0</v>
      </c>
      <c r="M211" s="20">
        <v>0</v>
      </c>
      <c r="N211" s="20">
        <v>0</v>
      </c>
      <c r="O211" s="20">
        <v>0</v>
      </c>
      <c r="P211" s="21">
        <v>0</v>
      </c>
      <c r="Q211" s="15">
        <v>0</v>
      </c>
      <c r="R211" s="15">
        <v>0</v>
      </c>
      <c r="S211" s="15">
        <v>0</v>
      </c>
      <c r="T211" s="15">
        <v>0</v>
      </c>
      <c r="U211" s="15">
        <v>0</v>
      </c>
      <c r="V211" s="15">
        <v>0</v>
      </c>
      <c r="W211" s="23">
        <v>0</v>
      </c>
      <c r="X211" s="23">
        <v>0</v>
      </c>
      <c r="Y211" s="23">
        <v>0</v>
      </c>
      <c r="Z211" s="23">
        <v>0</v>
      </c>
      <c r="AA211" s="20">
        <v>0</v>
      </c>
      <c r="AB211" s="20" t="s">
        <v>374</v>
      </c>
      <c r="AC211" s="22">
        <v>0</v>
      </c>
    </row>
    <row r="212" spans="1:29" ht="15.75" thickBot="1" x14ac:dyDescent="0.3">
      <c r="A212" s="4" t="s">
        <v>91</v>
      </c>
      <c r="B212" s="5" t="s">
        <v>1519</v>
      </c>
      <c r="C212" s="14" t="s">
        <v>15</v>
      </c>
      <c r="D212" s="14">
        <v>4</v>
      </c>
      <c r="E212" s="20" t="s">
        <v>374</v>
      </c>
      <c r="F212" s="6">
        <v>5.4</v>
      </c>
      <c r="G212" s="20">
        <v>0</v>
      </c>
      <c r="H212" s="6">
        <v>0</v>
      </c>
      <c r="I212" s="6">
        <v>0</v>
      </c>
      <c r="J212" s="20">
        <v>0</v>
      </c>
      <c r="K212" s="20">
        <v>0</v>
      </c>
      <c r="L212" s="20">
        <v>0</v>
      </c>
      <c r="M212" s="20">
        <v>0</v>
      </c>
      <c r="N212" s="20">
        <v>0</v>
      </c>
      <c r="O212" s="20">
        <v>0</v>
      </c>
      <c r="P212" s="21">
        <v>0</v>
      </c>
      <c r="Q212" s="15">
        <v>0</v>
      </c>
      <c r="R212" s="15">
        <v>0</v>
      </c>
      <c r="S212" s="15">
        <v>0</v>
      </c>
      <c r="T212" s="15">
        <v>0</v>
      </c>
      <c r="U212" s="15">
        <v>0</v>
      </c>
      <c r="V212" s="15">
        <v>0</v>
      </c>
      <c r="W212" s="23">
        <v>0</v>
      </c>
      <c r="X212" s="23">
        <v>0</v>
      </c>
      <c r="Y212" s="23">
        <v>0</v>
      </c>
      <c r="Z212" s="23">
        <v>0</v>
      </c>
      <c r="AA212" s="20">
        <v>0</v>
      </c>
      <c r="AB212" s="20" t="s">
        <v>374</v>
      </c>
      <c r="AC212" s="22">
        <v>0</v>
      </c>
    </row>
    <row r="213" spans="1:29" ht="15.75" thickBot="1" x14ac:dyDescent="0.3">
      <c r="A213" s="4" t="s">
        <v>68</v>
      </c>
      <c r="B213" s="5" t="s">
        <v>78</v>
      </c>
      <c r="C213" s="14" t="s">
        <v>16</v>
      </c>
      <c r="D213" s="14">
        <v>1</v>
      </c>
      <c r="E213" s="20">
        <v>32</v>
      </c>
      <c r="F213" s="6">
        <v>5</v>
      </c>
      <c r="G213" s="20">
        <v>28</v>
      </c>
      <c r="H213" s="6">
        <v>3.1</v>
      </c>
      <c r="I213" s="6">
        <v>9</v>
      </c>
      <c r="J213" s="20">
        <v>0</v>
      </c>
      <c r="K213" s="20">
        <v>0</v>
      </c>
      <c r="L213" s="20">
        <v>0</v>
      </c>
      <c r="M213" s="20">
        <v>0</v>
      </c>
      <c r="N213" s="20">
        <v>1</v>
      </c>
      <c r="O213" s="20">
        <v>1</v>
      </c>
      <c r="P213" s="21">
        <v>1</v>
      </c>
      <c r="Q213" s="15">
        <v>0</v>
      </c>
      <c r="R213" s="15">
        <v>0</v>
      </c>
      <c r="S213" s="15">
        <v>0</v>
      </c>
      <c r="T213" s="15">
        <v>0</v>
      </c>
      <c r="U213" s="15">
        <v>0</v>
      </c>
      <c r="V213" s="15">
        <v>1</v>
      </c>
      <c r="W213" s="23">
        <v>0</v>
      </c>
      <c r="X213" s="23">
        <v>0</v>
      </c>
      <c r="Y213" s="23">
        <v>0</v>
      </c>
      <c r="Z213" s="23">
        <v>0</v>
      </c>
      <c r="AA213" s="20">
        <v>2</v>
      </c>
      <c r="AB213" s="20" t="s">
        <v>374</v>
      </c>
      <c r="AC213" s="22">
        <v>0</v>
      </c>
    </row>
    <row r="214" spans="1:29" ht="15.75" thickBot="1" x14ac:dyDescent="0.3">
      <c r="A214" s="4" t="s">
        <v>68</v>
      </c>
      <c r="B214" s="5" t="s">
        <v>286</v>
      </c>
      <c r="C214" s="14" t="s">
        <v>16</v>
      </c>
      <c r="D214" s="14">
        <v>1</v>
      </c>
      <c r="E214" s="20">
        <v>26</v>
      </c>
      <c r="F214" s="6">
        <v>4</v>
      </c>
      <c r="G214" s="20">
        <v>0</v>
      </c>
      <c r="H214" s="6">
        <v>0</v>
      </c>
      <c r="I214" s="6">
        <v>0</v>
      </c>
      <c r="J214" s="20">
        <v>0</v>
      </c>
      <c r="K214" s="20">
        <v>0</v>
      </c>
      <c r="L214" s="20">
        <v>0</v>
      </c>
      <c r="M214" s="20">
        <v>0</v>
      </c>
      <c r="N214" s="20">
        <v>0</v>
      </c>
      <c r="O214" s="20">
        <v>0</v>
      </c>
      <c r="P214" s="21">
        <v>0</v>
      </c>
      <c r="Q214" s="15">
        <v>0</v>
      </c>
      <c r="R214" s="15">
        <v>0</v>
      </c>
      <c r="S214" s="15">
        <v>0</v>
      </c>
      <c r="T214" s="15">
        <v>0</v>
      </c>
      <c r="U214" s="15">
        <v>0</v>
      </c>
      <c r="V214" s="15">
        <v>0</v>
      </c>
      <c r="W214" s="23">
        <v>0</v>
      </c>
      <c r="X214" s="23">
        <v>0</v>
      </c>
      <c r="Y214" s="23">
        <v>0</v>
      </c>
      <c r="Z214" s="23">
        <v>0</v>
      </c>
      <c r="AA214" s="20">
        <v>0</v>
      </c>
      <c r="AB214" s="20" t="s">
        <v>374</v>
      </c>
      <c r="AC214" s="22">
        <v>0</v>
      </c>
    </row>
    <row r="215" spans="1:29" ht="15.75" thickBot="1" x14ac:dyDescent="0.3">
      <c r="A215" s="4" t="s">
        <v>68</v>
      </c>
      <c r="B215" s="5" t="s">
        <v>136</v>
      </c>
      <c r="C215" s="14" t="s">
        <v>14</v>
      </c>
      <c r="D215" s="14">
        <v>2</v>
      </c>
      <c r="E215" s="20">
        <v>27</v>
      </c>
      <c r="F215" s="6">
        <v>4.7</v>
      </c>
      <c r="G215" s="20">
        <v>28</v>
      </c>
      <c r="H215" s="6">
        <v>3.1</v>
      </c>
      <c r="I215" s="6">
        <v>9</v>
      </c>
      <c r="J215" s="20">
        <v>0</v>
      </c>
      <c r="K215" s="20">
        <v>0</v>
      </c>
      <c r="L215" s="20">
        <v>0</v>
      </c>
      <c r="M215" s="20">
        <v>0</v>
      </c>
      <c r="N215" s="20">
        <v>2</v>
      </c>
      <c r="O215" s="20">
        <v>2</v>
      </c>
      <c r="P215" s="21">
        <v>2</v>
      </c>
      <c r="Q215" s="15">
        <v>0.2</v>
      </c>
      <c r="R215" s="15">
        <v>0.2</v>
      </c>
      <c r="S215" s="15">
        <v>0.7</v>
      </c>
      <c r="T215" s="15">
        <v>-0.2</v>
      </c>
      <c r="U215" s="15">
        <v>-0.2</v>
      </c>
      <c r="V215" s="15">
        <v>1.3</v>
      </c>
      <c r="W215" s="23">
        <v>2.2222222222222223E-2</v>
      </c>
      <c r="X215" s="23">
        <v>2.2222222222222223E-2</v>
      </c>
      <c r="Y215" s="23">
        <v>7.7777777777777779E-2</v>
      </c>
      <c r="Z215" s="23">
        <v>0.1</v>
      </c>
      <c r="AA215" s="20">
        <v>1</v>
      </c>
      <c r="AB215" s="20" t="s">
        <v>374</v>
      </c>
      <c r="AC215" s="22">
        <v>0</v>
      </c>
    </row>
    <row r="216" spans="1:29" ht="15.75" thickBot="1" x14ac:dyDescent="0.3">
      <c r="A216" s="4" t="s">
        <v>68</v>
      </c>
      <c r="B216" s="5" t="s">
        <v>173</v>
      </c>
      <c r="C216" s="14" t="s">
        <v>14</v>
      </c>
      <c r="D216" s="14">
        <v>2</v>
      </c>
      <c r="E216" s="20">
        <v>24</v>
      </c>
      <c r="F216" s="6">
        <v>4.5</v>
      </c>
      <c r="G216" s="20">
        <v>17</v>
      </c>
      <c r="H216" s="6">
        <v>1.9</v>
      </c>
      <c r="I216" s="6">
        <v>9</v>
      </c>
      <c r="J216" s="20">
        <v>0</v>
      </c>
      <c r="K216" s="20">
        <v>0</v>
      </c>
      <c r="L216" s="20">
        <v>0</v>
      </c>
      <c r="M216" s="20">
        <v>0</v>
      </c>
      <c r="N216" s="20">
        <v>0</v>
      </c>
      <c r="O216" s="20">
        <v>0</v>
      </c>
      <c r="P216" s="21">
        <v>0</v>
      </c>
      <c r="Q216" s="15">
        <v>0.2</v>
      </c>
      <c r="R216" s="15">
        <v>0.2</v>
      </c>
      <c r="S216" s="15">
        <v>0.1</v>
      </c>
      <c r="T216" s="15">
        <v>-0.2</v>
      </c>
      <c r="U216" s="15">
        <v>-0.2</v>
      </c>
      <c r="V216" s="15">
        <v>-0.1</v>
      </c>
      <c r="W216" s="23">
        <v>2.2222222222222223E-2</v>
      </c>
      <c r="X216" s="23">
        <v>2.2222222222222223E-2</v>
      </c>
      <c r="Y216" s="23">
        <v>1.1111111111111112E-2</v>
      </c>
      <c r="Z216" s="23">
        <v>3.3333333333333333E-2</v>
      </c>
      <c r="AA216" s="20">
        <v>3</v>
      </c>
      <c r="AB216" s="20" t="s">
        <v>374</v>
      </c>
      <c r="AC216" s="22">
        <v>0</v>
      </c>
    </row>
    <row r="217" spans="1:29" ht="15.75" thickBot="1" x14ac:dyDescent="0.3">
      <c r="A217" s="4" t="s">
        <v>68</v>
      </c>
      <c r="B217" s="5" t="s">
        <v>332</v>
      </c>
      <c r="C217" s="14" t="s">
        <v>14</v>
      </c>
      <c r="D217" s="14">
        <v>2</v>
      </c>
      <c r="E217" s="20">
        <v>27</v>
      </c>
      <c r="F217" s="6">
        <v>4.4000000000000004</v>
      </c>
      <c r="G217" s="20">
        <v>8</v>
      </c>
      <c r="H217" s="6">
        <v>1.1000000000000001</v>
      </c>
      <c r="I217" s="6">
        <v>4.4000000000000004</v>
      </c>
      <c r="J217" s="20">
        <v>0</v>
      </c>
      <c r="K217" s="20">
        <v>0</v>
      </c>
      <c r="L217" s="20">
        <v>0</v>
      </c>
      <c r="M217" s="20">
        <v>0</v>
      </c>
      <c r="N217" s="20">
        <v>0</v>
      </c>
      <c r="O217" s="20">
        <v>0</v>
      </c>
      <c r="P217" s="21">
        <v>0</v>
      </c>
      <c r="Q217" s="15">
        <v>0.3</v>
      </c>
      <c r="R217" s="15">
        <v>0.3</v>
      </c>
      <c r="S217" s="15">
        <v>0</v>
      </c>
      <c r="T217" s="15">
        <v>-0.3</v>
      </c>
      <c r="U217" s="15">
        <v>-0.3</v>
      </c>
      <c r="V217" s="15">
        <v>0</v>
      </c>
      <c r="W217" s="23">
        <v>6.8181818181818177E-2</v>
      </c>
      <c r="X217" s="23">
        <v>6.8181818181818177E-2</v>
      </c>
      <c r="Y217" s="23">
        <v>0</v>
      </c>
      <c r="Z217" s="23">
        <v>6.8181818181818177E-2</v>
      </c>
      <c r="AA217" s="20">
        <v>1</v>
      </c>
      <c r="AB217" s="20" t="s">
        <v>374</v>
      </c>
      <c r="AC217" s="22">
        <v>0</v>
      </c>
    </row>
    <row r="218" spans="1:29" ht="15.75" thickBot="1" x14ac:dyDescent="0.3">
      <c r="A218" s="4" t="s">
        <v>68</v>
      </c>
      <c r="B218" s="5" t="s">
        <v>221</v>
      </c>
      <c r="C218" s="14" t="s">
        <v>14</v>
      </c>
      <c r="D218" s="14">
        <v>2</v>
      </c>
      <c r="E218" s="20">
        <v>29</v>
      </c>
      <c r="F218" s="6">
        <v>4.5</v>
      </c>
      <c r="G218" s="20">
        <v>18</v>
      </c>
      <c r="H218" s="6">
        <v>2</v>
      </c>
      <c r="I218" s="6">
        <v>8.8000000000000007</v>
      </c>
      <c r="J218" s="20">
        <v>0</v>
      </c>
      <c r="K218" s="20">
        <v>0</v>
      </c>
      <c r="L218" s="20">
        <v>0</v>
      </c>
      <c r="M218" s="20">
        <v>0</v>
      </c>
      <c r="N218" s="20">
        <v>0</v>
      </c>
      <c r="O218" s="20">
        <v>0</v>
      </c>
      <c r="P218" s="21">
        <v>0</v>
      </c>
      <c r="Q218" s="15">
        <v>0.8</v>
      </c>
      <c r="R218" s="15">
        <v>0.8</v>
      </c>
      <c r="S218" s="15">
        <v>0.2</v>
      </c>
      <c r="T218" s="15">
        <v>-0.8</v>
      </c>
      <c r="U218" s="15">
        <v>-0.8</v>
      </c>
      <c r="V218" s="15">
        <v>-0.2</v>
      </c>
      <c r="W218" s="23">
        <v>9.0909090909090912E-2</v>
      </c>
      <c r="X218" s="23">
        <v>9.0909090909090912E-2</v>
      </c>
      <c r="Y218" s="23">
        <v>2.2727272727272728E-2</v>
      </c>
      <c r="Z218" s="23">
        <v>0.11363636363636365</v>
      </c>
      <c r="AA218" s="20">
        <v>2</v>
      </c>
      <c r="AB218" s="20" t="s">
        <v>374</v>
      </c>
      <c r="AC218" s="22">
        <v>0</v>
      </c>
    </row>
    <row r="219" spans="1:29" ht="15.75" thickBot="1" x14ac:dyDescent="0.3">
      <c r="A219" s="4" t="s">
        <v>68</v>
      </c>
      <c r="B219" s="5" t="s">
        <v>176</v>
      </c>
      <c r="C219" s="14" t="s">
        <v>14</v>
      </c>
      <c r="D219" s="14">
        <v>2</v>
      </c>
      <c r="E219" s="20">
        <v>28</v>
      </c>
      <c r="F219" s="6">
        <v>4.2</v>
      </c>
      <c r="G219" s="20">
        <v>1</v>
      </c>
      <c r="H219" s="6">
        <v>1</v>
      </c>
      <c r="I219" s="6">
        <v>0.2</v>
      </c>
      <c r="J219" s="20">
        <v>0</v>
      </c>
      <c r="K219" s="20">
        <v>0</v>
      </c>
      <c r="L219" s="20">
        <v>0</v>
      </c>
      <c r="M219" s="20">
        <v>0</v>
      </c>
      <c r="N219" s="20">
        <v>0</v>
      </c>
      <c r="O219" s="20">
        <v>0</v>
      </c>
      <c r="P219" s="21">
        <v>0</v>
      </c>
      <c r="Q219" s="15">
        <v>0</v>
      </c>
      <c r="R219" s="15">
        <v>0</v>
      </c>
      <c r="S219" s="15">
        <v>0</v>
      </c>
      <c r="T219" s="15">
        <v>0</v>
      </c>
      <c r="U219" s="15">
        <v>0</v>
      </c>
      <c r="V219" s="15">
        <v>0</v>
      </c>
      <c r="W219" s="23">
        <v>0</v>
      </c>
      <c r="X219" s="23">
        <v>0</v>
      </c>
      <c r="Y219" s="23">
        <v>0</v>
      </c>
      <c r="Z219" s="23">
        <v>0</v>
      </c>
      <c r="AA219" s="20">
        <v>0</v>
      </c>
      <c r="AB219" s="20" t="s">
        <v>374</v>
      </c>
      <c r="AC219" s="22">
        <v>0</v>
      </c>
    </row>
    <row r="220" spans="1:29" ht="15.75" thickBot="1" x14ac:dyDescent="0.3">
      <c r="A220" s="4" t="s">
        <v>68</v>
      </c>
      <c r="B220" s="5" t="s">
        <v>1061</v>
      </c>
      <c r="C220" s="14" t="s">
        <v>14</v>
      </c>
      <c r="D220" s="14">
        <v>2</v>
      </c>
      <c r="E220" s="20">
        <v>24</v>
      </c>
      <c r="F220" s="6">
        <v>4.3</v>
      </c>
      <c r="G220" s="20">
        <v>0</v>
      </c>
      <c r="H220" s="6">
        <v>0</v>
      </c>
      <c r="I220" s="6">
        <v>0</v>
      </c>
      <c r="J220" s="20">
        <v>0</v>
      </c>
      <c r="K220" s="20">
        <v>0</v>
      </c>
      <c r="L220" s="20">
        <v>0</v>
      </c>
      <c r="M220" s="20">
        <v>0</v>
      </c>
      <c r="N220" s="20">
        <v>0</v>
      </c>
      <c r="O220" s="20">
        <v>0</v>
      </c>
      <c r="P220" s="21">
        <v>0</v>
      </c>
      <c r="Q220" s="15">
        <v>0</v>
      </c>
      <c r="R220" s="15">
        <v>0</v>
      </c>
      <c r="S220" s="15">
        <v>0</v>
      </c>
      <c r="T220" s="15">
        <v>0</v>
      </c>
      <c r="U220" s="15">
        <v>0</v>
      </c>
      <c r="V220" s="15">
        <v>0</v>
      </c>
      <c r="W220" s="23">
        <v>0</v>
      </c>
      <c r="X220" s="23">
        <v>0</v>
      </c>
      <c r="Y220" s="23">
        <v>0</v>
      </c>
      <c r="Z220" s="23">
        <v>0</v>
      </c>
      <c r="AA220" s="20">
        <v>0</v>
      </c>
      <c r="AB220" s="20" t="s">
        <v>374</v>
      </c>
      <c r="AC220" s="22">
        <v>0</v>
      </c>
    </row>
    <row r="221" spans="1:29" ht="15.75" thickBot="1" x14ac:dyDescent="0.3">
      <c r="A221" s="4" t="s">
        <v>68</v>
      </c>
      <c r="B221" s="5" t="s">
        <v>1520</v>
      </c>
      <c r="C221" s="14" t="s">
        <v>14</v>
      </c>
      <c r="D221" s="14">
        <v>2</v>
      </c>
      <c r="E221" s="20">
        <v>24</v>
      </c>
      <c r="F221" s="6">
        <v>4.4000000000000004</v>
      </c>
      <c r="G221" s="20">
        <v>1</v>
      </c>
      <c r="H221" s="6">
        <v>1</v>
      </c>
      <c r="I221" s="6">
        <v>0</v>
      </c>
      <c r="J221" s="20">
        <v>0</v>
      </c>
      <c r="K221" s="20">
        <v>0</v>
      </c>
      <c r="L221" s="20">
        <v>0</v>
      </c>
      <c r="M221" s="20">
        <v>0</v>
      </c>
      <c r="N221" s="20">
        <v>0</v>
      </c>
      <c r="O221" s="20">
        <v>0</v>
      </c>
      <c r="P221" s="21">
        <v>0</v>
      </c>
      <c r="Q221" s="15">
        <v>0</v>
      </c>
      <c r="R221" s="15">
        <v>0</v>
      </c>
      <c r="S221" s="15">
        <v>0</v>
      </c>
      <c r="T221" s="15">
        <v>0</v>
      </c>
      <c r="U221" s="15">
        <v>0</v>
      </c>
      <c r="V221" s="15">
        <v>0</v>
      </c>
      <c r="W221" s="23">
        <v>0</v>
      </c>
      <c r="X221" s="23">
        <v>0</v>
      </c>
      <c r="Y221" s="23">
        <v>0</v>
      </c>
      <c r="Z221" s="23">
        <v>0</v>
      </c>
      <c r="AA221" s="20">
        <v>0</v>
      </c>
      <c r="AB221" s="20" t="s">
        <v>374</v>
      </c>
      <c r="AC221" s="22">
        <v>0</v>
      </c>
    </row>
    <row r="222" spans="1:29" ht="15.75" thickBot="1" x14ac:dyDescent="0.3">
      <c r="A222" s="4" t="s">
        <v>68</v>
      </c>
      <c r="B222" s="5" t="s">
        <v>192</v>
      </c>
      <c r="C222" s="14" t="s">
        <v>14</v>
      </c>
      <c r="D222" s="14">
        <v>2</v>
      </c>
      <c r="E222" s="20">
        <v>28</v>
      </c>
      <c r="F222" s="6">
        <v>4.3</v>
      </c>
      <c r="G222" s="20">
        <v>11</v>
      </c>
      <c r="H222" s="6">
        <v>1.8</v>
      </c>
      <c r="I222" s="6">
        <v>5.7</v>
      </c>
      <c r="J222" s="20">
        <v>0</v>
      </c>
      <c r="K222" s="20">
        <v>0</v>
      </c>
      <c r="L222" s="20">
        <v>0</v>
      </c>
      <c r="M222" s="20">
        <v>0</v>
      </c>
      <c r="N222" s="20">
        <v>0</v>
      </c>
      <c r="O222" s="20">
        <v>0</v>
      </c>
      <c r="P222" s="21">
        <v>0</v>
      </c>
      <c r="Q222" s="15">
        <v>0.1</v>
      </c>
      <c r="R222" s="15">
        <v>0.1</v>
      </c>
      <c r="S222" s="15">
        <v>0.1</v>
      </c>
      <c r="T222" s="15">
        <v>-0.1</v>
      </c>
      <c r="U222" s="15">
        <v>-0.1</v>
      </c>
      <c r="V222" s="15">
        <v>-0.1</v>
      </c>
      <c r="W222" s="23">
        <v>1.7543859649122806E-2</v>
      </c>
      <c r="X222" s="23">
        <v>1.7543859649122806E-2</v>
      </c>
      <c r="Y222" s="23">
        <v>1.7543859649122806E-2</v>
      </c>
      <c r="Z222" s="23">
        <v>3.5087719298245612E-2</v>
      </c>
      <c r="AA222" s="20">
        <v>1</v>
      </c>
      <c r="AB222" s="20" t="s">
        <v>374</v>
      </c>
      <c r="AC222" s="22">
        <v>1</v>
      </c>
    </row>
    <row r="223" spans="1:29" ht="15.75" thickBot="1" x14ac:dyDescent="0.3">
      <c r="A223" s="4" t="s">
        <v>68</v>
      </c>
      <c r="B223" s="5" t="s">
        <v>333</v>
      </c>
      <c r="C223" s="14" t="s">
        <v>13</v>
      </c>
      <c r="D223" s="14">
        <v>3</v>
      </c>
      <c r="E223" s="20">
        <v>28</v>
      </c>
      <c r="F223" s="6">
        <v>5.0999999999999996</v>
      </c>
      <c r="G223" s="20">
        <v>33</v>
      </c>
      <c r="H223" s="6">
        <v>3.7</v>
      </c>
      <c r="I223" s="6">
        <v>7.7</v>
      </c>
      <c r="J223" s="20">
        <v>1</v>
      </c>
      <c r="K223" s="20">
        <v>0</v>
      </c>
      <c r="L223" s="20">
        <v>0</v>
      </c>
      <c r="M223" s="20">
        <v>1</v>
      </c>
      <c r="N223" s="20">
        <v>2</v>
      </c>
      <c r="O223" s="20">
        <v>2</v>
      </c>
      <c r="P223" s="21">
        <v>3</v>
      </c>
      <c r="Q223" s="15">
        <v>2.6</v>
      </c>
      <c r="R223" s="15">
        <v>2.6</v>
      </c>
      <c r="S223" s="15">
        <v>1.8</v>
      </c>
      <c r="T223" s="15">
        <v>-1.6</v>
      </c>
      <c r="U223" s="15">
        <v>-1.6</v>
      </c>
      <c r="V223" s="15">
        <v>0.19999999999999996</v>
      </c>
      <c r="W223" s="23">
        <v>0.33766233766233766</v>
      </c>
      <c r="X223" s="23">
        <v>0.33766233766233766</v>
      </c>
      <c r="Y223" s="23">
        <v>0.23376623376623376</v>
      </c>
      <c r="Z223" s="23">
        <v>0.5714285714285714</v>
      </c>
      <c r="AA223" s="20">
        <v>2</v>
      </c>
      <c r="AB223" s="20" t="s">
        <v>374</v>
      </c>
      <c r="AC223" s="22">
        <v>0</v>
      </c>
    </row>
    <row r="224" spans="1:29" ht="15.75" thickBot="1" x14ac:dyDescent="0.3">
      <c r="A224" s="4" t="s">
        <v>68</v>
      </c>
      <c r="B224" s="5" t="s">
        <v>133</v>
      </c>
      <c r="C224" s="14" t="s">
        <v>13</v>
      </c>
      <c r="D224" s="14">
        <v>3</v>
      </c>
      <c r="E224" s="20">
        <v>28</v>
      </c>
      <c r="F224" s="6">
        <v>5.5</v>
      </c>
      <c r="G224" s="20">
        <v>40</v>
      </c>
      <c r="H224" s="6">
        <v>4.4000000000000004</v>
      </c>
      <c r="I224" s="6">
        <v>8.5</v>
      </c>
      <c r="J224" s="20">
        <v>2</v>
      </c>
      <c r="K224" s="20">
        <v>0</v>
      </c>
      <c r="L224" s="20">
        <v>0</v>
      </c>
      <c r="M224" s="20">
        <v>2</v>
      </c>
      <c r="N224" s="20">
        <v>1</v>
      </c>
      <c r="O224" s="20">
        <v>1</v>
      </c>
      <c r="P224" s="21">
        <v>3</v>
      </c>
      <c r="Q224" s="15">
        <v>0.9</v>
      </c>
      <c r="R224" s="15">
        <v>0.9</v>
      </c>
      <c r="S224" s="15">
        <v>1.8</v>
      </c>
      <c r="T224" s="15">
        <v>1.1000000000000001</v>
      </c>
      <c r="U224" s="15">
        <v>1.1000000000000001</v>
      </c>
      <c r="V224" s="15">
        <v>-0.8</v>
      </c>
      <c r="W224" s="23">
        <v>0.10588235294117647</v>
      </c>
      <c r="X224" s="23">
        <v>0.10588235294117647</v>
      </c>
      <c r="Y224" s="23">
        <v>0.21176470588235294</v>
      </c>
      <c r="Z224" s="23">
        <v>0.31764705882352939</v>
      </c>
      <c r="AA224" s="20">
        <v>0</v>
      </c>
      <c r="AB224" s="20" t="s">
        <v>374</v>
      </c>
      <c r="AC224" s="22">
        <v>0</v>
      </c>
    </row>
    <row r="225" spans="1:29" ht="15.75" thickBot="1" x14ac:dyDescent="0.3">
      <c r="A225" s="4" t="s">
        <v>68</v>
      </c>
      <c r="B225" s="5" t="s">
        <v>108</v>
      </c>
      <c r="C225" s="14" t="s">
        <v>13</v>
      </c>
      <c r="D225" s="14">
        <v>3</v>
      </c>
      <c r="E225" s="20">
        <v>28</v>
      </c>
      <c r="F225" s="6">
        <v>5.3</v>
      </c>
      <c r="G225" s="20">
        <v>26</v>
      </c>
      <c r="H225" s="6">
        <v>2.9</v>
      </c>
      <c r="I225" s="6">
        <v>7.6</v>
      </c>
      <c r="J225" s="20">
        <v>1</v>
      </c>
      <c r="K225" s="20">
        <v>1</v>
      </c>
      <c r="L225" s="20">
        <v>0</v>
      </c>
      <c r="M225" s="20">
        <v>1</v>
      </c>
      <c r="N225" s="20">
        <v>0</v>
      </c>
      <c r="O225" s="20">
        <v>1</v>
      </c>
      <c r="P225" s="21">
        <v>2</v>
      </c>
      <c r="Q225" s="15">
        <v>1.1000000000000001</v>
      </c>
      <c r="R225" s="15">
        <v>1.9</v>
      </c>
      <c r="S225" s="15">
        <v>1.9</v>
      </c>
      <c r="T225" s="15">
        <v>-0.10000000000000009</v>
      </c>
      <c r="U225" s="15">
        <v>-0.89999999999999991</v>
      </c>
      <c r="V225" s="15">
        <v>-1.9</v>
      </c>
      <c r="W225" s="23">
        <v>0.14473684210526316</v>
      </c>
      <c r="X225" s="23">
        <v>0.25</v>
      </c>
      <c r="Y225" s="23">
        <v>0.25</v>
      </c>
      <c r="Z225" s="23">
        <v>0.39473684210526316</v>
      </c>
      <c r="AA225" s="20">
        <v>2</v>
      </c>
      <c r="AB225" s="20" t="s">
        <v>374</v>
      </c>
      <c r="AC225" s="22">
        <v>0</v>
      </c>
    </row>
    <row r="226" spans="1:29" ht="15.75" thickBot="1" x14ac:dyDescent="0.3">
      <c r="A226" s="4" t="s">
        <v>68</v>
      </c>
      <c r="B226" s="5" t="s">
        <v>214</v>
      </c>
      <c r="C226" s="14" t="s">
        <v>13</v>
      </c>
      <c r="D226" s="14">
        <v>3</v>
      </c>
      <c r="E226" s="20">
        <v>29</v>
      </c>
      <c r="F226" s="6">
        <v>4.8</v>
      </c>
      <c r="G226" s="20">
        <v>5</v>
      </c>
      <c r="H226" s="6">
        <v>0.7</v>
      </c>
      <c r="I226" s="6">
        <v>0.7</v>
      </c>
      <c r="J226" s="20">
        <v>0</v>
      </c>
      <c r="K226" s="20">
        <v>0</v>
      </c>
      <c r="L226" s="20">
        <v>0</v>
      </c>
      <c r="M226" s="20">
        <v>0</v>
      </c>
      <c r="N226" s="20">
        <v>0</v>
      </c>
      <c r="O226" s="20">
        <v>0</v>
      </c>
      <c r="P226" s="21">
        <v>0</v>
      </c>
      <c r="Q226" s="15">
        <v>0</v>
      </c>
      <c r="R226" s="15">
        <v>0</v>
      </c>
      <c r="S226" s="15">
        <v>0.1</v>
      </c>
      <c r="T226" s="15">
        <v>0</v>
      </c>
      <c r="U226" s="15">
        <v>0</v>
      </c>
      <c r="V226" s="15">
        <v>-0.1</v>
      </c>
      <c r="W226" s="23">
        <v>0</v>
      </c>
      <c r="X226" s="23">
        <v>0</v>
      </c>
      <c r="Y226" s="23">
        <v>0.14285714285714288</v>
      </c>
      <c r="Z226" s="23">
        <v>0.14285714285714288</v>
      </c>
      <c r="AA226" s="20">
        <v>2</v>
      </c>
      <c r="AB226" s="20" t="s">
        <v>374</v>
      </c>
      <c r="AC226" s="22">
        <v>0</v>
      </c>
    </row>
    <row r="227" spans="1:29" ht="15.75" thickBot="1" x14ac:dyDescent="0.3">
      <c r="A227" s="4" t="s">
        <v>68</v>
      </c>
      <c r="B227" s="5" t="s">
        <v>1350</v>
      </c>
      <c r="C227" s="14" t="s">
        <v>13</v>
      </c>
      <c r="D227" s="14">
        <v>3</v>
      </c>
      <c r="E227" s="20">
        <v>26</v>
      </c>
      <c r="F227" s="6">
        <v>5</v>
      </c>
      <c r="G227" s="20">
        <v>10</v>
      </c>
      <c r="H227" s="6">
        <v>1.4</v>
      </c>
      <c r="I227" s="6">
        <v>3.8</v>
      </c>
      <c r="J227" s="20">
        <v>0</v>
      </c>
      <c r="K227" s="20">
        <v>0</v>
      </c>
      <c r="L227" s="20">
        <v>0</v>
      </c>
      <c r="M227" s="20">
        <v>0</v>
      </c>
      <c r="N227" s="20">
        <v>0</v>
      </c>
      <c r="O227" s="20">
        <v>0</v>
      </c>
      <c r="P227" s="21">
        <v>0</v>
      </c>
      <c r="Q227" s="15">
        <v>0</v>
      </c>
      <c r="R227" s="15">
        <v>0</v>
      </c>
      <c r="S227" s="15">
        <v>0</v>
      </c>
      <c r="T227" s="15">
        <v>0</v>
      </c>
      <c r="U227" s="15">
        <v>0</v>
      </c>
      <c r="V227" s="15">
        <v>0</v>
      </c>
      <c r="W227" s="23">
        <v>0</v>
      </c>
      <c r="X227" s="23">
        <v>0</v>
      </c>
      <c r="Y227" s="23">
        <v>0</v>
      </c>
      <c r="Z227" s="23">
        <v>0</v>
      </c>
      <c r="AA227" s="20">
        <v>0</v>
      </c>
      <c r="AB227" s="20" t="s">
        <v>374</v>
      </c>
      <c r="AC227" s="22">
        <v>0</v>
      </c>
    </row>
    <row r="228" spans="1:29" ht="15.75" thickBot="1" x14ac:dyDescent="0.3">
      <c r="A228" s="4" t="s">
        <v>68</v>
      </c>
      <c r="B228" s="5" t="s">
        <v>235</v>
      </c>
      <c r="C228" s="14" t="s">
        <v>13</v>
      </c>
      <c r="D228" s="14">
        <v>3</v>
      </c>
      <c r="E228" s="20">
        <v>27</v>
      </c>
      <c r="F228" s="6">
        <v>5.3</v>
      </c>
      <c r="G228" s="20">
        <v>4</v>
      </c>
      <c r="H228" s="6">
        <v>0.8</v>
      </c>
      <c r="I228" s="6">
        <v>0.7</v>
      </c>
      <c r="J228" s="20">
        <v>0</v>
      </c>
      <c r="K228" s="20">
        <v>0</v>
      </c>
      <c r="L228" s="20">
        <v>0</v>
      </c>
      <c r="M228" s="20">
        <v>0</v>
      </c>
      <c r="N228" s="20">
        <v>0</v>
      </c>
      <c r="O228" s="20">
        <v>0</v>
      </c>
      <c r="P228" s="21">
        <v>0</v>
      </c>
      <c r="Q228" s="15">
        <v>0</v>
      </c>
      <c r="R228" s="15">
        <v>0</v>
      </c>
      <c r="S228" s="15">
        <v>0</v>
      </c>
      <c r="T228" s="15">
        <v>0</v>
      </c>
      <c r="U228" s="15">
        <v>0</v>
      </c>
      <c r="V228" s="15">
        <v>0</v>
      </c>
      <c r="W228" s="23">
        <v>0</v>
      </c>
      <c r="X228" s="23">
        <v>0</v>
      </c>
      <c r="Y228" s="23">
        <v>0</v>
      </c>
      <c r="Z228" s="23">
        <v>0</v>
      </c>
      <c r="AA228" s="20">
        <v>1</v>
      </c>
      <c r="AB228" s="20" t="s">
        <v>374</v>
      </c>
      <c r="AC228" s="22">
        <v>0</v>
      </c>
    </row>
    <row r="229" spans="1:29" ht="15.75" thickBot="1" x14ac:dyDescent="0.3">
      <c r="A229" s="4" t="s">
        <v>68</v>
      </c>
      <c r="B229" s="5" t="s">
        <v>279</v>
      </c>
      <c r="C229" s="14" t="s">
        <v>13</v>
      </c>
      <c r="D229" s="14">
        <v>3</v>
      </c>
      <c r="E229" s="20">
        <v>28</v>
      </c>
      <c r="F229" s="6">
        <v>4.9000000000000004</v>
      </c>
      <c r="G229" s="20">
        <v>11</v>
      </c>
      <c r="H229" s="6">
        <v>1.6</v>
      </c>
      <c r="I229" s="6">
        <v>6.1</v>
      </c>
      <c r="J229" s="20">
        <v>0</v>
      </c>
      <c r="K229" s="20">
        <v>0</v>
      </c>
      <c r="L229" s="20">
        <v>0</v>
      </c>
      <c r="M229" s="20">
        <v>0</v>
      </c>
      <c r="N229" s="20">
        <v>0</v>
      </c>
      <c r="O229" s="20">
        <v>0</v>
      </c>
      <c r="P229" s="21">
        <v>0</v>
      </c>
      <c r="Q229" s="15">
        <v>0</v>
      </c>
      <c r="R229" s="15">
        <v>0</v>
      </c>
      <c r="S229" s="15">
        <v>0.2</v>
      </c>
      <c r="T229" s="15">
        <v>0</v>
      </c>
      <c r="U229" s="15">
        <v>0</v>
      </c>
      <c r="V229" s="15">
        <v>-0.2</v>
      </c>
      <c r="W229" s="23">
        <v>0</v>
      </c>
      <c r="X229" s="23">
        <v>0</v>
      </c>
      <c r="Y229" s="23">
        <v>3.2786885245901641E-2</v>
      </c>
      <c r="Z229" s="23">
        <v>3.2786885245901641E-2</v>
      </c>
      <c r="AA229" s="20">
        <v>4</v>
      </c>
      <c r="AB229" s="20" t="s">
        <v>541</v>
      </c>
      <c r="AC229" s="22">
        <v>0</v>
      </c>
    </row>
    <row r="230" spans="1:29" ht="15.75" thickBot="1" x14ac:dyDescent="0.3">
      <c r="A230" s="4" t="s">
        <v>68</v>
      </c>
      <c r="B230" s="5" t="s">
        <v>140</v>
      </c>
      <c r="C230" s="14" t="s">
        <v>13</v>
      </c>
      <c r="D230" s="14">
        <v>3</v>
      </c>
      <c r="E230" s="20">
        <v>33</v>
      </c>
      <c r="F230" s="6">
        <v>4.8</v>
      </c>
      <c r="G230" s="20">
        <v>4</v>
      </c>
      <c r="H230" s="6">
        <v>0.7</v>
      </c>
      <c r="I230" s="6">
        <v>1.2</v>
      </c>
      <c r="J230" s="20">
        <v>0</v>
      </c>
      <c r="K230" s="20">
        <v>0</v>
      </c>
      <c r="L230" s="20">
        <v>0</v>
      </c>
      <c r="M230" s="20">
        <v>0</v>
      </c>
      <c r="N230" s="20">
        <v>0</v>
      </c>
      <c r="O230" s="20">
        <v>0</v>
      </c>
      <c r="P230" s="21">
        <v>0</v>
      </c>
      <c r="Q230" s="15">
        <v>0</v>
      </c>
      <c r="R230" s="15">
        <v>0</v>
      </c>
      <c r="S230" s="15">
        <v>0.5</v>
      </c>
      <c r="T230" s="15">
        <v>0</v>
      </c>
      <c r="U230" s="15">
        <v>0</v>
      </c>
      <c r="V230" s="15">
        <v>-0.5</v>
      </c>
      <c r="W230" s="23">
        <v>0</v>
      </c>
      <c r="X230" s="23">
        <v>0</v>
      </c>
      <c r="Y230" s="23">
        <v>0.41666666666666669</v>
      </c>
      <c r="Z230" s="23">
        <v>0.41666666666666669</v>
      </c>
      <c r="AA230" s="20">
        <v>2</v>
      </c>
      <c r="AB230" s="20" t="s">
        <v>374</v>
      </c>
      <c r="AC230" s="22">
        <v>0</v>
      </c>
    </row>
    <row r="231" spans="1:29" ht="15.75" thickBot="1" x14ac:dyDescent="0.3">
      <c r="A231" s="4" t="s">
        <v>68</v>
      </c>
      <c r="B231" s="5" t="s">
        <v>293</v>
      </c>
      <c r="C231" s="14" t="s">
        <v>13</v>
      </c>
      <c r="D231" s="14">
        <v>3</v>
      </c>
      <c r="E231" s="20">
        <v>24</v>
      </c>
      <c r="F231" s="6">
        <v>5.7</v>
      </c>
      <c r="G231" s="20">
        <v>41</v>
      </c>
      <c r="H231" s="6">
        <v>4.5999999999999996</v>
      </c>
      <c r="I231" s="6">
        <v>7</v>
      </c>
      <c r="J231" s="20">
        <v>2</v>
      </c>
      <c r="K231" s="20">
        <v>0</v>
      </c>
      <c r="L231" s="20">
        <v>0</v>
      </c>
      <c r="M231" s="20">
        <v>2</v>
      </c>
      <c r="N231" s="20">
        <v>2</v>
      </c>
      <c r="O231" s="20">
        <v>2</v>
      </c>
      <c r="P231" s="21">
        <v>4</v>
      </c>
      <c r="Q231" s="15">
        <v>1.8</v>
      </c>
      <c r="R231" s="15">
        <v>1.8</v>
      </c>
      <c r="S231" s="15">
        <v>0.8</v>
      </c>
      <c r="T231" s="15">
        <v>0.19999999999999996</v>
      </c>
      <c r="U231" s="15">
        <v>0.19999999999999996</v>
      </c>
      <c r="V231" s="15">
        <v>1.2</v>
      </c>
      <c r="W231" s="23">
        <v>0.25714285714285717</v>
      </c>
      <c r="X231" s="23">
        <v>0.25714285714285717</v>
      </c>
      <c r="Y231" s="23">
        <v>0.1142857142857143</v>
      </c>
      <c r="Z231" s="23">
        <v>0.37142857142857144</v>
      </c>
      <c r="AA231" s="20">
        <v>1</v>
      </c>
      <c r="AB231" s="20" t="s">
        <v>374</v>
      </c>
      <c r="AC231" s="22">
        <v>0</v>
      </c>
    </row>
    <row r="232" spans="1:29" ht="15.75" thickBot="1" x14ac:dyDescent="0.3">
      <c r="A232" s="4" t="s">
        <v>68</v>
      </c>
      <c r="B232" s="5" t="s">
        <v>284</v>
      </c>
      <c r="C232" s="14" t="s">
        <v>13</v>
      </c>
      <c r="D232" s="14">
        <v>3</v>
      </c>
      <c r="E232" s="20">
        <v>24</v>
      </c>
      <c r="F232" s="6">
        <v>5</v>
      </c>
      <c r="G232" s="20">
        <v>15</v>
      </c>
      <c r="H232" s="6">
        <v>2.1</v>
      </c>
      <c r="I232" s="6">
        <v>1.4</v>
      </c>
      <c r="J232" s="20">
        <v>1</v>
      </c>
      <c r="K232" s="20">
        <v>0</v>
      </c>
      <c r="L232" s="20">
        <v>0</v>
      </c>
      <c r="M232" s="20">
        <v>1</v>
      </c>
      <c r="N232" s="20">
        <v>1</v>
      </c>
      <c r="O232" s="20">
        <v>1</v>
      </c>
      <c r="P232" s="21">
        <v>2</v>
      </c>
      <c r="Q232" s="15">
        <v>0.4</v>
      </c>
      <c r="R232" s="15">
        <v>0.4</v>
      </c>
      <c r="S232" s="15">
        <v>0.4</v>
      </c>
      <c r="T232" s="15">
        <v>0.6</v>
      </c>
      <c r="U232" s="15">
        <v>0.6</v>
      </c>
      <c r="V232" s="15">
        <v>0.6</v>
      </c>
      <c r="W232" s="23">
        <v>0.28571428571428575</v>
      </c>
      <c r="X232" s="23">
        <v>0.28571428571428575</v>
      </c>
      <c r="Y232" s="23">
        <v>0.28571428571428575</v>
      </c>
      <c r="Z232" s="23">
        <v>0.57142857142857151</v>
      </c>
      <c r="AA232" s="20">
        <v>1</v>
      </c>
      <c r="AB232" s="20" t="s">
        <v>374</v>
      </c>
      <c r="AC232" s="22">
        <v>0</v>
      </c>
    </row>
    <row r="233" spans="1:29" ht="15.75" thickBot="1" x14ac:dyDescent="0.3">
      <c r="A233" s="4" t="s">
        <v>68</v>
      </c>
      <c r="B233" s="5" t="s">
        <v>1521</v>
      </c>
      <c r="C233" s="14" t="s">
        <v>13</v>
      </c>
      <c r="D233" s="14">
        <v>3</v>
      </c>
      <c r="E233" s="20">
        <v>17</v>
      </c>
      <c r="F233" s="6">
        <v>4.5</v>
      </c>
      <c r="G233" s="20">
        <v>0</v>
      </c>
      <c r="H233" s="6">
        <v>0</v>
      </c>
      <c r="I233" s="6">
        <v>0</v>
      </c>
      <c r="J233" s="20">
        <v>0</v>
      </c>
      <c r="K233" s="20">
        <v>0</v>
      </c>
      <c r="L233" s="20">
        <v>0</v>
      </c>
      <c r="M233" s="20">
        <v>0</v>
      </c>
      <c r="N233" s="20">
        <v>0</v>
      </c>
      <c r="O233" s="20">
        <v>0</v>
      </c>
      <c r="P233" s="21">
        <v>0</v>
      </c>
      <c r="Q233" s="15">
        <v>0</v>
      </c>
      <c r="R233" s="15">
        <v>0</v>
      </c>
      <c r="S233" s="15">
        <v>0</v>
      </c>
      <c r="T233" s="15">
        <v>0</v>
      </c>
      <c r="U233" s="15">
        <v>0</v>
      </c>
      <c r="V233" s="15">
        <v>0</v>
      </c>
      <c r="W233" s="23">
        <v>0</v>
      </c>
      <c r="X233" s="23">
        <v>0</v>
      </c>
      <c r="Y233" s="23">
        <v>0</v>
      </c>
      <c r="Z233" s="23">
        <v>0</v>
      </c>
      <c r="AA233" s="20">
        <v>0</v>
      </c>
      <c r="AB233" s="20" t="s">
        <v>374</v>
      </c>
      <c r="AC233" s="22">
        <v>0</v>
      </c>
    </row>
    <row r="234" spans="1:29" ht="15.75" thickBot="1" x14ac:dyDescent="0.3">
      <c r="A234" s="4" t="s">
        <v>68</v>
      </c>
      <c r="B234" s="5" t="s">
        <v>1522</v>
      </c>
      <c r="C234" s="14" t="s">
        <v>13</v>
      </c>
      <c r="D234" s="14">
        <v>3</v>
      </c>
      <c r="E234" s="20" t="s">
        <v>374</v>
      </c>
      <c r="F234" s="6">
        <v>4.5</v>
      </c>
      <c r="G234" s="20">
        <v>0</v>
      </c>
      <c r="H234" s="6">
        <v>0</v>
      </c>
      <c r="I234" s="6">
        <v>0</v>
      </c>
      <c r="J234" s="20">
        <v>0</v>
      </c>
      <c r="K234" s="20">
        <v>0</v>
      </c>
      <c r="L234" s="20">
        <v>0</v>
      </c>
      <c r="M234" s="20">
        <v>0</v>
      </c>
      <c r="N234" s="20">
        <v>0</v>
      </c>
      <c r="O234" s="20">
        <v>0</v>
      </c>
      <c r="P234" s="21">
        <v>0</v>
      </c>
      <c r="Q234" s="15">
        <v>0</v>
      </c>
      <c r="R234" s="15">
        <v>0</v>
      </c>
      <c r="S234" s="15">
        <v>0</v>
      </c>
      <c r="T234" s="15">
        <v>0</v>
      </c>
      <c r="U234" s="15">
        <v>0</v>
      </c>
      <c r="V234" s="15">
        <v>0</v>
      </c>
      <c r="W234" s="23">
        <v>0</v>
      </c>
      <c r="X234" s="23">
        <v>0</v>
      </c>
      <c r="Y234" s="23">
        <v>0</v>
      </c>
      <c r="Z234" s="23">
        <v>0</v>
      </c>
      <c r="AA234" s="20">
        <v>0</v>
      </c>
      <c r="AB234" s="20" t="s">
        <v>374</v>
      </c>
      <c r="AC234" s="22">
        <v>0</v>
      </c>
    </row>
    <row r="235" spans="1:29" ht="15.75" thickBot="1" x14ac:dyDescent="0.3">
      <c r="A235" s="4" t="s">
        <v>68</v>
      </c>
      <c r="B235" s="5" t="s">
        <v>257</v>
      </c>
      <c r="C235" s="14" t="s">
        <v>15</v>
      </c>
      <c r="D235" s="14">
        <v>4</v>
      </c>
      <c r="E235" s="20" t="s">
        <v>374</v>
      </c>
      <c r="F235" s="6">
        <v>5</v>
      </c>
      <c r="G235" s="20">
        <v>0</v>
      </c>
      <c r="H235" s="6">
        <v>0</v>
      </c>
      <c r="I235" s="6">
        <v>0</v>
      </c>
      <c r="J235" s="20">
        <v>0</v>
      </c>
      <c r="K235" s="20">
        <v>0</v>
      </c>
      <c r="L235" s="20">
        <v>0</v>
      </c>
      <c r="M235" s="20">
        <v>0</v>
      </c>
      <c r="N235" s="20">
        <v>0</v>
      </c>
      <c r="O235" s="20">
        <v>0</v>
      </c>
      <c r="P235" s="21">
        <v>0</v>
      </c>
      <c r="Q235" s="15">
        <v>0</v>
      </c>
      <c r="R235" s="15">
        <v>0</v>
      </c>
      <c r="S235" s="15">
        <v>0</v>
      </c>
      <c r="T235" s="15">
        <v>0</v>
      </c>
      <c r="U235" s="15">
        <v>0</v>
      </c>
      <c r="V235" s="15">
        <v>0</v>
      </c>
      <c r="W235" s="23">
        <v>0</v>
      </c>
      <c r="X235" s="23">
        <v>0</v>
      </c>
      <c r="Y235" s="23">
        <v>0</v>
      </c>
      <c r="Z235" s="23">
        <v>0</v>
      </c>
      <c r="AA235" s="20">
        <v>0</v>
      </c>
      <c r="AB235" s="20" t="s">
        <v>374</v>
      </c>
      <c r="AC235" s="22">
        <v>0</v>
      </c>
    </row>
    <row r="236" spans="1:29" ht="15.75" thickBot="1" x14ac:dyDescent="0.3">
      <c r="A236" s="4" t="s">
        <v>68</v>
      </c>
      <c r="B236" s="5" t="s">
        <v>69</v>
      </c>
      <c r="C236" s="14" t="s">
        <v>15</v>
      </c>
      <c r="D236" s="14">
        <v>4</v>
      </c>
      <c r="E236" s="20">
        <v>33</v>
      </c>
      <c r="F236" s="6">
        <v>5.7</v>
      </c>
      <c r="G236" s="20">
        <v>41</v>
      </c>
      <c r="H236" s="6">
        <v>4.5999999999999996</v>
      </c>
      <c r="I236" s="6">
        <v>5.8</v>
      </c>
      <c r="J236" s="20">
        <v>3</v>
      </c>
      <c r="K236" s="20">
        <v>1</v>
      </c>
      <c r="L236" s="20">
        <v>1</v>
      </c>
      <c r="M236" s="20">
        <v>4</v>
      </c>
      <c r="N236" s="20">
        <v>1</v>
      </c>
      <c r="O236" s="20">
        <v>1</v>
      </c>
      <c r="P236" s="21">
        <v>5</v>
      </c>
      <c r="Q236" s="15">
        <v>2.6</v>
      </c>
      <c r="R236" s="15">
        <v>3.3</v>
      </c>
      <c r="S236" s="15">
        <v>1.1000000000000001</v>
      </c>
      <c r="T236" s="15">
        <v>0.39999999999999991</v>
      </c>
      <c r="U236" s="15">
        <v>0.70000000000000018</v>
      </c>
      <c r="V236" s="15">
        <v>-0.10000000000000009</v>
      </c>
      <c r="W236" s="23">
        <v>0.44827586206896552</v>
      </c>
      <c r="X236" s="23">
        <v>0.56896551724137934</v>
      </c>
      <c r="Y236" s="23">
        <v>0.18965517241379312</v>
      </c>
      <c r="Z236" s="23">
        <v>0.63793103448275867</v>
      </c>
      <c r="AA236" s="20">
        <v>0</v>
      </c>
      <c r="AB236" s="20" t="s">
        <v>374</v>
      </c>
      <c r="AC236" s="22">
        <v>0</v>
      </c>
    </row>
    <row r="237" spans="1:29" ht="15.75" thickBot="1" x14ac:dyDescent="0.3">
      <c r="A237" s="4" t="s">
        <v>68</v>
      </c>
      <c r="B237" s="5" t="s">
        <v>270</v>
      </c>
      <c r="C237" s="14" t="s">
        <v>15</v>
      </c>
      <c r="D237" s="14">
        <v>4</v>
      </c>
      <c r="E237" s="20">
        <v>23</v>
      </c>
      <c r="F237" s="6">
        <v>5.7</v>
      </c>
      <c r="G237" s="20">
        <v>19</v>
      </c>
      <c r="H237" s="6">
        <v>2.4</v>
      </c>
      <c r="I237" s="6">
        <v>3.2</v>
      </c>
      <c r="J237" s="20">
        <v>1</v>
      </c>
      <c r="K237" s="20">
        <v>0</v>
      </c>
      <c r="L237" s="20">
        <v>0</v>
      </c>
      <c r="M237" s="20">
        <v>1</v>
      </c>
      <c r="N237" s="20">
        <v>1</v>
      </c>
      <c r="O237" s="20">
        <v>1</v>
      </c>
      <c r="P237" s="21">
        <v>2</v>
      </c>
      <c r="Q237" s="15">
        <v>1.4</v>
      </c>
      <c r="R237" s="15">
        <v>1.4</v>
      </c>
      <c r="S237" s="15">
        <v>0</v>
      </c>
      <c r="T237" s="15">
        <v>-0.39999999999999991</v>
      </c>
      <c r="U237" s="15">
        <v>-0.39999999999999991</v>
      </c>
      <c r="V237" s="15">
        <v>1</v>
      </c>
      <c r="W237" s="23">
        <v>0.43749999999999994</v>
      </c>
      <c r="X237" s="23">
        <v>0.43749999999999994</v>
      </c>
      <c r="Y237" s="23">
        <v>0</v>
      </c>
      <c r="Z237" s="23">
        <v>0.43749999999999994</v>
      </c>
      <c r="AA237" s="20">
        <v>0</v>
      </c>
      <c r="AB237" s="20" t="s">
        <v>374</v>
      </c>
      <c r="AC237" s="22">
        <v>0</v>
      </c>
    </row>
    <row r="238" spans="1:29" ht="15.75" thickBot="1" x14ac:dyDescent="0.3">
      <c r="A238" s="4" t="s">
        <v>600</v>
      </c>
      <c r="B238" s="5" t="s">
        <v>616</v>
      </c>
      <c r="C238" s="14" t="s">
        <v>16</v>
      </c>
      <c r="D238" s="14">
        <v>1</v>
      </c>
      <c r="E238" s="20">
        <v>28</v>
      </c>
      <c r="F238" s="6">
        <v>4.4000000000000004</v>
      </c>
      <c r="G238" s="20">
        <v>2</v>
      </c>
      <c r="H238" s="6">
        <v>2</v>
      </c>
      <c r="I238" s="6">
        <v>1</v>
      </c>
      <c r="J238" s="20">
        <v>0</v>
      </c>
      <c r="K238" s="20">
        <v>0</v>
      </c>
      <c r="L238" s="20">
        <v>0</v>
      </c>
      <c r="M238" s="20">
        <v>0</v>
      </c>
      <c r="N238" s="20">
        <v>0</v>
      </c>
      <c r="O238" s="20">
        <v>0</v>
      </c>
      <c r="P238" s="21">
        <v>0</v>
      </c>
      <c r="Q238" s="15">
        <v>0</v>
      </c>
      <c r="R238" s="15">
        <v>0</v>
      </c>
      <c r="S238" s="15">
        <v>0</v>
      </c>
      <c r="T238" s="15">
        <v>0</v>
      </c>
      <c r="U238" s="15">
        <v>0</v>
      </c>
      <c r="V238" s="15">
        <v>0</v>
      </c>
      <c r="W238" s="23">
        <v>0</v>
      </c>
      <c r="X238" s="23">
        <v>0</v>
      </c>
      <c r="Y238" s="23">
        <v>0</v>
      </c>
      <c r="Z238" s="23">
        <v>0</v>
      </c>
      <c r="AA238" s="20">
        <v>0</v>
      </c>
      <c r="AB238" s="20" t="s">
        <v>374</v>
      </c>
      <c r="AC238" s="22">
        <v>0</v>
      </c>
    </row>
    <row r="239" spans="1:29" ht="15.75" thickBot="1" x14ac:dyDescent="0.3">
      <c r="A239" s="4" t="s">
        <v>600</v>
      </c>
      <c r="B239" s="5" t="s">
        <v>1062</v>
      </c>
      <c r="C239" s="14" t="s">
        <v>16</v>
      </c>
      <c r="D239" s="14">
        <v>1</v>
      </c>
      <c r="E239" s="20">
        <v>25</v>
      </c>
      <c r="F239" s="6">
        <v>4.4000000000000004</v>
      </c>
      <c r="G239" s="20">
        <v>24</v>
      </c>
      <c r="H239" s="6">
        <v>3</v>
      </c>
      <c r="I239" s="6">
        <v>8</v>
      </c>
      <c r="J239" s="20">
        <v>0</v>
      </c>
      <c r="K239" s="20">
        <v>0</v>
      </c>
      <c r="L239" s="20">
        <v>0</v>
      </c>
      <c r="M239" s="20">
        <v>0</v>
      </c>
      <c r="N239" s="20">
        <v>0</v>
      </c>
      <c r="O239" s="20">
        <v>0</v>
      </c>
      <c r="P239" s="21">
        <v>0</v>
      </c>
      <c r="Q239" s="15">
        <v>0</v>
      </c>
      <c r="R239" s="15">
        <v>0</v>
      </c>
      <c r="S239" s="15">
        <v>0</v>
      </c>
      <c r="T239" s="15">
        <v>0</v>
      </c>
      <c r="U239" s="15">
        <v>0</v>
      </c>
      <c r="V239" s="15">
        <v>0</v>
      </c>
      <c r="W239" s="23">
        <v>0</v>
      </c>
      <c r="X239" s="23">
        <v>0</v>
      </c>
      <c r="Y239" s="23">
        <v>0</v>
      </c>
      <c r="Z239" s="23">
        <v>0</v>
      </c>
      <c r="AA239" s="20">
        <v>0</v>
      </c>
      <c r="AB239" s="20" t="s">
        <v>374</v>
      </c>
      <c r="AC239" s="22">
        <v>0</v>
      </c>
    </row>
    <row r="240" spans="1:29" ht="15.75" thickBot="1" x14ac:dyDescent="0.3">
      <c r="A240" s="4" t="s">
        <v>600</v>
      </c>
      <c r="B240" s="5" t="s">
        <v>617</v>
      </c>
      <c r="C240" s="14" t="s">
        <v>16</v>
      </c>
      <c r="D240" s="14">
        <v>1</v>
      </c>
      <c r="E240" s="20">
        <v>22</v>
      </c>
      <c r="F240" s="6">
        <v>4</v>
      </c>
      <c r="G240" s="20">
        <v>0</v>
      </c>
      <c r="H240" s="6">
        <v>0</v>
      </c>
      <c r="I240" s="6">
        <v>0</v>
      </c>
      <c r="J240" s="20">
        <v>0</v>
      </c>
      <c r="K240" s="20">
        <v>0</v>
      </c>
      <c r="L240" s="20">
        <v>0</v>
      </c>
      <c r="M240" s="20">
        <v>0</v>
      </c>
      <c r="N240" s="20">
        <v>0</v>
      </c>
      <c r="O240" s="20">
        <v>0</v>
      </c>
      <c r="P240" s="21">
        <v>0</v>
      </c>
      <c r="Q240" s="15">
        <v>0</v>
      </c>
      <c r="R240" s="15">
        <v>0</v>
      </c>
      <c r="S240" s="15">
        <v>0</v>
      </c>
      <c r="T240" s="15">
        <v>0</v>
      </c>
      <c r="U240" s="15">
        <v>0</v>
      </c>
      <c r="V240" s="15">
        <v>0</v>
      </c>
      <c r="W240" s="23">
        <v>0</v>
      </c>
      <c r="X240" s="23">
        <v>0</v>
      </c>
      <c r="Y240" s="23">
        <v>0</v>
      </c>
      <c r="Z240" s="23">
        <v>0</v>
      </c>
      <c r="AA240" s="20">
        <v>0</v>
      </c>
      <c r="AB240" s="20" t="s">
        <v>374</v>
      </c>
      <c r="AC240" s="22">
        <v>0</v>
      </c>
    </row>
    <row r="241" spans="1:29" ht="15.75" thickBot="1" x14ac:dyDescent="0.3">
      <c r="A241" s="4" t="s">
        <v>600</v>
      </c>
      <c r="B241" s="5" t="s">
        <v>618</v>
      </c>
      <c r="C241" s="14" t="s">
        <v>14</v>
      </c>
      <c r="D241" s="14">
        <v>2</v>
      </c>
      <c r="E241" s="20">
        <v>24</v>
      </c>
      <c r="F241" s="6">
        <v>4.5</v>
      </c>
      <c r="G241" s="20">
        <v>21</v>
      </c>
      <c r="H241" s="6">
        <v>2.2999999999999998</v>
      </c>
      <c r="I241" s="6">
        <v>9</v>
      </c>
      <c r="J241" s="20">
        <v>0</v>
      </c>
      <c r="K241" s="20">
        <v>0</v>
      </c>
      <c r="L241" s="20">
        <v>0</v>
      </c>
      <c r="M241" s="20">
        <v>0</v>
      </c>
      <c r="N241" s="20">
        <v>2</v>
      </c>
      <c r="O241" s="20">
        <v>2</v>
      </c>
      <c r="P241" s="21">
        <v>2</v>
      </c>
      <c r="Q241" s="15">
        <v>0.5</v>
      </c>
      <c r="R241" s="15">
        <v>0.5</v>
      </c>
      <c r="S241" s="15">
        <v>1.8</v>
      </c>
      <c r="T241" s="15">
        <v>-0.5</v>
      </c>
      <c r="U241" s="15">
        <v>-0.5</v>
      </c>
      <c r="V241" s="15">
        <v>0.19999999999999996</v>
      </c>
      <c r="W241" s="23">
        <v>5.5555555555555552E-2</v>
      </c>
      <c r="X241" s="23">
        <v>5.5555555555555552E-2</v>
      </c>
      <c r="Y241" s="23">
        <v>0.2</v>
      </c>
      <c r="Z241" s="23">
        <v>0.25555555555555554</v>
      </c>
      <c r="AA241" s="20">
        <v>1</v>
      </c>
      <c r="AB241" s="20" t="s">
        <v>374</v>
      </c>
      <c r="AC241" s="22">
        <v>0</v>
      </c>
    </row>
    <row r="242" spans="1:29" ht="15.75" thickBot="1" x14ac:dyDescent="0.3">
      <c r="A242" s="4" t="s">
        <v>600</v>
      </c>
      <c r="B242" s="5" t="s">
        <v>619</v>
      </c>
      <c r="C242" s="14" t="s">
        <v>14</v>
      </c>
      <c r="D242" s="14">
        <v>2</v>
      </c>
      <c r="E242" s="20">
        <v>29</v>
      </c>
      <c r="F242" s="6">
        <v>3.9</v>
      </c>
      <c r="G242" s="20">
        <v>1</v>
      </c>
      <c r="H242" s="6">
        <v>0.5</v>
      </c>
      <c r="I242" s="6">
        <v>2</v>
      </c>
      <c r="J242" s="20">
        <v>0</v>
      </c>
      <c r="K242" s="20">
        <v>0</v>
      </c>
      <c r="L242" s="20">
        <v>0</v>
      </c>
      <c r="M242" s="20">
        <v>0</v>
      </c>
      <c r="N242" s="20">
        <v>0</v>
      </c>
      <c r="O242" s="20">
        <v>0</v>
      </c>
      <c r="P242" s="21">
        <v>0</v>
      </c>
      <c r="Q242" s="15">
        <v>0.1</v>
      </c>
      <c r="R242" s="15">
        <v>0.1</v>
      </c>
      <c r="S242" s="15">
        <v>0</v>
      </c>
      <c r="T242" s="15">
        <v>-0.1</v>
      </c>
      <c r="U242" s="15">
        <v>-0.1</v>
      </c>
      <c r="V242" s="15">
        <v>0</v>
      </c>
      <c r="W242" s="23">
        <v>0.05</v>
      </c>
      <c r="X242" s="23">
        <v>0.05</v>
      </c>
      <c r="Y242" s="23">
        <v>0</v>
      </c>
      <c r="Z242" s="23">
        <v>0.05</v>
      </c>
      <c r="AA242" s="20">
        <v>0</v>
      </c>
      <c r="AB242" s="20" t="s">
        <v>374</v>
      </c>
      <c r="AC242" s="22">
        <v>0</v>
      </c>
    </row>
    <row r="243" spans="1:29" ht="15.75" thickBot="1" x14ac:dyDescent="0.3">
      <c r="A243" s="4" t="s">
        <v>600</v>
      </c>
      <c r="B243" s="5" t="s">
        <v>620</v>
      </c>
      <c r="C243" s="14" t="s">
        <v>14</v>
      </c>
      <c r="D243" s="14">
        <v>2</v>
      </c>
      <c r="E243" s="20">
        <v>23</v>
      </c>
      <c r="F243" s="6">
        <v>4</v>
      </c>
      <c r="G243" s="20">
        <v>-4</v>
      </c>
      <c r="H243" s="6">
        <v>-2</v>
      </c>
      <c r="I243" s="6">
        <v>1.1000000000000001</v>
      </c>
      <c r="J243" s="20">
        <v>0</v>
      </c>
      <c r="K243" s="20">
        <v>0</v>
      </c>
      <c r="L243" s="20">
        <v>0</v>
      </c>
      <c r="M243" s="20">
        <v>0</v>
      </c>
      <c r="N243" s="20">
        <v>0</v>
      </c>
      <c r="O243" s="20">
        <v>0</v>
      </c>
      <c r="P243" s="21">
        <v>0</v>
      </c>
      <c r="Q243" s="15">
        <v>0</v>
      </c>
      <c r="R243" s="15">
        <v>0</v>
      </c>
      <c r="S243" s="15">
        <v>0</v>
      </c>
      <c r="T243" s="15">
        <v>0</v>
      </c>
      <c r="U243" s="15">
        <v>0</v>
      </c>
      <c r="V243" s="15">
        <v>0</v>
      </c>
      <c r="W243" s="23">
        <v>0</v>
      </c>
      <c r="X243" s="23">
        <v>0</v>
      </c>
      <c r="Y243" s="23">
        <v>0</v>
      </c>
      <c r="Z243" s="23">
        <v>0</v>
      </c>
      <c r="AA243" s="20">
        <v>0</v>
      </c>
      <c r="AB243" s="20" t="s">
        <v>374</v>
      </c>
      <c r="AC243" s="22">
        <v>1</v>
      </c>
    </row>
    <row r="244" spans="1:29" ht="15.75" thickBot="1" x14ac:dyDescent="0.3">
      <c r="A244" s="4" t="s">
        <v>600</v>
      </c>
      <c r="B244" s="5" t="s">
        <v>621</v>
      </c>
      <c r="C244" s="14" t="s">
        <v>14</v>
      </c>
      <c r="D244" s="14">
        <v>2</v>
      </c>
      <c r="E244" s="20">
        <v>24</v>
      </c>
      <c r="F244" s="6">
        <v>4.0999999999999996</v>
      </c>
      <c r="G244" s="20">
        <v>11</v>
      </c>
      <c r="H244" s="6">
        <v>1.6</v>
      </c>
      <c r="I244" s="6">
        <v>7</v>
      </c>
      <c r="J244" s="20">
        <v>0</v>
      </c>
      <c r="K244" s="20">
        <v>0</v>
      </c>
      <c r="L244" s="20">
        <v>0</v>
      </c>
      <c r="M244" s="20">
        <v>0</v>
      </c>
      <c r="N244" s="20">
        <v>0</v>
      </c>
      <c r="O244" s="20">
        <v>0</v>
      </c>
      <c r="P244" s="21">
        <v>0</v>
      </c>
      <c r="Q244" s="15">
        <v>0.4</v>
      </c>
      <c r="R244" s="15">
        <v>0.4</v>
      </c>
      <c r="S244" s="15">
        <v>0</v>
      </c>
      <c r="T244" s="15">
        <v>-0.4</v>
      </c>
      <c r="U244" s="15">
        <v>-0.4</v>
      </c>
      <c r="V244" s="15">
        <v>0</v>
      </c>
      <c r="W244" s="23">
        <v>5.7142857142857148E-2</v>
      </c>
      <c r="X244" s="23">
        <v>5.7142857142857148E-2</v>
      </c>
      <c r="Y244" s="23">
        <v>0</v>
      </c>
      <c r="Z244" s="23">
        <v>5.7142857142857148E-2</v>
      </c>
      <c r="AA244" s="20">
        <v>1</v>
      </c>
      <c r="AB244" s="20" t="s">
        <v>374</v>
      </c>
      <c r="AC244" s="22">
        <v>0</v>
      </c>
    </row>
    <row r="245" spans="1:29" ht="15.75" thickBot="1" x14ac:dyDescent="0.3">
      <c r="A245" s="4" t="s">
        <v>600</v>
      </c>
      <c r="B245" s="5" t="s">
        <v>622</v>
      </c>
      <c r="C245" s="14" t="s">
        <v>14</v>
      </c>
      <c r="D245" s="14">
        <v>2</v>
      </c>
      <c r="E245" s="20">
        <v>26</v>
      </c>
      <c r="F245" s="6">
        <v>4</v>
      </c>
      <c r="G245" s="20">
        <v>11</v>
      </c>
      <c r="H245" s="6">
        <v>1.8</v>
      </c>
      <c r="I245" s="6">
        <v>5.7</v>
      </c>
      <c r="J245" s="20">
        <v>0</v>
      </c>
      <c r="K245" s="20">
        <v>0</v>
      </c>
      <c r="L245" s="20">
        <v>0</v>
      </c>
      <c r="M245" s="20">
        <v>0</v>
      </c>
      <c r="N245" s="20">
        <v>0</v>
      </c>
      <c r="O245" s="20">
        <v>0</v>
      </c>
      <c r="P245" s="21">
        <v>0</v>
      </c>
      <c r="Q245" s="15">
        <v>0.2</v>
      </c>
      <c r="R245" s="15">
        <v>0.2</v>
      </c>
      <c r="S245" s="15">
        <v>0.1</v>
      </c>
      <c r="T245" s="15">
        <v>-0.2</v>
      </c>
      <c r="U245" s="15">
        <v>-0.2</v>
      </c>
      <c r="V245" s="15">
        <v>-0.1</v>
      </c>
      <c r="W245" s="23">
        <v>3.5087719298245612E-2</v>
      </c>
      <c r="X245" s="23">
        <v>3.5087719298245612E-2</v>
      </c>
      <c r="Y245" s="23">
        <v>1.7543859649122806E-2</v>
      </c>
      <c r="Z245" s="23">
        <v>5.2631578947368418E-2</v>
      </c>
      <c r="AA245" s="20">
        <v>1</v>
      </c>
      <c r="AB245" s="20" t="s">
        <v>374</v>
      </c>
      <c r="AC245" s="22">
        <v>0</v>
      </c>
    </row>
    <row r="246" spans="1:29" ht="15.75" thickBot="1" x14ac:dyDescent="0.3">
      <c r="A246" s="4" t="s">
        <v>600</v>
      </c>
      <c r="B246" s="5" t="s">
        <v>623</v>
      </c>
      <c r="C246" s="14" t="s">
        <v>14</v>
      </c>
      <c r="D246" s="14">
        <v>2</v>
      </c>
      <c r="E246" s="20">
        <v>26</v>
      </c>
      <c r="F246" s="6">
        <v>4</v>
      </c>
      <c r="G246" s="20">
        <v>4</v>
      </c>
      <c r="H246" s="6">
        <v>0.8</v>
      </c>
      <c r="I246" s="6">
        <v>4.2</v>
      </c>
      <c r="J246" s="20">
        <v>0</v>
      </c>
      <c r="K246" s="20">
        <v>0</v>
      </c>
      <c r="L246" s="20">
        <v>0</v>
      </c>
      <c r="M246" s="20">
        <v>0</v>
      </c>
      <c r="N246" s="20">
        <v>0</v>
      </c>
      <c r="O246" s="20">
        <v>0</v>
      </c>
      <c r="P246" s="21">
        <v>0</v>
      </c>
      <c r="Q246" s="15">
        <v>0</v>
      </c>
      <c r="R246" s="15">
        <v>0</v>
      </c>
      <c r="S246" s="15">
        <v>0</v>
      </c>
      <c r="T246" s="15">
        <v>0</v>
      </c>
      <c r="U246" s="15">
        <v>0</v>
      </c>
      <c r="V246" s="15">
        <v>0</v>
      </c>
      <c r="W246" s="23">
        <v>0</v>
      </c>
      <c r="X246" s="23">
        <v>0</v>
      </c>
      <c r="Y246" s="23">
        <v>0</v>
      </c>
      <c r="Z246" s="23">
        <v>0</v>
      </c>
      <c r="AA246" s="20">
        <v>1</v>
      </c>
      <c r="AB246" s="20" t="s">
        <v>374</v>
      </c>
      <c r="AC246" s="22">
        <v>0</v>
      </c>
    </row>
    <row r="247" spans="1:29" ht="15.75" thickBot="1" x14ac:dyDescent="0.3">
      <c r="A247" s="4" t="s">
        <v>600</v>
      </c>
      <c r="B247" s="5" t="s">
        <v>365</v>
      </c>
      <c r="C247" s="14" t="s">
        <v>14</v>
      </c>
      <c r="D247" s="14">
        <v>2</v>
      </c>
      <c r="E247" s="20">
        <v>24</v>
      </c>
      <c r="F247" s="6">
        <v>4</v>
      </c>
      <c r="G247" s="20">
        <v>4</v>
      </c>
      <c r="H247" s="6">
        <v>1</v>
      </c>
      <c r="I247" s="6">
        <v>2.5</v>
      </c>
      <c r="J247" s="20">
        <v>0</v>
      </c>
      <c r="K247" s="20">
        <v>0</v>
      </c>
      <c r="L247" s="20">
        <v>0</v>
      </c>
      <c r="M247" s="20">
        <v>0</v>
      </c>
      <c r="N247" s="20">
        <v>1</v>
      </c>
      <c r="O247" s="20">
        <v>1</v>
      </c>
      <c r="P247" s="21">
        <v>1</v>
      </c>
      <c r="Q247" s="15">
        <v>0</v>
      </c>
      <c r="R247" s="15">
        <v>0</v>
      </c>
      <c r="S247" s="15">
        <v>0.2</v>
      </c>
      <c r="T247" s="15">
        <v>0</v>
      </c>
      <c r="U247" s="15">
        <v>0</v>
      </c>
      <c r="V247" s="15">
        <v>0.8</v>
      </c>
      <c r="W247" s="23">
        <v>0</v>
      </c>
      <c r="X247" s="23">
        <v>0</v>
      </c>
      <c r="Y247" s="23">
        <v>0.08</v>
      </c>
      <c r="Z247" s="23">
        <v>0.08</v>
      </c>
      <c r="AA247" s="20">
        <v>0</v>
      </c>
      <c r="AB247" s="20" t="s">
        <v>374</v>
      </c>
      <c r="AC247" s="22">
        <v>0</v>
      </c>
    </row>
    <row r="248" spans="1:29" ht="15.75" thickBot="1" x14ac:dyDescent="0.3">
      <c r="A248" s="4" t="s">
        <v>600</v>
      </c>
      <c r="B248" s="5" t="s">
        <v>1063</v>
      </c>
      <c r="C248" s="14" t="s">
        <v>14</v>
      </c>
      <c r="D248" s="14">
        <v>2</v>
      </c>
      <c r="E248" s="20">
        <v>31</v>
      </c>
      <c r="F248" s="6">
        <v>4</v>
      </c>
      <c r="G248" s="20">
        <v>1</v>
      </c>
      <c r="H248" s="6">
        <v>1</v>
      </c>
      <c r="I248" s="6">
        <v>0</v>
      </c>
      <c r="J248" s="20">
        <v>0</v>
      </c>
      <c r="K248" s="20">
        <v>0</v>
      </c>
      <c r="L248" s="20">
        <v>0</v>
      </c>
      <c r="M248" s="20">
        <v>0</v>
      </c>
      <c r="N248" s="20">
        <v>0</v>
      </c>
      <c r="O248" s="20">
        <v>0</v>
      </c>
      <c r="P248" s="21">
        <v>0</v>
      </c>
      <c r="Q248" s="15">
        <v>0</v>
      </c>
      <c r="R248" s="15">
        <v>0</v>
      </c>
      <c r="S248" s="15">
        <v>0</v>
      </c>
      <c r="T248" s="15">
        <v>0</v>
      </c>
      <c r="U248" s="15">
        <v>0</v>
      </c>
      <c r="V248" s="15">
        <v>0</v>
      </c>
      <c r="W248" s="23">
        <v>0</v>
      </c>
      <c r="X248" s="23">
        <v>0</v>
      </c>
      <c r="Y248" s="23">
        <v>0</v>
      </c>
      <c r="Z248" s="23">
        <v>0</v>
      </c>
      <c r="AA248" s="20">
        <v>0</v>
      </c>
      <c r="AB248" s="20" t="s">
        <v>374</v>
      </c>
      <c r="AC248" s="22">
        <v>0</v>
      </c>
    </row>
    <row r="249" spans="1:29" ht="15.75" thickBot="1" x14ac:dyDescent="0.3">
      <c r="A249" s="4" t="s">
        <v>600</v>
      </c>
      <c r="B249" s="5" t="s">
        <v>1066</v>
      </c>
      <c r="C249" s="14" t="s">
        <v>13</v>
      </c>
      <c r="D249" s="14">
        <v>3</v>
      </c>
      <c r="E249" s="20">
        <v>28</v>
      </c>
      <c r="F249" s="6">
        <v>4.9000000000000004</v>
      </c>
      <c r="G249" s="20">
        <v>12</v>
      </c>
      <c r="H249" s="6">
        <v>2</v>
      </c>
      <c r="I249" s="6">
        <v>5.0999999999999996</v>
      </c>
      <c r="J249" s="20">
        <v>0</v>
      </c>
      <c r="K249" s="20">
        <v>0</v>
      </c>
      <c r="L249" s="20">
        <v>0</v>
      </c>
      <c r="M249" s="20">
        <v>0</v>
      </c>
      <c r="N249" s="20">
        <v>0</v>
      </c>
      <c r="O249" s="20">
        <v>0</v>
      </c>
      <c r="P249" s="21">
        <v>0</v>
      </c>
      <c r="Q249" s="15">
        <v>0.2</v>
      </c>
      <c r="R249" s="15">
        <v>0.2</v>
      </c>
      <c r="S249" s="15">
        <v>0.2</v>
      </c>
      <c r="T249" s="15">
        <v>-0.2</v>
      </c>
      <c r="U249" s="15">
        <v>-0.2</v>
      </c>
      <c r="V249" s="15">
        <v>-0.2</v>
      </c>
      <c r="W249" s="23">
        <v>3.921568627450981E-2</v>
      </c>
      <c r="X249" s="23">
        <v>3.921568627450981E-2</v>
      </c>
      <c r="Y249" s="23">
        <v>3.921568627450981E-2</v>
      </c>
      <c r="Z249" s="23">
        <v>7.8431372549019621E-2</v>
      </c>
      <c r="AA249" s="20">
        <v>1</v>
      </c>
      <c r="AB249" s="20" t="s">
        <v>374</v>
      </c>
      <c r="AC249" s="22">
        <v>0</v>
      </c>
    </row>
    <row r="250" spans="1:29" ht="15.75" thickBot="1" x14ac:dyDescent="0.3">
      <c r="A250" s="4" t="s">
        <v>600</v>
      </c>
      <c r="B250" s="5" t="s">
        <v>624</v>
      </c>
      <c r="C250" s="14" t="s">
        <v>13</v>
      </c>
      <c r="D250" s="14">
        <v>3</v>
      </c>
      <c r="E250" s="20">
        <v>27</v>
      </c>
      <c r="F250" s="6">
        <v>5.2</v>
      </c>
      <c r="G250" s="20">
        <v>13</v>
      </c>
      <c r="H250" s="6">
        <v>1.6</v>
      </c>
      <c r="I250" s="6">
        <v>2.2000000000000002</v>
      </c>
      <c r="J250" s="20">
        <v>0</v>
      </c>
      <c r="K250" s="20">
        <v>0</v>
      </c>
      <c r="L250" s="20">
        <v>0</v>
      </c>
      <c r="M250" s="20">
        <v>0</v>
      </c>
      <c r="N250" s="20">
        <v>1</v>
      </c>
      <c r="O250" s="20">
        <v>1</v>
      </c>
      <c r="P250" s="21">
        <v>1</v>
      </c>
      <c r="Q250" s="15">
        <v>0.1</v>
      </c>
      <c r="R250" s="15">
        <v>0.1</v>
      </c>
      <c r="S250" s="15">
        <v>0.2</v>
      </c>
      <c r="T250" s="15">
        <v>-0.1</v>
      </c>
      <c r="U250" s="15">
        <v>-0.1</v>
      </c>
      <c r="V250" s="15">
        <v>0.8</v>
      </c>
      <c r="W250" s="23">
        <v>4.5454545454545456E-2</v>
      </c>
      <c r="X250" s="23">
        <v>4.5454545454545456E-2</v>
      </c>
      <c r="Y250" s="23">
        <v>9.0909090909090912E-2</v>
      </c>
      <c r="Z250" s="23">
        <v>0.13636363636363635</v>
      </c>
      <c r="AA250" s="20">
        <v>0</v>
      </c>
      <c r="AB250" s="20" t="s">
        <v>374</v>
      </c>
      <c r="AC250" s="22">
        <v>0</v>
      </c>
    </row>
    <row r="251" spans="1:29" ht="15.75" thickBot="1" x14ac:dyDescent="0.3">
      <c r="A251" s="4" t="s">
        <v>600</v>
      </c>
      <c r="B251" s="5" t="s">
        <v>1523</v>
      </c>
      <c r="C251" s="14" t="s">
        <v>13</v>
      </c>
      <c r="D251" s="14">
        <v>3</v>
      </c>
      <c r="E251" s="20">
        <v>20</v>
      </c>
      <c r="F251" s="6">
        <v>5.3</v>
      </c>
      <c r="G251" s="20">
        <v>18</v>
      </c>
      <c r="H251" s="6">
        <v>2.2000000000000002</v>
      </c>
      <c r="I251" s="6">
        <v>7.8</v>
      </c>
      <c r="J251" s="20">
        <v>0</v>
      </c>
      <c r="K251" s="20">
        <v>0</v>
      </c>
      <c r="L251" s="20">
        <v>0</v>
      </c>
      <c r="M251" s="20">
        <v>0</v>
      </c>
      <c r="N251" s="20">
        <v>1</v>
      </c>
      <c r="O251" s="20">
        <v>1</v>
      </c>
      <c r="P251" s="21">
        <v>1</v>
      </c>
      <c r="Q251" s="15">
        <v>0.5</v>
      </c>
      <c r="R251" s="15">
        <v>0.5</v>
      </c>
      <c r="S251" s="15">
        <v>0.4</v>
      </c>
      <c r="T251" s="15">
        <v>-0.5</v>
      </c>
      <c r="U251" s="15">
        <v>-0.5</v>
      </c>
      <c r="V251" s="15">
        <v>0.6</v>
      </c>
      <c r="W251" s="23">
        <v>6.4102564102564111E-2</v>
      </c>
      <c r="X251" s="23">
        <v>6.4102564102564111E-2</v>
      </c>
      <c r="Y251" s="23">
        <v>5.1282051282051287E-2</v>
      </c>
      <c r="Z251" s="23">
        <v>0.11538461538461539</v>
      </c>
      <c r="AA251" s="20">
        <v>3</v>
      </c>
      <c r="AB251" s="20" t="s">
        <v>374</v>
      </c>
      <c r="AC251" s="22">
        <v>0</v>
      </c>
    </row>
    <row r="252" spans="1:29" ht="15.75" thickBot="1" x14ac:dyDescent="0.3">
      <c r="A252" s="4" t="s">
        <v>600</v>
      </c>
      <c r="B252" s="5" t="s">
        <v>625</v>
      </c>
      <c r="C252" s="14" t="s">
        <v>13</v>
      </c>
      <c r="D252" s="14">
        <v>3</v>
      </c>
      <c r="E252" s="20">
        <v>26</v>
      </c>
      <c r="F252" s="6">
        <v>4.9000000000000004</v>
      </c>
      <c r="G252" s="20">
        <v>0</v>
      </c>
      <c r="H252" s="6">
        <v>0</v>
      </c>
      <c r="I252" s="6">
        <v>0</v>
      </c>
      <c r="J252" s="20">
        <v>0</v>
      </c>
      <c r="K252" s="20">
        <v>0</v>
      </c>
      <c r="L252" s="20">
        <v>0</v>
      </c>
      <c r="M252" s="20">
        <v>0</v>
      </c>
      <c r="N252" s="20">
        <v>0</v>
      </c>
      <c r="O252" s="20">
        <v>0</v>
      </c>
      <c r="P252" s="21">
        <v>0</v>
      </c>
      <c r="Q252" s="15">
        <v>0</v>
      </c>
      <c r="R252" s="15">
        <v>0</v>
      </c>
      <c r="S252" s="15">
        <v>0</v>
      </c>
      <c r="T252" s="15">
        <v>0</v>
      </c>
      <c r="U252" s="15">
        <v>0</v>
      </c>
      <c r="V252" s="15">
        <v>0</v>
      </c>
      <c r="W252" s="23">
        <v>0</v>
      </c>
      <c r="X252" s="23">
        <v>0</v>
      </c>
      <c r="Y252" s="23">
        <v>0</v>
      </c>
      <c r="Z252" s="23">
        <v>0</v>
      </c>
      <c r="AA252" s="20">
        <v>0</v>
      </c>
      <c r="AB252" s="20" t="s">
        <v>374</v>
      </c>
      <c r="AC252" s="22">
        <v>0</v>
      </c>
    </row>
    <row r="253" spans="1:29" ht="15.75" thickBot="1" x14ac:dyDescent="0.3">
      <c r="A253" s="4" t="s">
        <v>600</v>
      </c>
      <c r="B253" s="5" t="s">
        <v>626</v>
      </c>
      <c r="C253" s="14" t="s">
        <v>13</v>
      </c>
      <c r="D253" s="14">
        <v>3</v>
      </c>
      <c r="E253" s="20">
        <v>29</v>
      </c>
      <c r="F253" s="6">
        <v>4.9000000000000004</v>
      </c>
      <c r="G253" s="20">
        <v>9</v>
      </c>
      <c r="H253" s="6">
        <v>1.3</v>
      </c>
      <c r="I253" s="6">
        <v>4.4000000000000004</v>
      </c>
      <c r="J253" s="20">
        <v>0</v>
      </c>
      <c r="K253" s="20">
        <v>0</v>
      </c>
      <c r="L253" s="20">
        <v>0</v>
      </c>
      <c r="M253" s="20">
        <v>0</v>
      </c>
      <c r="N253" s="20">
        <v>0</v>
      </c>
      <c r="O253" s="20">
        <v>0</v>
      </c>
      <c r="P253" s="21">
        <v>0</v>
      </c>
      <c r="Q253" s="15">
        <v>0.2</v>
      </c>
      <c r="R253" s="15">
        <v>0.2</v>
      </c>
      <c r="S253" s="15">
        <v>0.6</v>
      </c>
      <c r="T253" s="15">
        <v>-0.2</v>
      </c>
      <c r="U253" s="15">
        <v>-0.2</v>
      </c>
      <c r="V253" s="15">
        <v>-0.6</v>
      </c>
      <c r="W253" s="23">
        <v>4.5454545454545456E-2</v>
      </c>
      <c r="X253" s="23">
        <v>4.5454545454545456E-2</v>
      </c>
      <c r="Y253" s="23">
        <v>0.13636363636363635</v>
      </c>
      <c r="Z253" s="23">
        <v>0.18181818181818182</v>
      </c>
      <c r="AA253" s="20">
        <v>1</v>
      </c>
      <c r="AB253" s="20" t="s">
        <v>374</v>
      </c>
      <c r="AC253" s="22">
        <v>0</v>
      </c>
    </row>
    <row r="254" spans="1:29" ht="15.75" thickBot="1" x14ac:dyDescent="0.3">
      <c r="A254" s="4" t="s">
        <v>600</v>
      </c>
      <c r="B254" s="5" t="s">
        <v>627</v>
      </c>
      <c r="C254" s="14" t="s">
        <v>13</v>
      </c>
      <c r="D254" s="14">
        <v>3</v>
      </c>
      <c r="E254" s="20">
        <v>33</v>
      </c>
      <c r="F254" s="6">
        <v>4.9000000000000004</v>
      </c>
      <c r="G254" s="20">
        <v>20</v>
      </c>
      <c r="H254" s="6">
        <v>2.5</v>
      </c>
      <c r="I254" s="6">
        <v>7.9</v>
      </c>
      <c r="J254" s="20">
        <v>1</v>
      </c>
      <c r="K254" s="20">
        <v>0</v>
      </c>
      <c r="L254" s="20">
        <v>0</v>
      </c>
      <c r="M254" s="20">
        <v>1</v>
      </c>
      <c r="N254" s="20">
        <v>0</v>
      </c>
      <c r="O254" s="20">
        <v>0</v>
      </c>
      <c r="P254" s="21">
        <v>1</v>
      </c>
      <c r="Q254" s="15">
        <v>0.2</v>
      </c>
      <c r="R254" s="15">
        <v>0.2</v>
      </c>
      <c r="S254" s="15">
        <v>0.6</v>
      </c>
      <c r="T254" s="15">
        <v>0.8</v>
      </c>
      <c r="U254" s="15">
        <v>0.8</v>
      </c>
      <c r="V254" s="15">
        <v>-0.6</v>
      </c>
      <c r="W254" s="23">
        <v>2.5316455696202531E-2</v>
      </c>
      <c r="X254" s="23">
        <v>2.5316455696202531E-2</v>
      </c>
      <c r="Y254" s="23">
        <v>7.5949367088607583E-2</v>
      </c>
      <c r="Z254" s="23">
        <v>0.10126582278481011</v>
      </c>
      <c r="AA254" s="20">
        <v>4</v>
      </c>
      <c r="AB254" s="20" t="s">
        <v>541</v>
      </c>
      <c r="AC254" s="22">
        <v>0</v>
      </c>
    </row>
    <row r="255" spans="1:29" ht="15.75" thickBot="1" x14ac:dyDescent="0.3">
      <c r="A255" s="4" t="s">
        <v>600</v>
      </c>
      <c r="B255" s="5" t="s">
        <v>628</v>
      </c>
      <c r="C255" s="14" t="s">
        <v>13</v>
      </c>
      <c r="D255" s="14">
        <v>3</v>
      </c>
      <c r="E255" s="20">
        <v>26</v>
      </c>
      <c r="F255" s="6">
        <v>4.8</v>
      </c>
      <c r="G255" s="20">
        <v>4</v>
      </c>
      <c r="H255" s="6">
        <v>0.7</v>
      </c>
      <c r="I255" s="6">
        <v>1.5</v>
      </c>
      <c r="J255" s="20">
        <v>0</v>
      </c>
      <c r="K255" s="20">
        <v>0</v>
      </c>
      <c r="L255" s="20">
        <v>0</v>
      </c>
      <c r="M255" s="20">
        <v>0</v>
      </c>
      <c r="N255" s="20">
        <v>0</v>
      </c>
      <c r="O255" s="20">
        <v>0</v>
      </c>
      <c r="P255" s="21">
        <v>0</v>
      </c>
      <c r="Q255" s="15">
        <v>0.3</v>
      </c>
      <c r="R255" s="15">
        <v>0.3</v>
      </c>
      <c r="S255" s="15">
        <v>0.1</v>
      </c>
      <c r="T255" s="15">
        <v>-0.3</v>
      </c>
      <c r="U255" s="15">
        <v>-0.3</v>
      </c>
      <c r="V255" s="15">
        <v>-0.1</v>
      </c>
      <c r="W255" s="23">
        <v>0.19999999999999998</v>
      </c>
      <c r="X255" s="23">
        <v>0.19999999999999998</v>
      </c>
      <c r="Y255" s="23">
        <v>6.6666666666666666E-2</v>
      </c>
      <c r="Z255" s="23">
        <v>0.26666666666666666</v>
      </c>
      <c r="AA255" s="20">
        <v>2</v>
      </c>
      <c r="AB255" s="20" t="s">
        <v>374</v>
      </c>
      <c r="AC255" s="22">
        <v>0</v>
      </c>
    </row>
    <row r="256" spans="1:29" ht="15.75" thickBot="1" x14ac:dyDescent="0.3">
      <c r="A256" s="4" t="s">
        <v>600</v>
      </c>
      <c r="B256" s="5" t="s">
        <v>629</v>
      </c>
      <c r="C256" s="14" t="s">
        <v>13</v>
      </c>
      <c r="D256" s="14">
        <v>3</v>
      </c>
      <c r="E256" s="20">
        <v>32</v>
      </c>
      <c r="F256" s="6">
        <v>4.5</v>
      </c>
      <c r="G256" s="20">
        <v>6</v>
      </c>
      <c r="H256" s="6">
        <v>1.5</v>
      </c>
      <c r="I256" s="6">
        <v>1.6</v>
      </c>
      <c r="J256" s="20">
        <v>0</v>
      </c>
      <c r="K256" s="20">
        <v>0</v>
      </c>
      <c r="L256" s="20">
        <v>0</v>
      </c>
      <c r="M256" s="20">
        <v>0</v>
      </c>
      <c r="N256" s="20">
        <v>0</v>
      </c>
      <c r="O256" s="20">
        <v>0</v>
      </c>
      <c r="P256" s="21">
        <v>0</v>
      </c>
      <c r="Q256" s="15">
        <v>0</v>
      </c>
      <c r="R256" s="15">
        <v>0</v>
      </c>
      <c r="S256" s="15">
        <v>0</v>
      </c>
      <c r="T256" s="15">
        <v>0</v>
      </c>
      <c r="U256" s="15">
        <v>0</v>
      </c>
      <c r="V256" s="15">
        <v>0</v>
      </c>
      <c r="W256" s="23">
        <v>0</v>
      </c>
      <c r="X256" s="23">
        <v>0</v>
      </c>
      <c r="Y256" s="23">
        <v>0</v>
      </c>
      <c r="Z256" s="23">
        <v>0</v>
      </c>
      <c r="AA256" s="20">
        <v>0</v>
      </c>
      <c r="AB256" s="20" t="s">
        <v>374</v>
      </c>
      <c r="AC256" s="22">
        <v>0</v>
      </c>
    </row>
    <row r="257" spans="1:29" ht="15.75" thickBot="1" x14ac:dyDescent="0.3">
      <c r="A257" s="4" t="s">
        <v>600</v>
      </c>
      <c r="B257" s="5" t="s">
        <v>1524</v>
      </c>
      <c r="C257" s="14" t="s">
        <v>13</v>
      </c>
      <c r="D257" s="14">
        <v>3</v>
      </c>
      <c r="E257" s="20">
        <v>29</v>
      </c>
      <c r="F257" s="6">
        <v>5.8</v>
      </c>
      <c r="G257" s="20">
        <v>22</v>
      </c>
      <c r="H257" s="6">
        <v>2.4</v>
      </c>
      <c r="I257" s="6">
        <v>4.4000000000000004</v>
      </c>
      <c r="J257" s="20">
        <v>2</v>
      </c>
      <c r="K257" s="20">
        <v>0</v>
      </c>
      <c r="L257" s="20">
        <v>0</v>
      </c>
      <c r="M257" s="20">
        <v>2</v>
      </c>
      <c r="N257" s="20">
        <v>0</v>
      </c>
      <c r="O257" s="20">
        <v>0</v>
      </c>
      <c r="P257" s="21">
        <v>2</v>
      </c>
      <c r="Q257" s="15">
        <v>1.7</v>
      </c>
      <c r="R257" s="15">
        <v>1.7</v>
      </c>
      <c r="S257" s="15">
        <v>0.1</v>
      </c>
      <c r="T257" s="15">
        <v>0.30000000000000004</v>
      </c>
      <c r="U257" s="15">
        <v>0.30000000000000004</v>
      </c>
      <c r="V257" s="15">
        <v>-0.1</v>
      </c>
      <c r="W257" s="23">
        <v>0.3863636363636363</v>
      </c>
      <c r="X257" s="23">
        <v>0.3863636363636363</v>
      </c>
      <c r="Y257" s="23">
        <v>2.2727272727272728E-2</v>
      </c>
      <c r="Z257" s="23">
        <v>0.40909090909090901</v>
      </c>
      <c r="AA257" s="20">
        <v>1</v>
      </c>
      <c r="AB257" s="20" t="s">
        <v>374</v>
      </c>
      <c r="AC257" s="22">
        <v>0</v>
      </c>
    </row>
    <row r="258" spans="1:29" ht="15.75" thickBot="1" x14ac:dyDescent="0.3">
      <c r="A258" s="4" t="s">
        <v>600</v>
      </c>
      <c r="B258" s="5" t="s">
        <v>1525</v>
      </c>
      <c r="C258" s="14" t="s">
        <v>13</v>
      </c>
      <c r="D258" s="14">
        <v>3</v>
      </c>
      <c r="E258" s="20">
        <v>23</v>
      </c>
      <c r="F258" s="6">
        <v>5.5</v>
      </c>
      <c r="G258" s="20">
        <v>12</v>
      </c>
      <c r="H258" s="6">
        <v>1.7</v>
      </c>
      <c r="I258" s="6">
        <v>3.6</v>
      </c>
      <c r="J258" s="20">
        <v>0</v>
      </c>
      <c r="K258" s="20">
        <v>0</v>
      </c>
      <c r="L258" s="20">
        <v>0</v>
      </c>
      <c r="M258" s="20">
        <v>0</v>
      </c>
      <c r="N258" s="20">
        <v>1</v>
      </c>
      <c r="O258" s="20">
        <v>1</v>
      </c>
      <c r="P258" s="21">
        <v>1</v>
      </c>
      <c r="Q258" s="15">
        <v>0.5</v>
      </c>
      <c r="R258" s="15">
        <v>0.5</v>
      </c>
      <c r="S258" s="15">
        <v>0.4</v>
      </c>
      <c r="T258" s="15">
        <v>-0.5</v>
      </c>
      <c r="U258" s="15">
        <v>-0.5</v>
      </c>
      <c r="V258" s="15">
        <v>0.6</v>
      </c>
      <c r="W258" s="23">
        <v>0.1388888888888889</v>
      </c>
      <c r="X258" s="23">
        <v>0.1388888888888889</v>
      </c>
      <c r="Y258" s="23">
        <v>0.11111111111111112</v>
      </c>
      <c r="Z258" s="23">
        <v>0.25</v>
      </c>
      <c r="AA258" s="20">
        <v>1</v>
      </c>
      <c r="AB258" s="20" t="s">
        <v>374</v>
      </c>
      <c r="AC258" s="22">
        <v>0</v>
      </c>
    </row>
    <row r="259" spans="1:29" ht="15.75" thickBot="1" x14ac:dyDescent="0.3">
      <c r="A259" s="4" t="s">
        <v>600</v>
      </c>
      <c r="B259" s="5" t="s">
        <v>1526</v>
      </c>
      <c r="C259" s="14" t="s">
        <v>13</v>
      </c>
      <c r="D259" s="14">
        <v>3</v>
      </c>
      <c r="E259" s="20">
        <v>27</v>
      </c>
      <c r="F259" s="6">
        <v>5</v>
      </c>
      <c r="G259" s="20">
        <v>7</v>
      </c>
      <c r="H259" s="6">
        <v>1.4</v>
      </c>
      <c r="I259" s="6">
        <v>2.6</v>
      </c>
      <c r="J259" s="20">
        <v>0</v>
      </c>
      <c r="K259" s="20">
        <v>0</v>
      </c>
      <c r="L259" s="20">
        <v>0</v>
      </c>
      <c r="M259" s="20">
        <v>0</v>
      </c>
      <c r="N259" s="20">
        <v>0</v>
      </c>
      <c r="O259" s="20">
        <v>0</v>
      </c>
      <c r="P259" s="21">
        <v>0</v>
      </c>
      <c r="Q259" s="15">
        <v>0</v>
      </c>
      <c r="R259" s="15">
        <v>0</v>
      </c>
      <c r="S259" s="15">
        <v>0</v>
      </c>
      <c r="T259" s="15">
        <v>0</v>
      </c>
      <c r="U259" s="15">
        <v>0</v>
      </c>
      <c r="V259" s="15">
        <v>0</v>
      </c>
      <c r="W259" s="23">
        <v>0</v>
      </c>
      <c r="X259" s="23">
        <v>0</v>
      </c>
      <c r="Y259" s="23">
        <v>0</v>
      </c>
      <c r="Z259" s="23">
        <v>0</v>
      </c>
      <c r="AA259" s="20">
        <v>0</v>
      </c>
      <c r="AB259" s="20" t="s">
        <v>374</v>
      </c>
      <c r="AC259" s="22">
        <v>0</v>
      </c>
    </row>
    <row r="260" spans="1:29" ht="15.75" thickBot="1" x14ac:dyDescent="0.3">
      <c r="A260" s="4" t="s">
        <v>600</v>
      </c>
      <c r="B260" s="5" t="s">
        <v>1527</v>
      </c>
      <c r="C260" s="14" t="s">
        <v>13</v>
      </c>
      <c r="D260" s="14">
        <v>3</v>
      </c>
      <c r="E260" s="20">
        <v>25</v>
      </c>
      <c r="F260" s="6">
        <v>4.5</v>
      </c>
      <c r="G260" s="20">
        <v>5</v>
      </c>
      <c r="H260" s="6">
        <v>1.7</v>
      </c>
      <c r="I260" s="6">
        <v>1.9</v>
      </c>
      <c r="J260" s="20">
        <v>0</v>
      </c>
      <c r="K260" s="20">
        <v>0</v>
      </c>
      <c r="L260" s="20">
        <v>0</v>
      </c>
      <c r="M260" s="20">
        <v>0</v>
      </c>
      <c r="N260" s="20">
        <v>0</v>
      </c>
      <c r="O260" s="20">
        <v>0</v>
      </c>
      <c r="P260" s="21">
        <v>0</v>
      </c>
      <c r="Q260" s="15">
        <v>0</v>
      </c>
      <c r="R260" s="15">
        <v>0</v>
      </c>
      <c r="S260" s="15">
        <v>0.1</v>
      </c>
      <c r="T260" s="15">
        <v>0</v>
      </c>
      <c r="U260" s="15">
        <v>0</v>
      </c>
      <c r="V260" s="15">
        <v>-0.1</v>
      </c>
      <c r="W260" s="23">
        <v>0</v>
      </c>
      <c r="X260" s="23">
        <v>0</v>
      </c>
      <c r="Y260" s="23">
        <v>5.2631578947368425E-2</v>
      </c>
      <c r="Z260" s="23">
        <v>5.2631578947368425E-2</v>
      </c>
      <c r="AA260" s="20">
        <v>0</v>
      </c>
      <c r="AB260" s="20" t="s">
        <v>374</v>
      </c>
      <c r="AC260" s="22">
        <v>0</v>
      </c>
    </row>
    <row r="261" spans="1:29" ht="15.75" thickBot="1" x14ac:dyDescent="0.3">
      <c r="A261" s="4" t="s">
        <v>600</v>
      </c>
      <c r="B261" s="5" t="s">
        <v>630</v>
      </c>
      <c r="C261" s="14" t="s">
        <v>15</v>
      </c>
      <c r="D261" s="14">
        <v>4</v>
      </c>
      <c r="E261" s="20">
        <v>21</v>
      </c>
      <c r="F261" s="6">
        <v>5.7</v>
      </c>
      <c r="G261" s="20">
        <v>38</v>
      </c>
      <c r="H261" s="6">
        <v>4.2</v>
      </c>
      <c r="I261" s="6">
        <v>7</v>
      </c>
      <c r="J261" s="20">
        <v>5</v>
      </c>
      <c r="K261" s="20">
        <v>0</v>
      </c>
      <c r="L261" s="20">
        <v>0</v>
      </c>
      <c r="M261" s="20">
        <v>5</v>
      </c>
      <c r="N261" s="20">
        <v>0</v>
      </c>
      <c r="O261" s="20">
        <v>0</v>
      </c>
      <c r="P261" s="21">
        <v>5</v>
      </c>
      <c r="Q261" s="15">
        <v>1.5</v>
      </c>
      <c r="R261" s="15">
        <v>1.5</v>
      </c>
      <c r="S261" s="15">
        <v>0.1</v>
      </c>
      <c r="T261" s="15">
        <v>3.5</v>
      </c>
      <c r="U261" s="15">
        <v>3.5</v>
      </c>
      <c r="V261" s="15">
        <v>-0.1</v>
      </c>
      <c r="W261" s="23">
        <v>0.21428571428571427</v>
      </c>
      <c r="X261" s="23">
        <v>0.21428571428571427</v>
      </c>
      <c r="Y261" s="23">
        <v>1.4285714285714287E-2</v>
      </c>
      <c r="Z261" s="23">
        <v>0.22857142857142856</v>
      </c>
      <c r="AA261" s="20">
        <v>2</v>
      </c>
      <c r="AB261" s="20" t="s">
        <v>374</v>
      </c>
      <c r="AC261" s="22">
        <v>0</v>
      </c>
    </row>
    <row r="262" spans="1:29" ht="15.75" thickBot="1" x14ac:dyDescent="0.3">
      <c r="A262" s="4" t="s">
        <v>600</v>
      </c>
      <c r="B262" s="5" t="s">
        <v>631</v>
      </c>
      <c r="C262" s="14" t="s">
        <v>15</v>
      </c>
      <c r="D262" s="14">
        <v>4</v>
      </c>
      <c r="E262" s="20">
        <v>25</v>
      </c>
      <c r="F262" s="6">
        <v>5.4</v>
      </c>
      <c r="G262" s="20">
        <v>16</v>
      </c>
      <c r="H262" s="6">
        <v>2.7</v>
      </c>
      <c r="I262" s="6">
        <v>1.6</v>
      </c>
      <c r="J262" s="20">
        <v>1</v>
      </c>
      <c r="K262" s="20">
        <v>0</v>
      </c>
      <c r="L262" s="20">
        <v>0</v>
      </c>
      <c r="M262" s="20">
        <v>1</v>
      </c>
      <c r="N262" s="20">
        <v>1</v>
      </c>
      <c r="O262" s="20">
        <v>1</v>
      </c>
      <c r="P262" s="21">
        <v>2</v>
      </c>
      <c r="Q262" s="15">
        <v>0.8</v>
      </c>
      <c r="R262" s="15">
        <v>0.8</v>
      </c>
      <c r="S262" s="15">
        <v>0.1</v>
      </c>
      <c r="T262" s="15">
        <v>0.19999999999999996</v>
      </c>
      <c r="U262" s="15">
        <v>0.19999999999999996</v>
      </c>
      <c r="V262" s="15">
        <v>0.9</v>
      </c>
      <c r="W262" s="23">
        <v>0.5</v>
      </c>
      <c r="X262" s="23">
        <v>0.5</v>
      </c>
      <c r="Y262" s="23">
        <v>6.25E-2</v>
      </c>
      <c r="Z262" s="23">
        <v>0.5625</v>
      </c>
      <c r="AA262" s="20">
        <v>0</v>
      </c>
      <c r="AB262" s="20" t="s">
        <v>374</v>
      </c>
      <c r="AC262" s="22">
        <v>0</v>
      </c>
    </row>
    <row r="263" spans="1:29" ht="15.75" thickBot="1" x14ac:dyDescent="0.3">
      <c r="A263" s="4" t="s">
        <v>600</v>
      </c>
      <c r="B263" s="5" t="s">
        <v>1528</v>
      </c>
      <c r="C263" s="14" t="s">
        <v>15</v>
      </c>
      <c r="D263" s="14">
        <v>4</v>
      </c>
      <c r="E263" s="20">
        <v>22</v>
      </c>
      <c r="F263" s="6">
        <v>4.8</v>
      </c>
      <c r="G263" s="20">
        <v>1</v>
      </c>
      <c r="H263" s="6">
        <v>0.3</v>
      </c>
      <c r="I263" s="6">
        <v>0.4</v>
      </c>
      <c r="J263" s="20">
        <v>0</v>
      </c>
      <c r="K263" s="20">
        <v>0</v>
      </c>
      <c r="L263" s="20">
        <v>0</v>
      </c>
      <c r="M263" s="20">
        <v>0</v>
      </c>
      <c r="N263" s="20">
        <v>0</v>
      </c>
      <c r="O263" s="20">
        <v>0</v>
      </c>
      <c r="P263" s="21">
        <v>0</v>
      </c>
      <c r="Q263" s="15">
        <v>0</v>
      </c>
      <c r="R263" s="15">
        <v>0</v>
      </c>
      <c r="S263" s="15">
        <v>0</v>
      </c>
      <c r="T263" s="15">
        <v>0</v>
      </c>
      <c r="U263" s="15">
        <v>0</v>
      </c>
      <c r="V263" s="15">
        <v>0</v>
      </c>
      <c r="W263" s="23">
        <v>0</v>
      </c>
      <c r="X263" s="23">
        <v>0</v>
      </c>
      <c r="Y263" s="23">
        <v>0</v>
      </c>
      <c r="Z263" s="23">
        <v>0</v>
      </c>
      <c r="AA263" s="20">
        <v>2</v>
      </c>
      <c r="AB263" s="20" t="s">
        <v>374</v>
      </c>
      <c r="AC263" s="22">
        <v>0</v>
      </c>
    </row>
    <row r="264" spans="1:29" ht="15.75" thickBot="1" x14ac:dyDescent="0.3">
      <c r="A264" s="4" t="s">
        <v>600</v>
      </c>
      <c r="B264" s="5" t="s">
        <v>632</v>
      </c>
      <c r="C264" s="14" t="s">
        <v>15</v>
      </c>
      <c r="D264" s="14">
        <v>4</v>
      </c>
      <c r="E264" s="20" t="s">
        <v>374</v>
      </c>
      <c r="F264" s="6">
        <v>4.5</v>
      </c>
      <c r="G264" s="20">
        <v>0</v>
      </c>
      <c r="H264" s="6">
        <v>0</v>
      </c>
      <c r="I264" s="6">
        <v>0</v>
      </c>
      <c r="J264" s="20">
        <v>0</v>
      </c>
      <c r="K264" s="20">
        <v>0</v>
      </c>
      <c r="L264" s="20">
        <v>0</v>
      </c>
      <c r="M264" s="20">
        <v>0</v>
      </c>
      <c r="N264" s="20">
        <v>0</v>
      </c>
      <c r="O264" s="20">
        <v>0</v>
      </c>
      <c r="P264" s="21">
        <v>0</v>
      </c>
      <c r="Q264" s="15">
        <v>0</v>
      </c>
      <c r="R264" s="15">
        <v>0</v>
      </c>
      <c r="S264" s="15">
        <v>0</v>
      </c>
      <c r="T264" s="15">
        <v>0</v>
      </c>
      <c r="U264" s="15">
        <v>0</v>
      </c>
      <c r="V264" s="15">
        <v>0</v>
      </c>
      <c r="W264" s="23">
        <v>0</v>
      </c>
      <c r="X264" s="23">
        <v>0</v>
      </c>
      <c r="Y264" s="23">
        <v>0</v>
      </c>
      <c r="Z264" s="23">
        <v>0</v>
      </c>
      <c r="AA264" s="20">
        <v>0</v>
      </c>
      <c r="AB264" s="20" t="s">
        <v>374</v>
      </c>
      <c r="AC264" s="22">
        <v>0</v>
      </c>
    </row>
    <row r="265" spans="1:29" ht="15.75" thickBot="1" x14ac:dyDescent="0.3">
      <c r="A265" s="4" t="s">
        <v>601</v>
      </c>
      <c r="B265" s="5" t="s">
        <v>633</v>
      </c>
      <c r="C265" s="14" t="s">
        <v>16</v>
      </c>
      <c r="D265" s="14">
        <v>1</v>
      </c>
      <c r="E265" s="20">
        <v>24</v>
      </c>
      <c r="F265" s="6">
        <v>4.5</v>
      </c>
      <c r="G265" s="20">
        <v>25</v>
      </c>
      <c r="H265" s="6">
        <v>2.8</v>
      </c>
      <c r="I265" s="6">
        <v>9</v>
      </c>
      <c r="J265" s="20">
        <v>0</v>
      </c>
      <c r="K265" s="20">
        <v>0</v>
      </c>
      <c r="L265" s="20">
        <v>0</v>
      </c>
      <c r="M265" s="20">
        <v>0</v>
      </c>
      <c r="N265" s="20">
        <v>0</v>
      </c>
      <c r="O265" s="20">
        <v>0</v>
      </c>
      <c r="P265" s="21">
        <v>0</v>
      </c>
      <c r="Q265" s="15">
        <v>0</v>
      </c>
      <c r="R265" s="15">
        <v>0</v>
      </c>
      <c r="S265" s="15">
        <v>0</v>
      </c>
      <c r="T265" s="15">
        <v>0</v>
      </c>
      <c r="U265" s="15">
        <v>0</v>
      </c>
      <c r="V265" s="15">
        <v>0</v>
      </c>
      <c r="W265" s="23">
        <v>0</v>
      </c>
      <c r="X265" s="23">
        <v>0</v>
      </c>
      <c r="Y265" s="23">
        <v>0</v>
      </c>
      <c r="Z265" s="23">
        <v>0</v>
      </c>
      <c r="AA265" s="20">
        <v>0</v>
      </c>
      <c r="AB265" s="20" t="s">
        <v>374</v>
      </c>
      <c r="AC265" s="22">
        <v>0</v>
      </c>
    </row>
    <row r="266" spans="1:29" ht="15.75" thickBot="1" x14ac:dyDescent="0.3">
      <c r="A266" s="4" t="s">
        <v>601</v>
      </c>
      <c r="B266" s="5" t="s">
        <v>634</v>
      </c>
      <c r="C266" s="14" t="s">
        <v>16</v>
      </c>
      <c r="D266" s="14">
        <v>1</v>
      </c>
      <c r="E266" s="20">
        <v>27</v>
      </c>
      <c r="F266" s="6">
        <v>4</v>
      </c>
      <c r="G266" s="20">
        <v>0</v>
      </c>
      <c r="H266" s="6">
        <v>0</v>
      </c>
      <c r="I266" s="6">
        <v>0</v>
      </c>
      <c r="J266" s="20">
        <v>0</v>
      </c>
      <c r="K266" s="20">
        <v>0</v>
      </c>
      <c r="L266" s="20">
        <v>0</v>
      </c>
      <c r="M266" s="20">
        <v>0</v>
      </c>
      <c r="N266" s="20">
        <v>0</v>
      </c>
      <c r="O266" s="20">
        <v>0</v>
      </c>
      <c r="P266" s="21">
        <v>0</v>
      </c>
      <c r="Q266" s="15">
        <v>0</v>
      </c>
      <c r="R266" s="15">
        <v>0</v>
      </c>
      <c r="S266" s="15">
        <v>0</v>
      </c>
      <c r="T266" s="15">
        <v>0</v>
      </c>
      <c r="U266" s="15">
        <v>0</v>
      </c>
      <c r="V266" s="15">
        <v>0</v>
      </c>
      <c r="W266" s="23">
        <v>0</v>
      </c>
      <c r="X266" s="23">
        <v>0</v>
      </c>
      <c r="Y266" s="23">
        <v>0</v>
      </c>
      <c r="Z266" s="23">
        <v>0</v>
      </c>
      <c r="AA266" s="20">
        <v>0</v>
      </c>
      <c r="AB266" s="20" t="s">
        <v>374</v>
      </c>
      <c r="AC266" s="22">
        <v>0</v>
      </c>
    </row>
    <row r="267" spans="1:29" ht="15.75" thickBot="1" x14ac:dyDescent="0.3">
      <c r="A267" s="4" t="s">
        <v>601</v>
      </c>
      <c r="B267" s="5" t="s">
        <v>635</v>
      </c>
      <c r="C267" s="14" t="s">
        <v>16</v>
      </c>
      <c r="D267" s="14">
        <v>1</v>
      </c>
      <c r="E267" s="20" t="s">
        <v>374</v>
      </c>
      <c r="F267" s="6">
        <v>4</v>
      </c>
      <c r="G267" s="20">
        <v>0</v>
      </c>
      <c r="H267" s="6">
        <v>0</v>
      </c>
      <c r="I267" s="6">
        <v>0</v>
      </c>
      <c r="J267" s="20">
        <v>0</v>
      </c>
      <c r="K267" s="20">
        <v>0</v>
      </c>
      <c r="L267" s="20">
        <v>0</v>
      </c>
      <c r="M267" s="20">
        <v>0</v>
      </c>
      <c r="N267" s="20">
        <v>0</v>
      </c>
      <c r="O267" s="20">
        <v>0</v>
      </c>
      <c r="P267" s="21">
        <v>0</v>
      </c>
      <c r="Q267" s="15">
        <v>0</v>
      </c>
      <c r="R267" s="15">
        <v>0</v>
      </c>
      <c r="S267" s="15">
        <v>0</v>
      </c>
      <c r="T267" s="15">
        <v>0</v>
      </c>
      <c r="U267" s="15">
        <v>0</v>
      </c>
      <c r="V267" s="15">
        <v>0</v>
      </c>
      <c r="W267" s="23">
        <v>0</v>
      </c>
      <c r="X267" s="23">
        <v>0</v>
      </c>
      <c r="Y267" s="23">
        <v>0</v>
      </c>
      <c r="Z267" s="23">
        <v>0</v>
      </c>
      <c r="AA267" s="20">
        <v>0</v>
      </c>
      <c r="AB267" s="20" t="s">
        <v>374</v>
      </c>
      <c r="AC267" s="22">
        <v>0</v>
      </c>
    </row>
    <row r="268" spans="1:29" ht="15.75" thickBot="1" x14ac:dyDescent="0.3">
      <c r="A268" s="4" t="s">
        <v>601</v>
      </c>
      <c r="B268" s="5" t="s">
        <v>636</v>
      </c>
      <c r="C268" s="14" t="s">
        <v>16</v>
      </c>
      <c r="D268" s="14">
        <v>1</v>
      </c>
      <c r="E268" s="20">
        <v>31</v>
      </c>
      <c r="F268" s="6">
        <v>4</v>
      </c>
      <c r="G268" s="20">
        <v>0</v>
      </c>
      <c r="H268" s="6">
        <v>0</v>
      </c>
      <c r="I268" s="6">
        <v>0</v>
      </c>
      <c r="J268" s="20">
        <v>0</v>
      </c>
      <c r="K268" s="20">
        <v>0</v>
      </c>
      <c r="L268" s="20">
        <v>0</v>
      </c>
      <c r="M268" s="20">
        <v>0</v>
      </c>
      <c r="N268" s="20">
        <v>0</v>
      </c>
      <c r="O268" s="20">
        <v>0</v>
      </c>
      <c r="P268" s="21">
        <v>0</v>
      </c>
      <c r="Q268" s="15">
        <v>0</v>
      </c>
      <c r="R268" s="15">
        <v>0</v>
      </c>
      <c r="S268" s="15">
        <v>0</v>
      </c>
      <c r="T268" s="15">
        <v>0</v>
      </c>
      <c r="U268" s="15">
        <v>0</v>
      </c>
      <c r="V268" s="15">
        <v>0</v>
      </c>
      <c r="W268" s="23">
        <v>0</v>
      </c>
      <c r="X268" s="23">
        <v>0</v>
      </c>
      <c r="Y268" s="23">
        <v>0</v>
      </c>
      <c r="Z268" s="23">
        <v>0</v>
      </c>
      <c r="AA268" s="20">
        <v>0</v>
      </c>
      <c r="AB268" s="20" t="s">
        <v>374</v>
      </c>
      <c r="AC268" s="22">
        <v>0</v>
      </c>
    </row>
    <row r="269" spans="1:29" ht="15.75" thickBot="1" x14ac:dyDescent="0.3">
      <c r="A269" s="4" t="s">
        <v>601</v>
      </c>
      <c r="B269" s="5" t="s">
        <v>637</v>
      </c>
      <c r="C269" s="14" t="s">
        <v>14</v>
      </c>
      <c r="D269" s="14">
        <v>2</v>
      </c>
      <c r="E269" s="20">
        <v>26</v>
      </c>
      <c r="F269" s="6">
        <v>4.5999999999999996</v>
      </c>
      <c r="G269" s="20">
        <v>31</v>
      </c>
      <c r="H269" s="6">
        <v>3.4</v>
      </c>
      <c r="I269" s="6">
        <v>9</v>
      </c>
      <c r="J269" s="20">
        <v>2</v>
      </c>
      <c r="K269" s="20">
        <v>0</v>
      </c>
      <c r="L269" s="20">
        <v>0</v>
      </c>
      <c r="M269" s="20">
        <v>2</v>
      </c>
      <c r="N269" s="20">
        <v>1</v>
      </c>
      <c r="O269" s="20">
        <v>1</v>
      </c>
      <c r="P269" s="21">
        <v>3</v>
      </c>
      <c r="Q269" s="15">
        <v>0.4</v>
      </c>
      <c r="R269" s="15">
        <v>0.4</v>
      </c>
      <c r="S269" s="15">
        <v>0.2</v>
      </c>
      <c r="T269" s="15">
        <v>1.6</v>
      </c>
      <c r="U269" s="15">
        <v>1.6</v>
      </c>
      <c r="V269" s="15">
        <v>0.8</v>
      </c>
      <c r="W269" s="23">
        <v>4.4444444444444446E-2</v>
      </c>
      <c r="X269" s="23">
        <v>4.4444444444444446E-2</v>
      </c>
      <c r="Y269" s="23">
        <v>2.2222222222222223E-2</v>
      </c>
      <c r="Z269" s="23">
        <v>6.6666666666666666E-2</v>
      </c>
      <c r="AA269" s="20">
        <v>1</v>
      </c>
      <c r="AB269" s="20" t="s">
        <v>374</v>
      </c>
      <c r="AC269" s="22">
        <v>0</v>
      </c>
    </row>
    <row r="270" spans="1:29" ht="15.75" thickBot="1" x14ac:dyDescent="0.3">
      <c r="A270" s="4" t="s">
        <v>601</v>
      </c>
      <c r="B270" s="5" t="s">
        <v>1529</v>
      </c>
      <c r="C270" s="14" t="s">
        <v>14</v>
      </c>
      <c r="D270" s="14">
        <v>2</v>
      </c>
      <c r="E270" s="20">
        <v>21</v>
      </c>
      <c r="F270" s="6">
        <v>4.5</v>
      </c>
      <c r="G270" s="20">
        <v>12</v>
      </c>
      <c r="H270" s="6">
        <v>1.5</v>
      </c>
      <c r="I270" s="6">
        <v>7.6</v>
      </c>
      <c r="J270" s="20">
        <v>0</v>
      </c>
      <c r="K270" s="20">
        <v>0</v>
      </c>
      <c r="L270" s="20">
        <v>0</v>
      </c>
      <c r="M270" s="20">
        <v>0</v>
      </c>
      <c r="N270" s="20">
        <v>0</v>
      </c>
      <c r="O270" s="20">
        <v>0</v>
      </c>
      <c r="P270" s="21">
        <v>0</v>
      </c>
      <c r="Q270" s="15">
        <v>0</v>
      </c>
      <c r="R270" s="15">
        <v>0</v>
      </c>
      <c r="S270" s="15">
        <v>0.4</v>
      </c>
      <c r="T270" s="15">
        <v>0</v>
      </c>
      <c r="U270" s="15">
        <v>0</v>
      </c>
      <c r="V270" s="15">
        <v>-0.4</v>
      </c>
      <c r="W270" s="23">
        <v>0</v>
      </c>
      <c r="X270" s="23">
        <v>0</v>
      </c>
      <c r="Y270" s="23">
        <v>5.2631578947368425E-2</v>
      </c>
      <c r="Z270" s="23">
        <v>5.2631578947368425E-2</v>
      </c>
      <c r="AA270" s="20">
        <v>1</v>
      </c>
      <c r="AB270" s="20" t="s">
        <v>374</v>
      </c>
      <c r="AC270" s="22">
        <v>0</v>
      </c>
    </row>
    <row r="271" spans="1:29" ht="15.75" thickBot="1" x14ac:dyDescent="0.3">
      <c r="A271" s="4" t="s">
        <v>601</v>
      </c>
      <c r="B271" s="5" t="s">
        <v>1530</v>
      </c>
      <c r="C271" s="14" t="s">
        <v>14</v>
      </c>
      <c r="D271" s="14">
        <v>2</v>
      </c>
      <c r="E271" s="20">
        <v>31</v>
      </c>
      <c r="F271" s="6">
        <v>4.3</v>
      </c>
      <c r="G271" s="20">
        <v>0</v>
      </c>
      <c r="H271" s="6">
        <v>0</v>
      </c>
      <c r="I271" s="6">
        <v>0.7</v>
      </c>
      <c r="J271" s="20">
        <v>0</v>
      </c>
      <c r="K271" s="20">
        <v>0</v>
      </c>
      <c r="L271" s="20">
        <v>0</v>
      </c>
      <c r="M271" s="20">
        <v>0</v>
      </c>
      <c r="N271" s="20">
        <v>0</v>
      </c>
      <c r="O271" s="20">
        <v>0</v>
      </c>
      <c r="P271" s="21">
        <v>0</v>
      </c>
      <c r="Q271" s="15">
        <v>0</v>
      </c>
      <c r="R271" s="15">
        <v>0</v>
      </c>
      <c r="S271" s="15">
        <v>0</v>
      </c>
      <c r="T271" s="15">
        <v>0</v>
      </c>
      <c r="U271" s="15">
        <v>0</v>
      </c>
      <c r="V271" s="15">
        <v>0</v>
      </c>
      <c r="W271" s="23">
        <v>0</v>
      </c>
      <c r="X271" s="23">
        <v>0</v>
      </c>
      <c r="Y271" s="23">
        <v>0</v>
      </c>
      <c r="Z271" s="23">
        <v>0</v>
      </c>
      <c r="AA271" s="20">
        <v>1</v>
      </c>
      <c r="AB271" s="20" t="s">
        <v>374</v>
      </c>
      <c r="AC271" s="22">
        <v>0</v>
      </c>
    </row>
    <row r="272" spans="1:29" ht="15.75" thickBot="1" x14ac:dyDescent="0.3">
      <c r="A272" s="4" t="s">
        <v>601</v>
      </c>
      <c r="B272" s="5" t="s">
        <v>638</v>
      </c>
      <c r="C272" s="14" t="s">
        <v>14</v>
      </c>
      <c r="D272" s="14">
        <v>2</v>
      </c>
      <c r="E272" s="20">
        <v>31</v>
      </c>
      <c r="F272" s="6">
        <v>4</v>
      </c>
      <c r="G272" s="20">
        <v>0</v>
      </c>
      <c r="H272" s="6">
        <v>0</v>
      </c>
      <c r="I272" s="6">
        <v>0.1</v>
      </c>
      <c r="J272" s="20">
        <v>0</v>
      </c>
      <c r="K272" s="20">
        <v>0</v>
      </c>
      <c r="L272" s="20">
        <v>0</v>
      </c>
      <c r="M272" s="20">
        <v>0</v>
      </c>
      <c r="N272" s="20">
        <v>0</v>
      </c>
      <c r="O272" s="20">
        <v>0</v>
      </c>
      <c r="P272" s="21">
        <v>0</v>
      </c>
      <c r="Q272" s="15">
        <v>0</v>
      </c>
      <c r="R272" s="15">
        <v>0</v>
      </c>
      <c r="S272" s="15">
        <v>0</v>
      </c>
      <c r="T272" s="15">
        <v>0</v>
      </c>
      <c r="U272" s="15">
        <v>0</v>
      </c>
      <c r="V272" s="15">
        <v>0</v>
      </c>
      <c r="W272" s="23">
        <v>0</v>
      </c>
      <c r="X272" s="23">
        <v>0</v>
      </c>
      <c r="Y272" s="23">
        <v>0</v>
      </c>
      <c r="Z272" s="23">
        <v>0</v>
      </c>
      <c r="AA272" s="20">
        <v>1</v>
      </c>
      <c r="AB272" s="20" t="s">
        <v>374</v>
      </c>
      <c r="AC272" s="22">
        <v>0</v>
      </c>
    </row>
    <row r="273" spans="1:29" ht="15.75" thickBot="1" x14ac:dyDescent="0.3">
      <c r="A273" s="4" t="s">
        <v>601</v>
      </c>
      <c r="B273" s="5" t="s">
        <v>639</v>
      </c>
      <c r="C273" s="14" t="s">
        <v>14</v>
      </c>
      <c r="D273" s="14">
        <v>2</v>
      </c>
      <c r="E273" s="20">
        <v>26</v>
      </c>
      <c r="F273" s="6">
        <v>4.2</v>
      </c>
      <c r="G273" s="20">
        <v>20</v>
      </c>
      <c r="H273" s="6">
        <v>2.2000000000000002</v>
      </c>
      <c r="I273" s="6">
        <v>9</v>
      </c>
      <c r="J273" s="20">
        <v>1</v>
      </c>
      <c r="K273" s="20">
        <v>0</v>
      </c>
      <c r="L273" s="20">
        <v>0</v>
      </c>
      <c r="M273" s="20">
        <v>1</v>
      </c>
      <c r="N273" s="20">
        <v>0</v>
      </c>
      <c r="O273" s="20">
        <v>0</v>
      </c>
      <c r="P273" s="21">
        <v>1</v>
      </c>
      <c r="Q273" s="15">
        <v>0.8</v>
      </c>
      <c r="R273" s="15">
        <v>0.8</v>
      </c>
      <c r="S273" s="15">
        <v>0.2</v>
      </c>
      <c r="T273" s="15">
        <v>0.19999999999999996</v>
      </c>
      <c r="U273" s="15">
        <v>0.19999999999999996</v>
      </c>
      <c r="V273" s="15">
        <v>-0.2</v>
      </c>
      <c r="W273" s="23">
        <v>8.8888888888888892E-2</v>
      </c>
      <c r="X273" s="23">
        <v>8.8888888888888892E-2</v>
      </c>
      <c r="Y273" s="23">
        <v>2.2222222222222223E-2</v>
      </c>
      <c r="Z273" s="23">
        <v>0.11111111111111112</v>
      </c>
      <c r="AA273" s="20">
        <v>1</v>
      </c>
      <c r="AB273" s="20" t="s">
        <v>374</v>
      </c>
      <c r="AC273" s="22">
        <v>0</v>
      </c>
    </row>
    <row r="274" spans="1:29" ht="15.75" thickBot="1" x14ac:dyDescent="0.3">
      <c r="A274" s="4" t="s">
        <v>601</v>
      </c>
      <c r="B274" s="5" t="s">
        <v>640</v>
      </c>
      <c r="C274" s="14" t="s">
        <v>14</v>
      </c>
      <c r="D274" s="14">
        <v>2</v>
      </c>
      <c r="E274" s="20">
        <v>23</v>
      </c>
      <c r="F274" s="6">
        <v>4</v>
      </c>
      <c r="G274" s="20">
        <v>13</v>
      </c>
      <c r="H274" s="6">
        <v>1.9</v>
      </c>
      <c r="I274" s="6">
        <v>7</v>
      </c>
      <c r="J274" s="20">
        <v>0</v>
      </c>
      <c r="K274" s="20">
        <v>0</v>
      </c>
      <c r="L274" s="20">
        <v>0</v>
      </c>
      <c r="M274" s="20">
        <v>0</v>
      </c>
      <c r="N274" s="20">
        <v>0</v>
      </c>
      <c r="O274" s="20">
        <v>0</v>
      </c>
      <c r="P274" s="21">
        <v>0</v>
      </c>
      <c r="Q274" s="15">
        <v>0.1</v>
      </c>
      <c r="R274" s="15">
        <v>0.1</v>
      </c>
      <c r="S274" s="15">
        <v>0</v>
      </c>
      <c r="T274" s="15">
        <v>-0.1</v>
      </c>
      <c r="U274" s="15">
        <v>-0.1</v>
      </c>
      <c r="V274" s="15">
        <v>0</v>
      </c>
      <c r="W274" s="23">
        <v>1.4285714285714287E-2</v>
      </c>
      <c r="X274" s="23">
        <v>1.4285714285714287E-2</v>
      </c>
      <c r="Y274" s="23">
        <v>0</v>
      </c>
      <c r="Z274" s="23">
        <v>1.4285714285714287E-2</v>
      </c>
      <c r="AA274" s="20">
        <v>1</v>
      </c>
      <c r="AB274" s="20" t="s">
        <v>374</v>
      </c>
      <c r="AC274" s="22">
        <v>0</v>
      </c>
    </row>
    <row r="275" spans="1:29" ht="15.75" thickBot="1" x14ac:dyDescent="0.3">
      <c r="A275" s="4" t="s">
        <v>601</v>
      </c>
      <c r="B275" s="5" t="s">
        <v>641</v>
      </c>
      <c r="C275" s="14" t="s">
        <v>14</v>
      </c>
      <c r="D275" s="14">
        <v>2</v>
      </c>
      <c r="E275" s="20">
        <v>32</v>
      </c>
      <c r="F275" s="6">
        <v>4</v>
      </c>
      <c r="G275" s="20">
        <v>2</v>
      </c>
      <c r="H275" s="6">
        <v>1</v>
      </c>
      <c r="I275" s="6">
        <v>2</v>
      </c>
      <c r="J275" s="20">
        <v>0</v>
      </c>
      <c r="K275" s="20">
        <v>0</v>
      </c>
      <c r="L275" s="20">
        <v>0</v>
      </c>
      <c r="M275" s="20">
        <v>0</v>
      </c>
      <c r="N275" s="20">
        <v>0</v>
      </c>
      <c r="O275" s="20">
        <v>0</v>
      </c>
      <c r="P275" s="21">
        <v>0</v>
      </c>
      <c r="Q275" s="15">
        <v>0</v>
      </c>
      <c r="R275" s="15">
        <v>0</v>
      </c>
      <c r="S275" s="15">
        <v>0</v>
      </c>
      <c r="T275" s="15">
        <v>0</v>
      </c>
      <c r="U275" s="15">
        <v>0</v>
      </c>
      <c r="V275" s="15">
        <v>0</v>
      </c>
      <c r="W275" s="23">
        <v>0</v>
      </c>
      <c r="X275" s="23">
        <v>0</v>
      </c>
      <c r="Y275" s="23">
        <v>0</v>
      </c>
      <c r="Z275" s="23">
        <v>0</v>
      </c>
      <c r="AA275" s="20">
        <v>1</v>
      </c>
      <c r="AB275" s="20" t="s">
        <v>374</v>
      </c>
      <c r="AC275" s="22">
        <v>0</v>
      </c>
    </row>
    <row r="276" spans="1:29" ht="15.75" thickBot="1" x14ac:dyDescent="0.3">
      <c r="A276" s="4" t="s">
        <v>601</v>
      </c>
      <c r="B276" s="5" t="s">
        <v>642</v>
      </c>
      <c r="C276" s="14" t="s">
        <v>14</v>
      </c>
      <c r="D276" s="14">
        <v>2</v>
      </c>
      <c r="E276" s="20">
        <v>23</v>
      </c>
      <c r="F276" s="6">
        <v>3.9</v>
      </c>
      <c r="G276" s="20">
        <v>0</v>
      </c>
      <c r="H276" s="6">
        <v>0</v>
      </c>
      <c r="I276" s="6">
        <v>0</v>
      </c>
      <c r="J276" s="20">
        <v>0</v>
      </c>
      <c r="K276" s="20">
        <v>0</v>
      </c>
      <c r="L276" s="20">
        <v>0</v>
      </c>
      <c r="M276" s="20">
        <v>0</v>
      </c>
      <c r="N276" s="20">
        <v>0</v>
      </c>
      <c r="O276" s="20">
        <v>0</v>
      </c>
      <c r="P276" s="21">
        <v>0</v>
      </c>
      <c r="Q276" s="15">
        <v>0</v>
      </c>
      <c r="R276" s="15">
        <v>0</v>
      </c>
      <c r="S276" s="15">
        <v>0</v>
      </c>
      <c r="T276" s="15">
        <v>0</v>
      </c>
      <c r="U276" s="15">
        <v>0</v>
      </c>
      <c r="V276" s="15">
        <v>0</v>
      </c>
      <c r="W276" s="23">
        <v>0</v>
      </c>
      <c r="X276" s="23">
        <v>0</v>
      </c>
      <c r="Y276" s="23">
        <v>0</v>
      </c>
      <c r="Z276" s="23">
        <v>0</v>
      </c>
      <c r="AA276" s="20">
        <v>0</v>
      </c>
      <c r="AB276" s="20" t="s">
        <v>374</v>
      </c>
      <c r="AC276" s="22">
        <v>0</v>
      </c>
    </row>
    <row r="277" spans="1:29" ht="15.75" thickBot="1" x14ac:dyDescent="0.3">
      <c r="A277" s="4" t="s">
        <v>601</v>
      </c>
      <c r="B277" s="5" t="s">
        <v>254</v>
      </c>
      <c r="C277" s="14" t="s">
        <v>13</v>
      </c>
      <c r="D277" s="14">
        <v>3</v>
      </c>
      <c r="E277" s="20">
        <v>24</v>
      </c>
      <c r="F277" s="6">
        <v>4.9000000000000004</v>
      </c>
      <c r="G277" s="20">
        <v>9</v>
      </c>
      <c r="H277" s="6">
        <v>1.5</v>
      </c>
      <c r="I277" s="6">
        <v>4.5</v>
      </c>
      <c r="J277" s="20">
        <v>0</v>
      </c>
      <c r="K277" s="20">
        <v>0</v>
      </c>
      <c r="L277" s="20">
        <v>0</v>
      </c>
      <c r="M277" s="20">
        <v>0</v>
      </c>
      <c r="N277" s="20">
        <v>0</v>
      </c>
      <c r="O277" s="20">
        <v>0</v>
      </c>
      <c r="P277" s="21">
        <v>0</v>
      </c>
      <c r="Q277" s="15">
        <v>0</v>
      </c>
      <c r="R277" s="15">
        <v>0</v>
      </c>
      <c r="S277" s="15">
        <v>0.2</v>
      </c>
      <c r="T277" s="15">
        <v>0</v>
      </c>
      <c r="U277" s="15">
        <v>0</v>
      </c>
      <c r="V277" s="15">
        <v>-0.2</v>
      </c>
      <c r="W277" s="23">
        <v>0</v>
      </c>
      <c r="X277" s="23">
        <v>0</v>
      </c>
      <c r="Y277" s="23">
        <v>4.4444444444444446E-2</v>
      </c>
      <c r="Z277" s="23">
        <v>4.4444444444444446E-2</v>
      </c>
      <c r="AA277" s="20">
        <v>2</v>
      </c>
      <c r="AB277" s="20" t="s">
        <v>374</v>
      </c>
      <c r="AC277" s="22">
        <v>0</v>
      </c>
    </row>
    <row r="278" spans="1:29" ht="15.75" thickBot="1" x14ac:dyDescent="0.3">
      <c r="A278" s="4" t="s">
        <v>601</v>
      </c>
      <c r="B278" s="5" t="s">
        <v>643</v>
      </c>
      <c r="C278" s="14" t="s">
        <v>13</v>
      </c>
      <c r="D278" s="14">
        <v>3</v>
      </c>
      <c r="E278" s="20">
        <v>26</v>
      </c>
      <c r="F278" s="6">
        <v>5.3</v>
      </c>
      <c r="G278" s="20">
        <v>28</v>
      </c>
      <c r="H278" s="6">
        <v>3.1</v>
      </c>
      <c r="I278" s="6">
        <v>6</v>
      </c>
      <c r="J278" s="20">
        <v>2</v>
      </c>
      <c r="K278" s="20">
        <v>0</v>
      </c>
      <c r="L278" s="20">
        <v>0</v>
      </c>
      <c r="M278" s="20">
        <v>2</v>
      </c>
      <c r="N278" s="20">
        <v>0</v>
      </c>
      <c r="O278" s="20">
        <v>0</v>
      </c>
      <c r="P278" s="21">
        <v>2</v>
      </c>
      <c r="Q278" s="15">
        <v>0.8</v>
      </c>
      <c r="R278" s="15">
        <v>0.8</v>
      </c>
      <c r="S278" s="15">
        <v>1.6</v>
      </c>
      <c r="T278" s="15">
        <v>1.2</v>
      </c>
      <c r="U278" s="15">
        <v>1.2</v>
      </c>
      <c r="V278" s="15">
        <v>-1.6</v>
      </c>
      <c r="W278" s="23">
        <v>0.13333333333333333</v>
      </c>
      <c r="X278" s="23">
        <v>0.13333333333333333</v>
      </c>
      <c r="Y278" s="23">
        <v>0.26666666666666666</v>
      </c>
      <c r="Z278" s="23">
        <v>0.4</v>
      </c>
      <c r="AA278" s="20">
        <v>1</v>
      </c>
      <c r="AB278" s="20" t="s">
        <v>374</v>
      </c>
      <c r="AC278" s="22">
        <v>0</v>
      </c>
    </row>
    <row r="279" spans="1:29" ht="15.75" thickBot="1" x14ac:dyDescent="0.3">
      <c r="A279" s="4" t="s">
        <v>601</v>
      </c>
      <c r="B279" s="5" t="s">
        <v>234</v>
      </c>
      <c r="C279" s="14" t="s">
        <v>13</v>
      </c>
      <c r="D279" s="14">
        <v>3</v>
      </c>
      <c r="E279" s="20">
        <v>31</v>
      </c>
      <c r="F279" s="6">
        <v>5.2</v>
      </c>
      <c r="G279" s="20">
        <v>8</v>
      </c>
      <c r="H279" s="6">
        <v>1.3</v>
      </c>
      <c r="I279" s="6">
        <v>1.8</v>
      </c>
      <c r="J279" s="20">
        <v>0</v>
      </c>
      <c r="K279" s="20">
        <v>0</v>
      </c>
      <c r="L279" s="20">
        <v>0</v>
      </c>
      <c r="M279" s="20">
        <v>0</v>
      </c>
      <c r="N279" s="20">
        <v>0</v>
      </c>
      <c r="O279" s="20">
        <v>0</v>
      </c>
      <c r="P279" s="21">
        <v>0</v>
      </c>
      <c r="Q279" s="15">
        <v>0.1</v>
      </c>
      <c r="R279" s="15">
        <v>0.1</v>
      </c>
      <c r="S279" s="15">
        <v>0.1</v>
      </c>
      <c r="T279" s="15">
        <v>-0.1</v>
      </c>
      <c r="U279" s="15">
        <v>-0.1</v>
      </c>
      <c r="V279" s="15">
        <v>-0.1</v>
      </c>
      <c r="W279" s="23">
        <v>5.5555555555555559E-2</v>
      </c>
      <c r="X279" s="23">
        <v>5.5555555555555559E-2</v>
      </c>
      <c r="Y279" s="23">
        <v>5.5555555555555559E-2</v>
      </c>
      <c r="Z279" s="23">
        <v>0.11111111111111112</v>
      </c>
      <c r="AA279" s="20">
        <v>0</v>
      </c>
      <c r="AB279" s="20" t="s">
        <v>374</v>
      </c>
      <c r="AC279" s="22">
        <v>0</v>
      </c>
    </row>
    <row r="280" spans="1:29" ht="15.75" thickBot="1" x14ac:dyDescent="0.3">
      <c r="A280" s="4" t="s">
        <v>601</v>
      </c>
      <c r="B280" s="5" t="s">
        <v>644</v>
      </c>
      <c r="C280" s="14" t="s">
        <v>13</v>
      </c>
      <c r="D280" s="14">
        <v>3</v>
      </c>
      <c r="E280" s="20">
        <v>22</v>
      </c>
      <c r="F280" s="6">
        <v>4.8</v>
      </c>
      <c r="G280" s="20">
        <v>3</v>
      </c>
      <c r="H280" s="6">
        <v>1</v>
      </c>
      <c r="I280" s="6">
        <v>0.1</v>
      </c>
      <c r="J280" s="20">
        <v>0</v>
      </c>
      <c r="K280" s="20">
        <v>0</v>
      </c>
      <c r="L280" s="20">
        <v>0</v>
      </c>
      <c r="M280" s="20">
        <v>0</v>
      </c>
      <c r="N280" s="20">
        <v>0</v>
      </c>
      <c r="O280" s="20">
        <v>0</v>
      </c>
      <c r="P280" s="21">
        <v>0</v>
      </c>
      <c r="Q280" s="15">
        <v>0</v>
      </c>
      <c r="R280" s="15">
        <v>0</v>
      </c>
      <c r="S280" s="15">
        <v>0</v>
      </c>
      <c r="T280" s="15">
        <v>0</v>
      </c>
      <c r="U280" s="15">
        <v>0</v>
      </c>
      <c r="V280" s="15">
        <v>0</v>
      </c>
      <c r="W280" s="23">
        <v>0</v>
      </c>
      <c r="X280" s="23">
        <v>0</v>
      </c>
      <c r="Y280" s="23">
        <v>0</v>
      </c>
      <c r="Z280" s="23">
        <v>0</v>
      </c>
      <c r="AA280" s="20">
        <v>0</v>
      </c>
      <c r="AB280" s="20" t="s">
        <v>374</v>
      </c>
      <c r="AC280" s="22">
        <v>0</v>
      </c>
    </row>
    <row r="281" spans="1:29" ht="15.75" thickBot="1" x14ac:dyDescent="0.3">
      <c r="A281" s="4" t="s">
        <v>601</v>
      </c>
      <c r="B281" s="5" t="s">
        <v>645</v>
      </c>
      <c r="C281" s="14" t="s">
        <v>13</v>
      </c>
      <c r="D281" s="14">
        <v>3</v>
      </c>
      <c r="E281" s="20">
        <v>27</v>
      </c>
      <c r="F281" s="6">
        <v>5</v>
      </c>
      <c r="G281" s="20">
        <v>27</v>
      </c>
      <c r="H281" s="6">
        <v>3</v>
      </c>
      <c r="I281" s="6">
        <v>8.6</v>
      </c>
      <c r="J281" s="20">
        <v>0</v>
      </c>
      <c r="K281" s="20">
        <v>0</v>
      </c>
      <c r="L281" s="20">
        <v>0</v>
      </c>
      <c r="M281" s="20">
        <v>0</v>
      </c>
      <c r="N281" s="20">
        <v>4</v>
      </c>
      <c r="O281" s="20">
        <v>4</v>
      </c>
      <c r="P281" s="21">
        <v>4</v>
      </c>
      <c r="Q281" s="15">
        <v>0.3</v>
      </c>
      <c r="R281" s="15">
        <v>0.3</v>
      </c>
      <c r="S281" s="15">
        <v>0.9</v>
      </c>
      <c r="T281" s="15">
        <v>-0.3</v>
      </c>
      <c r="U281" s="15">
        <v>-0.3</v>
      </c>
      <c r="V281" s="15">
        <v>3.1</v>
      </c>
      <c r="W281" s="23">
        <v>3.4883720930232558E-2</v>
      </c>
      <c r="X281" s="23">
        <v>3.4883720930232558E-2</v>
      </c>
      <c r="Y281" s="23">
        <v>0.10465116279069768</v>
      </c>
      <c r="Z281" s="23">
        <v>0.13953488372093023</v>
      </c>
      <c r="AA281" s="20">
        <v>3</v>
      </c>
      <c r="AB281" s="20" t="s">
        <v>374</v>
      </c>
      <c r="AC281" s="22">
        <v>0</v>
      </c>
    </row>
    <row r="282" spans="1:29" ht="15.75" thickBot="1" x14ac:dyDescent="0.3">
      <c r="A282" s="4" t="s">
        <v>601</v>
      </c>
      <c r="B282" s="5" t="s">
        <v>646</v>
      </c>
      <c r="C282" s="14" t="s">
        <v>13</v>
      </c>
      <c r="D282" s="14">
        <v>3</v>
      </c>
      <c r="E282" s="20">
        <v>25</v>
      </c>
      <c r="F282" s="6">
        <v>4.4000000000000004</v>
      </c>
      <c r="G282" s="20">
        <v>1</v>
      </c>
      <c r="H282" s="6">
        <v>0.3</v>
      </c>
      <c r="I282" s="6">
        <v>0.4</v>
      </c>
      <c r="J282" s="20">
        <v>0</v>
      </c>
      <c r="K282" s="20">
        <v>0</v>
      </c>
      <c r="L282" s="20">
        <v>0</v>
      </c>
      <c r="M282" s="20">
        <v>0</v>
      </c>
      <c r="N282" s="20">
        <v>0</v>
      </c>
      <c r="O282" s="20">
        <v>0</v>
      </c>
      <c r="P282" s="21">
        <v>0</v>
      </c>
      <c r="Q282" s="15">
        <v>0</v>
      </c>
      <c r="R282" s="15">
        <v>0</v>
      </c>
      <c r="S282" s="15">
        <v>0</v>
      </c>
      <c r="T282" s="15">
        <v>0</v>
      </c>
      <c r="U282" s="15">
        <v>0</v>
      </c>
      <c r="V282" s="15">
        <v>0</v>
      </c>
      <c r="W282" s="23">
        <v>0</v>
      </c>
      <c r="X282" s="23">
        <v>0</v>
      </c>
      <c r="Y282" s="23">
        <v>0</v>
      </c>
      <c r="Z282" s="23">
        <v>0</v>
      </c>
      <c r="AA282" s="20">
        <v>2</v>
      </c>
      <c r="AB282" s="20" t="s">
        <v>374</v>
      </c>
      <c r="AC282" s="22">
        <v>0</v>
      </c>
    </row>
    <row r="283" spans="1:29" ht="15.75" thickBot="1" x14ac:dyDescent="0.3">
      <c r="A283" s="4" t="s">
        <v>601</v>
      </c>
      <c r="B283" s="5" t="s">
        <v>647</v>
      </c>
      <c r="C283" s="14" t="s">
        <v>13</v>
      </c>
      <c r="D283" s="14">
        <v>3</v>
      </c>
      <c r="E283" s="20">
        <v>27</v>
      </c>
      <c r="F283" s="6">
        <v>4.4000000000000004</v>
      </c>
      <c r="G283" s="20">
        <v>1</v>
      </c>
      <c r="H283" s="6">
        <v>1</v>
      </c>
      <c r="I283" s="6">
        <v>0.2</v>
      </c>
      <c r="J283" s="20">
        <v>0</v>
      </c>
      <c r="K283" s="20">
        <v>0</v>
      </c>
      <c r="L283" s="20">
        <v>0</v>
      </c>
      <c r="M283" s="20">
        <v>0</v>
      </c>
      <c r="N283" s="20">
        <v>0</v>
      </c>
      <c r="O283" s="20">
        <v>0</v>
      </c>
      <c r="P283" s="21">
        <v>0</v>
      </c>
      <c r="Q283" s="15">
        <v>0</v>
      </c>
      <c r="R283" s="15">
        <v>0</v>
      </c>
      <c r="S283" s="15">
        <v>0</v>
      </c>
      <c r="T283" s="15">
        <v>0</v>
      </c>
      <c r="U283" s="15">
        <v>0</v>
      </c>
      <c r="V283" s="15">
        <v>0</v>
      </c>
      <c r="W283" s="23">
        <v>0</v>
      </c>
      <c r="X283" s="23">
        <v>0</v>
      </c>
      <c r="Y283" s="23">
        <v>0</v>
      </c>
      <c r="Z283" s="23">
        <v>0</v>
      </c>
      <c r="AA283" s="20">
        <v>0</v>
      </c>
      <c r="AB283" s="20" t="s">
        <v>374</v>
      </c>
      <c r="AC283" s="22">
        <v>0</v>
      </c>
    </row>
    <row r="284" spans="1:29" ht="15.75" thickBot="1" x14ac:dyDescent="0.3">
      <c r="A284" s="4" t="s">
        <v>601</v>
      </c>
      <c r="B284" s="5" t="s">
        <v>648</v>
      </c>
      <c r="C284" s="14" t="s">
        <v>13</v>
      </c>
      <c r="D284" s="14">
        <v>3</v>
      </c>
      <c r="E284" s="20" t="s">
        <v>374</v>
      </c>
      <c r="F284" s="6">
        <v>4.4000000000000004</v>
      </c>
      <c r="G284" s="20">
        <v>0</v>
      </c>
      <c r="H284" s="6">
        <v>0</v>
      </c>
      <c r="I284" s="6">
        <v>0</v>
      </c>
      <c r="J284" s="20">
        <v>0</v>
      </c>
      <c r="K284" s="20">
        <v>0</v>
      </c>
      <c r="L284" s="20">
        <v>0</v>
      </c>
      <c r="M284" s="20">
        <v>0</v>
      </c>
      <c r="N284" s="20">
        <v>0</v>
      </c>
      <c r="O284" s="20">
        <v>0</v>
      </c>
      <c r="P284" s="21">
        <v>0</v>
      </c>
      <c r="Q284" s="15">
        <v>0</v>
      </c>
      <c r="R284" s="15">
        <v>0</v>
      </c>
      <c r="S284" s="15">
        <v>0</v>
      </c>
      <c r="T284" s="15">
        <v>0</v>
      </c>
      <c r="U284" s="15">
        <v>0</v>
      </c>
      <c r="V284" s="15">
        <v>0</v>
      </c>
      <c r="W284" s="23">
        <v>0</v>
      </c>
      <c r="X284" s="23">
        <v>0</v>
      </c>
      <c r="Y284" s="23">
        <v>0</v>
      </c>
      <c r="Z284" s="23">
        <v>0</v>
      </c>
      <c r="AA284" s="20">
        <v>0</v>
      </c>
      <c r="AB284" s="20" t="s">
        <v>374</v>
      </c>
      <c r="AC284" s="22">
        <v>0</v>
      </c>
    </row>
    <row r="285" spans="1:29" ht="15.75" thickBot="1" x14ac:dyDescent="0.3">
      <c r="A285" s="4" t="s">
        <v>601</v>
      </c>
      <c r="B285" s="5" t="s">
        <v>649</v>
      </c>
      <c r="C285" s="14" t="s">
        <v>13</v>
      </c>
      <c r="D285" s="14">
        <v>3</v>
      </c>
      <c r="E285" s="20" t="s">
        <v>374</v>
      </c>
      <c r="F285" s="6">
        <v>4.5</v>
      </c>
      <c r="G285" s="20">
        <v>0</v>
      </c>
      <c r="H285" s="6">
        <v>0</v>
      </c>
      <c r="I285" s="6">
        <v>0</v>
      </c>
      <c r="J285" s="20">
        <v>0</v>
      </c>
      <c r="K285" s="20">
        <v>0</v>
      </c>
      <c r="L285" s="20">
        <v>0</v>
      </c>
      <c r="M285" s="20">
        <v>0</v>
      </c>
      <c r="N285" s="20">
        <v>0</v>
      </c>
      <c r="O285" s="20">
        <v>0</v>
      </c>
      <c r="P285" s="21">
        <v>0</v>
      </c>
      <c r="Q285" s="15">
        <v>0</v>
      </c>
      <c r="R285" s="15">
        <v>0</v>
      </c>
      <c r="S285" s="15">
        <v>0</v>
      </c>
      <c r="T285" s="15">
        <v>0</v>
      </c>
      <c r="U285" s="15">
        <v>0</v>
      </c>
      <c r="V285" s="15">
        <v>0</v>
      </c>
      <c r="W285" s="23">
        <v>0</v>
      </c>
      <c r="X285" s="23">
        <v>0</v>
      </c>
      <c r="Y285" s="23">
        <v>0</v>
      </c>
      <c r="Z285" s="23">
        <v>0</v>
      </c>
      <c r="AA285" s="20">
        <v>0</v>
      </c>
      <c r="AB285" s="20" t="s">
        <v>374</v>
      </c>
      <c r="AC285" s="22">
        <v>0</v>
      </c>
    </row>
    <row r="286" spans="1:29" ht="15.75" thickBot="1" x14ac:dyDescent="0.3">
      <c r="A286" s="4" t="s">
        <v>601</v>
      </c>
      <c r="B286" s="5" t="s">
        <v>650</v>
      </c>
      <c r="C286" s="14" t="s">
        <v>13</v>
      </c>
      <c r="D286" s="14">
        <v>3</v>
      </c>
      <c r="E286" s="20">
        <v>28</v>
      </c>
      <c r="F286" s="6">
        <v>4.5</v>
      </c>
      <c r="G286" s="20">
        <v>18</v>
      </c>
      <c r="H286" s="6">
        <v>2.2000000000000002</v>
      </c>
      <c r="I286" s="6">
        <v>7.5</v>
      </c>
      <c r="J286" s="20">
        <v>0</v>
      </c>
      <c r="K286" s="20">
        <v>0</v>
      </c>
      <c r="L286" s="20">
        <v>0</v>
      </c>
      <c r="M286" s="20">
        <v>0</v>
      </c>
      <c r="N286" s="20">
        <v>2</v>
      </c>
      <c r="O286" s="20">
        <v>2</v>
      </c>
      <c r="P286" s="21">
        <v>2</v>
      </c>
      <c r="Q286" s="15">
        <v>0</v>
      </c>
      <c r="R286" s="15">
        <v>0</v>
      </c>
      <c r="S286" s="15">
        <v>1.1000000000000001</v>
      </c>
      <c r="T286" s="15">
        <v>0</v>
      </c>
      <c r="U286" s="15">
        <v>0</v>
      </c>
      <c r="V286" s="15">
        <v>0.89999999999999991</v>
      </c>
      <c r="W286" s="23">
        <v>0</v>
      </c>
      <c r="X286" s="23">
        <v>0</v>
      </c>
      <c r="Y286" s="23">
        <v>0.14666666666666667</v>
      </c>
      <c r="Z286" s="23">
        <v>0.14666666666666667</v>
      </c>
      <c r="AA286" s="20">
        <v>3</v>
      </c>
      <c r="AB286" s="20" t="s">
        <v>374</v>
      </c>
      <c r="AC286" s="22">
        <v>0</v>
      </c>
    </row>
    <row r="287" spans="1:29" ht="15.75" thickBot="1" x14ac:dyDescent="0.3">
      <c r="A287" s="4" t="s">
        <v>601</v>
      </c>
      <c r="B287" s="5" t="s">
        <v>217</v>
      </c>
      <c r="C287" s="14" t="s">
        <v>13</v>
      </c>
      <c r="D287" s="14">
        <v>3</v>
      </c>
      <c r="E287" s="20">
        <v>19</v>
      </c>
      <c r="F287" s="6">
        <v>5.0999999999999996</v>
      </c>
      <c r="G287" s="20">
        <v>36</v>
      </c>
      <c r="H287" s="6">
        <v>4.5</v>
      </c>
      <c r="I287" s="6">
        <v>6.1</v>
      </c>
      <c r="J287" s="20">
        <v>3</v>
      </c>
      <c r="K287" s="20">
        <v>0</v>
      </c>
      <c r="L287" s="20">
        <v>0</v>
      </c>
      <c r="M287" s="20">
        <v>3</v>
      </c>
      <c r="N287" s="20">
        <v>2</v>
      </c>
      <c r="O287" s="20">
        <v>2</v>
      </c>
      <c r="P287" s="21">
        <v>5</v>
      </c>
      <c r="Q287" s="15">
        <v>2.1</v>
      </c>
      <c r="R287" s="15">
        <v>2.1</v>
      </c>
      <c r="S287" s="15">
        <v>0.9</v>
      </c>
      <c r="T287" s="15">
        <v>0.89999999999999991</v>
      </c>
      <c r="U287" s="15">
        <v>0.89999999999999991</v>
      </c>
      <c r="V287" s="15">
        <v>1.1000000000000001</v>
      </c>
      <c r="W287" s="23">
        <v>0.34426229508196726</v>
      </c>
      <c r="X287" s="23">
        <v>0.34426229508196726</v>
      </c>
      <c r="Y287" s="23">
        <v>0.1475409836065574</v>
      </c>
      <c r="Z287" s="23">
        <v>0.49180327868852469</v>
      </c>
      <c r="AA287" s="20">
        <v>3</v>
      </c>
      <c r="AB287" s="20" t="s">
        <v>374</v>
      </c>
      <c r="AC287" s="22">
        <v>0</v>
      </c>
    </row>
    <row r="288" spans="1:29" ht="15.75" thickBot="1" x14ac:dyDescent="0.3">
      <c r="A288" s="4" t="s">
        <v>601</v>
      </c>
      <c r="B288" s="5" t="s">
        <v>1064</v>
      </c>
      <c r="C288" s="14" t="s">
        <v>13</v>
      </c>
      <c r="D288" s="14">
        <v>3</v>
      </c>
      <c r="E288" s="20" t="s">
        <v>374</v>
      </c>
      <c r="F288" s="6">
        <v>5.4</v>
      </c>
      <c r="G288" s="20">
        <v>22</v>
      </c>
      <c r="H288" s="6">
        <v>2.4</v>
      </c>
      <c r="I288" s="6">
        <v>0</v>
      </c>
      <c r="J288" s="20">
        <v>0</v>
      </c>
      <c r="K288" s="20">
        <v>0</v>
      </c>
      <c r="L288" s="20">
        <v>0</v>
      </c>
      <c r="M288" s="20">
        <v>0</v>
      </c>
      <c r="N288" s="20">
        <v>0</v>
      </c>
      <c r="O288" s="20">
        <v>2</v>
      </c>
      <c r="P288" s="21">
        <v>2</v>
      </c>
      <c r="Q288" s="15">
        <v>0</v>
      </c>
      <c r="R288" s="15">
        <v>0</v>
      </c>
      <c r="S288" s="15">
        <v>0</v>
      </c>
      <c r="T288" s="15">
        <v>0</v>
      </c>
      <c r="U288" s="15">
        <v>0</v>
      </c>
      <c r="V288" s="15">
        <v>0</v>
      </c>
      <c r="W288" s="23">
        <v>0</v>
      </c>
      <c r="X288" s="23">
        <v>0</v>
      </c>
      <c r="Y288" s="23">
        <v>0</v>
      </c>
      <c r="Z288" s="23">
        <v>0</v>
      </c>
      <c r="AA288" s="20">
        <v>0</v>
      </c>
      <c r="AB288" s="20" t="s">
        <v>374</v>
      </c>
      <c r="AC288" s="22">
        <v>0</v>
      </c>
    </row>
    <row r="289" spans="1:29" ht="15.75" thickBot="1" x14ac:dyDescent="0.3">
      <c r="A289" s="4" t="s">
        <v>601</v>
      </c>
      <c r="B289" s="5" t="s">
        <v>145</v>
      </c>
      <c r="C289" s="14" t="s">
        <v>13</v>
      </c>
      <c r="D289" s="14">
        <v>3</v>
      </c>
      <c r="E289" s="20">
        <v>33</v>
      </c>
      <c r="F289" s="6">
        <v>5.2</v>
      </c>
      <c r="G289" s="20">
        <v>15</v>
      </c>
      <c r="H289" s="6">
        <v>1.7</v>
      </c>
      <c r="I289" s="6">
        <v>4.7</v>
      </c>
      <c r="J289" s="20">
        <v>1</v>
      </c>
      <c r="K289" s="20">
        <v>0</v>
      </c>
      <c r="L289" s="20">
        <v>0</v>
      </c>
      <c r="M289" s="20">
        <v>1</v>
      </c>
      <c r="N289" s="20">
        <v>0</v>
      </c>
      <c r="O289" s="20">
        <v>0</v>
      </c>
      <c r="P289" s="21">
        <v>1</v>
      </c>
      <c r="Q289" s="15">
        <v>0.9</v>
      </c>
      <c r="R289" s="15">
        <v>0.9</v>
      </c>
      <c r="S289" s="15">
        <v>0.1</v>
      </c>
      <c r="T289" s="15">
        <v>9.9999999999999978E-2</v>
      </c>
      <c r="U289" s="15">
        <v>9.9999999999999978E-2</v>
      </c>
      <c r="V289" s="15">
        <v>-0.1</v>
      </c>
      <c r="W289" s="23">
        <v>0.19148936170212766</v>
      </c>
      <c r="X289" s="23">
        <v>0.19148936170212766</v>
      </c>
      <c r="Y289" s="23">
        <v>2.1276595744680851E-2</v>
      </c>
      <c r="Z289" s="23">
        <v>0.21276595744680851</v>
      </c>
      <c r="AA289" s="20">
        <v>4</v>
      </c>
      <c r="AB289" s="20" t="s">
        <v>541</v>
      </c>
      <c r="AC289" s="22">
        <v>0</v>
      </c>
    </row>
    <row r="290" spans="1:29" ht="15.75" thickBot="1" x14ac:dyDescent="0.3">
      <c r="A290" s="4" t="s">
        <v>601</v>
      </c>
      <c r="B290" s="5" t="s">
        <v>1531</v>
      </c>
      <c r="C290" s="14" t="s">
        <v>13</v>
      </c>
      <c r="D290" s="14">
        <v>3</v>
      </c>
      <c r="E290" s="20">
        <v>20</v>
      </c>
      <c r="F290" s="6">
        <v>4.9000000000000004</v>
      </c>
      <c r="G290" s="20">
        <v>6</v>
      </c>
      <c r="H290" s="6">
        <v>1.2</v>
      </c>
      <c r="I290" s="6">
        <v>1.9</v>
      </c>
      <c r="J290" s="20">
        <v>0</v>
      </c>
      <c r="K290" s="20">
        <v>0</v>
      </c>
      <c r="L290" s="20">
        <v>0</v>
      </c>
      <c r="M290" s="20">
        <v>0</v>
      </c>
      <c r="N290" s="20">
        <v>0</v>
      </c>
      <c r="O290" s="20">
        <v>0</v>
      </c>
      <c r="P290" s="21">
        <v>0</v>
      </c>
      <c r="Q290" s="15">
        <v>0.1</v>
      </c>
      <c r="R290" s="15">
        <v>0.1</v>
      </c>
      <c r="S290" s="15">
        <v>0.3</v>
      </c>
      <c r="T290" s="15">
        <v>-0.1</v>
      </c>
      <c r="U290" s="15">
        <v>-0.1</v>
      </c>
      <c r="V290" s="15">
        <v>-0.3</v>
      </c>
      <c r="W290" s="23">
        <v>5.2631578947368425E-2</v>
      </c>
      <c r="X290" s="23">
        <v>5.2631578947368425E-2</v>
      </c>
      <c r="Y290" s="23">
        <v>0.15789473684210525</v>
      </c>
      <c r="Z290" s="23">
        <v>0.21052631578947367</v>
      </c>
      <c r="AA290" s="20">
        <v>0</v>
      </c>
      <c r="AB290" s="20" t="s">
        <v>374</v>
      </c>
      <c r="AC290" s="22">
        <v>0</v>
      </c>
    </row>
    <row r="291" spans="1:29" ht="15.75" thickBot="1" x14ac:dyDescent="0.3">
      <c r="A291" s="4" t="s">
        <v>601</v>
      </c>
      <c r="B291" s="5" t="s">
        <v>651</v>
      </c>
      <c r="C291" s="14" t="s">
        <v>15</v>
      </c>
      <c r="D291" s="14">
        <v>4</v>
      </c>
      <c r="E291" s="20">
        <v>37</v>
      </c>
      <c r="F291" s="6">
        <v>5.7</v>
      </c>
      <c r="G291" s="20">
        <v>38</v>
      </c>
      <c r="H291" s="6">
        <v>4.2</v>
      </c>
      <c r="I291" s="6">
        <v>8.4</v>
      </c>
      <c r="J291" s="20">
        <v>3</v>
      </c>
      <c r="K291" s="20">
        <v>1</v>
      </c>
      <c r="L291" s="20">
        <v>1</v>
      </c>
      <c r="M291" s="20">
        <v>4</v>
      </c>
      <c r="N291" s="20">
        <v>0</v>
      </c>
      <c r="O291" s="20">
        <v>0</v>
      </c>
      <c r="P291" s="21">
        <v>4</v>
      </c>
      <c r="Q291" s="15">
        <v>2.7</v>
      </c>
      <c r="R291" s="15">
        <v>3.5</v>
      </c>
      <c r="S291" s="15">
        <v>0.2</v>
      </c>
      <c r="T291" s="15">
        <v>0.29999999999999982</v>
      </c>
      <c r="U291" s="15">
        <v>0.5</v>
      </c>
      <c r="V291" s="15">
        <v>-0.2</v>
      </c>
      <c r="W291" s="23">
        <v>0.32142857142857145</v>
      </c>
      <c r="X291" s="23">
        <v>0.41666666666666663</v>
      </c>
      <c r="Y291" s="23">
        <v>2.3809523809523808E-2</v>
      </c>
      <c r="Z291" s="23">
        <v>0.34523809523809523</v>
      </c>
      <c r="AA291" s="20">
        <v>3</v>
      </c>
      <c r="AB291" s="20" t="s">
        <v>374</v>
      </c>
      <c r="AC291" s="22">
        <v>0</v>
      </c>
    </row>
    <row r="292" spans="1:29" ht="15.75" thickBot="1" x14ac:dyDescent="0.3">
      <c r="A292" s="4" t="s">
        <v>601</v>
      </c>
      <c r="B292" s="5" t="s">
        <v>652</v>
      </c>
      <c r="C292" s="14" t="s">
        <v>15</v>
      </c>
      <c r="D292" s="14">
        <v>4</v>
      </c>
      <c r="E292" s="20" t="s">
        <v>374</v>
      </c>
      <c r="F292" s="6">
        <v>4.8</v>
      </c>
      <c r="G292" s="20">
        <v>0</v>
      </c>
      <c r="H292" s="6">
        <v>0</v>
      </c>
      <c r="I292" s="6">
        <v>0</v>
      </c>
      <c r="J292" s="20">
        <v>0</v>
      </c>
      <c r="K292" s="20">
        <v>0</v>
      </c>
      <c r="L292" s="20">
        <v>0</v>
      </c>
      <c r="M292" s="20">
        <v>0</v>
      </c>
      <c r="N292" s="20">
        <v>0</v>
      </c>
      <c r="O292" s="20">
        <v>0</v>
      </c>
      <c r="P292" s="21">
        <v>0</v>
      </c>
      <c r="Q292" s="15">
        <v>0</v>
      </c>
      <c r="R292" s="15">
        <v>0</v>
      </c>
      <c r="S292" s="15">
        <v>0</v>
      </c>
      <c r="T292" s="15">
        <v>0</v>
      </c>
      <c r="U292" s="15">
        <v>0</v>
      </c>
      <c r="V292" s="15">
        <v>0</v>
      </c>
      <c r="W292" s="23">
        <v>0</v>
      </c>
      <c r="X292" s="23">
        <v>0</v>
      </c>
      <c r="Y292" s="23">
        <v>0</v>
      </c>
      <c r="Z292" s="23">
        <v>0</v>
      </c>
      <c r="AA292" s="20">
        <v>0</v>
      </c>
      <c r="AB292" s="20" t="s">
        <v>374</v>
      </c>
      <c r="AC292" s="22">
        <v>0</v>
      </c>
    </row>
    <row r="293" spans="1:29" ht="15.75" thickBot="1" x14ac:dyDescent="0.3">
      <c r="A293" s="4" t="s">
        <v>601</v>
      </c>
      <c r="B293" s="5" t="s">
        <v>120</v>
      </c>
      <c r="C293" s="14" t="s">
        <v>15</v>
      </c>
      <c r="D293" s="14">
        <v>4</v>
      </c>
      <c r="E293" s="20">
        <v>26</v>
      </c>
      <c r="F293" s="6">
        <v>5.3</v>
      </c>
      <c r="G293" s="20">
        <v>6</v>
      </c>
      <c r="H293" s="6">
        <v>1.2</v>
      </c>
      <c r="I293" s="6">
        <v>1.6</v>
      </c>
      <c r="J293" s="20">
        <v>0</v>
      </c>
      <c r="K293" s="20">
        <v>0</v>
      </c>
      <c r="L293" s="20">
        <v>0</v>
      </c>
      <c r="M293" s="20">
        <v>0</v>
      </c>
      <c r="N293" s="20">
        <v>0</v>
      </c>
      <c r="O293" s="20">
        <v>0</v>
      </c>
      <c r="P293" s="21">
        <v>0</v>
      </c>
      <c r="Q293" s="15">
        <v>0.4</v>
      </c>
      <c r="R293" s="15">
        <v>0.4</v>
      </c>
      <c r="S293" s="15">
        <v>0</v>
      </c>
      <c r="T293" s="15">
        <v>-0.4</v>
      </c>
      <c r="U293" s="15">
        <v>-0.4</v>
      </c>
      <c r="V293" s="15">
        <v>0</v>
      </c>
      <c r="W293" s="23">
        <v>0.25</v>
      </c>
      <c r="X293" s="23">
        <v>0.25</v>
      </c>
      <c r="Y293" s="23">
        <v>0</v>
      </c>
      <c r="Z293" s="23">
        <v>0.25</v>
      </c>
      <c r="AA293" s="20">
        <v>0</v>
      </c>
      <c r="AB293" s="20" t="s">
        <v>374</v>
      </c>
      <c r="AC293" s="22">
        <v>0</v>
      </c>
    </row>
    <row r="294" spans="1:29" ht="15.75" thickBot="1" x14ac:dyDescent="0.3">
      <c r="A294" s="4" t="s">
        <v>25</v>
      </c>
      <c r="B294" s="5" t="s">
        <v>334</v>
      </c>
      <c r="C294" s="14" t="s">
        <v>16</v>
      </c>
      <c r="D294" s="14">
        <v>1</v>
      </c>
      <c r="E294" s="20">
        <v>32</v>
      </c>
      <c r="F294" s="6">
        <v>5.4</v>
      </c>
      <c r="G294" s="20">
        <v>35</v>
      </c>
      <c r="H294" s="6">
        <v>5.8</v>
      </c>
      <c r="I294" s="6">
        <v>5.9</v>
      </c>
      <c r="J294" s="20">
        <v>0</v>
      </c>
      <c r="K294" s="20">
        <v>0</v>
      </c>
      <c r="L294" s="20">
        <v>0</v>
      </c>
      <c r="M294" s="20">
        <v>0</v>
      </c>
      <c r="N294" s="20">
        <v>0</v>
      </c>
      <c r="O294" s="20">
        <v>0</v>
      </c>
      <c r="P294" s="21">
        <v>0</v>
      </c>
      <c r="Q294" s="15">
        <v>0</v>
      </c>
      <c r="R294" s="15">
        <v>0</v>
      </c>
      <c r="S294" s="15">
        <v>0</v>
      </c>
      <c r="T294" s="15">
        <v>0</v>
      </c>
      <c r="U294" s="15">
        <v>0</v>
      </c>
      <c r="V294" s="15">
        <v>0</v>
      </c>
      <c r="W294" s="23">
        <v>0</v>
      </c>
      <c r="X294" s="23">
        <v>0</v>
      </c>
      <c r="Y294" s="23">
        <v>0</v>
      </c>
      <c r="Z294" s="23">
        <v>0</v>
      </c>
      <c r="AA294" s="20">
        <v>0</v>
      </c>
      <c r="AB294" s="20" t="s">
        <v>374</v>
      </c>
      <c r="AC294" s="22">
        <v>0</v>
      </c>
    </row>
    <row r="295" spans="1:29" ht="15.75" thickBot="1" x14ac:dyDescent="0.3">
      <c r="A295" s="4" t="s">
        <v>25</v>
      </c>
      <c r="B295" s="5" t="s">
        <v>43</v>
      </c>
      <c r="C295" s="14" t="s">
        <v>16</v>
      </c>
      <c r="D295" s="14">
        <v>1</v>
      </c>
      <c r="E295" s="20">
        <v>25</v>
      </c>
      <c r="F295" s="6">
        <v>4.4000000000000004</v>
      </c>
      <c r="G295" s="20">
        <v>12</v>
      </c>
      <c r="H295" s="6">
        <v>4</v>
      </c>
      <c r="I295" s="6">
        <v>3</v>
      </c>
      <c r="J295" s="20">
        <v>0</v>
      </c>
      <c r="K295" s="20">
        <v>0</v>
      </c>
      <c r="L295" s="20">
        <v>0</v>
      </c>
      <c r="M295" s="20">
        <v>0</v>
      </c>
      <c r="N295" s="20">
        <v>0</v>
      </c>
      <c r="O295" s="20">
        <v>0</v>
      </c>
      <c r="P295" s="21">
        <v>0</v>
      </c>
      <c r="Q295" s="15">
        <v>0</v>
      </c>
      <c r="R295" s="15">
        <v>0</v>
      </c>
      <c r="S295" s="15">
        <v>0</v>
      </c>
      <c r="T295" s="15">
        <v>0</v>
      </c>
      <c r="U295" s="15">
        <v>0</v>
      </c>
      <c r="V295" s="15">
        <v>0</v>
      </c>
      <c r="W295" s="23">
        <v>0</v>
      </c>
      <c r="X295" s="23">
        <v>0</v>
      </c>
      <c r="Y295" s="23">
        <v>0</v>
      </c>
      <c r="Z295" s="23">
        <v>0</v>
      </c>
      <c r="AA295" s="20">
        <v>0</v>
      </c>
      <c r="AB295" s="20" t="s">
        <v>374</v>
      </c>
      <c r="AC295" s="22">
        <v>0</v>
      </c>
    </row>
    <row r="296" spans="1:29" ht="15.75" thickBot="1" x14ac:dyDescent="0.3">
      <c r="A296" s="4" t="s">
        <v>25</v>
      </c>
      <c r="B296" s="5" t="s">
        <v>335</v>
      </c>
      <c r="C296" s="14" t="s">
        <v>14</v>
      </c>
      <c r="D296" s="14">
        <v>2</v>
      </c>
      <c r="E296" s="20">
        <v>30</v>
      </c>
      <c r="F296" s="6">
        <v>6</v>
      </c>
      <c r="G296" s="20">
        <v>31</v>
      </c>
      <c r="H296" s="6">
        <v>3.4</v>
      </c>
      <c r="I296" s="6">
        <v>7.4</v>
      </c>
      <c r="J296" s="20">
        <v>0</v>
      </c>
      <c r="K296" s="20">
        <v>0</v>
      </c>
      <c r="L296" s="20">
        <v>0</v>
      </c>
      <c r="M296" s="20">
        <v>0</v>
      </c>
      <c r="N296" s="20">
        <v>0</v>
      </c>
      <c r="O296" s="20">
        <v>0</v>
      </c>
      <c r="P296" s="21">
        <v>0</v>
      </c>
      <c r="Q296" s="15">
        <v>0.4</v>
      </c>
      <c r="R296" s="15">
        <v>0.4</v>
      </c>
      <c r="S296" s="15">
        <v>1.1000000000000001</v>
      </c>
      <c r="T296" s="15">
        <v>-0.4</v>
      </c>
      <c r="U296" s="15">
        <v>-0.4</v>
      </c>
      <c r="V296" s="15">
        <v>-1.1000000000000001</v>
      </c>
      <c r="W296" s="23">
        <v>5.4054054054054057E-2</v>
      </c>
      <c r="X296" s="23">
        <v>5.4054054054054057E-2</v>
      </c>
      <c r="Y296" s="23">
        <v>0.14864864864864866</v>
      </c>
      <c r="Z296" s="23">
        <v>0.20270270270270271</v>
      </c>
      <c r="AA296" s="20">
        <v>1</v>
      </c>
      <c r="AB296" s="20" t="s">
        <v>374</v>
      </c>
      <c r="AC296" s="22">
        <v>0</v>
      </c>
    </row>
    <row r="297" spans="1:29" ht="15.75" thickBot="1" x14ac:dyDescent="0.3">
      <c r="A297" s="4" t="s">
        <v>25</v>
      </c>
      <c r="B297" s="5" t="s">
        <v>107</v>
      </c>
      <c r="C297" s="14" t="s">
        <v>14</v>
      </c>
      <c r="D297" s="14">
        <v>2</v>
      </c>
      <c r="E297" s="20">
        <v>25</v>
      </c>
      <c r="F297" s="6">
        <v>5.3</v>
      </c>
      <c r="G297" s="20">
        <v>39</v>
      </c>
      <c r="H297" s="6">
        <v>4.3</v>
      </c>
      <c r="I297" s="6">
        <v>8.3000000000000007</v>
      </c>
      <c r="J297" s="20">
        <v>1</v>
      </c>
      <c r="K297" s="20">
        <v>0</v>
      </c>
      <c r="L297" s="20">
        <v>0</v>
      </c>
      <c r="M297" s="20">
        <v>1</v>
      </c>
      <c r="N297" s="20">
        <v>1</v>
      </c>
      <c r="O297" s="20">
        <v>1</v>
      </c>
      <c r="P297" s="21">
        <v>2</v>
      </c>
      <c r="Q297" s="15">
        <v>0.4</v>
      </c>
      <c r="R297" s="15">
        <v>0.4</v>
      </c>
      <c r="S297" s="15">
        <v>0.1</v>
      </c>
      <c r="T297" s="15">
        <v>0.6</v>
      </c>
      <c r="U297" s="15">
        <v>0.6</v>
      </c>
      <c r="V297" s="15">
        <v>0.9</v>
      </c>
      <c r="W297" s="23">
        <v>4.8192771084337345E-2</v>
      </c>
      <c r="X297" s="23">
        <v>4.8192771084337345E-2</v>
      </c>
      <c r="Y297" s="23">
        <v>1.2048192771084336E-2</v>
      </c>
      <c r="Z297" s="23">
        <v>6.0240963855421679E-2</v>
      </c>
      <c r="AA297" s="20">
        <v>3</v>
      </c>
      <c r="AB297" s="20" t="s">
        <v>374</v>
      </c>
      <c r="AC297" s="22">
        <v>0</v>
      </c>
    </row>
    <row r="298" spans="1:29" ht="15.75" thickBot="1" x14ac:dyDescent="0.3">
      <c r="A298" s="4" t="s">
        <v>25</v>
      </c>
      <c r="B298" s="5" t="s">
        <v>533</v>
      </c>
      <c r="C298" s="14" t="s">
        <v>14</v>
      </c>
      <c r="D298" s="14">
        <v>2</v>
      </c>
      <c r="E298" s="20">
        <v>21</v>
      </c>
      <c r="F298" s="6">
        <v>4</v>
      </c>
      <c r="G298" s="20">
        <v>1</v>
      </c>
      <c r="H298" s="6">
        <v>1</v>
      </c>
      <c r="I298" s="6">
        <v>0.5</v>
      </c>
      <c r="J298" s="20">
        <v>0</v>
      </c>
      <c r="K298" s="20">
        <v>0</v>
      </c>
      <c r="L298" s="20">
        <v>0</v>
      </c>
      <c r="M298" s="20">
        <v>0</v>
      </c>
      <c r="N298" s="20">
        <v>0</v>
      </c>
      <c r="O298" s="20">
        <v>0</v>
      </c>
      <c r="P298" s="21">
        <v>0</v>
      </c>
      <c r="Q298" s="15">
        <v>0</v>
      </c>
      <c r="R298" s="15">
        <v>0</v>
      </c>
      <c r="S298" s="15">
        <v>0</v>
      </c>
      <c r="T298" s="15">
        <v>0</v>
      </c>
      <c r="U298" s="15">
        <v>0</v>
      </c>
      <c r="V298" s="15">
        <v>0</v>
      </c>
      <c r="W298" s="23">
        <v>0</v>
      </c>
      <c r="X298" s="23">
        <v>0</v>
      </c>
      <c r="Y298" s="23">
        <v>0</v>
      </c>
      <c r="Z298" s="23">
        <v>0</v>
      </c>
      <c r="AA298" s="20">
        <v>0</v>
      </c>
      <c r="AB298" s="20" t="s">
        <v>374</v>
      </c>
      <c r="AC298" s="22">
        <v>0</v>
      </c>
    </row>
    <row r="299" spans="1:29" ht="15.75" thickBot="1" x14ac:dyDescent="0.3">
      <c r="A299" s="4" t="s">
        <v>25</v>
      </c>
      <c r="B299" s="5" t="s">
        <v>213</v>
      </c>
      <c r="C299" s="14" t="s">
        <v>14</v>
      </c>
      <c r="D299" s="14">
        <v>2</v>
      </c>
      <c r="E299" s="20">
        <v>27</v>
      </c>
      <c r="F299" s="6">
        <v>4.8</v>
      </c>
      <c r="G299" s="20">
        <v>2</v>
      </c>
      <c r="H299" s="6">
        <v>1</v>
      </c>
      <c r="I299" s="6">
        <v>0.1</v>
      </c>
      <c r="J299" s="20">
        <v>0</v>
      </c>
      <c r="K299" s="20">
        <v>0</v>
      </c>
      <c r="L299" s="20">
        <v>0</v>
      </c>
      <c r="M299" s="20">
        <v>0</v>
      </c>
      <c r="N299" s="20">
        <v>0</v>
      </c>
      <c r="O299" s="20">
        <v>0</v>
      </c>
      <c r="P299" s="21">
        <v>0</v>
      </c>
      <c r="Q299" s="15">
        <v>0</v>
      </c>
      <c r="R299" s="15">
        <v>0</v>
      </c>
      <c r="S299" s="15">
        <v>0</v>
      </c>
      <c r="T299" s="15">
        <v>0</v>
      </c>
      <c r="U299" s="15">
        <v>0</v>
      </c>
      <c r="V299" s="15">
        <v>0</v>
      </c>
      <c r="W299" s="23">
        <v>0</v>
      </c>
      <c r="X299" s="23">
        <v>0</v>
      </c>
      <c r="Y299" s="23">
        <v>0</v>
      </c>
      <c r="Z299" s="23">
        <v>0</v>
      </c>
      <c r="AA299" s="20">
        <v>0</v>
      </c>
      <c r="AB299" s="20" t="s">
        <v>374</v>
      </c>
      <c r="AC299" s="22">
        <v>0</v>
      </c>
    </row>
    <row r="300" spans="1:29" ht="15.75" thickBot="1" x14ac:dyDescent="0.3">
      <c r="A300" s="4" t="s">
        <v>25</v>
      </c>
      <c r="B300" s="5" t="s">
        <v>125</v>
      </c>
      <c r="C300" s="14" t="s">
        <v>14</v>
      </c>
      <c r="D300" s="14">
        <v>2</v>
      </c>
      <c r="E300" s="20">
        <v>28</v>
      </c>
      <c r="F300" s="6">
        <v>4.5999999999999996</v>
      </c>
      <c r="G300" s="20">
        <v>10</v>
      </c>
      <c r="H300" s="6">
        <v>2</v>
      </c>
      <c r="I300" s="6">
        <v>1.6</v>
      </c>
      <c r="J300" s="20">
        <v>0</v>
      </c>
      <c r="K300" s="20">
        <v>0</v>
      </c>
      <c r="L300" s="20">
        <v>0</v>
      </c>
      <c r="M300" s="20">
        <v>0</v>
      </c>
      <c r="N300" s="20">
        <v>0</v>
      </c>
      <c r="O300" s="20">
        <v>0</v>
      </c>
      <c r="P300" s="21">
        <v>0</v>
      </c>
      <c r="Q300" s="15">
        <v>0</v>
      </c>
      <c r="R300" s="15">
        <v>0</v>
      </c>
      <c r="S300" s="15">
        <v>0.1</v>
      </c>
      <c r="T300" s="15">
        <v>0</v>
      </c>
      <c r="U300" s="15">
        <v>0</v>
      </c>
      <c r="V300" s="15">
        <v>-0.1</v>
      </c>
      <c r="W300" s="23">
        <v>0</v>
      </c>
      <c r="X300" s="23">
        <v>0</v>
      </c>
      <c r="Y300" s="23">
        <v>6.25E-2</v>
      </c>
      <c r="Z300" s="23">
        <v>6.25E-2</v>
      </c>
      <c r="AA300" s="20">
        <v>0</v>
      </c>
      <c r="AB300" s="20" t="s">
        <v>374</v>
      </c>
      <c r="AC300" s="22">
        <v>0</v>
      </c>
    </row>
    <row r="301" spans="1:29" ht="15.75" thickBot="1" x14ac:dyDescent="0.3">
      <c r="A301" s="4" t="s">
        <v>25</v>
      </c>
      <c r="B301" s="5" t="s">
        <v>539</v>
      </c>
      <c r="C301" s="14" t="s">
        <v>14</v>
      </c>
      <c r="D301" s="14">
        <v>2</v>
      </c>
      <c r="E301" s="20">
        <v>21</v>
      </c>
      <c r="F301" s="6">
        <v>4.7</v>
      </c>
      <c r="G301" s="20">
        <v>4</v>
      </c>
      <c r="H301" s="6">
        <v>1</v>
      </c>
      <c r="I301" s="6">
        <v>0.9</v>
      </c>
      <c r="J301" s="20">
        <v>0</v>
      </c>
      <c r="K301" s="20">
        <v>0</v>
      </c>
      <c r="L301" s="20">
        <v>0</v>
      </c>
      <c r="M301" s="20">
        <v>0</v>
      </c>
      <c r="N301" s="20">
        <v>0</v>
      </c>
      <c r="O301" s="20">
        <v>0</v>
      </c>
      <c r="P301" s="21">
        <v>0</v>
      </c>
      <c r="Q301" s="15">
        <v>0.2</v>
      </c>
      <c r="R301" s="15">
        <v>0.2</v>
      </c>
      <c r="S301" s="15">
        <v>0.1</v>
      </c>
      <c r="T301" s="15">
        <v>-0.2</v>
      </c>
      <c r="U301" s="15">
        <v>-0.2</v>
      </c>
      <c r="V301" s="15">
        <v>-0.1</v>
      </c>
      <c r="W301" s="23">
        <v>0.22222222222222224</v>
      </c>
      <c r="X301" s="23">
        <v>0.22222222222222224</v>
      </c>
      <c r="Y301" s="23">
        <v>0.11111111111111112</v>
      </c>
      <c r="Z301" s="23">
        <v>0.33333333333333337</v>
      </c>
      <c r="AA301" s="20">
        <v>0</v>
      </c>
      <c r="AB301" s="20" t="s">
        <v>374</v>
      </c>
      <c r="AC301" s="22">
        <v>0</v>
      </c>
    </row>
    <row r="302" spans="1:29" ht="15.75" thickBot="1" x14ac:dyDescent="0.3">
      <c r="A302" s="4" t="s">
        <v>25</v>
      </c>
      <c r="B302" s="5" t="s">
        <v>39</v>
      </c>
      <c r="C302" s="14" t="s">
        <v>14</v>
      </c>
      <c r="D302" s="14">
        <v>2</v>
      </c>
      <c r="E302" s="20">
        <v>26</v>
      </c>
      <c r="F302" s="6">
        <v>7</v>
      </c>
      <c r="G302" s="20">
        <v>44</v>
      </c>
      <c r="H302" s="6">
        <v>4.9000000000000004</v>
      </c>
      <c r="I302" s="6">
        <v>8.4</v>
      </c>
      <c r="J302" s="20">
        <v>0</v>
      </c>
      <c r="K302" s="20">
        <v>0</v>
      </c>
      <c r="L302" s="20">
        <v>0</v>
      </c>
      <c r="M302" s="20">
        <v>0</v>
      </c>
      <c r="N302" s="20">
        <v>1</v>
      </c>
      <c r="O302" s="20">
        <v>1</v>
      </c>
      <c r="P302" s="21">
        <v>1</v>
      </c>
      <c r="Q302" s="15">
        <v>0.4</v>
      </c>
      <c r="R302" s="15">
        <v>0.4</v>
      </c>
      <c r="S302" s="15">
        <v>2.9</v>
      </c>
      <c r="T302" s="15">
        <v>-0.4</v>
      </c>
      <c r="U302" s="15">
        <v>-0.4</v>
      </c>
      <c r="V302" s="15">
        <v>-1.9</v>
      </c>
      <c r="W302" s="23">
        <v>4.7619047619047616E-2</v>
      </c>
      <c r="X302" s="23">
        <v>4.7619047619047616E-2</v>
      </c>
      <c r="Y302" s="23">
        <v>0.34523809523809523</v>
      </c>
      <c r="Z302" s="23">
        <v>0.39285714285714285</v>
      </c>
      <c r="AA302" s="20">
        <v>2</v>
      </c>
      <c r="AB302" s="20" t="s">
        <v>374</v>
      </c>
      <c r="AC302" s="22">
        <v>0</v>
      </c>
    </row>
    <row r="303" spans="1:29" ht="15.75" thickBot="1" x14ac:dyDescent="0.3">
      <c r="A303" s="4" t="s">
        <v>25</v>
      </c>
      <c r="B303" s="5" t="s">
        <v>60</v>
      </c>
      <c r="C303" s="14" t="s">
        <v>14</v>
      </c>
      <c r="D303" s="14">
        <v>2</v>
      </c>
      <c r="E303" s="20">
        <v>33</v>
      </c>
      <c r="F303" s="6">
        <v>6.1</v>
      </c>
      <c r="G303" s="20">
        <v>45</v>
      </c>
      <c r="H303" s="6">
        <v>5</v>
      </c>
      <c r="I303" s="6">
        <v>9</v>
      </c>
      <c r="J303" s="20">
        <v>1</v>
      </c>
      <c r="K303" s="20">
        <v>0</v>
      </c>
      <c r="L303" s="20">
        <v>0</v>
      </c>
      <c r="M303" s="20">
        <v>1</v>
      </c>
      <c r="N303" s="20">
        <v>0</v>
      </c>
      <c r="O303" s="20">
        <v>0</v>
      </c>
      <c r="P303" s="21">
        <v>1</v>
      </c>
      <c r="Q303" s="15">
        <v>0.5</v>
      </c>
      <c r="R303" s="15">
        <v>0.5</v>
      </c>
      <c r="S303" s="15">
        <v>0.2</v>
      </c>
      <c r="T303" s="15">
        <v>0.5</v>
      </c>
      <c r="U303" s="15">
        <v>0.5</v>
      </c>
      <c r="V303" s="15">
        <v>-0.2</v>
      </c>
      <c r="W303" s="23">
        <v>5.5555555555555552E-2</v>
      </c>
      <c r="X303" s="23">
        <v>5.5555555555555552E-2</v>
      </c>
      <c r="Y303" s="23">
        <v>2.2222222222222223E-2</v>
      </c>
      <c r="Z303" s="23">
        <v>7.7777777777777779E-2</v>
      </c>
      <c r="AA303" s="20">
        <v>1</v>
      </c>
      <c r="AB303" s="20" t="s">
        <v>374</v>
      </c>
      <c r="AC303" s="22">
        <v>0</v>
      </c>
    </row>
    <row r="304" spans="1:29" ht="15.75" thickBot="1" x14ac:dyDescent="0.3">
      <c r="A304" s="4" t="s">
        <v>25</v>
      </c>
      <c r="B304" s="5" t="s">
        <v>336</v>
      </c>
      <c r="C304" s="14" t="s">
        <v>13</v>
      </c>
      <c r="D304" s="14">
        <v>3</v>
      </c>
      <c r="E304" s="20">
        <v>25</v>
      </c>
      <c r="F304" s="6">
        <v>6.2</v>
      </c>
      <c r="G304" s="20">
        <v>16</v>
      </c>
      <c r="H304" s="6">
        <v>1.8</v>
      </c>
      <c r="I304" s="6">
        <v>7</v>
      </c>
      <c r="J304" s="20">
        <v>0</v>
      </c>
      <c r="K304" s="20">
        <v>0</v>
      </c>
      <c r="L304" s="20">
        <v>0</v>
      </c>
      <c r="M304" s="20">
        <v>0</v>
      </c>
      <c r="N304" s="20">
        <v>0</v>
      </c>
      <c r="O304" s="20">
        <v>0</v>
      </c>
      <c r="P304" s="21">
        <v>0</v>
      </c>
      <c r="Q304" s="15">
        <v>0.3</v>
      </c>
      <c r="R304" s="15">
        <v>0.3</v>
      </c>
      <c r="S304" s="15">
        <v>1.2</v>
      </c>
      <c r="T304" s="15">
        <v>-0.3</v>
      </c>
      <c r="U304" s="15">
        <v>-0.3</v>
      </c>
      <c r="V304" s="15">
        <v>-1.2</v>
      </c>
      <c r="W304" s="23">
        <v>4.2857142857142858E-2</v>
      </c>
      <c r="X304" s="23">
        <v>4.2857142857142858E-2</v>
      </c>
      <c r="Y304" s="23">
        <v>0.17142857142857143</v>
      </c>
      <c r="Z304" s="23">
        <v>0.2142857142857143</v>
      </c>
      <c r="AA304" s="20">
        <v>3</v>
      </c>
      <c r="AB304" s="20" t="s">
        <v>374</v>
      </c>
      <c r="AC304" s="22">
        <v>0</v>
      </c>
    </row>
    <row r="305" spans="1:29" ht="15.75" thickBot="1" x14ac:dyDescent="0.3">
      <c r="A305" s="4" t="s">
        <v>25</v>
      </c>
      <c r="B305" s="5" t="s">
        <v>222</v>
      </c>
      <c r="C305" s="14" t="s">
        <v>13</v>
      </c>
      <c r="D305" s="14">
        <v>3</v>
      </c>
      <c r="E305" s="20">
        <v>23</v>
      </c>
      <c r="F305" s="6">
        <v>5.3</v>
      </c>
      <c r="G305" s="20">
        <v>21</v>
      </c>
      <c r="H305" s="6">
        <v>3.5</v>
      </c>
      <c r="I305" s="6">
        <v>3.6</v>
      </c>
      <c r="J305" s="20">
        <v>1</v>
      </c>
      <c r="K305" s="20">
        <v>0</v>
      </c>
      <c r="L305" s="20">
        <v>0</v>
      </c>
      <c r="M305" s="20">
        <v>1</v>
      </c>
      <c r="N305" s="20">
        <v>0</v>
      </c>
      <c r="O305" s="20">
        <v>1</v>
      </c>
      <c r="P305" s="21">
        <v>2</v>
      </c>
      <c r="Q305" s="15">
        <v>1.1000000000000001</v>
      </c>
      <c r="R305" s="15">
        <v>1.1000000000000001</v>
      </c>
      <c r="S305" s="15">
        <v>0.1</v>
      </c>
      <c r="T305" s="15">
        <v>-0.10000000000000009</v>
      </c>
      <c r="U305" s="15">
        <v>-0.10000000000000009</v>
      </c>
      <c r="V305" s="15">
        <v>-0.1</v>
      </c>
      <c r="W305" s="23">
        <v>0.30555555555555558</v>
      </c>
      <c r="X305" s="23">
        <v>0.30555555555555558</v>
      </c>
      <c r="Y305" s="23">
        <v>2.777777777777778E-2</v>
      </c>
      <c r="Z305" s="23">
        <v>0.33333333333333337</v>
      </c>
      <c r="AA305" s="20">
        <v>0</v>
      </c>
      <c r="AB305" s="20" t="s">
        <v>374</v>
      </c>
      <c r="AC305" s="22">
        <v>0</v>
      </c>
    </row>
    <row r="306" spans="1:29" ht="15.75" thickBot="1" x14ac:dyDescent="0.3">
      <c r="A306" s="4" t="s">
        <v>25</v>
      </c>
      <c r="B306" s="5" t="s">
        <v>337</v>
      </c>
      <c r="C306" s="14" t="s">
        <v>13</v>
      </c>
      <c r="D306" s="14">
        <v>3</v>
      </c>
      <c r="E306" s="20">
        <v>27</v>
      </c>
      <c r="F306" s="6">
        <v>7.3</v>
      </c>
      <c r="G306" s="20">
        <v>35</v>
      </c>
      <c r="H306" s="6">
        <v>5</v>
      </c>
      <c r="I306" s="6">
        <v>5.5</v>
      </c>
      <c r="J306" s="20">
        <v>2</v>
      </c>
      <c r="K306" s="20">
        <v>0</v>
      </c>
      <c r="L306" s="20">
        <v>0</v>
      </c>
      <c r="M306" s="20">
        <v>2</v>
      </c>
      <c r="N306" s="20">
        <v>2</v>
      </c>
      <c r="O306" s="20">
        <v>3</v>
      </c>
      <c r="P306" s="21">
        <v>5</v>
      </c>
      <c r="Q306" s="15">
        <v>2.7</v>
      </c>
      <c r="R306" s="15">
        <v>2.7</v>
      </c>
      <c r="S306" s="15">
        <v>0.3</v>
      </c>
      <c r="T306" s="15">
        <v>-0.70000000000000018</v>
      </c>
      <c r="U306" s="15">
        <v>-0.70000000000000018</v>
      </c>
      <c r="V306" s="15">
        <v>1.7</v>
      </c>
      <c r="W306" s="23">
        <v>0.49090909090909096</v>
      </c>
      <c r="X306" s="23">
        <v>0.49090909090909096</v>
      </c>
      <c r="Y306" s="23">
        <v>5.4545454545454543E-2</v>
      </c>
      <c r="Z306" s="23">
        <v>0.54545454545454553</v>
      </c>
      <c r="AA306" s="20">
        <v>1</v>
      </c>
      <c r="AB306" s="20" t="s">
        <v>374</v>
      </c>
      <c r="AC306" s="22">
        <v>0</v>
      </c>
    </row>
    <row r="307" spans="1:29" ht="15.75" thickBot="1" x14ac:dyDescent="0.3">
      <c r="A307" s="4" t="s">
        <v>25</v>
      </c>
      <c r="B307" s="5" t="s">
        <v>81</v>
      </c>
      <c r="C307" s="14" t="s">
        <v>13</v>
      </c>
      <c r="D307" s="14">
        <v>3</v>
      </c>
      <c r="E307" s="20">
        <v>24</v>
      </c>
      <c r="F307" s="6">
        <v>6.4</v>
      </c>
      <c r="G307" s="20">
        <v>24</v>
      </c>
      <c r="H307" s="6">
        <v>2.7</v>
      </c>
      <c r="I307" s="6">
        <v>7.3</v>
      </c>
      <c r="J307" s="20">
        <v>0</v>
      </c>
      <c r="K307" s="20">
        <v>0</v>
      </c>
      <c r="L307" s="20">
        <v>0</v>
      </c>
      <c r="M307" s="20">
        <v>0</v>
      </c>
      <c r="N307" s="20">
        <v>1</v>
      </c>
      <c r="O307" s="20">
        <v>2</v>
      </c>
      <c r="P307" s="21">
        <v>2</v>
      </c>
      <c r="Q307" s="15">
        <v>1.5</v>
      </c>
      <c r="R307" s="15">
        <v>1.5</v>
      </c>
      <c r="S307" s="15">
        <v>0.8</v>
      </c>
      <c r="T307" s="15">
        <v>-1.5</v>
      </c>
      <c r="U307" s="15">
        <v>-1.5</v>
      </c>
      <c r="V307" s="15">
        <v>0.19999999999999996</v>
      </c>
      <c r="W307" s="23">
        <v>0.20547945205479454</v>
      </c>
      <c r="X307" s="23">
        <v>0.20547945205479454</v>
      </c>
      <c r="Y307" s="23">
        <v>0.10958904109589042</v>
      </c>
      <c r="Z307" s="23">
        <v>0.31506849315068497</v>
      </c>
      <c r="AA307" s="20">
        <v>3</v>
      </c>
      <c r="AB307" s="20" t="s">
        <v>374</v>
      </c>
      <c r="AC307" s="22">
        <v>0</v>
      </c>
    </row>
    <row r="308" spans="1:29" ht="15.75" thickBot="1" x14ac:dyDescent="0.3">
      <c r="A308" s="4" t="s">
        <v>25</v>
      </c>
      <c r="B308" s="5" t="s">
        <v>228</v>
      </c>
      <c r="C308" s="14" t="s">
        <v>13</v>
      </c>
      <c r="D308" s="14">
        <v>3</v>
      </c>
      <c r="E308" s="20">
        <v>21</v>
      </c>
      <c r="F308" s="6">
        <v>5.2</v>
      </c>
      <c r="G308" s="20">
        <v>1</v>
      </c>
      <c r="H308" s="6">
        <v>1</v>
      </c>
      <c r="I308" s="6">
        <v>0.1</v>
      </c>
      <c r="J308" s="20">
        <v>0</v>
      </c>
      <c r="K308" s="20">
        <v>0</v>
      </c>
      <c r="L308" s="20">
        <v>0</v>
      </c>
      <c r="M308" s="20">
        <v>0</v>
      </c>
      <c r="N308" s="20">
        <v>0</v>
      </c>
      <c r="O308" s="20">
        <v>0</v>
      </c>
      <c r="P308" s="21">
        <v>0</v>
      </c>
      <c r="Q308" s="15">
        <v>0</v>
      </c>
      <c r="R308" s="15">
        <v>0</v>
      </c>
      <c r="S308" s="15">
        <v>0</v>
      </c>
      <c r="T308" s="15">
        <v>0</v>
      </c>
      <c r="U308" s="15">
        <v>0</v>
      </c>
      <c r="V308" s="15">
        <v>0</v>
      </c>
      <c r="W308" s="23">
        <v>0</v>
      </c>
      <c r="X308" s="23">
        <v>0</v>
      </c>
      <c r="Y308" s="23">
        <v>0</v>
      </c>
      <c r="Z308" s="23">
        <v>0</v>
      </c>
      <c r="AA308" s="20">
        <v>0</v>
      </c>
      <c r="AB308" s="20" t="s">
        <v>374</v>
      </c>
      <c r="AC308" s="22">
        <v>0</v>
      </c>
    </row>
    <row r="309" spans="1:29" ht="15.75" thickBot="1" x14ac:dyDescent="0.3">
      <c r="A309" s="4" t="s">
        <v>25</v>
      </c>
      <c r="B309" s="5" t="s">
        <v>338</v>
      </c>
      <c r="C309" s="14" t="s">
        <v>13</v>
      </c>
      <c r="D309" s="14">
        <v>3</v>
      </c>
      <c r="E309" s="20" t="s">
        <v>374</v>
      </c>
      <c r="F309" s="6">
        <v>4.4000000000000004</v>
      </c>
      <c r="G309" s="20">
        <v>0</v>
      </c>
      <c r="H309" s="6">
        <v>0</v>
      </c>
      <c r="I309" s="6">
        <v>0</v>
      </c>
      <c r="J309" s="20">
        <v>0</v>
      </c>
      <c r="K309" s="20">
        <v>0</v>
      </c>
      <c r="L309" s="20">
        <v>0</v>
      </c>
      <c r="M309" s="20">
        <v>0</v>
      </c>
      <c r="N309" s="20">
        <v>0</v>
      </c>
      <c r="O309" s="20">
        <v>0</v>
      </c>
      <c r="P309" s="21">
        <v>0</v>
      </c>
      <c r="Q309" s="15">
        <v>0</v>
      </c>
      <c r="R309" s="15">
        <v>0</v>
      </c>
      <c r="S309" s="15">
        <v>0</v>
      </c>
      <c r="T309" s="15">
        <v>0</v>
      </c>
      <c r="U309" s="15">
        <v>0</v>
      </c>
      <c r="V309" s="15">
        <v>0</v>
      </c>
      <c r="W309" s="23">
        <v>0</v>
      </c>
      <c r="X309" s="23">
        <v>0</v>
      </c>
      <c r="Y309" s="23">
        <v>0</v>
      </c>
      <c r="Z309" s="23">
        <v>0</v>
      </c>
      <c r="AA309" s="20">
        <v>0</v>
      </c>
      <c r="AB309" s="20" t="s">
        <v>374</v>
      </c>
      <c r="AC309" s="22">
        <v>0</v>
      </c>
    </row>
    <row r="310" spans="1:29" ht="15.75" thickBot="1" x14ac:dyDescent="0.3">
      <c r="A310" s="4" t="s">
        <v>25</v>
      </c>
      <c r="B310" s="5" t="s">
        <v>1532</v>
      </c>
      <c r="C310" s="14" t="s">
        <v>13</v>
      </c>
      <c r="D310" s="14">
        <v>3</v>
      </c>
      <c r="E310" s="20">
        <v>27</v>
      </c>
      <c r="F310" s="6">
        <v>6.8</v>
      </c>
      <c r="G310" s="20">
        <v>1</v>
      </c>
      <c r="H310" s="6">
        <v>1</v>
      </c>
      <c r="I310" s="6">
        <v>0.2</v>
      </c>
      <c r="J310" s="20">
        <v>0</v>
      </c>
      <c r="K310" s="20">
        <v>0</v>
      </c>
      <c r="L310" s="20">
        <v>0</v>
      </c>
      <c r="M310" s="20">
        <v>0</v>
      </c>
      <c r="N310" s="20">
        <v>0</v>
      </c>
      <c r="O310" s="20">
        <v>0</v>
      </c>
      <c r="P310" s="21">
        <v>0</v>
      </c>
      <c r="Q310" s="15">
        <v>0.2</v>
      </c>
      <c r="R310" s="15">
        <v>0.2</v>
      </c>
      <c r="S310" s="15">
        <v>0.1</v>
      </c>
      <c r="T310" s="15">
        <v>-0.2</v>
      </c>
      <c r="U310" s="15">
        <v>-0.2</v>
      </c>
      <c r="V310" s="15">
        <v>-0.1</v>
      </c>
      <c r="W310" s="23">
        <v>1</v>
      </c>
      <c r="X310" s="23">
        <v>1</v>
      </c>
      <c r="Y310" s="23">
        <v>0.5</v>
      </c>
      <c r="Z310" s="23">
        <v>1.5</v>
      </c>
      <c r="AA310" s="20">
        <v>0</v>
      </c>
      <c r="AB310" s="20" t="s">
        <v>374</v>
      </c>
      <c r="AC310" s="22">
        <v>0</v>
      </c>
    </row>
    <row r="311" spans="1:29" ht="15.75" thickBot="1" x14ac:dyDescent="0.3">
      <c r="A311" s="4" t="s">
        <v>25</v>
      </c>
      <c r="B311" s="5" t="s">
        <v>17</v>
      </c>
      <c r="C311" s="14" t="s">
        <v>13</v>
      </c>
      <c r="D311" s="14">
        <v>3</v>
      </c>
      <c r="E311" s="20">
        <v>27</v>
      </c>
      <c r="F311" s="6">
        <v>7.9</v>
      </c>
      <c r="G311" s="20">
        <v>60</v>
      </c>
      <c r="H311" s="6">
        <v>6.7</v>
      </c>
      <c r="I311" s="6">
        <v>5.9</v>
      </c>
      <c r="J311" s="20">
        <v>5</v>
      </c>
      <c r="K311" s="20">
        <v>0</v>
      </c>
      <c r="L311" s="20">
        <v>0</v>
      </c>
      <c r="M311" s="20">
        <v>5</v>
      </c>
      <c r="N311" s="20">
        <v>2</v>
      </c>
      <c r="O311" s="20">
        <v>2</v>
      </c>
      <c r="P311" s="21">
        <v>7</v>
      </c>
      <c r="Q311" s="15">
        <v>2.8</v>
      </c>
      <c r="R311" s="15">
        <v>2.8</v>
      </c>
      <c r="S311" s="15">
        <v>1.2</v>
      </c>
      <c r="T311" s="15">
        <v>2.2000000000000002</v>
      </c>
      <c r="U311" s="15">
        <v>2.2000000000000002</v>
      </c>
      <c r="V311" s="15">
        <v>0.8</v>
      </c>
      <c r="W311" s="23">
        <v>0.47457627118644063</v>
      </c>
      <c r="X311" s="23">
        <v>0.47457627118644063</v>
      </c>
      <c r="Y311" s="23">
        <v>0.20338983050847456</v>
      </c>
      <c r="Z311" s="23">
        <v>0.67796610169491522</v>
      </c>
      <c r="AA311" s="20">
        <v>0</v>
      </c>
      <c r="AB311" s="20" t="s">
        <v>374</v>
      </c>
      <c r="AC311" s="22">
        <v>0</v>
      </c>
    </row>
    <row r="312" spans="1:29" ht="15.75" thickBot="1" x14ac:dyDescent="0.3">
      <c r="A312" s="4" t="s">
        <v>25</v>
      </c>
      <c r="B312" s="5" t="s">
        <v>26</v>
      </c>
      <c r="C312" s="14" t="s">
        <v>13</v>
      </c>
      <c r="D312" s="14">
        <v>3</v>
      </c>
      <c r="E312" s="20">
        <v>32</v>
      </c>
      <c r="F312" s="6">
        <v>12.7</v>
      </c>
      <c r="G312" s="20">
        <v>84</v>
      </c>
      <c r="H312" s="6">
        <v>9.3000000000000007</v>
      </c>
      <c r="I312" s="6">
        <v>8.6999999999999993</v>
      </c>
      <c r="J312" s="20">
        <v>4</v>
      </c>
      <c r="K312" s="20">
        <v>2</v>
      </c>
      <c r="L312" s="20">
        <v>2</v>
      </c>
      <c r="M312" s="20">
        <v>6</v>
      </c>
      <c r="N312" s="20">
        <v>5</v>
      </c>
      <c r="O312" s="20">
        <v>5</v>
      </c>
      <c r="P312" s="21">
        <v>11</v>
      </c>
      <c r="Q312" s="15">
        <v>3.6</v>
      </c>
      <c r="R312" s="15">
        <v>5.2</v>
      </c>
      <c r="S312" s="15">
        <v>1.6</v>
      </c>
      <c r="T312" s="15">
        <v>0.39999999999999991</v>
      </c>
      <c r="U312" s="15">
        <v>0.79999999999999982</v>
      </c>
      <c r="V312" s="15">
        <v>3.4</v>
      </c>
      <c r="W312" s="23">
        <v>0.41379310344827591</v>
      </c>
      <c r="X312" s="23">
        <v>0.5977011494252874</v>
      </c>
      <c r="Y312" s="23">
        <v>0.18390804597701152</v>
      </c>
      <c r="Z312" s="23">
        <v>0.5977011494252874</v>
      </c>
      <c r="AA312" s="20">
        <v>0</v>
      </c>
      <c r="AB312" s="20" t="s">
        <v>374</v>
      </c>
      <c r="AC312" s="22">
        <v>0</v>
      </c>
    </row>
    <row r="313" spans="1:29" ht="15.75" thickBot="1" x14ac:dyDescent="0.3">
      <c r="A313" s="4" t="s">
        <v>25</v>
      </c>
      <c r="B313" s="5" t="s">
        <v>169</v>
      </c>
      <c r="C313" s="14" t="s">
        <v>13</v>
      </c>
      <c r="D313" s="14">
        <v>3</v>
      </c>
      <c r="E313" s="20">
        <v>22</v>
      </c>
      <c r="F313" s="6">
        <v>5</v>
      </c>
      <c r="G313" s="20">
        <v>22</v>
      </c>
      <c r="H313" s="6">
        <v>2.4</v>
      </c>
      <c r="I313" s="6">
        <v>9</v>
      </c>
      <c r="J313" s="20">
        <v>0</v>
      </c>
      <c r="K313" s="20">
        <v>0</v>
      </c>
      <c r="L313" s="20">
        <v>0</v>
      </c>
      <c r="M313" s="20">
        <v>0</v>
      </c>
      <c r="N313" s="20">
        <v>0</v>
      </c>
      <c r="O313" s="20">
        <v>0</v>
      </c>
      <c r="P313" s="21">
        <v>0</v>
      </c>
      <c r="Q313" s="15">
        <v>0.1</v>
      </c>
      <c r="R313" s="15">
        <v>0.1</v>
      </c>
      <c r="S313" s="15">
        <v>1.1000000000000001</v>
      </c>
      <c r="T313" s="15">
        <v>-0.1</v>
      </c>
      <c r="U313" s="15">
        <v>-0.1</v>
      </c>
      <c r="V313" s="15">
        <v>-1.1000000000000001</v>
      </c>
      <c r="W313" s="23">
        <v>1.1111111111111112E-2</v>
      </c>
      <c r="X313" s="23">
        <v>1.1111111111111112E-2</v>
      </c>
      <c r="Y313" s="23">
        <v>0.12222222222222223</v>
      </c>
      <c r="Z313" s="23">
        <v>0.13333333333333333</v>
      </c>
      <c r="AA313" s="20">
        <v>2</v>
      </c>
      <c r="AB313" s="20" t="s">
        <v>374</v>
      </c>
      <c r="AC313" s="22">
        <v>0</v>
      </c>
    </row>
    <row r="314" spans="1:29" ht="15.75" thickBot="1" x14ac:dyDescent="0.3">
      <c r="A314" s="4" t="s">
        <v>25</v>
      </c>
      <c r="B314" s="5" t="s">
        <v>170</v>
      </c>
      <c r="C314" s="14" t="s">
        <v>13</v>
      </c>
      <c r="D314" s="14">
        <v>3</v>
      </c>
      <c r="E314" s="20">
        <v>31</v>
      </c>
      <c r="F314" s="6">
        <v>4.7</v>
      </c>
      <c r="G314" s="20">
        <v>3</v>
      </c>
      <c r="H314" s="6">
        <v>1</v>
      </c>
      <c r="I314" s="6">
        <v>0</v>
      </c>
      <c r="J314" s="20">
        <v>0</v>
      </c>
      <c r="K314" s="20">
        <v>0</v>
      </c>
      <c r="L314" s="20">
        <v>0</v>
      </c>
      <c r="M314" s="20">
        <v>0</v>
      </c>
      <c r="N314" s="20">
        <v>0</v>
      </c>
      <c r="O314" s="20">
        <v>0</v>
      </c>
      <c r="P314" s="21">
        <v>0</v>
      </c>
      <c r="Q314" s="15">
        <v>0</v>
      </c>
      <c r="R314" s="15">
        <v>0</v>
      </c>
      <c r="S314" s="15">
        <v>0</v>
      </c>
      <c r="T314" s="15">
        <v>0</v>
      </c>
      <c r="U314" s="15">
        <v>0</v>
      </c>
      <c r="V314" s="15">
        <v>0</v>
      </c>
      <c r="W314" s="23">
        <v>0</v>
      </c>
      <c r="X314" s="23">
        <v>0</v>
      </c>
      <c r="Y314" s="23">
        <v>0</v>
      </c>
      <c r="Z314" s="23">
        <v>0</v>
      </c>
      <c r="AA314" s="20">
        <v>0</v>
      </c>
      <c r="AB314" s="20" t="s">
        <v>374</v>
      </c>
      <c r="AC314" s="22">
        <v>0</v>
      </c>
    </row>
    <row r="315" spans="1:29" ht="15.75" thickBot="1" x14ac:dyDescent="0.3">
      <c r="A315" s="4" t="s">
        <v>25</v>
      </c>
      <c r="B315" s="5" t="s">
        <v>232</v>
      </c>
      <c r="C315" s="14" t="s">
        <v>15</v>
      </c>
      <c r="D315" s="14">
        <v>4</v>
      </c>
      <c r="E315" s="20">
        <v>25</v>
      </c>
      <c r="F315" s="6">
        <v>7.1</v>
      </c>
      <c r="G315" s="20">
        <v>12</v>
      </c>
      <c r="H315" s="6">
        <v>1.3</v>
      </c>
      <c r="I315" s="6">
        <v>3.4</v>
      </c>
      <c r="J315" s="20">
        <v>0</v>
      </c>
      <c r="K315" s="20">
        <v>0</v>
      </c>
      <c r="L315" s="20">
        <v>0</v>
      </c>
      <c r="M315" s="20">
        <v>0</v>
      </c>
      <c r="N315" s="20">
        <v>1</v>
      </c>
      <c r="O315" s="20">
        <v>1</v>
      </c>
      <c r="P315" s="21">
        <v>1</v>
      </c>
      <c r="Q315" s="15">
        <v>0.5</v>
      </c>
      <c r="R315" s="15">
        <v>0.5</v>
      </c>
      <c r="S315" s="15">
        <v>0.5</v>
      </c>
      <c r="T315" s="15">
        <v>-0.5</v>
      </c>
      <c r="U315" s="15">
        <v>-0.5</v>
      </c>
      <c r="V315" s="15">
        <v>0.5</v>
      </c>
      <c r="W315" s="23">
        <v>0.14705882352941177</v>
      </c>
      <c r="X315" s="23">
        <v>0.14705882352941177</v>
      </c>
      <c r="Y315" s="23">
        <v>0.14705882352941177</v>
      </c>
      <c r="Z315" s="23">
        <v>0.29411764705882354</v>
      </c>
      <c r="AA315" s="20">
        <v>2</v>
      </c>
      <c r="AB315" s="20" t="s">
        <v>374</v>
      </c>
      <c r="AC315" s="22">
        <v>0</v>
      </c>
    </row>
    <row r="316" spans="1:29" ht="15.75" thickBot="1" x14ac:dyDescent="0.3">
      <c r="A316" s="4" t="s">
        <v>25</v>
      </c>
      <c r="B316" s="5" t="s">
        <v>45</v>
      </c>
      <c r="C316" s="14" t="s">
        <v>15</v>
      </c>
      <c r="D316" s="14">
        <v>4</v>
      </c>
      <c r="E316" s="20">
        <v>25</v>
      </c>
      <c r="F316" s="6">
        <v>7.1</v>
      </c>
      <c r="G316" s="20">
        <v>14</v>
      </c>
      <c r="H316" s="6">
        <v>2.2999999999999998</v>
      </c>
      <c r="I316" s="6">
        <v>3.2</v>
      </c>
      <c r="J316" s="20">
        <v>1</v>
      </c>
      <c r="K316" s="20">
        <v>0</v>
      </c>
      <c r="L316" s="20">
        <v>0</v>
      </c>
      <c r="M316" s="20">
        <v>1</v>
      </c>
      <c r="N316" s="20">
        <v>1</v>
      </c>
      <c r="O316" s="20">
        <v>1</v>
      </c>
      <c r="P316" s="21">
        <v>2</v>
      </c>
      <c r="Q316" s="15">
        <v>0.5</v>
      </c>
      <c r="R316" s="15">
        <v>0.5</v>
      </c>
      <c r="S316" s="15">
        <v>0.1</v>
      </c>
      <c r="T316" s="15">
        <v>0.5</v>
      </c>
      <c r="U316" s="15">
        <v>0.5</v>
      </c>
      <c r="V316" s="15">
        <v>0.9</v>
      </c>
      <c r="W316" s="23">
        <v>0.15625</v>
      </c>
      <c r="X316" s="23">
        <v>0.15625</v>
      </c>
      <c r="Y316" s="23">
        <v>3.125E-2</v>
      </c>
      <c r="Z316" s="23">
        <v>0.1875</v>
      </c>
      <c r="AA316" s="20">
        <v>2</v>
      </c>
      <c r="AB316" s="20" t="s">
        <v>374</v>
      </c>
      <c r="AC316" s="22">
        <v>0</v>
      </c>
    </row>
    <row r="317" spans="1:29" ht="15.75" thickBot="1" x14ac:dyDescent="0.3">
      <c r="A317" s="4" t="s">
        <v>23</v>
      </c>
      <c r="B317" s="5" t="s">
        <v>63</v>
      </c>
      <c r="C317" s="14" t="s">
        <v>16</v>
      </c>
      <c r="D317" s="14">
        <v>1</v>
      </c>
      <c r="E317" s="20">
        <v>31</v>
      </c>
      <c r="F317" s="6">
        <v>5.5</v>
      </c>
      <c r="G317" s="20">
        <v>29</v>
      </c>
      <c r="H317" s="6">
        <v>3.2</v>
      </c>
      <c r="I317" s="6">
        <v>9</v>
      </c>
      <c r="J317" s="20">
        <v>0</v>
      </c>
      <c r="K317" s="20">
        <v>0</v>
      </c>
      <c r="L317" s="20">
        <v>0</v>
      </c>
      <c r="M317" s="20">
        <v>0</v>
      </c>
      <c r="N317" s="20">
        <v>1</v>
      </c>
      <c r="O317" s="20">
        <v>1</v>
      </c>
      <c r="P317" s="21">
        <v>1</v>
      </c>
      <c r="Q317" s="15">
        <v>0</v>
      </c>
      <c r="R317" s="15">
        <v>0</v>
      </c>
      <c r="S317" s="15">
        <v>0</v>
      </c>
      <c r="T317" s="15">
        <v>0</v>
      </c>
      <c r="U317" s="15">
        <v>0</v>
      </c>
      <c r="V317" s="15">
        <v>1</v>
      </c>
      <c r="W317" s="23">
        <v>0</v>
      </c>
      <c r="X317" s="23">
        <v>0</v>
      </c>
      <c r="Y317" s="23">
        <v>0</v>
      </c>
      <c r="Z317" s="23">
        <v>0</v>
      </c>
      <c r="AA317" s="20">
        <v>3</v>
      </c>
      <c r="AB317" s="20" t="s">
        <v>374</v>
      </c>
      <c r="AC317" s="22">
        <v>0</v>
      </c>
    </row>
    <row r="318" spans="1:29" ht="15.75" thickBot="1" x14ac:dyDescent="0.3">
      <c r="A318" s="4" t="s">
        <v>23</v>
      </c>
      <c r="B318" s="5" t="s">
        <v>285</v>
      </c>
      <c r="C318" s="14" t="s">
        <v>16</v>
      </c>
      <c r="D318" s="14">
        <v>1</v>
      </c>
      <c r="E318" s="20">
        <v>39</v>
      </c>
      <c r="F318" s="6">
        <v>4</v>
      </c>
      <c r="G318" s="20">
        <v>0</v>
      </c>
      <c r="H318" s="6">
        <v>0</v>
      </c>
      <c r="I318" s="6">
        <v>0</v>
      </c>
      <c r="J318" s="20">
        <v>0</v>
      </c>
      <c r="K318" s="20">
        <v>0</v>
      </c>
      <c r="L318" s="20">
        <v>0</v>
      </c>
      <c r="M318" s="20">
        <v>0</v>
      </c>
      <c r="N318" s="20">
        <v>0</v>
      </c>
      <c r="O318" s="20">
        <v>0</v>
      </c>
      <c r="P318" s="21">
        <v>0</v>
      </c>
      <c r="Q318" s="15">
        <v>0</v>
      </c>
      <c r="R318" s="15">
        <v>0</v>
      </c>
      <c r="S318" s="15">
        <v>0</v>
      </c>
      <c r="T318" s="15">
        <v>0</v>
      </c>
      <c r="U318" s="15">
        <v>0</v>
      </c>
      <c r="V318" s="15">
        <v>0</v>
      </c>
      <c r="W318" s="23">
        <v>0</v>
      </c>
      <c r="X318" s="23">
        <v>0</v>
      </c>
      <c r="Y318" s="23">
        <v>0</v>
      </c>
      <c r="Z318" s="23">
        <v>0</v>
      </c>
      <c r="AA318" s="20">
        <v>0</v>
      </c>
      <c r="AB318" s="20" t="s">
        <v>374</v>
      </c>
      <c r="AC318" s="22">
        <v>0</v>
      </c>
    </row>
    <row r="319" spans="1:29" ht="15.75" thickBot="1" x14ac:dyDescent="0.3">
      <c r="A319" s="4" t="s">
        <v>23</v>
      </c>
      <c r="B319" s="5" t="s">
        <v>266</v>
      </c>
      <c r="C319" s="14" t="s">
        <v>16</v>
      </c>
      <c r="D319" s="14">
        <v>1</v>
      </c>
      <c r="E319" s="20">
        <v>31</v>
      </c>
      <c r="F319" s="6">
        <v>5.3</v>
      </c>
      <c r="G319" s="20">
        <v>0</v>
      </c>
      <c r="H319" s="6">
        <v>0</v>
      </c>
      <c r="I319" s="6">
        <v>0</v>
      </c>
      <c r="J319" s="20">
        <v>0</v>
      </c>
      <c r="K319" s="20">
        <v>0</v>
      </c>
      <c r="L319" s="20">
        <v>0</v>
      </c>
      <c r="M319" s="20">
        <v>0</v>
      </c>
      <c r="N319" s="20">
        <v>0</v>
      </c>
      <c r="O319" s="20">
        <v>0</v>
      </c>
      <c r="P319" s="21">
        <v>0</v>
      </c>
      <c r="Q319" s="15">
        <v>0</v>
      </c>
      <c r="R319" s="15">
        <v>0</v>
      </c>
      <c r="S319" s="15">
        <v>0</v>
      </c>
      <c r="T319" s="15">
        <v>0</v>
      </c>
      <c r="U319" s="15">
        <v>0</v>
      </c>
      <c r="V319" s="15">
        <v>0</v>
      </c>
      <c r="W319" s="23">
        <v>0</v>
      </c>
      <c r="X319" s="23">
        <v>0</v>
      </c>
      <c r="Y319" s="23">
        <v>0</v>
      </c>
      <c r="Z319" s="23">
        <v>0</v>
      </c>
      <c r="AA319" s="20">
        <v>0</v>
      </c>
      <c r="AB319" s="20" t="s">
        <v>374</v>
      </c>
      <c r="AC319" s="22">
        <v>0</v>
      </c>
    </row>
    <row r="320" spans="1:29" ht="15.75" thickBot="1" x14ac:dyDescent="0.3">
      <c r="A320" s="4" t="s">
        <v>23</v>
      </c>
      <c r="B320" s="5" t="s">
        <v>149</v>
      </c>
      <c r="C320" s="14" t="s">
        <v>14</v>
      </c>
      <c r="D320" s="14">
        <v>2</v>
      </c>
      <c r="E320" s="20">
        <v>22</v>
      </c>
      <c r="F320" s="6">
        <v>6.2</v>
      </c>
      <c r="G320" s="20">
        <v>42</v>
      </c>
      <c r="H320" s="6">
        <v>4.7</v>
      </c>
      <c r="I320" s="6">
        <v>8.5</v>
      </c>
      <c r="J320" s="20">
        <v>2</v>
      </c>
      <c r="K320" s="20">
        <v>0</v>
      </c>
      <c r="L320" s="20">
        <v>0</v>
      </c>
      <c r="M320" s="20">
        <v>2</v>
      </c>
      <c r="N320" s="20">
        <v>0</v>
      </c>
      <c r="O320" s="20">
        <v>0</v>
      </c>
      <c r="P320" s="21">
        <v>2</v>
      </c>
      <c r="Q320" s="15">
        <v>0.5</v>
      </c>
      <c r="R320" s="15">
        <v>0.5</v>
      </c>
      <c r="S320" s="15">
        <v>1.2</v>
      </c>
      <c r="T320" s="15">
        <v>1.5</v>
      </c>
      <c r="U320" s="15">
        <v>1.5</v>
      </c>
      <c r="V320" s="15">
        <v>-1.2</v>
      </c>
      <c r="W320" s="23">
        <v>5.8823529411764705E-2</v>
      </c>
      <c r="X320" s="23">
        <v>5.8823529411764705E-2</v>
      </c>
      <c r="Y320" s="23">
        <v>0.14117647058823529</v>
      </c>
      <c r="Z320" s="23">
        <v>0.2</v>
      </c>
      <c r="AA320" s="20">
        <v>0</v>
      </c>
      <c r="AB320" s="20" t="s">
        <v>374</v>
      </c>
      <c r="AC320" s="22">
        <v>0</v>
      </c>
    </row>
    <row r="321" spans="1:29" ht="15.75" thickBot="1" x14ac:dyDescent="0.3">
      <c r="A321" s="4" t="s">
        <v>23</v>
      </c>
      <c r="B321" s="5" t="s">
        <v>183</v>
      </c>
      <c r="C321" s="14" t="s">
        <v>14</v>
      </c>
      <c r="D321" s="14">
        <v>2</v>
      </c>
      <c r="E321" s="20">
        <v>29</v>
      </c>
      <c r="F321" s="6">
        <v>5.3</v>
      </c>
      <c r="G321" s="20">
        <v>1</v>
      </c>
      <c r="H321" s="6">
        <v>1</v>
      </c>
      <c r="I321" s="6">
        <v>0</v>
      </c>
      <c r="J321" s="20">
        <v>0</v>
      </c>
      <c r="K321" s="20">
        <v>0</v>
      </c>
      <c r="L321" s="20">
        <v>0</v>
      </c>
      <c r="M321" s="20">
        <v>0</v>
      </c>
      <c r="N321" s="20">
        <v>0</v>
      </c>
      <c r="O321" s="20">
        <v>0</v>
      </c>
      <c r="P321" s="21">
        <v>0</v>
      </c>
      <c r="Q321" s="15">
        <v>0</v>
      </c>
      <c r="R321" s="15">
        <v>0</v>
      </c>
      <c r="S321" s="15">
        <v>0</v>
      </c>
      <c r="T321" s="15">
        <v>0</v>
      </c>
      <c r="U321" s="15">
        <v>0</v>
      </c>
      <c r="V321" s="15">
        <v>0</v>
      </c>
      <c r="W321" s="23">
        <v>0</v>
      </c>
      <c r="X321" s="23">
        <v>0</v>
      </c>
      <c r="Y321" s="23">
        <v>0</v>
      </c>
      <c r="Z321" s="23">
        <v>0</v>
      </c>
      <c r="AA321" s="20">
        <v>0</v>
      </c>
      <c r="AB321" s="20" t="s">
        <v>374</v>
      </c>
      <c r="AC321" s="22">
        <v>0</v>
      </c>
    </row>
    <row r="322" spans="1:29" ht="15.75" thickBot="1" x14ac:dyDescent="0.3">
      <c r="A322" s="4" t="s">
        <v>23</v>
      </c>
      <c r="B322" s="5" t="s">
        <v>49</v>
      </c>
      <c r="C322" s="14" t="s">
        <v>14</v>
      </c>
      <c r="D322" s="14">
        <v>2</v>
      </c>
      <c r="E322" s="20">
        <v>27</v>
      </c>
      <c r="F322" s="6">
        <v>5.5</v>
      </c>
      <c r="G322" s="20">
        <v>19</v>
      </c>
      <c r="H322" s="6">
        <v>2.1</v>
      </c>
      <c r="I322" s="6">
        <v>8.1</v>
      </c>
      <c r="J322" s="20">
        <v>0</v>
      </c>
      <c r="K322" s="20">
        <v>0</v>
      </c>
      <c r="L322" s="20">
        <v>0</v>
      </c>
      <c r="M322" s="20">
        <v>0</v>
      </c>
      <c r="N322" s="20">
        <v>0</v>
      </c>
      <c r="O322" s="20">
        <v>0</v>
      </c>
      <c r="P322" s="21">
        <v>0</v>
      </c>
      <c r="Q322" s="15">
        <v>0.6</v>
      </c>
      <c r="R322" s="15">
        <v>0.6</v>
      </c>
      <c r="S322" s="15">
        <v>0.7</v>
      </c>
      <c r="T322" s="15">
        <v>-0.6</v>
      </c>
      <c r="U322" s="15">
        <v>-0.6</v>
      </c>
      <c r="V322" s="15">
        <v>-0.7</v>
      </c>
      <c r="W322" s="23">
        <v>7.407407407407407E-2</v>
      </c>
      <c r="X322" s="23">
        <v>7.407407407407407E-2</v>
      </c>
      <c r="Y322" s="23">
        <v>8.6419753086419748E-2</v>
      </c>
      <c r="Z322" s="23">
        <v>0.16049382716049382</v>
      </c>
      <c r="AA322" s="20">
        <v>3</v>
      </c>
      <c r="AB322" s="20" t="s">
        <v>374</v>
      </c>
      <c r="AC322" s="22">
        <v>0</v>
      </c>
    </row>
    <row r="323" spans="1:29" ht="15.75" thickBot="1" x14ac:dyDescent="0.3">
      <c r="A323" s="4" t="s">
        <v>23</v>
      </c>
      <c r="B323" s="5" t="s">
        <v>77</v>
      </c>
      <c r="C323" s="14" t="s">
        <v>14</v>
      </c>
      <c r="D323" s="14">
        <v>2</v>
      </c>
      <c r="E323" s="20">
        <v>29</v>
      </c>
      <c r="F323" s="6">
        <v>5.5</v>
      </c>
      <c r="G323" s="20">
        <v>22</v>
      </c>
      <c r="H323" s="6">
        <v>2.8</v>
      </c>
      <c r="I323" s="6">
        <v>7.7</v>
      </c>
      <c r="J323" s="20">
        <v>0</v>
      </c>
      <c r="K323" s="20">
        <v>0</v>
      </c>
      <c r="L323" s="20">
        <v>0</v>
      </c>
      <c r="M323" s="20">
        <v>0</v>
      </c>
      <c r="N323" s="20">
        <v>0</v>
      </c>
      <c r="O323" s="20">
        <v>0</v>
      </c>
      <c r="P323" s="21">
        <v>0</v>
      </c>
      <c r="Q323" s="15">
        <v>0.1</v>
      </c>
      <c r="R323" s="15">
        <v>0.1</v>
      </c>
      <c r="S323" s="15">
        <v>0.8</v>
      </c>
      <c r="T323" s="15">
        <v>-0.1</v>
      </c>
      <c r="U323" s="15">
        <v>-0.1</v>
      </c>
      <c r="V323" s="15">
        <v>-0.8</v>
      </c>
      <c r="W323" s="23">
        <v>1.2987012987012988E-2</v>
      </c>
      <c r="X323" s="23">
        <v>1.2987012987012988E-2</v>
      </c>
      <c r="Y323" s="23">
        <v>0.1038961038961039</v>
      </c>
      <c r="Z323" s="23">
        <v>0.11688311688311689</v>
      </c>
      <c r="AA323" s="20">
        <v>1</v>
      </c>
      <c r="AB323" s="20" t="s">
        <v>374</v>
      </c>
      <c r="AC323" s="22">
        <v>0</v>
      </c>
    </row>
    <row r="324" spans="1:29" ht="15.75" thickBot="1" x14ac:dyDescent="0.3">
      <c r="A324" s="4" t="s">
        <v>23</v>
      </c>
      <c r="B324" s="5" t="s">
        <v>223</v>
      </c>
      <c r="C324" s="14" t="s">
        <v>14</v>
      </c>
      <c r="D324" s="14">
        <v>2</v>
      </c>
      <c r="E324" s="20">
        <v>30</v>
      </c>
      <c r="F324" s="6">
        <v>5.3</v>
      </c>
      <c r="G324" s="20">
        <v>20</v>
      </c>
      <c r="H324" s="6">
        <v>3.3</v>
      </c>
      <c r="I324" s="6">
        <v>2.7</v>
      </c>
      <c r="J324" s="20">
        <v>2</v>
      </c>
      <c r="K324" s="20">
        <v>0</v>
      </c>
      <c r="L324" s="20">
        <v>0</v>
      </c>
      <c r="M324" s="20">
        <v>2</v>
      </c>
      <c r="N324" s="20">
        <v>0</v>
      </c>
      <c r="O324" s="20">
        <v>0</v>
      </c>
      <c r="P324" s="21">
        <v>2</v>
      </c>
      <c r="Q324" s="15">
        <v>0.4</v>
      </c>
      <c r="R324" s="15">
        <v>0.4</v>
      </c>
      <c r="S324" s="15">
        <v>0.1</v>
      </c>
      <c r="T324" s="15">
        <v>1.6</v>
      </c>
      <c r="U324" s="15">
        <v>1.6</v>
      </c>
      <c r="V324" s="15">
        <v>-0.1</v>
      </c>
      <c r="W324" s="23">
        <v>0.14814814814814814</v>
      </c>
      <c r="X324" s="23">
        <v>0.14814814814814814</v>
      </c>
      <c r="Y324" s="23">
        <v>3.7037037037037035E-2</v>
      </c>
      <c r="Z324" s="23">
        <v>0.18518518518518517</v>
      </c>
      <c r="AA324" s="20">
        <v>1</v>
      </c>
      <c r="AB324" s="20" t="s">
        <v>374</v>
      </c>
      <c r="AC324" s="22">
        <v>0</v>
      </c>
    </row>
    <row r="325" spans="1:29" ht="15.75" thickBot="1" x14ac:dyDescent="0.3">
      <c r="A325" s="4" t="s">
        <v>23</v>
      </c>
      <c r="B325" s="5" t="s">
        <v>50</v>
      </c>
      <c r="C325" s="14" t="s">
        <v>14</v>
      </c>
      <c r="D325" s="14">
        <v>2</v>
      </c>
      <c r="E325" s="20">
        <v>34</v>
      </c>
      <c r="F325" s="6">
        <v>5.3</v>
      </c>
      <c r="G325" s="20">
        <v>7</v>
      </c>
      <c r="H325" s="6">
        <v>1.4</v>
      </c>
      <c r="I325" s="6">
        <v>3.2</v>
      </c>
      <c r="J325" s="20">
        <v>0</v>
      </c>
      <c r="K325" s="20">
        <v>0</v>
      </c>
      <c r="L325" s="20">
        <v>0</v>
      </c>
      <c r="M325" s="20">
        <v>0</v>
      </c>
      <c r="N325" s="20">
        <v>0</v>
      </c>
      <c r="O325" s="20">
        <v>0</v>
      </c>
      <c r="P325" s="21">
        <v>0</v>
      </c>
      <c r="Q325" s="15">
        <v>0.1</v>
      </c>
      <c r="R325" s="15">
        <v>0.1</v>
      </c>
      <c r="S325" s="15">
        <v>0.9</v>
      </c>
      <c r="T325" s="15">
        <v>-0.1</v>
      </c>
      <c r="U325" s="15">
        <v>-0.1</v>
      </c>
      <c r="V325" s="15">
        <v>-0.9</v>
      </c>
      <c r="W325" s="23">
        <v>3.125E-2</v>
      </c>
      <c r="X325" s="23">
        <v>3.125E-2</v>
      </c>
      <c r="Y325" s="23">
        <v>0.28125</v>
      </c>
      <c r="Z325" s="23">
        <v>0.3125</v>
      </c>
      <c r="AA325" s="20">
        <v>0</v>
      </c>
      <c r="AB325" s="20" t="s">
        <v>374</v>
      </c>
      <c r="AC325" s="22">
        <v>0</v>
      </c>
    </row>
    <row r="326" spans="1:29" ht="15.75" thickBot="1" x14ac:dyDescent="0.3">
      <c r="A326" s="4" t="s">
        <v>23</v>
      </c>
      <c r="B326" s="5" t="s">
        <v>238</v>
      </c>
      <c r="C326" s="14" t="s">
        <v>14</v>
      </c>
      <c r="D326" s="14">
        <v>2</v>
      </c>
      <c r="E326" s="20">
        <v>19</v>
      </c>
      <c r="F326" s="6">
        <v>4.8</v>
      </c>
      <c r="G326" s="20">
        <v>29</v>
      </c>
      <c r="H326" s="6">
        <v>3.6</v>
      </c>
      <c r="I326" s="6">
        <v>7.4</v>
      </c>
      <c r="J326" s="20">
        <v>0</v>
      </c>
      <c r="K326" s="20">
        <v>0</v>
      </c>
      <c r="L326" s="20">
        <v>0</v>
      </c>
      <c r="M326" s="20">
        <v>0</v>
      </c>
      <c r="N326" s="20">
        <v>2</v>
      </c>
      <c r="O326" s="20">
        <v>2</v>
      </c>
      <c r="P326" s="21">
        <v>2</v>
      </c>
      <c r="Q326" s="15">
        <v>0.7</v>
      </c>
      <c r="R326" s="15">
        <v>0.7</v>
      </c>
      <c r="S326" s="15">
        <v>0.4</v>
      </c>
      <c r="T326" s="15">
        <v>-0.7</v>
      </c>
      <c r="U326" s="15">
        <v>-0.7</v>
      </c>
      <c r="V326" s="15">
        <v>1.6</v>
      </c>
      <c r="W326" s="23">
        <v>9.4594594594594586E-2</v>
      </c>
      <c r="X326" s="23">
        <v>9.4594594594594586E-2</v>
      </c>
      <c r="Y326" s="23">
        <v>5.4054054054054057E-2</v>
      </c>
      <c r="Z326" s="23">
        <v>0.14864864864864863</v>
      </c>
      <c r="AA326" s="20">
        <v>0</v>
      </c>
      <c r="AB326" s="20" t="s">
        <v>374</v>
      </c>
      <c r="AC326" s="22">
        <v>0</v>
      </c>
    </row>
    <row r="327" spans="1:29" ht="15.75" thickBot="1" x14ac:dyDescent="0.3">
      <c r="A327" s="4" t="s">
        <v>23</v>
      </c>
      <c r="B327" s="5" t="s">
        <v>1065</v>
      </c>
      <c r="C327" s="14" t="s">
        <v>13</v>
      </c>
      <c r="D327" s="14">
        <v>3</v>
      </c>
      <c r="E327" s="20">
        <v>22</v>
      </c>
      <c r="F327" s="6">
        <v>4.7</v>
      </c>
      <c r="G327" s="20">
        <v>1</v>
      </c>
      <c r="H327" s="6">
        <v>1</v>
      </c>
      <c r="I327" s="6">
        <v>0</v>
      </c>
      <c r="J327" s="20">
        <v>0</v>
      </c>
      <c r="K327" s="20">
        <v>0</v>
      </c>
      <c r="L327" s="20">
        <v>0</v>
      </c>
      <c r="M327" s="20">
        <v>0</v>
      </c>
      <c r="N327" s="20">
        <v>0</v>
      </c>
      <c r="O327" s="20">
        <v>0</v>
      </c>
      <c r="P327" s="21">
        <v>0</v>
      </c>
      <c r="Q327" s="15">
        <v>0</v>
      </c>
      <c r="R327" s="15">
        <v>0</v>
      </c>
      <c r="S327" s="15">
        <v>0</v>
      </c>
      <c r="T327" s="15">
        <v>0</v>
      </c>
      <c r="U327" s="15">
        <v>0</v>
      </c>
      <c r="V327" s="15">
        <v>0</v>
      </c>
      <c r="W327" s="23">
        <v>0</v>
      </c>
      <c r="X327" s="23">
        <v>0</v>
      </c>
      <c r="Y327" s="23">
        <v>0</v>
      </c>
      <c r="Z327" s="23">
        <v>0</v>
      </c>
      <c r="AA327" s="20">
        <v>0</v>
      </c>
      <c r="AB327" s="20" t="s">
        <v>374</v>
      </c>
      <c r="AC327" s="22">
        <v>0</v>
      </c>
    </row>
    <row r="328" spans="1:29" ht="15.75" thickBot="1" x14ac:dyDescent="0.3">
      <c r="A328" s="4" t="s">
        <v>23</v>
      </c>
      <c r="B328" s="5" t="s">
        <v>251</v>
      </c>
      <c r="C328" s="14" t="s">
        <v>13</v>
      </c>
      <c r="D328" s="14">
        <v>3</v>
      </c>
      <c r="E328" s="20">
        <v>26</v>
      </c>
      <c r="F328" s="6">
        <v>4.9000000000000004</v>
      </c>
      <c r="G328" s="20">
        <v>14</v>
      </c>
      <c r="H328" s="6">
        <v>2.2999999999999998</v>
      </c>
      <c r="I328" s="6">
        <v>1.3</v>
      </c>
      <c r="J328" s="20">
        <v>0</v>
      </c>
      <c r="K328" s="20">
        <v>0</v>
      </c>
      <c r="L328" s="20">
        <v>0</v>
      </c>
      <c r="M328" s="20">
        <v>0</v>
      </c>
      <c r="N328" s="20">
        <v>2</v>
      </c>
      <c r="O328" s="20">
        <v>2</v>
      </c>
      <c r="P328" s="21">
        <v>2</v>
      </c>
      <c r="Q328" s="15">
        <v>0.1</v>
      </c>
      <c r="R328" s="15">
        <v>0.1</v>
      </c>
      <c r="S328" s="15">
        <v>0.7</v>
      </c>
      <c r="T328" s="15">
        <v>-0.1</v>
      </c>
      <c r="U328" s="15">
        <v>-0.1</v>
      </c>
      <c r="V328" s="15">
        <v>1.3</v>
      </c>
      <c r="W328" s="23">
        <v>7.6923076923076927E-2</v>
      </c>
      <c r="X328" s="23">
        <v>7.6923076923076927E-2</v>
      </c>
      <c r="Y328" s="23">
        <v>0.53846153846153844</v>
      </c>
      <c r="Z328" s="23">
        <v>0.61538461538461542</v>
      </c>
      <c r="AA328" s="20">
        <v>0</v>
      </c>
      <c r="AB328" s="20" t="s">
        <v>374</v>
      </c>
      <c r="AC328" s="22">
        <v>0</v>
      </c>
    </row>
    <row r="329" spans="1:29" ht="15.75" thickBot="1" x14ac:dyDescent="0.3">
      <c r="A329" s="4" t="s">
        <v>23</v>
      </c>
      <c r="B329" s="5" t="s">
        <v>67</v>
      </c>
      <c r="C329" s="14" t="s">
        <v>13</v>
      </c>
      <c r="D329" s="14">
        <v>3</v>
      </c>
      <c r="E329" s="20">
        <v>28</v>
      </c>
      <c r="F329" s="6">
        <v>6.3</v>
      </c>
      <c r="G329" s="20">
        <v>2</v>
      </c>
      <c r="H329" s="6">
        <v>1</v>
      </c>
      <c r="I329" s="6">
        <v>0.7</v>
      </c>
      <c r="J329" s="20">
        <v>0</v>
      </c>
      <c r="K329" s="20">
        <v>0</v>
      </c>
      <c r="L329" s="20">
        <v>0</v>
      </c>
      <c r="M329" s="20">
        <v>0</v>
      </c>
      <c r="N329" s="20">
        <v>0</v>
      </c>
      <c r="O329" s="20">
        <v>0</v>
      </c>
      <c r="P329" s="21">
        <v>0</v>
      </c>
      <c r="Q329" s="15">
        <v>0</v>
      </c>
      <c r="R329" s="15">
        <v>0</v>
      </c>
      <c r="S329" s="15">
        <v>0.1</v>
      </c>
      <c r="T329" s="15">
        <v>0</v>
      </c>
      <c r="U329" s="15">
        <v>0</v>
      </c>
      <c r="V329" s="15">
        <v>-0.1</v>
      </c>
      <c r="W329" s="23">
        <v>0</v>
      </c>
      <c r="X329" s="23">
        <v>0</v>
      </c>
      <c r="Y329" s="23">
        <v>0.14285714285714288</v>
      </c>
      <c r="Z329" s="23">
        <v>0.14285714285714288</v>
      </c>
      <c r="AA329" s="20">
        <v>0</v>
      </c>
      <c r="AB329" s="20" t="s">
        <v>374</v>
      </c>
      <c r="AC329" s="22">
        <v>0</v>
      </c>
    </row>
    <row r="330" spans="1:29" ht="15.75" thickBot="1" x14ac:dyDescent="0.3">
      <c r="A330" s="4" t="s">
        <v>23</v>
      </c>
      <c r="B330" s="5" t="s">
        <v>1347</v>
      </c>
      <c r="C330" s="14" t="s">
        <v>13</v>
      </c>
      <c r="D330" s="14">
        <v>3</v>
      </c>
      <c r="E330" s="20">
        <v>34</v>
      </c>
      <c r="F330" s="6">
        <v>6.5</v>
      </c>
      <c r="G330" s="20">
        <v>13</v>
      </c>
      <c r="H330" s="6">
        <v>1.6</v>
      </c>
      <c r="I330" s="6">
        <v>5.2</v>
      </c>
      <c r="J330" s="20">
        <v>0</v>
      </c>
      <c r="K330" s="20">
        <v>0</v>
      </c>
      <c r="L330" s="20">
        <v>0</v>
      </c>
      <c r="M330" s="20">
        <v>0</v>
      </c>
      <c r="N330" s="20">
        <v>0</v>
      </c>
      <c r="O330" s="20">
        <v>0</v>
      </c>
      <c r="P330" s="21">
        <v>0</v>
      </c>
      <c r="Q330" s="15">
        <v>1.3</v>
      </c>
      <c r="R330" s="15">
        <v>1.3</v>
      </c>
      <c r="S330" s="15">
        <v>1</v>
      </c>
      <c r="T330" s="15">
        <v>-1.3</v>
      </c>
      <c r="U330" s="15">
        <v>-1.3</v>
      </c>
      <c r="V330" s="15">
        <v>-1</v>
      </c>
      <c r="W330" s="23">
        <v>0.25</v>
      </c>
      <c r="X330" s="23">
        <v>0.25</v>
      </c>
      <c r="Y330" s="23">
        <v>0.19230769230769229</v>
      </c>
      <c r="Z330" s="23">
        <v>0.44230769230769229</v>
      </c>
      <c r="AA330" s="20">
        <v>0</v>
      </c>
      <c r="AB330" s="20" t="s">
        <v>374</v>
      </c>
      <c r="AC330" s="22">
        <v>0</v>
      </c>
    </row>
    <row r="331" spans="1:29" ht="15.75" thickBot="1" x14ac:dyDescent="0.3">
      <c r="A331" s="4" t="s">
        <v>23</v>
      </c>
      <c r="B331" s="5" t="s">
        <v>245</v>
      </c>
      <c r="C331" s="14" t="s">
        <v>13</v>
      </c>
      <c r="D331" s="14">
        <v>3</v>
      </c>
      <c r="E331" s="20">
        <v>30</v>
      </c>
      <c r="F331" s="6">
        <v>5.6</v>
      </c>
      <c r="G331" s="20">
        <v>40</v>
      </c>
      <c r="H331" s="6">
        <v>4.4000000000000004</v>
      </c>
      <c r="I331" s="6">
        <v>7.8</v>
      </c>
      <c r="J331" s="20">
        <v>3</v>
      </c>
      <c r="K331" s="20">
        <v>0</v>
      </c>
      <c r="L331" s="20">
        <v>0</v>
      </c>
      <c r="M331" s="20">
        <v>3</v>
      </c>
      <c r="N331" s="20">
        <v>0</v>
      </c>
      <c r="O331" s="20">
        <v>1</v>
      </c>
      <c r="P331" s="21">
        <v>4</v>
      </c>
      <c r="Q331" s="15">
        <v>0.9</v>
      </c>
      <c r="R331" s="15">
        <v>0.9</v>
      </c>
      <c r="S331" s="15">
        <v>1</v>
      </c>
      <c r="T331" s="15">
        <v>2.1</v>
      </c>
      <c r="U331" s="15">
        <v>2.1</v>
      </c>
      <c r="V331" s="15">
        <v>-1</v>
      </c>
      <c r="W331" s="23">
        <v>0.11538461538461539</v>
      </c>
      <c r="X331" s="23">
        <v>0.11538461538461539</v>
      </c>
      <c r="Y331" s="23">
        <v>0.12820512820512822</v>
      </c>
      <c r="Z331" s="23">
        <v>0.24358974358974361</v>
      </c>
      <c r="AA331" s="20">
        <v>3</v>
      </c>
      <c r="AB331" s="20" t="s">
        <v>374</v>
      </c>
      <c r="AC331" s="22">
        <v>0</v>
      </c>
    </row>
    <row r="332" spans="1:29" ht="15.75" thickBot="1" x14ac:dyDescent="0.3">
      <c r="A332" s="4" t="s">
        <v>23</v>
      </c>
      <c r="B332" s="5" t="s">
        <v>32</v>
      </c>
      <c r="C332" s="14" t="s">
        <v>13</v>
      </c>
      <c r="D332" s="14">
        <v>3</v>
      </c>
      <c r="E332" s="20">
        <v>29</v>
      </c>
      <c r="F332" s="6">
        <v>6.4</v>
      </c>
      <c r="G332" s="20">
        <v>15</v>
      </c>
      <c r="H332" s="6">
        <v>2.1</v>
      </c>
      <c r="I332" s="6">
        <v>3.8</v>
      </c>
      <c r="J332" s="20">
        <v>0</v>
      </c>
      <c r="K332" s="20">
        <v>0</v>
      </c>
      <c r="L332" s="20">
        <v>0</v>
      </c>
      <c r="M332" s="20">
        <v>0</v>
      </c>
      <c r="N332" s="20">
        <v>1</v>
      </c>
      <c r="O332" s="20">
        <v>1</v>
      </c>
      <c r="P332" s="21">
        <v>1</v>
      </c>
      <c r="Q332" s="15">
        <v>0.5</v>
      </c>
      <c r="R332" s="15">
        <v>0.5</v>
      </c>
      <c r="S332" s="15">
        <v>1</v>
      </c>
      <c r="T332" s="15">
        <v>-0.5</v>
      </c>
      <c r="U332" s="15">
        <v>-0.5</v>
      </c>
      <c r="V332" s="15">
        <v>0</v>
      </c>
      <c r="W332" s="23">
        <v>0.13157894736842105</v>
      </c>
      <c r="X332" s="23">
        <v>0.13157894736842105</v>
      </c>
      <c r="Y332" s="23">
        <v>0.26315789473684209</v>
      </c>
      <c r="Z332" s="23">
        <v>0.39473684210526316</v>
      </c>
      <c r="AA332" s="20">
        <v>2</v>
      </c>
      <c r="AB332" s="20" t="s">
        <v>374</v>
      </c>
      <c r="AC332" s="22">
        <v>0</v>
      </c>
    </row>
    <row r="333" spans="1:29" ht="15.75" thickBot="1" x14ac:dyDescent="0.3">
      <c r="A333" s="4" t="s">
        <v>23</v>
      </c>
      <c r="B333" s="5" t="s">
        <v>339</v>
      </c>
      <c r="C333" s="14" t="s">
        <v>13</v>
      </c>
      <c r="D333" s="14">
        <v>3</v>
      </c>
      <c r="E333" s="20">
        <v>22</v>
      </c>
      <c r="F333" s="6">
        <v>6.3</v>
      </c>
      <c r="G333" s="20">
        <v>21</v>
      </c>
      <c r="H333" s="6">
        <v>3</v>
      </c>
      <c r="I333" s="6">
        <v>4.5</v>
      </c>
      <c r="J333" s="20">
        <v>1</v>
      </c>
      <c r="K333" s="20">
        <v>0</v>
      </c>
      <c r="L333" s="20">
        <v>0</v>
      </c>
      <c r="M333" s="20">
        <v>1</v>
      </c>
      <c r="N333" s="20">
        <v>1</v>
      </c>
      <c r="O333" s="20">
        <v>1</v>
      </c>
      <c r="P333" s="21">
        <v>2</v>
      </c>
      <c r="Q333" s="15">
        <v>0.4</v>
      </c>
      <c r="R333" s="15">
        <v>0.4</v>
      </c>
      <c r="S333" s="15">
        <v>1</v>
      </c>
      <c r="T333" s="15">
        <v>0.6</v>
      </c>
      <c r="U333" s="15">
        <v>0.6</v>
      </c>
      <c r="V333" s="15">
        <v>0</v>
      </c>
      <c r="W333" s="23">
        <v>8.8888888888888892E-2</v>
      </c>
      <c r="X333" s="23">
        <v>8.8888888888888892E-2</v>
      </c>
      <c r="Y333" s="23">
        <v>0.22222222222222221</v>
      </c>
      <c r="Z333" s="23">
        <v>0.31111111111111112</v>
      </c>
      <c r="AA333" s="20">
        <v>0</v>
      </c>
      <c r="AB333" s="20" t="s">
        <v>374</v>
      </c>
      <c r="AC333" s="22">
        <v>0</v>
      </c>
    </row>
    <row r="334" spans="1:29" ht="15.75" thickBot="1" x14ac:dyDescent="0.3">
      <c r="A334" s="4" t="s">
        <v>23</v>
      </c>
      <c r="B334" s="5" t="s">
        <v>48</v>
      </c>
      <c r="C334" s="14" t="s">
        <v>13</v>
      </c>
      <c r="D334" s="14">
        <v>3</v>
      </c>
      <c r="E334" s="20">
        <v>30</v>
      </c>
      <c r="F334" s="6">
        <v>6.5</v>
      </c>
      <c r="G334" s="20">
        <v>30</v>
      </c>
      <c r="H334" s="6">
        <v>3.3</v>
      </c>
      <c r="I334" s="6">
        <v>8.1</v>
      </c>
      <c r="J334" s="20">
        <v>0</v>
      </c>
      <c r="K334" s="20">
        <v>0</v>
      </c>
      <c r="L334" s="20">
        <v>0</v>
      </c>
      <c r="M334" s="20">
        <v>0</v>
      </c>
      <c r="N334" s="20">
        <v>3</v>
      </c>
      <c r="O334" s="20">
        <v>3</v>
      </c>
      <c r="P334" s="21">
        <v>3</v>
      </c>
      <c r="Q334" s="15">
        <v>1.3</v>
      </c>
      <c r="R334" s="15">
        <v>1.3</v>
      </c>
      <c r="S334" s="15">
        <v>1.7</v>
      </c>
      <c r="T334" s="15">
        <v>-1.3</v>
      </c>
      <c r="U334" s="15">
        <v>-1.3</v>
      </c>
      <c r="V334" s="15">
        <v>1.3</v>
      </c>
      <c r="W334" s="23">
        <v>0.16049382716049385</v>
      </c>
      <c r="X334" s="23">
        <v>0.16049382716049385</v>
      </c>
      <c r="Y334" s="23">
        <v>0.20987654320987656</v>
      </c>
      <c r="Z334" s="23">
        <v>0.37037037037037041</v>
      </c>
      <c r="AA334" s="20">
        <v>2</v>
      </c>
      <c r="AB334" s="20" t="s">
        <v>374</v>
      </c>
      <c r="AC334" s="22">
        <v>0</v>
      </c>
    </row>
    <row r="335" spans="1:29" ht="15.75" thickBot="1" x14ac:dyDescent="0.3">
      <c r="A335" s="4" t="s">
        <v>23</v>
      </c>
      <c r="B335" s="5" t="s">
        <v>262</v>
      </c>
      <c r="C335" s="14" t="s">
        <v>13</v>
      </c>
      <c r="D335" s="14">
        <v>3</v>
      </c>
      <c r="E335" s="20" t="s">
        <v>374</v>
      </c>
      <c r="F335" s="6">
        <v>4.7</v>
      </c>
      <c r="G335" s="20">
        <v>0</v>
      </c>
      <c r="H335" s="6">
        <v>0</v>
      </c>
      <c r="I335" s="6">
        <v>0</v>
      </c>
      <c r="J335" s="20">
        <v>0</v>
      </c>
      <c r="K335" s="20">
        <v>0</v>
      </c>
      <c r="L335" s="20">
        <v>0</v>
      </c>
      <c r="M335" s="20">
        <v>0</v>
      </c>
      <c r="N335" s="20">
        <v>0</v>
      </c>
      <c r="O335" s="20">
        <v>0</v>
      </c>
      <c r="P335" s="21">
        <v>0</v>
      </c>
      <c r="Q335" s="15">
        <v>0</v>
      </c>
      <c r="R335" s="15">
        <v>0</v>
      </c>
      <c r="S335" s="15">
        <v>0</v>
      </c>
      <c r="T335" s="15">
        <v>0</v>
      </c>
      <c r="U335" s="15">
        <v>0</v>
      </c>
      <c r="V335" s="15">
        <v>0</v>
      </c>
      <c r="W335" s="23">
        <v>0</v>
      </c>
      <c r="X335" s="23">
        <v>0</v>
      </c>
      <c r="Y335" s="23">
        <v>0</v>
      </c>
      <c r="Z335" s="23">
        <v>0</v>
      </c>
      <c r="AA335" s="20">
        <v>0</v>
      </c>
      <c r="AB335" s="20" t="s">
        <v>374</v>
      </c>
      <c r="AC335" s="22">
        <v>0</v>
      </c>
    </row>
    <row r="336" spans="1:29" ht="15.75" thickBot="1" x14ac:dyDescent="0.3">
      <c r="A336" s="4" t="s">
        <v>23</v>
      </c>
      <c r="B336" s="5" t="s">
        <v>653</v>
      </c>
      <c r="C336" s="14" t="s">
        <v>13</v>
      </c>
      <c r="D336" s="14">
        <v>3</v>
      </c>
      <c r="E336" s="20">
        <v>20</v>
      </c>
      <c r="F336" s="6">
        <v>6.5</v>
      </c>
      <c r="G336" s="20">
        <v>26</v>
      </c>
      <c r="H336" s="6">
        <v>3.7</v>
      </c>
      <c r="I336" s="6">
        <v>5</v>
      </c>
      <c r="J336" s="20">
        <v>0</v>
      </c>
      <c r="K336" s="20">
        <v>0</v>
      </c>
      <c r="L336" s="20">
        <v>0</v>
      </c>
      <c r="M336" s="20">
        <v>0</v>
      </c>
      <c r="N336" s="20">
        <v>2</v>
      </c>
      <c r="O336" s="20">
        <v>3</v>
      </c>
      <c r="P336" s="21">
        <v>3</v>
      </c>
      <c r="Q336" s="15">
        <v>1.1000000000000001</v>
      </c>
      <c r="R336" s="15">
        <v>1.1000000000000001</v>
      </c>
      <c r="S336" s="15">
        <v>2.7</v>
      </c>
      <c r="T336" s="15">
        <v>-1.1000000000000001</v>
      </c>
      <c r="U336" s="15">
        <v>-1.1000000000000001</v>
      </c>
      <c r="V336" s="15">
        <v>-0.70000000000000018</v>
      </c>
      <c r="W336" s="23">
        <v>0.22000000000000003</v>
      </c>
      <c r="X336" s="23">
        <v>0.22000000000000003</v>
      </c>
      <c r="Y336" s="23">
        <v>0.54</v>
      </c>
      <c r="Z336" s="23">
        <v>0.76</v>
      </c>
      <c r="AA336" s="20">
        <v>2</v>
      </c>
      <c r="AB336" s="20" t="s">
        <v>374</v>
      </c>
      <c r="AC336" s="22">
        <v>0</v>
      </c>
    </row>
    <row r="337" spans="1:29" ht="15.75" thickBot="1" x14ac:dyDescent="0.3">
      <c r="A337" s="4" t="s">
        <v>23</v>
      </c>
      <c r="B337" s="5" t="s">
        <v>27</v>
      </c>
      <c r="C337" s="14" t="s">
        <v>13</v>
      </c>
      <c r="D337" s="14">
        <v>3</v>
      </c>
      <c r="E337" s="20">
        <v>24</v>
      </c>
      <c r="F337" s="6">
        <v>9.3000000000000007</v>
      </c>
      <c r="G337" s="20">
        <v>12</v>
      </c>
      <c r="H337" s="6">
        <v>2</v>
      </c>
      <c r="I337" s="6">
        <v>3.1</v>
      </c>
      <c r="J337" s="20">
        <v>0</v>
      </c>
      <c r="K337" s="20">
        <v>0</v>
      </c>
      <c r="L337" s="20">
        <v>0</v>
      </c>
      <c r="M337" s="20">
        <v>0</v>
      </c>
      <c r="N337" s="20">
        <v>1</v>
      </c>
      <c r="O337" s="20">
        <v>1</v>
      </c>
      <c r="P337" s="21">
        <v>1</v>
      </c>
      <c r="Q337" s="15">
        <v>0.4</v>
      </c>
      <c r="R337" s="15">
        <v>0.4</v>
      </c>
      <c r="S337" s="15">
        <v>1.8</v>
      </c>
      <c r="T337" s="15">
        <v>-0.4</v>
      </c>
      <c r="U337" s="15">
        <v>-0.4</v>
      </c>
      <c r="V337" s="15">
        <v>-0.8</v>
      </c>
      <c r="W337" s="23">
        <v>0.12903225806451613</v>
      </c>
      <c r="X337" s="23">
        <v>0.12903225806451613</v>
      </c>
      <c r="Y337" s="23">
        <v>0.58064516129032262</v>
      </c>
      <c r="Z337" s="23">
        <v>0.70967741935483875</v>
      </c>
      <c r="AA337" s="20">
        <v>0</v>
      </c>
      <c r="AB337" s="20" t="s">
        <v>374</v>
      </c>
      <c r="AC337" s="22">
        <v>0</v>
      </c>
    </row>
    <row r="338" spans="1:29" ht="15.75" thickBot="1" x14ac:dyDescent="0.3">
      <c r="A338" s="4" t="s">
        <v>23</v>
      </c>
      <c r="B338" s="5" t="s">
        <v>340</v>
      </c>
      <c r="C338" s="14" t="s">
        <v>13</v>
      </c>
      <c r="D338" s="14">
        <v>3</v>
      </c>
      <c r="E338" s="20">
        <v>33</v>
      </c>
      <c r="F338" s="6">
        <v>9.4</v>
      </c>
      <c r="G338" s="20">
        <v>18</v>
      </c>
      <c r="H338" s="6">
        <v>4.5</v>
      </c>
      <c r="I338" s="6">
        <v>4</v>
      </c>
      <c r="J338" s="20">
        <v>1</v>
      </c>
      <c r="K338" s="20">
        <v>0</v>
      </c>
      <c r="L338" s="20">
        <v>0</v>
      </c>
      <c r="M338" s="20">
        <v>1</v>
      </c>
      <c r="N338" s="20">
        <v>1</v>
      </c>
      <c r="O338" s="20">
        <v>1</v>
      </c>
      <c r="P338" s="21">
        <v>2</v>
      </c>
      <c r="Q338" s="15">
        <v>1.2</v>
      </c>
      <c r="R338" s="15">
        <v>1.2</v>
      </c>
      <c r="S338" s="15">
        <v>2.2000000000000002</v>
      </c>
      <c r="T338" s="15">
        <v>-0.19999999999999996</v>
      </c>
      <c r="U338" s="15">
        <v>-0.19999999999999996</v>
      </c>
      <c r="V338" s="15">
        <v>-1.2000000000000002</v>
      </c>
      <c r="W338" s="23">
        <v>0.3</v>
      </c>
      <c r="X338" s="23">
        <v>0.3</v>
      </c>
      <c r="Y338" s="23">
        <v>0.55000000000000004</v>
      </c>
      <c r="Z338" s="23">
        <v>0.85000000000000009</v>
      </c>
      <c r="AA338" s="20">
        <v>1</v>
      </c>
      <c r="AB338" s="20" t="s">
        <v>374</v>
      </c>
      <c r="AC338" s="22">
        <v>0</v>
      </c>
    </row>
    <row r="339" spans="1:29" ht="15.75" thickBot="1" x14ac:dyDescent="0.3">
      <c r="A339" s="4" t="s">
        <v>23</v>
      </c>
      <c r="B339" s="5" t="s">
        <v>24</v>
      </c>
      <c r="C339" s="14" t="s">
        <v>15</v>
      </c>
      <c r="D339" s="14">
        <v>4</v>
      </c>
      <c r="E339" s="20">
        <v>24</v>
      </c>
      <c r="F339" s="6">
        <v>15.4</v>
      </c>
      <c r="G339" s="20">
        <v>75</v>
      </c>
      <c r="H339" s="6">
        <v>8.3000000000000007</v>
      </c>
      <c r="I339" s="6">
        <v>9</v>
      </c>
      <c r="J339" s="20">
        <v>10</v>
      </c>
      <c r="K339" s="20">
        <v>1</v>
      </c>
      <c r="L339" s="20">
        <v>1</v>
      </c>
      <c r="M339" s="20">
        <v>11</v>
      </c>
      <c r="N339" s="20">
        <v>0</v>
      </c>
      <c r="O339" s="20">
        <v>0</v>
      </c>
      <c r="P339" s="21">
        <v>11</v>
      </c>
      <c r="Q339" s="15">
        <v>8</v>
      </c>
      <c r="R339" s="15">
        <v>8.8000000000000007</v>
      </c>
      <c r="S339" s="15">
        <v>0.4</v>
      </c>
      <c r="T339" s="15">
        <v>2</v>
      </c>
      <c r="U339" s="15">
        <v>2.1999999999999993</v>
      </c>
      <c r="V339" s="15">
        <v>-0.4</v>
      </c>
      <c r="W339" s="23">
        <v>0.88888888888888884</v>
      </c>
      <c r="X339" s="23">
        <v>0.97777777777777786</v>
      </c>
      <c r="Y339" s="23">
        <v>4.4444444444444446E-2</v>
      </c>
      <c r="Z339" s="23">
        <v>0.93333333333333324</v>
      </c>
      <c r="AA339" s="20">
        <v>1</v>
      </c>
      <c r="AB339" s="20" t="s">
        <v>374</v>
      </c>
      <c r="AC339" s="22">
        <v>0</v>
      </c>
    </row>
    <row r="340" spans="1:29" ht="15.75" thickBot="1" x14ac:dyDescent="0.3">
      <c r="A340" s="4" t="s">
        <v>30</v>
      </c>
      <c r="B340" s="5" t="s">
        <v>263</v>
      </c>
      <c r="C340" s="14" t="s">
        <v>16</v>
      </c>
      <c r="D340" s="14">
        <v>1</v>
      </c>
      <c r="E340" s="20">
        <v>26</v>
      </c>
      <c r="F340" s="6">
        <v>4.4000000000000004</v>
      </c>
      <c r="G340" s="20">
        <v>0</v>
      </c>
      <c r="H340" s="6">
        <v>0</v>
      </c>
      <c r="I340" s="6">
        <v>0</v>
      </c>
      <c r="J340" s="20">
        <v>0</v>
      </c>
      <c r="K340" s="20">
        <v>0</v>
      </c>
      <c r="L340" s="20">
        <v>0</v>
      </c>
      <c r="M340" s="20">
        <v>0</v>
      </c>
      <c r="N340" s="20">
        <v>0</v>
      </c>
      <c r="O340" s="20">
        <v>0</v>
      </c>
      <c r="P340" s="21">
        <v>0</v>
      </c>
      <c r="Q340" s="15">
        <v>0</v>
      </c>
      <c r="R340" s="15">
        <v>0</v>
      </c>
      <c r="S340" s="15">
        <v>0</v>
      </c>
      <c r="T340" s="15">
        <v>0</v>
      </c>
      <c r="U340" s="15">
        <v>0</v>
      </c>
      <c r="V340" s="15">
        <v>0</v>
      </c>
      <c r="W340" s="23">
        <v>0</v>
      </c>
      <c r="X340" s="23">
        <v>0</v>
      </c>
      <c r="Y340" s="23">
        <v>0</v>
      </c>
      <c r="Z340" s="23">
        <v>0</v>
      </c>
      <c r="AA340" s="20">
        <v>0</v>
      </c>
      <c r="AB340" s="20" t="s">
        <v>374</v>
      </c>
      <c r="AC340" s="22">
        <v>0</v>
      </c>
    </row>
    <row r="341" spans="1:29" ht="15.75" thickBot="1" x14ac:dyDescent="0.3">
      <c r="A341" s="4" t="s">
        <v>30</v>
      </c>
      <c r="B341" s="5" t="s">
        <v>71</v>
      </c>
      <c r="C341" s="14" t="s">
        <v>16</v>
      </c>
      <c r="D341" s="14">
        <v>1</v>
      </c>
      <c r="E341" s="20">
        <v>28</v>
      </c>
      <c r="F341" s="6">
        <v>5</v>
      </c>
      <c r="G341" s="20">
        <v>42</v>
      </c>
      <c r="H341" s="6">
        <v>4.7</v>
      </c>
      <c r="I341" s="6">
        <v>9</v>
      </c>
      <c r="J341" s="20">
        <v>0</v>
      </c>
      <c r="K341" s="20">
        <v>0</v>
      </c>
      <c r="L341" s="20">
        <v>0</v>
      </c>
      <c r="M341" s="20">
        <v>0</v>
      </c>
      <c r="N341" s="20">
        <v>0</v>
      </c>
      <c r="O341" s="20">
        <v>0</v>
      </c>
      <c r="P341" s="21">
        <v>0</v>
      </c>
      <c r="Q341" s="15">
        <v>0</v>
      </c>
      <c r="R341" s="15">
        <v>0</v>
      </c>
      <c r="S341" s="15">
        <v>0.2</v>
      </c>
      <c r="T341" s="15">
        <v>0</v>
      </c>
      <c r="U341" s="15">
        <v>0</v>
      </c>
      <c r="V341" s="15">
        <v>-0.2</v>
      </c>
      <c r="W341" s="23">
        <v>0</v>
      </c>
      <c r="X341" s="23">
        <v>0</v>
      </c>
      <c r="Y341" s="23">
        <v>2.2222222222222223E-2</v>
      </c>
      <c r="Z341" s="23">
        <v>2.2222222222222223E-2</v>
      </c>
      <c r="AA341" s="20">
        <v>0</v>
      </c>
      <c r="AB341" s="20" t="s">
        <v>374</v>
      </c>
      <c r="AC341" s="22">
        <v>0</v>
      </c>
    </row>
    <row r="342" spans="1:29" ht="15.75" thickBot="1" x14ac:dyDescent="0.3">
      <c r="A342" s="4" t="s">
        <v>30</v>
      </c>
      <c r="B342" s="5" t="s">
        <v>654</v>
      </c>
      <c r="C342" s="14" t="s">
        <v>16</v>
      </c>
      <c r="D342" s="14">
        <v>1</v>
      </c>
      <c r="E342" s="20">
        <v>38</v>
      </c>
      <c r="F342" s="6">
        <v>4</v>
      </c>
      <c r="G342" s="20">
        <v>0</v>
      </c>
      <c r="H342" s="6">
        <v>0</v>
      </c>
      <c r="I342" s="6">
        <v>0</v>
      </c>
      <c r="J342" s="20">
        <v>0</v>
      </c>
      <c r="K342" s="20">
        <v>0</v>
      </c>
      <c r="L342" s="20">
        <v>0</v>
      </c>
      <c r="M342" s="20">
        <v>0</v>
      </c>
      <c r="N342" s="20">
        <v>0</v>
      </c>
      <c r="O342" s="20">
        <v>0</v>
      </c>
      <c r="P342" s="21">
        <v>0</v>
      </c>
      <c r="Q342" s="15">
        <v>0</v>
      </c>
      <c r="R342" s="15">
        <v>0</v>
      </c>
      <c r="S342" s="15">
        <v>0</v>
      </c>
      <c r="T342" s="15">
        <v>0</v>
      </c>
      <c r="U342" s="15">
        <v>0</v>
      </c>
      <c r="V342" s="15">
        <v>0</v>
      </c>
      <c r="W342" s="23">
        <v>0</v>
      </c>
      <c r="X342" s="23">
        <v>0</v>
      </c>
      <c r="Y342" s="23">
        <v>0</v>
      </c>
      <c r="Z342" s="23">
        <v>0</v>
      </c>
      <c r="AA342" s="20">
        <v>0</v>
      </c>
      <c r="AB342" s="20" t="s">
        <v>374</v>
      </c>
      <c r="AC342" s="22">
        <v>0</v>
      </c>
    </row>
    <row r="343" spans="1:29" ht="15.75" thickBot="1" x14ac:dyDescent="0.3">
      <c r="A343" s="4" t="s">
        <v>30</v>
      </c>
      <c r="B343" s="5" t="s">
        <v>146</v>
      </c>
      <c r="C343" s="14" t="s">
        <v>14</v>
      </c>
      <c r="D343" s="14">
        <v>2</v>
      </c>
      <c r="E343" s="20">
        <v>25</v>
      </c>
      <c r="F343" s="6">
        <v>5.0999999999999996</v>
      </c>
      <c r="G343" s="20">
        <v>37</v>
      </c>
      <c r="H343" s="6">
        <v>4.0999999999999996</v>
      </c>
      <c r="I343" s="6">
        <v>9</v>
      </c>
      <c r="J343" s="20">
        <v>0</v>
      </c>
      <c r="K343" s="20">
        <v>0</v>
      </c>
      <c r="L343" s="20">
        <v>0</v>
      </c>
      <c r="M343" s="20">
        <v>0</v>
      </c>
      <c r="N343" s="20">
        <v>1</v>
      </c>
      <c r="O343" s="20">
        <v>1</v>
      </c>
      <c r="P343" s="21">
        <v>1</v>
      </c>
      <c r="Q343" s="15">
        <v>0.7</v>
      </c>
      <c r="R343" s="15">
        <v>0.7</v>
      </c>
      <c r="S343" s="15">
        <v>1.1000000000000001</v>
      </c>
      <c r="T343" s="15">
        <v>-0.7</v>
      </c>
      <c r="U343" s="15">
        <v>-0.7</v>
      </c>
      <c r="V343" s="15">
        <v>-0.10000000000000009</v>
      </c>
      <c r="W343" s="23">
        <v>7.7777777777777779E-2</v>
      </c>
      <c r="X343" s="23">
        <v>7.7777777777777779E-2</v>
      </c>
      <c r="Y343" s="23">
        <v>0.12222222222222223</v>
      </c>
      <c r="Z343" s="23">
        <v>0.2</v>
      </c>
      <c r="AA343" s="20">
        <v>2</v>
      </c>
      <c r="AB343" s="20" t="s">
        <v>374</v>
      </c>
      <c r="AC343" s="22">
        <v>0</v>
      </c>
    </row>
    <row r="344" spans="1:29" ht="15.75" thickBot="1" x14ac:dyDescent="0.3">
      <c r="A344" s="4" t="s">
        <v>30</v>
      </c>
      <c r="B344" s="5" t="s">
        <v>134</v>
      </c>
      <c r="C344" s="14" t="s">
        <v>14</v>
      </c>
      <c r="D344" s="14">
        <v>2</v>
      </c>
      <c r="E344" s="20">
        <v>31</v>
      </c>
      <c r="F344" s="6">
        <v>4.9000000000000004</v>
      </c>
      <c r="G344" s="20">
        <v>8</v>
      </c>
      <c r="H344" s="6">
        <v>1.6</v>
      </c>
      <c r="I344" s="6">
        <v>2.7</v>
      </c>
      <c r="J344" s="20">
        <v>0</v>
      </c>
      <c r="K344" s="20">
        <v>0</v>
      </c>
      <c r="L344" s="20">
        <v>0</v>
      </c>
      <c r="M344" s="20">
        <v>0</v>
      </c>
      <c r="N344" s="20">
        <v>0</v>
      </c>
      <c r="O344" s="20">
        <v>0</v>
      </c>
      <c r="P344" s="21">
        <v>0</v>
      </c>
      <c r="Q344" s="15">
        <v>0</v>
      </c>
      <c r="R344" s="15">
        <v>0</v>
      </c>
      <c r="S344" s="15">
        <v>0</v>
      </c>
      <c r="T344" s="15">
        <v>0</v>
      </c>
      <c r="U344" s="15">
        <v>0</v>
      </c>
      <c r="V344" s="15">
        <v>0</v>
      </c>
      <c r="W344" s="23">
        <v>0</v>
      </c>
      <c r="X344" s="23">
        <v>0</v>
      </c>
      <c r="Y344" s="23">
        <v>0</v>
      </c>
      <c r="Z344" s="23">
        <v>0</v>
      </c>
      <c r="AA344" s="20">
        <v>3</v>
      </c>
      <c r="AB344" s="20" t="s">
        <v>374</v>
      </c>
      <c r="AC344" s="22">
        <v>0</v>
      </c>
    </row>
    <row r="345" spans="1:29" ht="15.75" thickBot="1" x14ac:dyDescent="0.3">
      <c r="A345" s="4" t="s">
        <v>30</v>
      </c>
      <c r="B345" s="5" t="s">
        <v>277</v>
      </c>
      <c r="C345" s="14" t="s">
        <v>14</v>
      </c>
      <c r="D345" s="14">
        <v>2</v>
      </c>
      <c r="E345" s="20">
        <v>36</v>
      </c>
      <c r="F345" s="6">
        <v>4.4000000000000004</v>
      </c>
      <c r="G345" s="20">
        <v>12</v>
      </c>
      <c r="H345" s="6">
        <v>3</v>
      </c>
      <c r="I345" s="6">
        <v>2.2000000000000002</v>
      </c>
      <c r="J345" s="20">
        <v>0</v>
      </c>
      <c r="K345" s="20">
        <v>0</v>
      </c>
      <c r="L345" s="20">
        <v>0</v>
      </c>
      <c r="M345" s="20">
        <v>0</v>
      </c>
      <c r="N345" s="20">
        <v>0</v>
      </c>
      <c r="O345" s="20">
        <v>0</v>
      </c>
      <c r="P345" s="21">
        <v>0</v>
      </c>
      <c r="Q345" s="15">
        <v>0.1</v>
      </c>
      <c r="R345" s="15">
        <v>0.1</v>
      </c>
      <c r="S345" s="15">
        <v>0</v>
      </c>
      <c r="T345" s="15">
        <v>-0.1</v>
      </c>
      <c r="U345" s="15">
        <v>-0.1</v>
      </c>
      <c r="V345" s="15">
        <v>0</v>
      </c>
      <c r="W345" s="23">
        <v>4.5454545454545456E-2</v>
      </c>
      <c r="X345" s="23">
        <v>4.5454545454545456E-2</v>
      </c>
      <c r="Y345" s="23">
        <v>0</v>
      </c>
      <c r="Z345" s="23">
        <v>4.5454545454545456E-2</v>
      </c>
      <c r="AA345" s="20">
        <v>1</v>
      </c>
      <c r="AB345" s="20" t="s">
        <v>374</v>
      </c>
      <c r="AC345" s="22">
        <v>0</v>
      </c>
    </row>
    <row r="346" spans="1:29" ht="15.75" thickBot="1" x14ac:dyDescent="0.3">
      <c r="A346" s="4" t="s">
        <v>30</v>
      </c>
      <c r="B346" s="5" t="s">
        <v>341</v>
      </c>
      <c r="C346" s="14" t="s">
        <v>14</v>
      </c>
      <c r="D346" s="14">
        <v>2</v>
      </c>
      <c r="E346" s="20">
        <v>26</v>
      </c>
      <c r="F346" s="6">
        <v>4.4000000000000004</v>
      </c>
      <c r="G346" s="20">
        <v>22</v>
      </c>
      <c r="H346" s="6">
        <v>2.8</v>
      </c>
      <c r="I346" s="6">
        <v>7.8</v>
      </c>
      <c r="J346" s="20">
        <v>0</v>
      </c>
      <c r="K346" s="20">
        <v>0</v>
      </c>
      <c r="L346" s="20">
        <v>0</v>
      </c>
      <c r="M346" s="20">
        <v>0</v>
      </c>
      <c r="N346" s="20">
        <v>0</v>
      </c>
      <c r="O346" s="20">
        <v>0</v>
      </c>
      <c r="P346" s="21">
        <v>0</v>
      </c>
      <c r="Q346" s="15">
        <v>0.8</v>
      </c>
      <c r="R346" s="15">
        <v>0.8</v>
      </c>
      <c r="S346" s="15">
        <v>0.3</v>
      </c>
      <c r="T346" s="15">
        <v>-0.8</v>
      </c>
      <c r="U346" s="15">
        <v>-0.8</v>
      </c>
      <c r="V346" s="15">
        <v>-0.3</v>
      </c>
      <c r="W346" s="23">
        <v>0.10256410256410257</v>
      </c>
      <c r="X346" s="23">
        <v>0.10256410256410257</v>
      </c>
      <c r="Y346" s="23">
        <v>3.8461538461538464E-2</v>
      </c>
      <c r="Z346" s="23">
        <v>0.14102564102564102</v>
      </c>
      <c r="AA346" s="20">
        <v>3</v>
      </c>
      <c r="AB346" s="20" t="s">
        <v>374</v>
      </c>
      <c r="AC346" s="22">
        <v>0</v>
      </c>
    </row>
    <row r="347" spans="1:29" ht="15.75" thickBot="1" x14ac:dyDescent="0.3">
      <c r="A347" s="4" t="s">
        <v>30</v>
      </c>
      <c r="B347" s="5" t="s">
        <v>101</v>
      </c>
      <c r="C347" s="14" t="s">
        <v>14</v>
      </c>
      <c r="D347" s="14">
        <v>2</v>
      </c>
      <c r="E347" s="20" t="s">
        <v>374</v>
      </c>
      <c r="F347" s="6">
        <v>4.9000000000000004</v>
      </c>
      <c r="G347" s="20">
        <v>0</v>
      </c>
      <c r="H347" s="6">
        <v>0</v>
      </c>
      <c r="I347" s="6">
        <v>0</v>
      </c>
      <c r="J347" s="20">
        <v>0</v>
      </c>
      <c r="K347" s="20">
        <v>0</v>
      </c>
      <c r="L347" s="20">
        <v>0</v>
      </c>
      <c r="M347" s="20">
        <v>0</v>
      </c>
      <c r="N347" s="20">
        <v>0</v>
      </c>
      <c r="O347" s="20">
        <v>0</v>
      </c>
      <c r="P347" s="21">
        <v>0</v>
      </c>
      <c r="Q347" s="15">
        <v>0</v>
      </c>
      <c r="R347" s="15">
        <v>0</v>
      </c>
      <c r="S347" s="15">
        <v>0</v>
      </c>
      <c r="T347" s="15">
        <v>0</v>
      </c>
      <c r="U347" s="15">
        <v>0</v>
      </c>
      <c r="V347" s="15">
        <v>0</v>
      </c>
      <c r="W347" s="23">
        <v>0</v>
      </c>
      <c r="X347" s="23">
        <v>0</v>
      </c>
      <c r="Y347" s="23">
        <v>0</v>
      </c>
      <c r="Z347" s="23">
        <v>0</v>
      </c>
      <c r="AA347" s="20">
        <v>0</v>
      </c>
      <c r="AB347" s="20" t="s">
        <v>374</v>
      </c>
      <c r="AC347" s="22">
        <v>0</v>
      </c>
    </row>
    <row r="348" spans="1:29" ht="15.75" thickBot="1" x14ac:dyDescent="0.3">
      <c r="A348" s="4" t="s">
        <v>30</v>
      </c>
      <c r="B348" s="5" t="s">
        <v>655</v>
      </c>
      <c r="C348" s="14" t="s">
        <v>14</v>
      </c>
      <c r="D348" s="14">
        <v>2</v>
      </c>
      <c r="E348" s="20" t="s">
        <v>374</v>
      </c>
      <c r="F348" s="6">
        <v>4.3</v>
      </c>
      <c r="G348" s="20">
        <v>0</v>
      </c>
      <c r="H348" s="6">
        <v>0</v>
      </c>
      <c r="I348" s="6">
        <v>0</v>
      </c>
      <c r="J348" s="20">
        <v>0</v>
      </c>
      <c r="K348" s="20">
        <v>0</v>
      </c>
      <c r="L348" s="20">
        <v>0</v>
      </c>
      <c r="M348" s="20">
        <v>0</v>
      </c>
      <c r="N348" s="20">
        <v>0</v>
      </c>
      <c r="O348" s="20">
        <v>0</v>
      </c>
      <c r="P348" s="21">
        <v>0</v>
      </c>
      <c r="Q348" s="15">
        <v>0</v>
      </c>
      <c r="R348" s="15">
        <v>0</v>
      </c>
      <c r="S348" s="15">
        <v>0</v>
      </c>
      <c r="T348" s="15">
        <v>0</v>
      </c>
      <c r="U348" s="15">
        <v>0</v>
      </c>
      <c r="V348" s="15">
        <v>0</v>
      </c>
      <c r="W348" s="23">
        <v>0</v>
      </c>
      <c r="X348" s="23">
        <v>0</v>
      </c>
      <c r="Y348" s="23">
        <v>0</v>
      </c>
      <c r="Z348" s="23">
        <v>0</v>
      </c>
      <c r="AA348" s="20">
        <v>0</v>
      </c>
      <c r="AB348" s="20" t="s">
        <v>374</v>
      </c>
      <c r="AC348" s="22">
        <v>0</v>
      </c>
    </row>
    <row r="349" spans="1:29" ht="15.75" thickBot="1" x14ac:dyDescent="0.3">
      <c r="A349" s="4" t="s">
        <v>30</v>
      </c>
      <c r="B349" s="5" t="s">
        <v>342</v>
      </c>
      <c r="C349" s="14" t="s">
        <v>14</v>
      </c>
      <c r="D349" s="14">
        <v>2</v>
      </c>
      <c r="E349" s="20" t="s">
        <v>374</v>
      </c>
      <c r="F349" s="6">
        <v>4.4000000000000004</v>
      </c>
      <c r="G349" s="20">
        <v>0</v>
      </c>
      <c r="H349" s="6">
        <v>0</v>
      </c>
      <c r="I349" s="6">
        <v>0</v>
      </c>
      <c r="J349" s="20">
        <v>0</v>
      </c>
      <c r="K349" s="20">
        <v>0</v>
      </c>
      <c r="L349" s="20">
        <v>0</v>
      </c>
      <c r="M349" s="20">
        <v>0</v>
      </c>
      <c r="N349" s="20">
        <v>0</v>
      </c>
      <c r="O349" s="20">
        <v>0</v>
      </c>
      <c r="P349" s="21">
        <v>0</v>
      </c>
      <c r="Q349" s="15">
        <v>0</v>
      </c>
      <c r="R349" s="15">
        <v>0</v>
      </c>
      <c r="S349" s="15">
        <v>0</v>
      </c>
      <c r="T349" s="15">
        <v>0</v>
      </c>
      <c r="U349" s="15">
        <v>0</v>
      </c>
      <c r="V349" s="15">
        <v>0</v>
      </c>
      <c r="W349" s="23">
        <v>0</v>
      </c>
      <c r="X349" s="23">
        <v>0</v>
      </c>
      <c r="Y349" s="23">
        <v>0</v>
      </c>
      <c r="Z349" s="23">
        <v>0</v>
      </c>
      <c r="AA349" s="20">
        <v>0</v>
      </c>
      <c r="AB349" s="20" t="s">
        <v>374</v>
      </c>
      <c r="AC349" s="22">
        <v>0</v>
      </c>
    </row>
    <row r="350" spans="1:29" ht="15.75" thickBot="1" x14ac:dyDescent="0.3">
      <c r="A350" s="4" t="s">
        <v>30</v>
      </c>
      <c r="B350" s="5" t="s">
        <v>240</v>
      </c>
      <c r="C350" s="14" t="s">
        <v>14</v>
      </c>
      <c r="D350" s="14">
        <v>2</v>
      </c>
      <c r="E350" s="20">
        <v>30</v>
      </c>
      <c r="F350" s="6">
        <v>4.3</v>
      </c>
      <c r="G350" s="20">
        <v>2</v>
      </c>
      <c r="H350" s="6">
        <v>0.7</v>
      </c>
      <c r="I350" s="6">
        <v>0.6</v>
      </c>
      <c r="J350" s="20">
        <v>0</v>
      </c>
      <c r="K350" s="20">
        <v>0</v>
      </c>
      <c r="L350" s="20">
        <v>0</v>
      </c>
      <c r="M350" s="20">
        <v>0</v>
      </c>
      <c r="N350" s="20">
        <v>0</v>
      </c>
      <c r="O350" s="20">
        <v>0</v>
      </c>
      <c r="P350" s="21">
        <v>0</v>
      </c>
      <c r="Q350" s="15">
        <v>0</v>
      </c>
      <c r="R350" s="15">
        <v>0</v>
      </c>
      <c r="S350" s="15">
        <v>0</v>
      </c>
      <c r="T350" s="15">
        <v>0</v>
      </c>
      <c r="U350" s="15">
        <v>0</v>
      </c>
      <c r="V350" s="15">
        <v>0</v>
      </c>
      <c r="W350" s="23">
        <v>0</v>
      </c>
      <c r="X350" s="23">
        <v>0</v>
      </c>
      <c r="Y350" s="23">
        <v>0</v>
      </c>
      <c r="Z350" s="23">
        <v>0</v>
      </c>
      <c r="AA350" s="20">
        <v>1</v>
      </c>
      <c r="AB350" s="20" t="s">
        <v>374</v>
      </c>
      <c r="AC350" s="22">
        <v>0</v>
      </c>
    </row>
    <row r="351" spans="1:29" ht="15.75" thickBot="1" x14ac:dyDescent="0.3">
      <c r="A351" s="4" t="s">
        <v>30</v>
      </c>
      <c r="B351" s="5" t="s">
        <v>1255</v>
      </c>
      <c r="C351" s="14" t="s">
        <v>14</v>
      </c>
      <c r="D351" s="14">
        <v>2</v>
      </c>
      <c r="E351" s="20">
        <v>25</v>
      </c>
      <c r="F351" s="6">
        <v>5</v>
      </c>
      <c r="G351" s="20">
        <v>27</v>
      </c>
      <c r="H351" s="6">
        <v>3</v>
      </c>
      <c r="I351" s="6">
        <v>6.5</v>
      </c>
      <c r="J351" s="20">
        <v>1</v>
      </c>
      <c r="K351" s="20">
        <v>0</v>
      </c>
      <c r="L351" s="20">
        <v>0</v>
      </c>
      <c r="M351" s="20">
        <v>1</v>
      </c>
      <c r="N351" s="20">
        <v>0</v>
      </c>
      <c r="O351" s="20">
        <v>0</v>
      </c>
      <c r="P351" s="21">
        <v>1</v>
      </c>
      <c r="Q351" s="15">
        <v>1.1000000000000001</v>
      </c>
      <c r="R351" s="15">
        <v>1.1000000000000001</v>
      </c>
      <c r="S351" s="15">
        <v>0</v>
      </c>
      <c r="T351" s="15">
        <v>-0.10000000000000009</v>
      </c>
      <c r="U351" s="15">
        <v>-0.10000000000000009</v>
      </c>
      <c r="V351" s="15">
        <v>0</v>
      </c>
      <c r="W351" s="23">
        <v>0.16923076923076924</v>
      </c>
      <c r="X351" s="23">
        <v>0.16923076923076924</v>
      </c>
      <c r="Y351" s="23">
        <v>0</v>
      </c>
      <c r="Z351" s="23">
        <v>0.16923076923076924</v>
      </c>
      <c r="AA351" s="20">
        <v>2</v>
      </c>
      <c r="AB351" s="20" t="s">
        <v>374</v>
      </c>
      <c r="AC351" s="22">
        <v>0</v>
      </c>
    </row>
    <row r="352" spans="1:29" ht="15.75" thickBot="1" x14ac:dyDescent="0.3">
      <c r="A352" s="4" t="s">
        <v>30</v>
      </c>
      <c r="B352" s="5" t="s">
        <v>1256</v>
      </c>
      <c r="C352" s="14" t="s">
        <v>14</v>
      </c>
      <c r="D352" s="14">
        <v>2</v>
      </c>
      <c r="E352" s="20">
        <v>26</v>
      </c>
      <c r="F352" s="6">
        <v>4.5999999999999996</v>
      </c>
      <c r="G352" s="20">
        <v>29</v>
      </c>
      <c r="H352" s="6">
        <v>3.2</v>
      </c>
      <c r="I352" s="6">
        <v>7.1</v>
      </c>
      <c r="J352" s="20">
        <v>0</v>
      </c>
      <c r="K352" s="20">
        <v>0</v>
      </c>
      <c r="L352" s="20">
        <v>0</v>
      </c>
      <c r="M352" s="20">
        <v>0</v>
      </c>
      <c r="N352" s="20">
        <v>1</v>
      </c>
      <c r="O352" s="20">
        <v>1</v>
      </c>
      <c r="P352" s="21">
        <v>1</v>
      </c>
      <c r="Q352" s="15">
        <v>0.2</v>
      </c>
      <c r="R352" s="15">
        <v>0.2</v>
      </c>
      <c r="S352" s="15">
        <v>0.7</v>
      </c>
      <c r="T352" s="15">
        <v>-0.2</v>
      </c>
      <c r="U352" s="15">
        <v>-0.2</v>
      </c>
      <c r="V352" s="15">
        <v>0.30000000000000004</v>
      </c>
      <c r="W352" s="23">
        <v>2.8169014084507046E-2</v>
      </c>
      <c r="X352" s="23">
        <v>2.8169014084507046E-2</v>
      </c>
      <c r="Y352" s="23">
        <v>9.8591549295774641E-2</v>
      </c>
      <c r="Z352" s="23">
        <v>0.12676056338028169</v>
      </c>
      <c r="AA352" s="20">
        <v>1</v>
      </c>
      <c r="AB352" s="20" t="s">
        <v>374</v>
      </c>
      <c r="AC352" s="22">
        <v>0</v>
      </c>
    </row>
    <row r="353" spans="1:29" ht="15.75" thickBot="1" x14ac:dyDescent="0.3">
      <c r="A353" s="4" t="s">
        <v>30</v>
      </c>
      <c r="B353" s="5" t="s">
        <v>137</v>
      </c>
      <c r="C353" s="14" t="s">
        <v>13</v>
      </c>
      <c r="D353" s="14">
        <v>3</v>
      </c>
      <c r="E353" s="20">
        <v>20</v>
      </c>
      <c r="F353" s="6">
        <v>6.2</v>
      </c>
      <c r="G353" s="20">
        <v>32</v>
      </c>
      <c r="H353" s="6">
        <v>3.6</v>
      </c>
      <c r="I353" s="6">
        <v>6.6</v>
      </c>
      <c r="J353" s="20">
        <v>2</v>
      </c>
      <c r="K353" s="20">
        <v>0</v>
      </c>
      <c r="L353" s="20">
        <v>0</v>
      </c>
      <c r="M353" s="20">
        <v>2</v>
      </c>
      <c r="N353" s="20">
        <v>1</v>
      </c>
      <c r="O353" s="20">
        <v>1</v>
      </c>
      <c r="P353" s="21">
        <v>3</v>
      </c>
      <c r="Q353" s="15">
        <v>3</v>
      </c>
      <c r="R353" s="15">
        <v>3</v>
      </c>
      <c r="S353" s="15">
        <v>0.5</v>
      </c>
      <c r="T353" s="15">
        <v>-1</v>
      </c>
      <c r="U353" s="15">
        <v>-1</v>
      </c>
      <c r="V353" s="15">
        <v>0.5</v>
      </c>
      <c r="W353" s="23">
        <v>0.45454545454545459</v>
      </c>
      <c r="X353" s="23">
        <v>0.45454545454545459</v>
      </c>
      <c r="Y353" s="23">
        <v>7.575757575757576E-2</v>
      </c>
      <c r="Z353" s="23">
        <v>0.53030303030303039</v>
      </c>
      <c r="AA353" s="20">
        <v>1</v>
      </c>
      <c r="AB353" s="20" t="s">
        <v>374</v>
      </c>
      <c r="AC353" s="22">
        <v>0</v>
      </c>
    </row>
    <row r="354" spans="1:29" ht="15.75" thickBot="1" x14ac:dyDescent="0.3">
      <c r="A354" s="4" t="s">
        <v>30</v>
      </c>
      <c r="B354" s="5" t="s">
        <v>343</v>
      </c>
      <c r="C354" s="14" t="s">
        <v>13</v>
      </c>
      <c r="D354" s="14">
        <v>3</v>
      </c>
      <c r="E354" s="20">
        <v>22</v>
      </c>
      <c r="F354" s="6">
        <v>4.9000000000000004</v>
      </c>
      <c r="G354" s="20">
        <v>21</v>
      </c>
      <c r="H354" s="6">
        <v>3</v>
      </c>
      <c r="I354" s="6">
        <v>4.2</v>
      </c>
      <c r="J354" s="20">
        <v>1</v>
      </c>
      <c r="K354" s="20">
        <v>0</v>
      </c>
      <c r="L354" s="20">
        <v>0</v>
      </c>
      <c r="M354" s="20">
        <v>1</v>
      </c>
      <c r="N354" s="20">
        <v>1</v>
      </c>
      <c r="O354" s="20">
        <v>1</v>
      </c>
      <c r="P354" s="21">
        <v>2</v>
      </c>
      <c r="Q354" s="15">
        <v>0.5</v>
      </c>
      <c r="R354" s="15">
        <v>0.5</v>
      </c>
      <c r="S354" s="15">
        <v>0.9</v>
      </c>
      <c r="T354" s="15">
        <v>0.5</v>
      </c>
      <c r="U354" s="15">
        <v>0.5</v>
      </c>
      <c r="V354" s="15">
        <v>9.9999999999999978E-2</v>
      </c>
      <c r="W354" s="23">
        <v>0.11904761904761904</v>
      </c>
      <c r="X354" s="23">
        <v>0.11904761904761904</v>
      </c>
      <c r="Y354" s="23">
        <v>0.21428571428571427</v>
      </c>
      <c r="Z354" s="23">
        <v>0.33333333333333331</v>
      </c>
      <c r="AA354" s="20">
        <v>1</v>
      </c>
      <c r="AB354" s="20" t="s">
        <v>374</v>
      </c>
      <c r="AC354" s="22">
        <v>0</v>
      </c>
    </row>
    <row r="355" spans="1:29" ht="15.75" thickBot="1" x14ac:dyDescent="0.3">
      <c r="A355" s="4" t="s">
        <v>30</v>
      </c>
      <c r="B355" s="5" t="s">
        <v>114</v>
      </c>
      <c r="C355" s="14" t="s">
        <v>13</v>
      </c>
      <c r="D355" s="14">
        <v>3</v>
      </c>
      <c r="E355" s="20">
        <v>24</v>
      </c>
      <c r="F355" s="6">
        <v>5.7</v>
      </c>
      <c r="G355" s="20">
        <v>2</v>
      </c>
      <c r="H355" s="6">
        <v>1</v>
      </c>
      <c r="I355" s="6">
        <v>0.3</v>
      </c>
      <c r="J355" s="20">
        <v>0</v>
      </c>
      <c r="K355" s="20">
        <v>0</v>
      </c>
      <c r="L355" s="20">
        <v>0</v>
      </c>
      <c r="M355" s="20">
        <v>0</v>
      </c>
      <c r="N355" s="20">
        <v>0</v>
      </c>
      <c r="O355" s="20">
        <v>0</v>
      </c>
      <c r="P355" s="21">
        <v>0</v>
      </c>
      <c r="Q355" s="15">
        <v>0.1</v>
      </c>
      <c r="R355" s="15">
        <v>0.1</v>
      </c>
      <c r="S355" s="15">
        <v>0.1</v>
      </c>
      <c r="T355" s="15">
        <v>-0.1</v>
      </c>
      <c r="U355" s="15">
        <v>-0.1</v>
      </c>
      <c r="V355" s="15">
        <v>-0.1</v>
      </c>
      <c r="W355" s="23">
        <v>0.33333333333333337</v>
      </c>
      <c r="X355" s="23">
        <v>0.33333333333333337</v>
      </c>
      <c r="Y355" s="23">
        <v>0.33333333333333337</v>
      </c>
      <c r="Z355" s="23">
        <v>0.66666666666666674</v>
      </c>
      <c r="AA355" s="20">
        <v>0</v>
      </c>
      <c r="AB355" s="20" t="s">
        <v>374</v>
      </c>
      <c r="AC355" s="22">
        <v>0</v>
      </c>
    </row>
    <row r="356" spans="1:29" ht="15.75" thickBot="1" x14ac:dyDescent="0.3">
      <c r="A356" s="4" t="s">
        <v>30</v>
      </c>
      <c r="B356" s="5" t="s">
        <v>31</v>
      </c>
      <c r="C356" s="14" t="s">
        <v>13</v>
      </c>
      <c r="D356" s="14">
        <v>3</v>
      </c>
      <c r="E356" s="20">
        <v>30</v>
      </c>
      <c r="F356" s="6">
        <v>8.1999999999999993</v>
      </c>
      <c r="G356" s="20">
        <v>23</v>
      </c>
      <c r="H356" s="6">
        <v>2.6</v>
      </c>
      <c r="I356" s="6">
        <v>8.3000000000000007</v>
      </c>
      <c r="J356" s="20">
        <v>0</v>
      </c>
      <c r="K356" s="20">
        <v>0</v>
      </c>
      <c r="L356" s="20">
        <v>0</v>
      </c>
      <c r="M356" s="20">
        <v>0</v>
      </c>
      <c r="N356" s="20">
        <v>2</v>
      </c>
      <c r="O356" s="20">
        <v>2</v>
      </c>
      <c r="P356" s="21">
        <v>2</v>
      </c>
      <c r="Q356" s="15">
        <v>2.5</v>
      </c>
      <c r="R356" s="15">
        <v>2.5</v>
      </c>
      <c r="S356" s="15">
        <v>1.7</v>
      </c>
      <c r="T356" s="15">
        <v>-2.5</v>
      </c>
      <c r="U356" s="15">
        <v>-2.5</v>
      </c>
      <c r="V356" s="15">
        <v>0.30000000000000004</v>
      </c>
      <c r="W356" s="23">
        <v>0.3012048192771084</v>
      </c>
      <c r="X356" s="23">
        <v>0.3012048192771084</v>
      </c>
      <c r="Y356" s="23">
        <v>0.2048192771084337</v>
      </c>
      <c r="Z356" s="23">
        <v>0.50602409638554213</v>
      </c>
      <c r="AA356" s="20">
        <v>1</v>
      </c>
      <c r="AB356" s="20" t="s">
        <v>374</v>
      </c>
      <c r="AC356" s="22">
        <v>1</v>
      </c>
    </row>
    <row r="357" spans="1:29" ht="15.75" thickBot="1" x14ac:dyDescent="0.3">
      <c r="A357" s="4" t="s">
        <v>30</v>
      </c>
      <c r="B357" s="5" t="s">
        <v>1533</v>
      </c>
      <c r="C357" s="14" t="s">
        <v>13</v>
      </c>
      <c r="D357" s="14">
        <v>3</v>
      </c>
      <c r="E357" s="20">
        <v>23</v>
      </c>
      <c r="F357" s="6">
        <v>4.9000000000000004</v>
      </c>
      <c r="G357" s="20">
        <v>4</v>
      </c>
      <c r="H357" s="6">
        <v>1</v>
      </c>
      <c r="I357" s="6">
        <v>1.2</v>
      </c>
      <c r="J357" s="20">
        <v>0</v>
      </c>
      <c r="K357" s="20">
        <v>0</v>
      </c>
      <c r="L357" s="20">
        <v>0</v>
      </c>
      <c r="M357" s="20">
        <v>0</v>
      </c>
      <c r="N357" s="20">
        <v>0</v>
      </c>
      <c r="O357" s="20">
        <v>0</v>
      </c>
      <c r="P357" s="21">
        <v>0</v>
      </c>
      <c r="Q357" s="15">
        <v>0</v>
      </c>
      <c r="R357" s="15">
        <v>0</v>
      </c>
      <c r="S357" s="15">
        <v>0</v>
      </c>
      <c r="T357" s="15">
        <v>0</v>
      </c>
      <c r="U357" s="15">
        <v>0</v>
      </c>
      <c r="V357" s="15">
        <v>0</v>
      </c>
      <c r="W357" s="23">
        <v>0</v>
      </c>
      <c r="X357" s="23">
        <v>0</v>
      </c>
      <c r="Y357" s="23">
        <v>0</v>
      </c>
      <c r="Z357" s="23">
        <v>0</v>
      </c>
      <c r="AA357" s="20">
        <v>1</v>
      </c>
      <c r="AB357" s="20" t="s">
        <v>374</v>
      </c>
      <c r="AC357" s="22">
        <v>0</v>
      </c>
    </row>
    <row r="358" spans="1:29" ht="15.75" thickBot="1" x14ac:dyDescent="0.3">
      <c r="A358" s="4" t="s">
        <v>30</v>
      </c>
      <c r="B358" s="5" t="s">
        <v>344</v>
      </c>
      <c r="C358" s="14" t="s">
        <v>13</v>
      </c>
      <c r="D358" s="14">
        <v>3</v>
      </c>
      <c r="E358" s="20">
        <v>32</v>
      </c>
      <c r="F358" s="6">
        <v>4.8</v>
      </c>
      <c r="G358" s="20">
        <v>21</v>
      </c>
      <c r="H358" s="6">
        <v>2.6</v>
      </c>
      <c r="I358" s="6">
        <v>5.0999999999999996</v>
      </c>
      <c r="J358" s="20">
        <v>1</v>
      </c>
      <c r="K358" s="20">
        <v>0</v>
      </c>
      <c r="L358" s="20">
        <v>0</v>
      </c>
      <c r="M358" s="20">
        <v>1</v>
      </c>
      <c r="N358" s="20">
        <v>0</v>
      </c>
      <c r="O358" s="20">
        <v>0</v>
      </c>
      <c r="P358" s="21">
        <v>1</v>
      </c>
      <c r="Q358" s="15">
        <v>0.9</v>
      </c>
      <c r="R358" s="15">
        <v>0.9</v>
      </c>
      <c r="S358" s="15">
        <v>1.1000000000000001</v>
      </c>
      <c r="T358" s="15">
        <v>9.9999999999999978E-2</v>
      </c>
      <c r="U358" s="15">
        <v>9.9999999999999978E-2</v>
      </c>
      <c r="V358" s="15">
        <v>-1.1000000000000001</v>
      </c>
      <c r="W358" s="23">
        <v>0.17647058823529413</v>
      </c>
      <c r="X358" s="23">
        <v>0.17647058823529413</v>
      </c>
      <c r="Y358" s="23">
        <v>0.21568627450980396</v>
      </c>
      <c r="Z358" s="23">
        <v>0.39215686274509809</v>
      </c>
      <c r="AA358" s="20">
        <v>0</v>
      </c>
      <c r="AB358" s="20" t="s">
        <v>374</v>
      </c>
      <c r="AC358" s="22">
        <v>0</v>
      </c>
    </row>
    <row r="359" spans="1:29" ht="15.75" thickBot="1" x14ac:dyDescent="0.3">
      <c r="A359" s="4" t="s">
        <v>30</v>
      </c>
      <c r="B359" s="5" t="s">
        <v>345</v>
      </c>
      <c r="C359" s="14" t="s">
        <v>13</v>
      </c>
      <c r="D359" s="14">
        <v>3</v>
      </c>
      <c r="E359" s="20">
        <v>32</v>
      </c>
      <c r="F359" s="6">
        <v>5.4</v>
      </c>
      <c r="G359" s="20">
        <v>13</v>
      </c>
      <c r="H359" s="6">
        <v>1.9</v>
      </c>
      <c r="I359" s="6">
        <v>4.8</v>
      </c>
      <c r="J359" s="20">
        <v>0</v>
      </c>
      <c r="K359" s="20">
        <v>0</v>
      </c>
      <c r="L359" s="20">
        <v>0</v>
      </c>
      <c r="M359" s="20">
        <v>0</v>
      </c>
      <c r="N359" s="20">
        <v>0</v>
      </c>
      <c r="O359" s="20">
        <v>0</v>
      </c>
      <c r="P359" s="21">
        <v>0</v>
      </c>
      <c r="Q359" s="15">
        <v>0.1</v>
      </c>
      <c r="R359" s="15">
        <v>0.1</v>
      </c>
      <c r="S359" s="15">
        <v>1.1000000000000001</v>
      </c>
      <c r="T359" s="15">
        <v>-0.1</v>
      </c>
      <c r="U359" s="15">
        <v>-0.1</v>
      </c>
      <c r="V359" s="15">
        <v>-1.1000000000000001</v>
      </c>
      <c r="W359" s="23">
        <v>2.0833333333333336E-2</v>
      </c>
      <c r="X359" s="23">
        <v>2.0833333333333336E-2</v>
      </c>
      <c r="Y359" s="23">
        <v>0.22916666666666669</v>
      </c>
      <c r="Z359" s="23">
        <v>0.25</v>
      </c>
      <c r="AA359" s="20">
        <v>2</v>
      </c>
      <c r="AB359" s="20" t="s">
        <v>374</v>
      </c>
      <c r="AC359" s="22">
        <v>0</v>
      </c>
    </row>
    <row r="360" spans="1:29" ht="15.75" thickBot="1" x14ac:dyDescent="0.3">
      <c r="A360" s="4" t="s">
        <v>30</v>
      </c>
      <c r="B360" s="5" t="s">
        <v>194</v>
      </c>
      <c r="C360" s="14" t="s">
        <v>13</v>
      </c>
      <c r="D360" s="14">
        <v>3</v>
      </c>
      <c r="E360" s="20">
        <v>19</v>
      </c>
      <c r="F360" s="6">
        <v>5.2</v>
      </c>
      <c r="G360" s="20">
        <v>13</v>
      </c>
      <c r="H360" s="6">
        <v>1.9</v>
      </c>
      <c r="I360" s="6">
        <v>6.3</v>
      </c>
      <c r="J360" s="20">
        <v>0</v>
      </c>
      <c r="K360" s="20">
        <v>0</v>
      </c>
      <c r="L360" s="20">
        <v>0</v>
      </c>
      <c r="M360" s="20">
        <v>0</v>
      </c>
      <c r="N360" s="20">
        <v>0</v>
      </c>
      <c r="O360" s="20">
        <v>0</v>
      </c>
      <c r="P360" s="21">
        <v>0</v>
      </c>
      <c r="Q360" s="15">
        <v>0.1</v>
      </c>
      <c r="R360" s="15">
        <v>0.1</v>
      </c>
      <c r="S360" s="15">
        <v>0.5</v>
      </c>
      <c r="T360" s="15">
        <v>-0.1</v>
      </c>
      <c r="U360" s="15">
        <v>-0.1</v>
      </c>
      <c r="V360" s="15">
        <v>-0.5</v>
      </c>
      <c r="W360" s="23">
        <v>1.5873015873015876E-2</v>
      </c>
      <c r="X360" s="23">
        <v>1.5873015873015876E-2</v>
      </c>
      <c r="Y360" s="23">
        <v>7.9365079365079361E-2</v>
      </c>
      <c r="Z360" s="23">
        <v>9.5238095238095233E-2</v>
      </c>
      <c r="AA360" s="20">
        <v>4</v>
      </c>
      <c r="AB360" s="20" t="s">
        <v>541</v>
      </c>
      <c r="AC360" s="22">
        <v>0</v>
      </c>
    </row>
    <row r="361" spans="1:29" ht="15.75" thickBot="1" x14ac:dyDescent="0.3">
      <c r="A361" s="4" t="s">
        <v>30</v>
      </c>
      <c r="B361" s="5" t="s">
        <v>164</v>
      </c>
      <c r="C361" s="14" t="s">
        <v>13</v>
      </c>
      <c r="D361" s="14">
        <v>3</v>
      </c>
      <c r="E361" s="20">
        <v>26</v>
      </c>
      <c r="F361" s="6">
        <v>6.9</v>
      </c>
      <c r="G361" s="20">
        <v>27</v>
      </c>
      <c r="H361" s="6">
        <v>3</v>
      </c>
      <c r="I361" s="6">
        <v>7</v>
      </c>
      <c r="J361" s="20">
        <v>1</v>
      </c>
      <c r="K361" s="20">
        <v>0</v>
      </c>
      <c r="L361" s="20">
        <v>0</v>
      </c>
      <c r="M361" s="20">
        <v>1</v>
      </c>
      <c r="N361" s="20">
        <v>1</v>
      </c>
      <c r="O361" s="20">
        <v>1</v>
      </c>
      <c r="P361" s="21">
        <v>2</v>
      </c>
      <c r="Q361" s="15">
        <v>0.7</v>
      </c>
      <c r="R361" s="15">
        <v>0.7</v>
      </c>
      <c r="S361" s="15">
        <v>1.2</v>
      </c>
      <c r="T361" s="15">
        <v>0.30000000000000004</v>
      </c>
      <c r="U361" s="15">
        <v>0.30000000000000004</v>
      </c>
      <c r="V361" s="15">
        <v>-0.19999999999999996</v>
      </c>
      <c r="W361" s="23">
        <v>9.9999999999999992E-2</v>
      </c>
      <c r="X361" s="23">
        <v>9.9999999999999992E-2</v>
      </c>
      <c r="Y361" s="23">
        <v>0.17142857142857143</v>
      </c>
      <c r="Z361" s="23">
        <v>0.27142857142857141</v>
      </c>
      <c r="AA361" s="20">
        <v>1</v>
      </c>
      <c r="AB361" s="20" t="s">
        <v>374</v>
      </c>
      <c r="AC361" s="22">
        <v>0</v>
      </c>
    </row>
    <row r="362" spans="1:29" ht="15.75" thickBot="1" x14ac:dyDescent="0.3">
      <c r="A362" s="4" t="s">
        <v>30</v>
      </c>
      <c r="B362" s="5" t="s">
        <v>243</v>
      </c>
      <c r="C362" s="14" t="s">
        <v>13</v>
      </c>
      <c r="D362" s="14">
        <v>3</v>
      </c>
      <c r="E362" s="20">
        <v>25</v>
      </c>
      <c r="F362" s="6">
        <v>6.3</v>
      </c>
      <c r="G362" s="20">
        <v>3</v>
      </c>
      <c r="H362" s="6">
        <v>1</v>
      </c>
      <c r="I362" s="6">
        <v>1.6</v>
      </c>
      <c r="J362" s="20">
        <v>0</v>
      </c>
      <c r="K362" s="20">
        <v>0</v>
      </c>
      <c r="L362" s="20">
        <v>0</v>
      </c>
      <c r="M362" s="20">
        <v>0</v>
      </c>
      <c r="N362" s="20">
        <v>0</v>
      </c>
      <c r="O362" s="20">
        <v>0</v>
      </c>
      <c r="P362" s="21">
        <v>0</v>
      </c>
      <c r="Q362" s="15">
        <v>0.4</v>
      </c>
      <c r="R362" s="15">
        <v>0.4</v>
      </c>
      <c r="S362" s="15">
        <v>0</v>
      </c>
      <c r="T362" s="15">
        <v>-0.4</v>
      </c>
      <c r="U362" s="15">
        <v>-0.4</v>
      </c>
      <c r="V362" s="15">
        <v>0</v>
      </c>
      <c r="W362" s="23">
        <v>0.25</v>
      </c>
      <c r="X362" s="23">
        <v>0.25</v>
      </c>
      <c r="Y362" s="23">
        <v>0</v>
      </c>
      <c r="Z362" s="23">
        <v>0.25</v>
      </c>
      <c r="AA362" s="20">
        <v>2</v>
      </c>
      <c r="AB362" s="20" t="s">
        <v>374</v>
      </c>
      <c r="AC362" s="22">
        <v>0</v>
      </c>
    </row>
    <row r="363" spans="1:29" ht="15.75" thickBot="1" x14ac:dyDescent="0.3">
      <c r="A363" s="4" t="s">
        <v>30</v>
      </c>
      <c r="B363" s="5" t="s">
        <v>657</v>
      </c>
      <c r="C363" s="14" t="s">
        <v>15</v>
      </c>
      <c r="D363" s="14">
        <v>4</v>
      </c>
      <c r="E363" s="20">
        <v>23</v>
      </c>
      <c r="F363" s="6">
        <v>6.7</v>
      </c>
      <c r="G363" s="20">
        <v>21</v>
      </c>
      <c r="H363" s="6">
        <v>2.2999999999999998</v>
      </c>
      <c r="I363" s="6">
        <v>4.5999999999999996</v>
      </c>
      <c r="J363" s="20">
        <v>1</v>
      </c>
      <c r="K363" s="20">
        <v>0</v>
      </c>
      <c r="L363" s="20">
        <v>0</v>
      </c>
      <c r="M363" s="20">
        <v>1</v>
      </c>
      <c r="N363" s="20">
        <v>1</v>
      </c>
      <c r="O363" s="20">
        <v>1</v>
      </c>
      <c r="P363" s="21">
        <v>2</v>
      </c>
      <c r="Q363" s="15">
        <v>2.6</v>
      </c>
      <c r="R363" s="15">
        <v>2.6</v>
      </c>
      <c r="S363" s="15">
        <v>0.3</v>
      </c>
      <c r="T363" s="15">
        <v>-1.6</v>
      </c>
      <c r="U363" s="15">
        <v>-1.6</v>
      </c>
      <c r="V363" s="15">
        <v>0.7</v>
      </c>
      <c r="W363" s="23">
        <v>0.56521739130434789</v>
      </c>
      <c r="X363" s="23">
        <v>0.56521739130434789</v>
      </c>
      <c r="Y363" s="23">
        <v>6.5217391304347824E-2</v>
      </c>
      <c r="Z363" s="23">
        <v>0.63043478260869568</v>
      </c>
      <c r="AA363" s="20">
        <v>1</v>
      </c>
      <c r="AB363" s="20" t="s">
        <v>374</v>
      </c>
      <c r="AC363" s="22">
        <v>0</v>
      </c>
    </row>
    <row r="364" spans="1:29" ht="15.75" thickBot="1" x14ac:dyDescent="0.3">
      <c r="A364" s="4" t="s">
        <v>30</v>
      </c>
      <c r="B364" s="5" t="s">
        <v>99</v>
      </c>
      <c r="C364" s="14" t="s">
        <v>15</v>
      </c>
      <c r="D364" s="14">
        <v>4</v>
      </c>
      <c r="E364" s="20">
        <v>21</v>
      </c>
      <c r="F364" s="6">
        <v>6.9</v>
      </c>
      <c r="G364" s="20">
        <v>14</v>
      </c>
      <c r="H364" s="6">
        <v>2.8</v>
      </c>
      <c r="I364" s="6">
        <v>2.9</v>
      </c>
      <c r="J364" s="20">
        <v>1</v>
      </c>
      <c r="K364" s="20">
        <v>0</v>
      </c>
      <c r="L364" s="20">
        <v>0</v>
      </c>
      <c r="M364" s="20">
        <v>1</v>
      </c>
      <c r="N364" s="20">
        <v>0</v>
      </c>
      <c r="O364" s="20">
        <v>0</v>
      </c>
      <c r="P364" s="21">
        <v>1</v>
      </c>
      <c r="Q364" s="15">
        <v>1</v>
      </c>
      <c r="R364" s="15">
        <v>1</v>
      </c>
      <c r="S364" s="15">
        <v>0.1</v>
      </c>
      <c r="T364" s="15">
        <v>0</v>
      </c>
      <c r="U364" s="15">
        <v>0</v>
      </c>
      <c r="V364" s="15">
        <v>-0.1</v>
      </c>
      <c r="W364" s="23">
        <v>0.34482758620689657</v>
      </c>
      <c r="X364" s="23">
        <v>0.34482758620689657</v>
      </c>
      <c r="Y364" s="23">
        <v>3.4482758620689655E-2</v>
      </c>
      <c r="Z364" s="23">
        <v>0.37931034482758624</v>
      </c>
      <c r="AA364" s="20">
        <v>0</v>
      </c>
      <c r="AB364" s="20" t="s">
        <v>374</v>
      </c>
      <c r="AC364" s="22">
        <v>0</v>
      </c>
    </row>
    <row r="365" spans="1:29" ht="15.75" thickBot="1" x14ac:dyDescent="0.3">
      <c r="A365" s="4" t="s">
        <v>40</v>
      </c>
      <c r="B365" s="5" t="s">
        <v>128</v>
      </c>
      <c r="C365" s="14" t="s">
        <v>16</v>
      </c>
      <c r="D365" s="14">
        <v>1</v>
      </c>
      <c r="E365" s="20">
        <v>30</v>
      </c>
      <c r="F365" s="6">
        <v>4.4000000000000004</v>
      </c>
      <c r="G365" s="20">
        <v>0</v>
      </c>
      <c r="H365" s="6">
        <v>0</v>
      </c>
      <c r="I365" s="6">
        <v>0</v>
      </c>
      <c r="J365" s="20">
        <v>0</v>
      </c>
      <c r="K365" s="20">
        <v>0</v>
      </c>
      <c r="L365" s="20">
        <v>0</v>
      </c>
      <c r="M365" s="20">
        <v>0</v>
      </c>
      <c r="N365" s="20">
        <v>0</v>
      </c>
      <c r="O365" s="20">
        <v>0</v>
      </c>
      <c r="P365" s="21">
        <v>0</v>
      </c>
      <c r="Q365" s="15">
        <v>0</v>
      </c>
      <c r="R365" s="15">
        <v>0</v>
      </c>
      <c r="S365" s="15">
        <v>0</v>
      </c>
      <c r="T365" s="15">
        <v>0</v>
      </c>
      <c r="U365" s="15">
        <v>0</v>
      </c>
      <c r="V365" s="15">
        <v>0</v>
      </c>
      <c r="W365" s="23">
        <v>0</v>
      </c>
      <c r="X365" s="23">
        <v>0</v>
      </c>
      <c r="Y365" s="23">
        <v>0</v>
      </c>
      <c r="Z365" s="23">
        <v>0</v>
      </c>
      <c r="AA365" s="20">
        <v>0</v>
      </c>
      <c r="AB365" s="20" t="s">
        <v>374</v>
      </c>
      <c r="AC365" s="22">
        <v>0</v>
      </c>
    </row>
    <row r="366" spans="1:29" ht="15.75" thickBot="1" x14ac:dyDescent="0.3">
      <c r="A366" s="4" t="s">
        <v>40</v>
      </c>
      <c r="B366" s="5" t="s">
        <v>658</v>
      </c>
      <c r="C366" s="14" t="s">
        <v>16</v>
      </c>
      <c r="D366" s="14">
        <v>1</v>
      </c>
      <c r="E366" s="20">
        <v>38</v>
      </c>
      <c r="F366" s="6">
        <v>4</v>
      </c>
      <c r="G366" s="20">
        <v>0</v>
      </c>
      <c r="H366" s="6">
        <v>0</v>
      </c>
      <c r="I366" s="6">
        <v>0</v>
      </c>
      <c r="J366" s="20">
        <v>0</v>
      </c>
      <c r="K366" s="20">
        <v>0</v>
      </c>
      <c r="L366" s="20">
        <v>0</v>
      </c>
      <c r="M366" s="20">
        <v>0</v>
      </c>
      <c r="N366" s="20">
        <v>0</v>
      </c>
      <c r="O366" s="20">
        <v>0</v>
      </c>
      <c r="P366" s="21">
        <v>0</v>
      </c>
      <c r="Q366" s="15">
        <v>0</v>
      </c>
      <c r="R366" s="15">
        <v>0</v>
      </c>
      <c r="S366" s="15">
        <v>0</v>
      </c>
      <c r="T366" s="15">
        <v>0</v>
      </c>
      <c r="U366" s="15">
        <v>0</v>
      </c>
      <c r="V366" s="15">
        <v>0</v>
      </c>
      <c r="W366" s="23">
        <v>0</v>
      </c>
      <c r="X366" s="23">
        <v>0</v>
      </c>
      <c r="Y366" s="23">
        <v>0</v>
      </c>
      <c r="Z366" s="23">
        <v>0</v>
      </c>
      <c r="AA366" s="20">
        <v>0</v>
      </c>
      <c r="AB366" s="20" t="s">
        <v>374</v>
      </c>
      <c r="AC366" s="22">
        <v>0</v>
      </c>
    </row>
    <row r="367" spans="1:29" ht="15.75" thickBot="1" x14ac:dyDescent="0.3">
      <c r="A367" s="4" t="s">
        <v>40</v>
      </c>
      <c r="B367" s="5" t="s">
        <v>106</v>
      </c>
      <c r="C367" s="14" t="s">
        <v>16</v>
      </c>
      <c r="D367" s="14">
        <v>1</v>
      </c>
      <c r="E367" s="20">
        <v>35</v>
      </c>
      <c r="F367" s="6">
        <v>4.3</v>
      </c>
      <c r="G367" s="20">
        <v>0</v>
      </c>
      <c r="H367" s="6">
        <v>0</v>
      </c>
      <c r="I367" s="6">
        <v>0</v>
      </c>
      <c r="J367" s="20">
        <v>0</v>
      </c>
      <c r="K367" s="20">
        <v>0</v>
      </c>
      <c r="L367" s="20">
        <v>0</v>
      </c>
      <c r="M367" s="20">
        <v>0</v>
      </c>
      <c r="N367" s="20">
        <v>0</v>
      </c>
      <c r="O367" s="20">
        <v>0</v>
      </c>
      <c r="P367" s="21">
        <v>0</v>
      </c>
      <c r="Q367" s="15">
        <v>0</v>
      </c>
      <c r="R367" s="15">
        <v>0</v>
      </c>
      <c r="S367" s="15">
        <v>0</v>
      </c>
      <c r="T367" s="15">
        <v>0</v>
      </c>
      <c r="U367" s="15">
        <v>0</v>
      </c>
      <c r="V367" s="15">
        <v>0</v>
      </c>
      <c r="W367" s="23">
        <v>0</v>
      </c>
      <c r="X367" s="23">
        <v>0</v>
      </c>
      <c r="Y367" s="23">
        <v>0</v>
      </c>
      <c r="Z367" s="23">
        <v>0</v>
      </c>
      <c r="AA367" s="20">
        <v>0</v>
      </c>
      <c r="AB367" s="20" t="s">
        <v>374</v>
      </c>
      <c r="AC367" s="22">
        <v>0</v>
      </c>
    </row>
    <row r="368" spans="1:29" ht="15.75" thickBot="1" x14ac:dyDescent="0.3">
      <c r="A368" s="4" t="s">
        <v>40</v>
      </c>
      <c r="B368" s="5" t="s">
        <v>346</v>
      </c>
      <c r="C368" s="14" t="s">
        <v>16</v>
      </c>
      <c r="D368" s="14">
        <v>1</v>
      </c>
      <c r="E368" s="20">
        <v>32</v>
      </c>
      <c r="F368" s="6">
        <v>5</v>
      </c>
      <c r="G368" s="20">
        <v>36</v>
      </c>
      <c r="H368" s="6">
        <v>4</v>
      </c>
      <c r="I368" s="6">
        <v>9</v>
      </c>
      <c r="J368" s="20">
        <v>0</v>
      </c>
      <c r="K368" s="20">
        <v>0</v>
      </c>
      <c r="L368" s="20">
        <v>0</v>
      </c>
      <c r="M368" s="20">
        <v>0</v>
      </c>
      <c r="N368" s="20">
        <v>0</v>
      </c>
      <c r="O368" s="20">
        <v>0</v>
      </c>
      <c r="P368" s="21">
        <v>0</v>
      </c>
      <c r="Q368" s="15">
        <v>0</v>
      </c>
      <c r="R368" s="15">
        <v>0</v>
      </c>
      <c r="S368" s="15">
        <v>0</v>
      </c>
      <c r="T368" s="15">
        <v>0</v>
      </c>
      <c r="U368" s="15">
        <v>0</v>
      </c>
      <c r="V368" s="15">
        <v>0</v>
      </c>
      <c r="W368" s="23">
        <v>0</v>
      </c>
      <c r="X368" s="23">
        <v>0</v>
      </c>
      <c r="Y368" s="23">
        <v>0</v>
      </c>
      <c r="Z368" s="23">
        <v>0</v>
      </c>
      <c r="AA368" s="20">
        <v>0</v>
      </c>
      <c r="AB368" s="20" t="s">
        <v>374</v>
      </c>
      <c r="AC368" s="22">
        <v>0</v>
      </c>
    </row>
    <row r="369" spans="1:29" ht="15.75" thickBot="1" x14ac:dyDescent="0.3">
      <c r="A369" s="4" t="s">
        <v>40</v>
      </c>
      <c r="B369" s="5" t="s">
        <v>347</v>
      </c>
      <c r="C369" s="14" t="s">
        <v>14</v>
      </c>
      <c r="D369" s="14">
        <v>2</v>
      </c>
      <c r="E369" s="20">
        <v>20</v>
      </c>
      <c r="F369" s="6">
        <v>4</v>
      </c>
      <c r="G369" s="20">
        <v>0</v>
      </c>
      <c r="H369" s="6">
        <v>0</v>
      </c>
      <c r="I369" s="6">
        <v>0</v>
      </c>
      <c r="J369" s="20">
        <v>0</v>
      </c>
      <c r="K369" s="20">
        <v>0</v>
      </c>
      <c r="L369" s="20">
        <v>0</v>
      </c>
      <c r="M369" s="20">
        <v>0</v>
      </c>
      <c r="N369" s="20">
        <v>0</v>
      </c>
      <c r="O369" s="20">
        <v>0</v>
      </c>
      <c r="P369" s="21">
        <v>0</v>
      </c>
      <c r="Q369" s="15">
        <v>0</v>
      </c>
      <c r="R369" s="15">
        <v>0</v>
      </c>
      <c r="S369" s="15">
        <v>0</v>
      </c>
      <c r="T369" s="15">
        <v>0</v>
      </c>
      <c r="U369" s="15">
        <v>0</v>
      </c>
      <c r="V369" s="15">
        <v>0</v>
      </c>
      <c r="W369" s="23">
        <v>0</v>
      </c>
      <c r="X369" s="23">
        <v>0</v>
      </c>
      <c r="Y369" s="23">
        <v>0</v>
      </c>
      <c r="Z369" s="23">
        <v>0</v>
      </c>
      <c r="AA369" s="20">
        <v>0</v>
      </c>
      <c r="AB369" s="20" t="s">
        <v>374</v>
      </c>
      <c r="AC369" s="22">
        <v>0</v>
      </c>
    </row>
    <row r="370" spans="1:29" ht="15.75" thickBot="1" x14ac:dyDescent="0.3">
      <c r="A370" s="4" t="s">
        <v>40</v>
      </c>
      <c r="B370" s="5" t="s">
        <v>348</v>
      </c>
      <c r="C370" s="14" t="s">
        <v>14</v>
      </c>
      <c r="D370" s="14">
        <v>2</v>
      </c>
      <c r="E370" s="20">
        <v>32</v>
      </c>
      <c r="F370" s="6">
        <v>4.4000000000000004</v>
      </c>
      <c r="G370" s="20">
        <v>20</v>
      </c>
      <c r="H370" s="6">
        <v>2.2000000000000002</v>
      </c>
      <c r="I370" s="6">
        <v>9</v>
      </c>
      <c r="J370" s="20">
        <v>0</v>
      </c>
      <c r="K370" s="20">
        <v>0</v>
      </c>
      <c r="L370" s="20">
        <v>0</v>
      </c>
      <c r="M370" s="20">
        <v>0</v>
      </c>
      <c r="N370" s="20">
        <v>0</v>
      </c>
      <c r="O370" s="20">
        <v>0</v>
      </c>
      <c r="P370" s="21">
        <v>0</v>
      </c>
      <c r="Q370" s="15">
        <v>0.4</v>
      </c>
      <c r="R370" s="15">
        <v>0.4</v>
      </c>
      <c r="S370" s="15">
        <v>0.2</v>
      </c>
      <c r="T370" s="15">
        <v>-0.4</v>
      </c>
      <c r="U370" s="15">
        <v>-0.4</v>
      </c>
      <c r="V370" s="15">
        <v>-0.2</v>
      </c>
      <c r="W370" s="23">
        <v>4.4444444444444446E-2</v>
      </c>
      <c r="X370" s="23">
        <v>4.4444444444444446E-2</v>
      </c>
      <c r="Y370" s="23">
        <v>2.2222222222222223E-2</v>
      </c>
      <c r="Z370" s="23">
        <v>6.6666666666666666E-2</v>
      </c>
      <c r="AA370" s="20">
        <v>4</v>
      </c>
      <c r="AB370" s="20" t="s">
        <v>541</v>
      </c>
      <c r="AC370" s="22">
        <v>0</v>
      </c>
    </row>
    <row r="371" spans="1:29" ht="15.75" thickBot="1" x14ac:dyDescent="0.3">
      <c r="A371" s="4" t="s">
        <v>40</v>
      </c>
      <c r="B371" s="5" t="s">
        <v>280</v>
      </c>
      <c r="C371" s="14" t="s">
        <v>14</v>
      </c>
      <c r="D371" s="14">
        <v>2</v>
      </c>
      <c r="E371" s="20">
        <v>30</v>
      </c>
      <c r="F371" s="6">
        <v>4.4000000000000004</v>
      </c>
      <c r="G371" s="20">
        <v>10</v>
      </c>
      <c r="H371" s="6">
        <v>3.3</v>
      </c>
      <c r="I371" s="6">
        <v>2.7</v>
      </c>
      <c r="J371" s="20">
        <v>0</v>
      </c>
      <c r="K371" s="20">
        <v>0</v>
      </c>
      <c r="L371" s="20">
        <v>0</v>
      </c>
      <c r="M371" s="20">
        <v>0</v>
      </c>
      <c r="N371" s="20">
        <v>0</v>
      </c>
      <c r="O371" s="20">
        <v>0</v>
      </c>
      <c r="P371" s="21">
        <v>0</v>
      </c>
      <c r="Q371" s="15">
        <v>0</v>
      </c>
      <c r="R371" s="15">
        <v>0</v>
      </c>
      <c r="S371" s="15">
        <v>0</v>
      </c>
      <c r="T371" s="15">
        <v>0</v>
      </c>
      <c r="U371" s="15">
        <v>0</v>
      </c>
      <c r="V371" s="15">
        <v>0</v>
      </c>
      <c r="W371" s="23">
        <v>0</v>
      </c>
      <c r="X371" s="23">
        <v>0</v>
      </c>
      <c r="Y371" s="23">
        <v>0</v>
      </c>
      <c r="Z371" s="23">
        <v>0</v>
      </c>
      <c r="AA371" s="20">
        <v>0</v>
      </c>
      <c r="AB371" s="20" t="s">
        <v>374</v>
      </c>
      <c r="AC371" s="22">
        <v>0</v>
      </c>
    </row>
    <row r="372" spans="1:29" ht="15.75" thickBot="1" x14ac:dyDescent="0.3">
      <c r="A372" s="4" t="s">
        <v>40</v>
      </c>
      <c r="B372" s="5" t="s">
        <v>175</v>
      </c>
      <c r="C372" s="14" t="s">
        <v>14</v>
      </c>
      <c r="D372" s="14">
        <v>2</v>
      </c>
      <c r="E372" s="20">
        <v>32</v>
      </c>
      <c r="F372" s="6">
        <v>5.4</v>
      </c>
      <c r="G372" s="20">
        <v>15</v>
      </c>
      <c r="H372" s="6">
        <v>2.1</v>
      </c>
      <c r="I372" s="6">
        <v>6.3</v>
      </c>
      <c r="J372" s="20">
        <v>1</v>
      </c>
      <c r="K372" s="20">
        <v>0</v>
      </c>
      <c r="L372" s="20">
        <v>0</v>
      </c>
      <c r="M372" s="20">
        <v>1</v>
      </c>
      <c r="N372" s="20">
        <v>0</v>
      </c>
      <c r="O372" s="20">
        <v>0</v>
      </c>
      <c r="P372" s="21">
        <v>1</v>
      </c>
      <c r="Q372" s="15">
        <v>0.7</v>
      </c>
      <c r="R372" s="15">
        <v>0.7</v>
      </c>
      <c r="S372" s="15">
        <v>0.5</v>
      </c>
      <c r="T372" s="15">
        <v>0.30000000000000004</v>
      </c>
      <c r="U372" s="15">
        <v>0.30000000000000004</v>
      </c>
      <c r="V372" s="15">
        <v>-0.5</v>
      </c>
      <c r="W372" s="23">
        <v>0.1111111111111111</v>
      </c>
      <c r="X372" s="23">
        <v>0.1111111111111111</v>
      </c>
      <c r="Y372" s="23">
        <v>7.9365079365079361E-2</v>
      </c>
      <c r="Z372" s="23">
        <v>0.19047619047619047</v>
      </c>
      <c r="AA372" s="20">
        <v>3</v>
      </c>
      <c r="AB372" s="20" t="s">
        <v>374</v>
      </c>
      <c r="AC372" s="22">
        <v>1</v>
      </c>
    </row>
    <row r="373" spans="1:29" ht="15.75" thickBot="1" x14ac:dyDescent="0.3">
      <c r="A373" s="4" t="s">
        <v>40</v>
      </c>
      <c r="B373" s="5" t="s">
        <v>189</v>
      </c>
      <c r="C373" s="14" t="s">
        <v>14</v>
      </c>
      <c r="D373" s="14">
        <v>2</v>
      </c>
      <c r="E373" s="20" t="s">
        <v>374</v>
      </c>
      <c r="F373" s="6">
        <v>4.5</v>
      </c>
      <c r="G373" s="20">
        <v>0</v>
      </c>
      <c r="H373" s="6">
        <v>0</v>
      </c>
      <c r="I373" s="6">
        <v>0</v>
      </c>
      <c r="J373" s="20">
        <v>0</v>
      </c>
      <c r="K373" s="20">
        <v>0</v>
      </c>
      <c r="L373" s="20">
        <v>0</v>
      </c>
      <c r="M373" s="20">
        <v>0</v>
      </c>
      <c r="N373" s="20">
        <v>0</v>
      </c>
      <c r="O373" s="20">
        <v>0</v>
      </c>
      <c r="P373" s="21">
        <v>0</v>
      </c>
      <c r="Q373" s="15">
        <v>0</v>
      </c>
      <c r="R373" s="15">
        <v>0</v>
      </c>
      <c r="S373" s="15">
        <v>0</v>
      </c>
      <c r="T373" s="15">
        <v>0</v>
      </c>
      <c r="U373" s="15">
        <v>0</v>
      </c>
      <c r="V373" s="15">
        <v>0</v>
      </c>
      <c r="W373" s="23">
        <v>0</v>
      </c>
      <c r="X373" s="23">
        <v>0</v>
      </c>
      <c r="Y373" s="23">
        <v>0</v>
      </c>
      <c r="Z373" s="23">
        <v>0</v>
      </c>
      <c r="AA373" s="20">
        <v>0</v>
      </c>
      <c r="AB373" s="20" t="s">
        <v>374</v>
      </c>
      <c r="AC373" s="22">
        <v>0</v>
      </c>
    </row>
    <row r="374" spans="1:29" ht="15.75" thickBot="1" x14ac:dyDescent="0.3">
      <c r="A374" s="4" t="s">
        <v>40</v>
      </c>
      <c r="B374" s="5" t="s">
        <v>86</v>
      </c>
      <c r="C374" s="14" t="s">
        <v>14</v>
      </c>
      <c r="D374" s="14">
        <v>2</v>
      </c>
      <c r="E374" s="20">
        <v>34</v>
      </c>
      <c r="F374" s="6">
        <v>5.6</v>
      </c>
      <c r="G374" s="20">
        <v>13</v>
      </c>
      <c r="H374" s="6">
        <v>2.6</v>
      </c>
      <c r="I374" s="6">
        <v>3.1</v>
      </c>
      <c r="J374" s="20">
        <v>0</v>
      </c>
      <c r="K374" s="20">
        <v>0</v>
      </c>
      <c r="L374" s="20">
        <v>0</v>
      </c>
      <c r="M374" s="20">
        <v>0</v>
      </c>
      <c r="N374" s="20">
        <v>0</v>
      </c>
      <c r="O374" s="20">
        <v>0</v>
      </c>
      <c r="P374" s="21">
        <v>0</v>
      </c>
      <c r="Q374" s="15">
        <v>0</v>
      </c>
      <c r="R374" s="15">
        <v>0</v>
      </c>
      <c r="S374" s="15">
        <v>0.2</v>
      </c>
      <c r="T374" s="15">
        <v>0</v>
      </c>
      <c r="U374" s="15">
        <v>0</v>
      </c>
      <c r="V374" s="15">
        <v>-0.2</v>
      </c>
      <c r="W374" s="23">
        <v>0</v>
      </c>
      <c r="X374" s="23">
        <v>0</v>
      </c>
      <c r="Y374" s="23">
        <v>6.4516129032258063E-2</v>
      </c>
      <c r="Z374" s="23">
        <v>6.4516129032258063E-2</v>
      </c>
      <c r="AA374" s="20">
        <v>0</v>
      </c>
      <c r="AB374" s="20" t="s">
        <v>374</v>
      </c>
      <c r="AC374" s="22">
        <v>0</v>
      </c>
    </row>
    <row r="375" spans="1:29" ht="15.75" thickBot="1" x14ac:dyDescent="0.3">
      <c r="A375" s="4" t="s">
        <v>40</v>
      </c>
      <c r="B375" s="5" t="s">
        <v>269</v>
      </c>
      <c r="C375" s="14" t="s">
        <v>14</v>
      </c>
      <c r="D375" s="14">
        <v>2</v>
      </c>
      <c r="E375" s="20">
        <v>20</v>
      </c>
      <c r="F375" s="6">
        <v>4.3</v>
      </c>
      <c r="G375" s="20">
        <v>22</v>
      </c>
      <c r="H375" s="6">
        <v>2.4</v>
      </c>
      <c r="I375" s="6">
        <v>6.7</v>
      </c>
      <c r="J375" s="20">
        <v>0</v>
      </c>
      <c r="K375" s="20">
        <v>0</v>
      </c>
      <c r="L375" s="20">
        <v>0</v>
      </c>
      <c r="M375" s="20">
        <v>0</v>
      </c>
      <c r="N375" s="20">
        <v>1</v>
      </c>
      <c r="O375" s="20">
        <v>1</v>
      </c>
      <c r="P375" s="21">
        <v>1</v>
      </c>
      <c r="Q375" s="15">
        <v>0</v>
      </c>
      <c r="R375" s="15">
        <v>0</v>
      </c>
      <c r="S375" s="15">
        <v>1.3</v>
      </c>
      <c r="T375" s="15">
        <v>0</v>
      </c>
      <c r="U375" s="15">
        <v>0</v>
      </c>
      <c r="V375" s="15">
        <v>-0.30000000000000004</v>
      </c>
      <c r="W375" s="23">
        <v>0</v>
      </c>
      <c r="X375" s="23">
        <v>0</v>
      </c>
      <c r="Y375" s="23">
        <v>0.19402985074626866</v>
      </c>
      <c r="Z375" s="23">
        <v>0.19402985074626866</v>
      </c>
      <c r="AA375" s="20">
        <v>3</v>
      </c>
      <c r="AB375" s="20" t="s">
        <v>374</v>
      </c>
      <c r="AC375" s="22">
        <v>0</v>
      </c>
    </row>
    <row r="376" spans="1:29" ht="15.75" thickBot="1" x14ac:dyDescent="0.3">
      <c r="A376" s="4" t="s">
        <v>40</v>
      </c>
      <c r="B376" s="5" t="s">
        <v>349</v>
      </c>
      <c r="C376" s="14" t="s">
        <v>14</v>
      </c>
      <c r="D376" s="14">
        <v>2</v>
      </c>
      <c r="E376" s="20">
        <v>29</v>
      </c>
      <c r="F376" s="6">
        <v>4</v>
      </c>
      <c r="G376" s="20">
        <v>0</v>
      </c>
      <c r="H376" s="6">
        <v>0</v>
      </c>
      <c r="I376" s="6">
        <v>0</v>
      </c>
      <c r="J376" s="20">
        <v>0</v>
      </c>
      <c r="K376" s="20">
        <v>0</v>
      </c>
      <c r="L376" s="20">
        <v>0</v>
      </c>
      <c r="M376" s="20">
        <v>0</v>
      </c>
      <c r="N376" s="20">
        <v>0</v>
      </c>
      <c r="O376" s="20">
        <v>0</v>
      </c>
      <c r="P376" s="21">
        <v>0</v>
      </c>
      <c r="Q376" s="15">
        <v>0</v>
      </c>
      <c r="R376" s="15">
        <v>0</v>
      </c>
      <c r="S376" s="15">
        <v>0</v>
      </c>
      <c r="T376" s="15">
        <v>0</v>
      </c>
      <c r="U376" s="15">
        <v>0</v>
      </c>
      <c r="V376" s="15">
        <v>0</v>
      </c>
      <c r="W376" s="23">
        <v>0</v>
      </c>
      <c r="X376" s="23">
        <v>0</v>
      </c>
      <c r="Y376" s="23">
        <v>0</v>
      </c>
      <c r="Z376" s="23">
        <v>0</v>
      </c>
      <c r="AA376" s="20">
        <v>0</v>
      </c>
      <c r="AB376" s="20" t="s">
        <v>374</v>
      </c>
      <c r="AC376" s="22">
        <v>0</v>
      </c>
    </row>
    <row r="377" spans="1:29" ht="15.75" thickBot="1" x14ac:dyDescent="0.3">
      <c r="A377" s="4" t="s">
        <v>40</v>
      </c>
      <c r="B377" s="5" t="s">
        <v>299</v>
      </c>
      <c r="C377" s="14" t="s">
        <v>14</v>
      </c>
      <c r="D377" s="14">
        <v>2</v>
      </c>
      <c r="E377" s="20">
        <v>26</v>
      </c>
      <c r="F377" s="6">
        <v>4.4000000000000004</v>
      </c>
      <c r="G377" s="20">
        <v>9</v>
      </c>
      <c r="H377" s="6">
        <v>1.5</v>
      </c>
      <c r="I377" s="6">
        <v>2.2999999999999998</v>
      </c>
      <c r="J377" s="20">
        <v>0</v>
      </c>
      <c r="K377" s="20">
        <v>0</v>
      </c>
      <c r="L377" s="20">
        <v>0</v>
      </c>
      <c r="M377" s="20">
        <v>0</v>
      </c>
      <c r="N377" s="20">
        <v>1</v>
      </c>
      <c r="O377" s="20">
        <v>1</v>
      </c>
      <c r="P377" s="21">
        <v>1</v>
      </c>
      <c r="Q377" s="15">
        <v>0.2</v>
      </c>
      <c r="R377" s="15">
        <v>0.2</v>
      </c>
      <c r="S377" s="15">
        <v>0.1</v>
      </c>
      <c r="T377" s="15">
        <v>-0.2</v>
      </c>
      <c r="U377" s="15">
        <v>-0.2</v>
      </c>
      <c r="V377" s="15">
        <v>0.9</v>
      </c>
      <c r="W377" s="23">
        <v>8.6956521739130446E-2</v>
      </c>
      <c r="X377" s="23">
        <v>8.6956521739130446E-2</v>
      </c>
      <c r="Y377" s="23">
        <v>4.3478260869565223E-2</v>
      </c>
      <c r="Z377" s="23">
        <v>0.13043478260869568</v>
      </c>
      <c r="AA377" s="20">
        <v>1</v>
      </c>
      <c r="AB377" s="20" t="s">
        <v>374</v>
      </c>
      <c r="AC377" s="22">
        <v>0</v>
      </c>
    </row>
    <row r="378" spans="1:29" ht="15.75" thickBot="1" x14ac:dyDescent="0.3">
      <c r="A378" s="4" t="s">
        <v>40</v>
      </c>
      <c r="B378" s="5" t="s">
        <v>350</v>
      </c>
      <c r="C378" s="14" t="s">
        <v>14</v>
      </c>
      <c r="D378" s="14">
        <v>2</v>
      </c>
      <c r="E378" s="20" t="s">
        <v>374</v>
      </c>
      <c r="F378" s="6">
        <v>4.4000000000000004</v>
      </c>
      <c r="G378" s="20">
        <v>0</v>
      </c>
      <c r="H378" s="6">
        <v>0</v>
      </c>
      <c r="I378" s="6">
        <v>0</v>
      </c>
      <c r="J378" s="20">
        <v>0</v>
      </c>
      <c r="K378" s="20">
        <v>0</v>
      </c>
      <c r="L378" s="20">
        <v>0</v>
      </c>
      <c r="M378" s="20">
        <v>0</v>
      </c>
      <c r="N378" s="20">
        <v>0</v>
      </c>
      <c r="O378" s="20">
        <v>0</v>
      </c>
      <c r="P378" s="21">
        <v>0</v>
      </c>
      <c r="Q378" s="15">
        <v>0</v>
      </c>
      <c r="R378" s="15">
        <v>0</v>
      </c>
      <c r="S378" s="15">
        <v>0</v>
      </c>
      <c r="T378" s="15">
        <v>0</v>
      </c>
      <c r="U378" s="15">
        <v>0</v>
      </c>
      <c r="V378" s="15">
        <v>0</v>
      </c>
      <c r="W378" s="23">
        <v>0</v>
      </c>
      <c r="X378" s="23">
        <v>0</v>
      </c>
      <c r="Y378" s="23">
        <v>0</v>
      </c>
      <c r="Z378" s="23">
        <v>0</v>
      </c>
      <c r="AA378" s="20">
        <v>0</v>
      </c>
      <c r="AB378" s="20" t="s">
        <v>374</v>
      </c>
      <c r="AC378" s="22">
        <v>0</v>
      </c>
    </row>
    <row r="379" spans="1:29" ht="15.75" thickBot="1" x14ac:dyDescent="0.3">
      <c r="A379" s="4" t="s">
        <v>40</v>
      </c>
      <c r="B379" s="5" t="s">
        <v>167</v>
      </c>
      <c r="C379" s="14" t="s">
        <v>14</v>
      </c>
      <c r="D379" s="14">
        <v>2</v>
      </c>
      <c r="E379" s="20">
        <v>21</v>
      </c>
      <c r="F379" s="6">
        <v>4.5</v>
      </c>
      <c r="G379" s="20">
        <v>18</v>
      </c>
      <c r="H379" s="6">
        <v>2</v>
      </c>
      <c r="I379" s="6">
        <v>5.9</v>
      </c>
      <c r="J379" s="20">
        <v>0</v>
      </c>
      <c r="K379" s="20">
        <v>0</v>
      </c>
      <c r="L379" s="20">
        <v>0</v>
      </c>
      <c r="M379" s="20">
        <v>0</v>
      </c>
      <c r="N379" s="20">
        <v>0</v>
      </c>
      <c r="O379" s="20">
        <v>0</v>
      </c>
      <c r="P379" s="21">
        <v>0</v>
      </c>
      <c r="Q379" s="15">
        <v>0</v>
      </c>
      <c r="R379" s="15">
        <v>0</v>
      </c>
      <c r="S379" s="15">
        <v>0.1</v>
      </c>
      <c r="T379" s="15">
        <v>0</v>
      </c>
      <c r="U379" s="15">
        <v>0</v>
      </c>
      <c r="V379" s="15">
        <v>-0.1</v>
      </c>
      <c r="W379" s="23">
        <v>0</v>
      </c>
      <c r="X379" s="23">
        <v>0</v>
      </c>
      <c r="Y379" s="23">
        <v>1.6949152542372881E-2</v>
      </c>
      <c r="Z379" s="23">
        <v>1.6949152542372881E-2</v>
      </c>
      <c r="AA379" s="20">
        <v>0</v>
      </c>
      <c r="AB379" s="20" t="s">
        <v>374</v>
      </c>
      <c r="AC379" s="22">
        <v>0</v>
      </c>
    </row>
    <row r="380" spans="1:29" ht="15.75" thickBot="1" x14ac:dyDescent="0.3">
      <c r="A380" s="4" t="s">
        <v>40</v>
      </c>
      <c r="B380" s="5" t="s">
        <v>76</v>
      </c>
      <c r="C380" s="14" t="s">
        <v>13</v>
      </c>
      <c r="D380" s="14">
        <v>3</v>
      </c>
      <c r="E380" s="20">
        <v>23</v>
      </c>
      <c r="F380" s="6">
        <v>7.2</v>
      </c>
      <c r="G380" s="20">
        <v>31</v>
      </c>
      <c r="H380" s="6">
        <v>3.9</v>
      </c>
      <c r="I380" s="6">
        <v>7.6</v>
      </c>
      <c r="J380" s="20">
        <v>1</v>
      </c>
      <c r="K380" s="20">
        <v>2</v>
      </c>
      <c r="L380" s="20">
        <v>1</v>
      </c>
      <c r="M380" s="20">
        <v>2</v>
      </c>
      <c r="N380" s="20">
        <v>0</v>
      </c>
      <c r="O380" s="20">
        <v>0</v>
      </c>
      <c r="P380" s="21">
        <v>2</v>
      </c>
      <c r="Q380" s="15">
        <v>1.7</v>
      </c>
      <c r="R380" s="15">
        <v>3.3</v>
      </c>
      <c r="S380" s="15">
        <v>1.7</v>
      </c>
      <c r="T380" s="15">
        <v>-0.7</v>
      </c>
      <c r="U380" s="15">
        <v>-1.2999999999999998</v>
      </c>
      <c r="V380" s="15">
        <v>-1.7</v>
      </c>
      <c r="W380" s="23">
        <v>0.22368421052631579</v>
      </c>
      <c r="X380" s="23">
        <v>0.43421052631578949</v>
      </c>
      <c r="Y380" s="23">
        <v>0.22368421052631579</v>
      </c>
      <c r="Z380" s="23">
        <v>0.44736842105263158</v>
      </c>
      <c r="AA380" s="20">
        <v>0</v>
      </c>
      <c r="AB380" s="20" t="s">
        <v>374</v>
      </c>
      <c r="AC380" s="22">
        <v>0</v>
      </c>
    </row>
    <row r="381" spans="1:29" ht="15.75" thickBot="1" x14ac:dyDescent="0.3">
      <c r="A381" s="4" t="s">
        <v>40</v>
      </c>
      <c r="B381" s="5" t="s">
        <v>141</v>
      </c>
      <c r="C381" s="14" t="s">
        <v>13</v>
      </c>
      <c r="D381" s="14">
        <v>3</v>
      </c>
      <c r="E381" s="20">
        <v>26</v>
      </c>
      <c r="F381" s="6">
        <v>6.2</v>
      </c>
      <c r="G381" s="20">
        <v>23</v>
      </c>
      <c r="H381" s="6">
        <v>2.6</v>
      </c>
      <c r="I381" s="6">
        <v>8.9</v>
      </c>
      <c r="J381" s="20">
        <v>0</v>
      </c>
      <c r="K381" s="20">
        <v>0</v>
      </c>
      <c r="L381" s="20">
        <v>0</v>
      </c>
      <c r="M381" s="20">
        <v>0</v>
      </c>
      <c r="N381" s="20">
        <v>1</v>
      </c>
      <c r="O381" s="20">
        <v>1</v>
      </c>
      <c r="P381" s="21">
        <v>1</v>
      </c>
      <c r="Q381" s="15">
        <v>0.5</v>
      </c>
      <c r="R381" s="15">
        <v>0.5</v>
      </c>
      <c r="S381" s="15">
        <v>0.9</v>
      </c>
      <c r="T381" s="15">
        <v>-0.5</v>
      </c>
      <c r="U381" s="15">
        <v>-0.5</v>
      </c>
      <c r="V381" s="15">
        <v>9.9999999999999978E-2</v>
      </c>
      <c r="W381" s="23">
        <v>5.6179775280898875E-2</v>
      </c>
      <c r="X381" s="23">
        <v>5.6179775280898875E-2</v>
      </c>
      <c r="Y381" s="23">
        <v>0.10112359550561797</v>
      </c>
      <c r="Z381" s="23">
        <v>0.15730337078651685</v>
      </c>
      <c r="AA381" s="20">
        <v>2</v>
      </c>
      <c r="AB381" s="20" t="s">
        <v>374</v>
      </c>
      <c r="AC381" s="22">
        <v>0</v>
      </c>
    </row>
    <row r="382" spans="1:29" ht="15.75" thickBot="1" x14ac:dyDescent="0.3">
      <c r="A382" s="4" t="s">
        <v>40</v>
      </c>
      <c r="B382" s="5" t="s">
        <v>352</v>
      </c>
      <c r="C382" s="14" t="s">
        <v>13</v>
      </c>
      <c r="D382" s="14">
        <v>3</v>
      </c>
      <c r="E382" s="20">
        <v>26</v>
      </c>
      <c r="F382" s="6">
        <v>6.5</v>
      </c>
      <c r="G382" s="20">
        <v>41</v>
      </c>
      <c r="H382" s="6">
        <v>4.5999999999999996</v>
      </c>
      <c r="I382" s="6">
        <v>5.3</v>
      </c>
      <c r="J382" s="20">
        <v>3</v>
      </c>
      <c r="K382" s="20">
        <v>0</v>
      </c>
      <c r="L382" s="20">
        <v>0</v>
      </c>
      <c r="M382" s="20">
        <v>3</v>
      </c>
      <c r="N382" s="20">
        <v>1</v>
      </c>
      <c r="O382" s="20">
        <v>1</v>
      </c>
      <c r="P382" s="21">
        <v>4</v>
      </c>
      <c r="Q382" s="15">
        <v>2</v>
      </c>
      <c r="R382" s="15">
        <v>2</v>
      </c>
      <c r="S382" s="15">
        <v>1.1000000000000001</v>
      </c>
      <c r="T382" s="15">
        <v>1</v>
      </c>
      <c r="U382" s="15">
        <v>1</v>
      </c>
      <c r="V382" s="15">
        <v>-0.10000000000000009</v>
      </c>
      <c r="W382" s="23">
        <v>0.37735849056603776</v>
      </c>
      <c r="X382" s="23">
        <v>0.37735849056603776</v>
      </c>
      <c r="Y382" s="23">
        <v>0.20754716981132079</v>
      </c>
      <c r="Z382" s="23">
        <v>0.58490566037735858</v>
      </c>
      <c r="AA382" s="20">
        <v>0</v>
      </c>
      <c r="AB382" s="20" t="s">
        <v>374</v>
      </c>
      <c r="AC382" s="22">
        <v>0</v>
      </c>
    </row>
    <row r="383" spans="1:29" ht="15.75" thickBot="1" x14ac:dyDescent="0.3">
      <c r="A383" s="4" t="s">
        <v>40</v>
      </c>
      <c r="B383" s="5" t="s">
        <v>353</v>
      </c>
      <c r="C383" s="14" t="s">
        <v>13</v>
      </c>
      <c r="D383" s="14">
        <v>3</v>
      </c>
      <c r="E383" s="20">
        <v>29</v>
      </c>
      <c r="F383" s="6">
        <v>5.0999999999999996</v>
      </c>
      <c r="G383" s="20">
        <v>19</v>
      </c>
      <c r="H383" s="6">
        <v>2.1</v>
      </c>
      <c r="I383" s="6">
        <v>5.5</v>
      </c>
      <c r="J383" s="20">
        <v>0</v>
      </c>
      <c r="K383" s="20">
        <v>0</v>
      </c>
      <c r="L383" s="20">
        <v>0</v>
      </c>
      <c r="M383" s="20">
        <v>0</v>
      </c>
      <c r="N383" s="20">
        <v>2</v>
      </c>
      <c r="O383" s="20">
        <v>2</v>
      </c>
      <c r="P383" s="21">
        <v>2</v>
      </c>
      <c r="Q383" s="15">
        <v>0.3</v>
      </c>
      <c r="R383" s="15">
        <v>0.3</v>
      </c>
      <c r="S383" s="15">
        <v>1.2</v>
      </c>
      <c r="T383" s="15">
        <v>-0.3</v>
      </c>
      <c r="U383" s="15">
        <v>-0.3</v>
      </c>
      <c r="V383" s="15">
        <v>0.8</v>
      </c>
      <c r="W383" s="23">
        <v>5.4545454545454543E-2</v>
      </c>
      <c r="X383" s="23">
        <v>5.4545454545454543E-2</v>
      </c>
      <c r="Y383" s="23">
        <v>0.21818181818181817</v>
      </c>
      <c r="Z383" s="23">
        <v>0.27272727272727271</v>
      </c>
      <c r="AA383" s="20">
        <v>1</v>
      </c>
      <c r="AB383" s="20" t="s">
        <v>374</v>
      </c>
      <c r="AC383" s="22">
        <v>0</v>
      </c>
    </row>
    <row r="384" spans="1:29" ht="15.75" thickBot="1" x14ac:dyDescent="0.3">
      <c r="A384" s="4" t="s">
        <v>40</v>
      </c>
      <c r="B384" s="5" t="s">
        <v>354</v>
      </c>
      <c r="C384" s="14" t="s">
        <v>13</v>
      </c>
      <c r="D384" s="14">
        <v>3</v>
      </c>
      <c r="E384" s="20">
        <v>25</v>
      </c>
      <c r="F384" s="6">
        <v>4.8</v>
      </c>
      <c r="G384" s="20">
        <v>10</v>
      </c>
      <c r="H384" s="6">
        <v>1.4</v>
      </c>
      <c r="I384" s="6">
        <v>2.2000000000000002</v>
      </c>
      <c r="J384" s="20">
        <v>0</v>
      </c>
      <c r="K384" s="20">
        <v>0</v>
      </c>
      <c r="L384" s="20">
        <v>0</v>
      </c>
      <c r="M384" s="20">
        <v>0</v>
      </c>
      <c r="N384" s="20">
        <v>1</v>
      </c>
      <c r="O384" s="20">
        <v>1</v>
      </c>
      <c r="P384" s="21">
        <v>1</v>
      </c>
      <c r="Q384" s="15">
        <v>0.2</v>
      </c>
      <c r="R384" s="15">
        <v>0.2</v>
      </c>
      <c r="S384" s="15">
        <v>0.3</v>
      </c>
      <c r="T384" s="15">
        <v>-0.2</v>
      </c>
      <c r="U384" s="15">
        <v>-0.2</v>
      </c>
      <c r="V384" s="15">
        <v>0.7</v>
      </c>
      <c r="W384" s="23">
        <v>9.0909090909090912E-2</v>
      </c>
      <c r="X384" s="23">
        <v>9.0909090909090912E-2</v>
      </c>
      <c r="Y384" s="23">
        <v>0.13636363636363635</v>
      </c>
      <c r="Z384" s="23">
        <v>0.22727272727272727</v>
      </c>
      <c r="AA384" s="20">
        <v>0</v>
      </c>
      <c r="AB384" s="20" t="s">
        <v>374</v>
      </c>
      <c r="AC384" s="22">
        <v>0</v>
      </c>
    </row>
    <row r="385" spans="1:29" ht="15.75" thickBot="1" x14ac:dyDescent="0.3">
      <c r="A385" s="4" t="s">
        <v>40</v>
      </c>
      <c r="B385" s="5" t="s">
        <v>138</v>
      </c>
      <c r="C385" s="14" t="s">
        <v>13</v>
      </c>
      <c r="D385" s="14">
        <v>3</v>
      </c>
      <c r="E385" s="20">
        <v>28</v>
      </c>
      <c r="F385" s="6">
        <v>6</v>
      </c>
      <c r="G385" s="20">
        <v>23</v>
      </c>
      <c r="H385" s="6">
        <v>2.6</v>
      </c>
      <c r="I385" s="6">
        <v>8.3000000000000007</v>
      </c>
      <c r="J385" s="20">
        <v>1</v>
      </c>
      <c r="K385" s="20">
        <v>0</v>
      </c>
      <c r="L385" s="20">
        <v>0</v>
      </c>
      <c r="M385" s="20">
        <v>1</v>
      </c>
      <c r="N385" s="20">
        <v>0</v>
      </c>
      <c r="O385" s="20">
        <v>0</v>
      </c>
      <c r="P385" s="21">
        <v>1</v>
      </c>
      <c r="Q385" s="15">
        <v>1.7</v>
      </c>
      <c r="R385" s="15">
        <v>1.7</v>
      </c>
      <c r="S385" s="15">
        <v>0.6</v>
      </c>
      <c r="T385" s="15">
        <v>-0.7</v>
      </c>
      <c r="U385" s="15">
        <v>-0.7</v>
      </c>
      <c r="V385" s="15">
        <v>-0.6</v>
      </c>
      <c r="W385" s="23">
        <v>0.2048192771084337</v>
      </c>
      <c r="X385" s="23">
        <v>0.2048192771084337</v>
      </c>
      <c r="Y385" s="23">
        <v>7.2289156626506021E-2</v>
      </c>
      <c r="Z385" s="23">
        <v>0.27710843373493971</v>
      </c>
      <c r="AA385" s="20">
        <v>4</v>
      </c>
      <c r="AB385" s="20" t="s">
        <v>541</v>
      </c>
      <c r="AC385" s="22">
        <v>0</v>
      </c>
    </row>
    <row r="386" spans="1:29" ht="15.75" thickBot="1" x14ac:dyDescent="0.3">
      <c r="A386" s="4" t="s">
        <v>40</v>
      </c>
      <c r="B386" s="5" t="s">
        <v>139</v>
      </c>
      <c r="C386" s="14" t="s">
        <v>13</v>
      </c>
      <c r="D386" s="14">
        <v>3</v>
      </c>
      <c r="E386" s="20">
        <v>18</v>
      </c>
      <c r="F386" s="6">
        <v>5</v>
      </c>
      <c r="G386" s="20">
        <v>0</v>
      </c>
      <c r="H386" s="6">
        <v>0</v>
      </c>
      <c r="I386" s="6">
        <v>0</v>
      </c>
      <c r="J386" s="20">
        <v>0</v>
      </c>
      <c r="K386" s="20">
        <v>0</v>
      </c>
      <c r="L386" s="20">
        <v>0</v>
      </c>
      <c r="M386" s="20">
        <v>0</v>
      </c>
      <c r="N386" s="20">
        <v>0</v>
      </c>
      <c r="O386" s="20">
        <v>0</v>
      </c>
      <c r="P386" s="21">
        <v>0</v>
      </c>
      <c r="Q386" s="15">
        <v>0</v>
      </c>
      <c r="R386" s="15">
        <v>0</v>
      </c>
      <c r="S386" s="15">
        <v>0</v>
      </c>
      <c r="T386" s="15">
        <v>0</v>
      </c>
      <c r="U386" s="15">
        <v>0</v>
      </c>
      <c r="V386" s="15">
        <v>0</v>
      </c>
      <c r="W386" s="23">
        <v>0</v>
      </c>
      <c r="X386" s="23">
        <v>0</v>
      </c>
      <c r="Y386" s="23">
        <v>0</v>
      </c>
      <c r="Z386" s="23">
        <v>0</v>
      </c>
      <c r="AA386" s="20">
        <v>0</v>
      </c>
      <c r="AB386" s="20" t="s">
        <v>374</v>
      </c>
      <c r="AC386" s="22">
        <v>0</v>
      </c>
    </row>
    <row r="387" spans="1:29" ht="15.75" thickBot="1" x14ac:dyDescent="0.3">
      <c r="A387" s="4" t="s">
        <v>40</v>
      </c>
      <c r="B387" s="5" t="s">
        <v>659</v>
      </c>
      <c r="C387" s="14" t="s">
        <v>13</v>
      </c>
      <c r="D387" s="14">
        <v>3</v>
      </c>
      <c r="E387" s="20">
        <v>24</v>
      </c>
      <c r="F387" s="6">
        <v>5.5</v>
      </c>
      <c r="G387" s="20">
        <v>10</v>
      </c>
      <c r="H387" s="6">
        <v>1.4</v>
      </c>
      <c r="I387" s="6">
        <v>4</v>
      </c>
      <c r="J387" s="20">
        <v>0</v>
      </c>
      <c r="K387" s="20">
        <v>0</v>
      </c>
      <c r="L387" s="20">
        <v>0</v>
      </c>
      <c r="M387" s="20">
        <v>0</v>
      </c>
      <c r="N387" s="20">
        <v>0</v>
      </c>
      <c r="O387" s="20">
        <v>0</v>
      </c>
      <c r="P387" s="21">
        <v>0</v>
      </c>
      <c r="Q387" s="15">
        <v>0.7</v>
      </c>
      <c r="R387" s="15">
        <v>0.7</v>
      </c>
      <c r="S387" s="15">
        <v>0.2</v>
      </c>
      <c r="T387" s="15">
        <v>-0.7</v>
      </c>
      <c r="U387" s="15">
        <v>-0.7</v>
      </c>
      <c r="V387" s="15">
        <v>-0.2</v>
      </c>
      <c r="W387" s="23">
        <v>0.17499999999999999</v>
      </c>
      <c r="X387" s="23">
        <v>0.17499999999999999</v>
      </c>
      <c r="Y387" s="23">
        <v>0.05</v>
      </c>
      <c r="Z387" s="23">
        <v>0.22499999999999998</v>
      </c>
      <c r="AA387" s="20">
        <v>2</v>
      </c>
      <c r="AB387" s="20" t="s">
        <v>374</v>
      </c>
      <c r="AC387" s="22">
        <v>0</v>
      </c>
    </row>
    <row r="388" spans="1:29" ht="15.75" thickBot="1" x14ac:dyDescent="0.3">
      <c r="A388" s="4" t="s">
        <v>40</v>
      </c>
      <c r="B388" s="5" t="s">
        <v>121</v>
      </c>
      <c r="C388" s="14" t="s">
        <v>13</v>
      </c>
      <c r="D388" s="14">
        <v>3</v>
      </c>
      <c r="E388" s="20">
        <v>30</v>
      </c>
      <c r="F388" s="6">
        <v>5.6</v>
      </c>
      <c r="G388" s="20">
        <v>6</v>
      </c>
      <c r="H388" s="6">
        <v>1.2</v>
      </c>
      <c r="I388" s="6">
        <v>1.2</v>
      </c>
      <c r="J388" s="20">
        <v>0</v>
      </c>
      <c r="K388" s="20">
        <v>0</v>
      </c>
      <c r="L388" s="20">
        <v>0</v>
      </c>
      <c r="M388" s="20">
        <v>0</v>
      </c>
      <c r="N388" s="20">
        <v>0</v>
      </c>
      <c r="O388" s="20">
        <v>0</v>
      </c>
      <c r="P388" s="21">
        <v>0</v>
      </c>
      <c r="Q388" s="15">
        <v>0.4</v>
      </c>
      <c r="R388" s="15">
        <v>0.4</v>
      </c>
      <c r="S388" s="15">
        <v>0.2</v>
      </c>
      <c r="T388" s="15">
        <v>-0.4</v>
      </c>
      <c r="U388" s="15">
        <v>-0.4</v>
      </c>
      <c r="V388" s="15">
        <v>-0.2</v>
      </c>
      <c r="W388" s="23">
        <v>0.33333333333333337</v>
      </c>
      <c r="X388" s="23">
        <v>0.33333333333333337</v>
      </c>
      <c r="Y388" s="23">
        <v>0.16666666666666669</v>
      </c>
      <c r="Z388" s="23">
        <v>0.5</v>
      </c>
      <c r="AA388" s="20">
        <v>0</v>
      </c>
      <c r="AB388" s="20" t="s">
        <v>374</v>
      </c>
      <c r="AC388" s="22">
        <v>0</v>
      </c>
    </row>
    <row r="389" spans="1:29" ht="15.75" thickBot="1" x14ac:dyDescent="0.3">
      <c r="A389" s="4" t="s">
        <v>40</v>
      </c>
      <c r="B389" s="5" t="s">
        <v>355</v>
      </c>
      <c r="C389" s="14" t="s">
        <v>13</v>
      </c>
      <c r="D389" s="14">
        <v>3</v>
      </c>
      <c r="E389" s="20">
        <v>26</v>
      </c>
      <c r="F389" s="6">
        <v>4.7</v>
      </c>
      <c r="G389" s="20">
        <v>10</v>
      </c>
      <c r="H389" s="6">
        <v>1.2</v>
      </c>
      <c r="I389" s="6">
        <v>3.7</v>
      </c>
      <c r="J389" s="20">
        <v>0</v>
      </c>
      <c r="K389" s="20">
        <v>0</v>
      </c>
      <c r="L389" s="20">
        <v>0</v>
      </c>
      <c r="M389" s="20">
        <v>0</v>
      </c>
      <c r="N389" s="20">
        <v>0</v>
      </c>
      <c r="O389" s="20">
        <v>0</v>
      </c>
      <c r="P389" s="21">
        <v>0</v>
      </c>
      <c r="Q389" s="15">
        <v>0.2</v>
      </c>
      <c r="R389" s="15">
        <v>0.2</v>
      </c>
      <c r="S389" s="15">
        <v>0</v>
      </c>
      <c r="T389" s="15">
        <v>-0.2</v>
      </c>
      <c r="U389" s="15">
        <v>-0.2</v>
      </c>
      <c r="V389" s="15">
        <v>0</v>
      </c>
      <c r="W389" s="23">
        <v>5.4054054054054057E-2</v>
      </c>
      <c r="X389" s="23">
        <v>5.4054054054054057E-2</v>
      </c>
      <c r="Y389" s="23">
        <v>0</v>
      </c>
      <c r="Z389" s="23">
        <v>5.4054054054054057E-2</v>
      </c>
      <c r="AA389" s="20">
        <v>2</v>
      </c>
      <c r="AB389" s="20" t="s">
        <v>374</v>
      </c>
      <c r="AC389" s="22">
        <v>0</v>
      </c>
    </row>
    <row r="390" spans="1:29" ht="15.75" thickBot="1" x14ac:dyDescent="0.3">
      <c r="A390" s="4" t="s">
        <v>40</v>
      </c>
      <c r="B390" s="5" t="s">
        <v>41</v>
      </c>
      <c r="C390" s="14" t="s">
        <v>15</v>
      </c>
      <c r="D390" s="14">
        <v>4</v>
      </c>
      <c r="E390" s="20">
        <v>25</v>
      </c>
      <c r="F390" s="6">
        <v>8.3000000000000007</v>
      </c>
      <c r="G390" s="20">
        <v>27</v>
      </c>
      <c r="H390" s="6">
        <v>3.9</v>
      </c>
      <c r="I390" s="6">
        <v>6.5</v>
      </c>
      <c r="J390" s="20">
        <v>2</v>
      </c>
      <c r="K390" s="20">
        <v>0</v>
      </c>
      <c r="L390" s="20">
        <v>0</v>
      </c>
      <c r="M390" s="20">
        <v>2</v>
      </c>
      <c r="N390" s="20">
        <v>1</v>
      </c>
      <c r="O390" s="20">
        <v>1</v>
      </c>
      <c r="P390" s="21">
        <v>3</v>
      </c>
      <c r="Q390" s="15">
        <v>3.5</v>
      </c>
      <c r="R390" s="15">
        <v>3.5</v>
      </c>
      <c r="S390" s="15">
        <v>0.6</v>
      </c>
      <c r="T390" s="15">
        <v>-1.5</v>
      </c>
      <c r="U390" s="15">
        <v>-1.5</v>
      </c>
      <c r="V390" s="15">
        <v>0.4</v>
      </c>
      <c r="W390" s="23">
        <v>0.53846153846153844</v>
      </c>
      <c r="X390" s="23">
        <v>0.53846153846153844</v>
      </c>
      <c r="Y390" s="23">
        <v>9.2307692307692299E-2</v>
      </c>
      <c r="Z390" s="23">
        <v>0.63076923076923075</v>
      </c>
      <c r="AA390" s="20">
        <v>0</v>
      </c>
      <c r="AB390" s="20" t="s">
        <v>374</v>
      </c>
      <c r="AC390" s="22">
        <v>0</v>
      </c>
    </row>
    <row r="391" spans="1:29" ht="15.75" thickBot="1" x14ac:dyDescent="0.3">
      <c r="A391" s="4" t="s">
        <v>40</v>
      </c>
      <c r="B391" s="5" t="s">
        <v>356</v>
      </c>
      <c r="C391" s="14" t="s">
        <v>15</v>
      </c>
      <c r="D391" s="14">
        <v>4</v>
      </c>
      <c r="E391" s="20" t="s">
        <v>374</v>
      </c>
      <c r="F391" s="6">
        <v>6.9</v>
      </c>
      <c r="G391" s="20">
        <v>0</v>
      </c>
      <c r="H391" s="6">
        <v>0</v>
      </c>
      <c r="I391" s="6">
        <v>0</v>
      </c>
      <c r="J391" s="20">
        <v>0</v>
      </c>
      <c r="K391" s="20">
        <v>0</v>
      </c>
      <c r="L391" s="20">
        <v>0</v>
      </c>
      <c r="M391" s="20">
        <v>0</v>
      </c>
      <c r="N391" s="20">
        <v>0</v>
      </c>
      <c r="O391" s="20">
        <v>0</v>
      </c>
      <c r="P391" s="21">
        <v>0</v>
      </c>
      <c r="Q391" s="15">
        <v>0</v>
      </c>
      <c r="R391" s="15">
        <v>0</v>
      </c>
      <c r="S391" s="15">
        <v>0</v>
      </c>
      <c r="T391" s="15">
        <v>0</v>
      </c>
      <c r="U391" s="15">
        <v>0</v>
      </c>
      <c r="V391" s="15">
        <v>0</v>
      </c>
      <c r="W391" s="23">
        <v>0</v>
      </c>
      <c r="X391" s="23">
        <v>0</v>
      </c>
      <c r="Y391" s="23">
        <v>0</v>
      </c>
      <c r="Z391" s="23">
        <v>0</v>
      </c>
      <c r="AA391" s="20">
        <v>0</v>
      </c>
      <c r="AB391" s="20" t="s">
        <v>374</v>
      </c>
      <c r="AC391" s="22">
        <v>0</v>
      </c>
    </row>
    <row r="392" spans="1:29" ht="15.75" thickBot="1" x14ac:dyDescent="0.3">
      <c r="A392" s="4" t="s">
        <v>40</v>
      </c>
      <c r="B392" s="5" t="s">
        <v>1067</v>
      </c>
      <c r="C392" s="14" t="s">
        <v>15</v>
      </c>
      <c r="D392" s="14">
        <v>4</v>
      </c>
      <c r="E392" s="20">
        <v>21</v>
      </c>
      <c r="F392" s="6">
        <v>5</v>
      </c>
      <c r="G392" s="20">
        <v>3</v>
      </c>
      <c r="H392" s="6">
        <v>1</v>
      </c>
      <c r="I392" s="6">
        <v>0.1</v>
      </c>
      <c r="J392" s="20">
        <v>0</v>
      </c>
      <c r="K392" s="20">
        <v>0</v>
      </c>
      <c r="L392" s="20">
        <v>0</v>
      </c>
      <c r="M392" s="20">
        <v>0</v>
      </c>
      <c r="N392" s="20">
        <v>0</v>
      </c>
      <c r="O392" s="20">
        <v>0</v>
      </c>
      <c r="P392" s="21">
        <v>0</v>
      </c>
      <c r="Q392" s="15">
        <v>0</v>
      </c>
      <c r="R392" s="15">
        <v>0</v>
      </c>
      <c r="S392" s="15">
        <v>0</v>
      </c>
      <c r="T392" s="15">
        <v>0</v>
      </c>
      <c r="U392" s="15">
        <v>0</v>
      </c>
      <c r="V392" s="15">
        <v>0</v>
      </c>
      <c r="W392" s="23">
        <v>0</v>
      </c>
      <c r="X392" s="23">
        <v>0</v>
      </c>
      <c r="Y392" s="23">
        <v>0</v>
      </c>
      <c r="Z392" s="23">
        <v>0</v>
      </c>
      <c r="AA392" s="20">
        <v>0</v>
      </c>
      <c r="AB392" s="20" t="s">
        <v>374</v>
      </c>
      <c r="AC392" s="22">
        <v>0</v>
      </c>
    </row>
    <row r="393" spans="1:29" ht="15.75" thickBot="1" x14ac:dyDescent="0.3">
      <c r="A393" s="4" t="s">
        <v>82</v>
      </c>
      <c r="B393" s="5" t="s">
        <v>547</v>
      </c>
      <c r="C393" s="14" t="s">
        <v>16</v>
      </c>
      <c r="D393" s="14">
        <v>1</v>
      </c>
      <c r="E393" s="20">
        <v>32</v>
      </c>
      <c r="F393" s="6">
        <v>4.5999999999999996</v>
      </c>
      <c r="G393" s="20">
        <v>42</v>
      </c>
      <c r="H393" s="6">
        <v>4.7</v>
      </c>
      <c r="I393" s="6">
        <v>9</v>
      </c>
      <c r="J393" s="20">
        <v>0</v>
      </c>
      <c r="K393" s="20">
        <v>0</v>
      </c>
      <c r="L393" s="20">
        <v>0</v>
      </c>
      <c r="M393" s="20">
        <v>0</v>
      </c>
      <c r="N393" s="20">
        <v>0</v>
      </c>
      <c r="O393" s="20">
        <v>1</v>
      </c>
      <c r="P393" s="21">
        <v>1</v>
      </c>
      <c r="Q393" s="15">
        <v>0</v>
      </c>
      <c r="R393" s="15">
        <v>0</v>
      </c>
      <c r="S393" s="15">
        <v>0.1</v>
      </c>
      <c r="T393" s="15">
        <v>0</v>
      </c>
      <c r="U393" s="15">
        <v>0</v>
      </c>
      <c r="V393" s="15">
        <v>-0.1</v>
      </c>
      <c r="W393" s="23">
        <v>0</v>
      </c>
      <c r="X393" s="23">
        <v>0</v>
      </c>
      <c r="Y393" s="23">
        <v>1.1111111111111112E-2</v>
      </c>
      <c r="Z393" s="23">
        <v>1.1111111111111112E-2</v>
      </c>
      <c r="AA393" s="20">
        <v>2</v>
      </c>
      <c r="AB393" s="20" t="s">
        <v>374</v>
      </c>
      <c r="AC393" s="22">
        <v>0</v>
      </c>
    </row>
    <row r="394" spans="1:29" ht="15.75" thickBot="1" x14ac:dyDescent="0.3">
      <c r="A394" s="4" t="s">
        <v>82</v>
      </c>
      <c r="B394" s="5" t="s">
        <v>1534</v>
      </c>
      <c r="C394" s="14" t="s">
        <v>16</v>
      </c>
      <c r="D394" s="14">
        <v>1</v>
      </c>
      <c r="E394" s="20">
        <v>26</v>
      </c>
      <c r="F394" s="6">
        <v>4.3</v>
      </c>
      <c r="G394" s="20">
        <v>0</v>
      </c>
      <c r="H394" s="6">
        <v>0</v>
      </c>
      <c r="I394" s="6">
        <v>0</v>
      </c>
      <c r="J394" s="20">
        <v>0</v>
      </c>
      <c r="K394" s="20">
        <v>0</v>
      </c>
      <c r="L394" s="20">
        <v>0</v>
      </c>
      <c r="M394" s="20">
        <v>0</v>
      </c>
      <c r="N394" s="20">
        <v>0</v>
      </c>
      <c r="O394" s="20">
        <v>0</v>
      </c>
      <c r="P394" s="21">
        <v>0</v>
      </c>
      <c r="Q394" s="15">
        <v>0</v>
      </c>
      <c r="R394" s="15">
        <v>0</v>
      </c>
      <c r="S394" s="15">
        <v>0</v>
      </c>
      <c r="T394" s="15">
        <v>0</v>
      </c>
      <c r="U394" s="15">
        <v>0</v>
      </c>
      <c r="V394" s="15">
        <v>0</v>
      </c>
      <c r="W394" s="23">
        <v>0</v>
      </c>
      <c r="X394" s="23">
        <v>0</v>
      </c>
      <c r="Y394" s="23">
        <v>0</v>
      </c>
      <c r="Z394" s="23">
        <v>0</v>
      </c>
      <c r="AA394" s="20">
        <v>0</v>
      </c>
      <c r="AB394" s="20" t="s">
        <v>374</v>
      </c>
      <c r="AC394" s="22">
        <v>0</v>
      </c>
    </row>
    <row r="395" spans="1:29" ht="15.75" thickBot="1" x14ac:dyDescent="0.3">
      <c r="A395" s="4" t="s">
        <v>82</v>
      </c>
      <c r="B395" s="5" t="s">
        <v>256</v>
      </c>
      <c r="C395" s="14" t="s">
        <v>14</v>
      </c>
      <c r="D395" s="14">
        <v>2</v>
      </c>
      <c r="E395" s="20">
        <v>31</v>
      </c>
      <c r="F395" s="6">
        <v>4.4000000000000004</v>
      </c>
      <c r="G395" s="20">
        <v>17</v>
      </c>
      <c r="H395" s="6">
        <v>2.8</v>
      </c>
      <c r="I395" s="6">
        <v>4.8</v>
      </c>
      <c r="J395" s="20">
        <v>0</v>
      </c>
      <c r="K395" s="20">
        <v>0</v>
      </c>
      <c r="L395" s="20">
        <v>0</v>
      </c>
      <c r="M395" s="20">
        <v>0</v>
      </c>
      <c r="N395" s="20">
        <v>0</v>
      </c>
      <c r="O395" s="20">
        <v>0</v>
      </c>
      <c r="P395" s="21">
        <v>0</v>
      </c>
      <c r="Q395" s="15">
        <v>0.1</v>
      </c>
      <c r="R395" s="15">
        <v>0.1</v>
      </c>
      <c r="S395" s="15">
        <v>0.2</v>
      </c>
      <c r="T395" s="15">
        <v>-0.1</v>
      </c>
      <c r="U395" s="15">
        <v>-0.1</v>
      </c>
      <c r="V395" s="15">
        <v>-0.2</v>
      </c>
      <c r="W395" s="23">
        <v>2.0833333333333336E-2</v>
      </c>
      <c r="X395" s="23">
        <v>2.0833333333333336E-2</v>
      </c>
      <c r="Y395" s="23">
        <v>4.1666666666666671E-2</v>
      </c>
      <c r="Z395" s="23">
        <v>6.25E-2</v>
      </c>
      <c r="AA395" s="20">
        <v>2</v>
      </c>
      <c r="AB395" s="20" t="s">
        <v>374</v>
      </c>
      <c r="AC395" s="22">
        <v>0</v>
      </c>
    </row>
    <row r="396" spans="1:29" ht="15.75" thickBot="1" x14ac:dyDescent="0.3">
      <c r="A396" s="4" t="s">
        <v>82</v>
      </c>
      <c r="B396" s="5" t="s">
        <v>357</v>
      </c>
      <c r="C396" s="14" t="s">
        <v>14</v>
      </c>
      <c r="D396" s="14">
        <v>2</v>
      </c>
      <c r="E396" s="20">
        <v>22</v>
      </c>
      <c r="F396" s="6">
        <v>4.3</v>
      </c>
      <c r="G396" s="20">
        <v>0</v>
      </c>
      <c r="H396" s="6">
        <v>0</v>
      </c>
      <c r="I396" s="6">
        <v>0</v>
      </c>
      <c r="J396" s="20">
        <v>0</v>
      </c>
      <c r="K396" s="20">
        <v>0</v>
      </c>
      <c r="L396" s="20">
        <v>0</v>
      </c>
      <c r="M396" s="20">
        <v>0</v>
      </c>
      <c r="N396" s="20">
        <v>0</v>
      </c>
      <c r="O396" s="20">
        <v>0</v>
      </c>
      <c r="P396" s="21">
        <v>0</v>
      </c>
      <c r="Q396" s="15">
        <v>0</v>
      </c>
      <c r="R396" s="15">
        <v>0</v>
      </c>
      <c r="S396" s="15">
        <v>0</v>
      </c>
      <c r="T396" s="15">
        <v>0</v>
      </c>
      <c r="U396" s="15">
        <v>0</v>
      </c>
      <c r="V396" s="15">
        <v>0</v>
      </c>
      <c r="W396" s="23">
        <v>0</v>
      </c>
      <c r="X396" s="23">
        <v>0</v>
      </c>
      <c r="Y396" s="23">
        <v>0</v>
      </c>
      <c r="Z396" s="23">
        <v>0</v>
      </c>
      <c r="AA396" s="20">
        <v>0</v>
      </c>
      <c r="AB396" s="20" t="s">
        <v>374</v>
      </c>
      <c r="AC396" s="22">
        <v>0</v>
      </c>
    </row>
    <row r="397" spans="1:29" ht="15.75" thickBot="1" x14ac:dyDescent="0.3">
      <c r="A397" s="4" t="s">
        <v>82</v>
      </c>
      <c r="B397" s="5" t="s">
        <v>660</v>
      </c>
      <c r="C397" s="14" t="s">
        <v>14</v>
      </c>
      <c r="D397" s="14">
        <v>2</v>
      </c>
      <c r="E397" s="20">
        <v>27</v>
      </c>
      <c r="F397" s="6">
        <v>4.5</v>
      </c>
      <c r="G397" s="20">
        <v>29</v>
      </c>
      <c r="H397" s="6">
        <v>3.6</v>
      </c>
      <c r="I397" s="6">
        <v>8</v>
      </c>
      <c r="J397" s="20">
        <v>0</v>
      </c>
      <c r="K397" s="20">
        <v>0</v>
      </c>
      <c r="L397" s="20">
        <v>0</v>
      </c>
      <c r="M397" s="20">
        <v>0</v>
      </c>
      <c r="N397" s="20">
        <v>1</v>
      </c>
      <c r="O397" s="20">
        <v>1</v>
      </c>
      <c r="P397" s="21">
        <v>1</v>
      </c>
      <c r="Q397" s="15">
        <v>1.2</v>
      </c>
      <c r="R397" s="15">
        <v>1.2</v>
      </c>
      <c r="S397" s="15">
        <v>0.1</v>
      </c>
      <c r="T397" s="15">
        <v>-1.2</v>
      </c>
      <c r="U397" s="15">
        <v>-1.2</v>
      </c>
      <c r="V397" s="15">
        <v>0.9</v>
      </c>
      <c r="W397" s="23">
        <v>0.15</v>
      </c>
      <c r="X397" s="23">
        <v>0.15</v>
      </c>
      <c r="Y397" s="23">
        <v>1.2500000000000001E-2</v>
      </c>
      <c r="Z397" s="23">
        <v>0.16250000000000001</v>
      </c>
      <c r="AA397" s="20">
        <v>1</v>
      </c>
      <c r="AB397" s="20" t="s">
        <v>374</v>
      </c>
      <c r="AC397" s="22">
        <v>0</v>
      </c>
    </row>
    <row r="398" spans="1:29" ht="15.75" thickBot="1" x14ac:dyDescent="0.3">
      <c r="A398" s="4" t="s">
        <v>82</v>
      </c>
      <c r="B398" s="5" t="s">
        <v>190</v>
      </c>
      <c r="C398" s="14" t="s">
        <v>14</v>
      </c>
      <c r="D398" s="14">
        <v>2</v>
      </c>
      <c r="E398" s="20">
        <v>29</v>
      </c>
      <c r="F398" s="6">
        <v>4.3</v>
      </c>
      <c r="G398" s="20">
        <v>1</v>
      </c>
      <c r="H398" s="6">
        <v>1</v>
      </c>
      <c r="I398" s="6">
        <v>0.4</v>
      </c>
      <c r="J398" s="20">
        <v>0</v>
      </c>
      <c r="K398" s="20">
        <v>0</v>
      </c>
      <c r="L398" s="20">
        <v>0</v>
      </c>
      <c r="M398" s="20">
        <v>0</v>
      </c>
      <c r="N398" s="20">
        <v>0</v>
      </c>
      <c r="O398" s="20">
        <v>0</v>
      </c>
      <c r="P398" s="21">
        <v>0</v>
      </c>
      <c r="Q398" s="15">
        <v>0</v>
      </c>
      <c r="R398" s="15">
        <v>0</v>
      </c>
      <c r="S398" s="15">
        <v>0</v>
      </c>
      <c r="T398" s="15">
        <v>0</v>
      </c>
      <c r="U398" s="15">
        <v>0</v>
      </c>
      <c r="V398" s="15">
        <v>0</v>
      </c>
      <c r="W398" s="23">
        <v>0</v>
      </c>
      <c r="X398" s="23">
        <v>0</v>
      </c>
      <c r="Y398" s="23">
        <v>0</v>
      </c>
      <c r="Z398" s="23">
        <v>0</v>
      </c>
      <c r="AA398" s="20">
        <v>0</v>
      </c>
      <c r="AB398" s="20" t="s">
        <v>374</v>
      </c>
      <c r="AC398" s="22">
        <v>0</v>
      </c>
    </row>
    <row r="399" spans="1:29" ht="15.75" thickBot="1" x14ac:dyDescent="0.3">
      <c r="A399" s="4" t="s">
        <v>82</v>
      </c>
      <c r="B399" s="5" t="s">
        <v>150</v>
      </c>
      <c r="C399" s="14" t="s">
        <v>14</v>
      </c>
      <c r="D399" s="14">
        <v>2</v>
      </c>
      <c r="E399" s="20">
        <v>22</v>
      </c>
      <c r="F399" s="6">
        <v>4.5</v>
      </c>
      <c r="G399" s="20">
        <v>31</v>
      </c>
      <c r="H399" s="6">
        <v>3.4</v>
      </c>
      <c r="I399" s="6">
        <v>9</v>
      </c>
      <c r="J399" s="20">
        <v>0</v>
      </c>
      <c r="K399" s="20">
        <v>0</v>
      </c>
      <c r="L399" s="20">
        <v>0</v>
      </c>
      <c r="M399" s="20">
        <v>0</v>
      </c>
      <c r="N399" s="20">
        <v>0</v>
      </c>
      <c r="O399" s="20">
        <v>0</v>
      </c>
      <c r="P399" s="21">
        <v>0</v>
      </c>
      <c r="Q399" s="15">
        <v>0.2</v>
      </c>
      <c r="R399" s="15">
        <v>0.2</v>
      </c>
      <c r="S399" s="15">
        <v>0.4</v>
      </c>
      <c r="T399" s="15">
        <v>-0.2</v>
      </c>
      <c r="U399" s="15">
        <v>-0.2</v>
      </c>
      <c r="V399" s="15">
        <v>-0.4</v>
      </c>
      <c r="W399" s="23">
        <v>2.2222222222222223E-2</v>
      </c>
      <c r="X399" s="23">
        <v>2.2222222222222223E-2</v>
      </c>
      <c r="Y399" s="23">
        <v>4.4444444444444446E-2</v>
      </c>
      <c r="Z399" s="23">
        <v>6.6666666666666666E-2</v>
      </c>
      <c r="AA399" s="20">
        <v>1</v>
      </c>
      <c r="AB399" s="20" t="s">
        <v>374</v>
      </c>
      <c r="AC399" s="22">
        <v>0</v>
      </c>
    </row>
    <row r="400" spans="1:29" ht="15.75" thickBot="1" x14ac:dyDescent="0.3">
      <c r="A400" s="4" t="s">
        <v>82</v>
      </c>
      <c r="B400" s="5" t="s">
        <v>246</v>
      </c>
      <c r="C400" s="14" t="s">
        <v>14</v>
      </c>
      <c r="D400" s="14">
        <v>2</v>
      </c>
      <c r="E400" s="20">
        <v>23</v>
      </c>
      <c r="F400" s="6">
        <v>4.4000000000000004</v>
      </c>
      <c r="G400" s="20">
        <v>13</v>
      </c>
      <c r="H400" s="6">
        <v>1.4</v>
      </c>
      <c r="I400" s="6">
        <v>4.2</v>
      </c>
      <c r="J400" s="20">
        <v>0</v>
      </c>
      <c r="K400" s="20">
        <v>0</v>
      </c>
      <c r="L400" s="20">
        <v>0</v>
      </c>
      <c r="M400" s="20">
        <v>0</v>
      </c>
      <c r="N400" s="20">
        <v>0</v>
      </c>
      <c r="O400" s="20">
        <v>0</v>
      </c>
      <c r="P400" s="21">
        <v>0</v>
      </c>
      <c r="Q400" s="15">
        <v>0.6</v>
      </c>
      <c r="R400" s="15">
        <v>0.6</v>
      </c>
      <c r="S400" s="15">
        <v>0.2</v>
      </c>
      <c r="T400" s="15">
        <v>-0.6</v>
      </c>
      <c r="U400" s="15">
        <v>-0.6</v>
      </c>
      <c r="V400" s="15">
        <v>-0.2</v>
      </c>
      <c r="W400" s="23">
        <v>0.14285714285714285</v>
      </c>
      <c r="X400" s="23">
        <v>0.14285714285714285</v>
      </c>
      <c r="Y400" s="23">
        <v>4.7619047619047616E-2</v>
      </c>
      <c r="Z400" s="23">
        <v>0.19047619047619047</v>
      </c>
      <c r="AA400" s="20">
        <v>3</v>
      </c>
      <c r="AB400" s="20" t="s">
        <v>374</v>
      </c>
      <c r="AC400" s="22">
        <v>0</v>
      </c>
    </row>
    <row r="401" spans="1:29" ht="15.75" thickBot="1" x14ac:dyDescent="0.3">
      <c r="A401" s="4" t="s">
        <v>82</v>
      </c>
      <c r="B401" s="5" t="s">
        <v>225</v>
      </c>
      <c r="C401" s="14" t="s">
        <v>14</v>
      </c>
      <c r="D401" s="14">
        <v>2</v>
      </c>
      <c r="E401" s="20">
        <v>28</v>
      </c>
      <c r="F401" s="6">
        <v>4.5</v>
      </c>
      <c r="G401" s="20">
        <v>32</v>
      </c>
      <c r="H401" s="6">
        <v>3.6</v>
      </c>
      <c r="I401" s="6">
        <v>8.6</v>
      </c>
      <c r="J401" s="20">
        <v>0</v>
      </c>
      <c r="K401" s="20">
        <v>0</v>
      </c>
      <c r="L401" s="20">
        <v>0</v>
      </c>
      <c r="M401" s="20">
        <v>0</v>
      </c>
      <c r="N401" s="20">
        <v>0</v>
      </c>
      <c r="O401" s="20">
        <v>0</v>
      </c>
      <c r="P401" s="21">
        <v>0</v>
      </c>
      <c r="Q401" s="15">
        <v>0.1</v>
      </c>
      <c r="R401" s="15">
        <v>0.1</v>
      </c>
      <c r="S401" s="15">
        <v>0.7</v>
      </c>
      <c r="T401" s="15">
        <v>-0.1</v>
      </c>
      <c r="U401" s="15">
        <v>-0.1</v>
      </c>
      <c r="V401" s="15">
        <v>-0.7</v>
      </c>
      <c r="W401" s="23">
        <v>1.1627906976744188E-2</v>
      </c>
      <c r="X401" s="23">
        <v>1.1627906976744188E-2</v>
      </c>
      <c r="Y401" s="23">
        <v>8.1395348837209294E-2</v>
      </c>
      <c r="Z401" s="23">
        <v>9.3023255813953487E-2</v>
      </c>
      <c r="AA401" s="20">
        <v>1</v>
      </c>
      <c r="AB401" s="20" t="s">
        <v>374</v>
      </c>
      <c r="AC401" s="22">
        <v>0</v>
      </c>
    </row>
    <row r="402" spans="1:29" ht="15.75" thickBot="1" x14ac:dyDescent="0.3">
      <c r="A402" s="4" t="s">
        <v>82</v>
      </c>
      <c r="B402" s="5" t="s">
        <v>358</v>
      </c>
      <c r="C402" s="14" t="s">
        <v>14</v>
      </c>
      <c r="D402" s="14">
        <v>2</v>
      </c>
      <c r="E402" s="20">
        <v>33</v>
      </c>
      <c r="F402" s="6">
        <v>4.3</v>
      </c>
      <c r="G402" s="20">
        <v>3</v>
      </c>
      <c r="H402" s="6">
        <v>1.5</v>
      </c>
      <c r="I402" s="6">
        <v>1</v>
      </c>
      <c r="J402" s="20">
        <v>0</v>
      </c>
      <c r="K402" s="20">
        <v>0</v>
      </c>
      <c r="L402" s="20">
        <v>0</v>
      </c>
      <c r="M402" s="20">
        <v>0</v>
      </c>
      <c r="N402" s="20">
        <v>0</v>
      </c>
      <c r="O402" s="20">
        <v>0</v>
      </c>
      <c r="P402" s="21">
        <v>0</v>
      </c>
      <c r="Q402" s="15">
        <v>0.1</v>
      </c>
      <c r="R402" s="15">
        <v>0.1</v>
      </c>
      <c r="S402" s="15">
        <v>0</v>
      </c>
      <c r="T402" s="15">
        <v>-0.1</v>
      </c>
      <c r="U402" s="15">
        <v>-0.1</v>
      </c>
      <c r="V402" s="15">
        <v>0</v>
      </c>
      <c r="W402" s="23">
        <v>0.1</v>
      </c>
      <c r="X402" s="23">
        <v>0.1</v>
      </c>
      <c r="Y402" s="23">
        <v>0</v>
      </c>
      <c r="Z402" s="23">
        <v>0.1</v>
      </c>
      <c r="AA402" s="20">
        <v>0</v>
      </c>
      <c r="AB402" s="20" t="s">
        <v>374</v>
      </c>
      <c r="AC402" s="22">
        <v>0</v>
      </c>
    </row>
    <row r="403" spans="1:29" ht="15.75" thickBot="1" x14ac:dyDescent="0.3">
      <c r="A403" s="4" t="s">
        <v>82</v>
      </c>
      <c r="B403" s="5" t="s">
        <v>59</v>
      </c>
      <c r="C403" s="14" t="s">
        <v>13</v>
      </c>
      <c r="D403" s="14">
        <v>3</v>
      </c>
      <c r="E403" s="20">
        <v>29</v>
      </c>
      <c r="F403" s="6">
        <v>6.2</v>
      </c>
      <c r="G403" s="20">
        <v>6</v>
      </c>
      <c r="H403" s="6">
        <v>1.2</v>
      </c>
      <c r="I403" s="6">
        <v>3.4000000000000004</v>
      </c>
      <c r="J403" s="20">
        <v>0</v>
      </c>
      <c r="K403" s="20">
        <v>0</v>
      </c>
      <c r="L403" s="20">
        <v>0</v>
      </c>
      <c r="M403" s="20">
        <v>0</v>
      </c>
      <c r="N403" s="20">
        <v>0</v>
      </c>
      <c r="O403" s="20">
        <v>0</v>
      </c>
      <c r="P403" s="21">
        <v>0</v>
      </c>
      <c r="Q403" s="15">
        <v>0.1</v>
      </c>
      <c r="R403" s="15">
        <v>0.1</v>
      </c>
      <c r="S403" s="15">
        <v>0.2</v>
      </c>
      <c r="T403" s="15">
        <v>-0.1</v>
      </c>
      <c r="U403" s="15">
        <v>-0.1</v>
      </c>
      <c r="V403" s="15">
        <v>-0.2</v>
      </c>
      <c r="W403" s="23">
        <v>2.9411764705882353E-2</v>
      </c>
      <c r="X403" s="23">
        <v>2.9411764705882353E-2</v>
      </c>
      <c r="Y403" s="23">
        <v>5.8823529411764705E-2</v>
      </c>
      <c r="Z403" s="23">
        <v>8.8235294117647051E-2</v>
      </c>
      <c r="AA403" s="20">
        <v>0</v>
      </c>
      <c r="AB403" s="20" t="s">
        <v>374</v>
      </c>
      <c r="AC403" s="22">
        <v>1</v>
      </c>
    </row>
    <row r="404" spans="1:29" ht="15.75" thickBot="1" x14ac:dyDescent="0.3">
      <c r="A404" s="4" t="s">
        <v>82</v>
      </c>
      <c r="B404" s="5" t="s">
        <v>122</v>
      </c>
      <c r="C404" s="14" t="s">
        <v>13</v>
      </c>
      <c r="D404" s="14">
        <v>3</v>
      </c>
      <c r="E404" s="20">
        <v>22</v>
      </c>
      <c r="F404" s="6">
        <v>5.2</v>
      </c>
      <c r="G404" s="20">
        <v>17</v>
      </c>
      <c r="H404" s="6">
        <v>1.9</v>
      </c>
      <c r="I404" s="6">
        <v>5.5</v>
      </c>
      <c r="J404" s="20">
        <v>0</v>
      </c>
      <c r="K404" s="20">
        <v>0</v>
      </c>
      <c r="L404" s="20">
        <v>0</v>
      </c>
      <c r="M404" s="20">
        <v>0</v>
      </c>
      <c r="N404" s="20">
        <v>1</v>
      </c>
      <c r="O404" s="20">
        <v>1</v>
      </c>
      <c r="P404" s="21">
        <v>1</v>
      </c>
      <c r="Q404" s="15">
        <v>0.6</v>
      </c>
      <c r="R404" s="15">
        <v>0.6</v>
      </c>
      <c r="S404" s="15">
        <v>0.8</v>
      </c>
      <c r="T404" s="15">
        <v>-0.6</v>
      </c>
      <c r="U404" s="15">
        <v>-0.6</v>
      </c>
      <c r="V404" s="15">
        <v>0.19999999999999996</v>
      </c>
      <c r="W404" s="23">
        <v>0.10909090909090909</v>
      </c>
      <c r="X404" s="23">
        <v>0.10909090909090909</v>
      </c>
      <c r="Y404" s="23">
        <v>0.14545454545454548</v>
      </c>
      <c r="Z404" s="23">
        <v>0.25454545454545457</v>
      </c>
      <c r="AA404" s="20">
        <v>1</v>
      </c>
      <c r="AB404" s="20" t="s">
        <v>374</v>
      </c>
      <c r="AC404" s="22">
        <v>0</v>
      </c>
    </row>
    <row r="405" spans="1:29" ht="15.75" thickBot="1" x14ac:dyDescent="0.3">
      <c r="A405" s="4" t="s">
        <v>82</v>
      </c>
      <c r="B405" s="5" t="s">
        <v>255</v>
      </c>
      <c r="C405" s="14" t="s">
        <v>13</v>
      </c>
      <c r="D405" s="14">
        <v>3</v>
      </c>
      <c r="E405" s="20">
        <v>23</v>
      </c>
      <c r="F405" s="6">
        <v>5.4</v>
      </c>
      <c r="G405" s="20">
        <v>27</v>
      </c>
      <c r="H405" s="6">
        <v>3</v>
      </c>
      <c r="I405" s="6">
        <v>7.1</v>
      </c>
      <c r="J405" s="20">
        <v>1</v>
      </c>
      <c r="K405" s="20">
        <v>0</v>
      </c>
      <c r="L405" s="20">
        <v>0</v>
      </c>
      <c r="M405" s="20">
        <v>1</v>
      </c>
      <c r="N405" s="20">
        <v>0</v>
      </c>
      <c r="O405" s="20">
        <v>1</v>
      </c>
      <c r="P405" s="21">
        <v>2</v>
      </c>
      <c r="Q405" s="15">
        <v>0.7</v>
      </c>
      <c r="R405" s="15">
        <v>0.7</v>
      </c>
      <c r="S405" s="15">
        <v>1</v>
      </c>
      <c r="T405" s="15">
        <v>0.30000000000000004</v>
      </c>
      <c r="U405" s="15">
        <v>0.30000000000000004</v>
      </c>
      <c r="V405" s="15">
        <v>-1</v>
      </c>
      <c r="W405" s="23">
        <v>9.8591549295774641E-2</v>
      </c>
      <c r="X405" s="23">
        <v>9.8591549295774641E-2</v>
      </c>
      <c r="Y405" s="23">
        <v>0.14084507042253522</v>
      </c>
      <c r="Z405" s="23">
        <v>0.23943661971830987</v>
      </c>
      <c r="AA405" s="20">
        <v>1</v>
      </c>
      <c r="AB405" s="20" t="s">
        <v>374</v>
      </c>
      <c r="AC405" s="22">
        <v>0</v>
      </c>
    </row>
    <row r="406" spans="1:29" ht="15.75" thickBot="1" x14ac:dyDescent="0.3">
      <c r="A406" s="4" t="s">
        <v>82</v>
      </c>
      <c r="B406" s="5" t="s">
        <v>351</v>
      </c>
      <c r="C406" s="14" t="s">
        <v>13</v>
      </c>
      <c r="D406" s="14">
        <v>3</v>
      </c>
      <c r="E406" s="20">
        <v>21</v>
      </c>
      <c r="F406" s="6">
        <v>5</v>
      </c>
      <c r="G406" s="20">
        <v>24</v>
      </c>
      <c r="H406" s="6">
        <v>2.7</v>
      </c>
      <c r="I406" s="6">
        <v>6.3</v>
      </c>
      <c r="J406" s="20">
        <v>0</v>
      </c>
      <c r="K406" s="20">
        <v>0</v>
      </c>
      <c r="L406" s="20">
        <v>0</v>
      </c>
      <c r="M406" s="20">
        <v>0</v>
      </c>
      <c r="N406" s="20">
        <v>2</v>
      </c>
      <c r="O406" s="20">
        <v>2</v>
      </c>
      <c r="P406" s="21">
        <v>2</v>
      </c>
      <c r="Q406" s="15">
        <v>0.8</v>
      </c>
      <c r="R406" s="15">
        <v>0.8</v>
      </c>
      <c r="S406" s="15">
        <v>0.8</v>
      </c>
      <c r="T406" s="15">
        <v>-0.8</v>
      </c>
      <c r="U406" s="15">
        <v>-0.8</v>
      </c>
      <c r="V406" s="15">
        <v>1.2</v>
      </c>
      <c r="W406" s="23">
        <v>0.126984126984127</v>
      </c>
      <c r="X406" s="23">
        <v>0.126984126984127</v>
      </c>
      <c r="Y406" s="23">
        <v>0.126984126984127</v>
      </c>
      <c r="Z406" s="23">
        <v>0.25396825396825401</v>
      </c>
      <c r="AA406" s="20">
        <v>2</v>
      </c>
      <c r="AB406" s="20" t="s">
        <v>374</v>
      </c>
      <c r="AC406" s="22">
        <v>0</v>
      </c>
    </row>
    <row r="407" spans="1:29" ht="15.75" thickBot="1" x14ac:dyDescent="0.3">
      <c r="A407" s="4" t="s">
        <v>82</v>
      </c>
      <c r="B407" s="5" t="s">
        <v>258</v>
      </c>
      <c r="C407" s="14" t="s">
        <v>13</v>
      </c>
      <c r="D407" s="14">
        <v>3</v>
      </c>
      <c r="E407" s="20">
        <v>23</v>
      </c>
      <c r="F407" s="6">
        <v>4.7</v>
      </c>
      <c r="G407" s="20">
        <v>1</v>
      </c>
      <c r="H407" s="6">
        <v>1</v>
      </c>
      <c r="I407" s="6">
        <v>0.2</v>
      </c>
      <c r="J407" s="20">
        <v>0</v>
      </c>
      <c r="K407" s="20">
        <v>0</v>
      </c>
      <c r="L407" s="20">
        <v>0</v>
      </c>
      <c r="M407" s="20">
        <v>0</v>
      </c>
      <c r="N407" s="20">
        <v>0</v>
      </c>
      <c r="O407" s="20">
        <v>0</v>
      </c>
      <c r="P407" s="21">
        <v>0</v>
      </c>
      <c r="Q407" s="15">
        <v>0</v>
      </c>
      <c r="R407" s="15">
        <v>0</v>
      </c>
      <c r="S407" s="15">
        <v>0</v>
      </c>
      <c r="T407" s="15">
        <v>0</v>
      </c>
      <c r="U407" s="15">
        <v>0</v>
      </c>
      <c r="V407" s="15">
        <v>0</v>
      </c>
      <c r="W407" s="23">
        <v>0</v>
      </c>
      <c r="X407" s="23">
        <v>0</v>
      </c>
      <c r="Y407" s="23">
        <v>0</v>
      </c>
      <c r="Z407" s="23">
        <v>0</v>
      </c>
      <c r="AA407" s="20">
        <v>0</v>
      </c>
      <c r="AB407" s="20" t="s">
        <v>374</v>
      </c>
      <c r="AC407" s="22">
        <v>0</v>
      </c>
    </row>
    <row r="408" spans="1:29" ht="15.75" thickBot="1" x14ac:dyDescent="0.3">
      <c r="A408" s="4" t="s">
        <v>82</v>
      </c>
      <c r="B408" s="5" t="s">
        <v>206</v>
      </c>
      <c r="C408" s="14" t="s">
        <v>13</v>
      </c>
      <c r="D408" s="14">
        <v>3</v>
      </c>
      <c r="E408" s="20">
        <v>26</v>
      </c>
      <c r="F408" s="6">
        <v>4.4000000000000004</v>
      </c>
      <c r="G408" s="20">
        <v>4</v>
      </c>
      <c r="H408" s="6">
        <v>1.3</v>
      </c>
      <c r="I408" s="6">
        <v>2.4</v>
      </c>
      <c r="J408" s="20">
        <v>0</v>
      </c>
      <c r="K408" s="20">
        <v>0</v>
      </c>
      <c r="L408" s="20">
        <v>0</v>
      </c>
      <c r="M408" s="20">
        <v>0</v>
      </c>
      <c r="N408" s="20">
        <v>0</v>
      </c>
      <c r="O408" s="20">
        <v>0</v>
      </c>
      <c r="P408" s="21">
        <v>0</v>
      </c>
      <c r="Q408" s="15">
        <v>0</v>
      </c>
      <c r="R408" s="15">
        <v>0</v>
      </c>
      <c r="S408" s="15">
        <v>0.1</v>
      </c>
      <c r="T408" s="15">
        <v>0</v>
      </c>
      <c r="U408" s="15">
        <v>0</v>
      </c>
      <c r="V408" s="15">
        <v>-0.1</v>
      </c>
      <c r="W408" s="23">
        <v>0</v>
      </c>
      <c r="X408" s="23">
        <v>0</v>
      </c>
      <c r="Y408" s="23">
        <v>4.1666666666666671E-2</v>
      </c>
      <c r="Z408" s="23">
        <v>4.1666666666666671E-2</v>
      </c>
      <c r="AA408" s="20">
        <v>2</v>
      </c>
      <c r="AB408" s="20" t="s">
        <v>374</v>
      </c>
      <c r="AC408" s="22">
        <v>0</v>
      </c>
    </row>
    <row r="409" spans="1:29" ht="15.75" thickBot="1" x14ac:dyDescent="0.3">
      <c r="A409" s="4" t="s">
        <v>82</v>
      </c>
      <c r="B409" s="5" t="s">
        <v>83</v>
      </c>
      <c r="C409" s="14" t="s">
        <v>13</v>
      </c>
      <c r="D409" s="14">
        <v>3</v>
      </c>
      <c r="E409" s="20">
        <v>24</v>
      </c>
      <c r="F409" s="6">
        <v>6.3</v>
      </c>
      <c r="G409" s="20">
        <v>17</v>
      </c>
      <c r="H409" s="6">
        <v>2.8</v>
      </c>
      <c r="I409" s="6">
        <v>5.6</v>
      </c>
      <c r="J409" s="20">
        <v>1</v>
      </c>
      <c r="K409" s="20">
        <v>0</v>
      </c>
      <c r="L409" s="20">
        <v>0</v>
      </c>
      <c r="M409" s="20">
        <v>1</v>
      </c>
      <c r="N409" s="20">
        <v>0</v>
      </c>
      <c r="O409" s="20">
        <v>0</v>
      </c>
      <c r="P409" s="21">
        <v>1</v>
      </c>
      <c r="Q409" s="15">
        <v>0.8</v>
      </c>
      <c r="R409" s="15">
        <v>0.8</v>
      </c>
      <c r="S409" s="15">
        <v>0.9</v>
      </c>
      <c r="T409" s="15">
        <v>0.19999999999999996</v>
      </c>
      <c r="U409" s="15">
        <v>0.19999999999999996</v>
      </c>
      <c r="V409" s="15">
        <v>-0.9</v>
      </c>
      <c r="W409" s="23">
        <v>0.14285714285714288</v>
      </c>
      <c r="X409" s="23">
        <v>0.14285714285714288</v>
      </c>
      <c r="Y409" s="23">
        <v>0.16071428571428573</v>
      </c>
      <c r="Z409" s="23">
        <v>0.3035714285714286</v>
      </c>
      <c r="AA409" s="20">
        <v>1</v>
      </c>
      <c r="AB409" s="20" t="s">
        <v>374</v>
      </c>
      <c r="AC409" s="22">
        <v>1</v>
      </c>
    </row>
    <row r="410" spans="1:29" ht="15.75" thickBot="1" x14ac:dyDescent="0.3">
      <c r="A410" s="4" t="s">
        <v>82</v>
      </c>
      <c r="B410" s="5" t="s">
        <v>159</v>
      </c>
      <c r="C410" s="14" t="s">
        <v>13</v>
      </c>
      <c r="D410" s="14">
        <v>3</v>
      </c>
      <c r="E410" s="20">
        <v>26</v>
      </c>
      <c r="F410" s="6">
        <v>4.8</v>
      </c>
      <c r="G410" s="20">
        <v>7</v>
      </c>
      <c r="H410" s="6">
        <v>1</v>
      </c>
      <c r="I410" s="6">
        <v>4</v>
      </c>
      <c r="J410" s="20">
        <v>0</v>
      </c>
      <c r="K410" s="20">
        <v>0</v>
      </c>
      <c r="L410" s="20">
        <v>0</v>
      </c>
      <c r="M410" s="20">
        <v>0</v>
      </c>
      <c r="N410" s="20">
        <v>0</v>
      </c>
      <c r="O410" s="20">
        <v>0</v>
      </c>
      <c r="P410" s="21">
        <v>0</v>
      </c>
      <c r="Q410" s="15">
        <v>0.5</v>
      </c>
      <c r="R410" s="15">
        <v>0.5</v>
      </c>
      <c r="S410" s="15">
        <v>0.1</v>
      </c>
      <c r="T410" s="15">
        <v>-0.5</v>
      </c>
      <c r="U410" s="15">
        <v>-0.5</v>
      </c>
      <c r="V410" s="15">
        <v>-0.1</v>
      </c>
      <c r="W410" s="23">
        <v>0.125</v>
      </c>
      <c r="X410" s="23">
        <v>0.125</v>
      </c>
      <c r="Y410" s="23">
        <v>2.5000000000000001E-2</v>
      </c>
      <c r="Z410" s="23">
        <v>0.15</v>
      </c>
      <c r="AA410" s="20">
        <v>3</v>
      </c>
      <c r="AB410" s="20" t="s">
        <v>374</v>
      </c>
      <c r="AC410" s="22">
        <v>0</v>
      </c>
    </row>
    <row r="411" spans="1:29" ht="15.75" thickBot="1" x14ac:dyDescent="0.3">
      <c r="A411" s="4" t="s">
        <v>82</v>
      </c>
      <c r="B411" s="5" t="s">
        <v>233</v>
      </c>
      <c r="C411" s="14" t="s">
        <v>13</v>
      </c>
      <c r="D411" s="14">
        <v>3</v>
      </c>
      <c r="E411" s="20">
        <v>26</v>
      </c>
      <c r="F411" s="6">
        <v>4.9000000000000004</v>
      </c>
      <c r="G411" s="20">
        <v>26</v>
      </c>
      <c r="H411" s="6">
        <v>2.9</v>
      </c>
      <c r="I411" s="6">
        <v>7</v>
      </c>
      <c r="J411" s="20">
        <v>1</v>
      </c>
      <c r="K411" s="20">
        <v>0</v>
      </c>
      <c r="L411" s="20">
        <v>0</v>
      </c>
      <c r="M411" s="20">
        <v>1</v>
      </c>
      <c r="N411" s="20">
        <v>0</v>
      </c>
      <c r="O411" s="20">
        <v>1</v>
      </c>
      <c r="P411" s="21">
        <v>2</v>
      </c>
      <c r="Q411" s="15">
        <v>1.2</v>
      </c>
      <c r="R411" s="15">
        <v>1.2</v>
      </c>
      <c r="S411" s="15">
        <v>0.3</v>
      </c>
      <c r="T411" s="15">
        <v>-0.19999999999999996</v>
      </c>
      <c r="U411" s="15">
        <v>-0.19999999999999996</v>
      </c>
      <c r="V411" s="15">
        <v>-0.3</v>
      </c>
      <c r="W411" s="23">
        <v>0.17142857142857143</v>
      </c>
      <c r="X411" s="23">
        <v>0.17142857142857143</v>
      </c>
      <c r="Y411" s="23">
        <v>4.2857142857142858E-2</v>
      </c>
      <c r="Z411" s="23">
        <v>0.2142857142857143</v>
      </c>
      <c r="AA411" s="20">
        <v>2</v>
      </c>
      <c r="AB411" s="20" t="s">
        <v>374</v>
      </c>
      <c r="AC411" s="22">
        <v>0</v>
      </c>
    </row>
    <row r="412" spans="1:29" ht="15.75" thickBot="1" x14ac:dyDescent="0.3">
      <c r="A412" s="4" t="s">
        <v>82</v>
      </c>
      <c r="B412" s="5" t="s">
        <v>1535</v>
      </c>
      <c r="C412" s="14" t="s">
        <v>13</v>
      </c>
      <c r="D412" s="14">
        <v>3</v>
      </c>
      <c r="E412" s="20">
        <v>25</v>
      </c>
      <c r="F412" s="6">
        <v>5.9</v>
      </c>
      <c r="G412" s="20">
        <v>10</v>
      </c>
      <c r="H412" s="6">
        <v>1.2</v>
      </c>
      <c r="I412" s="6">
        <v>1.8</v>
      </c>
      <c r="J412" s="20">
        <v>0</v>
      </c>
      <c r="K412" s="20">
        <v>0</v>
      </c>
      <c r="L412" s="20">
        <v>0</v>
      </c>
      <c r="M412" s="20">
        <v>0</v>
      </c>
      <c r="N412" s="20">
        <v>1</v>
      </c>
      <c r="O412" s="20">
        <v>1</v>
      </c>
      <c r="P412" s="21">
        <v>1</v>
      </c>
      <c r="Q412" s="15">
        <v>0.3</v>
      </c>
      <c r="R412" s="15">
        <v>0.3</v>
      </c>
      <c r="S412" s="15">
        <v>0.3</v>
      </c>
      <c r="T412" s="15">
        <v>-0.3</v>
      </c>
      <c r="U412" s="15">
        <v>-0.3</v>
      </c>
      <c r="V412" s="15">
        <v>0.7</v>
      </c>
      <c r="W412" s="23">
        <v>0.16666666666666666</v>
      </c>
      <c r="X412" s="23">
        <v>0.16666666666666666</v>
      </c>
      <c r="Y412" s="23">
        <v>0.16666666666666666</v>
      </c>
      <c r="Z412" s="23">
        <v>0.33333333333333331</v>
      </c>
      <c r="AA412" s="20">
        <v>1</v>
      </c>
      <c r="AB412" s="20" t="s">
        <v>374</v>
      </c>
      <c r="AC412" s="22">
        <v>0</v>
      </c>
    </row>
    <row r="413" spans="1:29" ht="15.75" thickBot="1" x14ac:dyDescent="0.3">
      <c r="A413" s="4" t="s">
        <v>82</v>
      </c>
      <c r="B413" s="5" t="s">
        <v>1536</v>
      </c>
      <c r="C413" s="14" t="s">
        <v>13</v>
      </c>
      <c r="D413" s="14">
        <v>3</v>
      </c>
      <c r="E413" s="20">
        <v>25</v>
      </c>
      <c r="F413" s="6">
        <v>5.5</v>
      </c>
      <c r="G413" s="20">
        <v>10</v>
      </c>
      <c r="H413" s="6">
        <v>2</v>
      </c>
      <c r="I413" s="6">
        <v>0.9</v>
      </c>
      <c r="J413" s="20">
        <v>1</v>
      </c>
      <c r="K413" s="20">
        <v>0</v>
      </c>
      <c r="L413" s="20">
        <v>0</v>
      </c>
      <c r="M413" s="20">
        <v>1</v>
      </c>
      <c r="N413" s="20">
        <v>0</v>
      </c>
      <c r="O413" s="20">
        <v>0</v>
      </c>
      <c r="P413" s="21">
        <v>1</v>
      </c>
      <c r="Q413" s="15">
        <v>0.6</v>
      </c>
      <c r="R413" s="15">
        <v>0.6</v>
      </c>
      <c r="S413" s="15">
        <v>0.2</v>
      </c>
      <c r="T413" s="15">
        <v>0.4</v>
      </c>
      <c r="U413" s="15">
        <v>0.4</v>
      </c>
      <c r="V413" s="15">
        <v>-0.2</v>
      </c>
      <c r="W413" s="23">
        <v>0.66666666666666663</v>
      </c>
      <c r="X413" s="23">
        <v>0.66666666666666663</v>
      </c>
      <c r="Y413" s="23">
        <v>0.22222222222222224</v>
      </c>
      <c r="Z413" s="23">
        <v>0.88888888888888884</v>
      </c>
      <c r="AA413" s="20">
        <v>0</v>
      </c>
      <c r="AB413" s="20" t="s">
        <v>374</v>
      </c>
      <c r="AC413" s="22">
        <v>0</v>
      </c>
    </row>
    <row r="414" spans="1:29" ht="15.75" thickBot="1" x14ac:dyDescent="0.3">
      <c r="A414" s="4" t="s">
        <v>82</v>
      </c>
      <c r="B414" s="5" t="s">
        <v>1537</v>
      </c>
      <c r="C414" s="14" t="s">
        <v>13</v>
      </c>
      <c r="D414" s="14">
        <v>3</v>
      </c>
      <c r="E414" s="20">
        <v>18</v>
      </c>
      <c r="F414" s="6">
        <v>4.5</v>
      </c>
      <c r="G414" s="20">
        <v>0</v>
      </c>
      <c r="H414" s="6">
        <v>0</v>
      </c>
      <c r="I414" s="6">
        <v>0</v>
      </c>
      <c r="J414" s="20">
        <v>0</v>
      </c>
      <c r="K414" s="20">
        <v>0</v>
      </c>
      <c r="L414" s="20">
        <v>0</v>
      </c>
      <c r="M414" s="20">
        <v>0</v>
      </c>
      <c r="N414" s="20">
        <v>0</v>
      </c>
      <c r="O414" s="20">
        <v>0</v>
      </c>
      <c r="P414" s="21">
        <v>0</v>
      </c>
      <c r="Q414" s="15">
        <v>0</v>
      </c>
      <c r="R414" s="15">
        <v>0</v>
      </c>
      <c r="S414" s="15">
        <v>0</v>
      </c>
      <c r="T414" s="15">
        <v>0</v>
      </c>
      <c r="U414" s="15">
        <v>0</v>
      </c>
      <c r="V414" s="15">
        <v>0</v>
      </c>
      <c r="W414" s="23">
        <v>0</v>
      </c>
      <c r="X414" s="23">
        <v>0</v>
      </c>
      <c r="Y414" s="23">
        <v>0</v>
      </c>
      <c r="Z414" s="23">
        <v>0</v>
      </c>
      <c r="AA414" s="20">
        <v>0</v>
      </c>
      <c r="AB414" s="20" t="s">
        <v>374</v>
      </c>
      <c r="AC414" s="22">
        <v>0</v>
      </c>
    </row>
    <row r="415" spans="1:29" ht="15.75" thickBot="1" x14ac:dyDescent="0.3">
      <c r="A415" s="4" t="s">
        <v>82</v>
      </c>
      <c r="B415" s="5" t="s">
        <v>1538</v>
      </c>
      <c r="C415" s="14" t="s">
        <v>15</v>
      </c>
      <c r="D415" s="14">
        <v>4</v>
      </c>
      <c r="E415" s="20" t="s">
        <v>374</v>
      </c>
      <c r="F415" s="6">
        <v>4.5</v>
      </c>
      <c r="G415" s="20">
        <v>0</v>
      </c>
      <c r="H415" s="6">
        <v>0</v>
      </c>
      <c r="I415" s="6">
        <v>0</v>
      </c>
      <c r="J415" s="20">
        <v>0</v>
      </c>
      <c r="K415" s="20">
        <v>0</v>
      </c>
      <c r="L415" s="20">
        <v>0</v>
      </c>
      <c r="M415" s="20">
        <v>0</v>
      </c>
      <c r="N415" s="20">
        <v>0</v>
      </c>
      <c r="O415" s="20">
        <v>0</v>
      </c>
      <c r="P415" s="21">
        <v>0</v>
      </c>
      <c r="Q415" s="15">
        <v>0</v>
      </c>
      <c r="R415" s="15">
        <v>0</v>
      </c>
      <c r="S415" s="15">
        <v>0</v>
      </c>
      <c r="T415" s="15">
        <v>0</v>
      </c>
      <c r="U415" s="15">
        <v>0</v>
      </c>
      <c r="V415" s="15">
        <v>0</v>
      </c>
      <c r="W415" s="23">
        <v>0</v>
      </c>
      <c r="X415" s="23">
        <v>0</v>
      </c>
      <c r="Y415" s="23">
        <v>0</v>
      </c>
      <c r="Z415" s="23">
        <v>0</v>
      </c>
      <c r="AA415" s="20">
        <v>0</v>
      </c>
      <c r="AB415" s="20" t="s">
        <v>374</v>
      </c>
      <c r="AC415" s="22">
        <v>0</v>
      </c>
    </row>
    <row r="416" spans="1:29" ht="15.75" thickBot="1" x14ac:dyDescent="0.3">
      <c r="A416" s="4" t="s">
        <v>82</v>
      </c>
      <c r="B416" s="5" t="s">
        <v>152</v>
      </c>
      <c r="C416" s="14" t="s">
        <v>15</v>
      </c>
      <c r="D416" s="14">
        <v>4</v>
      </c>
      <c r="E416" s="20">
        <v>32</v>
      </c>
      <c r="F416" s="6">
        <v>6.4</v>
      </c>
      <c r="G416" s="20">
        <v>59</v>
      </c>
      <c r="H416" s="6">
        <v>6.6</v>
      </c>
      <c r="I416" s="6">
        <v>8</v>
      </c>
      <c r="J416" s="20">
        <v>6</v>
      </c>
      <c r="K416" s="20">
        <v>1</v>
      </c>
      <c r="L416" s="20">
        <v>1</v>
      </c>
      <c r="M416" s="20">
        <v>7</v>
      </c>
      <c r="N416" s="20">
        <v>0</v>
      </c>
      <c r="O416" s="20">
        <v>0</v>
      </c>
      <c r="P416" s="21">
        <v>7</v>
      </c>
      <c r="Q416" s="15">
        <v>2.9</v>
      </c>
      <c r="R416" s="15">
        <v>3.7</v>
      </c>
      <c r="S416" s="15">
        <v>0.2</v>
      </c>
      <c r="T416" s="15">
        <v>3.1</v>
      </c>
      <c r="U416" s="15">
        <v>3.3</v>
      </c>
      <c r="V416" s="15">
        <v>-0.2</v>
      </c>
      <c r="W416" s="23">
        <v>0.36249999999999999</v>
      </c>
      <c r="X416" s="23">
        <v>0.46250000000000002</v>
      </c>
      <c r="Y416" s="23">
        <v>2.5000000000000001E-2</v>
      </c>
      <c r="Z416" s="23">
        <v>0.38750000000000001</v>
      </c>
      <c r="AA416" s="20">
        <v>1</v>
      </c>
      <c r="AB416" s="20" t="s">
        <v>374</v>
      </c>
      <c r="AC416" s="22">
        <v>0</v>
      </c>
    </row>
    <row r="417" spans="1:29" ht="15.75" thickBot="1" x14ac:dyDescent="0.3">
      <c r="A417" s="4" t="s">
        <v>82</v>
      </c>
      <c r="B417" s="5" t="s">
        <v>661</v>
      </c>
      <c r="C417" s="14" t="s">
        <v>15</v>
      </c>
      <c r="D417" s="14">
        <v>4</v>
      </c>
      <c r="E417" s="20" t="s">
        <v>374</v>
      </c>
      <c r="F417" s="6">
        <v>4.9000000000000004</v>
      </c>
      <c r="G417" s="20">
        <v>0</v>
      </c>
      <c r="H417" s="6">
        <v>0</v>
      </c>
      <c r="I417" s="6">
        <v>0</v>
      </c>
      <c r="J417" s="20">
        <v>0</v>
      </c>
      <c r="K417" s="20">
        <v>0</v>
      </c>
      <c r="L417" s="20">
        <v>0</v>
      </c>
      <c r="M417" s="20">
        <v>0</v>
      </c>
      <c r="N417" s="20">
        <v>0</v>
      </c>
      <c r="O417" s="20">
        <v>0</v>
      </c>
      <c r="P417" s="21">
        <v>0</v>
      </c>
      <c r="Q417" s="15">
        <v>0</v>
      </c>
      <c r="R417" s="15">
        <v>0</v>
      </c>
      <c r="S417" s="15">
        <v>0</v>
      </c>
      <c r="T417" s="15">
        <v>0</v>
      </c>
      <c r="U417" s="15">
        <v>0</v>
      </c>
      <c r="V417" s="15">
        <v>0</v>
      </c>
      <c r="W417" s="23">
        <v>0</v>
      </c>
      <c r="X417" s="23">
        <v>0</v>
      </c>
      <c r="Y417" s="23">
        <v>0</v>
      </c>
      <c r="Z417" s="23">
        <v>0</v>
      </c>
      <c r="AA417" s="20">
        <v>0</v>
      </c>
      <c r="AB417" s="20" t="s">
        <v>374</v>
      </c>
      <c r="AC417" s="22">
        <v>0</v>
      </c>
    </row>
    <row r="418" spans="1:29" ht="15.75" thickBot="1" x14ac:dyDescent="0.3">
      <c r="A418" s="4" t="s">
        <v>82</v>
      </c>
      <c r="B418" s="5" t="s">
        <v>359</v>
      </c>
      <c r="C418" s="14" t="s">
        <v>15</v>
      </c>
      <c r="D418" s="14">
        <v>4</v>
      </c>
      <c r="E418" s="20">
        <v>27</v>
      </c>
      <c r="F418" s="6">
        <v>5.6</v>
      </c>
      <c r="G418" s="20">
        <v>6</v>
      </c>
      <c r="H418" s="6">
        <v>1</v>
      </c>
      <c r="I418" s="6">
        <v>1.1000000000000001</v>
      </c>
      <c r="J418" s="20">
        <v>0</v>
      </c>
      <c r="K418" s="20">
        <v>0</v>
      </c>
      <c r="L418" s="20">
        <v>0</v>
      </c>
      <c r="M418" s="20">
        <v>0</v>
      </c>
      <c r="N418" s="20">
        <v>0</v>
      </c>
      <c r="O418" s="20">
        <v>0</v>
      </c>
      <c r="P418" s="21">
        <v>0</v>
      </c>
      <c r="Q418" s="15">
        <v>0.3</v>
      </c>
      <c r="R418" s="15">
        <v>0.3</v>
      </c>
      <c r="S418" s="15">
        <v>0.1</v>
      </c>
      <c r="T418" s="15">
        <v>-0.3</v>
      </c>
      <c r="U418" s="15">
        <v>-0.3</v>
      </c>
      <c r="V418" s="15">
        <v>-0.1</v>
      </c>
      <c r="W418" s="23">
        <v>0.27272727272727271</v>
      </c>
      <c r="X418" s="23">
        <v>0.27272727272727271</v>
      </c>
      <c r="Y418" s="23">
        <v>9.0909090909090912E-2</v>
      </c>
      <c r="Z418" s="23">
        <v>0.36363636363636365</v>
      </c>
      <c r="AA418" s="20">
        <v>0</v>
      </c>
      <c r="AB418" s="20" t="s">
        <v>374</v>
      </c>
      <c r="AC418" s="22">
        <v>0</v>
      </c>
    </row>
    <row r="419" spans="1:29" ht="15.75" thickBot="1" x14ac:dyDescent="0.3">
      <c r="A419" s="4" t="s">
        <v>602</v>
      </c>
      <c r="B419" s="5" t="s">
        <v>250</v>
      </c>
      <c r="C419" s="14" t="s">
        <v>16</v>
      </c>
      <c r="D419" s="14">
        <v>1</v>
      </c>
      <c r="E419" s="20">
        <v>26</v>
      </c>
      <c r="F419" s="6">
        <v>4.4000000000000004</v>
      </c>
      <c r="G419" s="20">
        <v>17</v>
      </c>
      <c r="H419" s="6">
        <v>2.4</v>
      </c>
      <c r="I419" s="6">
        <v>7</v>
      </c>
      <c r="J419" s="20">
        <v>0</v>
      </c>
      <c r="K419" s="20">
        <v>0</v>
      </c>
      <c r="L419" s="20">
        <v>0</v>
      </c>
      <c r="M419" s="20">
        <v>0</v>
      </c>
      <c r="N419" s="20">
        <v>0</v>
      </c>
      <c r="O419" s="20">
        <v>0</v>
      </c>
      <c r="P419" s="21">
        <v>0</v>
      </c>
      <c r="Q419" s="15">
        <v>0</v>
      </c>
      <c r="R419" s="15">
        <v>0</v>
      </c>
      <c r="S419" s="15">
        <v>0</v>
      </c>
      <c r="T419" s="15">
        <v>0</v>
      </c>
      <c r="U419" s="15">
        <v>0</v>
      </c>
      <c r="V419" s="15">
        <v>0</v>
      </c>
      <c r="W419" s="23">
        <v>0</v>
      </c>
      <c r="X419" s="23">
        <v>0</v>
      </c>
      <c r="Y419" s="23">
        <v>0</v>
      </c>
      <c r="Z419" s="23">
        <v>0</v>
      </c>
      <c r="AA419" s="20">
        <v>0</v>
      </c>
      <c r="AB419" s="20" t="s">
        <v>374</v>
      </c>
      <c r="AC419" s="22">
        <v>0</v>
      </c>
    </row>
    <row r="420" spans="1:29" ht="15.75" thickBot="1" x14ac:dyDescent="0.3">
      <c r="A420" s="4" t="s">
        <v>602</v>
      </c>
      <c r="B420" s="5" t="s">
        <v>662</v>
      </c>
      <c r="C420" s="14" t="s">
        <v>16</v>
      </c>
      <c r="D420" s="14">
        <v>1</v>
      </c>
      <c r="E420" s="20" t="s">
        <v>374</v>
      </c>
      <c r="F420" s="6">
        <v>4.4000000000000004</v>
      </c>
      <c r="G420" s="20">
        <v>0</v>
      </c>
      <c r="H420" s="6">
        <v>0</v>
      </c>
      <c r="I420" s="6">
        <v>0</v>
      </c>
      <c r="J420" s="20">
        <v>0</v>
      </c>
      <c r="K420" s="20">
        <v>0</v>
      </c>
      <c r="L420" s="20">
        <v>0</v>
      </c>
      <c r="M420" s="20">
        <v>0</v>
      </c>
      <c r="N420" s="20">
        <v>0</v>
      </c>
      <c r="O420" s="20">
        <v>0</v>
      </c>
      <c r="P420" s="21">
        <v>0</v>
      </c>
      <c r="Q420" s="15">
        <v>0</v>
      </c>
      <c r="R420" s="15">
        <v>0</v>
      </c>
      <c r="S420" s="15">
        <v>0</v>
      </c>
      <c r="T420" s="15">
        <v>0</v>
      </c>
      <c r="U420" s="15">
        <v>0</v>
      </c>
      <c r="V420" s="15">
        <v>0</v>
      </c>
      <c r="W420" s="23">
        <v>0</v>
      </c>
      <c r="X420" s="23">
        <v>0</v>
      </c>
      <c r="Y420" s="23">
        <v>0</v>
      </c>
      <c r="Z420" s="23">
        <v>0</v>
      </c>
      <c r="AA420" s="20">
        <v>0</v>
      </c>
      <c r="AB420" s="20" t="s">
        <v>374</v>
      </c>
      <c r="AC420" s="22">
        <v>0</v>
      </c>
    </row>
    <row r="421" spans="1:29" ht="15.75" thickBot="1" x14ac:dyDescent="0.3">
      <c r="A421" s="4" t="s">
        <v>602</v>
      </c>
      <c r="B421" s="5" t="s">
        <v>663</v>
      </c>
      <c r="C421" s="14" t="s">
        <v>16</v>
      </c>
      <c r="D421" s="14">
        <v>1</v>
      </c>
      <c r="E421" s="20">
        <v>34</v>
      </c>
      <c r="F421" s="6">
        <v>4.4000000000000004</v>
      </c>
      <c r="G421" s="20">
        <v>6</v>
      </c>
      <c r="H421" s="6">
        <v>3</v>
      </c>
      <c r="I421" s="6">
        <v>2</v>
      </c>
      <c r="J421" s="20">
        <v>0</v>
      </c>
      <c r="K421" s="20">
        <v>0</v>
      </c>
      <c r="L421" s="20">
        <v>0</v>
      </c>
      <c r="M421" s="20">
        <v>0</v>
      </c>
      <c r="N421" s="20">
        <v>0</v>
      </c>
      <c r="O421" s="20">
        <v>0</v>
      </c>
      <c r="P421" s="21">
        <v>0</v>
      </c>
      <c r="Q421" s="15">
        <v>0</v>
      </c>
      <c r="R421" s="15">
        <v>0</v>
      </c>
      <c r="S421" s="15">
        <v>0</v>
      </c>
      <c r="T421" s="15">
        <v>0</v>
      </c>
      <c r="U421" s="15">
        <v>0</v>
      </c>
      <c r="V421" s="15">
        <v>0</v>
      </c>
      <c r="W421" s="23">
        <v>0</v>
      </c>
      <c r="X421" s="23">
        <v>0</v>
      </c>
      <c r="Y421" s="23">
        <v>0</v>
      </c>
      <c r="Z421" s="23">
        <v>0</v>
      </c>
      <c r="AA421" s="20">
        <v>0</v>
      </c>
      <c r="AB421" s="20" t="s">
        <v>374</v>
      </c>
      <c r="AC421" s="22">
        <v>0</v>
      </c>
    </row>
    <row r="422" spans="1:29" ht="15.75" thickBot="1" x14ac:dyDescent="0.3">
      <c r="A422" s="4" t="s">
        <v>602</v>
      </c>
      <c r="B422" s="5" t="s">
        <v>664</v>
      </c>
      <c r="C422" s="14" t="s">
        <v>16</v>
      </c>
      <c r="D422" s="14">
        <v>1</v>
      </c>
      <c r="E422" s="20">
        <v>29</v>
      </c>
      <c r="F422" s="6">
        <v>4</v>
      </c>
      <c r="G422" s="20">
        <v>0</v>
      </c>
      <c r="H422" s="6">
        <v>0</v>
      </c>
      <c r="I422" s="6">
        <v>0</v>
      </c>
      <c r="J422" s="20">
        <v>0</v>
      </c>
      <c r="K422" s="20">
        <v>0</v>
      </c>
      <c r="L422" s="20">
        <v>0</v>
      </c>
      <c r="M422" s="20">
        <v>0</v>
      </c>
      <c r="N422" s="20">
        <v>0</v>
      </c>
      <c r="O422" s="20">
        <v>0</v>
      </c>
      <c r="P422" s="21">
        <v>0</v>
      </c>
      <c r="Q422" s="15">
        <v>0</v>
      </c>
      <c r="R422" s="15">
        <v>0</v>
      </c>
      <c r="S422" s="15">
        <v>0</v>
      </c>
      <c r="T422" s="15">
        <v>0</v>
      </c>
      <c r="U422" s="15">
        <v>0</v>
      </c>
      <c r="V422" s="15">
        <v>0</v>
      </c>
      <c r="W422" s="23">
        <v>0</v>
      </c>
      <c r="X422" s="23">
        <v>0</v>
      </c>
      <c r="Y422" s="23">
        <v>0</v>
      </c>
      <c r="Z422" s="23">
        <v>0</v>
      </c>
      <c r="AA422" s="20">
        <v>0</v>
      </c>
      <c r="AB422" s="20" t="s">
        <v>374</v>
      </c>
      <c r="AC422" s="22">
        <v>0</v>
      </c>
    </row>
    <row r="423" spans="1:29" ht="15.75" thickBot="1" x14ac:dyDescent="0.3">
      <c r="A423" s="4" t="s">
        <v>602</v>
      </c>
      <c r="B423" s="5" t="s">
        <v>1539</v>
      </c>
      <c r="C423" s="14" t="s">
        <v>14</v>
      </c>
      <c r="D423" s="14">
        <v>2</v>
      </c>
      <c r="E423" s="20">
        <v>31</v>
      </c>
      <c r="F423" s="6">
        <v>3.9</v>
      </c>
      <c r="G423" s="20">
        <v>5</v>
      </c>
      <c r="H423" s="6">
        <v>1</v>
      </c>
      <c r="I423" s="6">
        <v>2.2999999999999998</v>
      </c>
      <c r="J423" s="20">
        <v>0</v>
      </c>
      <c r="K423" s="20">
        <v>0</v>
      </c>
      <c r="L423" s="20">
        <v>0</v>
      </c>
      <c r="M423" s="20">
        <v>0</v>
      </c>
      <c r="N423" s="20">
        <v>0</v>
      </c>
      <c r="O423" s="20">
        <v>0</v>
      </c>
      <c r="P423" s="21">
        <v>0</v>
      </c>
      <c r="Q423" s="15">
        <v>0</v>
      </c>
      <c r="R423" s="15">
        <v>0</v>
      </c>
      <c r="S423" s="15">
        <v>0.1</v>
      </c>
      <c r="T423" s="15">
        <v>0</v>
      </c>
      <c r="U423" s="15">
        <v>0</v>
      </c>
      <c r="V423" s="15">
        <v>-0.1</v>
      </c>
      <c r="W423" s="23">
        <v>0</v>
      </c>
      <c r="X423" s="23">
        <v>0</v>
      </c>
      <c r="Y423" s="23">
        <v>4.3478260869565223E-2</v>
      </c>
      <c r="Z423" s="23">
        <v>4.3478260869565223E-2</v>
      </c>
      <c r="AA423" s="20">
        <v>1</v>
      </c>
      <c r="AB423" s="20" t="s">
        <v>374</v>
      </c>
      <c r="AC423" s="22">
        <v>0</v>
      </c>
    </row>
    <row r="424" spans="1:29" ht="15.75" thickBot="1" x14ac:dyDescent="0.3">
      <c r="A424" s="4" t="s">
        <v>602</v>
      </c>
      <c r="B424" s="5" t="s">
        <v>665</v>
      </c>
      <c r="C424" s="14" t="s">
        <v>14</v>
      </c>
      <c r="D424" s="14">
        <v>2</v>
      </c>
      <c r="E424" s="20">
        <v>28</v>
      </c>
      <c r="F424" s="6">
        <v>4.3</v>
      </c>
      <c r="G424" s="20">
        <v>6</v>
      </c>
      <c r="H424" s="6">
        <v>2</v>
      </c>
      <c r="I424" s="6">
        <v>2.5</v>
      </c>
      <c r="J424" s="20">
        <v>0</v>
      </c>
      <c r="K424" s="20">
        <v>0</v>
      </c>
      <c r="L424" s="20">
        <v>0</v>
      </c>
      <c r="M424" s="20">
        <v>0</v>
      </c>
      <c r="N424" s="20">
        <v>0</v>
      </c>
      <c r="O424" s="20">
        <v>1</v>
      </c>
      <c r="P424" s="21">
        <v>1</v>
      </c>
      <c r="Q424" s="15">
        <v>0.1</v>
      </c>
      <c r="R424" s="15">
        <v>0.1</v>
      </c>
      <c r="S424" s="15">
        <v>0.2</v>
      </c>
      <c r="T424" s="15">
        <v>-0.1</v>
      </c>
      <c r="U424" s="15">
        <v>-0.1</v>
      </c>
      <c r="V424" s="15">
        <v>-0.2</v>
      </c>
      <c r="W424" s="23">
        <v>0.04</v>
      </c>
      <c r="X424" s="23">
        <v>0.04</v>
      </c>
      <c r="Y424" s="23">
        <v>0.08</v>
      </c>
      <c r="Z424" s="23">
        <v>0.12</v>
      </c>
      <c r="AA424" s="20">
        <v>1</v>
      </c>
      <c r="AB424" s="20" t="s">
        <v>374</v>
      </c>
      <c r="AC424" s="22">
        <v>0</v>
      </c>
    </row>
    <row r="425" spans="1:29" ht="15.75" thickBot="1" x14ac:dyDescent="0.3">
      <c r="A425" s="4" t="s">
        <v>602</v>
      </c>
      <c r="B425" s="5" t="s">
        <v>1540</v>
      </c>
      <c r="C425" s="14" t="s">
        <v>14</v>
      </c>
      <c r="D425" s="14">
        <v>2</v>
      </c>
      <c r="E425" s="20">
        <v>24</v>
      </c>
      <c r="F425" s="6">
        <v>4.5</v>
      </c>
      <c r="G425" s="20">
        <v>19</v>
      </c>
      <c r="H425" s="6">
        <v>2.4</v>
      </c>
      <c r="I425" s="6">
        <v>6.9</v>
      </c>
      <c r="J425" s="20">
        <v>1</v>
      </c>
      <c r="K425" s="20">
        <v>0</v>
      </c>
      <c r="L425" s="20">
        <v>0</v>
      </c>
      <c r="M425" s="20">
        <v>1</v>
      </c>
      <c r="N425" s="20">
        <v>0</v>
      </c>
      <c r="O425" s="20">
        <v>0</v>
      </c>
      <c r="P425" s="21">
        <v>1</v>
      </c>
      <c r="Q425" s="15">
        <v>0.3</v>
      </c>
      <c r="R425" s="15">
        <v>0.3</v>
      </c>
      <c r="S425" s="15">
        <v>1.1000000000000001</v>
      </c>
      <c r="T425" s="15">
        <v>0.7</v>
      </c>
      <c r="U425" s="15">
        <v>0.7</v>
      </c>
      <c r="V425" s="15">
        <v>-1.1000000000000001</v>
      </c>
      <c r="W425" s="23">
        <v>4.3478260869565216E-2</v>
      </c>
      <c r="X425" s="23">
        <v>4.3478260869565216E-2</v>
      </c>
      <c r="Y425" s="23">
        <v>0.15942028985507248</v>
      </c>
      <c r="Z425" s="23">
        <v>0.20289855072463769</v>
      </c>
      <c r="AA425" s="20">
        <v>2</v>
      </c>
      <c r="AB425" s="20" t="s">
        <v>374</v>
      </c>
      <c r="AC425" s="22">
        <v>0</v>
      </c>
    </row>
    <row r="426" spans="1:29" ht="15.75" thickBot="1" x14ac:dyDescent="0.3">
      <c r="A426" s="4" t="s">
        <v>602</v>
      </c>
      <c r="B426" s="5" t="s">
        <v>666</v>
      </c>
      <c r="C426" s="14" t="s">
        <v>14</v>
      </c>
      <c r="D426" s="14">
        <v>2</v>
      </c>
      <c r="E426" s="20">
        <v>27</v>
      </c>
      <c r="F426" s="6">
        <v>4.4000000000000004</v>
      </c>
      <c r="G426" s="20">
        <v>12</v>
      </c>
      <c r="H426" s="6">
        <v>1.7</v>
      </c>
      <c r="I426" s="6">
        <v>6.9</v>
      </c>
      <c r="J426" s="20">
        <v>0</v>
      </c>
      <c r="K426" s="20">
        <v>0</v>
      </c>
      <c r="L426" s="20">
        <v>0</v>
      </c>
      <c r="M426" s="20">
        <v>0</v>
      </c>
      <c r="N426" s="20">
        <v>1</v>
      </c>
      <c r="O426" s="20">
        <v>1</v>
      </c>
      <c r="P426" s="21">
        <v>1</v>
      </c>
      <c r="Q426" s="15">
        <v>0.2</v>
      </c>
      <c r="R426" s="15">
        <v>0.2</v>
      </c>
      <c r="S426" s="15">
        <v>0.4</v>
      </c>
      <c r="T426" s="15">
        <v>-0.2</v>
      </c>
      <c r="U426" s="15">
        <v>-0.2</v>
      </c>
      <c r="V426" s="15">
        <v>0.6</v>
      </c>
      <c r="W426" s="23">
        <v>2.8985507246376812E-2</v>
      </c>
      <c r="X426" s="23">
        <v>2.8985507246376812E-2</v>
      </c>
      <c r="Y426" s="23">
        <v>5.7971014492753624E-2</v>
      </c>
      <c r="Z426" s="23">
        <v>8.6956521739130432E-2</v>
      </c>
      <c r="AA426" s="20">
        <v>1</v>
      </c>
      <c r="AB426" s="20" t="s">
        <v>374</v>
      </c>
      <c r="AC426" s="22">
        <v>0</v>
      </c>
    </row>
    <row r="427" spans="1:29" ht="15.75" thickBot="1" x14ac:dyDescent="0.3">
      <c r="A427" s="4" t="s">
        <v>602</v>
      </c>
      <c r="B427" s="5" t="s">
        <v>667</v>
      </c>
      <c r="C427" s="14" t="s">
        <v>14</v>
      </c>
      <c r="D427" s="14">
        <v>2</v>
      </c>
      <c r="E427" s="20">
        <v>28</v>
      </c>
      <c r="F427" s="6">
        <v>4</v>
      </c>
      <c r="G427" s="20">
        <v>11</v>
      </c>
      <c r="H427" s="6">
        <v>1.2</v>
      </c>
      <c r="I427" s="6">
        <v>8.9</v>
      </c>
      <c r="J427" s="20">
        <v>0</v>
      </c>
      <c r="K427" s="20">
        <v>0</v>
      </c>
      <c r="L427" s="20">
        <v>0</v>
      </c>
      <c r="M427" s="20">
        <v>0</v>
      </c>
      <c r="N427" s="20">
        <v>0</v>
      </c>
      <c r="O427" s="20">
        <v>0</v>
      </c>
      <c r="P427" s="21">
        <v>0</v>
      </c>
      <c r="Q427" s="15">
        <v>0</v>
      </c>
      <c r="R427" s="15">
        <v>0</v>
      </c>
      <c r="S427" s="15">
        <v>0.7</v>
      </c>
      <c r="T427" s="15">
        <v>0</v>
      </c>
      <c r="U427" s="15">
        <v>0</v>
      </c>
      <c r="V427" s="15">
        <v>-0.7</v>
      </c>
      <c r="W427" s="23">
        <v>0</v>
      </c>
      <c r="X427" s="23">
        <v>0</v>
      </c>
      <c r="Y427" s="23">
        <v>7.8651685393258425E-2</v>
      </c>
      <c r="Z427" s="23">
        <v>7.8651685393258425E-2</v>
      </c>
      <c r="AA427" s="20">
        <v>2</v>
      </c>
      <c r="AB427" s="20" t="s">
        <v>374</v>
      </c>
      <c r="AC427" s="22">
        <v>0</v>
      </c>
    </row>
    <row r="428" spans="1:29" ht="15.75" thickBot="1" x14ac:dyDescent="0.3">
      <c r="A428" s="4" t="s">
        <v>602</v>
      </c>
      <c r="B428" s="5" t="s">
        <v>668</v>
      </c>
      <c r="C428" s="14" t="s">
        <v>14</v>
      </c>
      <c r="D428" s="14">
        <v>2</v>
      </c>
      <c r="E428" s="20" t="s">
        <v>374</v>
      </c>
      <c r="F428" s="6">
        <v>3.9</v>
      </c>
      <c r="G428" s="20">
        <v>0</v>
      </c>
      <c r="H428" s="6">
        <v>0</v>
      </c>
      <c r="I428" s="6">
        <v>0</v>
      </c>
      <c r="J428" s="20">
        <v>0</v>
      </c>
      <c r="K428" s="20">
        <v>0</v>
      </c>
      <c r="L428" s="20">
        <v>0</v>
      </c>
      <c r="M428" s="20">
        <v>0</v>
      </c>
      <c r="N428" s="20">
        <v>0</v>
      </c>
      <c r="O428" s="20">
        <v>0</v>
      </c>
      <c r="P428" s="21">
        <v>0</v>
      </c>
      <c r="Q428" s="15">
        <v>0</v>
      </c>
      <c r="R428" s="15">
        <v>0</v>
      </c>
      <c r="S428" s="15">
        <v>0</v>
      </c>
      <c r="T428" s="15">
        <v>0</v>
      </c>
      <c r="U428" s="15">
        <v>0</v>
      </c>
      <c r="V428" s="15">
        <v>0</v>
      </c>
      <c r="W428" s="23">
        <v>0</v>
      </c>
      <c r="X428" s="23">
        <v>0</v>
      </c>
      <c r="Y428" s="23">
        <v>0</v>
      </c>
      <c r="Z428" s="23">
        <v>0</v>
      </c>
      <c r="AA428" s="20">
        <v>0</v>
      </c>
      <c r="AB428" s="20" t="s">
        <v>374</v>
      </c>
      <c r="AC428" s="22">
        <v>0</v>
      </c>
    </row>
    <row r="429" spans="1:29" ht="15.75" thickBot="1" x14ac:dyDescent="0.3">
      <c r="A429" s="4" t="s">
        <v>602</v>
      </c>
      <c r="B429" s="5" t="s">
        <v>669</v>
      </c>
      <c r="C429" s="14" t="s">
        <v>14</v>
      </c>
      <c r="D429" s="14">
        <v>2</v>
      </c>
      <c r="E429" s="20">
        <v>27</v>
      </c>
      <c r="F429" s="6">
        <v>4</v>
      </c>
      <c r="G429" s="20">
        <v>1</v>
      </c>
      <c r="H429" s="6">
        <v>1</v>
      </c>
      <c r="I429" s="6">
        <v>0.2</v>
      </c>
      <c r="J429" s="20">
        <v>0</v>
      </c>
      <c r="K429" s="20">
        <v>0</v>
      </c>
      <c r="L429" s="20">
        <v>0</v>
      </c>
      <c r="M429" s="20">
        <v>0</v>
      </c>
      <c r="N429" s="20">
        <v>0</v>
      </c>
      <c r="O429" s="20">
        <v>0</v>
      </c>
      <c r="P429" s="21">
        <v>0</v>
      </c>
      <c r="Q429" s="15">
        <v>0</v>
      </c>
      <c r="R429" s="15">
        <v>0</v>
      </c>
      <c r="S429" s="15">
        <v>0</v>
      </c>
      <c r="T429" s="15">
        <v>0</v>
      </c>
      <c r="U429" s="15">
        <v>0</v>
      </c>
      <c r="V429" s="15">
        <v>0</v>
      </c>
      <c r="W429" s="23">
        <v>0</v>
      </c>
      <c r="X429" s="23">
        <v>0</v>
      </c>
      <c r="Y429" s="23">
        <v>0</v>
      </c>
      <c r="Z429" s="23">
        <v>0</v>
      </c>
      <c r="AA429" s="20">
        <v>0</v>
      </c>
      <c r="AB429" s="20" t="s">
        <v>374</v>
      </c>
      <c r="AC429" s="22">
        <v>0</v>
      </c>
    </row>
    <row r="430" spans="1:29" ht="15.75" thickBot="1" x14ac:dyDescent="0.3">
      <c r="A430" s="4" t="s">
        <v>602</v>
      </c>
      <c r="B430" s="5" t="s">
        <v>670</v>
      </c>
      <c r="C430" s="14" t="s">
        <v>14</v>
      </c>
      <c r="D430" s="14">
        <v>2</v>
      </c>
      <c r="E430" s="20" t="s">
        <v>374</v>
      </c>
      <c r="F430" s="6">
        <v>3.9</v>
      </c>
      <c r="G430" s="20">
        <v>0</v>
      </c>
      <c r="H430" s="6">
        <v>0</v>
      </c>
      <c r="I430" s="6">
        <v>0</v>
      </c>
      <c r="J430" s="20">
        <v>0</v>
      </c>
      <c r="K430" s="20">
        <v>0</v>
      </c>
      <c r="L430" s="20">
        <v>0</v>
      </c>
      <c r="M430" s="20">
        <v>0</v>
      </c>
      <c r="N430" s="20">
        <v>0</v>
      </c>
      <c r="O430" s="20">
        <v>0</v>
      </c>
      <c r="P430" s="21">
        <v>0</v>
      </c>
      <c r="Q430" s="15">
        <v>0</v>
      </c>
      <c r="R430" s="15">
        <v>0</v>
      </c>
      <c r="S430" s="15">
        <v>0</v>
      </c>
      <c r="T430" s="15">
        <v>0</v>
      </c>
      <c r="U430" s="15">
        <v>0</v>
      </c>
      <c r="V430" s="15">
        <v>0</v>
      </c>
      <c r="W430" s="23">
        <v>0</v>
      </c>
      <c r="X430" s="23">
        <v>0</v>
      </c>
      <c r="Y430" s="23">
        <v>0</v>
      </c>
      <c r="Z430" s="23">
        <v>0</v>
      </c>
      <c r="AA430" s="20">
        <v>0</v>
      </c>
      <c r="AB430" s="20" t="s">
        <v>374</v>
      </c>
      <c r="AC430" s="22">
        <v>0</v>
      </c>
    </row>
    <row r="431" spans="1:29" ht="15.75" thickBot="1" x14ac:dyDescent="0.3">
      <c r="A431" s="4" t="s">
        <v>602</v>
      </c>
      <c r="B431" s="5" t="s">
        <v>671</v>
      </c>
      <c r="C431" s="14" t="s">
        <v>14</v>
      </c>
      <c r="D431" s="14">
        <v>2</v>
      </c>
      <c r="E431" s="20">
        <v>22</v>
      </c>
      <c r="F431" s="6">
        <v>4.0999999999999996</v>
      </c>
      <c r="G431" s="20">
        <v>16</v>
      </c>
      <c r="H431" s="6">
        <v>1.8</v>
      </c>
      <c r="I431" s="6">
        <v>7.6</v>
      </c>
      <c r="J431" s="20">
        <v>1</v>
      </c>
      <c r="K431" s="20">
        <v>0</v>
      </c>
      <c r="L431" s="20">
        <v>0</v>
      </c>
      <c r="M431" s="20">
        <v>1</v>
      </c>
      <c r="N431" s="20">
        <v>0</v>
      </c>
      <c r="O431" s="20">
        <v>0</v>
      </c>
      <c r="P431" s="21">
        <v>1</v>
      </c>
      <c r="Q431" s="15">
        <v>0.7</v>
      </c>
      <c r="R431" s="15">
        <v>0.7</v>
      </c>
      <c r="S431" s="15">
        <v>0.1</v>
      </c>
      <c r="T431" s="15">
        <v>0.30000000000000004</v>
      </c>
      <c r="U431" s="15">
        <v>0.30000000000000004</v>
      </c>
      <c r="V431" s="15">
        <v>-0.1</v>
      </c>
      <c r="W431" s="23">
        <v>9.2105263157894732E-2</v>
      </c>
      <c r="X431" s="23">
        <v>9.2105263157894732E-2</v>
      </c>
      <c r="Y431" s="23">
        <v>1.3157894736842106E-2</v>
      </c>
      <c r="Z431" s="23">
        <v>0.10526315789473684</v>
      </c>
      <c r="AA431" s="20">
        <v>3</v>
      </c>
      <c r="AB431" s="20" t="s">
        <v>374</v>
      </c>
      <c r="AC431" s="22">
        <v>0</v>
      </c>
    </row>
    <row r="432" spans="1:29" ht="15.75" thickBot="1" x14ac:dyDescent="0.3">
      <c r="A432" s="4" t="s">
        <v>602</v>
      </c>
      <c r="B432" s="5" t="s">
        <v>672</v>
      </c>
      <c r="C432" s="14" t="s">
        <v>14</v>
      </c>
      <c r="D432" s="14">
        <v>2</v>
      </c>
      <c r="E432" s="20" t="s">
        <v>374</v>
      </c>
      <c r="F432" s="6">
        <v>4</v>
      </c>
      <c r="G432" s="20">
        <v>0</v>
      </c>
      <c r="H432" s="6">
        <v>0</v>
      </c>
      <c r="I432" s="6">
        <v>0</v>
      </c>
      <c r="J432" s="20">
        <v>0</v>
      </c>
      <c r="K432" s="20">
        <v>0</v>
      </c>
      <c r="L432" s="20">
        <v>0</v>
      </c>
      <c r="M432" s="20">
        <v>0</v>
      </c>
      <c r="N432" s="20">
        <v>0</v>
      </c>
      <c r="O432" s="20">
        <v>0</v>
      </c>
      <c r="P432" s="21">
        <v>0</v>
      </c>
      <c r="Q432" s="15">
        <v>0</v>
      </c>
      <c r="R432" s="15">
        <v>0</v>
      </c>
      <c r="S432" s="15">
        <v>0</v>
      </c>
      <c r="T432" s="15">
        <v>0</v>
      </c>
      <c r="U432" s="15">
        <v>0</v>
      </c>
      <c r="V432" s="15">
        <v>0</v>
      </c>
      <c r="W432" s="23">
        <v>0</v>
      </c>
      <c r="X432" s="23">
        <v>0</v>
      </c>
      <c r="Y432" s="23">
        <v>0</v>
      </c>
      <c r="Z432" s="23">
        <v>0</v>
      </c>
      <c r="AA432" s="20">
        <v>0</v>
      </c>
      <c r="AB432" s="20" t="s">
        <v>374</v>
      </c>
      <c r="AC432" s="22">
        <v>0</v>
      </c>
    </row>
    <row r="433" spans="1:29" ht="15.75" thickBot="1" x14ac:dyDescent="0.3">
      <c r="A433" s="4" t="s">
        <v>602</v>
      </c>
      <c r="B433" s="5" t="s">
        <v>673</v>
      </c>
      <c r="C433" s="14" t="s">
        <v>14</v>
      </c>
      <c r="D433" s="14">
        <v>2</v>
      </c>
      <c r="E433" s="20">
        <v>30</v>
      </c>
      <c r="F433" s="6">
        <v>4</v>
      </c>
      <c r="G433" s="20">
        <v>4</v>
      </c>
      <c r="H433" s="6">
        <v>0.8</v>
      </c>
      <c r="I433" s="6">
        <v>4.9000000000000004</v>
      </c>
      <c r="J433" s="20">
        <v>0</v>
      </c>
      <c r="K433" s="20">
        <v>0</v>
      </c>
      <c r="L433" s="20">
        <v>0</v>
      </c>
      <c r="M433" s="20">
        <v>0</v>
      </c>
      <c r="N433" s="20">
        <v>0</v>
      </c>
      <c r="O433" s="20">
        <v>0</v>
      </c>
      <c r="P433" s="21">
        <v>0</v>
      </c>
      <c r="Q433" s="15">
        <v>0.2</v>
      </c>
      <c r="R433" s="15">
        <v>0.2</v>
      </c>
      <c r="S433" s="15">
        <v>0.1</v>
      </c>
      <c r="T433" s="15">
        <v>-0.2</v>
      </c>
      <c r="U433" s="15">
        <v>-0.2</v>
      </c>
      <c r="V433" s="15">
        <v>-0.1</v>
      </c>
      <c r="W433" s="23">
        <v>4.0816326530612242E-2</v>
      </c>
      <c r="X433" s="23">
        <v>4.0816326530612242E-2</v>
      </c>
      <c r="Y433" s="23">
        <v>2.0408163265306121E-2</v>
      </c>
      <c r="Z433" s="23">
        <v>6.1224489795918366E-2</v>
      </c>
      <c r="AA433" s="20">
        <v>1</v>
      </c>
      <c r="AB433" s="20" t="s">
        <v>374</v>
      </c>
      <c r="AC433" s="22">
        <v>1</v>
      </c>
    </row>
    <row r="434" spans="1:29" ht="15.75" thickBot="1" x14ac:dyDescent="0.3">
      <c r="A434" s="4" t="s">
        <v>602</v>
      </c>
      <c r="B434" s="5" t="s">
        <v>674</v>
      </c>
      <c r="C434" s="14" t="s">
        <v>14</v>
      </c>
      <c r="D434" s="14">
        <v>2</v>
      </c>
      <c r="E434" s="20">
        <v>22</v>
      </c>
      <c r="F434" s="6">
        <v>4</v>
      </c>
      <c r="G434" s="20">
        <v>0</v>
      </c>
      <c r="H434" s="6">
        <v>0</v>
      </c>
      <c r="I434" s="6">
        <v>0</v>
      </c>
      <c r="J434" s="20">
        <v>0</v>
      </c>
      <c r="K434" s="20">
        <v>0</v>
      </c>
      <c r="L434" s="20">
        <v>0</v>
      </c>
      <c r="M434" s="20">
        <v>0</v>
      </c>
      <c r="N434" s="20">
        <v>0</v>
      </c>
      <c r="O434" s="20">
        <v>0</v>
      </c>
      <c r="P434" s="21">
        <v>0</v>
      </c>
      <c r="Q434" s="15">
        <v>0</v>
      </c>
      <c r="R434" s="15">
        <v>0</v>
      </c>
      <c r="S434" s="15">
        <v>0</v>
      </c>
      <c r="T434" s="15">
        <v>0</v>
      </c>
      <c r="U434" s="15">
        <v>0</v>
      </c>
      <c r="V434" s="15">
        <v>0</v>
      </c>
      <c r="W434" s="23">
        <v>0</v>
      </c>
      <c r="X434" s="23">
        <v>0</v>
      </c>
      <c r="Y434" s="23">
        <v>0</v>
      </c>
      <c r="Z434" s="23">
        <v>0</v>
      </c>
      <c r="AA434" s="20">
        <v>0</v>
      </c>
      <c r="AB434" s="20" t="s">
        <v>374</v>
      </c>
      <c r="AC434" s="22">
        <v>0</v>
      </c>
    </row>
    <row r="435" spans="1:29" ht="15.75" thickBot="1" x14ac:dyDescent="0.3">
      <c r="A435" s="4" t="s">
        <v>602</v>
      </c>
      <c r="B435" s="5" t="s">
        <v>322</v>
      </c>
      <c r="C435" s="14" t="s">
        <v>13</v>
      </c>
      <c r="D435" s="14">
        <v>3</v>
      </c>
      <c r="E435" s="20">
        <v>20</v>
      </c>
      <c r="F435" s="6">
        <v>4.5</v>
      </c>
      <c r="G435" s="20">
        <v>4</v>
      </c>
      <c r="H435" s="6">
        <v>1.3</v>
      </c>
      <c r="I435" s="6">
        <v>1.6</v>
      </c>
      <c r="J435" s="20">
        <v>0</v>
      </c>
      <c r="K435" s="20">
        <v>0</v>
      </c>
      <c r="L435" s="20">
        <v>0</v>
      </c>
      <c r="M435" s="20">
        <v>0</v>
      </c>
      <c r="N435" s="20">
        <v>0</v>
      </c>
      <c r="O435" s="20">
        <v>0</v>
      </c>
      <c r="P435" s="21">
        <v>0</v>
      </c>
      <c r="Q435" s="15">
        <v>0.2</v>
      </c>
      <c r="R435" s="15">
        <v>0.2</v>
      </c>
      <c r="S435" s="15">
        <v>0</v>
      </c>
      <c r="T435" s="15">
        <v>-0.2</v>
      </c>
      <c r="U435" s="15">
        <v>-0.2</v>
      </c>
      <c r="V435" s="15">
        <v>0</v>
      </c>
      <c r="W435" s="23">
        <v>0.125</v>
      </c>
      <c r="X435" s="23">
        <v>0.125</v>
      </c>
      <c r="Y435" s="23">
        <v>0</v>
      </c>
      <c r="Z435" s="23">
        <v>0.125</v>
      </c>
      <c r="AA435" s="20">
        <v>0</v>
      </c>
      <c r="AB435" s="20" t="s">
        <v>374</v>
      </c>
      <c r="AC435" s="22">
        <v>0</v>
      </c>
    </row>
    <row r="436" spans="1:29" ht="15.75" thickBot="1" x14ac:dyDescent="0.3">
      <c r="A436" s="4" t="s">
        <v>602</v>
      </c>
      <c r="B436" s="5" t="s">
        <v>675</v>
      </c>
      <c r="C436" s="14" t="s">
        <v>13</v>
      </c>
      <c r="D436" s="14">
        <v>3</v>
      </c>
      <c r="E436" s="20">
        <v>28</v>
      </c>
      <c r="F436" s="6">
        <v>4.9000000000000004</v>
      </c>
      <c r="G436" s="20">
        <v>20</v>
      </c>
      <c r="H436" s="6">
        <v>2.5</v>
      </c>
      <c r="I436" s="6">
        <v>5.4</v>
      </c>
      <c r="J436" s="20">
        <v>1</v>
      </c>
      <c r="K436" s="20">
        <v>0</v>
      </c>
      <c r="L436" s="20">
        <v>0</v>
      </c>
      <c r="M436" s="20">
        <v>1</v>
      </c>
      <c r="N436" s="20">
        <v>0</v>
      </c>
      <c r="O436" s="20">
        <v>0</v>
      </c>
      <c r="P436" s="21">
        <v>1</v>
      </c>
      <c r="Q436" s="15">
        <v>1.2</v>
      </c>
      <c r="R436" s="15">
        <v>1.2</v>
      </c>
      <c r="S436" s="15">
        <v>0.6</v>
      </c>
      <c r="T436" s="15">
        <v>-0.19999999999999996</v>
      </c>
      <c r="U436" s="15">
        <v>-0.19999999999999996</v>
      </c>
      <c r="V436" s="15">
        <v>-0.6</v>
      </c>
      <c r="W436" s="23">
        <v>0.22222222222222221</v>
      </c>
      <c r="X436" s="23">
        <v>0.22222222222222221</v>
      </c>
      <c r="Y436" s="23">
        <v>0.1111111111111111</v>
      </c>
      <c r="Z436" s="23">
        <v>0.33333333333333331</v>
      </c>
      <c r="AA436" s="20">
        <v>0</v>
      </c>
      <c r="AB436" s="20" t="s">
        <v>374</v>
      </c>
      <c r="AC436" s="22">
        <v>0</v>
      </c>
    </row>
    <row r="437" spans="1:29" ht="15.75" thickBot="1" x14ac:dyDescent="0.3">
      <c r="A437" s="4" t="s">
        <v>602</v>
      </c>
      <c r="B437" s="5" t="s">
        <v>676</v>
      </c>
      <c r="C437" s="14" t="s">
        <v>13</v>
      </c>
      <c r="D437" s="14">
        <v>3</v>
      </c>
      <c r="E437" s="20">
        <v>21</v>
      </c>
      <c r="F437" s="6">
        <v>4.9000000000000004</v>
      </c>
      <c r="G437" s="20">
        <v>1</v>
      </c>
      <c r="H437" s="6">
        <v>0.5</v>
      </c>
      <c r="I437" s="6">
        <v>0.7</v>
      </c>
      <c r="J437" s="20">
        <v>0</v>
      </c>
      <c r="K437" s="20">
        <v>0</v>
      </c>
      <c r="L437" s="20">
        <v>0</v>
      </c>
      <c r="M437" s="20">
        <v>0</v>
      </c>
      <c r="N437" s="20">
        <v>0</v>
      </c>
      <c r="O437" s="20">
        <v>0</v>
      </c>
      <c r="P437" s="21">
        <v>0</v>
      </c>
      <c r="Q437" s="15">
        <v>0</v>
      </c>
      <c r="R437" s="15">
        <v>0</v>
      </c>
      <c r="S437" s="15">
        <v>0.2</v>
      </c>
      <c r="T437" s="15">
        <v>0</v>
      </c>
      <c r="U437" s="15">
        <v>0</v>
      </c>
      <c r="V437" s="15">
        <v>-0.2</v>
      </c>
      <c r="W437" s="23">
        <v>0</v>
      </c>
      <c r="X437" s="23">
        <v>0</v>
      </c>
      <c r="Y437" s="23">
        <v>0.28571428571428575</v>
      </c>
      <c r="Z437" s="23">
        <v>0.28571428571428575</v>
      </c>
      <c r="AA437" s="20">
        <v>1</v>
      </c>
      <c r="AB437" s="20" t="s">
        <v>374</v>
      </c>
      <c r="AC437" s="22">
        <v>0</v>
      </c>
    </row>
    <row r="438" spans="1:29" ht="15.75" thickBot="1" x14ac:dyDescent="0.3">
      <c r="A438" s="4" t="s">
        <v>602</v>
      </c>
      <c r="B438" s="5" t="s">
        <v>677</v>
      </c>
      <c r="C438" s="14" t="s">
        <v>13</v>
      </c>
      <c r="D438" s="14">
        <v>3</v>
      </c>
      <c r="E438" s="20">
        <v>22</v>
      </c>
      <c r="F438" s="6">
        <v>5</v>
      </c>
      <c r="G438" s="20">
        <v>2</v>
      </c>
      <c r="H438" s="6">
        <v>1</v>
      </c>
      <c r="I438" s="6">
        <v>0.2</v>
      </c>
      <c r="J438" s="20">
        <v>0</v>
      </c>
      <c r="K438" s="20">
        <v>0</v>
      </c>
      <c r="L438" s="20">
        <v>0</v>
      </c>
      <c r="M438" s="20">
        <v>0</v>
      </c>
      <c r="N438" s="20">
        <v>0</v>
      </c>
      <c r="O438" s="20">
        <v>0</v>
      </c>
      <c r="P438" s="21">
        <v>0</v>
      </c>
      <c r="Q438" s="15">
        <v>0</v>
      </c>
      <c r="R438" s="15">
        <v>0</v>
      </c>
      <c r="S438" s="15">
        <v>0</v>
      </c>
      <c r="T438" s="15">
        <v>0</v>
      </c>
      <c r="U438" s="15">
        <v>0</v>
      </c>
      <c r="V438" s="15">
        <v>0</v>
      </c>
      <c r="W438" s="23">
        <v>0</v>
      </c>
      <c r="X438" s="23">
        <v>0</v>
      </c>
      <c r="Y438" s="23">
        <v>0</v>
      </c>
      <c r="Z438" s="23">
        <v>0</v>
      </c>
      <c r="AA438" s="20">
        <v>0</v>
      </c>
      <c r="AB438" s="20" t="s">
        <v>374</v>
      </c>
      <c r="AC438" s="22">
        <v>0</v>
      </c>
    </row>
    <row r="439" spans="1:29" ht="15.75" thickBot="1" x14ac:dyDescent="0.3">
      <c r="A439" s="4" t="s">
        <v>602</v>
      </c>
      <c r="B439" s="5" t="s">
        <v>1541</v>
      </c>
      <c r="C439" s="14" t="s">
        <v>13</v>
      </c>
      <c r="D439" s="14">
        <v>3</v>
      </c>
      <c r="E439" s="20">
        <v>24</v>
      </c>
      <c r="F439" s="6">
        <v>5</v>
      </c>
      <c r="G439" s="20">
        <v>6</v>
      </c>
      <c r="H439" s="6">
        <v>1.5</v>
      </c>
      <c r="I439" s="6">
        <v>2.7</v>
      </c>
      <c r="J439" s="20">
        <v>0</v>
      </c>
      <c r="K439" s="20">
        <v>0</v>
      </c>
      <c r="L439" s="20">
        <v>0</v>
      </c>
      <c r="M439" s="20">
        <v>0</v>
      </c>
      <c r="N439" s="20">
        <v>0</v>
      </c>
      <c r="O439" s="20">
        <v>0</v>
      </c>
      <c r="P439" s="21">
        <v>0</v>
      </c>
      <c r="Q439" s="15">
        <v>0.3</v>
      </c>
      <c r="R439" s="15">
        <v>0.3</v>
      </c>
      <c r="S439" s="15">
        <v>0.5</v>
      </c>
      <c r="T439" s="15">
        <v>-0.3</v>
      </c>
      <c r="U439" s="15">
        <v>-0.3</v>
      </c>
      <c r="V439" s="15">
        <v>-0.5</v>
      </c>
      <c r="W439" s="23">
        <v>0.1111111111111111</v>
      </c>
      <c r="X439" s="23">
        <v>0.1111111111111111</v>
      </c>
      <c r="Y439" s="23">
        <v>0.18518518518518517</v>
      </c>
      <c r="Z439" s="23">
        <v>0.29629629629629628</v>
      </c>
      <c r="AA439" s="20">
        <v>0</v>
      </c>
      <c r="AB439" s="20" t="s">
        <v>374</v>
      </c>
      <c r="AC439" s="22">
        <v>0</v>
      </c>
    </row>
    <row r="440" spans="1:29" ht="15.75" thickBot="1" x14ac:dyDescent="0.3">
      <c r="A440" s="4" t="s">
        <v>602</v>
      </c>
      <c r="B440" s="5" t="s">
        <v>218</v>
      </c>
      <c r="C440" s="14" t="s">
        <v>13</v>
      </c>
      <c r="D440" s="14">
        <v>3</v>
      </c>
      <c r="E440" s="20">
        <v>36</v>
      </c>
      <c r="F440" s="6">
        <v>5</v>
      </c>
      <c r="G440" s="20">
        <v>9</v>
      </c>
      <c r="H440" s="6">
        <v>1.8</v>
      </c>
      <c r="I440" s="6">
        <v>1.9</v>
      </c>
      <c r="J440" s="20">
        <v>0</v>
      </c>
      <c r="K440" s="20">
        <v>0</v>
      </c>
      <c r="L440" s="20">
        <v>0</v>
      </c>
      <c r="M440" s="20">
        <v>0</v>
      </c>
      <c r="N440" s="20">
        <v>2</v>
      </c>
      <c r="O440" s="20">
        <v>2</v>
      </c>
      <c r="P440" s="21">
        <v>2</v>
      </c>
      <c r="Q440" s="15">
        <v>0.2</v>
      </c>
      <c r="R440" s="15">
        <v>0.2</v>
      </c>
      <c r="S440" s="15">
        <v>0.2</v>
      </c>
      <c r="T440" s="15">
        <v>-0.2</v>
      </c>
      <c r="U440" s="15">
        <v>-0.2</v>
      </c>
      <c r="V440" s="15">
        <v>1.8</v>
      </c>
      <c r="W440" s="23">
        <v>0.10526315789473685</v>
      </c>
      <c r="X440" s="23">
        <v>0.10526315789473685</v>
      </c>
      <c r="Y440" s="23">
        <v>0.10526315789473685</v>
      </c>
      <c r="Z440" s="23">
        <v>0.2105263157894737</v>
      </c>
      <c r="AA440" s="20">
        <v>3</v>
      </c>
      <c r="AB440" s="20" t="s">
        <v>374</v>
      </c>
      <c r="AC440" s="22">
        <v>0</v>
      </c>
    </row>
    <row r="441" spans="1:29" ht="15.75" thickBot="1" x14ac:dyDescent="0.3">
      <c r="A441" s="4" t="s">
        <v>602</v>
      </c>
      <c r="B441" s="5" t="s">
        <v>678</v>
      </c>
      <c r="C441" s="14" t="s">
        <v>13</v>
      </c>
      <c r="D441" s="14">
        <v>3</v>
      </c>
      <c r="E441" s="20">
        <v>25</v>
      </c>
      <c r="F441" s="6">
        <v>4.8</v>
      </c>
      <c r="G441" s="20">
        <v>14</v>
      </c>
      <c r="H441" s="6">
        <v>1.6</v>
      </c>
      <c r="I441" s="6">
        <v>9</v>
      </c>
      <c r="J441" s="20">
        <v>0</v>
      </c>
      <c r="K441" s="20">
        <v>0</v>
      </c>
      <c r="L441" s="20">
        <v>0</v>
      </c>
      <c r="M441" s="20">
        <v>0</v>
      </c>
      <c r="N441" s="20">
        <v>0</v>
      </c>
      <c r="O441" s="20">
        <v>0</v>
      </c>
      <c r="P441" s="21">
        <v>0</v>
      </c>
      <c r="Q441" s="15">
        <v>0.5</v>
      </c>
      <c r="R441" s="15">
        <v>0.5</v>
      </c>
      <c r="S441" s="15">
        <v>0.9</v>
      </c>
      <c r="T441" s="15">
        <v>-0.5</v>
      </c>
      <c r="U441" s="15">
        <v>-0.5</v>
      </c>
      <c r="V441" s="15">
        <v>-0.9</v>
      </c>
      <c r="W441" s="23">
        <v>5.5555555555555552E-2</v>
      </c>
      <c r="X441" s="23">
        <v>5.5555555555555552E-2</v>
      </c>
      <c r="Y441" s="23">
        <v>0.1</v>
      </c>
      <c r="Z441" s="23">
        <v>0.15555555555555556</v>
      </c>
      <c r="AA441" s="20">
        <v>4</v>
      </c>
      <c r="AB441" s="20" t="s">
        <v>541</v>
      </c>
      <c r="AC441" s="22">
        <v>0</v>
      </c>
    </row>
    <row r="442" spans="1:29" ht="15.75" thickBot="1" x14ac:dyDescent="0.3">
      <c r="A442" s="4" t="s">
        <v>602</v>
      </c>
      <c r="B442" s="5" t="s">
        <v>679</v>
      </c>
      <c r="C442" s="14" t="s">
        <v>13</v>
      </c>
      <c r="D442" s="14">
        <v>3</v>
      </c>
      <c r="E442" s="20">
        <v>18</v>
      </c>
      <c r="F442" s="6">
        <v>4.5</v>
      </c>
      <c r="G442" s="20">
        <v>1</v>
      </c>
      <c r="H442" s="6">
        <v>1</v>
      </c>
      <c r="I442" s="6">
        <v>0.1</v>
      </c>
      <c r="J442" s="20">
        <v>0</v>
      </c>
      <c r="K442" s="20">
        <v>0</v>
      </c>
      <c r="L442" s="20">
        <v>0</v>
      </c>
      <c r="M442" s="20">
        <v>0</v>
      </c>
      <c r="N442" s="20">
        <v>0</v>
      </c>
      <c r="O442" s="20">
        <v>0</v>
      </c>
      <c r="P442" s="21">
        <v>0</v>
      </c>
      <c r="Q442" s="15">
        <v>0</v>
      </c>
      <c r="R442" s="15">
        <v>0</v>
      </c>
      <c r="S442" s="15">
        <v>0.1</v>
      </c>
      <c r="T442" s="15">
        <v>0</v>
      </c>
      <c r="U442" s="15">
        <v>0</v>
      </c>
      <c r="V442" s="15">
        <v>-0.1</v>
      </c>
      <c r="W442" s="23">
        <v>0</v>
      </c>
      <c r="X442" s="23">
        <v>0</v>
      </c>
      <c r="Y442" s="23">
        <v>1</v>
      </c>
      <c r="Z442" s="23">
        <v>1</v>
      </c>
      <c r="AA442" s="20">
        <v>0</v>
      </c>
      <c r="AB442" s="20" t="s">
        <v>374</v>
      </c>
      <c r="AC442" s="22">
        <v>0</v>
      </c>
    </row>
    <row r="443" spans="1:29" ht="15.75" thickBot="1" x14ac:dyDescent="0.3">
      <c r="A443" s="4" t="s">
        <v>602</v>
      </c>
      <c r="B443" s="5" t="s">
        <v>1542</v>
      </c>
      <c r="C443" s="14" t="s">
        <v>13</v>
      </c>
      <c r="D443" s="14">
        <v>3</v>
      </c>
      <c r="E443" s="20">
        <v>25</v>
      </c>
      <c r="F443" s="6">
        <v>5.0999999999999996</v>
      </c>
      <c r="G443" s="20">
        <v>9</v>
      </c>
      <c r="H443" s="6">
        <v>1.5</v>
      </c>
      <c r="I443" s="6">
        <v>4.3</v>
      </c>
      <c r="J443" s="20">
        <v>0</v>
      </c>
      <c r="K443" s="20">
        <v>0</v>
      </c>
      <c r="L443" s="20">
        <v>0</v>
      </c>
      <c r="M443" s="20">
        <v>0</v>
      </c>
      <c r="N443" s="20">
        <v>0</v>
      </c>
      <c r="O443" s="20">
        <v>0</v>
      </c>
      <c r="P443" s="21">
        <v>0</v>
      </c>
      <c r="Q443" s="15">
        <v>0.8</v>
      </c>
      <c r="R443" s="15">
        <v>0.8</v>
      </c>
      <c r="S443" s="15">
        <v>0.1</v>
      </c>
      <c r="T443" s="15">
        <v>-0.8</v>
      </c>
      <c r="U443" s="15">
        <v>-0.8</v>
      </c>
      <c r="V443" s="15">
        <v>-0.1</v>
      </c>
      <c r="W443" s="23">
        <v>0.186046511627907</v>
      </c>
      <c r="X443" s="23">
        <v>0.186046511627907</v>
      </c>
      <c r="Y443" s="23">
        <v>2.3255813953488375E-2</v>
      </c>
      <c r="Z443" s="23">
        <v>0.20930232558139539</v>
      </c>
      <c r="AA443" s="20">
        <v>1</v>
      </c>
      <c r="AB443" s="20" t="s">
        <v>374</v>
      </c>
      <c r="AC443" s="22">
        <v>0</v>
      </c>
    </row>
    <row r="444" spans="1:29" ht="15.75" thickBot="1" x14ac:dyDescent="0.3">
      <c r="A444" s="4" t="s">
        <v>602</v>
      </c>
      <c r="B444" s="5" t="s">
        <v>366</v>
      </c>
      <c r="C444" s="14" t="s">
        <v>13</v>
      </c>
      <c r="D444" s="14">
        <v>3</v>
      </c>
      <c r="E444" s="20">
        <v>28</v>
      </c>
      <c r="F444" s="6">
        <v>4.8</v>
      </c>
      <c r="G444" s="20">
        <v>1</v>
      </c>
      <c r="H444" s="6">
        <v>0.5</v>
      </c>
      <c r="I444" s="6">
        <v>0.8</v>
      </c>
      <c r="J444" s="20">
        <v>0</v>
      </c>
      <c r="K444" s="20">
        <v>0</v>
      </c>
      <c r="L444" s="20">
        <v>0</v>
      </c>
      <c r="M444" s="20">
        <v>0</v>
      </c>
      <c r="N444" s="20">
        <v>0</v>
      </c>
      <c r="O444" s="20">
        <v>0</v>
      </c>
      <c r="P444" s="21">
        <v>0</v>
      </c>
      <c r="Q444" s="15">
        <v>0.2</v>
      </c>
      <c r="R444" s="15">
        <v>0.2</v>
      </c>
      <c r="S444" s="15">
        <v>0</v>
      </c>
      <c r="T444" s="15">
        <v>-0.2</v>
      </c>
      <c r="U444" s="15">
        <v>-0.2</v>
      </c>
      <c r="V444" s="15">
        <v>0</v>
      </c>
      <c r="W444" s="23">
        <v>0.25</v>
      </c>
      <c r="X444" s="23">
        <v>0.25</v>
      </c>
      <c r="Y444" s="23">
        <v>0</v>
      </c>
      <c r="Z444" s="23">
        <v>0.25</v>
      </c>
      <c r="AA444" s="20">
        <v>1</v>
      </c>
      <c r="AB444" s="20" t="s">
        <v>374</v>
      </c>
      <c r="AC444" s="22">
        <v>0</v>
      </c>
    </row>
    <row r="445" spans="1:29" ht="15.75" thickBot="1" x14ac:dyDescent="0.3">
      <c r="A445" s="4" t="s">
        <v>602</v>
      </c>
      <c r="B445" s="5" t="s">
        <v>1543</v>
      </c>
      <c r="C445" s="14" t="s">
        <v>13</v>
      </c>
      <c r="D445" s="14">
        <v>3</v>
      </c>
      <c r="E445" s="20">
        <v>18</v>
      </c>
      <c r="F445" s="6">
        <v>4.5999999999999996</v>
      </c>
      <c r="G445" s="20">
        <v>20</v>
      </c>
      <c r="H445" s="6">
        <v>2.2000000000000002</v>
      </c>
      <c r="I445" s="6">
        <v>5.5</v>
      </c>
      <c r="J445" s="20">
        <v>1</v>
      </c>
      <c r="K445" s="20">
        <v>0</v>
      </c>
      <c r="L445" s="20">
        <v>0</v>
      </c>
      <c r="M445" s="20">
        <v>1</v>
      </c>
      <c r="N445" s="20">
        <v>0</v>
      </c>
      <c r="O445" s="20">
        <v>0</v>
      </c>
      <c r="P445" s="21">
        <v>1</v>
      </c>
      <c r="Q445" s="15">
        <v>0.9</v>
      </c>
      <c r="R445" s="15">
        <v>0.9</v>
      </c>
      <c r="S445" s="15">
        <v>0.6</v>
      </c>
      <c r="T445" s="15">
        <v>9.9999999999999978E-2</v>
      </c>
      <c r="U445" s="15">
        <v>9.9999999999999978E-2</v>
      </c>
      <c r="V445" s="15">
        <v>-0.6</v>
      </c>
      <c r="W445" s="23">
        <v>0.16363636363636364</v>
      </c>
      <c r="X445" s="23">
        <v>0.16363636363636364</v>
      </c>
      <c r="Y445" s="23">
        <v>0.10909090909090909</v>
      </c>
      <c r="Z445" s="23">
        <v>0.27272727272727271</v>
      </c>
      <c r="AA445" s="20">
        <v>3</v>
      </c>
      <c r="AB445" s="20" t="s">
        <v>374</v>
      </c>
      <c r="AC445" s="22">
        <v>0</v>
      </c>
    </row>
    <row r="446" spans="1:29" ht="15.75" thickBot="1" x14ac:dyDescent="0.3">
      <c r="A446" s="4" t="s">
        <v>602</v>
      </c>
      <c r="B446" s="5" t="s">
        <v>1544</v>
      </c>
      <c r="C446" s="14" t="s">
        <v>15</v>
      </c>
      <c r="D446" s="14">
        <v>4</v>
      </c>
      <c r="E446" s="20">
        <v>23</v>
      </c>
      <c r="F446" s="6">
        <v>5</v>
      </c>
      <c r="G446" s="20">
        <v>23</v>
      </c>
      <c r="H446" s="6">
        <v>2.6</v>
      </c>
      <c r="I446" s="6">
        <v>4.9000000000000004</v>
      </c>
      <c r="J446" s="20">
        <v>2</v>
      </c>
      <c r="K446" s="20">
        <v>1</v>
      </c>
      <c r="L446" s="20">
        <v>0</v>
      </c>
      <c r="M446" s="20">
        <v>2</v>
      </c>
      <c r="N446" s="20">
        <v>0</v>
      </c>
      <c r="O446" s="20">
        <v>0</v>
      </c>
      <c r="P446" s="21">
        <v>2</v>
      </c>
      <c r="Q446" s="15">
        <v>2.7</v>
      </c>
      <c r="R446" s="15">
        <v>3.5</v>
      </c>
      <c r="S446" s="15">
        <v>0.1</v>
      </c>
      <c r="T446" s="15">
        <v>-0.70000000000000018</v>
      </c>
      <c r="U446" s="15">
        <v>-1.5</v>
      </c>
      <c r="V446" s="15">
        <v>-0.1</v>
      </c>
      <c r="W446" s="23">
        <v>0.55102040816326525</v>
      </c>
      <c r="X446" s="23">
        <v>0.71428571428571419</v>
      </c>
      <c r="Y446" s="23">
        <v>2.0408163265306121E-2</v>
      </c>
      <c r="Z446" s="23">
        <v>0.5714285714285714</v>
      </c>
      <c r="AA446" s="20">
        <v>0</v>
      </c>
      <c r="AB446" s="20" t="s">
        <v>374</v>
      </c>
      <c r="AC446" s="22">
        <v>0</v>
      </c>
    </row>
    <row r="447" spans="1:29" ht="15.75" thickBot="1" x14ac:dyDescent="0.3">
      <c r="A447" s="4" t="s">
        <v>602</v>
      </c>
      <c r="B447" s="5" t="s">
        <v>680</v>
      </c>
      <c r="C447" s="14" t="s">
        <v>15</v>
      </c>
      <c r="D447" s="14">
        <v>4</v>
      </c>
      <c r="E447" s="20">
        <v>27</v>
      </c>
      <c r="F447" s="6">
        <v>5.2</v>
      </c>
      <c r="G447" s="20">
        <v>6</v>
      </c>
      <c r="H447" s="6">
        <v>1</v>
      </c>
      <c r="I447" s="6">
        <v>3.1</v>
      </c>
      <c r="J447" s="20">
        <v>0</v>
      </c>
      <c r="K447" s="20">
        <v>0</v>
      </c>
      <c r="L447" s="20">
        <v>0</v>
      </c>
      <c r="M447" s="20">
        <v>0</v>
      </c>
      <c r="N447" s="20">
        <v>0</v>
      </c>
      <c r="O447" s="20">
        <v>0</v>
      </c>
      <c r="P447" s="21">
        <v>0</v>
      </c>
      <c r="Q447" s="15">
        <v>0.9</v>
      </c>
      <c r="R447" s="15">
        <v>0.9</v>
      </c>
      <c r="S447" s="15">
        <v>0.2</v>
      </c>
      <c r="T447" s="15">
        <v>-0.9</v>
      </c>
      <c r="U447" s="15">
        <v>-0.9</v>
      </c>
      <c r="V447" s="15">
        <v>-0.2</v>
      </c>
      <c r="W447" s="23">
        <v>0.29032258064516131</v>
      </c>
      <c r="X447" s="23">
        <v>0.29032258064516131</v>
      </c>
      <c r="Y447" s="23">
        <v>6.4516129032258063E-2</v>
      </c>
      <c r="Z447" s="23">
        <v>0.35483870967741937</v>
      </c>
      <c r="AA447" s="20">
        <v>2</v>
      </c>
      <c r="AB447" s="20" t="s">
        <v>374</v>
      </c>
      <c r="AC447" s="22">
        <v>0</v>
      </c>
    </row>
    <row r="448" spans="1:29" ht="15.75" thickBot="1" x14ac:dyDescent="0.3">
      <c r="A448" s="4" t="s">
        <v>602</v>
      </c>
      <c r="B448" s="5" t="s">
        <v>681</v>
      </c>
      <c r="C448" s="14" t="s">
        <v>15</v>
      </c>
      <c r="D448" s="14">
        <v>4</v>
      </c>
      <c r="E448" s="20">
        <v>30</v>
      </c>
      <c r="F448" s="6">
        <v>4.9000000000000004</v>
      </c>
      <c r="G448" s="20">
        <v>3</v>
      </c>
      <c r="H448" s="6">
        <v>1</v>
      </c>
      <c r="I448" s="6">
        <v>0.5</v>
      </c>
      <c r="J448" s="20">
        <v>0</v>
      </c>
      <c r="K448" s="20">
        <v>0</v>
      </c>
      <c r="L448" s="20">
        <v>0</v>
      </c>
      <c r="M448" s="20">
        <v>0</v>
      </c>
      <c r="N448" s="20">
        <v>0</v>
      </c>
      <c r="O448" s="20">
        <v>0</v>
      </c>
      <c r="P448" s="21">
        <v>0</v>
      </c>
      <c r="Q448" s="15">
        <v>0.1</v>
      </c>
      <c r="R448" s="15">
        <v>0.1</v>
      </c>
      <c r="S448" s="15">
        <v>0</v>
      </c>
      <c r="T448" s="15">
        <v>-0.1</v>
      </c>
      <c r="U448" s="15">
        <v>-0.1</v>
      </c>
      <c r="V448" s="15">
        <v>0</v>
      </c>
      <c r="W448" s="23">
        <v>0.2</v>
      </c>
      <c r="X448" s="23">
        <v>0.2</v>
      </c>
      <c r="Y448" s="23">
        <v>0</v>
      </c>
      <c r="Z448" s="23">
        <v>0.2</v>
      </c>
      <c r="AA448" s="20">
        <v>0</v>
      </c>
      <c r="AB448" s="20" t="s">
        <v>374</v>
      </c>
      <c r="AC448" s="22">
        <v>0</v>
      </c>
    </row>
    <row r="449" spans="1:29" ht="15.75" thickBot="1" x14ac:dyDescent="0.3">
      <c r="A449" s="4" t="s">
        <v>28</v>
      </c>
      <c r="B449" s="5" t="s">
        <v>360</v>
      </c>
      <c r="C449" s="14" t="s">
        <v>16</v>
      </c>
      <c r="D449" s="14">
        <v>1</v>
      </c>
      <c r="E449" s="20" t="s">
        <v>374</v>
      </c>
      <c r="F449" s="6">
        <v>4</v>
      </c>
      <c r="G449" s="20">
        <v>0</v>
      </c>
      <c r="H449" s="6">
        <v>0</v>
      </c>
      <c r="I449" s="6">
        <v>0</v>
      </c>
      <c r="J449" s="20">
        <v>0</v>
      </c>
      <c r="K449" s="20">
        <v>0</v>
      </c>
      <c r="L449" s="20">
        <v>0</v>
      </c>
      <c r="M449" s="20">
        <v>0</v>
      </c>
      <c r="N449" s="20">
        <v>0</v>
      </c>
      <c r="O449" s="20">
        <v>0</v>
      </c>
      <c r="P449" s="21">
        <v>0</v>
      </c>
      <c r="Q449" s="15">
        <v>0</v>
      </c>
      <c r="R449" s="15">
        <v>0</v>
      </c>
      <c r="S449" s="15">
        <v>0</v>
      </c>
      <c r="T449" s="15">
        <v>0</v>
      </c>
      <c r="U449" s="15">
        <v>0</v>
      </c>
      <c r="V449" s="15">
        <v>0</v>
      </c>
      <c r="W449" s="23">
        <v>0</v>
      </c>
      <c r="X449" s="23">
        <v>0</v>
      </c>
      <c r="Y449" s="23">
        <v>0</v>
      </c>
      <c r="Z449" s="23">
        <v>0</v>
      </c>
      <c r="AA449" s="20">
        <v>0</v>
      </c>
      <c r="AB449" s="20" t="s">
        <v>374</v>
      </c>
      <c r="AC449" s="22">
        <v>0</v>
      </c>
    </row>
    <row r="450" spans="1:29" ht="15.75" thickBot="1" x14ac:dyDescent="0.3">
      <c r="A450" s="4" t="s">
        <v>28</v>
      </c>
      <c r="B450" s="5" t="s">
        <v>287</v>
      </c>
      <c r="C450" s="14" t="s">
        <v>16</v>
      </c>
      <c r="D450" s="14">
        <v>1</v>
      </c>
      <c r="E450" s="20">
        <v>25</v>
      </c>
      <c r="F450" s="6">
        <v>4</v>
      </c>
      <c r="G450" s="20">
        <v>0</v>
      </c>
      <c r="H450" s="6">
        <v>0</v>
      </c>
      <c r="I450" s="6">
        <v>0</v>
      </c>
      <c r="J450" s="20">
        <v>0</v>
      </c>
      <c r="K450" s="20">
        <v>0</v>
      </c>
      <c r="L450" s="20">
        <v>0</v>
      </c>
      <c r="M450" s="20">
        <v>0</v>
      </c>
      <c r="N450" s="20">
        <v>0</v>
      </c>
      <c r="O450" s="20">
        <v>0</v>
      </c>
      <c r="P450" s="21">
        <v>0</v>
      </c>
      <c r="Q450" s="15">
        <v>0</v>
      </c>
      <c r="R450" s="15">
        <v>0</v>
      </c>
      <c r="S450" s="15">
        <v>0</v>
      </c>
      <c r="T450" s="15">
        <v>0</v>
      </c>
      <c r="U450" s="15">
        <v>0</v>
      </c>
      <c r="V450" s="15">
        <v>0</v>
      </c>
      <c r="W450" s="23">
        <v>0</v>
      </c>
      <c r="X450" s="23">
        <v>0</v>
      </c>
      <c r="Y450" s="23">
        <v>0</v>
      </c>
      <c r="Z450" s="23">
        <v>0</v>
      </c>
      <c r="AA450" s="20">
        <v>0</v>
      </c>
      <c r="AB450" s="20" t="s">
        <v>374</v>
      </c>
      <c r="AC450" s="22">
        <v>0</v>
      </c>
    </row>
    <row r="451" spans="1:29" ht="15.75" thickBot="1" x14ac:dyDescent="0.3">
      <c r="A451" s="4" t="s">
        <v>28</v>
      </c>
      <c r="B451" s="5" t="s">
        <v>274</v>
      </c>
      <c r="C451" s="14" t="s">
        <v>16</v>
      </c>
      <c r="D451" s="14">
        <v>1</v>
      </c>
      <c r="E451" s="20">
        <v>36</v>
      </c>
      <c r="F451" s="6">
        <v>4.4000000000000004</v>
      </c>
      <c r="G451" s="20">
        <v>0</v>
      </c>
      <c r="H451" s="6">
        <v>0</v>
      </c>
      <c r="I451" s="6">
        <v>0</v>
      </c>
      <c r="J451" s="20">
        <v>0</v>
      </c>
      <c r="K451" s="20">
        <v>0</v>
      </c>
      <c r="L451" s="20">
        <v>0</v>
      </c>
      <c r="M451" s="20">
        <v>0</v>
      </c>
      <c r="N451" s="20">
        <v>0</v>
      </c>
      <c r="O451" s="20">
        <v>0</v>
      </c>
      <c r="P451" s="21">
        <v>0</v>
      </c>
      <c r="Q451" s="15">
        <v>0</v>
      </c>
      <c r="R451" s="15">
        <v>0</v>
      </c>
      <c r="S451" s="15">
        <v>0</v>
      </c>
      <c r="T451" s="15">
        <v>0</v>
      </c>
      <c r="U451" s="15">
        <v>0</v>
      </c>
      <c r="V451" s="15">
        <v>0</v>
      </c>
      <c r="W451" s="23">
        <v>0</v>
      </c>
      <c r="X451" s="23">
        <v>0</v>
      </c>
      <c r="Y451" s="23">
        <v>0</v>
      </c>
      <c r="Z451" s="23">
        <v>0</v>
      </c>
      <c r="AA451" s="20">
        <v>0</v>
      </c>
      <c r="AB451" s="20" t="s">
        <v>374</v>
      </c>
      <c r="AC451" s="22">
        <v>0</v>
      </c>
    </row>
    <row r="452" spans="1:29" ht="15.75" thickBot="1" x14ac:dyDescent="0.3">
      <c r="A452" s="4" t="s">
        <v>28</v>
      </c>
      <c r="B452" s="5" t="s">
        <v>115</v>
      </c>
      <c r="C452" s="14" t="s">
        <v>16</v>
      </c>
      <c r="D452" s="14">
        <v>1</v>
      </c>
      <c r="E452" s="20">
        <v>28</v>
      </c>
      <c r="F452" s="6">
        <v>5</v>
      </c>
      <c r="G452" s="20">
        <v>26</v>
      </c>
      <c r="H452" s="6">
        <v>2.9</v>
      </c>
      <c r="I452" s="6">
        <v>9</v>
      </c>
      <c r="J452" s="20">
        <v>0</v>
      </c>
      <c r="K452" s="20">
        <v>0</v>
      </c>
      <c r="L452" s="20">
        <v>0</v>
      </c>
      <c r="M452" s="20">
        <v>0</v>
      </c>
      <c r="N452" s="20">
        <v>0</v>
      </c>
      <c r="O452" s="20">
        <v>0</v>
      </c>
      <c r="P452" s="21">
        <v>0</v>
      </c>
      <c r="Q452" s="15">
        <v>0</v>
      </c>
      <c r="R452" s="15">
        <v>0</v>
      </c>
      <c r="S452" s="15">
        <v>0</v>
      </c>
      <c r="T452" s="15">
        <v>0</v>
      </c>
      <c r="U452" s="15">
        <v>0</v>
      </c>
      <c r="V452" s="15">
        <v>0</v>
      </c>
      <c r="W452" s="23">
        <v>0</v>
      </c>
      <c r="X452" s="23">
        <v>0</v>
      </c>
      <c r="Y452" s="23">
        <v>0</v>
      </c>
      <c r="Z452" s="23">
        <v>0</v>
      </c>
      <c r="AA452" s="20">
        <v>1</v>
      </c>
      <c r="AB452" s="20" t="s">
        <v>374</v>
      </c>
      <c r="AC452" s="22">
        <v>0</v>
      </c>
    </row>
    <row r="453" spans="1:29" ht="15.75" thickBot="1" x14ac:dyDescent="0.3">
      <c r="A453" s="4" t="s">
        <v>28</v>
      </c>
      <c r="B453" s="5" t="s">
        <v>104</v>
      </c>
      <c r="C453" s="14" t="s">
        <v>14</v>
      </c>
      <c r="D453" s="14">
        <v>2</v>
      </c>
      <c r="E453" s="20">
        <v>31</v>
      </c>
      <c r="F453" s="6">
        <v>4.3</v>
      </c>
      <c r="G453" s="20">
        <v>0</v>
      </c>
      <c r="H453" s="6">
        <v>0</v>
      </c>
      <c r="I453" s="6">
        <v>0</v>
      </c>
      <c r="J453" s="20">
        <v>0</v>
      </c>
      <c r="K453" s="20">
        <v>0</v>
      </c>
      <c r="L453" s="20">
        <v>0</v>
      </c>
      <c r="M453" s="20">
        <v>0</v>
      </c>
      <c r="N453" s="20">
        <v>0</v>
      </c>
      <c r="O453" s="20">
        <v>0</v>
      </c>
      <c r="P453" s="21">
        <v>0</v>
      </c>
      <c r="Q453" s="15">
        <v>0</v>
      </c>
      <c r="R453" s="15">
        <v>0</v>
      </c>
      <c r="S453" s="15">
        <v>0</v>
      </c>
      <c r="T453" s="15">
        <v>0</v>
      </c>
      <c r="U453" s="15">
        <v>0</v>
      </c>
      <c r="V453" s="15">
        <v>0</v>
      </c>
      <c r="W453" s="23">
        <v>0</v>
      </c>
      <c r="X453" s="23">
        <v>0</v>
      </c>
      <c r="Y453" s="23">
        <v>0</v>
      </c>
      <c r="Z453" s="23">
        <v>0</v>
      </c>
      <c r="AA453" s="20">
        <v>0</v>
      </c>
      <c r="AB453" s="20" t="s">
        <v>374</v>
      </c>
      <c r="AC453" s="22">
        <v>0</v>
      </c>
    </row>
    <row r="454" spans="1:29" ht="15.75" thickBot="1" x14ac:dyDescent="0.3">
      <c r="A454" s="4" t="s">
        <v>28</v>
      </c>
      <c r="B454" s="5" t="s">
        <v>126</v>
      </c>
      <c r="C454" s="14" t="s">
        <v>14</v>
      </c>
      <c r="D454" s="14">
        <v>2</v>
      </c>
      <c r="E454" s="20">
        <v>26</v>
      </c>
      <c r="F454" s="6">
        <v>5.0999999999999996</v>
      </c>
      <c r="G454" s="20">
        <v>32</v>
      </c>
      <c r="H454" s="6">
        <v>3.6</v>
      </c>
      <c r="I454" s="6">
        <v>9</v>
      </c>
      <c r="J454" s="20">
        <v>1</v>
      </c>
      <c r="K454" s="20">
        <v>0</v>
      </c>
      <c r="L454" s="20">
        <v>0</v>
      </c>
      <c r="M454" s="20">
        <v>1</v>
      </c>
      <c r="N454" s="20">
        <v>0</v>
      </c>
      <c r="O454" s="20">
        <v>0</v>
      </c>
      <c r="P454" s="21">
        <v>1</v>
      </c>
      <c r="Q454" s="15">
        <v>1</v>
      </c>
      <c r="R454" s="15">
        <v>1</v>
      </c>
      <c r="S454" s="15">
        <v>0.6</v>
      </c>
      <c r="T454" s="15">
        <v>0</v>
      </c>
      <c r="U454" s="15">
        <v>0</v>
      </c>
      <c r="V454" s="15">
        <v>-0.6</v>
      </c>
      <c r="W454" s="23">
        <v>0.1111111111111111</v>
      </c>
      <c r="X454" s="23">
        <v>0.1111111111111111</v>
      </c>
      <c r="Y454" s="23">
        <v>6.6666666666666666E-2</v>
      </c>
      <c r="Z454" s="23">
        <v>0.17777777777777776</v>
      </c>
      <c r="AA454" s="20">
        <v>0</v>
      </c>
      <c r="AB454" s="20" t="s">
        <v>374</v>
      </c>
      <c r="AC454" s="22">
        <v>0</v>
      </c>
    </row>
    <row r="455" spans="1:29" ht="15.75" thickBot="1" x14ac:dyDescent="0.3">
      <c r="A455" s="4" t="s">
        <v>28</v>
      </c>
      <c r="B455" s="5" t="s">
        <v>1068</v>
      </c>
      <c r="C455" s="14" t="s">
        <v>14</v>
      </c>
      <c r="D455" s="14">
        <v>2</v>
      </c>
      <c r="E455" s="20">
        <v>24</v>
      </c>
      <c r="F455" s="6">
        <v>4.4000000000000004</v>
      </c>
      <c r="G455" s="20">
        <v>2</v>
      </c>
      <c r="H455" s="6">
        <v>0.7</v>
      </c>
      <c r="I455" s="6">
        <v>0.7</v>
      </c>
      <c r="J455" s="20">
        <v>0</v>
      </c>
      <c r="K455" s="20">
        <v>0</v>
      </c>
      <c r="L455" s="20">
        <v>0</v>
      </c>
      <c r="M455" s="20">
        <v>0</v>
      </c>
      <c r="N455" s="20">
        <v>0</v>
      </c>
      <c r="O455" s="20">
        <v>0</v>
      </c>
      <c r="P455" s="21">
        <v>0</v>
      </c>
      <c r="Q455" s="15">
        <v>0</v>
      </c>
      <c r="R455" s="15">
        <v>0</v>
      </c>
      <c r="S455" s="15">
        <v>0</v>
      </c>
      <c r="T455" s="15">
        <v>0</v>
      </c>
      <c r="U455" s="15">
        <v>0</v>
      </c>
      <c r="V455" s="15">
        <v>0</v>
      </c>
      <c r="W455" s="23">
        <v>0</v>
      </c>
      <c r="X455" s="23">
        <v>0</v>
      </c>
      <c r="Y455" s="23">
        <v>0</v>
      </c>
      <c r="Z455" s="23">
        <v>0</v>
      </c>
      <c r="AA455" s="20">
        <v>1</v>
      </c>
      <c r="AB455" s="20" t="s">
        <v>374</v>
      </c>
      <c r="AC455" s="22">
        <v>0</v>
      </c>
    </row>
    <row r="456" spans="1:29" ht="15.75" thickBot="1" x14ac:dyDescent="0.3">
      <c r="A456" s="4" t="s">
        <v>28</v>
      </c>
      <c r="B456" s="5" t="s">
        <v>540</v>
      </c>
      <c r="C456" s="14" t="s">
        <v>14</v>
      </c>
      <c r="D456" s="14">
        <v>2</v>
      </c>
      <c r="E456" s="20">
        <v>22</v>
      </c>
      <c r="F456" s="6">
        <v>4.3</v>
      </c>
      <c r="G456" s="20">
        <v>2</v>
      </c>
      <c r="H456" s="6">
        <v>1</v>
      </c>
      <c r="I456" s="6">
        <v>1.1000000000000001</v>
      </c>
      <c r="J456" s="20">
        <v>0</v>
      </c>
      <c r="K456" s="20">
        <v>0</v>
      </c>
      <c r="L456" s="20">
        <v>0</v>
      </c>
      <c r="M456" s="20">
        <v>0</v>
      </c>
      <c r="N456" s="20">
        <v>0</v>
      </c>
      <c r="O456" s="20">
        <v>0</v>
      </c>
      <c r="P456" s="21">
        <v>0</v>
      </c>
      <c r="Q456" s="15">
        <v>0</v>
      </c>
      <c r="R456" s="15">
        <v>0</v>
      </c>
      <c r="S456" s="15">
        <v>0</v>
      </c>
      <c r="T456" s="15">
        <v>0</v>
      </c>
      <c r="U456" s="15">
        <v>0</v>
      </c>
      <c r="V456" s="15">
        <v>0</v>
      </c>
      <c r="W456" s="23">
        <v>0</v>
      </c>
      <c r="X456" s="23">
        <v>0</v>
      </c>
      <c r="Y456" s="23">
        <v>0</v>
      </c>
      <c r="Z456" s="23">
        <v>0</v>
      </c>
      <c r="AA456" s="20">
        <v>0</v>
      </c>
      <c r="AB456" s="20" t="s">
        <v>374</v>
      </c>
      <c r="AC456" s="22">
        <v>0</v>
      </c>
    </row>
    <row r="457" spans="1:29" ht="15.75" thickBot="1" x14ac:dyDescent="0.3">
      <c r="A457" s="4" t="s">
        <v>28</v>
      </c>
      <c r="B457" s="5" t="s">
        <v>172</v>
      </c>
      <c r="C457" s="14" t="s">
        <v>14</v>
      </c>
      <c r="D457" s="14">
        <v>2</v>
      </c>
      <c r="E457" s="20">
        <v>21</v>
      </c>
      <c r="F457" s="6">
        <v>4.9000000000000004</v>
      </c>
      <c r="G457" s="20">
        <v>20</v>
      </c>
      <c r="H457" s="6">
        <v>2.2000000000000002</v>
      </c>
      <c r="I457" s="6">
        <v>8.3000000000000007</v>
      </c>
      <c r="J457" s="20">
        <v>0</v>
      </c>
      <c r="K457" s="20">
        <v>0</v>
      </c>
      <c r="L457" s="20">
        <v>0</v>
      </c>
      <c r="M457" s="20">
        <v>0</v>
      </c>
      <c r="N457" s="20">
        <v>1</v>
      </c>
      <c r="O457" s="20">
        <v>1</v>
      </c>
      <c r="P457" s="21">
        <v>1</v>
      </c>
      <c r="Q457" s="15">
        <v>0.3</v>
      </c>
      <c r="R457" s="15">
        <v>0.3</v>
      </c>
      <c r="S457" s="15">
        <v>0.7</v>
      </c>
      <c r="T457" s="15">
        <v>-0.3</v>
      </c>
      <c r="U457" s="15">
        <v>-0.3</v>
      </c>
      <c r="V457" s="15">
        <v>0.30000000000000004</v>
      </c>
      <c r="W457" s="23">
        <v>3.614457831325301E-2</v>
      </c>
      <c r="X457" s="23">
        <v>3.614457831325301E-2</v>
      </c>
      <c r="Y457" s="23">
        <v>8.4337349397590355E-2</v>
      </c>
      <c r="Z457" s="23">
        <v>0.12048192771084337</v>
      </c>
      <c r="AA457" s="20">
        <v>2</v>
      </c>
      <c r="AB457" s="20" t="s">
        <v>374</v>
      </c>
      <c r="AC457" s="22">
        <v>0</v>
      </c>
    </row>
    <row r="458" spans="1:29" ht="15.75" thickBot="1" x14ac:dyDescent="0.3">
      <c r="A458" s="4" t="s">
        <v>28</v>
      </c>
      <c r="B458" s="5" t="s">
        <v>361</v>
      </c>
      <c r="C458" s="14" t="s">
        <v>14</v>
      </c>
      <c r="D458" s="14">
        <v>2</v>
      </c>
      <c r="E458" s="20">
        <v>23</v>
      </c>
      <c r="F458" s="6">
        <v>4.7</v>
      </c>
      <c r="G458" s="20">
        <v>27</v>
      </c>
      <c r="H458" s="6">
        <v>3.4</v>
      </c>
      <c r="I458" s="6">
        <v>7.9</v>
      </c>
      <c r="J458" s="20">
        <v>0</v>
      </c>
      <c r="K458" s="20">
        <v>0</v>
      </c>
      <c r="L458" s="20">
        <v>0</v>
      </c>
      <c r="M458" s="20">
        <v>0</v>
      </c>
      <c r="N458" s="20">
        <v>2</v>
      </c>
      <c r="O458" s="20">
        <v>2</v>
      </c>
      <c r="P458" s="21">
        <v>2</v>
      </c>
      <c r="Q458" s="15">
        <v>0.2</v>
      </c>
      <c r="R458" s="15">
        <v>0.2</v>
      </c>
      <c r="S458" s="15">
        <v>0.7</v>
      </c>
      <c r="T458" s="15">
        <v>-0.2</v>
      </c>
      <c r="U458" s="15">
        <v>-0.2</v>
      </c>
      <c r="V458" s="15">
        <v>1.3</v>
      </c>
      <c r="W458" s="23">
        <v>2.5316455696202531E-2</v>
      </c>
      <c r="X458" s="23">
        <v>2.5316455696202531E-2</v>
      </c>
      <c r="Y458" s="23">
        <v>8.8607594936708847E-2</v>
      </c>
      <c r="Z458" s="23">
        <v>0.11392405063291138</v>
      </c>
      <c r="AA458" s="20">
        <v>4</v>
      </c>
      <c r="AB458" s="20" t="s">
        <v>541</v>
      </c>
      <c r="AC458" s="22">
        <v>0</v>
      </c>
    </row>
    <row r="459" spans="1:29" ht="15.75" thickBot="1" x14ac:dyDescent="0.3">
      <c r="A459" s="4" t="s">
        <v>28</v>
      </c>
      <c r="B459" s="5" t="s">
        <v>64</v>
      </c>
      <c r="C459" s="14" t="s">
        <v>14</v>
      </c>
      <c r="D459" s="14">
        <v>2</v>
      </c>
      <c r="E459" s="20">
        <v>25</v>
      </c>
      <c r="F459" s="6">
        <v>5.5</v>
      </c>
      <c r="G459" s="20">
        <v>30</v>
      </c>
      <c r="H459" s="6">
        <v>3.3</v>
      </c>
      <c r="I459" s="6">
        <v>9</v>
      </c>
      <c r="J459" s="20">
        <v>1</v>
      </c>
      <c r="K459" s="20">
        <v>0</v>
      </c>
      <c r="L459" s="20">
        <v>0</v>
      </c>
      <c r="M459" s="20">
        <v>1</v>
      </c>
      <c r="N459" s="20">
        <v>0</v>
      </c>
      <c r="O459" s="20">
        <v>0</v>
      </c>
      <c r="P459" s="21">
        <v>1</v>
      </c>
      <c r="Q459" s="15">
        <v>0.7</v>
      </c>
      <c r="R459" s="15">
        <v>0.7</v>
      </c>
      <c r="S459" s="15">
        <v>1.2</v>
      </c>
      <c r="T459" s="15">
        <v>0.30000000000000004</v>
      </c>
      <c r="U459" s="15">
        <v>0.30000000000000004</v>
      </c>
      <c r="V459" s="15">
        <v>-1.2</v>
      </c>
      <c r="W459" s="23">
        <v>7.7777777777777779E-2</v>
      </c>
      <c r="X459" s="23">
        <v>7.7777777777777779E-2</v>
      </c>
      <c r="Y459" s="23">
        <v>0.13333333333333333</v>
      </c>
      <c r="Z459" s="23">
        <v>0.21111111111111111</v>
      </c>
      <c r="AA459" s="20">
        <v>1</v>
      </c>
      <c r="AB459" s="20" t="s">
        <v>374</v>
      </c>
      <c r="AC459" s="22">
        <v>0</v>
      </c>
    </row>
    <row r="460" spans="1:29" ht="15.75" thickBot="1" x14ac:dyDescent="0.3">
      <c r="A460" s="4" t="s">
        <v>28</v>
      </c>
      <c r="B460" s="5" t="s">
        <v>171</v>
      </c>
      <c r="C460" s="14" t="s">
        <v>14</v>
      </c>
      <c r="D460" s="14">
        <v>2</v>
      </c>
      <c r="E460" s="20" t="s">
        <v>374</v>
      </c>
      <c r="F460" s="6">
        <v>4.3</v>
      </c>
      <c r="G460" s="20">
        <v>0</v>
      </c>
      <c r="H460" s="6">
        <v>0</v>
      </c>
      <c r="I460" s="6">
        <v>0</v>
      </c>
      <c r="J460" s="20">
        <v>0</v>
      </c>
      <c r="K460" s="20">
        <v>0</v>
      </c>
      <c r="L460" s="20">
        <v>0</v>
      </c>
      <c r="M460" s="20">
        <v>0</v>
      </c>
      <c r="N460" s="20">
        <v>0</v>
      </c>
      <c r="O460" s="20">
        <v>0</v>
      </c>
      <c r="P460" s="21">
        <v>0</v>
      </c>
      <c r="Q460" s="15">
        <v>0</v>
      </c>
      <c r="R460" s="15">
        <v>0</v>
      </c>
      <c r="S460" s="15">
        <v>0</v>
      </c>
      <c r="T460" s="15">
        <v>0</v>
      </c>
      <c r="U460" s="15">
        <v>0</v>
      </c>
      <c r="V460" s="15">
        <v>0</v>
      </c>
      <c r="W460" s="23">
        <v>0</v>
      </c>
      <c r="X460" s="23">
        <v>0</v>
      </c>
      <c r="Y460" s="23">
        <v>0</v>
      </c>
      <c r="Z460" s="23">
        <v>0</v>
      </c>
      <c r="AA460" s="20">
        <v>0</v>
      </c>
      <c r="AB460" s="20" t="s">
        <v>374</v>
      </c>
      <c r="AC460" s="22">
        <v>0</v>
      </c>
    </row>
    <row r="461" spans="1:29" ht="15.75" thickBot="1" x14ac:dyDescent="0.3">
      <c r="A461" s="4" t="s">
        <v>28</v>
      </c>
      <c r="B461" s="5" t="s">
        <v>1545</v>
      </c>
      <c r="C461" s="14" t="s">
        <v>13</v>
      </c>
      <c r="D461" s="14">
        <v>3</v>
      </c>
      <c r="E461" s="20">
        <v>18</v>
      </c>
      <c r="F461" s="6">
        <v>4.5</v>
      </c>
      <c r="G461" s="20">
        <v>5</v>
      </c>
      <c r="H461" s="6">
        <v>1</v>
      </c>
      <c r="I461" s="6">
        <v>0.6</v>
      </c>
      <c r="J461" s="20">
        <v>0</v>
      </c>
      <c r="K461" s="20">
        <v>0</v>
      </c>
      <c r="L461" s="20">
        <v>0</v>
      </c>
      <c r="M461" s="20">
        <v>0</v>
      </c>
      <c r="N461" s="20">
        <v>0</v>
      </c>
      <c r="O461" s="20">
        <v>0</v>
      </c>
      <c r="P461" s="21">
        <v>0</v>
      </c>
      <c r="Q461" s="15">
        <v>0.1</v>
      </c>
      <c r="R461" s="15">
        <v>0.1</v>
      </c>
      <c r="S461" s="15">
        <v>0.3</v>
      </c>
      <c r="T461" s="15">
        <v>-0.1</v>
      </c>
      <c r="U461" s="15">
        <v>-0.1</v>
      </c>
      <c r="V461" s="15">
        <v>-0.3</v>
      </c>
      <c r="W461" s="23">
        <v>0.16666666666666669</v>
      </c>
      <c r="X461" s="23">
        <v>0.16666666666666669</v>
      </c>
      <c r="Y461" s="23">
        <v>0.5</v>
      </c>
      <c r="Z461" s="23">
        <v>0.66666666666666674</v>
      </c>
      <c r="AA461" s="20">
        <v>0</v>
      </c>
      <c r="AB461" s="20" t="s">
        <v>374</v>
      </c>
      <c r="AC461" s="22">
        <v>0</v>
      </c>
    </row>
    <row r="462" spans="1:29" ht="15.75" thickBot="1" x14ac:dyDescent="0.3">
      <c r="A462" s="4" t="s">
        <v>28</v>
      </c>
      <c r="B462" s="5" t="s">
        <v>74</v>
      </c>
      <c r="C462" s="14" t="s">
        <v>13</v>
      </c>
      <c r="D462" s="14">
        <v>3</v>
      </c>
      <c r="E462" s="20">
        <v>23</v>
      </c>
      <c r="F462" s="6">
        <v>6.7</v>
      </c>
      <c r="G462" s="20">
        <v>39</v>
      </c>
      <c r="H462" s="6">
        <v>4.3</v>
      </c>
      <c r="I462" s="6">
        <v>7.7</v>
      </c>
      <c r="J462" s="20">
        <v>3</v>
      </c>
      <c r="K462" s="20">
        <v>0</v>
      </c>
      <c r="L462" s="20">
        <v>0</v>
      </c>
      <c r="M462" s="20">
        <v>3</v>
      </c>
      <c r="N462" s="20">
        <v>0</v>
      </c>
      <c r="O462" s="20">
        <v>2</v>
      </c>
      <c r="P462" s="21">
        <v>5</v>
      </c>
      <c r="Q462" s="15">
        <v>4</v>
      </c>
      <c r="R462" s="15">
        <v>4</v>
      </c>
      <c r="S462" s="15">
        <v>0.6</v>
      </c>
      <c r="T462" s="15">
        <v>-1</v>
      </c>
      <c r="U462" s="15">
        <v>-1</v>
      </c>
      <c r="V462" s="15">
        <v>-0.6</v>
      </c>
      <c r="W462" s="23">
        <v>0.51948051948051943</v>
      </c>
      <c r="X462" s="23">
        <v>0.51948051948051943</v>
      </c>
      <c r="Y462" s="23">
        <v>7.792207792207792E-2</v>
      </c>
      <c r="Z462" s="23">
        <v>0.59740259740259738</v>
      </c>
      <c r="AA462" s="20">
        <v>2</v>
      </c>
      <c r="AB462" s="20" t="s">
        <v>374</v>
      </c>
      <c r="AC462" s="22">
        <v>0</v>
      </c>
    </row>
    <row r="463" spans="1:29" ht="15.75" thickBot="1" x14ac:dyDescent="0.3">
      <c r="A463" s="4" t="s">
        <v>28</v>
      </c>
      <c r="B463" s="5" t="s">
        <v>85</v>
      </c>
      <c r="C463" s="14" t="s">
        <v>13</v>
      </c>
      <c r="D463" s="14">
        <v>3</v>
      </c>
      <c r="E463" s="20">
        <v>24</v>
      </c>
      <c r="F463" s="6">
        <v>6.3</v>
      </c>
      <c r="G463" s="20">
        <v>34</v>
      </c>
      <c r="H463" s="6">
        <v>3.8</v>
      </c>
      <c r="I463" s="6">
        <v>7.5</v>
      </c>
      <c r="J463" s="20">
        <v>2</v>
      </c>
      <c r="K463" s="20">
        <v>0</v>
      </c>
      <c r="L463" s="20">
        <v>0</v>
      </c>
      <c r="M463" s="20">
        <v>2</v>
      </c>
      <c r="N463" s="20">
        <v>1</v>
      </c>
      <c r="O463" s="20">
        <v>1</v>
      </c>
      <c r="P463" s="21">
        <v>3</v>
      </c>
      <c r="Q463" s="15">
        <v>1.4</v>
      </c>
      <c r="R463" s="15">
        <v>1.4</v>
      </c>
      <c r="S463" s="15">
        <v>1.3</v>
      </c>
      <c r="T463" s="15">
        <v>0.60000000000000009</v>
      </c>
      <c r="U463" s="15">
        <v>0.60000000000000009</v>
      </c>
      <c r="V463" s="15">
        <v>-0.30000000000000004</v>
      </c>
      <c r="W463" s="23">
        <v>0.18666666666666665</v>
      </c>
      <c r="X463" s="23">
        <v>0.18666666666666665</v>
      </c>
      <c r="Y463" s="23">
        <v>0.17333333333333334</v>
      </c>
      <c r="Z463" s="23">
        <v>0.36</v>
      </c>
      <c r="AA463" s="20">
        <v>3</v>
      </c>
      <c r="AB463" s="20" t="s">
        <v>374</v>
      </c>
      <c r="AC463" s="22">
        <v>0</v>
      </c>
    </row>
    <row r="464" spans="1:29" ht="15.75" thickBot="1" x14ac:dyDescent="0.3">
      <c r="A464" s="4" t="s">
        <v>28</v>
      </c>
      <c r="B464" s="5" t="s">
        <v>362</v>
      </c>
      <c r="C464" s="14" t="s">
        <v>13</v>
      </c>
      <c r="D464" s="14">
        <v>3</v>
      </c>
      <c r="E464" s="20">
        <v>27</v>
      </c>
      <c r="F464" s="6">
        <v>7.6</v>
      </c>
      <c r="G464" s="20">
        <v>45</v>
      </c>
      <c r="H464" s="6">
        <v>5</v>
      </c>
      <c r="I464" s="6">
        <v>7.4</v>
      </c>
      <c r="J464" s="20">
        <v>2</v>
      </c>
      <c r="K464" s="20">
        <v>0</v>
      </c>
      <c r="L464" s="20">
        <v>0</v>
      </c>
      <c r="M464" s="20">
        <v>2</v>
      </c>
      <c r="N464" s="20">
        <v>3</v>
      </c>
      <c r="O464" s="20">
        <v>4</v>
      </c>
      <c r="P464" s="21">
        <v>6</v>
      </c>
      <c r="Q464" s="15">
        <v>2.2999999999999998</v>
      </c>
      <c r="R464" s="15">
        <v>2.2999999999999998</v>
      </c>
      <c r="S464" s="15">
        <v>3.6</v>
      </c>
      <c r="T464" s="15">
        <v>-0.29999999999999982</v>
      </c>
      <c r="U464" s="15">
        <v>-0.29999999999999982</v>
      </c>
      <c r="V464" s="15">
        <v>-0.60000000000000009</v>
      </c>
      <c r="W464" s="23">
        <v>0.31081081081081074</v>
      </c>
      <c r="X464" s="23">
        <v>0.31081081081081074</v>
      </c>
      <c r="Y464" s="23">
        <v>0.48648648648648646</v>
      </c>
      <c r="Z464" s="23">
        <v>0.79729729729729715</v>
      </c>
      <c r="AA464" s="20">
        <v>2</v>
      </c>
      <c r="AB464" s="20" t="s">
        <v>374</v>
      </c>
      <c r="AC464" s="22">
        <v>0</v>
      </c>
    </row>
    <row r="465" spans="1:29" ht="15.75" thickBot="1" x14ac:dyDescent="0.3">
      <c r="A465" s="4" t="s">
        <v>28</v>
      </c>
      <c r="B465" s="5" t="s">
        <v>236</v>
      </c>
      <c r="C465" s="14" t="s">
        <v>13</v>
      </c>
      <c r="D465" s="14">
        <v>3</v>
      </c>
      <c r="E465" s="20">
        <v>22</v>
      </c>
      <c r="F465" s="6">
        <v>4.9000000000000004</v>
      </c>
      <c r="G465" s="20">
        <v>15</v>
      </c>
      <c r="H465" s="6">
        <v>1.7</v>
      </c>
      <c r="I465" s="6">
        <v>3.2</v>
      </c>
      <c r="J465" s="20">
        <v>0</v>
      </c>
      <c r="K465" s="20">
        <v>0</v>
      </c>
      <c r="L465" s="20">
        <v>0</v>
      </c>
      <c r="M465" s="20">
        <v>0</v>
      </c>
      <c r="N465" s="20">
        <v>2</v>
      </c>
      <c r="O465" s="20">
        <v>2</v>
      </c>
      <c r="P465" s="21">
        <v>2</v>
      </c>
      <c r="Q465" s="15">
        <v>0.6</v>
      </c>
      <c r="R465" s="15">
        <v>0.6</v>
      </c>
      <c r="S465" s="15">
        <v>0.2</v>
      </c>
      <c r="T465" s="15">
        <v>-0.6</v>
      </c>
      <c r="U465" s="15">
        <v>-0.6</v>
      </c>
      <c r="V465" s="15">
        <v>1.8</v>
      </c>
      <c r="W465" s="23">
        <v>0.18749999999999997</v>
      </c>
      <c r="X465" s="23">
        <v>0.18749999999999997</v>
      </c>
      <c r="Y465" s="23">
        <v>6.25E-2</v>
      </c>
      <c r="Z465" s="23">
        <v>0.24999999999999997</v>
      </c>
      <c r="AA465" s="20">
        <v>1</v>
      </c>
      <c r="AB465" s="20" t="s">
        <v>374</v>
      </c>
      <c r="AC465" s="22">
        <v>0</v>
      </c>
    </row>
    <row r="466" spans="1:29" ht="15.75" thickBot="1" x14ac:dyDescent="0.3">
      <c r="A466" s="4" t="s">
        <v>28</v>
      </c>
      <c r="B466" s="5" t="s">
        <v>682</v>
      </c>
      <c r="C466" s="14" t="s">
        <v>13</v>
      </c>
      <c r="D466" s="14">
        <v>3</v>
      </c>
      <c r="E466" s="20">
        <v>18</v>
      </c>
      <c r="F466" s="6">
        <v>4.7</v>
      </c>
      <c r="G466" s="20">
        <v>4</v>
      </c>
      <c r="H466" s="6">
        <v>1</v>
      </c>
      <c r="I466" s="6">
        <v>0.4</v>
      </c>
      <c r="J466" s="20">
        <v>0</v>
      </c>
      <c r="K466" s="20">
        <v>0</v>
      </c>
      <c r="L466" s="20">
        <v>0</v>
      </c>
      <c r="M466" s="20">
        <v>0</v>
      </c>
      <c r="N466" s="20">
        <v>0</v>
      </c>
      <c r="O466" s="20">
        <v>0</v>
      </c>
      <c r="P466" s="21">
        <v>0</v>
      </c>
      <c r="Q466" s="15">
        <v>0</v>
      </c>
      <c r="R466" s="15">
        <v>0</v>
      </c>
      <c r="S466" s="15">
        <v>0</v>
      </c>
      <c r="T466" s="15">
        <v>0</v>
      </c>
      <c r="U466" s="15">
        <v>0</v>
      </c>
      <c r="V466" s="15">
        <v>0</v>
      </c>
      <c r="W466" s="23">
        <v>0</v>
      </c>
      <c r="X466" s="23">
        <v>0</v>
      </c>
      <c r="Y466" s="23">
        <v>0</v>
      </c>
      <c r="Z466" s="23">
        <v>0</v>
      </c>
      <c r="AA466" s="20">
        <v>0</v>
      </c>
      <c r="AB466" s="20" t="s">
        <v>374</v>
      </c>
      <c r="AC466" s="22">
        <v>0</v>
      </c>
    </row>
    <row r="467" spans="1:29" ht="15.75" thickBot="1" x14ac:dyDescent="0.3">
      <c r="A467" s="4" t="s">
        <v>28</v>
      </c>
      <c r="B467" s="5" t="s">
        <v>1348</v>
      </c>
      <c r="C467" s="14" t="s">
        <v>13</v>
      </c>
      <c r="D467" s="14">
        <v>3</v>
      </c>
      <c r="E467" s="20">
        <v>19</v>
      </c>
      <c r="F467" s="6">
        <v>5.3</v>
      </c>
      <c r="G467" s="20">
        <v>6</v>
      </c>
      <c r="H467" s="6">
        <v>2</v>
      </c>
      <c r="I467" s="6">
        <v>1.8</v>
      </c>
      <c r="J467" s="20">
        <v>0</v>
      </c>
      <c r="K467" s="20">
        <v>0</v>
      </c>
      <c r="L467" s="20">
        <v>0</v>
      </c>
      <c r="M467" s="20">
        <v>0</v>
      </c>
      <c r="N467" s="20">
        <v>0</v>
      </c>
      <c r="O467" s="20">
        <v>0</v>
      </c>
      <c r="P467" s="21">
        <v>0</v>
      </c>
      <c r="Q467" s="15">
        <v>0.4</v>
      </c>
      <c r="R467" s="15">
        <v>0.4</v>
      </c>
      <c r="S467" s="15">
        <v>0.1</v>
      </c>
      <c r="T467" s="15">
        <v>-0.4</v>
      </c>
      <c r="U467" s="15">
        <v>-0.4</v>
      </c>
      <c r="V467" s="15">
        <v>-0.1</v>
      </c>
      <c r="W467" s="23">
        <v>0.22222222222222224</v>
      </c>
      <c r="X467" s="23">
        <v>0.22222222222222224</v>
      </c>
      <c r="Y467" s="23">
        <v>5.5555555555555559E-2</v>
      </c>
      <c r="Z467" s="23">
        <v>0.27777777777777779</v>
      </c>
      <c r="AA467" s="20">
        <v>0</v>
      </c>
      <c r="AB467" s="20" t="s">
        <v>374</v>
      </c>
      <c r="AC467" s="22">
        <v>0</v>
      </c>
    </row>
    <row r="468" spans="1:29" ht="15.75" thickBot="1" x14ac:dyDescent="0.3">
      <c r="A468" s="4" t="s">
        <v>28</v>
      </c>
      <c r="B468" s="5" t="s">
        <v>363</v>
      </c>
      <c r="C468" s="14" t="s">
        <v>13</v>
      </c>
      <c r="D468" s="14">
        <v>3</v>
      </c>
      <c r="E468" s="20">
        <v>27</v>
      </c>
      <c r="F468" s="6">
        <v>5</v>
      </c>
      <c r="G468" s="20">
        <v>11</v>
      </c>
      <c r="H468" s="6">
        <v>1.4</v>
      </c>
      <c r="I468" s="6">
        <v>4.4000000000000004</v>
      </c>
      <c r="J468" s="20">
        <v>0</v>
      </c>
      <c r="K468" s="20">
        <v>0</v>
      </c>
      <c r="L468" s="20">
        <v>0</v>
      </c>
      <c r="M468" s="20">
        <v>0</v>
      </c>
      <c r="N468" s="20">
        <v>0</v>
      </c>
      <c r="O468" s="20">
        <v>0</v>
      </c>
      <c r="P468" s="21">
        <v>0</v>
      </c>
      <c r="Q468" s="15">
        <v>0.4</v>
      </c>
      <c r="R468" s="15">
        <v>0.4</v>
      </c>
      <c r="S468" s="15">
        <v>0.2</v>
      </c>
      <c r="T468" s="15">
        <v>-0.4</v>
      </c>
      <c r="U468" s="15">
        <v>-0.4</v>
      </c>
      <c r="V468" s="15">
        <v>-0.2</v>
      </c>
      <c r="W468" s="23">
        <v>9.0909090909090912E-2</v>
      </c>
      <c r="X468" s="23">
        <v>9.0909090909090912E-2</v>
      </c>
      <c r="Y468" s="23">
        <v>4.5454545454545456E-2</v>
      </c>
      <c r="Z468" s="23">
        <v>0.13636363636363635</v>
      </c>
      <c r="AA468" s="20">
        <v>3</v>
      </c>
      <c r="AB468" s="20" t="s">
        <v>374</v>
      </c>
      <c r="AC468" s="22">
        <v>0</v>
      </c>
    </row>
    <row r="469" spans="1:29" ht="15.75" thickBot="1" x14ac:dyDescent="0.3">
      <c r="A469" s="4" t="s">
        <v>28</v>
      </c>
      <c r="B469" s="5" t="s">
        <v>29</v>
      </c>
      <c r="C469" s="14" t="s">
        <v>13</v>
      </c>
      <c r="D469" s="14">
        <v>3</v>
      </c>
      <c r="E469" s="20">
        <v>32</v>
      </c>
      <c r="F469" s="6">
        <v>9.9</v>
      </c>
      <c r="G469" s="20">
        <v>41</v>
      </c>
      <c r="H469" s="6">
        <v>6.8</v>
      </c>
      <c r="I469" s="6">
        <v>5.8</v>
      </c>
      <c r="J469" s="20">
        <v>3</v>
      </c>
      <c r="K469" s="20">
        <v>0</v>
      </c>
      <c r="L469" s="20">
        <v>0</v>
      </c>
      <c r="M469" s="20">
        <v>3</v>
      </c>
      <c r="N469" s="20">
        <v>2</v>
      </c>
      <c r="O469" s="20">
        <v>2</v>
      </c>
      <c r="P469" s="21">
        <v>5</v>
      </c>
      <c r="Q469" s="15">
        <v>1.8</v>
      </c>
      <c r="R469" s="15">
        <v>1.8</v>
      </c>
      <c r="S469" s="15">
        <v>1.2</v>
      </c>
      <c r="T469" s="15">
        <v>1.2</v>
      </c>
      <c r="U469" s="15">
        <v>1.2</v>
      </c>
      <c r="V469" s="15">
        <v>0.8</v>
      </c>
      <c r="W469" s="23">
        <v>0.31034482758620691</v>
      </c>
      <c r="X469" s="23">
        <v>0.31034482758620691</v>
      </c>
      <c r="Y469" s="23">
        <v>0.20689655172413793</v>
      </c>
      <c r="Z469" s="23">
        <v>0.51724137931034486</v>
      </c>
      <c r="AA469" s="20">
        <v>0</v>
      </c>
      <c r="AB469" s="20" t="s">
        <v>374</v>
      </c>
      <c r="AC469" s="22">
        <v>0</v>
      </c>
    </row>
    <row r="470" spans="1:29" ht="15.75" thickBot="1" x14ac:dyDescent="0.3">
      <c r="A470" s="4" t="s">
        <v>28</v>
      </c>
      <c r="B470" s="5" t="s">
        <v>168</v>
      </c>
      <c r="C470" s="14" t="s">
        <v>13</v>
      </c>
      <c r="D470" s="14">
        <v>3</v>
      </c>
      <c r="E470" s="20">
        <v>28</v>
      </c>
      <c r="F470" s="6">
        <v>4.9000000000000004</v>
      </c>
      <c r="G470" s="20">
        <v>23</v>
      </c>
      <c r="H470" s="6">
        <v>3.8</v>
      </c>
      <c r="I470" s="6">
        <v>4</v>
      </c>
      <c r="J470" s="20">
        <v>2</v>
      </c>
      <c r="K470" s="20">
        <v>0</v>
      </c>
      <c r="L470" s="20">
        <v>0</v>
      </c>
      <c r="M470" s="20">
        <v>2</v>
      </c>
      <c r="N470" s="20">
        <v>0</v>
      </c>
      <c r="O470" s="20">
        <v>0</v>
      </c>
      <c r="P470" s="21">
        <v>2</v>
      </c>
      <c r="Q470" s="15">
        <v>0.3</v>
      </c>
      <c r="R470" s="15">
        <v>0.3</v>
      </c>
      <c r="S470" s="15">
        <v>0.2</v>
      </c>
      <c r="T470" s="15">
        <v>1.7</v>
      </c>
      <c r="U470" s="15">
        <v>1.7</v>
      </c>
      <c r="V470" s="15">
        <v>-0.2</v>
      </c>
      <c r="W470" s="23">
        <v>7.4999999999999997E-2</v>
      </c>
      <c r="X470" s="23">
        <v>7.4999999999999997E-2</v>
      </c>
      <c r="Y470" s="23">
        <v>0.05</v>
      </c>
      <c r="Z470" s="23">
        <v>0.125</v>
      </c>
      <c r="AA470" s="20">
        <v>2</v>
      </c>
      <c r="AB470" s="20" t="s">
        <v>374</v>
      </c>
      <c r="AC470" s="22">
        <v>0</v>
      </c>
    </row>
    <row r="471" spans="1:29" ht="15.75" thickBot="1" x14ac:dyDescent="0.3">
      <c r="A471" s="4" t="s">
        <v>28</v>
      </c>
      <c r="B471" s="5" t="s">
        <v>537</v>
      </c>
      <c r="C471" s="14" t="s">
        <v>13</v>
      </c>
      <c r="D471" s="14">
        <v>3</v>
      </c>
      <c r="E471" s="20">
        <v>28</v>
      </c>
      <c r="F471" s="6">
        <v>6.2</v>
      </c>
      <c r="G471" s="20">
        <v>13</v>
      </c>
      <c r="H471" s="6">
        <v>1.9</v>
      </c>
      <c r="I471" s="6">
        <v>2.7</v>
      </c>
      <c r="J471" s="20">
        <v>0</v>
      </c>
      <c r="K471" s="20">
        <v>0</v>
      </c>
      <c r="L471" s="20">
        <v>0</v>
      </c>
      <c r="M471" s="20">
        <v>0</v>
      </c>
      <c r="N471" s="20">
        <v>1</v>
      </c>
      <c r="O471" s="20">
        <v>1</v>
      </c>
      <c r="P471" s="21">
        <v>1</v>
      </c>
      <c r="Q471" s="15">
        <v>0.8</v>
      </c>
      <c r="R471" s="15">
        <v>0.8</v>
      </c>
      <c r="S471" s="15">
        <v>0.2</v>
      </c>
      <c r="T471" s="15">
        <v>-0.8</v>
      </c>
      <c r="U471" s="15">
        <v>-0.8</v>
      </c>
      <c r="V471" s="15">
        <v>0.8</v>
      </c>
      <c r="W471" s="23">
        <v>0.29629629629629628</v>
      </c>
      <c r="X471" s="23">
        <v>0.29629629629629628</v>
      </c>
      <c r="Y471" s="23">
        <v>7.407407407407407E-2</v>
      </c>
      <c r="Z471" s="23">
        <v>0.37037037037037035</v>
      </c>
      <c r="AA471" s="20">
        <v>0</v>
      </c>
      <c r="AB471" s="20" t="s">
        <v>374</v>
      </c>
      <c r="AC471" s="22">
        <v>0</v>
      </c>
    </row>
    <row r="472" spans="1:29" ht="15.75" thickBot="1" x14ac:dyDescent="0.3">
      <c r="A472" s="4" t="s">
        <v>28</v>
      </c>
      <c r="B472" s="5" t="s">
        <v>237</v>
      </c>
      <c r="C472" s="14" t="s">
        <v>15</v>
      </c>
      <c r="D472" s="14">
        <v>4</v>
      </c>
      <c r="E472" s="20">
        <v>27</v>
      </c>
      <c r="F472" s="6">
        <v>6.8</v>
      </c>
      <c r="G472" s="20">
        <v>3</v>
      </c>
      <c r="H472" s="6">
        <v>0.8</v>
      </c>
      <c r="I472" s="6">
        <v>0.7</v>
      </c>
      <c r="J472" s="20">
        <v>0</v>
      </c>
      <c r="K472" s="20">
        <v>0</v>
      </c>
      <c r="L472" s="20">
        <v>0</v>
      </c>
      <c r="M472" s="20">
        <v>0</v>
      </c>
      <c r="N472" s="20">
        <v>0</v>
      </c>
      <c r="O472" s="20">
        <v>0</v>
      </c>
      <c r="P472" s="21">
        <v>0</v>
      </c>
      <c r="Q472" s="15">
        <v>0.2</v>
      </c>
      <c r="R472" s="15">
        <v>0.2</v>
      </c>
      <c r="S472" s="15">
        <v>0</v>
      </c>
      <c r="T472" s="15">
        <v>-0.2</v>
      </c>
      <c r="U472" s="15">
        <v>-0.2</v>
      </c>
      <c r="V472" s="15">
        <v>0</v>
      </c>
      <c r="W472" s="23">
        <v>0.28571428571428575</v>
      </c>
      <c r="X472" s="23">
        <v>0.28571428571428575</v>
      </c>
      <c r="Y472" s="23">
        <v>0</v>
      </c>
      <c r="Z472" s="23">
        <v>0.28571428571428575</v>
      </c>
      <c r="AA472" s="20">
        <v>1</v>
      </c>
      <c r="AB472" s="20" t="s">
        <v>374</v>
      </c>
      <c r="AC472" s="22">
        <v>0</v>
      </c>
    </row>
    <row r="473" spans="1:29" ht="15.75" thickBot="1" x14ac:dyDescent="0.3">
      <c r="A473" s="4" t="s">
        <v>28</v>
      </c>
      <c r="B473" s="5" t="s">
        <v>66</v>
      </c>
      <c r="C473" s="14" t="s">
        <v>15</v>
      </c>
      <c r="D473" s="14">
        <v>4</v>
      </c>
      <c r="E473" s="20">
        <v>27</v>
      </c>
      <c r="F473" s="6">
        <v>7.7</v>
      </c>
      <c r="G473" s="20">
        <v>25</v>
      </c>
      <c r="H473" s="6">
        <v>3.6</v>
      </c>
      <c r="I473" s="6">
        <v>6.9</v>
      </c>
      <c r="J473" s="20">
        <v>2</v>
      </c>
      <c r="K473" s="20">
        <v>0</v>
      </c>
      <c r="L473" s="20">
        <v>0</v>
      </c>
      <c r="M473" s="20">
        <v>2</v>
      </c>
      <c r="N473" s="20">
        <v>1</v>
      </c>
      <c r="O473" s="20">
        <v>1</v>
      </c>
      <c r="P473" s="21">
        <v>3</v>
      </c>
      <c r="Q473" s="15">
        <v>3.6</v>
      </c>
      <c r="R473" s="15">
        <v>3.6</v>
      </c>
      <c r="S473" s="15">
        <v>0.6</v>
      </c>
      <c r="T473" s="15">
        <v>-1.6</v>
      </c>
      <c r="U473" s="15">
        <v>-1.6</v>
      </c>
      <c r="V473" s="15">
        <v>0.4</v>
      </c>
      <c r="W473" s="23">
        <v>0.52173913043478259</v>
      </c>
      <c r="X473" s="23">
        <v>0.52173913043478259</v>
      </c>
      <c r="Y473" s="23">
        <v>8.6956521739130432E-2</v>
      </c>
      <c r="Z473" s="23">
        <v>0.60869565217391308</v>
      </c>
      <c r="AA473" s="20">
        <v>0</v>
      </c>
      <c r="AB473" s="20" t="s">
        <v>374</v>
      </c>
      <c r="AC473" s="22">
        <v>0</v>
      </c>
    </row>
    <row r="474" spans="1:29" ht="15.75" thickBot="1" x14ac:dyDescent="0.3">
      <c r="A474" s="4" t="s">
        <v>56</v>
      </c>
      <c r="B474" s="5" t="s">
        <v>364</v>
      </c>
      <c r="C474" s="14" t="s">
        <v>16</v>
      </c>
      <c r="D474" s="14">
        <v>1</v>
      </c>
      <c r="E474" s="20">
        <v>31</v>
      </c>
      <c r="F474" s="6">
        <v>4.4000000000000004</v>
      </c>
      <c r="G474" s="20">
        <v>15</v>
      </c>
      <c r="H474" s="6">
        <v>1.9</v>
      </c>
      <c r="I474" s="6">
        <v>7.5</v>
      </c>
      <c r="J474" s="20">
        <v>0</v>
      </c>
      <c r="K474" s="20">
        <v>0</v>
      </c>
      <c r="L474" s="20">
        <v>0</v>
      </c>
      <c r="M474" s="20">
        <v>0</v>
      </c>
      <c r="N474" s="20">
        <v>0</v>
      </c>
      <c r="O474" s="20">
        <v>0</v>
      </c>
      <c r="P474" s="21">
        <v>0</v>
      </c>
      <c r="Q474" s="15">
        <v>0</v>
      </c>
      <c r="R474" s="15">
        <v>0</v>
      </c>
      <c r="S474" s="15">
        <v>0</v>
      </c>
      <c r="T474" s="15">
        <v>0</v>
      </c>
      <c r="U474" s="15">
        <v>0</v>
      </c>
      <c r="V474" s="15">
        <v>0</v>
      </c>
      <c r="W474" s="23">
        <v>0</v>
      </c>
      <c r="X474" s="23">
        <v>0</v>
      </c>
      <c r="Y474" s="23">
        <v>0</v>
      </c>
      <c r="Z474" s="23">
        <v>0</v>
      </c>
      <c r="AA474" s="20">
        <v>0</v>
      </c>
      <c r="AB474" s="20" t="s">
        <v>374</v>
      </c>
      <c r="AC474" s="22">
        <v>0</v>
      </c>
    </row>
    <row r="475" spans="1:29" ht="15.75" thickBot="1" x14ac:dyDescent="0.3">
      <c r="A475" s="4" t="s">
        <v>56</v>
      </c>
      <c r="B475" s="5" t="s">
        <v>93</v>
      </c>
      <c r="C475" s="14" t="s">
        <v>16</v>
      </c>
      <c r="D475" s="14">
        <v>1</v>
      </c>
      <c r="E475" s="20" t="s">
        <v>374</v>
      </c>
      <c r="F475" s="6">
        <v>4.4000000000000004</v>
      </c>
      <c r="G475" s="20">
        <v>0</v>
      </c>
      <c r="H475" s="6">
        <v>0</v>
      </c>
      <c r="I475" s="6">
        <v>0</v>
      </c>
      <c r="J475" s="20">
        <v>0</v>
      </c>
      <c r="K475" s="20">
        <v>0</v>
      </c>
      <c r="L475" s="20">
        <v>0</v>
      </c>
      <c r="M475" s="20">
        <v>0</v>
      </c>
      <c r="N475" s="20">
        <v>0</v>
      </c>
      <c r="O475" s="20">
        <v>0</v>
      </c>
      <c r="P475" s="21">
        <v>0</v>
      </c>
      <c r="Q475" s="15">
        <v>0</v>
      </c>
      <c r="R475" s="15">
        <v>0</v>
      </c>
      <c r="S475" s="15">
        <v>0</v>
      </c>
      <c r="T475" s="15">
        <v>0</v>
      </c>
      <c r="U475" s="15">
        <v>0</v>
      </c>
      <c r="V475" s="15">
        <v>0</v>
      </c>
      <c r="W475" s="23">
        <v>0</v>
      </c>
      <c r="X475" s="23">
        <v>0</v>
      </c>
      <c r="Y475" s="23">
        <v>0</v>
      </c>
      <c r="Z475" s="23">
        <v>0</v>
      </c>
      <c r="AA475" s="20">
        <v>0</v>
      </c>
      <c r="AB475" s="20" t="s">
        <v>374</v>
      </c>
      <c r="AC475" s="22">
        <v>0</v>
      </c>
    </row>
    <row r="476" spans="1:29" ht="15.75" thickBot="1" x14ac:dyDescent="0.3">
      <c r="A476" s="4" t="s">
        <v>56</v>
      </c>
      <c r="B476" s="5" t="s">
        <v>118</v>
      </c>
      <c r="C476" s="14" t="s">
        <v>16</v>
      </c>
      <c r="D476" s="14">
        <v>1</v>
      </c>
      <c r="E476" s="20">
        <v>39</v>
      </c>
      <c r="F476" s="6">
        <v>4</v>
      </c>
      <c r="G476" s="20">
        <v>4</v>
      </c>
      <c r="H476" s="6">
        <v>2</v>
      </c>
      <c r="I476" s="6">
        <v>1.5</v>
      </c>
      <c r="J476" s="20">
        <v>0</v>
      </c>
      <c r="K476" s="20">
        <v>0</v>
      </c>
      <c r="L476" s="20">
        <v>0</v>
      </c>
      <c r="M476" s="20">
        <v>0</v>
      </c>
      <c r="N476" s="20">
        <v>0</v>
      </c>
      <c r="O476" s="20">
        <v>0</v>
      </c>
      <c r="P476" s="21">
        <v>0</v>
      </c>
      <c r="Q476" s="15">
        <v>0</v>
      </c>
      <c r="R476" s="15">
        <v>0</v>
      </c>
      <c r="S476" s="15">
        <v>0</v>
      </c>
      <c r="T476" s="15">
        <v>0</v>
      </c>
      <c r="U476" s="15">
        <v>0</v>
      </c>
      <c r="V476" s="15">
        <v>0</v>
      </c>
      <c r="W476" s="23">
        <v>0</v>
      </c>
      <c r="X476" s="23">
        <v>0</v>
      </c>
      <c r="Y476" s="23">
        <v>0</v>
      </c>
      <c r="Z476" s="23">
        <v>0</v>
      </c>
      <c r="AA476" s="20">
        <v>0</v>
      </c>
      <c r="AB476" s="20" t="s">
        <v>374</v>
      </c>
      <c r="AC476" s="22">
        <v>0</v>
      </c>
    </row>
    <row r="477" spans="1:29" ht="15.75" thickBot="1" x14ac:dyDescent="0.3">
      <c r="A477" s="4" t="s">
        <v>56</v>
      </c>
      <c r="B477" s="5" t="s">
        <v>268</v>
      </c>
      <c r="C477" s="14" t="s">
        <v>14</v>
      </c>
      <c r="D477" s="14">
        <v>2</v>
      </c>
      <c r="E477" s="20">
        <v>34</v>
      </c>
      <c r="F477" s="6">
        <v>4</v>
      </c>
      <c r="G477" s="20">
        <v>3</v>
      </c>
      <c r="H477" s="6">
        <v>0.8</v>
      </c>
      <c r="I477" s="6">
        <v>0.3</v>
      </c>
      <c r="J477" s="20">
        <v>0</v>
      </c>
      <c r="K477" s="20">
        <v>0</v>
      </c>
      <c r="L477" s="20">
        <v>0</v>
      </c>
      <c r="M477" s="20">
        <v>0</v>
      </c>
      <c r="N477" s="20">
        <v>0</v>
      </c>
      <c r="O477" s="20">
        <v>0</v>
      </c>
      <c r="P477" s="21">
        <v>0</v>
      </c>
      <c r="Q477" s="15">
        <v>0</v>
      </c>
      <c r="R477" s="15">
        <v>0</v>
      </c>
      <c r="S477" s="15">
        <v>0</v>
      </c>
      <c r="T477" s="15">
        <v>0</v>
      </c>
      <c r="U477" s="15">
        <v>0</v>
      </c>
      <c r="V477" s="15">
        <v>0</v>
      </c>
      <c r="W477" s="23">
        <v>0</v>
      </c>
      <c r="X477" s="23">
        <v>0</v>
      </c>
      <c r="Y477" s="23">
        <v>0</v>
      </c>
      <c r="Z477" s="23">
        <v>0</v>
      </c>
      <c r="AA477" s="20">
        <v>1</v>
      </c>
      <c r="AB477" s="20" t="s">
        <v>374</v>
      </c>
      <c r="AC477" s="22">
        <v>0</v>
      </c>
    </row>
    <row r="478" spans="1:29" ht="15.75" thickBot="1" x14ac:dyDescent="0.3">
      <c r="A478" s="4" t="s">
        <v>56</v>
      </c>
      <c r="B478" s="5" t="s">
        <v>153</v>
      </c>
      <c r="C478" s="14" t="s">
        <v>14</v>
      </c>
      <c r="D478" s="14">
        <v>2</v>
      </c>
      <c r="E478" s="20">
        <v>30</v>
      </c>
      <c r="F478" s="6">
        <v>4.4000000000000004</v>
      </c>
      <c r="G478" s="20">
        <v>12</v>
      </c>
      <c r="H478" s="6">
        <v>1.3</v>
      </c>
      <c r="I478" s="6">
        <v>7.6</v>
      </c>
      <c r="J478" s="20">
        <v>0</v>
      </c>
      <c r="K478" s="20">
        <v>0</v>
      </c>
      <c r="L478" s="20">
        <v>0</v>
      </c>
      <c r="M478" s="20">
        <v>0</v>
      </c>
      <c r="N478" s="20">
        <v>0</v>
      </c>
      <c r="O478" s="20">
        <v>0</v>
      </c>
      <c r="P478" s="21">
        <v>0</v>
      </c>
      <c r="Q478" s="15">
        <v>0.9</v>
      </c>
      <c r="R478" s="15">
        <v>0.9</v>
      </c>
      <c r="S478" s="15">
        <v>1.1000000000000001</v>
      </c>
      <c r="T478" s="15">
        <v>-0.9</v>
      </c>
      <c r="U478" s="15">
        <v>-0.9</v>
      </c>
      <c r="V478" s="15">
        <v>-1.1000000000000001</v>
      </c>
      <c r="W478" s="23">
        <v>0.11842105263157895</v>
      </c>
      <c r="X478" s="23">
        <v>0.11842105263157895</v>
      </c>
      <c r="Y478" s="23">
        <v>0.14473684210526316</v>
      </c>
      <c r="Z478" s="23">
        <v>0.26315789473684215</v>
      </c>
      <c r="AA478" s="20">
        <v>3</v>
      </c>
      <c r="AB478" s="20" t="s">
        <v>374</v>
      </c>
      <c r="AC478" s="22">
        <v>0</v>
      </c>
    </row>
    <row r="479" spans="1:29" ht="15.75" thickBot="1" x14ac:dyDescent="0.3">
      <c r="A479" s="4" t="s">
        <v>56</v>
      </c>
      <c r="B479" s="5" t="s">
        <v>252</v>
      </c>
      <c r="C479" s="14" t="s">
        <v>14</v>
      </c>
      <c r="D479" s="14">
        <v>2</v>
      </c>
      <c r="E479" s="20">
        <v>26</v>
      </c>
      <c r="F479" s="6">
        <v>4.5</v>
      </c>
      <c r="G479" s="20">
        <v>15</v>
      </c>
      <c r="H479" s="6">
        <v>1.9</v>
      </c>
      <c r="I479" s="6">
        <v>6.2</v>
      </c>
      <c r="J479" s="20">
        <v>0</v>
      </c>
      <c r="K479" s="20">
        <v>0</v>
      </c>
      <c r="L479" s="20">
        <v>0</v>
      </c>
      <c r="M479" s="20">
        <v>0</v>
      </c>
      <c r="N479" s="20">
        <v>0</v>
      </c>
      <c r="O479" s="20">
        <v>0</v>
      </c>
      <c r="P479" s="21">
        <v>0</v>
      </c>
      <c r="Q479" s="15">
        <v>0.2</v>
      </c>
      <c r="R479" s="15">
        <v>0.2</v>
      </c>
      <c r="S479" s="15">
        <v>0.3</v>
      </c>
      <c r="T479" s="15">
        <v>-0.2</v>
      </c>
      <c r="U479" s="15">
        <v>-0.2</v>
      </c>
      <c r="V479" s="15">
        <v>-0.3</v>
      </c>
      <c r="W479" s="23">
        <v>3.2258064516129031E-2</v>
      </c>
      <c r="X479" s="23">
        <v>3.2258064516129031E-2</v>
      </c>
      <c r="Y479" s="23">
        <v>4.8387096774193547E-2</v>
      </c>
      <c r="Z479" s="23">
        <v>8.0645161290322578E-2</v>
      </c>
      <c r="AA479" s="20">
        <v>1</v>
      </c>
      <c r="AB479" s="20" t="s">
        <v>374</v>
      </c>
      <c r="AC479" s="22">
        <v>0</v>
      </c>
    </row>
    <row r="480" spans="1:29" ht="15.75" thickBot="1" x14ac:dyDescent="0.3">
      <c r="A480" s="4" t="s">
        <v>56</v>
      </c>
      <c r="B480" s="5" t="s">
        <v>1069</v>
      </c>
      <c r="C480" s="14" t="s">
        <v>14</v>
      </c>
      <c r="D480" s="14">
        <v>2</v>
      </c>
      <c r="E480" s="20">
        <v>24</v>
      </c>
      <c r="F480" s="6">
        <v>4.4000000000000004</v>
      </c>
      <c r="G480" s="20">
        <v>7</v>
      </c>
      <c r="H480" s="6">
        <v>1.2</v>
      </c>
      <c r="I480" s="6">
        <v>3.6</v>
      </c>
      <c r="J480" s="20">
        <v>0</v>
      </c>
      <c r="K480" s="20">
        <v>0</v>
      </c>
      <c r="L480" s="20">
        <v>0</v>
      </c>
      <c r="M480" s="20">
        <v>0</v>
      </c>
      <c r="N480" s="20">
        <v>0</v>
      </c>
      <c r="O480" s="20">
        <v>0</v>
      </c>
      <c r="P480" s="21">
        <v>0</v>
      </c>
      <c r="Q480" s="15">
        <v>0.1</v>
      </c>
      <c r="R480" s="15">
        <v>0.1</v>
      </c>
      <c r="S480" s="15">
        <v>0</v>
      </c>
      <c r="T480" s="15">
        <v>-0.1</v>
      </c>
      <c r="U480" s="15">
        <v>-0.1</v>
      </c>
      <c r="V480" s="15">
        <v>0</v>
      </c>
      <c r="W480" s="23">
        <v>2.777777777777778E-2</v>
      </c>
      <c r="X480" s="23">
        <v>2.777777777777778E-2</v>
      </c>
      <c r="Y480" s="23">
        <v>0</v>
      </c>
      <c r="Z480" s="23">
        <v>2.777777777777778E-2</v>
      </c>
      <c r="AA480" s="20">
        <v>0</v>
      </c>
      <c r="AB480" s="20" t="s">
        <v>374</v>
      </c>
      <c r="AC480" s="22">
        <v>0</v>
      </c>
    </row>
    <row r="481" spans="1:29" ht="15.75" thickBot="1" x14ac:dyDescent="0.3">
      <c r="A481" s="4" t="s">
        <v>56</v>
      </c>
      <c r="B481" s="5" t="s">
        <v>160</v>
      </c>
      <c r="C481" s="14" t="s">
        <v>14</v>
      </c>
      <c r="D481" s="14">
        <v>2</v>
      </c>
      <c r="E481" s="20">
        <v>32</v>
      </c>
      <c r="F481" s="6">
        <v>4.3</v>
      </c>
      <c r="G481" s="20">
        <v>9</v>
      </c>
      <c r="H481" s="6">
        <v>2.2000000000000002</v>
      </c>
      <c r="I481" s="6">
        <v>2.2000000000000002</v>
      </c>
      <c r="J481" s="20">
        <v>0</v>
      </c>
      <c r="K481" s="20">
        <v>0</v>
      </c>
      <c r="L481" s="20">
        <v>0</v>
      </c>
      <c r="M481" s="20">
        <v>0</v>
      </c>
      <c r="N481" s="20">
        <v>0</v>
      </c>
      <c r="O481" s="20">
        <v>0</v>
      </c>
      <c r="P481" s="21">
        <v>0</v>
      </c>
      <c r="Q481" s="15">
        <v>0</v>
      </c>
      <c r="R481" s="15">
        <v>0</v>
      </c>
      <c r="S481" s="15">
        <v>0.1</v>
      </c>
      <c r="T481" s="15">
        <v>0</v>
      </c>
      <c r="U481" s="15">
        <v>0</v>
      </c>
      <c r="V481" s="15">
        <v>-0.1</v>
      </c>
      <c r="W481" s="23">
        <v>0</v>
      </c>
      <c r="X481" s="23">
        <v>0</v>
      </c>
      <c r="Y481" s="23">
        <v>4.5454545454545456E-2</v>
      </c>
      <c r="Z481" s="23">
        <v>4.5454545454545456E-2</v>
      </c>
      <c r="AA481" s="20">
        <v>0</v>
      </c>
      <c r="AB481" s="20" t="s">
        <v>374</v>
      </c>
      <c r="AC481" s="22">
        <v>0</v>
      </c>
    </row>
    <row r="482" spans="1:29" ht="15.75" thickBot="1" x14ac:dyDescent="0.3">
      <c r="A482" s="4" t="s">
        <v>56</v>
      </c>
      <c r="B482" s="5" t="s">
        <v>178</v>
      </c>
      <c r="C482" s="14" t="s">
        <v>14</v>
      </c>
      <c r="D482" s="14">
        <v>2</v>
      </c>
      <c r="E482" s="20">
        <v>26</v>
      </c>
      <c r="F482" s="6">
        <v>4.4000000000000004</v>
      </c>
      <c r="G482" s="20">
        <v>11</v>
      </c>
      <c r="H482" s="6">
        <v>1.4</v>
      </c>
      <c r="I482" s="6">
        <v>7.3</v>
      </c>
      <c r="J482" s="20">
        <v>0</v>
      </c>
      <c r="K482" s="20">
        <v>0</v>
      </c>
      <c r="L482" s="20">
        <v>0</v>
      </c>
      <c r="M482" s="20">
        <v>0</v>
      </c>
      <c r="N482" s="20">
        <v>0</v>
      </c>
      <c r="O482" s="20">
        <v>0</v>
      </c>
      <c r="P482" s="21">
        <v>0</v>
      </c>
      <c r="Q482" s="15">
        <v>0.1</v>
      </c>
      <c r="R482" s="15">
        <v>0.1</v>
      </c>
      <c r="S482" s="15">
        <v>0.6</v>
      </c>
      <c r="T482" s="15">
        <v>-0.1</v>
      </c>
      <c r="U482" s="15">
        <v>-0.1</v>
      </c>
      <c r="V482" s="15">
        <v>-0.6</v>
      </c>
      <c r="W482" s="23">
        <v>1.3698630136986302E-2</v>
      </c>
      <c r="X482" s="23">
        <v>1.3698630136986302E-2</v>
      </c>
      <c r="Y482" s="23">
        <v>8.2191780821917804E-2</v>
      </c>
      <c r="Z482" s="23">
        <v>9.5890410958904104E-2</v>
      </c>
      <c r="AA482" s="20">
        <v>0</v>
      </c>
      <c r="AB482" s="20" t="s">
        <v>374</v>
      </c>
      <c r="AC482" s="22">
        <v>0</v>
      </c>
    </row>
    <row r="483" spans="1:29" ht="15.75" thickBot="1" x14ac:dyDescent="0.3">
      <c r="A483" s="4" t="s">
        <v>56</v>
      </c>
      <c r="B483" s="5" t="s">
        <v>88</v>
      </c>
      <c r="C483" s="14" t="s">
        <v>14</v>
      </c>
      <c r="D483" s="14">
        <v>2</v>
      </c>
      <c r="E483" s="20">
        <v>27</v>
      </c>
      <c r="F483" s="6">
        <v>4.5</v>
      </c>
      <c r="G483" s="20">
        <v>20</v>
      </c>
      <c r="H483" s="6">
        <v>2.2000000000000002</v>
      </c>
      <c r="I483" s="6">
        <v>9</v>
      </c>
      <c r="J483" s="20">
        <v>0</v>
      </c>
      <c r="K483" s="20">
        <v>0</v>
      </c>
      <c r="L483" s="20">
        <v>0</v>
      </c>
      <c r="M483" s="20">
        <v>0</v>
      </c>
      <c r="N483" s="20">
        <v>1</v>
      </c>
      <c r="O483" s="20">
        <v>1</v>
      </c>
      <c r="P483" s="21">
        <v>1</v>
      </c>
      <c r="Q483" s="15">
        <v>0.7</v>
      </c>
      <c r="R483" s="15">
        <v>0.7</v>
      </c>
      <c r="S483" s="15">
        <v>0.1</v>
      </c>
      <c r="T483" s="15">
        <v>-0.7</v>
      </c>
      <c r="U483" s="15">
        <v>-0.7</v>
      </c>
      <c r="V483" s="15">
        <v>0.9</v>
      </c>
      <c r="W483" s="23">
        <v>7.7777777777777779E-2</v>
      </c>
      <c r="X483" s="23">
        <v>7.7777777777777779E-2</v>
      </c>
      <c r="Y483" s="23">
        <v>1.1111111111111112E-2</v>
      </c>
      <c r="Z483" s="23">
        <v>8.8888888888888892E-2</v>
      </c>
      <c r="AA483" s="20">
        <v>3</v>
      </c>
      <c r="AB483" s="20" t="s">
        <v>374</v>
      </c>
      <c r="AC483" s="22">
        <v>0</v>
      </c>
    </row>
    <row r="484" spans="1:29" ht="15.75" thickBot="1" x14ac:dyDescent="0.3">
      <c r="A484" s="4" t="s">
        <v>56</v>
      </c>
      <c r="B484" s="5" t="s">
        <v>198</v>
      </c>
      <c r="C484" s="14" t="s">
        <v>13</v>
      </c>
      <c r="D484" s="14">
        <v>3</v>
      </c>
      <c r="E484" s="20">
        <v>27</v>
      </c>
      <c r="F484" s="6">
        <v>5</v>
      </c>
      <c r="G484" s="20">
        <v>8</v>
      </c>
      <c r="H484" s="6">
        <v>1.1000000000000001</v>
      </c>
      <c r="I484" s="6">
        <v>4</v>
      </c>
      <c r="J484" s="20">
        <v>0</v>
      </c>
      <c r="K484" s="20">
        <v>0</v>
      </c>
      <c r="L484" s="20">
        <v>0</v>
      </c>
      <c r="M484" s="20">
        <v>0</v>
      </c>
      <c r="N484" s="20">
        <v>0</v>
      </c>
      <c r="O484" s="20">
        <v>0</v>
      </c>
      <c r="P484" s="21">
        <v>0</v>
      </c>
      <c r="Q484" s="15">
        <v>0.1</v>
      </c>
      <c r="R484" s="15">
        <v>0.1</v>
      </c>
      <c r="S484" s="15">
        <v>0.3</v>
      </c>
      <c r="T484" s="15">
        <v>-0.1</v>
      </c>
      <c r="U484" s="15">
        <v>-0.1</v>
      </c>
      <c r="V484" s="15">
        <v>-0.3</v>
      </c>
      <c r="W484" s="23">
        <v>2.5000000000000001E-2</v>
      </c>
      <c r="X484" s="23">
        <v>2.5000000000000001E-2</v>
      </c>
      <c r="Y484" s="23">
        <v>7.4999999999999997E-2</v>
      </c>
      <c r="Z484" s="23">
        <v>0.1</v>
      </c>
      <c r="AA484" s="20">
        <v>2</v>
      </c>
      <c r="AB484" s="20" t="s">
        <v>374</v>
      </c>
      <c r="AC484" s="22">
        <v>0</v>
      </c>
    </row>
    <row r="485" spans="1:29" ht="15.75" thickBot="1" x14ac:dyDescent="0.3">
      <c r="A485" s="4" t="s">
        <v>56</v>
      </c>
      <c r="B485" s="5" t="s">
        <v>1546</v>
      </c>
      <c r="C485" s="14" t="s">
        <v>13</v>
      </c>
      <c r="D485" s="14">
        <v>3</v>
      </c>
      <c r="E485" s="20">
        <v>27</v>
      </c>
      <c r="F485" s="6">
        <v>5</v>
      </c>
      <c r="G485" s="20">
        <v>3</v>
      </c>
      <c r="H485" s="6">
        <v>0.5</v>
      </c>
      <c r="I485" s="6">
        <v>2.2000000000000002</v>
      </c>
      <c r="J485" s="20">
        <v>0</v>
      </c>
      <c r="K485" s="20">
        <v>0</v>
      </c>
      <c r="L485" s="20">
        <v>0</v>
      </c>
      <c r="M485" s="20">
        <v>0</v>
      </c>
      <c r="N485" s="20">
        <v>0</v>
      </c>
      <c r="O485" s="20">
        <v>0</v>
      </c>
      <c r="P485" s="21">
        <v>0</v>
      </c>
      <c r="Q485" s="15">
        <v>0.2</v>
      </c>
      <c r="R485" s="15">
        <v>0.2</v>
      </c>
      <c r="S485" s="15">
        <v>0.1</v>
      </c>
      <c r="T485" s="15">
        <v>-0.2</v>
      </c>
      <c r="U485" s="15">
        <v>-0.2</v>
      </c>
      <c r="V485" s="15">
        <v>-0.1</v>
      </c>
      <c r="W485" s="23">
        <v>9.0909090909090912E-2</v>
      </c>
      <c r="X485" s="23">
        <v>9.0909090909090912E-2</v>
      </c>
      <c r="Y485" s="23">
        <v>4.5454545454545456E-2</v>
      </c>
      <c r="Z485" s="23">
        <v>0.13636363636363635</v>
      </c>
      <c r="AA485" s="20">
        <v>3</v>
      </c>
      <c r="AB485" s="20" t="s">
        <v>374</v>
      </c>
      <c r="AC485" s="22">
        <v>0</v>
      </c>
    </row>
    <row r="486" spans="1:29" ht="15.75" thickBot="1" x14ac:dyDescent="0.3">
      <c r="A486" s="4" t="s">
        <v>56</v>
      </c>
      <c r="B486" s="5" t="s">
        <v>57</v>
      </c>
      <c r="C486" s="14" t="s">
        <v>13</v>
      </c>
      <c r="D486" s="14">
        <v>3</v>
      </c>
      <c r="E486" s="20">
        <v>27</v>
      </c>
      <c r="F486" s="6">
        <v>7.4</v>
      </c>
      <c r="G486" s="20">
        <v>45</v>
      </c>
      <c r="H486" s="6">
        <v>5</v>
      </c>
      <c r="I486" s="6">
        <v>8.6999999999999993</v>
      </c>
      <c r="J486" s="20">
        <v>2</v>
      </c>
      <c r="K486" s="20">
        <v>1</v>
      </c>
      <c r="L486" s="20">
        <v>1</v>
      </c>
      <c r="M486" s="20">
        <v>3</v>
      </c>
      <c r="N486" s="20">
        <v>2</v>
      </c>
      <c r="O486" s="20">
        <v>3</v>
      </c>
      <c r="P486" s="21">
        <v>6</v>
      </c>
      <c r="Q486" s="15">
        <v>1.1000000000000001</v>
      </c>
      <c r="R486" s="15">
        <v>1.8</v>
      </c>
      <c r="S486" s="15">
        <v>2.2999999999999998</v>
      </c>
      <c r="T486" s="15">
        <v>0.89999999999999991</v>
      </c>
      <c r="U486" s="15">
        <v>1.2</v>
      </c>
      <c r="V486" s="15">
        <v>-0.29999999999999982</v>
      </c>
      <c r="W486" s="23">
        <v>0.12643678160919541</v>
      </c>
      <c r="X486" s="23">
        <v>0.20689655172413796</v>
      </c>
      <c r="Y486" s="23">
        <v>0.26436781609195403</v>
      </c>
      <c r="Z486" s="23">
        <v>0.39080459770114945</v>
      </c>
      <c r="AA486" s="20">
        <v>0</v>
      </c>
      <c r="AB486" s="20" t="s">
        <v>374</v>
      </c>
      <c r="AC486" s="22">
        <v>0</v>
      </c>
    </row>
    <row r="487" spans="1:29" ht="15.75" thickBot="1" x14ac:dyDescent="0.3">
      <c r="A487" s="4" t="s">
        <v>56</v>
      </c>
      <c r="B487" s="5" t="s">
        <v>1547</v>
      </c>
      <c r="C487" s="14" t="s">
        <v>13</v>
      </c>
      <c r="D487" s="14">
        <v>3</v>
      </c>
      <c r="E487" s="20">
        <v>24</v>
      </c>
      <c r="F487" s="6">
        <v>6.2</v>
      </c>
      <c r="G487" s="20">
        <v>23</v>
      </c>
      <c r="H487" s="6">
        <v>2.9</v>
      </c>
      <c r="I487" s="6">
        <v>7.4</v>
      </c>
      <c r="J487" s="20">
        <v>2</v>
      </c>
      <c r="K487" s="20">
        <v>0</v>
      </c>
      <c r="L487" s="20">
        <v>0</v>
      </c>
      <c r="M487" s="20">
        <v>2</v>
      </c>
      <c r="N487" s="20">
        <v>0</v>
      </c>
      <c r="O487" s="20">
        <v>0</v>
      </c>
      <c r="P487" s="21">
        <v>2</v>
      </c>
      <c r="Q487" s="15">
        <v>2.8</v>
      </c>
      <c r="R487" s="15">
        <v>2.8</v>
      </c>
      <c r="S487" s="15">
        <v>0.9</v>
      </c>
      <c r="T487" s="15">
        <v>-0.79999999999999982</v>
      </c>
      <c r="U487" s="15">
        <v>-0.79999999999999982</v>
      </c>
      <c r="V487" s="15">
        <v>-0.9</v>
      </c>
      <c r="W487" s="23">
        <v>0.37837837837837834</v>
      </c>
      <c r="X487" s="23">
        <v>0.37837837837837834</v>
      </c>
      <c r="Y487" s="23">
        <v>0.12162162162162161</v>
      </c>
      <c r="Z487" s="23">
        <v>0.49999999999999994</v>
      </c>
      <c r="AA487" s="20">
        <v>0</v>
      </c>
      <c r="AB487" s="20" t="s">
        <v>374</v>
      </c>
      <c r="AC487" s="22">
        <v>1</v>
      </c>
    </row>
    <row r="488" spans="1:29" ht="15.75" thickBot="1" x14ac:dyDescent="0.3">
      <c r="A488" s="4" t="s">
        <v>56</v>
      </c>
      <c r="B488" s="5" t="s">
        <v>123</v>
      </c>
      <c r="C488" s="14" t="s">
        <v>13</v>
      </c>
      <c r="D488" s="14">
        <v>3</v>
      </c>
      <c r="E488" s="20">
        <v>27</v>
      </c>
      <c r="F488" s="6">
        <v>5.9</v>
      </c>
      <c r="G488" s="20">
        <v>25</v>
      </c>
      <c r="H488" s="6">
        <v>2.8</v>
      </c>
      <c r="I488" s="6">
        <v>7</v>
      </c>
      <c r="J488" s="20">
        <v>1</v>
      </c>
      <c r="K488" s="20">
        <v>1</v>
      </c>
      <c r="L488" s="20">
        <v>1</v>
      </c>
      <c r="M488" s="20">
        <v>2</v>
      </c>
      <c r="N488" s="20">
        <v>0</v>
      </c>
      <c r="O488" s="20">
        <v>0</v>
      </c>
      <c r="P488" s="21">
        <v>2</v>
      </c>
      <c r="Q488" s="15">
        <v>1.3</v>
      </c>
      <c r="R488" s="15">
        <v>2.1</v>
      </c>
      <c r="S488" s="15">
        <v>0.6</v>
      </c>
      <c r="T488" s="15">
        <v>-0.30000000000000004</v>
      </c>
      <c r="U488" s="15">
        <v>-0.10000000000000009</v>
      </c>
      <c r="V488" s="15">
        <v>-0.6</v>
      </c>
      <c r="W488" s="23">
        <v>0.18571428571428572</v>
      </c>
      <c r="X488" s="23">
        <v>0.3</v>
      </c>
      <c r="Y488" s="23">
        <v>8.5714285714285715E-2</v>
      </c>
      <c r="Z488" s="23">
        <v>0.27142857142857146</v>
      </c>
      <c r="AA488" s="20">
        <v>3</v>
      </c>
      <c r="AB488" s="20" t="s">
        <v>374</v>
      </c>
      <c r="AC488" s="22">
        <v>0</v>
      </c>
    </row>
    <row r="489" spans="1:29" ht="15.75" thickBot="1" x14ac:dyDescent="0.3">
      <c r="A489" s="4" t="s">
        <v>56</v>
      </c>
      <c r="B489" s="5" t="s">
        <v>1548</v>
      </c>
      <c r="C489" s="14" t="s">
        <v>13</v>
      </c>
      <c r="D489" s="14">
        <v>3</v>
      </c>
      <c r="E489" s="20">
        <v>18</v>
      </c>
      <c r="F489" s="6">
        <v>4.8</v>
      </c>
      <c r="G489" s="20">
        <v>1</v>
      </c>
      <c r="H489" s="6">
        <v>1</v>
      </c>
      <c r="I489" s="6">
        <v>0.1</v>
      </c>
      <c r="J489" s="20">
        <v>0</v>
      </c>
      <c r="K489" s="20">
        <v>0</v>
      </c>
      <c r="L489" s="20">
        <v>0</v>
      </c>
      <c r="M489" s="20">
        <v>0</v>
      </c>
      <c r="N489" s="20">
        <v>0</v>
      </c>
      <c r="O489" s="20">
        <v>0</v>
      </c>
      <c r="P489" s="21">
        <v>0</v>
      </c>
      <c r="Q489" s="15">
        <v>0</v>
      </c>
      <c r="R489" s="15">
        <v>0</v>
      </c>
      <c r="S489" s="15">
        <v>0</v>
      </c>
      <c r="T489" s="15">
        <v>0</v>
      </c>
      <c r="U489" s="15">
        <v>0</v>
      </c>
      <c r="V489" s="15">
        <v>0</v>
      </c>
      <c r="W489" s="23">
        <v>0</v>
      </c>
      <c r="X489" s="23">
        <v>0</v>
      </c>
      <c r="Y489" s="23">
        <v>0</v>
      </c>
      <c r="Z489" s="23">
        <v>0</v>
      </c>
      <c r="AA489" s="20">
        <v>0</v>
      </c>
      <c r="AB489" s="20" t="s">
        <v>374</v>
      </c>
      <c r="AC489" s="22">
        <v>0</v>
      </c>
    </row>
    <row r="490" spans="1:29" ht="15.75" thickBot="1" x14ac:dyDescent="0.3">
      <c r="A490" s="4" t="s">
        <v>56</v>
      </c>
      <c r="B490" s="5" t="s">
        <v>84</v>
      </c>
      <c r="C490" s="14" t="s">
        <v>13</v>
      </c>
      <c r="D490" s="14">
        <v>3</v>
      </c>
      <c r="E490" s="20">
        <v>29</v>
      </c>
      <c r="F490" s="6">
        <v>5</v>
      </c>
      <c r="G490" s="20">
        <v>29</v>
      </c>
      <c r="H490" s="6">
        <v>3.2</v>
      </c>
      <c r="I490" s="6">
        <v>6.3</v>
      </c>
      <c r="J490" s="20">
        <v>2</v>
      </c>
      <c r="K490" s="20">
        <v>0</v>
      </c>
      <c r="L490" s="20">
        <v>0</v>
      </c>
      <c r="M490" s="20">
        <v>2</v>
      </c>
      <c r="N490" s="20">
        <v>0</v>
      </c>
      <c r="O490" s="20">
        <v>1</v>
      </c>
      <c r="P490" s="21">
        <v>3</v>
      </c>
      <c r="Q490" s="15">
        <v>2</v>
      </c>
      <c r="R490" s="15">
        <v>2</v>
      </c>
      <c r="S490" s="15">
        <v>0.5</v>
      </c>
      <c r="T490" s="15">
        <v>0</v>
      </c>
      <c r="U490" s="15">
        <v>0</v>
      </c>
      <c r="V490" s="15">
        <v>-0.5</v>
      </c>
      <c r="W490" s="23">
        <v>0.31746031746031744</v>
      </c>
      <c r="X490" s="23">
        <v>0.31746031746031744</v>
      </c>
      <c r="Y490" s="23">
        <v>7.9365079365079361E-2</v>
      </c>
      <c r="Z490" s="23">
        <v>0.3968253968253968</v>
      </c>
      <c r="AA490" s="20">
        <v>3</v>
      </c>
      <c r="AB490" s="20" t="s">
        <v>374</v>
      </c>
      <c r="AC490" s="22">
        <v>0</v>
      </c>
    </row>
    <row r="491" spans="1:29" ht="15.75" thickBot="1" x14ac:dyDescent="0.3">
      <c r="A491" s="4" t="s">
        <v>56</v>
      </c>
      <c r="B491" s="5" t="s">
        <v>1070</v>
      </c>
      <c r="C491" s="14" t="s">
        <v>13</v>
      </c>
      <c r="D491" s="14">
        <v>3</v>
      </c>
      <c r="E491" s="20">
        <v>22</v>
      </c>
      <c r="F491" s="6">
        <v>5.7</v>
      </c>
      <c r="G491" s="20">
        <v>14</v>
      </c>
      <c r="H491" s="6">
        <v>1.8</v>
      </c>
      <c r="I491" s="6">
        <v>2.4</v>
      </c>
      <c r="J491" s="20">
        <v>1</v>
      </c>
      <c r="K491" s="20">
        <v>0</v>
      </c>
      <c r="L491" s="20">
        <v>0</v>
      </c>
      <c r="M491" s="20">
        <v>1</v>
      </c>
      <c r="N491" s="20">
        <v>0</v>
      </c>
      <c r="O491" s="20">
        <v>0</v>
      </c>
      <c r="P491" s="21">
        <v>1</v>
      </c>
      <c r="Q491" s="15">
        <v>0.6</v>
      </c>
      <c r="R491" s="15">
        <v>0.6</v>
      </c>
      <c r="S491" s="15">
        <v>0.4</v>
      </c>
      <c r="T491" s="15">
        <v>0.4</v>
      </c>
      <c r="U491" s="15">
        <v>0.4</v>
      </c>
      <c r="V491" s="15">
        <v>-0.4</v>
      </c>
      <c r="W491" s="23">
        <v>0.25</v>
      </c>
      <c r="X491" s="23">
        <v>0.25</v>
      </c>
      <c r="Y491" s="23">
        <v>0.16666666666666669</v>
      </c>
      <c r="Z491" s="23">
        <v>0.41666666666666669</v>
      </c>
      <c r="AA491" s="20">
        <v>1</v>
      </c>
      <c r="AB491" s="20" t="s">
        <v>374</v>
      </c>
      <c r="AC491" s="22">
        <v>0</v>
      </c>
    </row>
    <row r="492" spans="1:29" ht="15.75" thickBot="1" x14ac:dyDescent="0.3">
      <c r="A492" s="4" t="s">
        <v>56</v>
      </c>
      <c r="B492" s="5" t="s">
        <v>1071</v>
      </c>
      <c r="C492" s="14" t="s">
        <v>13</v>
      </c>
      <c r="D492" s="14">
        <v>3</v>
      </c>
      <c r="E492" s="20">
        <v>30</v>
      </c>
      <c r="F492" s="6">
        <v>4.9000000000000004</v>
      </c>
      <c r="G492" s="20">
        <v>16</v>
      </c>
      <c r="H492" s="6">
        <v>1.8</v>
      </c>
      <c r="I492" s="6">
        <v>7.6</v>
      </c>
      <c r="J492" s="20">
        <v>0</v>
      </c>
      <c r="K492" s="20">
        <v>0</v>
      </c>
      <c r="L492" s="20">
        <v>0</v>
      </c>
      <c r="M492" s="20">
        <v>0</v>
      </c>
      <c r="N492" s="20">
        <v>0</v>
      </c>
      <c r="O492" s="20">
        <v>0</v>
      </c>
      <c r="P492" s="21">
        <v>0</v>
      </c>
      <c r="Q492" s="15">
        <v>0.1</v>
      </c>
      <c r="R492" s="15">
        <v>0.1</v>
      </c>
      <c r="S492" s="15">
        <v>0.1</v>
      </c>
      <c r="T492" s="15">
        <v>-0.1</v>
      </c>
      <c r="U492" s="15">
        <v>-0.1</v>
      </c>
      <c r="V492" s="15">
        <v>-0.1</v>
      </c>
      <c r="W492" s="23">
        <v>1.3157894736842106E-2</v>
      </c>
      <c r="X492" s="23">
        <v>1.3157894736842106E-2</v>
      </c>
      <c r="Y492" s="23">
        <v>1.3157894736842106E-2</v>
      </c>
      <c r="Z492" s="23">
        <v>2.6315789473684213E-2</v>
      </c>
      <c r="AA492" s="20">
        <v>2</v>
      </c>
      <c r="AB492" s="20" t="s">
        <v>374</v>
      </c>
      <c r="AC492" s="22">
        <v>0</v>
      </c>
    </row>
    <row r="493" spans="1:29" ht="15.75" thickBot="1" x14ac:dyDescent="0.3">
      <c r="A493" s="4" t="s">
        <v>56</v>
      </c>
      <c r="B493" s="5" t="s">
        <v>1072</v>
      </c>
      <c r="C493" s="14" t="s">
        <v>15</v>
      </c>
      <c r="D493" s="14">
        <v>4</v>
      </c>
      <c r="E493" s="20">
        <v>31</v>
      </c>
      <c r="F493" s="6">
        <v>6.7</v>
      </c>
      <c r="G493" s="20">
        <v>3</v>
      </c>
      <c r="H493" s="6">
        <v>1</v>
      </c>
      <c r="I493" s="6">
        <v>0.7</v>
      </c>
      <c r="J493" s="20">
        <v>0</v>
      </c>
      <c r="K493" s="20">
        <v>0</v>
      </c>
      <c r="L493" s="20">
        <v>0</v>
      </c>
      <c r="M493" s="20">
        <v>0</v>
      </c>
      <c r="N493" s="20">
        <v>0</v>
      </c>
      <c r="O493" s="20">
        <v>0</v>
      </c>
      <c r="P493" s="21">
        <v>0</v>
      </c>
      <c r="Q493" s="15">
        <v>0.3</v>
      </c>
      <c r="R493" s="15">
        <v>0.3</v>
      </c>
      <c r="S493" s="15">
        <v>0.1</v>
      </c>
      <c r="T493" s="15">
        <v>-0.3</v>
      </c>
      <c r="U493" s="15">
        <v>-0.3</v>
      </c>
      <c r="V493" s="15">
        <v>-0.1</v>
      </c>
      <c r="W493" s="23">
        <v>0.4285714285714286</v>
      </c>
      <c r="X493" s="23">
        <v>0.4285714285714286</v>
      </c>
      <c r="Y493" s="23">
        <v>0.14285714285714288</v>
      </c>
      <c r="Z493" s="23">
        <v>0.57142857142857151</v>
      </c>
      <c r="AA493" s="20">
        <v>0</v>
      </c>
      <c r="AB493" s="20" t="s">
        <v>374</v>
      </c>
      <c r="AC493" s="22">
        <v>0</v>
      </c>
    </row>
    <row r="494" spans="1:29" ht="15.75" thickBot="1" x14ac:dyDescent="0.3">
      <c r="A494" s="4" t="s">
        <v>56</v>
      </c>
      <c r="B494" s="5" t="s">
        <v>261</v>
      </c>
      <c r="C494" s="14" t="s">
        <v>15</v>
      </c>
      <c r="D494" s="14">
        <v>4</v>
      </c>
      <c r="E494" s="20">
        <v>32</v>
      </c>
      <c r="F494" s="6">
        <v>5</v>
      </c>
      <c r="G494" s="20">
        <v>18</v>
      </c>
      <c r="H494" s="6">
        <v>4.5</v>
      </c>
      <c r="I494" s="6">
        <v>0.6</v>
      </c>
      <c r="J494" s="20">
        <v>1</v>
      </c>
      <c r="K494" s="20">
        <v>0</v>
      </c>
      <c r="L494" s="20">
        <v>0</v>
      </c>
      <c r="M494" s="20">
        <v>1</v>
      </c>
      <c r="N494" s="20">
        <v>1</v>
      </c>
      <c r="O494" s="20">
        <v>2</v>
      </c>
      <c r="P494" s="21">
        <v>3</v>
      </c>
      <c r="Q494" s="15">
        <v>0.7</v>
      </c>
      <c r="R494" s="15">
        <v>0.7</v>
      </c>
      <c r="S494" s="15">
        <v>0</v>
      </c>
      <c r="T494" s="15">
        <v>0.30000000000000004</v>
      </c>
      <c r="U494" s="15">
        <v>0.30000000000000004</v>
      </c>
      <c r="V494" s="15">
        <v>1</v>
      </c>
      <c r="W494" s="23">
        <v>1.1666666666666667</v>
      </c>
      <c r="X494" s="23">
        <v>1.1666666666666667</v>
      </c>
      <c r="Y494" s="23">
        <v>0</v>
      </c>
      <c r="Z494" s="23">
        <v>1.1666666666666667</v>
      </c>
      <c r="AA494" s="20">
        <v>0</v>
      </c>
      <c r="AB494" s="20" t="s">
        <v>374</v>
      </c>
      <c r="AC494" s="22">
        <v>0</v>
      </c>
    </row>
    <row r="495" spans="1:29" ht="15.75" thickBot="1" x14ac:dyDescent="0.3">
      <c r="A495" s="4" t="s">
        <v>56</v>
      </c>
      <c r="B495" s="5" t="s">
        <v>367</v>
      </c>
      <c r="C495" s="14" t="s">
        <v>15</v>
      </c>
      <c r="D495" s="14">
        <v>4</v>
      </c>
      <c r="E495" s="20">
        <v>34</v>
      </c>
      <c r="F495" s="6">
        <v>5.4</v>
      </c>
      <c r="G495" s="20">
        <v>34</v>
      </c>
      <c r="H495" s="6">
        <v>3.8</v>
      </c>
      <c r="I495" s="6">
        <v>6.2</v>
      </c>
      <c r="J495" s="20">
        <v>1</v>
      </c>
      <c r="K495" s="20">
        <v>0</v>
      </c>
      <c r="L495" s="20">
        <v>0</v>
      </c>
      <c r="M495" s="20">
        <v>1</v>
      </c>
      <c r="N495" s="20">
        <v>1</v>
      </c>
      <c r="O495" s="20">
        <v>4</v>
      </c>
      <c r="P495" s="21">
        <v>5</v>
      </c>
      <c r="Q495" s="15">
        <v>1.9</v>
      </c>
      <c r="R495" s="15">
        <v>1.9</v>
      </c>
      <c r="S495" s="15">
        <v>0.8</v>
      </c>
      <c r="T495" s="15">
        <v>-0.89999999999999991</v>
      </c>
      <c r="U495" s="15">
        <v>-0.89999999999999991</v>
      </c>
      <c r="V495" s="15">
        <v>0.19999999999999996</v>
      </c>
      <c r="W495" s="23">
        <v>0.30645161290322576</v>
      </c>
      <c r="X495" s="23">
        <v>0.30645161290322576</v>
      </c>
      <c r="Y495" s="23">
        <v>0.12903225806451613</v>
      </c>
      <c r="Z495" s="23">
        <v>0.43548387096774188</v>
      </c>
      <c r="AA495" s="20">
        <v>1</v>
      </c>
      <c r="AB495" s="20" t="s">
        <v>374</v>
      </c>
      <c r="AC495" s="22">
        <v>0</v>
      </c>
    </row>
    <row r="496" spans="1:29" ht="15.75" thickBot="1" x14ac:dyDescent="0.3">
      <c r="A496" s="18" t="s">
        <v>33</v>
      </c>
      <c r="B496" s="18" t="s">
        <v>157</v>
      </c>
      <c r="C496" s="14" t="s">
        <v>16</v>
      </c>
      <c r="D496" s="14">
        <v>1</v>
      </c>
      <c r="E496" s="476">
        <v>31</v>
      </c>
      <c r="F496" s="6">
        <v>4.4000000000000004</v>
      </c>
      <c r="G496" s="20">
        <v>10</v>
      </c>
      <c r="H496" s="6">
        <v>2</v>
      </c>
      <c r="I496" s="477">
        <v>5</v>
      </c>
      <c r="J496" s="476">
        <v>0</v>
      </c>
      <c r="K496" s="478">
        <v>0</v>
      </c>
      <c r="L496" s="478">
        <v>0</v>
      </c>
      <c r="M496" s="478">
        <v>0</v>
      </c>
      <c r="N496" s="20">
        <v>0</v>
      </c>
      <c r="O496" s="478">
        <v>0</v>
      </c>
      <c r="P496" s="478">
        <v>0</v>
      </c>
      <c r="Q496" s="479">
        <v>0</v>
      </c>
      <c r="R496" s="479">
        <v>0</v>
      </c>
      <c r="S496" s="479">
        <v>0</v>
      </c>
      <c r="T496" s="479">
        <v>0</v>
      </c>
      <c r="U496" s="479">
        <v>0</v>
      </c>
      <c r="V496" s="479">
        <v>0</v>
      </c>
      <c r="W496" s="480">
        <v>0</v>
      </c>
      <c r="X496" s="480">
        <v>0</v>
      </c>
      <c r="Y496" s="480">
        <v>0</v>
      </c>
      <c r="Z496" s="23">
        <v>0</v>
      </c>
      <c r="AA496" s="478">
        <v>0</v>
      </c>
      <c r="AB496" s="20" t="s">
        <v>374</v>
      </c>
      <c r="AC496" s="481">
        <v>0</v>
      </c>
    </row>
    <row r="497" spans="1:29" ht="15.75" thickBot="1" x14ac:dyDescent="0.3">
      <c r="A497" s="18" t="s">
        <v>33</v>
      </c>
      <c r="B497" s="18" t="s">
        <v>264</v>
      </c>
      <c r="C497" s="14" t="s">
        <v>16</v>
      </c>
      <c r="D497" s="14">
        <v>1</v>
      </c>
      <c r="E497" s="476">
        <v>31</v>
      </c>
      <c r="F497" s="6">
        <v>4</v>
      </c>
      <c r="G497" s="20">
        <v>0</v>
      </c>
      <c r="H497" s="6">
        <v>0</v>
      </c>
      <c r="I497" s="477">
        <v>0</v>
      </c>
      <c r="J497" s="476">
        <v>0</v>
      </c>
      <c r="K497" s="478">
        <v>0</v>
      </c>
      <c r="L497" s="478">
        <v>0</v>
      </c>
      <c r="M497" s="478">
        <v>0</v>
      </c>
      <c r="N497" s="20">
        <v>0</v>
      </c>
      <c r="O497" s="478">
        <v>0</v>
      </c>
      <c r="P497" s="478">
        <v>0</v>
      </c>
      <c r="Q497" s="479">
        <v>0</v>
      </c>
      <c r="R497" s="479">
        <v>0</v>
      </c>
      <c r="S497" s="479">
        <v>0</v>
      </c>
      <c r="T497" s="479">
        <v>0</v>
      </c>
      <c r="U497" s="479">
        <v>0</v>
      </c>
      <c r="V497" s="479">
        <v>0</v>
      </c>
      <c r="W497" s="480">
        <v>0</v>
      </c>
      <c r="X497" s="480">
        <v>0</v>
      </c>
      <c r="Y497" s="480">
        <v>0</v>
      </c>
      <c r="Z497" s="23">
        <v>0</v>
      </c>
      <c r="AA497" s="478">
        <v>0</v>
      </c>
      <c r="AB497" s="20" t="s">
        <v>374</v>
      </c>
      <c r="AC497" s="481">
        <v>0</v>
      </c>
    </row>
    <row r="498" spans="1:29" ht="15.75" thickBot="1" x14ac:dyDescent="0.3">
      <c r="A498" s="18" t="s">
        <v>33</v>
      </c>
      <c r="B498" s="18" t="s">
        <v>72</v>
      </c>
      <c r="C498" s="14" t="s">
        <v>16</v>
      </c>
      <c r="D498" s="14">
        <v>1</v>
      </c>
      <c r="E498" s="476">
        <v>31</v>
      </c>
      <c r="F498" s="6">
        <v>4.3</v>
      </c>
      <c r="G498" s="20">
        <v>5</v>
      </c>
      <c r="H498" s="6">
        <v>1.2</v>
      </c>
      <c r="I498" s="477">
        <v>4</v>
      </c>
      <c r="J498" s="476">
        <v>0</v>
      </c>
      <c r="K498" s="478">
        <v>0</v>
      </c>
      <c r="L498" s="478">
        <v>0</v>
      </c>
      <c r="M498" s="478">
        <v>0</v>
      </c>
      <c r="N498" s="20">
        <v>0</v>
      </c>
      <c r="O498" s="478">
        <v>0</v>
      </c>
      <c r="P498" s="478">
        <v>0</v>
      </c>
      <c r="Q498" s="479">
        <v>0</v>
      </c>
      <c r="R498" s="479">
        <v>0</v>
      </c>
      <c r="S498" s="479">
        <v>0</v>
      </c>
      <c r="T498" s="479">
        <v>0</v>
      </c>
      <c r="U498" s="479">
        <v>0</v>
      </c>
      <c r="V498" s="479">
        <v>0</v>
      </c>
      <c r="W498" s="480">
        <v>0</v>
      </c>
      <c r="X498" s="480">
        <v>0</v>
      </c>
      <c r="Y498" s="480">
        <v>0</v>
      </c>
      <c r="Z498" s="23">
        <v>0</v>
      </c>
      <c r="AA498" s="478">
        <v>0</v>
      </c>
      <c r="AB498" s="20" t="s">
        <v>374</v>
      </c>
      <c r="AC498" s="481">
        <v>0</v>
      </c>
    </row>
    <row r="499" spans="1:29" ht="15.75" thickBot="1" x14ac:dyDescent="0.3">
      <c r="A499" s="18" t="s">
        <v>33</v>
      </c>
      <c r="B499" s="18" t="s">
        <v>288</v>
      </c>
      <c r="C499" s="14" t="s">
        <v>16</v>
      </c>
      <c r="D499" s="14">
        <v>1</v>
      </c>
      <c r="E499" s="476" t="s">
        <v>374</v>
      </c>
      <c r="F499" s="6">
        <v>4</v>
      </c>
      <c r="G499" s="20">
        <v>0</v>
      </c>
      <c r="H499" s="6">
        <v>0</v>
      </c>
      <c r="I499" s="477">
        <v>0</v>
      </c>
      <c r="J499" s="476">
        <v>0</v>
      </c>
      <c r="K499" s="478">
        <v>0</v>
      </c>
      <c r="L499" s="478">
        <v>0</v>
      </c>
      <c r="M499" s="478">
        <v>0</v>
      </c>
      <c r="N499" s="20">
        <v>0</v>
      </c>
      <c r="O499" s="478">
        <v>0</v>
      </c>
      <c r="P499" s="478">
        <v>0</v>
      </c>
      <c r="Q499" s="479">
        <v>0</v>
      </c>
      <c r="R499" s="479">
        <v>0</v>
      </c>
      <c r="S499" s="479">
        <v>0</v>
      </c>
      <c r="T499" s="479">
        <v>0</v>
      </c>
      <c r="U499" s="479">
        <v>0</v>
      </c>
      <c r="V499" s="479">
        <v>0</v>
      </c>
      <c r="W499" s="480">
        <v>0</v>
      </c>
      <c r="X499" s="480">
        <v>0</v>
      </c>
      <c r="Y499" s="480">
        <v>0</v>
      </c>
      <c r="Z499" s="23">
        <v>0</v>
      </c>
      <c r="AA499" s="478">
        <v>0</v>
      </c>
      <c r="AB499" s="20" t="s">
        <v>374</v>
      </c>
      <c r="AC499" s="481">
        <v>0</v>
      </c>
    </row>
    <row r="500" spans="1:29" ht="15.75" thickBot="1" x14ac:dyDescent="0.3">
      <c r="A500" s="18" t="s">
        <v>33</v>
      </c>
      <c r="B500" s="18" t="s">
        <v>80</v>
      </c>
      <c r="C500" s="14" t="s">
        <v>14</v>
      </c>
      <c r="D500" s="14">
        <v>2</v>
      </c>
      <c r="E500" s="476">
        <v>34</v>
      </c>
      <c r="F500" s="6">
        <v>4.4000000000000004</v>
      </c>
      <c r="G500" s="20">
        <v>10</v>
      </c>
      <c r="H500" s="6">
        <v>1.2</v>
      </c>
      <c r="I500" s="477">
        <v>6.3</v>
      </c>
      <c r="J500" s="476">
        <v>0</v>
      </c>
      <c r="K500" s="478">
        <v>0</v>
      </c>
      <c r="L500" s="478">
        <v>0</v>
      </c>
      <c r="M500" s="478">
        <v>0</v>
      </c>
      <c r="N500" s="20">
        <v>0</v>
      </c>
      <c r="O500" s="478">
        <v>1</v>
      </c>
      <c r="P500" s="478">
        <v>1</v>
      </c>
      <c r="Q500" s="479">
        <v>0.5</v>
      </c>
      <c r="R500" s="479">
        <v>0.5</v>
      </c>
      <c r="S500" s="479">
        <v>0.1</v>
      </c>
      <c r="T500" s="479">
        <v>-0.5</v>
      </c>
      <c r="U500" s="479">
        <v>-0.5</v>
      </c>
      <c r="V500" s="479">
        <v>-0.1</v>
      </c>
      <c r="W500" s="480">
        <v>7.9365079365079361E-2</v>
      </c>
      <c r="X500" s="480">
        <v>7.9365079365079361E-2</v>
      </c>
      <c r="Y500" s="480">
        <v>1.5873015873015876E-2</v>
      </c>
      <c r="Z500" s="23">
        <v>9.5238095238095233E-2</v>
      </c>
      <c r="AA500" s="478">
        <v>1</v>
      </c>
      <c r="AB500" s="20" t="s">
        <v>374</v>
      </c>
      <c r="AC500" s="481">
        <v>0</v>
      </c>
    </row>
    <row r="501" spans="1:29" ht="15.75" thickBot="1" x14ac:dyDescent="0.3">
      <c r="A501" s="18" t="s">
        <v>33</v>
      </c>
      <c r="B501" s="18" t="s">
        <v>242</v>
      </c>
      <c r="C501" s="14" t="s">
        <v>14</v>
      </c>
      <c r="D501" s="14">
        <v>2</v>
      </c>
      <c r="E501" s="476">
        <v>32</v>
      </c>
      <c r="F501" s="6">
        <v>4.4000000000000004</v>
      </c>
      <c r="G501" s="20">
        <v>2</v>
      </c>
      <c r="H501" s="6">
        <v>0.5</v>
      </c>
      <c r="I501" s="477">
        <v>2.2999999999999998</v>
      </c>
      <c r="J501" s="476">
        <v>0</v>
      </c>
      <c r="K501" s="478">
        <v>0</v>
      </c>
      <c r="L501" s="478">
        <v>0</v>
      </c>
      <c r="M501" s="478">
        <v>0</v>
      </c>
      <c r="N501" s="20">
        <v>0</v>
      </c>
      <c r="O501" s="478">
        <v>0</v>
      </c>
      <c r="P501" s="478">
        <v>0</v>
      </c>
      <c r="Q501" s="479">
        <v>0.1</v>
      </c>
      <c r="R501" s="479">
        <v>0.1</v>
      </c>
      <c r="S501" s="479">
        <v>0.1</v>
      </c>
      <c r="T501" s="479">
        <v>-0.1</v>
      </c>
      <c r="U501" s="479">
        <v>-0.1</v>
      </c>
      <c r="V501" s="479">
        <v>-0.1</v>
      </c>
      <c r="W501" s="480">
        <v>4.3478260869565223E-2</v>
      </c>
      <c r="X501" s="480">
        <v>4.3478260869565223E-2</v>
      </c>
      <c r="Y501" s="480">
        <v>4.3478260869565223E-2</v>
      </c>
      <c r="Z501" s="23">
        <v>8.6956521739130446E-2</v>
      </c>
      <c r="AA501" s="478">
        <v>0</v>
      </c>
      <c r="AB501" s="20" t="s">
        <v>374</v>
      </c>
      <c r="AC501" s="481">
        <v>0</v>
      </c>
    </row>
    <row r="502" spans="1:29" ht="15.75" thickBot="1" x14ac:dyDescent="0.3">
      <c r="A502" s="18" t="s">
        <v>33</v>
      </c>
      <c r="B502" s="18" t="s">
        <v>89</v>
      </c>
      <c r="C502" s="14" t="s">
        <v>14</v>
      </c>
      <c r="D502" s="14">
        <v>2</v>
      </c>
      <c r="E502" s="476">
        <v>30</v>
      </c>
      <c r="F502" s="6">
        <v>4.5</v>
      </c>
      <c r="G502" s="20">
        <v>10</v>
      </c>
      <c r="H502" s="6">
        <v>1.4</v>
      </c>
      <c r="I502" s="477">
        <v>6.7</v>
      </c>
      <c r="J502" s="476">
        <v>0</v>
      </c>
      <c r="K502" s="478">
        <v>0</v>
      </c>
      <c r="L502" s="478">
        <v>0</v>
      </c>
      <c r="M502" s="478">
        <v>0</v>
      </c>
      <c r="N502" s="20">
        <v>2</v>
      </c>
      <c r="O502" s="478">
        <v>2</v>
      </c>
      <c r="P502" s="478">
        <v>2</v>
      </c>
      <c r="Q502" s="479">
        <v>0.3</v>
      </c>
      <c r="R502" s="479">
        <v>0.3</v>
      </c>
      <c r="S502" s="479">
        <v>0.4</v>
      </c>
      <c r="T502" s="479">
        <v>-0.3</v>
      </c>
      <c r="U502" s="479">
        <v>-0.3</v>
      </c>
      <c r="V502" s="479">
        <v>1.6</v>
      </c>
      <c r="W502" s="480">
        <v>4.4776119402985072E-2</v>
      </c>
      <c r="X502" s="480">
        <v>4.4776119402985072E-2</v>
      </c>
      <c r="Y502" s="480">
        <v>5.9701492537313432E-2</v>
      </c>
      <c r="Z502" s="23">
        <v>0.1044776119402985</v>
      </c>
      <c r="AA502" s="478">
        <v>4</v>
      </c>
      <c r="AB502" s="20" t="s">
        <v>541</v>
      </c>
      <c r="AC502" s="481">
        <v>0</v>
      </c>
    </row>
    <row r="503" spans="1:29" ht="15.75" thickBot="1" x14ac:dyDescent="0.3">
      <c r="A503" s="18" t="s">
        <v>33</v>
      </c>
      <c r="B503" s="18" t="s">
        <v>1549</v>
      </c>
      <c r="C503" s="14" t="s">
        <v>14</v>
      </c>
      <c r="D503" s="14">
        <v>2</v>
      </c>
      <c r="E503" s="476">
        <v>23</v>
      </c>
      <c r="F503" s="6">
        <v>4.5999999999999996</v>
      </c>
      <c r="G503" s="20">
        <v>29</v>
      </c>
      <c r="H503" s="6">
        <v>3.2</v>
      </c>
      <c r="I503" s="477">
        <v>8.3000000000000007</v>
      </c>
      <c r="J503" s="476">
        <v>3</v>
      </c>
      <c r="K503" s="478">
        <v>0</v>
      </c>
      <c r="L503" s="478">
        <v>0</v>
      </c>
      <c r="M503" s="478">
        <v>3</v>
      </c>
      <c r="N503" s="20">
        <v>2</v>
      </c>
      <c r="O503" s="478">
        <v>2</v>
      </c>
      <c r="P503" s="478">
        <v>5</v>
      </c>
      <c r="Q503" s="479">
        <v>1</v>
      </c>
      <c r="R503" s="479">
        <v>1</v>
      </c>
      <c r="S503" s="479">
        <v>0.5</v>
      </c>
      <c r="T503" s="479">
        <v>2</v>
      </c>
      <c r="U503" s="479">
        <v>2</v>
      </c>
      <c r="V503" s="479">
        <v>1.5</v>
      </c>
      <c r="W503" s="480">
        <v>0.12048192771084336</v>
      </c>
      <c r="X503" s="480">
        <v>0.12048192771084336</v>
      </c>
      <c r="Y503" s="480">
        <v>6.0240963855421679E-2</v>
      </c>
      <c r="Z503" s="23">
        <v>0.18072289156626503</v>
      </c>
      <c r="AA503" s="478">
        <v>4</v>
      </c>
      <c r="AB503" s="20" t="s">
        <v>541</v>
      </c>
      <c r="AC503" s="481">
        <v>0</v>
      </c>
    </row>
    <row r="504" spans="1:29" ht="15.75" thickBot="1" x14ac:dyDescent="0.3">
      <c r="A504" s="18" t="s">
        <v>33</v>
      </c>
      <c r="B504" s="18" t="s">
        <v>239</v>
      </c>
      <c r="C504" s="14" t="s">
        <v>14</v>
      </c>
      <c r="D504" s="14">
        <v>2</v>
      </c>
      <c r="E504" s="476">
        <v>25</v>
      </c>
      <c r="F504" s="6">
        <v>4.3</v>
      </c>
      <c r="G504" s="20">
        <v>3</v>
      </c>
      <c r="H504" s="6">
        <v>0.8</v>
      </c>
      <c r="I504" s="477">
        <v>2.9</v>
      </c>
      <c r="J504" s="476">
        <v>0</v>
      </c>
      <c r="K504" s="478">
        <v>0</v>
      </c>
      <c r="L504" s="478">
        <v>0</v>
      </c>
      <c r="M504" s="478">
        <v>0</v>
      </c>
      <c r="N504" s="20">
        <v>0</v>
      </c>
      <c r="O504" s="478">
        <v>0</v>
      </c>
      <c r="P504" s="478">
        <v>0</v>
      </c>
      <c r="Q504" s="479">
        <v>0.2</v>
      </c>
      <c r="R504" s="479">
        <v>0.2</v>
      </c>
      <c r="S504" s="479">
        <v>0</v>
      </c>
      <c r="T504" s="479">
        <v>-0.2</v>
      </c>
      <c r="U504" s="479">
        <v>-0.2</v>
      </c>
      <c r="V504" s="479">
        <v>0</v>
      </c>
      <c r="W504" s="480">
        <v>6.8965517241379309E-2</v>
      </c>
      <c r="X504" s="480">
        <v>6.8965517241379309E-2</v>
      </c>
      <c r="Y504" s="480">
        <v>0</v>
      </c>
      <c r="Z504" s="23">
        <v>6.8965517241379309E-2</v>
      </c>
      <c r="AA504" s="478">
        <v>0</v>
      </c>
      <c r="AB504" s="20" t="s">
        <v>374</v>
      </c>
      <c r="AC504" s="481">
        <v>0</v>
      </c>
    </row>
    <row r="505" spans="1:29" ht="15.75" thickBot="1" x14ac:dyDescent="0.3">
      <c r="A505" s="18" t="s">
        <v>33</v>
      </c>
      <c r="B505" s="18" t="s">
        <v>111</v>
      </c>
      <c r="C505" s="14" t="s">
        <v>14</v>
      </c>
      <c r="D505" s="14">
        <v>2</v>
      </c>
      <c r="E505" s="476">
        <v>25</v>
      </c>
      <c r="F505" s="6">
        <v>4.3</v>
      </c>
      <c r="G505" s="20">
        <v>4</v>
      </c>
      <c r="H505" s="6">
        <v>0.6</v>
      </c>
      <c r="I505" s="477">
        <v>6.5</v>
      </c>
      <c r="J505" s="476">
        <v>0</v>
      </c>
      <c r="K505" s="478">
        <v>0</v>
      </c>
      <c r="L505" s="478">
        <v>0</v>
      </c>
      <c r="M505" s="478">
        <v>0</v>
      </c>
      <c r="N505" s="20">
        <v>1</v>
      </c>
      <c r="O505" s="478">
        <v>1</v>
      </c>
      <c r="P505" s="478">
        <v>1</v>
      </c>
      <c r="Q505" s="479">
        <v>0</v>
      </c>
      <c r="R505" s="479">
        <v>0</v>
      </c>
      <c r="S505" s="479">
        <v>0.3</v>
      </c>
      <c r="T505" s="479">
        <v>0</v>
      </c>
      <c r="U505" s="479">
        <v>0</v>
      </c>
      <c r="V505" s="479">
        <v>0.7</v>
      </c>
      <c r="W505" s="480">
        <v>0</v>
      </c>
      <c r="X505" s="480">
        <v>0</v>
      </c>
      <c r="Y505" s="480">
        <v>4.6153846153846149E-2</v>
      </c>
      <c r="Z505" s="23">
        <v>4.6153846153846149E-2</v>
      </c>
      <c r="AA505" s="478">
        <v>4</v>
      </c>
      <c r="AB505" s="20" t="s">
        <v>541</v>
      </c>
      <c r="AC505" s="481">
        <v>0</v>
      </c>
    </row>
    <row r="506" spans="1:29" ht="15.75" thickBot="1" x14ac:dyDescent="0.3">
      <c r="A506" s="18" t="s">
        <v>33</v>
      </c>
      <c r="B506" s="18" t="s">
        <v>1550</v>
      </c>
      <c r="C506" s="14" t="s">
        <v>14</v>
      </c>
      <c r="D506" s="14">
        <v>2</v>
      </c>
      <c r="E506" s="476" t="s">
        <v>374</v>
      </c>
      <c r="F506" s="6">
        <v>4</v>
      </c>
      <c r="G506" s="20">
        <v>0</v>
      </c>
      <c r="H506" s="6">
        <v>0</v>
      </c>
      <c r="I506" s="477">
        <v>0</v>
      </c>
      <c r="J506" s="476">
        <v>0</v>
      </c>
      <c r="K506" s="478">
        <v>0</v>
      </c>
      <c r="L506" s="478">
        <v>0</v>
      </c>
      <c r="M506" s="478">
        <v>0</v>
      </c>
      <c r="N506" s="20">
        <v>0</v>
      </c>
      <c r="O506" s="478">
        <v>0</v>
      </c>
      <c r="P506" s="478">
        <v>0</v>
      </c>
      <c r="Q506" s="479">
        <v>0</v>
      </c>
      <c r="R506" s="479">
        <v>0</v>
      </c>
      <c r="S506" s="479">
        <v>0</v>
      </c>
      <c r="T506" s="479">
        <v>0</v>
      </c>
      <c r="U506" s="479">
        <v>0</v>
      </c>
      <c r="V506" s="479">
        <v>0</v>
      </c>
      <c r="W506" s="480">
        <v>0</v>
      </c>
      <c r="X506" s="480">
        <v>0</v>
      </c>
      <c r="Y506" s="480">
        <v>0</v>
      </c>
      <c r="Z506" s="23">
        <v>0</v>
      </c>
      <c r="AA506" s="478">
        <v>0</v>
      </c>
      <c r="AB506" s="20" t="s">
        <v>374</v>
      </c>
      <c r="AC506" s="481">
        <v>0</v>
      </c>
    </row>
    <row r="507" spans="1:29" ht="15.75" thickBot="1" x14ac:dyDescent="0.3">
      <c r="A507" s="18" t="s">
        <v>33</v>
      </c>
      <c r="B507" s="18" t="s">
        <v>1551</v>
      </c>
      <c r="C507" s="14" t="s">
        <v>14</v>
      </c>
      <c r="D507" s="14">
        <v>2</v>
      </c>
      <c r="E507" s="476">
        <v>23</v>
      </c>
      <c r="F507" s="6">
        <v>4</v>
      </c>
      <c r="G507" s="20">
        <v>3</v>
      </c>
      <c r="H507" s="6">
        <v>0.6</v>
      </c>
      <c r="I507" s="477">
        <v>4.9000000000000004</v>
      </c>
      <c r="J507" s="476">
        <v>0</v>
      </c>
      <c r="K507" s="478">
        <v>0</v>
      </c>
      <c r="L507" s="478">
        <v>0</v>
      </c>
      <c r="M507" s="478">
        <v>0</v>
      </c>
      <c r="N507" s="20">
        <v>0</v>
      </c>
      <c r="O507" s="478">
        <v>0</v>
      </c>
      <c r="P507" s="478">
        <v>0</v>
      </c>
      <c r="Q507" s="479">
        <v>0.3</v>
      </c>
      <c r="R507" s="479">
        <v>0.3</v>
      </c>
      <c r="S507" s="479">
        <v>0</v>
      </c>
      <c r="T507" s="479">
        <v>-0.3</v>
      </c>
      <c r="U507" s="479">
        <v>-0.3</v>
      </c>
      <c r="V507" s="479">
        <v>0</v>
      </c>
      <c r="W507" s="480">
        <v>6.1224489795918359E-2</v>
      </c>
      <c r="X507" s="480">
        <v>6.1224489795918359E-2</v>
      </c>
      <c r="Y507" s="480">
        <v>0</v>
      </c>
      <c r="Z507" s="23">
        <v>6.1224489795918359E-2</v>
      </c>
      <c r="AA507" s="478">
        <v>2</v>
      </c>
      <c r="AB507" s="20" t="s">
        <v>374</v>
      </c>
      <c r="AC507" s="481">
        <v>0</v>
      </c>
    </row>
    <row r="508" spans="1:29" ht="15.75" thickBot="1" x14ac:dyDescent="0.3">
      <c r="A508" s="18" t="s">
        <v>33</v>
      </c>
      <c r="B508" s="18" t="s">
        <v>1552</v>
      </c>
      <c r="C508" s="14" t="s">
        <v>14</v>
      </c>
      <c r="D508" s="14">
        <v>2</v>
      </c>
      <c r="E508" s="476" t="s">
        <v>374</v>
      </c>
      <c r="F508" s="6">
        <v>4</v>
      </c>
      <c r="G508" s="20">
        <v>0</v>
      </c>
      <c r="H508" s="6">
        <v>0</v>
      </c>
      <c r="I508" s="477">
        <v>0</v>
      </c>
      <c r="J508" s="476">
        <v>0</v>
      </c>
      <c r="K508" s="478">
        <v>0</v>
      </c>
      <c r="L508" s="478">
        <v>0</v>
      </c>
      <c r="M508" s="478">
        <v>0</v>
      </c>
      <c r="N508" s="20">
        <v>0</v>
      </c>
      <c r="O508" s="478">
        <v>0</v>
      </c>
      <c r="P508" s="478">
        <v>0</v>
      </c>
      <c r="Q508" s="479">
        <v>0</v>
      </c>
      <c r="R508" s="479">
        <v>0</v>
      </c>
      <c r="S508" s="479">
        <v>0</v>
      </c>
      <c r="T508" s="479">
        <v>0</v>
      </c>
      <c r="U508" s="479">
        <v>0</v>
      </c>
      <c r="V508" s="479">
        <v>0</v>
      </c>
      <c r="W508" s="480">
        <v>0</v>
      </c>
      <c r="X508" s="480">
        <v>0</v>
      </c>
      <c r="Y508" s="480">
        <v>0</v>
      </c>
      <c r="Z508" s="23">
        <v>0</v>
      </c>
      <c r="AA508" s="478">
        <v>0</v>
      </c>
      <c r="AB508" s="20" t="s">
        <v>374</v>
      </c>
      <c r="AC508" s="481">
        <v>0</v>
      </c>
    </row>
    <row r="509" spans="1:29" ht="15.75" thickBot="1" x14ac:dyDescent="0.3">
      <c r="A509" s="18" t="s">
        <v>33</v>
      </c>
      <c r="B509" s="18" t="s">
        <v>267</v>
      </c>
      <c r="C509" s="14" t="s">
        <v>13</v>
      </c>
      <c r="D509" s="14">
        <v>3</v>
      </c>
      <c r="E509" s="476">
        <v>23</v>
      </c>
      <c r="F509" s="6">
        <v>4.8</v>
      </c>
      <c r="G509" s="20">
        <v>0</v>
      </c>
      <c r="H509" s="6">
        <v>0</v>
      </c>
      <c r="I509" s="477">
        <v>0</v>
      </c>
      <c r="J509" s="476">
        <v>0</v>
      </c>
      <c r="K509" s="478">
        <v>0</v>
      </c>
      <c r="L509" s="478">
        <v>0</v>
      </c>
      <c r="M509" s="478">
        <v>0</v>
      </c>
      <c r="N509" s="20">
        <v>0</v>
      </c>
      <c r="O509" s="478">
        <v>0</v>
      </c>
      <c r="P509" s="478">
        <v>0</v>
      </c>
      <c r="Q509" s="479">
        <v>0</v>
      </c>
      <c r="R509" s="479">
        <v>0</v>
      </c>
      <c r="S509" s="479">
        <v>0</v>
      </c>
      <c r="T509" s="479">
        <v>0</v>
      </c>
      <c r="U509" s="479">
        <v>0</v>
      </c>
      <c r="V509" s="479">
        <v>0</v>
      </c>
      <c r="W509" s="480">
        <v>0</v>
      </c>
      <c r="X509" s="480">
        <v>0</v>
      </c>
      <c r="Y509" s="480">
        <v>0</v>
      </c>
      <c r="Z509" s="23">
        <v>0</v>
      </c>
      <c r="AA509" s="478">
        <v>0</v>
      </c>
      <c r="AB509" s="20" t="s">
        <v>374</v>
      </c>
      <c r="AC509" s="481">
        <v>0</v>
      </c>
    </row>
    <row r="510" spans="1:29" ht="15.75" thickBot="1" x14ac:dyDescent="0.3">
      <c r="A510" s="18" t="s">
        <v>33</v>
      </c>
      <c r="B510" s="18" t="s">
        <v>368</v>
      </c>
      <c r="C510" s="14" t="s">
        <v>13</v>
      </c>
      <c r="D510" s="14">
        <v>3</v>
      </c>
      <c r="E510" s="476" t="s">
        <v>374</v>
      </c>
      <c r="F510" s="6">
        <v>4.5</v>
      </c>
      <c r="G510" s="20">
        <v>0</v>
      </c>
      <c r="H510" s="6">
        <v>0</v>
      </c>
      <c r="I510" s="477">
        <v>0</v>
      </c>
      <c r="J510" s="476">
        <v>0</v>
      </c>
      <c r="K510" s="478">
        <v>0</v>
      </c>
      <c r="L510" s="478">
        <v>0</v>
      </c>
      <c r="M510" s="478">
        <v>0</v>
      </c>
      <c r="N510" s="20">
        <v>0</v>
      </c>
      <c r="O510" s="478">
        <v>0</v>
      </c>
      <c r="P510" s="478">
        <v>0</v>
      </c>
      <c r="Q510" s="479">
        <v>0</v>
      </c>
      <c r="R510" s="479">
        <v>0</v>
      </c>
      <c r="S510" s="479">
        <v>0</v>
      </c>
      <c r="T510" s="479">
        <v>0</v>
      </c>
      <c r="U510" s="479">
        <v>0</v>
      </c>
      <c r="V510" s="479">
        <v>0</v>
      </c>
      <c r="W510" s="480">
        <v>0</v>
      </c>
      <c r="X510" s="480">
        <v>0</v>
      </c>
      <c r="Y510" s="480">
        <v>0</v>
      </c>
      <c r="Z510" s="23">
        <v>0</v>
      </c>
      <c r="AA510" s="478">
        <v>0</v>
      </c>
      <c r="AB510" s="20" t="s">
        <v>374</v>
      </c>
      <c r="AC510" s="481">
        <v>0</v>
      </c>
    </row>
    <row r="511" spans="1:29" ht="15.75" thickBot="1" x14ac:dyDescent="0.3">
      <c r="A511" s="18" t="s">
        <v>33</v>
      </c>
      <c r="B511" s="18" t="s">
        <v>34</v>
      </c>
      <c r="C511" s="14" t="s">
        <v>13</v>
      </c>
      <c r="D511" s="14">
        <v>3</v>
      </c>
      <c r="E511" s="476">
        <v>28</v>
      </c>
      <c r="F511" s="6">
        <v>6.1</v>
      </c>
      <c r="G511" s="20">
        <v>7</v>
      </c>
      <c r="H511" s="6">
        <v>1.2</v>
      </c>
      <c r="I511" s="477">
        <v>2.8</v>
      </c>
      <c r="J511" s="476">
        <v>0</v>
      </c>
      <c r="K511" s="478">
        <v>0</v>
      </c>
      <c r="L511" s="478">
        <v>0</v>
      </c>
      <c r="M511" s="478">
        <v>0</v>
      </c>
      <c r="N511" s="20">
        <v>0</v>
      </c>
      <c r="O511" s="478">
        <v>0</v>
      </c>
      <c r="P511" s="478">
        <v>0</v>
      </c>
      <c r="Q511" s="479">
        <v>0</v>
      </c>
      <c r="R511" s="479">
        <v>0</v>
      </c>
      <c r="S511" s="479">
        <v>0.2</v>
      </c>
      <c r="T511" s="479">
        <v>0</v>
      </c>
      <c r="U511" s="479">
        <v>0</v>
      </c>
      <c r="V511" s="479">
        <v>-0.2</v>
      </c>
      <c r="W511" s="480">
        <v>0</v>
      </c>
      <c r="X511" s="480">
        <v>0</v>
      </c>
      <c r="Y511" s="480">
        <v>7.1428571428571438E-2</v>
      </c>
      <c r="Z511" s="23">
        <v>7.1428571428571438E-2</v>
      </c>
      <c r="AA511" s="478">
        <v>0</v>
      </c>
      <c r="AB511" s="20" t="s">
        <v>374</v>
      </c>
      <c r="AC511" s="481">
        <v>0</v>
      </c>
    </row>
    <row r="512" spans="1:29" ht="15.75" thickBot="1" x14ac:dyDescent="0.3">
      <c r="A512" s="18" t="s">
        <v>33</v>
      </c>
      <c r="B512" s="18" t="s">
        <v>95</v>
      </c>
      <c r="C512" s="14" t="s">
        <v>13</v>
      </c>
      <c r="D512" s="14">
        <v>3</v>
      </c>
      <c r="E512" s="476">
        <v>26</v>
      </c>
      <c r="F512" s="6">
        <v>5</v>
      </c>
      <c r="G512" s="20">
        <v>21</v>
      </c>
      <c r="H512" s="6">
        <v>2.6</v>
      </c>
      <c r="I512" s="477">
        <v>4.5</v>
      </c>
      <c r="J512" s="476">
        <v>1</v>
      </c>
      <c r="K512" s="478">
        <v>0</v>
      </c>
      <c r="L512" s="478">
        <v>0</v>
      </c>
      <c r="M512" s="478">
        <v>1</v>
      </c>
      <c r="N512" s="20">
        <v>1</v>
      </c>
      <c r="O512" s="478">
        <v>1</v>
      </c>
      <c r="P512" s="478">
        <v>2</v>
      </c>
      <c r="Q512" s="479">
        <v>0.3</v>
      </c>
      <c r="R512" s="479">
        <v>0.3</v>
      </c>
      <c r="S512" s="479">
        <v>0.3</v>
      </c>
      <c r="T512" s="479">
        <v>0.7</v>
      </c>
      <c r="U512" s="479">
        <v>0.7</v>
      </c>
      <c r="V512" s="479">
        <v>0.7</v>
      </c>
      <c r="W512" s="480">
        <v>6.6666666666666666E-2</v>
      </c>
      <c r="X512" s="480">
        <v>6.6666666666666666E-2</v>
      </c>
      <c r="Y512" s="480">
        <v>6.6666666666666666E-2</v>
      </c>
      <c r="Z512" s="23">
        <v>0.13333333333333333</v>
      </c>
      <c r="AA512" s="478">
        <v>1</v>
      </c>
      <c r="AB512" s="20" t="s">
        <v>374</v>
      </c>
      <c r="AC512" s="481">
        <v>0</v>
      </c>
    </row>
    <row r="513" spans="1:29" ht="15.75" thickBot="1" x14ac:dyDescent="0.3">
      <c r="A513" s="18" t="s">
        <v>33</v>
      </c>
      <c r="B513" s="18" t="s">
        <v>179</v>
      </c>
      <c r="C513" s="14" t="s">
        <v>13</v>
      </c>
      <c r="D513" s="14">
        <v>3</v>
      </c>
      <c r="E513" s="476">
        <v>23</v>
      </c>
      <c r="F513" s="6">
        <v>4.9000000000000004</v>
      </c>
      <c r="G513" s="20">
        <v>13</v>
      </c>
      <c r="H513" s="6">
        <v>1.4</v>
      </c>
      <c r="I513" s="477">
        <v>8.3000000000000007</v>
      </c>
      <c r="J513" s="476">
        <v>0</v>
      </c>
      <c r="K513" s="478">
        <v>0</v>
      </c>
      <c r="L513" s="478">
        <v>0</v>
      </c>
      <c r="M513" s="478">
        <v>0</v>
      </c>
      <c r="N513" s="20">
        <v>0</v>
      </c>
      <c r="O513" s="478">
        <v>0</v>
      </c>
      <c r="P513" s="478">
        <v>0</v>
      </c>
      <c r="Q513" s="479">
        <v>0.2</v>
      </c>
      <c r="R513" s="479">
        <v>0.2</v>
      </c>
      <c r="S513" s="479">
        <v>0.1</v>
      </c>
      <c r="T513" s="479">
        <v>-0.2</v>
      </c>
      <c r="U513" s="479">
        <v>-0.2</v>
      </c>
      <c r="V513" s="479">
        <v>-0.1</v>
      </c>
      <c r="W513" s="480">
        <v>2.4096385542168672E-2</v>
      </c>
      <c r="X513" s="480">
        <v>2.4096385542168672E-2</v>
      </c>
      <c r="Y513" s="480">
        <v>1.2048192771084336E-2</v>
      </c>
      <c r="Z513" s="23">
        <v>3.614457831325301E-2</v>
      </c>
      <c r="AA513" s="478">
        <v>4</v>
      </c>
      <c r="AB513" s="20" t="s">
        <v>541</v>
      </c>
      <c r="AC513" s="481">
        <v>0</v>
      </c>
    </row>
    <row r="514" spans="1:29" ht="15.75" thickBot="1" x14ac:dyDescent="0.3">
      <c r="A514" s="18" t="s">
        <v>33</v>
      </c>
      <c r="B514" s="18" t="s">
        <v>100</v>
      </c>
      <c r="C514" s="14" t="s">
        <v>13</v>
      </c>
      <c r="D514" s="14">
        <v>3</v>
      </c>
      <c r="E514" s="476">
        <v>31</v>
      </c>
      <c r="F514" s="6">
        <v>5</v>
      </c>
      <c r="G514" s="20">
        <v>27</v>
      </c>
      <c r="H514" s="6">
        <v>3</v>
      </c>
      <c r="I514" s="477">
        <v>8.5</v>
      </c>
      <c r="J514" s="476">
        <v>1</v>
      </c>
      <c r="K514" s="478">
        <v>0</v>
      </c>
      <c r="L514" s="478">
        <v>0</v>
      </c>
      <c r="M514" s="478">
        <v>1</v>
      </c>
      <c r="N514" s="20">
        <v>1</v>
      </c>
      <c r="O514" s="478">
        <v>1</v>
      </c>
      <c r="P514" s="478">
        <v>2</v>
      </c>
      <c r="Q514" s="479">
        <v>1</v>
      </c>
      <c r="R514" s="479">
        <v>1</v>
      </c>
      <c r="S514" s="479">
        <v>0.7</v>
      </c>
      <c r="T514" s="479">
        <v>0</v>
      </c>
      <c r="U514" s="479">
        <v>0</v>
      </c>
      <c r="V514" s="479">
        <v>0.30000000000000004</v>
      </c>
      <c r="W514" s="480">
        <v>0.11764705882352941</v>
      </c>
      <c r="X514" s="480">
        <v>0.11764705882352941</v>
      </c>
      <c r="Y514" s="480">
        <v>8.2352941176470587E-2</v>
      </c>
      <c r="Z514" s="23">
        <v>0.2</v>
      </c>
      <c r="AA514" s="478">
        <v>2</v>
      </c>
      <c r="AB514" s="20" t="s">
        <v>374</v>
      </c>
      <c r="AC514" s="481">
        <v>0</v>
      </c>
    </row>
    <row r="515" spans="1:29" ht="15.75" thickBot="1" x14ac:dyDescent="0.3">
      <c r="A515" s="18" t="s">
        <v>33</v>
      </c>
      <c r="B515" s="18" t="s">
        <v>227</v>
      </c>
      <c r="C515" s="14" t="s">
        <v>13</v>
      </c>
      <c r="D515" s="14">
        <v>3</v>
      </c>
      <c r="E515" s="476">
        <v>32</v>
      </c>
      <c r="F515" s="6">
        <v>5.0999999999999996</v>
      </c>
      <c r="G515" s="20">
        <v>2</v>
      </c>
      <c r="H515" s="6">
        <v>1</v>
      </c>
      <c r="I515" s="477">
        <v>0.8</v>
      </c>
      <c r="J515" s="476">
        <v>0</v>
      </c>
      <c r="K515" s="478">
        <v>0</v>
      </c>
      <c r="L515" s="478">
        <v>0</v>
      </c>
      <c r="M515" s="478">
        <v>0</v>
      </c>
      <c r="N515" s="20">
        <v>0</v>
      </c>
      <c r="O515" s="478">
        <v>0</v>
      </c>
      <c r="P515" s="478">
        <v>0</v>
      </c>
      <c r="Q515" s="479">
        <v>0.1</v>
      </c>
      <c r="R515" s="479">
        <v>0.1</v>
      </c>
      <c r="S515" s="479">
        <v>0.4</v>
      </c>
      <c r="T515" s="479">
        <v>-0.1</v>
      </c>
      <c r="U515" s="479">
        <v>-0.1</v>
      </c>
      <c r="V515" s="479">
        <v>-0.4</v>
      </c>
      <c r="W515" s="480">
        <v>0.125</v>
      </c>
      <c r="X515" s="480">
        <v>0.125</v>
      </c>
      <c r="Y515" s="480">
        <v>0.5</v>
      </c>
      <c r="Z515" s="23">
        <v>0.625</v>
      </c>
      <c r="AA515" s="478">
        <v>1</v>
      </c>
      <c r="AB515" s="20" t="s">
        <v>374</v>
      </c>
      <c r="AC515" s="481">
        <v>0</v>
      </c>
    </row>
    <row r="516" spans="1:29" ht="15.75" thickBot="1" x14ac:dyDescent="0.3">
      <c r="A516" s="18" t="s">
        <v>33</v>
      </c>
      <c r="B516" s="18" t="s">
        <v>1073</v>
      </c>
      <c r="C516" s="14" t="s">
        <v>15</v>
      </c>
      <c r="D516" s="14">
        <v>4</v>
      </c>
      <c r="E516" s="476">
        <v>24</v>
      </c>
      <c r="F516" s="6">
        <v>5.5</v>
      </c>
      <c r="G516" s="20">
        <v>35</v>
      </c>
      <c r="H516" s="6">
        <v>3.9</v>
      </c>
      <c r="I516" s="477">
        <v>8.1</v>
      </c>
      <c r="J516" s="476">
        <v>3</v>
      </c>
      <c r="K516" s="478">
        <v>0</v>
      </c>
      <c r="L516" s="478">
        <v>0</v>
      </c>
      <c r="M516" s="478">
        <v>3</v>
      </c>
      <c r="N516" s="20">
        <v>1</v>
      </c>
      <c r="O516" s="478">
        <v>1</v>
      </c>
      <c r="P516" s="478">
        <v>4</v>
      </c>
      <c r="Q516" s="479">
        <v>1.9</v>
      </c>
      <c r="R516" s="479">
        <v>1.9</v>
      </c>
      <c r="S516" s="479">
        <v>0.5</v>
      </c>
      <c r="T516" s="479">
        <v>1.1000000000000001</v>
      </c>
      <c r="U516" s="479">
        <v>1.1000000000000001</v>
      </c>
      <c r="V516" s="479">
        <v>0.5</v>
      </c>
      <c r="W516" s="480">
        <v>0.23456790123456789</v>
      </c>
      <c r="X516" s="480">
        <v>0.23456790123456789</v>
      </c>
      <c r="Y516" s="480">
        <v>6.1728395061728399E-2</v>
      </c>
      <c r="Z516" s="23">
        <v>0.29629629629629628</v>
      </c>
      <c r="AA516" s="478">
        <v>1</v>
      </c>
      <c r="AB516" s="20" t="s">
        <v>374</v>
      </c>
      <c r="AC516" s="481">
        <v>0</v>
      </c>
    </row>
    <row r="517" spans="1:29" ht="15.75" thickBot="1" x14ac:dyDescent="0.3">
      <c r="A517" s="18" t="s">
        <v>33</v>
      </c>
      <c r="B517" s="18" t="s">
        <v>259</v>
      </c>
      <c r="C517" s="14" t="s">
        <v>13</v>
      </c>
      <c r="D517" s="14">
        <v>3</v>
      </c>
      <c r="E517" s="476">
        <v>23</v>
      </c>
      <c r="F517" s="6">
        <v>4.8</v>
      </c>
      <c r="G517" s="20">
        <v>11</v>
      </c>
      <c r="H517" s="6">
        <v>1.6</v>
      </c>
      <c r="I517" s="477">
        <v>2.2999999999999998</v>
      </c>
      <c r="J517" s="476">
        <v>0</v>
      </c>
      <c r="K517" s="478">
        <v>0</v>
      </c>
      <c r="L517" s="478">
        <v>0</v>
      </c>
      <c r="M517" s="478">
        <v>0</v>
      </c>
      <c r="N517" s="20">
        <v>1</v>
      </c>
      <c r="O517" s="478">
        <v>1</v>
      </c>
      <c r="P517" s="478">
        <v>1</v>
      </c>
      <c r="Q517" s="479">
        <v>0.3</v>
      </c>
      <c r="R517" s="479">
        <v>0.3</v>
      </c>
      <c r="S517" s="479">
        <v>0.1</v>
      </c>
      <c r="T517" s="479">
        <v>-0.3</v>
      </c>
      <c r="U517" s="479">
        <v>-0.3</v>
      </c>
      <c r="V517" s="479">
        <v>0.9</v>
      </c>
      <c r="W517" s="480">
        <v>0.13043478260869565</v>
      </c>
      <c r="X517" s="480">
        <v>0.13043478260869565</v>
      </c>
      <c r="Y517" s="480">
        <v>4.3478260869565223E-2</v>
      </c>
      <c r="Z517" s="23">
        <v>0.17391304347826086</v>
      </c>
      <c r="AA517" s="478">
        <v>0</v>
      </c>
      <c r="AB517" s="20" t="s">
        <v>374</v>
      </c>
      <c r="AC517" s="481">
        <v>0</v>
      </c>
    </row>
    <row r="518" spans="1:29" ht="15.75" thickBot="1" x14ac:dyDescent="0.3">
      <c r="A518" s="18" t="s">
        <v>33</v>
      </c>
      <c r="B518" s="18" t="s">
        <v>1553</v>
      </c>
      <c r="C518" s="14" t="s">
        <v>13</v>
      </c>
      <c r="D518" s="14">
        <v>3</v>
      </c>
      <c r="E518" s="476">
        <v>21</v>
      </c>
      <c r="F518" s="6">
        <v>5.2</v>
      </c>
      <c r="G518" s="20">
        <v>5</v>
      </c>
      <c r="H518" s="6">
        <v>1.2</v>
      </c>
      <c r="I518" s="477">
        <v>1.3</v>
      </c>
      <c r="J518" s="476">
        <v>0</v>
      </c>
      <c r="K518" s="478">
        <v>0</v>
      </c>
      <c r="L518" s="478">
        <v>0</v>
      </c>
      <c r="M518" s="478">
        <v>0</v>
      </c>
      <c r="N518" s="20">
        <v>0</v>
      </c>
      <c r="O518" s="478">
        <v>0</v>
      </c>
      <c r="P518" s="478">
        <v>0</v>
      </c>
      <c r="Q518" s="479">
        <v>0.1</v>
      </c>
      <c r="R518" s="479">
        <v>0.1</v>
      </c>
      <c r="S518" s="479">
        <v>0</v>
      </c>
      <c r="T518" s="479">
        <v>-0.1</v>
      </c>
      <c r="U518" s="479">
        <v>-0.1</v>
      </c>
      <c r="V518" s="479">
        <v>0</v>
      </c>
      <c r="W518" s="480">
        <v>7.6923076923076927E-2</v>
      </c>
      <c r="X518" s="480">
        <v>7.6923076923076927E-2</v>
      </c>
      <c r="Y518" s="480">
        <v>0</v>
      </c>
      <c r="Z518" s="23">
        <v>7.6923076923076927E-2</v>
      </c>
      <c r="AA518" s="478">
        <v>0</v>
      </c>
      <c r="AB518" s="20" t="s">
        <v>374</v>
      </c>
      <c r="AC518" s="481">
        <v>0</v>
      </c>
    </row>
    <row r="519" spans="1:29" ht="15.75" thickBot="1" x14ac:dyDescent="0.3">
      <c r="A519" s="18" t="s">
        <v>33</v>
      </c>
      <c r="B519" s="18" t="s">
        <v>1554</v>
      </c>
      <c r="C519" s="14" t="s">
        <v>13</v>
      </c>
      <c r="D519" s="14">
        <v>3</v>
      </c>
      <c r="E519" s="476" t="s">
        <v>374</v>
      </c>
      <c r="F519" s="6">
        <v>5.5</v>
      </c>
      <c r="G519" s="20">
        <v>4</v>
      </c>
      <c r="H519" s="6">
        <v>0.8</v>
      </c>
      <c r="I519" s="477">
        <v>0</v>
      </c>
      <c r="J519" s="476">
        <v>0</v>
      </c>
      <c r="K519" s="478">
        <v>0</v>
      </c>
      <c r="L519" s="478">
        <v>0</v>
      </c>
      <c r="M519" s="478">
        <v>0</v>
      </c>
      <c r="N519" s="20">
        <v>0</v>
      </c>
      <c r="O519" s="478">
        <v>0</v>
      </c>
      <c r="P519" s="478">
        <v>0</v>
      </c>
      <c r="Q519" s="479">
        <v>0</v>
      </c>
      <c r="R519" s="479">
        <v>0</v>
      </c>
      <c r="S519" s="479">
        <v>0</v>
      </c>
      <c r="T519" s="479">
        <v>0</v>
      </c>
      <c r="U519" s="479">
        <v>0</v>
      </c>
      <c r="V519" s="479">
        <v>0</v>
      </c>
      <c r="W519" s="480">
        <v>0</v>
      </c>
      <c r="X519" s="480">
        <v>0</v>
      </c>
      <c r="Y519" s="480">
        <v>0</v>
      </c>
      <c r="Z519" s="23">
        <v>0</v>
      </c>
      <c r="AA519" s="478">
        <v>0</v>
      </c>
      <c r="AB519" s="20" t="s">
        <v>374</v>
      </c>
      <c r="AC519" s="481">
        <v>0</v>
      </c>
    </row>
    <row r="520" spans="1:29" ht="15.75" thickBot="1" x14ac:dyDescent="0.3">
      <c r="A520" s="18" t="s">
        <v>33</v>
      </c>
      <c r="B520" s="18" t="s">
        <v>1555</v>
      </c>
      <c r="C520" s="14" t="s">
        <v>13</v>
      </c>
      <c r="D520" s="14">
        <v>3</v>
      </c>
      <c r="E520" s="476">
        <v>27</v>
      </c>
      <c r="F520" s="6">
        <v>5.3</v>
      </c>
      <c r="G520" s="20">
        <v>6</v>
      </c>
      <c r="H520" s="6">
        <v>1</v>
      </c>
      <c r="I520" s="477">
        <v>0.9</v>
      </c>
      <c r="J520" s="476">
        <v>0</v>
      </c>
      <c r="K520" s="478">
        <v>0</v>
      </c>
      <c r="L520" s="478">
        <v>0</v>
      </c>
      <c r="M520" s="478">
        <v>0</v>
      </c>
      <c r="N520" s="20">
        <v>0</v>
      </c>
      <c r="O520" s="478">
        <v>0</v>
      </c>
      <c r="P520" s="478">
        <v>0</v>
      </c>
      <c r="Q520" s="479">
        <v>0</v>
      </c>
      <c r="R520" s="479">
        <v>0</v>
      </c>
      <c r="S520" s="479">
        <v>0.1</v>
      </c>
      <c r="T520" s="479">
        <v>0</v>
      </c>
      <c r="U520" s="479">
        <v>0</v>
      </c>
      <c r="V520" s="479">
        <v>-0.1</v>
      </c>
      <c r="W520" s="480">
        <v>0</v>
      </c>
      <c r="X520" s="480">
        <v>0</v>
      </c>
      <c r="Y520" s="480">
        <v>0.11111111111111112</v>
      </c>
      <c r="Z520" s="23">
        <v>0.11111111111111112</v>
      </c>
      <c r="AA520" s="478">
        <v>0</v>
      </c>
      <c r="AB520" s="20" t="s">
        <v>374</v>
      </c>
      <c r="AC520" s="481">
        <v>0</v>
      </c>
    </row>
    <row r="521" spans="1:29" ht="15.75" thickBot="1" x14ac:dyDescent="0.3">
      <c r="A521" s="18" t="s">
        <v>33</v>
      </c>
      <c r="B521" s="18" t="s">
        <v>1556</v>
      </c>
      <c r="C521" s="14" t="s">
        <v>13</v>
      </c>
      <c r="D521" s="14">
        <v>3</v>
      </c>
      <c r="E521" s="476">
        <v>23</v>
      </c>
      <c r="F521" s="6">
        <v>5</v>
      </c>
      <c r="G521" s="20">
        <v>8</v>
      </c>
      <c r="H521" s="6">
        <v>1.1000000000000001</v>
      </c>
      <c r="I521" s="477">
        <v>4</v>
      </c>
      <c r="J521" s="476">
        <v>0</v>
      </c>
      <c r="K521" s="478">
        <v>0</v>
      </c>
      <c r="L521" s="478">
        <v>0</v>
      </c>
      <c r="M521" s="478">
        <v>0</v>
      </c>
      <c r="N521" s="20">
        <v>0</v>
      </c>
      <c r="O521" s="478">
        <v>0</v>
      </c>
      <c r="P521" s="478">
        <v>0</v>
      </c>
      <c r="Q521" s="479">
        <v>0.1</v>
      </c>
      <c r="R521" s="479">
        <v>0.1</v>
      </c>
      <c r="S521" s="479">
        <v>0.2</v>
      </c>
      <c r="T521" s="479">
        <v>-0.1</v>
      </c>
      <c r="U521" s="479">
        <v>-0.1</v>
      </c>
      <c r="V521" s="479">
        <v>-0.2</v>
      </c>
      <c r="W521" s="480">
        <v>2.5000000000000001E-2</v>
      </c>
      <c r="X521" s="480">
        <v>2.5000000000000001E-2</v>
      </c>
      <c r="Y521" s="480">
        <v>0.05</v>
      </c>
      <c r="Z521" s="23">
        <v>7.5000000000000011E-2</v>
      </c>
      <c r="AA521" s="478">
        <v>2</v>
      </c>
      <c r="AB521" s="20" t="s">
        <v>374</v>
      </c>
      <c r="AC521" s="481">
        <v>0</v>
      </c>
    </row>
    <row r="522" spans="1:29" ht="15.75" thickBot="1" x14ac:dyDescent="0.3">
      <c r="A522" s="18" t="s">
        <v>33</v>
      </c>
      <c r="B522" s="18" t="s">
        <v>1557</v>
      </c>
      <c r="C522" s="14" t="s">
        <v>13</v>
      </c>
      <c r="D522" s="14">
        <v>3</v>
      </c>
      <c r="E522" s="476" t="s">
        <v>374</v>
      </c>
      <c r="F522" s="6">
        <v>4.5</v>
      </c>
      <c r="G522" s="20">
        <v>0</v>
      </c>
      <c r="H522" s="6">
        <v>0</v>
      </c>
      <c r="I522" s="477">
        <v>0</v>
      </c>
      <c r="J522" s="476">
        <v>0</v>
      </c>
      <c r="K522" s="478">
        <v>0</v>
      </c>
      <c r="L522" s="478">
        <v>0</v>
      </c>
      <c r="M522" s="478">
        <v>0</v>
      </c>
      <c r="N522" s="20">
        <v>0</v>
      </c>
      <c r="O522" s="478">
        <v>0</v>
      </c>
      <c r="P522" s="478">
        <v>0</v>
      </c>
      <c r="Q522" s="479">
        <v>0</v>
      </c>
      <c r="R522" s="479">
        <v>0</v>
      </c>
      <c r="S522" s="479">
        <v>0</v>
      </c>
      <c r="T522" s="479">
        <v>0</v>
      </c>
      <c r="U522" s="479">
        <v>0</v>
      </c>
      <c r="V522" s="479">
        <v>0</v>
      </c>
      <c r="W522" s="480">
        <v>0</v>
      </c>
      <c r="X522" s="480">
        <v>0</v>
      </c>
      <c r="Y522" s="480">
        <v>0</v>
      </c>
      <c r="Z522" s="23">
        <v>0</v>
      </c>
      <c r="AA522" s="478">
        <v>0</v>
      </c>
      <c r="AB522" s="20" t="s">
        <v>374</v>
      </c>
      <c r="AC522" s="481">
        <v>0</v>
      </c>
    </row>
    <row r="523" spans="1:29" ht="15.75" thickBot="1" x14ac:dyDescent="0.3">
      <c r="A523" s="18" t="s">
        <v>33</v>
      </c>
      <c r="B523" s="18" t="s">
        <v>1558</v>
      </c>
      <c r="C523" s="14" t="s">
        <v>15</v>
      </c>
      <c r="D523" s="14">
        <v>4</v>
      </c>
      <c r="E523" s="476" t="s">
        <v>374</v>
      </c>
      <c r="F523" s="6">
        <v>4.8</v>
      </c>
      <c r="G523" s="20">
        <v>0</v>
      </c>
      <c r="H523" s="6">
        <v>0</v>
      </c>
      <c r="I523" s="477">
        <v>0</v>
      </c>
      <c r="J523" s="476">
        <v>0</v>
      </c>
      <c r="K523" s="478">
        <v>0</v>
      </c>
      <c r="L523" s="478">
        <v>0</v>
      </c>
      <c r="M523" s="478">
        <v>0</v>
      </c>
      <c r="N523" s="20">
        <v>0</v>
      </c>
      <c r="O523" s="478">
        <v>0</v>
      </c>
      <c r="P523" s="478">
        <v>0</v>
      </c>
      <c r="Q523" s="479">
        <v>0</v>
      </c>
      <c r="R523" s="479">
        <v>0</v>
      </c>
      <c r="S523" s="479">
        <v>0</v>
      </c>
      <c r="T523" s="479">
        <v>0</v>
      </c>
      <c r="U523" s="479">
        <v>0</v>
      </c>
      <c r="V523" s="479">
        <v>0</v>
      </c>
      <c r="W523" s="480">
        <v>0</v>
      </c>
      <c r="X523" s="480">
        <v>0</v>
      </c>
      <c r="Y523" s="480">
        <v>0</v>
      </c>
      <c r="Z523" s="23">
        <v>0</v>
      </c>
      <c r="AA523" s="478">
        <v>0</v>
      </c>
      <c r="AB523" s="20" t="s">
        <v>374</v>
      </c>
      <c r="AC523" s="481">
        <v>0</v>
      </c>
    </row>
    <row r="524" spans="1:29" ht="15.75" thickBot="1" x14ac:dyDescent="0.3">
      <c r="A524" s="18" t="s">
        <v>33</v>
      </c>
      <c r="B524" s="18" t="s">
        <v>1559</v>
      </c>
      <c r="C524" s="14" t="s">
        <v>15</v>
      </c>
      <c r="D524" s="14">
        <v>4</v>
      </c>
      <c r="E524" s="476" t="s">
        <v>374</v>
      </c>
      <c r="F524" s="6">
        <v>4.5</v>
      </c>
      <c r="G524" s="20">
        <v>0</v>
      </c>
      <c r="H524" s="6">
        <v>0</v>
      </c>
      <c r="I524" s="477">
        <v>0</v>
      </c>
      <c r="J524" s="476">
        <v>0</v>
      </c>
      <c r="K524" s="478">
        <v>0</v>
      </c>
      <c r="L524" s="478">
        <v>0</v>
      </c>
      <c r="M524" s="478">
        <v>0</v>
      </c>
      <c r="N524" s="20">
        <v>0</v>
      </c>
      <c r="O524" s="478">
        <v>0</v>
      </c>
      <c r="P524" s="478">
        <v>0</v>
      </c>
      <c r="Q524" s="479">
        <v>0</v>
      </c>
      <c r="R524" s="479">
        <v>0</v>
      </c>
      <c r="S524" s="479">
        <v>0</v>
      </c>
      <c r="T524" s="479">
        <v>0</v>
      </c>
      <c r="U524" s="479">
        <v>0</v>
      </c>
      <c r="V524" s="479">
        <v>0</v>
      </c>
      <c r="W524" s="480">
        <v>0</v>
      </c>
      <c r="X524" s="480">
        <v>0</v>
      </c>
      <c r="Y524" s="480">
        <v>0</v>
      </c>
      <c r="Z524" s="23">
        <v>0</v>
      </c>
      <c r="AA524" s="478">
        <v>0</v>
      </c>
      <c r="AB524" s="20" t="s">
        <v>374</v>
      </c>
      <c r="AC524" s="481">
        <v>0</v>
      </c>
    </row>
    <row r="525" spans="1:29" ht="15.75" thickBot="1" x14ac:dyDescent="0.3">
      <c r="A525" s="18" t="s">
        <v>33</v>
      </c>
      <c r="B525" s="18" t="s">
        <v>75</v>
      </c>
      <c r="C525" s="14" t="s">
        <v>15</v>
      </c>
      <c r="D525" s="14">
        <v>4</v>
      </c>
      <c r="E525" s="476">
        <v>25</v>
      </c>
      <c r="F525" s="6">
        <v>6.5</v>
      </c>
      <c r="G525" s="20">
        <v>41</v>
      </c>
      <c r="H525" s="6">
        <v>4.5999999999999996</v>
      </c>
      <c r="I525" s="477">
        <v>7.9</v>
      </c>
      <c r="J525" s="476">
        <v>4</v>
      </c>
      <c r="K525" s="478">
        <v>0</v>
      </c>
      <c r="L525" s="478">
        <v>0</v>
      </c>
      <c r="M525" s="478">
        <v>4</v>
      </c>
      <c r="N525" s="20">
        <v>0</v>
      </c>
      <c r="O525" s="478">
        <v>0</v>
      </c>
      <c r="P525" s="478">
        <v>4</v>
      </c>
      <c r="Q525" s="479">
        <v>2.2000000000000002</v>
      </c>
      <c r="R525" s="479">
        <v>2.2000000000000002</v>
      </c>
      <c r="S525" s="479">
        <v>1.6</v>
      </c>
      <c r="T525" s="479">
        <v>1.7999999999999998</v>
      </c>
      <c r="U525" s="479">
        <v>1.7999999999999998</v>
      </c>
      <c r="V525" s="479">
        <v>-1.6</v>
      </c>
      <c r="W525" s="480">
        <v>0.27848101265822783</v>
      </c>
      <c r="X525" s="480">
        <v>0.27848101265822783</v>
      </c>
      <c r="Y525" s="480">
        <v>0.20253164556962025</v>
      </c>
      <c r="Z525" s="23">
        <v>0.48101265822784811</v>
      </c>
      <c r="AA525" s="478">
        <v>1</v>
      </c>
      <c r="AB525" s="20" t="s">
        <v>374</v>
      </c>
      <c r="AC525" s="481">
        <v>0</v>
      </c>
    </row>
  </sheetData>
  <mergeCells count="6">
    <mergeCell ref="I1:P1"/>
    <mergeCell ref="Q1:S1"/>
    <mergeCell ref="T1:V1"/>
    <mergeCell ref="AA1:AC1"/>
    <mergeCell ref="F1:H1"/>
    <mergeCell ref="W1:Z1"/>
  </mergeCells>
  <phoneticPr fontId="12" type="noConversion"/>
  <conditionalFormatting sqref="C3:D525">
    <cfRule type="cellIs" dxfId="58" priority="7" operator="equal">
      <formula>"F"</formula>
    </cfRule>
    <cfRule type="cellIs" dxfId="57" priority="8" operator="equal">
      <formula>"M"</formula>
    </cfRule>
    <cfRule type="cellIs" dxfId="56" priority="9" operator="equal">
      <formula>"D"</formula>
    </cfRule>
    <cfRule type="cellIs" dxfId="55" priority="10" operator="equal">
      <formula>"G"</formula>
    </cfRule>
  </conditionalFormatting>
  <conditionalFormatting sqref="E3:E525">
    <cfRule type="colorScale" priority="4993">
      <colorScale>
        <cfvo type="min"/>
        <cfvo type="percentile" val="50"/>
        <cfvo type="max"/>
        <color rgb="FF63BE7B"/>
        <color rgb="FFFCFCFF"/>
        <color rgb="FFF8696B"/>
      </colorScale>
    </cfRule>
  </conditionalFormatting>
  <conditionalFormatting sqref="F3:F525">
    <cfRule type="colorScale" priority="4994">
      <colorScale>
        <cfvo type="min"/>
        <cfvo type="percentile" val="50"/>
        <cfvo type="max"/>
        <color rgb="FF63BE7B"/>
        <color rgb="FFFCFCFF"/>
        <color rgb="FFF8696B"/>
      </colorScale>
    </cfRule>
  </conditionalFormatting>
  <conditionalFormatting sqref="G3:G525">
    <cfRule type="colorScale" priority="4995">
      <colorScale>
        <cfvo type="min"/>
        <cfvo type="percentile" val="50"/>
        <cfvo type="max"/>
        <color rgb="FFF8696B"/>
        <color rgb="FFFCFCFF"/>
        <color rgb="FF63BE7B"/>
      </colorScale>
    </cfRule>
  </conditionalFormatting>
  <conditionalFormatting sqref="H3:H525">
    <cfRule type="colorScale" priority="4996">
      <colorScale>
        <cfvo type="min"/>
        <cfvo type="percentile" val="50"/>
        <cfvo type="max"/>
        <color rgb="FFF8696B"/>
        <color rgb="FFFCFCFF"/>
        <color rgb="FF63BE7B"/>
      </colorScale>
    </cfRule>
  </conditionalFormatting>
  <conditionalFormatting sqref="I3:I525">
    <cfRule type="colorScale" priority="4997">
      <colorScale>
        <cfvo type="min"/>
        <cfvo type="percentile" val="50"/>
        <cfvo type="max"/>
        <color rgb="FFF8696B"/>
        <color rgb="FFFCFCFF"/>
        <color rgb="FF63BE7B"/>
      </colorScale>
    </cfRule>
  </conditionalFormatting>
  <conditionalFormatting sqref="J3:J525">
    <cfRule type="colorScale" priority="4998">
      <colorScale>
        <cfvo type="min"/>
        <cfvo type="max"/>
        <color rgb="FFFCFCFF"/>
        <color rgb="FF63BE7B"/>
      </colorScale>
    </cfRule>
  </conditionalFormatting>
  <conditionalFormatting sqref="K3:K525">
    <cfRule type="colorScale" priority="4999">
      <colorScale>
        <cfvo type="min"/>
        <cfvo type="max"/>
        <color rgb="FFFCFCFF"/>
        <color rgb="FF63BE7B"/>
      </colorScale>
    </cfRule>
  </conditionalFormatting>
  <conditionalFormatting sqref="L3:L525">
    <cfRule type="colorScale" priority="5000">
      <colorScale>
        <cfvo type="min"/>
        <cfvo type="max"/>
        <color rgb="FFFCFCFF"/>
        <color rgb="FF63BE7B"/>
      </colorScale>
    </cfRule>
  </conditionalFormatting>
  <conditionalFormatting sqref="M3:M525">
    <cfRule type="colorScale" priority="5001">
      <colorScale>
        <cfvo type="min"/>
        <cfvo type="max"/>
        <color rgb="FFFCFCFF"/>
        <color rgb="FF63BE7B"/>
      </colorScale>
    </cfRule>
  </conditionalFormatting>
  <conditionalFormatting sqref="N3:N525">
    <cfRule type="colorScale" priority="5002">
      <colorScale>
        <cfvo type="min"/>
        <cfvo type="max"/>
        <color rgb="FFFCFCFF"/>
        <color rgb="FF63BE7B"/>
      </colorScale>
    </cfRule>
  </conditionalFormatting>
  <conditionalFormatting sqref="O3:O525">
    <cfRule type="colorScale" priority="5003">
      <colorScale>
        <cfvo type="min"/>
        <cfvo type="max"/>
        <color rgb="FFFCFCFF"/>
        <color rgb="FF63BE7B"/>
      </colorScale>
    </cfRule>
  </conditionalFormatting>
  <conditionalFormatting sqref="P3:P525">
    <cfRule type="colorScale" priority="5004">
      <colorScale>
        <cfvo type="min"/>
        <cfvo type="max"/>
        <color rgb="FFFCFCFF"/>
        <color rgb="FF63BE7B"/>
      </colorScale>
    </cfRule>
  </conditionalFormatting>
  <conditionalFormatting sqref="Q3:Q525">
    <cfRule type="colorScale" priority="5005">
      <colorScale>
        <cfvo type="min"/>
        <cfvo type="max"/>
        <color rgb="FFFCFCFF"/>
        <color rgb="FF63BE7B"/>
      </colorScale>
    </cfRule>
  </conditionalFormatting>
  <conditionalFormatting sqref="R3:R525">
    <cfRule type="colorScale" priority="5006">
      <colorScale>
        <cfvo type="min"/>
        <cfvo type="max"/>
        <color rgb="FFFCFCFF"/>
        <color rgb="FF63BE7B"/>
      </colorScale>
    </cfRule>
  </conditionalFormatting>
  <conditionalFormatting sqref="S3:S525">
    <cfRule type="colorScale" priority="5007">
      <colorScale>
        <cfvo type="min"/>
        <cfvo type="max"/>
        <color rgb="FFFCFCFF"/>
        <color rgb="FF63BE7B"/>
      </colorScale>
    </cfRule>
  </conditionalFormatting>
  <conditionalFormatting sqref="T3:T525">
    <cfRule type="colorScale" priority="5008">
      <colorScale>
        <cfvo type="min"/>
        <cfvo type="percentile" val="50"/>
        <cfvo type="max"/>
        <color rgb="FFF8696B"/>
        <color rgb="FFFCFCFF"/>
        <color rgb="FF63BE7B"/>
      </colorScale>
    </cfRule>
  </conditionalFormatting>
  <conditionalFormatting sqref="U3:U525">
    <cfRule type="colorScale" priority="5009">
      <colorScale>
        <cfvo type="min"/>
        <cfvo type="percentile" val="50"/>
        <cfvo type="max"/>
        <color rgb="FFF8696B"/>
        <color rgb="FFFCFCFF"/>
        <color rgb="FF63BE7B"/>
      </colorScale>
    </cfRule>
  </conditionalFormatting>
  <conditionalFormatting sqref="V3:V525">
    <cfRule type="colorScale" priority="5010">
      <colorScale>
        <cfvo type="min"/>
        <cfvo type="percentile" val="50"/>
        <cfvo type="max"/>
        <color rgb="FFF8696B"/>
        <color rgb="FFFCFCFF"/>
        <color rgb="FF63BE7B"/>
      </colorScale>
    </cfRule>
  </conditionalFormatting>
  <conditionalFormatting sqref="W3:W525">
    <cfRule type="colorScale" priority="5011">
      <colorScale>
        <cfvo type="min"/>
        <cfvo type="max"/>
        <color rgb="FFFCFCFF"/>
        <color rgb="FF63BE7B"/>
      </colorScale>
    </cfRule>
  </conditionalFormatting>
  <conditionalFormatting sqref="X3:X525">
    <cfRule type="colorScale" priority="5012">
      <colorScale>
        <cfvo type="min"/>
        <cfvo type="max"/>
        <color rgb="FFFCFCFF"/>
        <color rgb="FF63BE7B"/>
      </colorScale>
    </cfRule>
  </conditionalFormatting>
  <conditionalFormatting sqref="Y3:Y525">
    <cfRule type="colorScale" priority="5013">
      <colorScale>
        <cfvo type="min"/>
        <cfvo type="max"/>
        <color rgb="FFFCFCFF"/>
        <color rgb="FF63BE7B"/>
      </colorScale>
    </cfRule>
  </conditionalFormatting>
  <conditionalFormatting sqref="Z3:Z525">
    <cfRule type="colorScale" priority="5014">
      <colorScale>
        <cfvo type="min"/>
        <cfvo type="max"/>
        <color rgb="FFFCFCFF"/>
        <color rgb="FF63BE7B"/>
      </colorScale>
    </cfRule>
  </conditionalFormatting>
  <conditionalFormatting sqref="AA3:AA525">
    <cfRule type="colorScale" priority="5015">
      <colorScale>
        <cfvo type="min"/>
        <cfvo type="max"/>
        <color rgb="FFFCFCFF"/>
        <color rgb="FFF8696B"/>
      </colorScale>
    </cfRule>
  </conditionalFormatting>
  <conditionalFormatting sqref="AB3:AB525">
    <cfRule type="cellIs" dxfId="54" priority="2" operator="equal">
      <formula>"Yes"</formula>
    </cfRule>
  </conditionalFormatting>
  <conditionalFormatting sqref="AC3:AC525">
    <cfRule type="colorScale" priority="5016">
      <colorScale>
        <cfvo type="min"/>
        <cfvo type="max"/>
        <color rgb="FFFCFCFF"/>
        <color rgb="FFF8696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E4901-F0A9-4C1D-85F3-85030B2329F1}">
  <sheetPr codeName="Sheet34">
    <tabColor theme="9" tint="-0.249977111117893"/>
  </sheetPr>
  <dimension ref="A1:W4186"/>
  <sheetViews>
    <sheetView showGridLines="0" zoomScaleNormal="100" zoomScaleSheetLayoutView="100" workbookViewId="0">
      <pane xSplit="5" ySplit="2" topLeftCell="F3" activePane="bottomRight" state="frozen"/>
      <selection activeCell="B2" sqref="B2"/>
      <selection pane="topRight" activeCell="B2" sqref="B2"/>
      <selection pane="bottomLeft" activeCell="B2" sqref="B2"/>
      <selection pane="bottomRight" activeCell="F3" sqref="F3"/>
    </sheetView>
  </sheetViews>
  <sheetFormatPr defaultColWidth="9.140625" defaultRowHeight="15" x14ac:dyDescent="0.25"/>
  <cols>
    <col min="1" max="1" width="5.140625" style="1" bestFit="1" customWidth="1"/>
    <col min="2" max="2" width="6.7109375" style="1" bestFit="1" customWidth="1"/>
    <col min="3" max="3" width="15.42578125" style="1" bestFit="1" customWidth="1"/>
    <col min="4" max="4" width="31.7109375" style="1" bestFit="1" customWidth="1"/>
    <col min="5" max="5" width="7.7109375" style="1" bestFit="1" customWidth="1"/>
    <col min="6" max="7" width="9.42578125" style="1" customWidth="1"/>
    <col min="8" max="8" width="11" style="1" bestFit="1" customWidth="1"/>
    <col min="9" max="16" width="9.42578125" style="1" customWidth="1"/>
    <col min="17" max="17" width="10.42578125" style="1" bestFit="1" customWidth="1"/>
    <col min="18" max="18" width="16" style="1" customWidth="1"/>
    <col min="19" max="21" width="13.28515625" style="1" customWidth="1"/>
    <col min="22" max="16384" width="9.140625" style="1"/>
  </cols>
  <sheetData>
    <row r="1" spans="1:23" ht="15.75" thickBot="1" x14ac:dyDescent="0.3">
      <c r="F1" s="565" t="s">
        <v>0</v>
      </c>
      <c r="G1" s="566"/>
      <c r="H1" s="566"/>
      <c r="I1" s="566"/>
      <c r="J1" s="566"/>
      <c r="K1" s="566"/>
      <c r="L1" s="566"/>
      <c r="M1" s="566"/>
      <c r="N1" s="566"/>
      <c r="S1" s="565" t="s">
        <v>376</v>
      </c>
      <c r="T1" s="566"/>
      <c r="U1" s="566"/>
    </row>
    <row r="2" spans="1:23" ht="15.75" thickBot="1" x14ac:dyDescent="0.3">
      <c r="A2" s="580" t="s">
        <v>2024</v>
      </c>
      <c r="B2" s="2" t="s">
        <v>464</v>
      </c>
      <c r="C2" s="2" t="s">
        <v>413</v>
      </c>
      <c r="D2" s="2" t="s">
        <v>1</v>
      </c>
      <c r="E2" s="3" t="s">
        <v>2</v>
      </c>
      <c r="F2" s="3" t="s">
        <v>3</v>
      </c>
      <c r="G2" s="3" t="s">
        <v>4</v>
      </c>
      <c r="H2" s="3" t="s">
        <v>5</v>
      </c>
      <c r="I2" s="3" t="s">
        <v>7</v>
      </c>
      <c r="J2" s="3" t="s">
        <v>8</v>
      </c>
      <c r="K2" s="3" t="s">
        <v>9</v>
      </c>
      <c r="L2" s="3" t="s">
        <v>6</v>
      </c>
      <c r="M2" s="3" t="s">
        <v>10</v>
      </c>
      <c r="N2" s="3" t="s">
        <v>11</v>
      </c>
      <c r="O2" s="3" t="s">
        <v>12</v>
      </c>
      <c r="P2" s="3" t="s">
        <v>975</v>
      </c>
      <c r="Q2" s="3" t="s">
        <v>976</v>
      </c>
      <c r="R2" s="3" t="s">
        <v>370</v>
      </c>
      <c r="S2" s="3" t="s">
        <v>371</v>
      </c>
      <c r="T2" s="3" t="s">
        <v>372</v>
      </c>
      <c r="U2" s="3" t="s">
        <v>373</v>
      </c>
      <c r="V2" s="3" t="s">
        <v>375</v>
      </c>
      <c r="W2" s="3" t="s">
        <v>1258</v>
      </c>
    </row>
    <row r="3" spans="1:23" ht="15.75" thickBot="1" x14ac:dyDescent="0.3">
      <c r="A3" s="578">
        <v>73</v>
      </c>
      <c r="B3" s="73">
        <v>10</v>
      </c>
      <c r="C3" s="5" t="s">
        <v>35</v>
      </c>
      <c r="D3" s="5" t="s">
        <v>147</v>
      </c>
      <c r="E3" s="70" t="s">
        <v>16</v>
      </c>
      <c r="F3" s="71">
        <v>4.3</v>
      </c>
      <c r="G3" s="71">
        <v>0</v>
      </c>
      <c r="H3" s="71">
        <v>0</v>
      </c>
      <c r="I3" s="71">
        <v>6.066666666666666E-2</v>
      </c>
      <c r="J3" s="71">
        <v>3.4333333333333334E-2</v>
      </c>
      <c r="K3" s="71">
        <v>9.2666666666666675E-2</v>
      </c>
      <c r="L3" s="71">
        <v>6.3333333333333332E-3</v>
      </c>
      <c r="M3" s="72">
        <v>0.19400000000000001</v>
      </c>
      <c r="N3" s="23">
        <v>-0.42000000000000004</v>
      </c>
      <c r="O3" s="16">
        <v>4.32</v>
      </c>
      <c r="P3" s="15">
        <v>90</v>
      </c>
      <c r="Q3" s="15">
        <f>IFERROR(Table37[[#This Row],[Total]]/Table37[[#This Row],[Mins]]*Table37[[#This Row],[Adj mins]],0)</f>
        <v>4.0416666666666661</v>
      </c>
      <c r="R3" s="15">
        <v>2</v>
      </c>
      <c r="S3" s="16">
        <v>0</v>
      </c>
      <c r="T3" s="17">
        <v>1.1000000000000001E-2</v>
      </c>
      <c r="U3" s="16">
        <v>7</v>
      </c>
      <c r="V3" s="71">
        <v>3.5</v>
      </c>
      <c r="W3" s="401" t="str">
        <f>IF(ISNA(MATCH($D3,'My Squad'!$C$2:$C$16,0)),"","Yes")</f>
        <v/>
      </c>
    </row>
    <row r="4" spans="1:23" ht="15.75" thickBot="1" x14ac:dyDescent="0.3">
      <c r="A4" s="577">
        <v>15</v>
      </c>
      <c r="B4" s="73">
        <v>10</v>
      </c>
      <c r="C4" s="5" t="s">
        <v>35</v>
      </c>
      <c r="D4" s="5" t="s">
        <v>130</v>
      </c>
      <c r="E4" s="70" t="s">
        <v>16</v>
      </c>
      <c r="F4" s="71">
        <v>5.6</v>
      </c>
      <c r="G4" s="71">
        <v>0</v>
      </c>
      <c r="H4" s="71">
        <v>6.0000000000000001E-3</v>
      </c>
      <c r="I4" s="71">
        <v>0.84599999999999997</v>
      </c>
      <c r="J4" s="71">
        <v>0.69633333333333336</v>
      </c>
      <c r="K4" s="71">
        <v>1.8803333333333334</v>
      </c>
      <c r="L4" s="71">
        <v>0.14566666666666667</v>
      </c>
      <c r="M4" s="72">
        <v>3.5743333333333331</v>
      </c>
      <c r="N4" s="23">
        <v>0.28113095238095237</v>
      </c>
      <c r="O4" s="16">
        <v>85.304333333333332</v>
      </c>
      <c r="P4" s="15">
        <v>90</v>
      </c>
      <c r="Q4" s="15">
        <f>IFERROR(Table37[[#This Row],[Total]]/Table37[[#This Row],[Mins]]*Table37[[#This Row],[Adj mins]],0)</f>
        <v>3.7710862675987538</v>
      </c>
      <c r="R4" s="15">
        <v>9</v>
      </c>
      <c r="S4" s="16">
        <v>90</v>
      </c>
      <c r="T4" s="17">
        <v>0.30399999999999999</v>
      </c>
      <c r="U4" s="16">
        <v>37</v>
      </c>
      <c r="V4" s="71">
        <v>4.0999999999999996</v>
      </c>
      <c r="W4" s="401" t="str">
        <f>IF(ISNA(MATCH($D4,'My Squad'!$C$2:$C$16,0)),"","Yes")</f>
        <v/>
      </c>
    </row>
    <row r="5" spans="1:23" ht="15.75" thickBot="1" x14ac:dyDescent="0.3">
      <c r="A5" s="577">
        <v>639</v>
      </c>
      <c r="B5" s="73">
        <v>10</v>
      </c>
      <c r="C5" s="5" t="s">
        <v>35</v>
      </c>
      <c r="D5" s="5" t="s">
        <v>1491</v>
      </c>
      <c r="E5" s="70" t="s">
        <v>16</v>
      </c>
      <c r="F5" s="71">
        <v>4.5</v>
      </c>
      <c r="G5" s="71">
        <v>0</v>
      </c>
      <c r="H5" s="71">
        <v>0</v>
      </c>
      <c r="I5" s="71">
        <v>-6.6666666666666664E-4</v>
      </c>
      <c r="J5" s="71">
        <v>1.3333333333333333E-3</v>
      </c>
      <c r="K5" s="71">
        <v>5.3333333333333332E-3</v>
      </c>
      <c r="L5" s="71">
        <v>0</v>
      </c>
      <c r="M5" s="72">
        <v>6.0000000000000001E-3</v>
      </c>
      <c r="N5" s="23">
        <v>-0.44311111111111112</v>
      </c>
      <c r="O5" s="16">
        <v>0.24</v>
      </c>
      <c r="P5" s="15">
        <v>90</v>
      </c>
      <c r="Q5" s="15">
        <f>IFERROR(Table37[[#This Row],[Total]]/Table37[[#This Row],[Mins]]*Table37[[#This Row],[Adj mins]],0)</f>
        <v>2.25</v>
      </c>
      <c r="R5" s="15">
        <v>0</v>
      </c>
      <c r="S5" s="16">
        <v>0</v>
      </c>
      <c r="T5" s="17">
        <v>0</v>
      </c>
      <c r="U5" s="16">
        <v>0</v>
      </c>
      <c r="V5" s="71">
        <v>0</v>
      </c>
      <c r="W5" s="401" t="str">
        <f>IF(ISNA(MATCH($D5,'My Squad'!$C$2:$C$16,0)),"","Yes")</f>
        <v/>
      </c>
    </row>
    <row r="6" spans="1:23" ht="15.75" thickBot="1" x14ac:dyDescent="0.3">
      <c r="A6" s="577">
        <v>21</v>
      </c>
      <c r="B6" s="73">
        <v>10</v>
      </c>
      <c r="C6" s="5" t="s">
        <v>35</v>
      </c>
      <c r="D6" s="5" t="s">
        <v>1492</v>
      </c>
      <c r="E6" s="70" t="s">
        <v>14</v>
      </c>
      <c r="F6" s="71">
        <v>4.3</v>
      </c>
      <c r="G6" s="71">
        <v>0</v>
      </c>
      <c r="H6" s="71">
        <v>0</v>
      </c>
      <c r="I6" s="71">
        <v>0</v>
      </c>
      <c r="J6" s="71">
        <v>0</v>
      </c>
      <c r="K6" s="71">
        <v>0</v>
      </c>
      <c r="L6" s="71">
        <v>0</v>
      </c>
      <c r="M6" s="72">
        <v>0</v>
      </c>
      <c r="N6" s="23">
        <v>-0.46511627906976744</v>
      </c>
      <c r="O6" s="16">
        <v>0</v>
      </c>
      <c r="P6" s="15">
        <v>90</v>
      </c>
      <c r="Q6" s="15">
        <f>IFERROR(Table37[[#This Row],[Total]]/Table37[[#This Row],[Mins]]*Table37[[#This Row],[Adj mins]],0)</f>
        <v>0</v>
      </c>
      <c r="R6" s="15">
        <v>0</v>
      </c>
      <c r="S6" s="16" t="s">
        <v>374</v>
      </c>
      <c r="T6" s="17">
        <v>0</v>
      </c>
      <c r="U6" s="16">
        <v>0</v>
      </c>
      <c r="V6" s="71">
        <v>0</v>
      </c>
      <c r="W6" s="401" t="str">
        <f>IF(ISNA(MATCH($D6,'My Squad'!$C$2:$C$16,0)),"","Yes")</f>
        <v/>
      </c>
    </row>
    <row r="7" spans="1:23" ht="15.75" thickBot="1" x14ac:dyDescent="0.3">
      <c r="A7" s="577">
        <v>578</v>
      </c>
      <c r="B7" s="73">
        <v>10</v>
      </c>
      <c r="C7" s="5" t="s">
        <v>35</v>
      </c>
      <c r="D7" s="5" t="s">
        <v>603</v>
      </c>
      <c r="E7" s="70" t="s">
        <v>14</v>
      </c>
      <c r="F7" s="71">
        <v>5.8</v>
      </c>
      <c r="G7" s="71">
        <v>0.09</v>
      </c>
      <c r="H7" s="71">
        <v>8.5000000000000006E-2</v>
      </c>
      <c r="I7" s="71">
        <v>0.3813333333333333</v>
      </c>
      <c r="J7" s="71">
        <v>0</v>
      </c>
      <c r="K7" s="71">
        <v>0.69766666666666666</v>
      </c>
      <c r="L7" s="71">
        <v>0.10766666666666666</v>
      </c>
      <c r="M7" s="72">
        <v>1.3616666666666666</v>
      </c>
      <c r="N7" s="23">
        <v>-0.11005747126436784</v>
      </c>
      <c r="O7" s="16">
        <v>35.228333333333332</v>
      </c>
      <c r="P7" s="15">
        <v>90</v>
      </c>
      <c r="Q7" s="15">
        <f>IFERROR(Table37[[#This Row],[Total]]/Table37[[#This Row],[Mins]]*Table37[[#This Row],[Adj mins]],0)</f>
        <v>3.4787339736007947</v>
      </c>
      <c r="R7" s="15">
        <v>4.3</v>
      </c>
      <c r="S7" s="16">
        <v>64</v>
      </c>
      <c r="T7" s="17">
        <v>1.9E-2</v>
      </c>
      <c r="U7" s="16">
        <v>14</v>
      </c>
      <c r="V7" s="71">
        <v>2.2999999999999998</v>
      </c>
      <c r="W7" s="401" t="str">
        <f>IF(ISNA(MATCH($D7,'My Squad'!$C$2:$C$16,0)),"","Yes")</f>
        <v/>
      </c>
    </row>
    <row r="8" spans="1:23" ht="15.75" thickBot="1" x14ac:dyDescent="0.3">
      <c r="A8" s="577">
        <v>24</v>
      </c>
      <c r="B8" s="73">
        <v>10</v>
      </c>
      <c r="C8" s="5" t="s">
        <v>35</v>
      </c>
      <c r="D8" s="5" t="s">
        <v>105</v>
      </c>
      <c r="E8" s="70" t="s">
        <v>14</v>
      </c>
      <c r="F8" s="71">
        <v>6.3</v>
      </c>
      <c r="G8" s="71">
        <v>0.13400000000000001</v>
      </c>
      <c r="H8" s="71">
        <v>0.17399999999999999</v>
      </c>
      <c r="I8" s="71">
        <v>0.89533333333333331</v>
      </c>
      <c r="J8" s="71">
        <v>0</v>
      </c>
      <c r="K8" s="71">
        <v>1.7809999999999999</v>
      </c>
      <c r="L8" s="71">
        <v>0.19133333333333333</v>
      </c>
      <c r="M8" s="72">
        <v>3.1756666666666669</v>
      </c>
      <c r="N8" s="23">
        <v>0.18661375661375665</v>
      </c>
      <c r="O8" s="16">
        <v>88.818666666666672</v>
      </c>
      <c r="P8" s="15">
        <v>90</v>
      </c>
      <c r="Q8" s="15">
        <f>IFERROR(Table37[[#This Row],[Total]]/Table37[[#This Row],[Mins]]*Table37[[#This Row],[Adj mins]],0)</f>
        <v>3.2179046446692889</v>
      </c>
      <c r="R8" s="15">
        <v>6.5</v>
      </c>
      <c r="S8" s="16">
        <v>84</v>
      </c>
      <c r="T8" s="17">
        <v>4.2999999999999997E-2</v>
      </c>
      <c r="U8" s="16">
        <v>25</v>
      </c>
      <c r="V8" s="71">
        <v>3.6</v>
      </c>
      <c r="W8" s="401" t="str">
        <f>IF(ISNA(MATCH($D8,'My Squad'!$C$2:$C$16,0)),"","Yes")</f>
        <v/>
      </c>
    </row>
    <row r="9" spans="1:23" ht="15.75" thickBot="1" x14ac:dyDescent="0.3">
      <c r="A9" s="577">
        <v>3</v>
      </c>
      <c r="B9" s="73">
        <v>10</v>
      </c>
      <c r="C9" s="5" t="s">
        <v>35</v>
      </c>
      <c r="D9" s="5" t="s">
        <v>604</v>
      </c>
      <c r="E9" s="70" t="s">
        <v>14</v>
      </c>
      <c r="F9" s="71">
        <v>6.3</v>
      </c>
      <c r="G9" s="71">
        <v>0.34</v>
      </c>
      <c r="H9" s="71">
        <v>4.7E-2</v>
      </c>
      <c r="I9" s="71">
        <v>0.35266666666666668</v>
      </c>
      <c r="J9" s="71">
        <v>0</v>
      </c>
      <c r="K9" s="71">
        <v>0.73366666666666669</v>
      </c>
      <c r="L9" s="71">
        <v>0.152</v>
      </c>
      <c r="M9" s="72">
        <v>1.6253333333333333</v>
      </c>
      <c r="N9" s="23">
        <v>-5.947089947089948E-2</v>
      </c>
      <c r="O9" s="16">
        <v>35.550333333333334</v>
      </c>
      <c r="P9" s="15">
        <v>90</v>
      </c>
      <c r="Q9" s="15">
        <f>IFERROR(Table37[[#This Row],[Total]]/Table37[[#This Row],[Mins]]*Table37[[#This Row],[Adj mins]],0)</f>
        <v>4.1147293508734091</v>
      </c>
      <c r="R9" s="15">
        <v>8.6</v>
      </c>
      <c r="S9" s="16">
        <v>86</v>
      </c>
      <c r="T9" s="17">
        <v>0.255</v>
      </c>
      <c r="U9" s="16">
        <v>41</v>
      </c>
      <c r="V9" s="71">
        <v>4.5999999999999996</v>
      </c>
      <c r="W9" s="401" t="str">
        <f>IF(ISNA(MATCH($D9,'My Squad'!$C$2:$C$16,0)),"","Yes")</f>
        <v>Yes</v>
      </c>
    </row>
    <row r="10" spans="1:23" ht="15.75" thickBot="1" x14ac:dyDescent="0.3">
      <c r="A10" s="577">
        <v>8</v>
      </c>
      <c r="B10" s="73">
        <v>10</v>
      </c>
      <c r="C10" s="5" t="s">
        <v>35</v>
      </c>
      <c r="D10" s="5" t="s">
        <v>231</v>
      </c>
      <c r="E10" s="70" t="s">
        <v>14</v>
      </c>
      <c r="F10" s="71">
        <v>4.8</v>
      </c>
      <c r="G10" s="71">
        <v>0.11600000000000001</v>
      </c>
      <c r="H10" s="71">
        <v>6.4000000000000001E-2</v>
      </c>
      <c r="I10" s="71">
        <v>0.31633333333333336</v>
      </c>
      <c r="J10" s="71">
        <v>0</v>
      </c>
      <c r="K10" s="71">
        <v>0.65666666666666662</v>
      </c>
      <c r="L10" s="71">
        <v>0.09</v>
      </c>
      <c r="M10" s="72">
        <v>1.2430000000000001</v>
      </c>
      <c r="N10" s="23">
        <v>-0.15770833333333331</v>
      </c>
      <c r="O10" s="16">
        <v>30.945666666666668</v>
      </c>
      <c r="P10" s="15">
        <v>90</v>
      </c>
      <c r="Q10" s="15">
        <f>IFERROR(Table37[[#This Row],[Total]]/Table37[[#This Row],[Mins]]*Table37[[#This Row],[Adj mins]],0)</f>
        <v>3.6150457253034887</v>
      </c>
      <c r="R10" s="15">
        <v>1.1000000000000001</v>
      </c>
      <c r="S10" s="16">
        <v>25</v>
      </c>
      <c r="T10" s="17">
        <v>2E-3</v>
      </c>
      <c r="U10" s="16">
        <v>3</v>
      </c>
      <c r="V10" s="71">
        <v>0.8</v>
      </c>
      <c r="W10" s="401" t="str">
        <f>IF(ISNA(MATCH($D10,'My Squad'!$C$2:$C$16,0)),"","Yes")</f>
        <v/>
      </c>
    </row>
    <row r="11" spans="1:23" ht="15.75" thickBot="1" x14ac:dyDescent="0.3">
      <c r="A11" s="577">
        <v>6</v>
      </c>
      <c r="B11" s="73">
        <v>10</v>
      </c>
      <c r="C11" s="5" t="s">
        <v>35</v>
      </c>
      <c r="D11" s="5" t="s">
        <v>291</v>
      </c>
      <c r="E11" s="70" t="s">
        <v>14</v>
      </c>
      <c r="F11" s="71">
        <v>5.5</v>
      </c>
      <c r="G11" s="71">
        <v>0.04</v>
      </c>
      <c r="H11" s="71">
        <v>3.2000000000000001E-2</v>
      </c>
      <c r="I11" s="71">
        <v>7.3000000000000009E-2</v>
      </c>
      <c r="J11" s="71">
        <v>0</v>
      </c>
      <c r="K11" s="71">
        <v>0.15700000000000003</v>
      </c>
      <c r="L11" s="71">
        <v>1.8666666666666668E-2</v>
      </c>
      <c r="M11" s="72">
        <v>0.32066666666666666</v>
      </c>
      <c r="N11" s="23">
        <v>-0.30533333333333335</v>
      </c>
      <c r="O11" s="16">
        <v>9.4760000000000009</v>
      </c>
      <c r="P11" s="15">
        <v>90</v>
      </c>
      <c r="Q11" s="15">
        <f>IFERROR(Table37[[#This Row],[Total]]/Table37[[#This Row],[Mins]]*Table37[[#This Row],[Adj mins]],0)</f>
        <v>3.0455888560574076</v>
      </c>
      <c r="R11" s="15">
        <v>5.8</v>
      </c>
      <c r="S11" s="16">
        <v>75</v>
      </c>
      <c r="T11" s="17">
        <v>1.2E-2</v>
      </c>
      <c r="U11" s="16">
        <v>21</v>
      </c>
      <c r="V11" s="71">
        <v>3</v>
      </c>
      <c r="W11" s="401" t="str">
        <f>IF(ISNA(MATCH($D11,'My Squad'!$C$2:$C$16,0)),"","Yes")</f>
        <v/>
      </c>
    </row>
    <row r="12" spans="1:23" ht="15.75" thickBot="1" x14ac:dyDescent="0.3">
      <c r="A12" s="577">
        <v>25</v>
      </c>
      <c r="B12" s="73">
        <v>10</v>
      </c>
      <c r="C12" s="5" t="s">
        <v>35</v>
      </c>
      <c r="D12" s="5" t="s">
        <v>117</v>
      </c>
      <c r="E12" s="70" t="s">
        <v>14</v>
      </c>
      <c r="F12" s="71">
        <v>4.8</v>
      </c>
      <c r="G12" s="71">
        <v>0.21199999999999999</v>
      </c>
      <c r="H12" s="71">
        <v>0.38500000000000001</v>
      </c>
      <c r="I12" s="71">
        <v>0.70633333333333326</v>
      </c>
      <c r="J12" s="71">
        <v>0</v>
      </c>
      <c r="K12" s="71">
        <v>1.4596666666666667</v>
      </c>
      <c r="L12" s="71">
        <v>0.31666666666666665</v>
      </c>
      <c r="M12" s="72">
        <v>3.0796666666666668</v>
      </c>
      <c r="N12" s="23">
        <v>0.22493055555555558</v>
      </c>
      <c r="O12" s="16">
        <v>69.334999999999994</v>
      </c>
      <c r="P12" s="15">
        <v>90</v>
      </c>
      <c r="Q12" s="15">
        <f>IFERROR(Table37[[#This Row],[Total]]/Table37[[#This Row],[Mins]]*Table37[[#This Row],[Adj mins]],0)</f>
        <v>3.9975481358621194</v>
      </c>
      <c r="R12" s="15">
        <v>0.9</v>
      </c>
      <c r="S12" s="16">
        <v>40</v>
      </c>
      <c r="T12" s="17">
        <v>0.01</v>
      </c>
      <c r="U12" s="16">
        <v>7</v>
      </c>
      <c r="V12" s="71">
        <v>3.5</v>
      </c>
      <c r="W12" s="401" t="str">
        <f>IF(ISNA(MATCH($D12,'My Squad'!$C$2:$C$16,0)),"","Yes")</f>
        <v/>
      </c>
    </row>
    <row r="13" spans="1:23" ht="15.75" thickBot="1" x14ac:dyDescent="0.3">
      <c r="A13" s="577">
        <v>22</v>
      </c>
      <c r="B13" s="73">
        <v>10</v>
      </c>
      <c r="C13" s="5" t="s">
        <v>35</v>
      </c>
      <c r="D13" s="5" t="s">
        <v>292</v>
      </c>
      <c r="E13" s="70" t="s">
        <v>14</v>
      </c>
      <c r="F13" s="71">
        <v>4.8</v>
      </c>
      <c r="G13" s="71">
        <v>0</v>
      </c>
      <c r="H13" s="71">
        <v>0</v>
      </c>
      <c r="I13" s="71">
        <v>0</v>
      </c>
      <c r="J13" s="71">
        <v>0</v>
      </c>
      <c r="K13" s="71">
        <v>0</v>
      </c>
      <c r="L13" s="71">
        <v>0</v>
      </c>
      <c r="M13" s="72">
        <v>0</v>
      </c>
      <c r="N13" s="23">
        <v>-0.41666666666666669</v>
      </c>
      <c r="O13" s="16">
        <v>0</v>
      </c>
      <c r="P13" s="15">
        <v>90</v>
      </c>
      <c r="Q13" s="15">
        <f>IFERROR(Table37[[#This Row],[Total]]/Table37[[#This Row],[Mins]]*Table37[[#This Row],[Adj mins]],0)</f>
        <v>0</v>
      </c>
      <c r="R13" s="15">
        <v>0.1</v>
      </c>
      <c r="S13" s="16">
        <v>7</v>
      </c>
      <c r="T13" s="17">
        <v>0</v>
      </c>
      <c r="U13" s="16">
        <v>1</v>
      </c>
      <c r="V13" s="71">
        <v>1</v>
      </c>
      <c r="W13" s="401" t="str">
        <f>IF(ISNA(MATCH($D13,'My Squad'!$C$2:$C$16,0)),"","Yes")</f>
        <v/>
      </c>
    </row>
    <row r="14" spans="1:23" ht="15.75" thickBot="1" x14ac:dyDescent="0.3">
      <c r="A14" s="577">
        <v>18</v>
      </c>
      <c r="B14" s="73">
        <v>10</v>
      </c>
      <c r="C14" s="5" t="s">
        <v>35</v>
      </c>
      <c r="D14" s="5" t="s">
        <v>127</v>
      </c>
      <c r="E14" s="70" t="s">
        <v>14</v>
      </c>
      <c r="F14" s="71">
        <v>6</v>
      </c>
      <c r="G14" s="71">
        <v>0.1</v>
      </c>
      <c r="H14" s="71">
        <v>4.9000000000000002E-2</v>
      </c>
      <c r="I14" s="71">
        <v>0.90866666666666673</v>
      </c>
      <c r="J14" s="71">
        <v>0</v>
      </c>
      <c r="K14" s="71">
        <v>1.8110000000000002</v>
      </c>
      <c r="L14" s="71">
        <v>0.24066666666666667</v>
      </c>
      <c r="M14" s="72">
        <v>3.1093333333333333</v>
      </c>
      <c r="N14" s="23">
        <v>0.18488888888888888</v>
      </c>
      <c r="O14" s="16">
        <v>89.355999999999995</v>
      </c>
      <c r="P14" s="15">
        <v>90</v>
      </c>
      <c r="Q14" s="15">
        <f>IFERROR(Table37[[#This Row],[Total]]/Table37[[#This Row],[Mins]]*Table37[[#This Row],[Adj mins]],0)</f>
        <v>3.1317426921527378</v>
      </c>
      <c r="R14" s="15">
        <v>7.3</v>
      </c>
      <c r="S14" s="16">
        <v>82</v>
      </c>
      <c r="T14" s="17">
        <v>0.23100000000000001</v>
      </c>
      <c r="U14" s="16">
        <v>19</v>
      </c>
      <c r="V14" s="71">
        <v>2.4</v>
      </c>
      <c r="W14" s="401" t="str">
        <f>IF(ISNA(MATCH($D14,'My Squad'!$C$2:$C$16,0)),"","Yes")</f>
        <v/>
      </c>
    </row>
    <row r="15" spans="1:23" ht="15.75" thickBot="1" x14ac:dyDescent="0.3">
      <c r="A15" s="577">
        <v>17</v>
      </c>
      <c r="B15" s="73">
        <v>10</v>
      </c>
      <c r="C15" s="5" t="s">
        <v>35</v>
      </c>
      <c r="D15" s="5" t="s">
        <v>36</v>
      </c>
      <c r="E15" s="70" t="s">
        <v>13</v>
      </c>
      <c r="F15" s="71">
        <v>10</v>
      </c>
      <c r="G15" s="71">
        <v>1.8433333333333333</v>
      </c>
      <c r="H15" s="71">
        <v>0.92200000000000004</v>
      </c>
      <c r="I15" s="71">
        <v>0.28566666666666668</v>
      </c>
      <c r="J15" s="71">
        <v>0</v>
      </c>
      <c r="K15" s="71">
        <v>1.6166666666666667</v>
      </c>
      <c r="L15" s="71">
        <v>0.71966666666666668</v>
      </c>
      <c r="M15" s="72">
        <v>5.3873333333333333</v>
      </c>
      <c r="N15" s="23">
        <v>0.33873333333333333</v>
      </c>
      <c r="O15" s="16">
        <v>81.189333333333337</v>
      </c>
      <c r="P15" s="15">
        <v>90</v>
      </c>
      <c r="Q15" s="15">
        <f>IFERROR(Table37[[#This Row],[Total]]/Table37[[#This Row],[Mins]]*Table37[[#This Row],[Adj mins]],0)</f>
        <v>5.9719667608224398</v>
      </c>
      <c r="R15" s="15">
        <v>7.2</v>
      </c>
      <c r="S15" s="16">
        <v>81</v>
      </c>
      <c r="T15" s="17">
        <v>0.23100000000000001</v>
      </c>
      <c r="U15" s="16">
        <v>63</v>
      </c>
      <c r="V15" s="71">
        <v>7.9</v>
      </c>
      <c r="W15" s="401" t="str">
        <f>IF(ISNA(MATCH($D15,'My Squad'!$C$2:$C$16,0)),"","Yes")</f>
        <v/>
      </c>
    </row>
    <row r="16" spans="1:23" ht="15.75" thickBot="1" x14ac:dyDescent="0.3">
      <c r="A16" s="577">
        <v>16</v>
      </c>
      <c r="B16" s="73">
        <v>10</v>
      </c>
      <c r="C16" s="5" t="s">
        <v>35</v>
      </c>
      <c r="D16" s="5" t="s">
        <v>142</v>
      </c>
      <c r="E16" s="70" t="s">
        <v>13</v>
      </c>
      <c r="F16" s="71">
        <v>6.3</v>
      </c>
      <c r="G16" s="71">
        <v>0.28999999999999998</v>
      </c>
      <c r="H16" s="71">
        <v>0.52</v>
      </c>
      <c r="I16" s="71">
        <v>0.28899999999999998</v>
      </c>
      <c r="J16" s="71">
        <v>0</v>
      </c>
      <c r="K16" s="71">
        <v>1.6870000000000001</v>
      </c>
      <c r="L16" s="71">
        <v>0.16466666666666666</v>
      </c>
      <c r="M16" s="72">
        <v>2.9506666666666668</v>
      </c>
      <c r="N16" s="23">
        <v>0.15089947089947092</v>
      </c>
      <c r="O16" s="16">
        <v>84.346666666666664</v>
      </c>
      <c r="P16" s="15">
        <v>90</v>
      </c>
      <c r="Q16" s="15">
        <f>IFERROR(Table37[[#This Row],[Total]]/Table37[[#This Row],[Mins]]*Table37[[#This Row],[Adj mins]],0)</f>
        <v>3.148435030034777</v>
      </c>
      <c r="R16" s="15">
        <v>7.5</v>
      </c>
      <c r="S16" s="16">
        <v>84</v>
      </c>
      <c r="T16" s="17">
        <v>2.8999999999999998E-2</v>
      </c>
      <c r="U16" s="16">
        <v>15</v>
      </c>
      <c r="V16" s="71">
        <v>1.9</v>
      </c>
      <c r="W16" s="401" t="str">
        <f>IF(ISNA(MATCH($D16,'My Squad'!$C$2:$C$16,0)),"","Yes")</f>
        <v/>
      </c>
    </row>
    <row r="17" spans="1:23" ht="15.75" thickBot="1" x14ac:dyDescent="0.3">
      <c r="A17" s="577">
        <v>7</v>
      </c>
      <c r="B17" s="73">
        <v>10</v>
      </c>
      <c r="C17" s="5" t="s">
        <v>35</v>
      </c>
      <c r="D17" s="5" t="s">
        <v>241</v>
      </c>
      <c r="E17" s="70" t="s">
        <v>13</v>
      </c>
      <c r="F17" s="71">
        <v>4.8</v>
      </c>
      <c r="G17" s="71">
        <v>1.6666666666666666E-2</v>
      </c>
      <c r="H17" s="71">
        <v>5.6000000000000001E-2</v>
      </c>
      <c r="I17" s="71">
        <v>4.5999999999999999E-2</v>
      </c>
      <c r="J17" s="71">
        <v>0</v>
      </c>
      <c r="K17" s="71">
        <v>0.245</v>
      </c>
      <c r="L17" s="71">
        <v>1.4333333333333333E-2</v>
      </c>
      <c r="M17" s="72">
        <v>0.378</v>
      </c>
      <c r="N17" s="23">
        <v>-0.33791666666666664</v>
      </c>
      <c r="O17" s="16">
        <v>12.125</v>
      </c>
      <c r="P17" s="15">
        <v>90</v>
      </c>
      <c r="Q17" s="15">
        <f>IFERROR(Table37[[#This Row],[Total]]/Table37[[#This Row],[Mins]]*Table37[[#This Row],[Adj mins]],0)</f>
        <v>2.8057731958762888</v>
      </c>
      <c r="R17" s="15">
        <v>1.7</v>
      </c>
      <c r="S17" s="16">
        <v>75</v>
      </c>
      <c r="T17" s="17">
        <v>3.0000000000000001E-3</v>
      </c>
      <c r="U17" s="16">
        <v>4</v>
      </c>
      <c r="V17" s="71">
        <v>2</v>
      </c>
      <c r="W17" s="401" t="str">
        <f>IF(ISNA(MATCH($D17,'My Squad'!$C$2:$C$16,0)),"","Yes")</f>
        <v/>
      </c>
    </row>
    <row r="18" spans="1:23" ht="15.75" thickBot="1" x14ac:dyDescent="0.3">
      <c r="A18" s="577">
        <v>633</v>
      </c>
      <c r="B18" s="73">
        <v>10</v>
      </c>
      <c r="C18" s="5" t="s">
        <v>35</v>
      </c>
      <c r="D18" s="5" t="s">
        <v>1493</v>
      </c>
      <c r="E18" s="70" t="s">
        <v>13</v>
      </c>
      <c r="F18" s="71">
        <v>6</v>
      </c>
      <c r="G18" s="71">
        <v>0.22333333333333333</v>
      </c>
      <c r="H18" s="71">
        <v>0.17899999999999999</v>
      </c>
      <c r="I18" s="71">
        <v>0.11466666666666667</v>
      </c>
      <c r="J18" s="71">
        <v>0</v>
      </c>
      <c r="K18" s="71">
        <v>0.67666666666666675</v>
      </c>
      <c r="L18" s="71">
        <v>8.433333333333333E-2</v>
      </c>
      <c r="M18" s="72">
        <v>1.278</v>
      </c>
      <c r="N18" s="23">
        <v>-0.12033333333333333</v>
      </c>
      <c r="O18" s="16">
        <v>33.778666666666666</v>
      </c>
      <c r="P18" s="15">
        <v>90</v>
      </c>
      <c r="Q18" s="15">
        <f>IFERROR(Table37[[#This Row],[Total]]/Table37[[#This Row],[Mins]]*Table37[[#This Row],[Adj mins]],0)</f>
        <v>3.4051077603220969</v>
      </c>
      <c r="R18" s="15">
        <v>2.2000000000000002</v>
      </c>
      <c r="S18" s="16">
        <v>67</v>
      </c>
      <c r="T18" s="17">
        <v>1E-3</v>
      </c>
      <c r="U18" s="16">
        <v>11</v>
      </c>
      <c r="V18" s="71">
        <v>3.7</v>
      </c>
      <c r="W18" s="401" t="str">
        <f>IF(ISNA(MATCH($D18,'My Squad'!$C$2:$C$16,0)),"","Yes")</f>
        <v/>
      </c>
    </row>
    <row r="19" spans="1:23" ht="15.75" thickBot="1" x14ac:dyDescent="0.3">
      <c r="A19" s="577">
        <v>23</v>
      </c>
      <c r="B19" s="73">
        <v>10</v>
      </c>
      <c r="C19" s="5" t="s">
        <v>35</v>
      </c>
      <c r="D19" s="5" t="s">
        <v>224</v>
      </c>
      <c r="E19" s="70" t="s">
        <v>13</v>
      </c>
      <c r="F19" s="71">
        <v>6.9</v>
      </c>
      <c r="G19" s="71">
        <v>0.68166666666666664</v>
      </c>
      <c r="H19" s="71">
        <v>0.23799999999999999</v>
      </c>
      <c r="I19" s="71">
        <v>0.12533333333333332</v>
      </c>
      <c r="J19" s="71">
        <v>0</v>
      </c>
      <c r="K19" s="71">
        <v>0.79733333333333334</v>
      </c>
      <c r="L19" s="71">
        <v>0.19333333333333333</v>
      </c>
      <c r="M19" s="72">
        <v>2.0356666666666667</v>
      </c>
      <c r="N19" s="23">
        <v>5.1690821256038747E-3</v>
      </c>
      <c r="O19" s="16">
        <v>38.002333333333333</v>
      </c>
      <c r="P19" s="15">
        <v>90</v>
      </c>
      <c r="Q19" s="15">
        <f>IFERROR(Table37[[#This Row],[Total]]/Table37[[#This Row],[Mins]]*Table37[[#This Row],[Adj mins]],0)</f>
        <v>4.8210197619444424</v>
      </c>
      <c r="R19" s="15">
        <v>5.4</v>
      </c>
      <c r="S19" s="16">
        <v>54</v>
      </c>
      <c r="T19" s="17">
        <v>2.5000000000000001E-2</v>
      </c>
      <c r="U19" s="16">
        <v>28</v>
      </c>
      <c r="V19" s="71">
        <v>3.1</v>
      </c>
      <c r="W19" s="401" t="str">
        <f>IF(ISNA(MATCH($D19,'My Squad'!$C$2:$C$16,0)),"","Yes")</f>
        <v/>
      </c>
    </row>
    <row r="20" spans="1:23" ht="15.75" thickBot="1" x14ac:dyDescent="0.3">
      <c r="A20" s="577">
        <v>13</v>
      </c>
      <c r="B20" s="73">
        <v>10</v>
      </c>
      <c r="C20" s="5" t="s">
        <v>35</v>
      </c>
      <c r="D20" s="5" t="s">
        <v>70</v>
      </c>
      <c r="E20" s="70" t="s">
        <v>13</v>
      </c>
      <c r="F20" s="71">
        <v>8.1999999999999993</v>
      </c>
      <c r="G20" s="71">
        <v>0.46666666666666667</v>
      </c>
      <c r="H20" s="71">
        <v>0.35399999999999998</v>
      </c>
      <c r="I20" s="71">
        <v>0.121</v>
      </c>
      <c r="J20" s="71">
        <v>0</v>
      </c>
      <c r="K20" s="71">
        <v>0.73666666666666658</v>
      </c>
      <c r="L20" s="71">
        <v>0.18966666666666668</v>
      </c>
      <c r="M20" s="72">
        <v>1.8680000000000001</v>
      </c>
      <c r="N20" s="23">
        <v>-1.6097560975609746E-2</v>
      </c>
      <c r="O20" s="16">
        <v>35.349333333333334</v>
      </c>
      <c r="P20" s="15">
        <v>90</v>
      </c>
      <c r="Q20" s="15">
        <f>IFERROR(Table37[[#This Row],[Total]]/Table37[[#This Row],[Mins]]*Table37[[#This Row],[Adj mins]],0)</f>
        <v>4.7559595654797828</v>
      </c>
      <c r="R20" s="15">
        <v>2.8</v>
      </c>
      <c r="S20" s="16">
        <v>84</v>
      </c>
      <c r="T20" s="17">
        <v>3.2000000000000001E-2</v>
      </c>
      <c r="U20" s="16">
        <v>7</v>
      </c>
      <c r="V20" s="71">
        <v>2.2999999999999998</v>
      </c>
      <c r="W20" s="401" t="str">
        <f>IF(ISNA(MATCH($D20,'My Squad'!$C$2:$C$16,0)),"","Yes")</f>
        <v/>
      </c>
    </row>
    <row r="21" spans="1:23" ht="15.75" thickBot="1" x14ac:dyDescent="0.3">
      <c r="A21" s="577">
        <v>9</v>
      </c>
      <c r="B21" s="73">
        <v>10</v>
      </c>
      <c r="C21" s="5" t="s">
        <v>35</v>
      </c>
      <c r="D21" s="5" t="s">
        <v>102</v>
      </c>
      <c r="E21" s="70" t="s">
        <v>13</v>
      </c>
      <c r="F21" s="71">
        <v>7</v>
      </c>
      <c r="G21" s="71">
        <v>0.92166666666666663</v>
      </c>
      <c r="H21" s="71">
        <v>0.50700000000000001</v>
      </c>
      <c r="I21" s="71">
        <v>0.20733333333333334</v>
      </c>
      <c r="J21" s="71">
        <v>0</v>
      </c>
      <c r="K21" s="71">
        <v>1.2369999999999999</v>
      </c>
      <c r="L21" s="71">
        <v>0.28599999999999998</v>
      </c>
      <c r="M21" s="72">
        <v>3.1589999999999998</v>
      </c>
      <c r="N21" s="23">
        <v>0.16557142857142854</v>
      </c>
      <c r="O21" s="16">
        <v>58.30766666666667</v>
      </c>
      <c r="P21" s="15">
        <v>90</v>
      </c>
      <c r="Q21" s="15">
        <f>IFERROR(Table37[[#This Row],[Total]]/Table37[[#This Row],[Mins]]*Table37[[#This Row],[Adj mins]],0)</f>
        <v>4.876031167999634</v>
      </c>
      <c r="R21" s="15">
        <v>6.1</v>
      </c>
      <c r="S21" s="16">
        <v>61</v>
      </c>
      <c r="T21" s="17">
        <v>0.04</v>
      </c>
      <c r="U21" s="16">
        <v>37</v>
      </c>
      <c r="V21" s="71">
        <v>4.0999999999999996</v>
      </c>
      <c r="W21" s="401" t="str">
        <f>IF(ISNA(MATCH($D21,'My Squad'!$C$2:$C$16,0)),"","Yes")</f>
        <v/>
      </c>
    </row>
    <row r="22" spans="1:23" ht="15.75" thickBot="1" x14ac:dyDescent="0.3">
      <c r="A22" s="577">
        <v>20</v>
      </c>
      <c r="B22" s="73">
        <v>10</v>
      </c>
      <c r="C22" s="5" t="s">
        <v>35</v>
      </c>
      <c r="D22" s="5" t="s">
        <v>294</v>
      </c>
      <c r="E22" s="70" t="s">
        <v>13</v>
      </c>
      <c r="F22" s="71">
        <v>5</v>
      </c>
      <c r="G22" s="71">
        <v>0.26833333333333331</v>
      </c>
      <c r="H22" s="71">
        <v>0.20599999999999999</v>
      </c>
      <c r="I22" s="71">
        <v>0.27766666666666667</v>
      </c>
      <c r="J22" s="71">
        <v>0</v>
      </c>
      <c r="K22" s="71">
        <v>1.5763333333333331</v>
      </c>
      <c r="L22" s="71">
        <v>0.12633333333333333</v>
      </c>
      <c r="M22" s="72">
        <v>2.4546666666666668</v>
      </c>
      <c r="N22" s="23">
        <v>9.0933333333333352E-2</v>
      </c>
      <c r="O22" s="16">
        <v>81.105000000000004</v>
      </c>
      <c r="P22" s="15">
        <v>90</v>
      </c>
      <c r="Q22" s="15">
        <f>IFERROR(Table37[[#This Row],[Total]]/Table37[[#This Row],[Mins]]*Table37[[#This Row],[Adj mins]],0)</f>
        <v>2.7238764564453484</v>
      </c>
      <c r="R22" s="15">
        <v>8.9</v>
      </c>
      <c r="S22" s="16">
        <v>89</v>
      </c>
      <c r="T22" s="17">
        <v>1.2E-2</v>
      </c>
      <c r="U22" s="16">
        <v>27</v>
      </c>
      <c r="V22" s="71">
        <v>3</v>
      </c>
      <c r="W22" s="401" t="str">
        <f>IF(ISNA(MATCH($D22,'My Squad'!$C$2:$C$16,0)),"","Yes")</f>
        <v/>
      </c>
    </row>
    <row r="23" spans="1:23" ht="15.75" thickBot="1" x14ac:dyDescent="0.3">
      <c r="A23" s="577">
        <v>186</v>
      </c>
      <c r="B23" s="73">
        <v>10</v>
      </c>
      <c r="C23" s="5" t="s">
        <v>35</v>
      </c>
      <c r="D23" s="5" t="s">
        <v>96</v>
      </c>
      <c r="E23" s="70" t="s">
        <v>13</v>
      </c>
      <c r="F23" s="71">
        <v>6.7</v>
      </c>
      <c r="G23" s="71">
        <v>0.29499999999999998</v>
      </c>
      <c r="H23" s="71">
        <v>0.106</v>
      </c>
      <c r="I23" s="71">
        <v>4.4999999999999998E-2</v>
      </c>
      <c r="J23" s="71">
        <v>0</v>
      </c>
      <c r="K23" s="71">
        <v>0.29433333333333334</v>
      </c>
      <c r="L23" s="71">
        <v>7.0666666666666669E-2</v>
      </c>
      <c r="M23" s="72">
        <v>0.81100000000000005</v>
      </c>
      <c r="N23" s="23">
        <v>-0.17746268656716419</v>
      </c>
      <c r="O23" s="16">
        <v>14.451000000000001</v>
      </c>
      <c r="P23" s="15">
        <v>90</v>
      </c>
      <c r="Q23" s="15">
        <f>IFERROR(Table37[[#This Row],[Total]]/Table37[[#This Row],[Mins]]*Table37[[#This Row],[Adj mins]],0)</f>
        <v>5.0508615320739052</v>
      </c>
      <c r="R23" s="15">
        <v>1.4</v>
      </c>
      <c r="S23" s="16">
        <v>31</v>
      </c>
      <c r="T23" s="17">
        <v>0.01</v>
      </c>
      <c r="U23" s="16">
        <v>4</v>
      </c>
      <c r="V23" s="71">
        <v>1</v>
      </c>
      <c r="W23" s="401" t="str">
        <f>IF(ISNA(MATCH($D23,'My Squad'!$C$2:$C$16,0)),"","Yes")</f>
        <v/>
      </c>
    </row>
    <row r="24" spans="1:23" ht="15.75" thickBot="1" x14ac:dyDescent="0.3">
      <c r="A24" s="577">
        <v>4</v>
      </c>
      <c r="B24" s="73">
        <v>10</v>
      </c>
      <c r="C24" s="5" t="s">
        <v>35</v>
      </c>
      <c r="D24" s="5" t="s">
        <v>113</v>
      </c>
      <c r="E24" s="70" t="s">
        <v>15</v>
      </c>
      <c r="F24" s="71">
        <v>8.1999999999999993</v>
      </c>
      <c r="G24" s="71">
        <v>1.6186666666666667</v>
      </c>
      <c r="H24" s="71">
        <v>0.41</v>
      </c>
      <c r="I24" s="71">
        <v>0</v>
      </c>
      <c r="J24" s="71">
        <v>0</v>
      </c>
      <c r="K24" s="71">
        <v>1.6596666666666666</v>
      </c>
      <c r="L24" s="71">
        <v>0.59099999999999997</v>
      </c>
      <c r="M24" s="72">
        <v>4.2793333333333337</v>
      </c>
      <c r="N24" s="23">
        <v>0.27796747967479679</v>
      </c>
      <c r="O24" s="16">
        <v>84.748999999999995</v>
      </c>
      <c r="P24" s="15">
        <v>90</v>
      </c>
      <c r="Q24" s="15">
        <f>IFERROR(Table37[[#This Row],[Total]]/Table37[[#This Row],[Mins]]*Table37[[#This Row],[Adj mins]],0)</f>
        <v>4.5444784009250849</v>
      </c>
      <c r="R24" s="15">
        <v>9</v>
      </c>
      <c r="S24" s="16">
        <v>90</v>
      </c>
      <c r="T24" s="17">
        <v>0.161</v>
      </c>
      <c r="U24" s="16">
        <v>44</v>
      </c>
      <c r="V24" s="71">
        <v>4.9000000000000004</v>
      </c>
      <c r="W24" s="401" t="str">
        <f>IF(ISNA(MATCH($D24,'My Squad'!$C$2:$C$16,0)),"","Yes")</f>
        <v/>
      </c>
    </row>
    <row r="25" spans="1:23" ht="15.75" thickBot="1" x14ac:dyDescent="0.3">
      <c r="A25" s="577">
        <v>2</v>
      </c>
      <c r="B25" s="73">
        <v>10</v>
      </c>
      <c r="C25" s="5" t="s">
        <v>35</v>
      </c>
      <c r="D25" s="5" t="s">
        <v>79</v>
      </c>
      <c r="E25" s="70" t="s">
        <v>15</v>
      </c>
      <c r="F25" s="71">
        <v>6.8</v>
      </c>
      <c r="G25" s="71">
        <v>0.21333333333333335</v>
      </c>
      <c r="H25" s="71">
        <v>8.8999999999999996E-2</v>
      </c>
      <c r="I25" s="71">
        <v>0</v>
      </c>
      <c r="J25" s="71">
        <v>0</v>
      </c>
      <c r="K25" s="71">
        <v>0.28233333333333333</v>
      </c>
      <c r="L25" s="71">
        <v>8.9666666666666672E-2</v>
      </c>
      <c r="M25" s="72">
        <v>0.67433333333333334</v>
      </c>
      <c r="N25" s="23">
        <v>-0.19495098039215689</v>
      </c>
      <c r="O25" s="16">
        <v>14.382333333333333</v>
      </c>
      <c r="P25" s="15">
        <v>90</v>
      </c>
      <c r="Q25" s="15">
        <f>IFERROR(Table37[[#This Row],[Total]]/Table37[[#This Row],[Mins]]*Table37[[#This Row],[Adj mins]],0)</f>
        <v>4.2197603541381792</v>
      </c>
      <c r="R25" s="15">
        <v>1.1000000000000001</v>
      </c>
      <c r="S25" s="16">
        <v>14</v>
      </c>
      <c r="T25" s="17">
        <v>9.0000000000000011E-3</v>
      </c>
      <c r="U25" s="16">
        <v>4</v>
      </c>
      <c r="V25" s="71">
        <v>0.6</v>
      </c>
      <c r="W25" s="401" t="str">
        <f>IF(ISNA(MATCH($D25,'My Squad'!$C$2:$C$16,0)),"","Yes")</f>
        <v/>
      </c>
    </row>
    <row r="26" spans="1:23" ht="15.75" thickBot="1" x14ac:dyDescent="0.3">
      <c r="A26" s="577">
        <v>47</v>
      </c>
      <c r="B26" s="73">
        <v>10</v>
      </c>
      <c r="C26" s="5" t="s">
        <v>61</v>
      </c>
      <c r="D26" s="5" t="s">
        <v>135</v>
      </c>
      <c r="E26" s="70" t="s">
        <v>16</v>
      </c>
      <c r="F26" s="71">
        <v>5</v>
      </c>
      <c r="G26" s="71">
        <v>0</v>
      </c>
      <c r="H26" s="71">
        <v>0</v>
      </c>
      <c r="I26" s="71">
        <v>-4.599999999999993E-2</v>
      </c>
      <c r="J26" s="71">
        <v>0.94799999999999995</v>
      </c>
      <c r="K26" s="71">
        <v>1.8176666666666668</v>
      </c>
      <c r="L26" s="71">
        <v>0.10266666666666667</v>
      </c>
      <c r="M26" s="72">
        <v>2.8223333333333334</v>
      </c>
      <c r="N26" s="23">
        <v>0.16446666666666668</v>
      </c>
      <c r="O26" s="16">
        <v>85.167333333333332</v>
      </c>
      <c r="P26" s="15">
        <v>90</v>
      </c>
      <c r="Q26" s="15">
        <f>IFERROR(Table37[[#This Row],[Total]]/Table37[[#This Row],[Mins]]*Table37[[#This Row],[Adj mins]],0)</f>
        <v>2.9824815461327114</v>
      </c>
      <c r="R26" s="15">
        <v>9</v>
      </c>
      <c r="S26" s="16">
        <v>90</v>
      </c>
      <c r="T26" s="17">
        <v>0.13800000000000001</v>
      </c>
      <c r="U26" s="16">
        <v>30</v>
      </c>
      <c r="V26" s="71">
        <v>3.3</v>
      </c>
      <c r="W26" s="401" t="str">
        <f>IF(ISNA(MATCH($D26,'My Squad'!$C$2:$C$16,0)),"","Yes")</f>
        <v/>
      </c>
    </row>
    <row r="27" spans="1:23" ht="15.75" thickBot="1" x14ac:dyDescent="0.3">
      <c r="A27" s="577">
        <v>39</v>
      </c>
      <c r="B27" s="73">
        <v>10</v>
      </c>
      <c r="C27" s="5" t="s">
        <v>61</v>
      </c>
      <c r="D27" s="5" t="s">
        <v>605</v>
      </c>
      <c r="E27" s="70" t="s">
        <v>16</v>
      </c>
      <c r="F27" s="71">
        <v>4</v>
      </c>
      <c r="G27" s="71">
        <v>0</v>
      </c>
      <c r="H27" s="71">
        <v>0</v>
      </c>
      <c r="I27" s="71">
        <v>3.3333333333333305E-4</v>
      </c>
      <c r="J27" s="71">
        <v>3.3333333333333335E-3</v>
      </c>
      <c r="K27" s="71">
        <v>6.333333333333334E-3</v>
      </c>
      <c r="L27" s="71">
        <v>0</v>
      </c>
      <c r="M27" s="72">
        <v>0.01</v>
      </c>
      <c r="N27" s="23">
        <v>-0.4975</v>
      </c>
      <c r="O27" s="16">
        <v>0.3</v>
      </c>
      <c r="P27" s="15">
        <v>90</v>
      </c>
      <c r="Q27" s="15">
        <f>IFERROR(Table37[[#This Row],[Total]]/Table37[[#This Row],[Mins]]*Table37[[#This Row],[Adj mins]],0)</f>
        <v>3</v>
      </c>
      <c r="R27" s="15">
        <v>0</v>
      </c>
      <c r="S27" s="16">
        <v>0</v>
      </c>
      <c r="T27" s="17">
        <v>9.0000000000000011E-3</v>
      </c>
      <c r="U27" s="16">
        <v>0</v>
      </c>
      <c r="V27" s="71">
        <v>0</v>
      </c>
      <c r="W27" s="401" t="str">
        <f>IF(ISNA(MATCH($D27,'My Squad'!$C$2:$C$16,0)),"","Yes")</f>
        <v/>
      </c>
    </row>
    <row r="28" spans="1:23" ht="15.75" thickBot="1" x14ac:dyDescent="0.3">
      <c r="A28" s="577">
        <v>51</v>
      </c>
      <c r="B28" s="73">
        <v>10</v>
      </c>
      <c r="C28" s="5" t="s">
        <v>61</v>
      </c>
      <c r="D28" s="5" t="s">
        <v>272</v>
      </c>
      <c r="E28" s="70" t="s">
        <v>16</v>
      </c>
      <c r="F28" s="71">
        <v>4.5</v>
      </c>
      <c r="G28" s="71">
        <v>0</v>
      </c>
      <c r="H28" s="71">
        <v>0</v>
      </c>
      <c r="I28" s="71">
        <v>-1.0666666666666668E-2</v>
      </c>
      <c r="J28" s="71">
        <v>4.9333333333333333E-2</v>
      </c>
      <c r="K28" s="71">
        <v>9.8666666666666666E-2</v>
      </c>
      <c r="L28" s="71">
        <v>7.6666666666666662E-3</v>
      </c>
      <c r="M28" s="72">
        <v>0.14499999999999999</v>
      </c>
      <c r="N28" s="23">
        <v>-0.41222222222222221</v>
      </c>
      <c r="O28" s="16">
        <v>4.2</v>
      </c>
      <c r="P28" s="15">
        <v>90</v>
      </c>
      <c r="Q28" s="15">
        <f>IFERROR(Table37[[#This Row],[Total]]/Table37[[#This Row],[Mins]]*Table37[[#This Row],[Adj mins]],0)</f>
        <v>3.1071428571428568</v>
      </c>
      <c r="R28" s="15">
        <v>0</v>
      </c>
      <c r="S28" s="16">
        <v>0</v>
      </c>
      <c r="T28" s="17">
        <v>1E-3</v>
      </c>
      <c r="U28" s="16">
        <v>0</v>
      </c>
      <c r="V28" s="71">
        <v>0</v>
      </c>
      <c r="W28" s="401" t="str">
        <f>IF(ISNA(MATCH($D28,'My Squad'!$C$2:$C$16,0)),"","Yes")</f>
        <v/>
      </c>
    </row>
    <row r="29" spans="1:23" ht="15.75" thickBot="1" x14ac:dyDescent="0.3">
      <c r="A29" s="577">
        <v>641</v>
      </c>
      <c r="B29" s="73">
        <v>10</v>
      </c>
      <c r="C29" s="5" t="s">
        <v>61</v>
      </c>
      <c r="D29" s="5" t="s">
        <v>1494</v>
      </c>
      <c r="E29" s="70" t="s">
        <v>16</v>
      </c>
      <c r="F29" s="71">
        <v>4</v>
      </c>
      <c r="G29" s="71">
        <v>0</v>
      </c>
      <c r="H29" s="71">
        <v>0</v>
      </c>
      <c r="I29" s="71">
        <v>-3.3333333333333332E-4</v>
      </c>
      <c r="J29" s="71">
        <v>3.3333333333333332E-4</v>
      </c>
      <c r="K29" s="71">
        <v>6.6666666666666664E-4</v>
      </c>
      <c r="L29" s="71">
        <v>0</v>
      </c>
      <c r="M29" s="72">
        <v>6.6666666666666664E-4</v>
      </c>
      <c r="N29" s="23">
        <v>-0.49983333333333335</v>
      </c>
      <c r="O29" s="16">
        <v>0.03</v>
      </c>
      <c r="P29" s="15">
        <v>90</v>
      </c>
      <c r="Q29" s="15">
        <f>IFERROR(Table37[[#This Row],[Total]]/Table37[[#This Row],[Mins]]*Table37[[#This Row],[Adj mins]],0)</f>
        <v>2</v>
      </c>
      <c r="R29" s="15">
        <v>0</v>
      </c>
      <c r="S29" s="16">
        <v>0</v>
      </c>
      <c r="T29" s="17">
        <v>6.9999999999999993E-3</v>
      </c>
      <c r="U29" s="16">
        <v>0</v>
      </c>
      <c r="V29" s="71">
        <v>0</v>
      </c>
      <c r="W29" s="401" t="str">
        <f>IF(ISNA(MATCH($D29,'My Squad'!$C$2:$C$16,0)),"","Yes")</f>
        <v/>
      </c>
    </row>
    <row r="30" spans="1:23" ht="15.75" thickBot="1" x14ac:dyDescent="0.3">
      <c r="A30" s="577">
        <v>50</v>
      </c>
      <c r="B30" s="73">
        <v>10</v>
      </c>
      <c r="C30" s="5" t="s">
        <v>61</v>
      </c>
      <c r="D30" s="5" t="s">
        <v>1352</v>
      </c>
      <c r="E30" s="70" t="s">
        <v>14</v>
      </c>
      <c r="F30" s="71">
        <v>4</v>
      </c>
      <c r="G30" s="71">
        <v>0.02</v>
      </c>
      <c r="H30" s="71">
        <v>1.2999999999999999E-2</v>
      </c>
      <c r="I30" s="71">
        <v>1.666666666666667E-2</v>
      </c>
      <c r="J30" s="71">
        <v>0</v>
      </c>
      <c r="K30" s="71">
        <v>9.4666666666666663E-2</v>
      </c>
      <c r="L30" s="71">
        <v>1.7000000000000001E-2</v>
      </c>
      <c r="M30" s="72">
        <v>0.16133333333333333</v>
      </c>
      <c r="N30" s="23">
        <v>-0.45966666666666667</v>
      </c>
      <c r="O30" s="16">
        <v>4.9059999999999997</v>
      </c>
      <c r="P30" s="15">
        <v>90</v>
      </c>
      <c r="Q30" s="15">
        <f>IFERROR(Table37[[#This Row],[Total]]/Table37[[#This Row],[Mins]]*Table37[[#This Row],[Adj mins]],0)</f>
        <v>2.9596412556053813</v>
      </c>
      <c r="R30" s="15">
        <v>1.1000000000000001</v>
      </c>
      <c r="S30" s="16">
        <v>32</v>
      </c>
      <c r="T30" s="17">
        <v>1.2E-2</v>
      </c>
      <c r="U30" s="16">
        <v>3</v>
      </c>
      <c r="V30" s="71">
        <v>1</v>
      </c>
      <c r="W30" s="401" t="str">
        <f>IF(ISNA(MATCH($D30,'My Squad'!$C$2:$C$16,0)),"","Yes")</f>
        <v/>
      </c>
    </row>
    <row r="31" spans="1:23" ht="15.75" thickBot="1" x14ac:dyDescent="0.3">
      <c r="A31" s="577">
        <v>45</v>
      </c>
      <c r="B31" s="73">
        <v>10</v>
      </c>
      <c r="C31" s="5" t="s">
        <v>61</v>
      </c>
      <c r="D31" s="5" t="s">
        <v>606</v>
      </c>
      <c r="E31" s="70" t="s">
        <v>14</v>
      </c>
      <c r="F31" s="71">
        <v>4.8</v>
      </c>
      <c r="G31" s="71">
        <v>0.04</v>
      </c>
      <c r="H31" s="71">
        <v>3.7999999999999999E-2</v>
      </c>
      <c r="I31" s="71">
        <v>-1.1999999999999997E-2</v>
      </c>
      <c r="J31" s="71">
        <v>0</v>
      </c>
      <c r="K31" s="71">
        <v>0.32699999999999996</v>
      </c>
      <c r="L31" s="71">
        <v>3.4000000000000002E-2</v>
      </c>
      <c r="M31" s="72">
        <v>0.42699999999999999</v>
      </c>
      <c r="N31" s="23">
        <v>-0.32770833333333332</v>
      </c>
      <c r="O31" s="16">
        <v>16.432666666666666</v>
      </c>
      <c r="P31" s="15">
        <v>90</v>
      </c>
      <c r="Q31" s="15">
        <f>IFERROR(Table37[[#This Row],[Total]]/Table37[[#This Row],[Mins]]*Table37[[#This Row],[Adj mins]],0)</f>
        <v>2.338634427360136</v>
      </c>
      <c r="R31" s="15">
        <v>1.6</v>
      </c>
      <c r="S31" s="16">
        <v>18</v>
      </c>
      <c r="T31" s="17">
        <v>1.8000000000000002E-2</v>
      </c>
      <c r="U31" s="16">
        <v>8</v>
      </c>
      <c r="V31" s="71">
        <v>1</v>
      </c>
      <c r="W31" s="401" t="str">
        <f>IF(ISNA(MATCH($D31,'My Squad'!$C$2:$C$16,0)),"","Yes")</f>
        <v/>
      </c>
    </row>
    <row r="32" spans="1:23" ht="15.75" thickBot="1" x14ac:dyDescent="0.3">
      <c r="A32" s="577">
        <v>35</v>
      </c>
      <c r="B32" s="73">
        <v>10</v>
      </c>
      <c r="C32" s="5" t="s">
        <v>61</v>
      </c>
      <c r="D32" s="5" t="s">
        <v>197</v>
      </c>
      <c r="E32" s="70" t="s">
        <v>14</v>
      </c>
      <c r="F32" s="71">
        <v>4.5</v>
      </c>
      <c r="G32" s="71">
        <v>2.8000000000000001E-2</v>
      </c>
      <c r="H32" s="71">
        <v>7.0000000000000001E-3</v>
      </c>
      <c r="I32" s="71">
        <v>-9.6666666666666637E-3</v>
      </c>
      <c r="J32" s="71">
        <v>0</v>
      </c>
      <c r="K32" s="71">
        <v>0.14099999999999999</v>
      </c>
      <c r="L32" s="71">
        <v>1.2999999999999999E-2</v>
      </c>
      <c r="M32" s="72">
        <v>0.17933333333333334</v>
      </c>
      <c r="N32" s="23">
        <v>-0.40459259259259261</v>
      </c>
      <c r="O32" s="16">
        <v>6.8376666666666663</v>
      </c>
      <c r="P32" s="15">
        <v>90</v>
      </c>
      <c r="Q32" s="15">
        <f>IFERROR(Table37[[#This Row],[Total]]/Table37[[#This Row],[Mins]]*Table37[[#This Row],[Adj mins]],0)</f>
        <v>2.3604543460244725</v>
      </c>
      <c r="R32" s="15">
        <v>3.9</v>
      </c>
      <c r="S32" s="16">
        <v>87</v>
      </c>
      <c r="T32" s="17">
        <v>5.0000000000000001E-3</v>
      </c>
      <c r="U32" s="16">
        <v>11</v>
      </c>
      <c r="V32" s="71">
        <v>2.8</v>
      </c>
      <c r="W32" s="401" t="str">
        <f>IF(ISNA(MATCH($D32,'My Squad'!$C$2:$C$16,0)),"","Yes")</f>
        <v/>
      </c>
    </row>
    <row r="33" spans="1:23" ht="15.75" thickBot="1" x14ac:dyDescent="0.3">
      <c r="A33" s="577">
        <v>44</v>
      </c>
      <c r="B33" s="73">
        <v>10</v>
      </c>
      <c r="C33" s="5" t="s">
        <v>61</v>
      </c>
      <c r="D33" s="5" t="s">
        <v>156</v>
      </c>
      <c r="E33" s="70" t="s">
        <v>14</v>
      </c>
      <c r="F33" s="71">
        <v>4.5</v>
      </c>
      <c r="G33" s="71">
        <v>0.27</v>
      </c>
      <c r="H33" s="71">
        <v>9.2999999999999999E-2</v>
      </c>
      <c r="I33" s="71">
        <v>-4.8333333333333339E-2</v>
      </c>
      <c r="J33" s="71">
        <v>0</v>
      </c>
      <c r="K33" s="71">
        <v>1.7223333333333333</v>
      </c>
      <c r="L33" s="71">
        <v>0.27500000000000002</v>
      </c>
      <c r="M33" s="72">
        <v>2.3119999999999998</v>
      </c>
      <c r="N33" s="23">
        <v>6.9333333333333302E-2</v>
      </c>
      <c r="O33" s="16">
        <v>85.114000000000004</v>
      </c>
      <c r="P33" s="15">
        <v>90</v>
      </c>
      <c r="Q33" s="15">
        <f>IFERROR(Table37[[#This Row],[Total]]/Table37[[#This Row],[Mins]]*Table37[[#This Row],[Adj mins]],0)</f>
        <v>2.4447211974528278</v>
      </c>
      <c r="R33" s="15">
        <v>7.1</v>
      </c>
      <c r="S33" s="16">
        <v>80</v>
      </c>
      <c r="T33" s="17">
        <v>0.115</v>
      </c>
      <c r="U33" s="16">
        <v>19</v>
      </c>
      <c r="V33" s="71">
        <v>2.4</v>
      </c>
      <c r="W33" s="401" t="str">
        <f>IF(ISNA(MATCH($D33,'My Squad'!$C$2:$C$16,0)),"","Yes")</f>
        <v>Yes</v>
      </c>
    </row>
    <row r="34" spans="1:23" ht="15.75" thickBot="1" x14ac:dyDescent="0.3">
      <c r="A34" s="577">
        <v>40</v>
      </c>
      <c r="B34" s="73">
        <v>10</v>
      </c>
      <c r="C34" s="5" t="s">
        <v>61</v>
      </c>
      <c r="D34" s="5" t="s">
        <v>295</v>
      </c>
      <c r="E34" s="70" t="s">
        <v>14</v>
      </c>
      <c r="F34" s="71">
        <v>4</v>
      </c>
      <c r="G34" s="71">
        <v>0</v>
      </c>
      <c r="H34" s="71">
        <v>0</v>
      </c>
      <c r="I34" s="71">
        <v>-6.6666666666666675E-4</v>
      </c>
      <c r="J34" s="71">
        <v>0</v>
      </c>
      <c r="K34" s="71">
        <v>5.3333333333333332E-3</v>
      </c>
      <c r="L34" s="71">
        <v>0</v>
      </c>
      <c r="M34" s="72">
        <v>4.6666666666666671E-3</v>
      </c>
      <c r="N34" s="23">
        <v>-0.49883333333333335</v>
      </c>
      <c r="O34" s="16">
        <v>0.24</v>
      </c>
      <c r="P34" s="15">
        <v>90</v>
      </c>
      <c r="Q34" s="15">
        <f>IFERROR(Table37[[#This Row],[Total]]/Table37[[#This Row],[Mins]]*Table37[[#This Row],[Adj mins]],0)</f>
        <v>1.7500000000000004</v>
      </c>
      <c r="R34" s="15">
        <v>0</v>
      </c>
      <c r="S34" s="16" t="s">
        <v>374</v>
      </c>
      <c r="T34" s="17">
        <v>6.0000000000000001E-3</v>
      </c>
      <c r="U34" s="16">
        <v>0</v>
      </c>
      <c r="V34" s="71">
        <v>0</v>
      </c>
      <c r="W34" s="401" t="str">
        <f>IF(ISNA(MATCH($D34,'My Squad'!$C$2:$C$16,0)),"","Yes")</f>
        <v/>
      </c>
    </row>
    <row r="35" spans="1:23" ht="15.75" thickBot="1" x14ac:dyDescent="0.3">
      <c r="A35" s="577">
        <v>36</v>
      </c>
      <c r="B35" s="73">
        <v>10</v>
      </c>
      <c r="C35" s="5" t="s">
        <v>61</v>
      </c>
      <c r="D35" s="5" t="s">
        <v>165</v>
      </c>
      <c r="E35" s="70" t="s">
        <v>14</v>
      </c>
      <c r="F35" s="71">
        <v>4.7</v>
      </c>
      <c r="G35" s="71">
        <v>0.154</v>
      </c>
      <c r="H35" s="71">
        <v>0.436</v>
      </c>
      <c r="I35" s="71">
        <v>-4.7333333333333338E-2</v>
      </c>
      <c r="J35" s="71">
        <v>0</v>
      </c>
      <c r="K35" s="71">
        <v>1.3556666666666668</v>
      </c>
      <c r="L35" s="71">
        <v>0.159</v>
      </c>
      <c r="M35" s="72">
        <v>2.0573333333333332</v>
      </c>
      <c r="N35" s="23">
        <v>1.2198581560283667E-2</v>
      </c>
      <c r="O35" s="16">
        <v>72.323666666666668</v>
      </c>
      <c r="P35" s="15">
        <v>90</v>
      </c>
      <c r="Q35" s="15">
        <f>IFERROR(Table37[[#This Row],[Total]]/Table37[[#This Row],[Mins]]*Table37[[#This Row],[Adj mins]],0)</f>
        <v>2.5601578091081292</v>
      </c>
      <c r="R35" s="15">
        <v>7.5</v>
      </c>
      <c r="S35" s="16">
        <v>75</v>
      </c>
      <c r="T35" s="17">
        <v>8.8000000000000009E-2</v>
      </c>
      <c r="U35" s="16">
        <v>35</v>
      </c>
      <c r="V35" s="71">
        <v>3.9</v>
      </c>
      <c r="W35" s="401" t="str">
        <f>IF(ISNA(MATCH($D35,'My Squad'!$C$2:$C$16,0)),"","Yes")</f>
        <v/>
      </c>
    </row>
    <row r="36" spans="1:23" ht="15.75" thickBot="1" x14ac:dyDescent="0.3">
      <c r="A36" s="577">
        <v>32</v>
      </c>
      <c r="B36" s="73">
        <v>10</v>
      </c>
      <c r="C36" s="5" t="s">
        <v>61</v>
      </c>
      <c r="D36" s="5" t="s">
        <v>220</v>
      </c>
      <c r="E36" s="70" t="s">
        <v>14</v>
      </c>
      <c r="F36" s="71">
        <v>4.4000000000000004</v>
      </c>
      <c r="G36" s="71">
        <v>0.154</v>
      </c>
      <c r="H36" s="71">
        <v>0.159</v>
      </c>
      <c r="I36" s="71">
        <v>-5.2999999999999992E-2</v>
      </c>
      <c r="J36" s="71">
        <v>0</v>
      </c>
      <c r="K36" s="71">
        <v>1.1923333333333332</v>
      </c>
      <c r="L36" s="71">
        <v>9.0333333333333335E-2</v>
      </c>
      <c r="M36" s="72">
        <v>1.5426666666666666</v>
      </c>
      <c r="N36" s="23">
        <v>-0.10393939393939394</v>
      </c>
      <c r="O36" s="16">
        <v>61.757333333333335</v>
      </c>
      <c r="P36" s="15">
        <v>90</v>
      </c>
      <c r="Q36" s="15">
        <f>IFERROR(Table37[[#This Row],[Total]]/Table37[[#This Row],[Mins]]*Table37[[#This Row],[Adj mins]],0)</f>
        <v>2.2481540653741523</v>
      </c>
      <c r="R36" s="15">
        <v>4.0999999999999996</v>
      </c>
      <c r="S36" s="16">
        <v>73</v>
      </c>
      <c r="T36" s="17">
        <v>1.3000000000000001E-2</v>
      </c>
      <c r="U36" s="16">
        <v>12</v>
      </c>
      <c r="V36" s="71">
        <v>2.4</v>
      </c>
      <c r="W36" s="401" t="str">
        <f>IF(ISNA(MATCH($D36,'My Squad'!$C$2:$C$16,0)),"","Yes")</f>
        <v/>
      </c>
    </row>
    <row r="37" spans="1:23" ht="15.75" thickBot="1" x14ac:dyDescent="0.3">
      <c r="A37" s="577">
        <v>52</v>
      </c>
      <c r="B37" s="73">
        <v>10</v>
      </c>
      <c r="C37" s="5" t="s">
        <v>61</v>
      </c>
      <c r="D37" s="5" t="s">
        <v>161</v>
      </c>
      <c r="E37" s="70" t="s">
        <v>14</v>
      </c>
      <c r="F37" s="71">
        <v>4.5</v>
      </c>
      <c r="G37" s="71">
        <v>0.14399999999999999</v>
      </c>
      <c r="H37" s="71">
        <v>6.7000000000000004E-2</v>
      </c>
      <c r="I37" s="71">
        <v>-6.4333333333333353E-2</v>
      </c>
      <c r="J37" s="71">
        <v>0</v>
      </c>
      <c r="K37" s="71">
        <v>1.8063333333333333</v>
      </c>
      <c r="L37" s="71">
        <v>0.12266666666666666</v>
      </c>
      <c r="M37" s="72">
        <v>2.0756666666666668</v>
      </c>
      <c r="N37" s="23">
        <v>1.6814814814814838E-2</v>
      </c>
      <c r="O37" s="16">
        <v>85.037999999999997</v>
      </c>
      <c r="P37" s="15">
        <v>90</v>
      </c>
      <c r="Q37" s="15">
        <f>IFERROR(Table37[[#This Row],[Total]]/Table37[[#This Row],[Mins]]*Table37[[#This Row],[Adj mins]],0)</f>
        <v>2.196782614831017</v>
      </c>
      <c r="R37" s="15">
        <v>9</v>
      </c>
      <c r="S37" s="16">
        <v>90</v>
      </c>
      <c r="T37" s="17">
        <v>0.02</v>
      </c>
      <c r="U37" s="16">
        <v>18</v>
      </c>
      <c r="V37" s="71">
        <v>2</v>
      </c>
      <c r="W37" s="401" t="str">
        <f>IF(ISNA(MATCH($D37,'My Squad'!$C$2:$C$16,0)),"","Yes")</f>
        <v/>
      </c>
    </row>
    <row r="38" spans="1:23" ht="15.75" thickBot="1" x14ac:dyDescent="0.3">
      <c r="A38" s="577">
        <v>49</v>
      </c>
      <c r="B38" s="73">
        <v>10</v>
      </c>
      <c r="C38" s="5" t="s">
        <v>61</v>
      </c>
      <c r="D38" s="5" t="s">
        <v>296</v>
      </c>
      <c r="E38" s="70" t="s">
        <v>14</v>
      </c>
      <c r="F38" s="71">
        <v>4.4000000000000004</v>
      </c>
      <c r="G38" s="71">
        <v>2.4E-2</v>
      </c>
      <c r="H38" s="71">
        <v>8.9999999999999993E-3</v>
      </c>
      <c r="I38" s="71">
        <v>-8.6666666666666628E-3</v>
      </c>
      <c r="J38" s="71">
        <v>0</v>
      </c>
      <c r="K38" s="71">
        <v>0.13500000000000001</v>
      </c>
      <c r="L38" s="71">
        <v>1.3333333333333334E-2</v>
      </c>
      <c r="M38" s="72">
        <v>0.17266666666666666</v>
      </c>
      <c r="N38" s="23">
        <v>-0.41530303030303023</v>
      </c>
      <c r="O38" s="16">
        <v>7.2893333333333334</v>
      </c>
      <c r="P38" s="15">
        <v>90</v>
      </c>
      <c r="Q38" s="15">
        <f>IFERROR(Table37[[#This Row],[Total]]/Table37[[#This Row],[Mins]]*Table37[[#This Row],[Adj mins]],0)</f>
        <v>2.1318822023047375</v>
      </c>
      <c r="R38" s="15">
        <v>0</v>
      </c>
      <c r="S38" s="16">
        <v>0</v>
      </c>
      <c r="T38" s="17">
        <v>1E-3</v>
      </c>
      <c r="U38" s="16">
        <v>0</v>
      </c>
      <c r="V38" s="71">
        <v>0</v>
      </c>
      <c r="W38" s="401" t="str">
        <f>IF(ISNA(MATCH($D38,'My Squad'!$C$2:$C$16,0)),"","Yes")</f>
        <v/>
      </c>
    </row>
    <row r="39" spans="1:23" ht="15.75" thickBot="1" x14ac:dyDescent="0.3">
      <c r="A39" s="577">
        <v>598</v>
      </c>
      <c r="B39" s="73">
        <v>10</v>
      </c>
      <c r="C39" s="5" t="s">
        <v>61</v>
      </c>
      <c r="D39" s="5" t="s">
        <v>1495</v>
      </c>
      <c r="E39" s="70" t="s">
        <v>14</v>
      </c>
      <c r="F39" s="71">
        <v>4</v>
      </c>
      <c r="G39" s="71">
        <v>0.04</v>
      </c>
      <c r="H39" s="71">
        <v>3.9E-2</v>
      </c>
      <c r="I39" s="71">
        <v>-5.666666666666681E-3</v>
      </c>
      <c r="J39" s="71">
        <v>0</v>
      </c>
      <c r="K39" s="71">
        <v>0.36966666666666664</v>
      </c>
      <c r="L39" s="71">
        <v>3.6333333333333336E-2</v>
      </c>
      <c r="M39" s="72">
        <v>0.47933333333333333</v>
      </c>
      <c r="N39" s="23">
        <v>-0.38016666666666665</v>
      </c>
      <c r="O39" s="16">
        <v>18.390999999999998</v>
      </c>
      <c r="P39" s="15">
        <v>90</v>
      </c>
      <c r="Q39" s="15">
        <f>IFERROR(Table37[[#This Row],[Total]]/Table37[[#This Row],[Mins]]*Table37[[#This Row],[Adj mins]],0)</f>
        <v>2.3457125768038716</v>
      </c>
      <c r="R39" s="15">
        <v>1.9</v>
      </c>
      <c r="S39" s="16">
        <v>84</v>
      </c>
      <c r="T39" s="17">
        <v>4.0000000000000001E-3</v>
      </c>
      <c r="U39" s="16">
        <v>2</v>
      </c>
      <c r="V39" s="71">
        <v>1</v>
      </c>
      <c r="W39" s="401" t="str">
        <f>IF(ISNA(MATCH($D39,'My Squad'!$C$2:$C$16,0)),"","Yes")</f>
        <v/>
      </c>
    </row>
    <row r="40" spans="1:23" ht="15.75" thickBot="1" x14ac:dyDescent="0.3">
      <c r="A40" s="577">
        <v>42</v>
      </c>
      <c r="B40" s="73">
        <v>10</v>
      </c>
      <c r="C40" s="5" t="s">
        <v>61</v>
      </c>
      <c r="D40" s="5" t="s">
        <v>191</v>
      </c>
      <c r="E40" s="70" t="s">
        <v>13</v>
      </c>
      <c r="F40" s="71">
        <v>5</v>
      </c>
      <c r="G40" s="71">
        <v>1.6666666666666668E-3</v>
      </c>
      <c r="H40" s="71">
        <v>5.0000000000000001E-3</v>
      </c>
      <c r="I40" s="71">
        <v>4.0000000000000001E-3</v>
      </c>
      <c r="J40" s="71">
        <v>0</v>
      </c>
      <c r="K40" s="71">
        <v>4.5666666666666668E-2</v>
      </c>
      <c r="L40" s="71">
        <v>2.6666666666666666E-3</v>
      </c>
      <c r="M40" s="72">
        <v>5.8999999999999997E-2</v>
      </c>
      <c r="N40" s="23">
        <v>-0.38819999999999999</v>
      </c>
      <c r="O40" s="16">
        <v>2.4300000000000002</v>
      </c>
      <c r="P40" s="15">
        <v>90</v>
      </c>
      <c r="Q40" s="15">
        <f>IFERROR(Table37[[#This Row],[Total]]/Table37[[#This Row],[Mins]]*Table37[[#This Row],[Adj mins]],0)</f>
        <v>2.1851851851851851</v>
      </c>
      <c r="R40" s="15">
        <v>0.1</v>
      </c>
      <c r="S40" s="16">
        <v>9</v>
      </c>
      <c r="T40" s="17">
        <v>0</v>
      </c>
      <c r="U40" s="16">
        <v>1</v>
      </c>
      <c r="V40" s="71">
        <v>1</v>
      </c>
      <c r="W40" s="401" t="str">
        <f>IF(ISNA(MATCH($D40,'My Squad'!$C$2:$C$16,0)),"","Yes")</f>
        <v/>
      </c>
    </row>
    <row r="41" spans="1:23" ht="15.75" thickBot="1" x14ac:dyDescent="0.3">
      <c r="A41" s="577">
        <v>233</v>
      </c>
      <c r="B41" s="73">
        <v>10</v>
      </c>
      <c r="C41" s="5" t="s">
        <v>61</v>
      </c>
      <c r="D41" s="5" t="s">
        <v>185</v>
      </c>
      <c r="E41" s="70" t="s">
        <v>13</v>
      </c>
      <c r="F41" s="71">
        <v>5</v>
      </c>
      <c r="G41" s="71">
        <v>0.56000000000000005</v>
      </c>
      <c r="H41" s="71">
        <v>0.161</v>
      </c>
      <c r="I41" s="71">
        <v>0.129</v>
      </c>
      <c r="J41" s="71">
        <v>0</v>
      </c>
      <c r="K41" s="71">
        <v>1.3803333333333334</v>
      </c>
      <c r="L41" s="71">
        <v>0.14599999999999999</v>
      </c>
      <c r="M41" s="72">
        <v>2.3763333333333332</v>
      </c>
      <c r="N41" s="23">
        <v>7.5266666666666635E-2</v>
      </c>
      <c r="O41" s="16">
        <v>71.975333333333339</v>
      </c>
      <c r="P41" s="15">
        <v>90</v>
      </c>
      <c r="Q41" s="15">
        <f>IFERROR(Table37[[#This Row],[Total]]/Table37[[#This Row],[Mins]]*Table37[[#This Row],[Adj mins]],0)</f>
        <v>2.9714346581699282</v>
      </c>
      <c r="R41" s="15">
        <v>6</v>
      </c>
      <c r="S41" s="16">
        <v>68</v>
      </c>
      <c r="T41" s="17">
        <v>6.4000000000000001E-2</v>
      </c>
      <c r="U41" s="16">
        <v>27</v>
      </c>
      <c r="V41" s="71">
        <v>3.4</v>
      </c>
      <c r="W41" s="401" t="str">
        <f>IF(ISNA(MATCH($D41,'My Squad'!$C$2:$C$16,0)),"","Yes")</f>
        <v/>
      </c>
    </row>
    <row r="42" spans="1:23" ht="15.75" thickBot="1" x14ac:dyDescent="0.3">
      <c r="A42" s="577">
        <v>31</v>
      </c>
      <c r="B42" s="73">
        <v>10</v>
      </c>
      <c r="C42" s="5" t="s">
        <v>61</v>
      </c>
      <c r="D42" s="5" t="s">
        <v>297</v>
      </c>
      <c r="E42" s="70" t="s">
        <v>13</v>
      </c>
      <c r="F42" s="71">
        <v>5.3</v>
      </c>
      <c r="G42" s="71">
        <v>5.0000000000000001E-3</v>
      </c>
      <c r="H42" s="71">
        <v>3.0000000000000001E-3</v>
      </c>
      <c r="I42" s="71">
        <v>1E-3</v>
      </c>
      <c r="J42" s="71">
        <v>0</v>
      </c>
      <c r="K42" s="71">
        <v>1.2E-2</v>
      </c>
      <c r="L42" s="71">
        <v>1E-3</v>
      </c>
      <c r="M42" s="72">
        <v>2.1999999999999999E-2</v>
      </c>
      <c r="N42" s="23">
        <v>-0.3732075471698113</v>
      </c>
      <c r="O42" s="16">
        <v>0.54</v>
      </c>
      <c r="P42" s="15">
        <v>90</v>
      </c>
      <c r="Q42" s="15">
        <f>IFERROR(Table37[[#This Row],[Total]]/Table37[[#This Row],[Mins]]*Table37[[#This Row],[Adj mins]],0)</f>
        <v>3.6666666666666665</v>
      </c>
      <c r="R42" s="15">
        <v>0.3</v>
      </c>
      <c r="S42" s="16">
        <v>6</v>
      </c>
      <c r="T42" s="17">
        <v>1E-3</v>
      </c>
      <c r="U42" s="16">
        <v>4</v>
      </c>
      <c r="V42" s="71">
        <v>1</v>
      </c>
      <c r="W42" s="401" t="str">
        <f>IF(ISNA(MATCH($D42,'My Squad'!$C$2:$C$16,0)),"","Yes")</f>
        <v/>
      </c>
    </row>
    <row r="43" spans="1:23" ht="15.75" thickBot="1" x14ac:dyDescent="0.3">
      <c r="A43" s="577">
        <v>53</v>
      </c>
      <c r="B43" s="73">
        <v>10</v>
      </c>
      <c r="C43" s="5" t="s">
        <v>61</v>
      </c>
      <c r="D43" s="5" t="s">
        <v>244</v>
      </c>
      <c r="E43" s="70" t="s">
        <v>13</v>
      </c>
      <c r="F43" s="71">
        <v>5.4</v>
      </c>
      <c r="G43" s="71">
        <v>0.13500000000000001</v>
      </c>
      <c r="H43" s="71">
        <v>0.111</v>
      </c>
      <c r="I43" s="71">
        <v>3.3333333333333333E-2</v>
      </c>
      <c r="J43" s="71">
        <v>0</v>
      </c>
      <c r="K43" s="71">
        <v>0.41566666666666668</v>
      </c>
      <c r="L43" s="71">
        <v>3.3666666666666664E-2</v>
      </c>
      <c r="M43" s="72">
        <v>0.72866666666666668</v>
      </c>
      <c r="N43" s="23">
        <v>-0.23543209876543206</v>
      </c>
      <c r="O43" s="16">
        <v>20.591333333333335</v>
      </c>
      <c r="P43" s="15">
        <v>90</v>
      </c>
      <c r="Q43" s="15">
        <f>IFERROR(Table37[[#This Row],[Total]]/Table37[[#This Row],[Mins]]*Table37[[#This Row],[Adj mins]],0)</f>
        <v>3.1848350438695889</v>
      </c>
      <c r="R43" s="15">
        <v>5.7</v>
      </c>
      <c r="S43" s="16">
        <v>64</v>
      </c>
      <c r="T43" s="17">
        <v>3.0000000000000001E-3</v>
      </c>
      <c r="U43" s="16">
        <v>19</v>
      </c>
      <c r="V43" s="71">
        <v>2.4</v>
      </c>
      <c r="W43" s="401" t="str">
        <f>IF(ISNA(MATCH($D43,'My Squad'!$C$2:$C$16,0)),"","Yes")</f>
        <v/>
      </c>
    </row>
    <row r="44" spans="1:23" ht="15.75" thickBot="1" x14ac:dyDescent="0.3">
      <c r="A44" s="577">
        <v>48</v>
      </c>
      <c r="B44" s="73">
        <v>10</v>
      </c>
      <c r="C44" s="5" t="s">
        <v>61</v>
      </c>
      <c r="D44" s="5" t="s">
        <v>154</v>
      </c>
      <c r="E44" s="70" t="s">
        <v>13</v>
      </c>
      <c r="F44" s="71">
        <v>5.2</v>
      </c>
      <c r="G44" s="71">
        <v>0.43833333333333335</v>
      </c>
      <c r="H44" s="71">
        <v>0.377</v>
      </c>
      <c r="I44" s="71">
        <v>0.14133333333333334</v>
      </c>
      <c r="J44" s="71">
        <v>0</v>
      </c>
      <c r="K44" s="71">
        <v>1.5396666666666667</v>
      </c>
      <c r="L44" s="71">
        <v>0.13766666666666666</v>
      </c>
      <c r="M44" s="72">
        <v>2.6339999999999999</v>
      </c>
      <c r="N44" s="23">
        <v>0.1219230769230769</v>
      </c>
      <c r="O44" s="16">
        <v>79.866</v>
      </c>
      <c r="P44" s="15">
        <v>90</v>
      </c>
      <c r="Q44" s="15">
        <f>IFERROR(Table37[[#This Row],[Total]]/Table37[[#This Row],[Mins]]*Table37[[#This Row],[Adj mins]],0)</f>
        <v>2.9682217714672072</v>
      </c>
      <c r="R44" s="15">
        <v>4.7</v>
      </c>
      <c r="S44" s="16">
        <v>61</v>
      </c>
      <c r="T44" s="17">
        <v>8.0000000000000002E-3</v>
      </c>
      <c r="U44" s="16">
        <v>12</v>
      </c>
      <c r="V44" s="71">
        <v>1.7</v>
      </c>
      <c r="W44" s="401" t="str">
        <f>IF(ISNA(MATCH($D44,'My Squad'!$C$2:$C$16,0)),"","Yes")</f>
        <v/>
      </c>
    </row>
    <row r="45" spans="1:23" ht="15.75" thickBot="1" x14ac:dyDescent="0.3">
      <c r="A45" s="577">
        <v>28</v>
      </c>
      <c r="B45" s="73">
        <v>10</v>
      </c>
      <c r="C45" s="5" t="s">
        <v>61</v>
      </c>
      <c r="D45" s="5" t="s">
        <v>143</v>
      </c>
      <c r="E45" s="70" t="s">
        <v>13</v>
      </c>
      <c r="F45" s="71">
        <v>6.3</v>
      </c>
      <c r="G45" s="71">
        <v>0.55333333333333334</v>
      </c>
      <c r="H45" s="71">
        <v>0.54400000000000004</v>
      </c>
      <c r="I45" s="71">
        <v>0.129</v>
      </c>
      <c r="J45" s="71">
        <v>0</v>
      </c>
      <c r="K45" s="71">
        <v>1.3786666666666667</v>
      </c>
      <c r="L45" s="71">
        <v>9.9666666666666667E-2</v>
      </c>
      <c r="M45" s="72">
        <v>2.7046666666666668</v>
      </c>
      <c r="N45" s="23">
        <v>0.11185185185185187</v>
      </c>
      <c r="O45" s="16">
        <v>71.302666666666667</v>
      </c>
      <c r="P45" s="15">
        <v>90</v>
      </c>
      <c r="Q45" s="15">
        <f>IFERROR(Table37[[#This Row],[Total]]/Table37[[#This Row],[Mins]]*Table37[[#This Row],[Adj mins]],0)</f>
        <v>3.4138975634384878</v>
      </c>
      <c r="R45" s="15">
        <v>4.8</v>
      </c>
      <c r="S45" s="16">
        <v>54</v>
      </c>
      <c r="T45" s="17">
        <v>1.1000000000000001E-2</v>
      </c>
      <c r="U45" s="16">
        <v>18</v>
      </c>
      <c r="V45" s="71">
        <v>2.2000000000000002</v>
      </c>
      <c r="W45" s="401" t="str">
        <f>IF(ISNA(MATCH($D45,'My Squad'!$C$2:$C$16,0)),"","Yes")</f>
        <v/>
      </c>
    </row>
    <row r="46" spans="1:23" ht="15.75" thickBot="1" x14ac:dyDescent="0.3">
      <c r="A46" s="577">
        <v>29</v>
      </c>
      <c r="B46" s="73">
        <v>10</v>
      </c>
      <c r="C46" s="5" t="s">
        <v>61</v>
      </c>
      <c r="D46" s="5" t="s">
        <v>186</v>
      </c>
      <c r="E46" s="70" t="s">
        <v>13</v>
      </c>
      <c r="F46" s="71">
        <v>5.2</v>
      </c>
      <c r="G46" s="71">
        <v>0.26166666666666666</v>
      </c>
      <c r="H46" s="71">
        <v>0.13500000000000001</v>
      </c>
      <c r="I46" s="71">
        <v>4.1000000000000002E-2</v>
      </c>
      <c r="J46" s="71">
        <v>0</v>
      </c>
      <c r="K46" s="71">
        <v>0.49266666666666664</v>
      </c>
      <c r="L46" s="71">
        <v>8.5000000000000006E-2</v>
      </c>
      <c r="M46" s="72">
        <v>1.0153333333333334</v>
      </c>
      <c r="N46" s="23">
        <v>-0.18935897435897434</v>
      </c>
      <c r="O46" s="16">
        <v>25.351333333333333</v>
      </c>
      <c r="P46" s="15">
        <v>90</v>
      </c>
      <c r="Q46" s="15">
        <f>IFERROR(Table37[[#This Row],[Total]]/Table37[[#This Row],[Mins]]*Table37[[#This Row],[Adj mins]],0)</f>
        <v>3.6045441396902205</v>
      </c>
      <c r="R46" s="15">
        <v>3.1</v>
      </c>
      <c r="S46" s="16">
        <v>35</v>
      </c>
      <c r="T46" s="17">
        <v>4.0000000000000001E-3</v>
      </c>
      <c r="U46" s="16">
        <v>15</v>
      </c>
      <c r="V46" s="71">
        <v>1.9</v>
      </c>
      <c r="W46" s="401" t="str">
        <f>IF(ISNA(MATCH($D46,'My Squad'!$C$2:$C$16,0)),"","Yes")</f>
        <v/>
      </c>
    </row>
    <row r="47" spans="1:23" ht="15.75" thickBot="1" x14ac:dyDescent="0.3">
      <c r="A47" s="577">
        <v>54</v>
      </c>
      <c r="B47" s="73">
        <v>10</v>
      </c>
      <c r="C47" s="5" t="s">
        <v>61</v>
      </c>
      <c r="D47" s="5" t="s">
        <v>542</v>
      </c>
      <c r="E47" s="70" t="s">
        <v>13</v>
      </c>
      <c r="F47" s="71">
        <v>5.4</v>
      </c>
      <c r="G47" s="71">
        <v>0.89666666666666661</v>
      </c>
      <c r="H47" s="71">
        <v>0.45500000000000002</v>
      </c>
      <c r="I47" s="71">
        <v>0.14666666666666667</v>
      </c>
      <c r="J47" s="71">
        <v>0</v>
      </c>
      <c r="K47" s="71">
        <v>1.504</v>
      </c>
      <c r="L47" s="71">
        <v>0.12233333333333334</v>
      </c>
      <c r="M47" s="72">
        <v>3.1246666666666667</v>
      </c>
      <c r="N47" s="23">
        <v>0.2082716049382716</v>
      </c>
      <c r="O47" s="16">
        <v>80.572000000000003</v>
      </c>
      <c r="P47" s="15">
        <v>90</v>
      </c>
      <c r="Q47" s="15">
        <f>IFERROR(Table37[[#This Row],[Total]]/Table37[[#This Row],[Mins]]*Table37[[#This Row],[Adj mins]],0)</f>
        <v>3.4902943950752121</v>
      </c>
      <c r="R47" s="15">
        <v>8.1999999999999993</v>
      </c>
      <c r="S47" s="16">
        <v>82</v>
      </c>
      <c r="T47" s="17">
        <v>0.23199999999999998</v>
      </c>
      <c r="U47" s="16">
        <v>35</v>
      </c>
      <c r="V47" s="71">
        <v>3.9</v>
      </c>
      <c r="W47" s="401" t="str">
        <f>IF(ISNA(MATCH($D47,'My Squad'!$C$2:$C$16,0)),"","Yes")</f>
        <v/>
      </c>
    </row>
    <row r="48" spans="1:23" ht="15.75" thickBot="1" x14ac:dyDescent="0.3">
      <c r="A48" s="577">
        <v>57</v>
      </c>
      <c r="B48" s="73">
        <v>10</v>
      </c>
      <c r="C48" s="5" t="s">
        <v>61</v>
      </c>
      <c r="D48" s="5" t="s">
        <v>188</v>
      </c>
      <c r="E48" s="70" t="s">
        <v>13</v>
      </c>
      <c r="F48" s="71">
        <v>5.5</v>
      </c>
      <c r="G48" s="71">
        <v>0.6166666666666667</v>
      </c>
      <c r="H48" s="71">
        <v>0.56799999999999995</v>
      </c>
      <c r="I48" s="71">
        <v>0.15233333333333332</v>
      </c>
      <c r="J48" s="71">
        <v>0</v>
      </c>
      <c r="K48" s="71">
        <v>1.7193333333333334</v>
      </c>
      <c r="L48" s="71">
        <v>0.27266666666666667</v>
      </c>
      <c r="M48" s="72">
        <v>3.3290000000000002</v>
      </c>
      <c r="N48" s="23">
        <v>0.24163636363636368</v>
      </c>
      <c r="O48" s="16">
        <v>85.605333333333334</v>
      </c>
      <c r="P48" s="15">
        <v>90</v>
      </c>
      <c r="Q48" s="15">
        <f>IFERROR(Table37[[#This Row],[Total]]/Table37[[#This Row],[Mins]]*Table37[[#This Row],[Adj mins]],0)</f>
        <v>3.4998987602018565</v>
      </c>
      <c r="R48" s="15">
        <v>8.9</v>
      </c>
      <c r="S48" s="16">
        <v>89</v>
      </c>
      <c r="T48" s="17">
        <v>1.6E-2</v>
      </c>
      <c r="U48" s="16">
        <v>31</v>
      </c>
      <c r="V48" s="71">
        <v>3.4</v>
      </c>
      <c r="W48" s="401" t="str">
        <f>IF(ISNA(MATCH($D48,'My Squad'!$C$2:$C$16,0)),"","Yes")</f>
        <v>Yes</v>
      </c>
    </row>
    <row r="49" spans="1:23" ht="15.75" thickBot="1" x14ac:dyDescent="0.3">
      <c r="A49" s="577">
        <v>569</v>
      </c>
      <c r="B49" s="73">
        <v>10</v>
      </c>
      <c r="C49" s="5" t="s">
        <v>61</v>
      </c>
      <c r="D49" s="5" t="s">
        <v>1496</v>
      </c>
      <c r="E49" s="70" t="s">
        <v>13</v>
      </c>
      <c r="F49" s="71">
        <v>5.3</v>
      </c>
      <c r="G49" s="71">
        <v>0.05</v>
      </c>
      <c r="H49" s="71">
        <v>0.03</v>
      </c>
      <c r="I49" s="71">
        <v>1.2666666666666666E-2</v>
      </c>
      <c r="J49" s="71">
        <v>0</v>
      </c>
      <c r="K49" s="71">
        <v>0.12633333333333335</v>
      </c>
      <c r="L49" s="71">
        <v>1.5333333333333332E-2</v>
      </c>
      <c r="M49" s="72">
        <v>0.23433333333333334</v>
      </c>
      <c r="N49" s="23">
        <v>-0.33314465408805033</v>
      </c>
      <c r="O49" s="16">
        <v>6.3996666666666666</v>
      </c>
      <c r="P49" s="15">
        <v>90</v>
      </c>
      <c r="Q49" s="15">
        <f>IFERROR(Table37[[#This Row],[Total]]/Table37[[#This Row],[Mins]]*Table37[[#This Row],[Adj mins]],0)</f>
        <v>3.2954841397989481</v>
      </c>
      <c r="R49" s="15">
        <v>1.8</v>
      </c>
      <c r="S49" s="16">
        <v>33</v>
      </c>
      <c r="T49" s="17">
        <v>0</v>
      </c>
      <c r="U49" s="16">
        <v>3</v>
      </c>
      <c r="V49" s="71">
        <v>0.6</v>
      </c>
      <c r="W49" s="401" t="str">
        <f>IF(ISNA(MATCH($D49,'My Squad'!$C$2:$C$16,0)),"","Yes")</f>
        <v/>
      </c>
    </row>
    <row r="50" spans="1:23" ht="15.75" thickBot="1" x14ac:dyDescent="0.3">
      <c r="A50" s="577">
        <v>38</v>
      </c>
      <c r="B50" s="73">
        <v>10</v>
      </c>
      <c r="C50" s="5" t="s">
        <v>61</v>
      </c>
      <c r="D50" s="5" t="s">
        <v>282</v>
      </c>
      <c r="E50" s="70" t="s">
        <v>15</v>
      </c>
      <c r="F50" s="71">
        <v>6.1</v>
      </c>
      <c r="G50" s="71">
        <v>0.24933333333333332</v>
      </c>
      <c r="H50" s="71">
        <v>4.2000000000000003E-2</v>
      </c>
      <c r="I50" s="71">
        <v>0</v>
      </c>
      <c r="J50" s="71">
        <v>0</v>
      </c>
      <c r="K50" s="71">
        <v>0.182</v>
      </c>
      <c r="L50" s="71">
        <v>9.0999999999999998E-2</v>
      </c>
      <c r="M50" s="72">
        <v>0.56433333333333335</v>
      </c>
      <c r="N50" s="23">
        <v>-0.2353551912568306</v>
      </c>
      <c r="O50" s="16">
        <v>11.625666666666667</v>
      </c>
      <c r="P50" s="15">
        <v>90</v>
      </c>
      <c r="Q50" s="15">
        <f>IFERROR(Table37[[#This Row],[Total]]/Table37[[#This Row],[Mins]]*Table37[[#This Row],[Adj mins]],0)</f>
        <v>4.3687817186111193</v>
      </c>
      <c r="R50" s="15">
        <v>2.7</v>
      </c>
      <c r="S50" s="16">
        <v>27</v>
      </c>
      <c r="T50" s="17">
        <v>5.0999999999999997E-2</v>
      </c>
      <c r="U50" s="16">
        <v>29</v>
      </c>
      <c r="V50" s="71">
        <v>3.2</v>
      </c>
      <c r="W50" s="401" t="str">
        <f>IF(ISNA(MATCH($D50,'My Squad'!$C$2:$C$16,0)),"","Yes")</f>
        <v/>
      </c>
    </row>
    <row r="51" spans="1:23" ht="15.75" thickBot="1" x14ac:dyDescent="0.3">
      <c r="A51" s="577">
        <v>58</v>
      </c>
      <c r="B51" s="73">
        <v>10</v>
      </c>
      <c r="C51" s="5" t="s">
        <v>61</v>
      </c>
      <c r="D51" s="5" t="s">
        <v>62</v>
      </c>
      <c r="E51" s="70" t="s">
        <v>15</v>
      </c>
      <c r="F51" s="71">
        <v>9.1</v>
      </c>
      <c r="G51" s="71">
        <v>1.66</v>
      </c>
      <c r="H51" s="71">
        <v>0.318</v>
      </c>
      <c r="I51" s="71">
        <v>0</v>
      </c>
      <c r="J51" s="71">
        <v>0</v>
      </c>
      <c r="K51" s="71">
        <v>1.6516666666666668</v>
      </c>
      <c r="L51" s="71">
        <v>0.61033333333333328</v>
      </c>
      <c r="M51" s="72">
        <v>4.24</v>
      </c>
      <c r="N51" s="23">
        <v>0.2461538461538462</v>
      </c>
      <c r="O51" s="16">
        <v>80.694666666666663</v>
      </c>
      <c r="P51" s="15">
        <v>90</v>
      </c>
      <c r="Q51" s="15">
        <f>IFERROR(Table37[[#This Row],[Total]]/Table37[[#This Row],[Mins]]*Table37[[#This Row],[Adj mins]],0)</f>
        <v>4.7289370631681571</v>
      </c>
      <c r="R51" s="15">
        <v>7.6</v>
      </c>
      <c r="S51" s="16">
        <v>76</v>
      </c>
      <c r="T51" s="17">
        <v>0.28899999999999998</v>
      </c>
      <c r="U51" s="16">
        <v>51</v>
      </c>
      <c r="V51" s="71">
        <v>5.7</v>
      </c>
      <c r="W51" s="401" t="str">
        <f>IF(ISNA(MATCH($D51,'My Squad'!$C$2:$C$16,0)),"","Yes")</f>
        <v/>
      </c>
    </row>
    <row r="52" spans="1:23" ht="15.75" thickBot="1" x14ac:dyDescent="0.3">
      <c r="A52" s="577">
        <v>84</v>
      </c>
      <c r="B52" s="73">
        <v>10</v>
      </c>
      <c r="C52" s="5" t="s">
        <v>65</v>
      </c>
      <c r="D52" s="5" t="s">
        <v>607</v>
      </c>
      <c r="E52" s="70" t="s">
        <v>16</v>
      </c>
      <c r="F52" s="71">
        <v>4.4000000000000004</v>
      </c>
      <c r="G52" s="71">
        <v>0</v>
      </c>
      <c r="H52" s="71">
        <v>0</v>
      </c>
      <c r="I52" s="71">
        <v>-0.18500000000000003</v>
      </c>
      <c r="J52" s="71">
        <v>0.69266666666666665</v>
      </c>
      <c r="K52" s="71">
        <v>0.97366666666666668</v>
      </c>
      <c r="L52" s="71">
        <v>8.7333333333333332E-2</v>
      </c>
      <c r="M52" s="72">
        <v>1.5686666666666667</v>
      </c>
      <c r="N52" s="23">
        <v>-9.8030303030303023E-2</v>
      </c>
      <c r="O52" s="16">
        <v>41.64</v>
      </c>
      <c r="P52" s="15">
        <v>90</v>
      </c>
      <c r="Q52" s="15">
        <f>IFERROR(Table37[[#This Row],[Total]]/Table37[[#This Row],[Mins]]*Table37[[#This Row],[Adj mins]],0)</f>
        <v>3.3904899135446689</v>
      </c>
      <c r="R52" s="15">
        <v>2</v>
      </c>
      <c r="S52" s="16">
        <v>90</v>
      </c>
      <c r="T52" s="17">
        <v>1E-3</v>
      </c>
      <c r="U52" s="16">
        <v>7</v>
      </c>
      <c r="V52" s="71">
        <v>3.5</v>
      </c>
      <c r="W52" s="401" t="str">
        <f>IF(ISNA(MATCH($D52,'My Squad'!$C$2:$C$16,0)),"","Yes")</f>
        <v/>
      </c>
    </row>
    <row r="53" spans="1:23" ht="15.75" thickBot="1" x14ac:dyDescent="0.3">
      <c r="A53" s="577">
        <v>152</v>
      </c>
      <c r="B53" s="73">
        <v>10</v>
      </c>
      <c r="C53" s="5" t="s">
        <v>65</v>
      </c>
      <c r="D53" s="5" t="s">
        <v>1490</v>
      </c>
      <c r="E53" s="70" t="s">
        <v>16</v>
      </c>
      <c r="F53" s="71">
        <v>4.5</v>
      </c>
      <c r="G53" s="71">
        <v>0</v>
      </c>
      <c r="H53" s="71">
        <v>0</v>
      </c>
      <c r="I53" s="71">
        <v>-0.18466666666666667</v>
      </c>
      <c r="J53" s="71">
        <v>0.78133333333333332</v>
      </c>
      <c r="K53" s="71">
        <v>1.0423333333333333</v>
      </c>
      <c r="L53" s="71">
        <v>9.0999999999999998E-2</v>
      </c>
      <c r="M53" s="72">
        <v>1.73</v>
      </c>
      <c r="N53" s="23">
        <v>-6.0000000000000005E-2</v>
      </c>
      <c r="O53" s="16">
        <v>46.02</v>
      </c>
      <c r="P53" s="15">
        <v>90</v>
      </c>
      <c r="Q53" s="15">
        <f>IFERROR(Table37[[#This Row],[Total]]/Table37[[#This Row],[Mins]]*Table37[[#This Row],[Adj mins]],0)</f>
        <v>3.3833116036505864</v>
      </c>
      <c r="R53" s="15">
        <v>5</v>
      </c>
      <c r="S53" s="16">
        <v>90</v>
      </c>
      <c r="T53" s="17">
        <v>8.0000000000000002E-3</v>
      </c>
      <c r="U53" s="16">
        <v>17</v>
      </c>
      <c r="V53" s="71">
        <v>3.4</v>
      </c>
      <c r="W53" s="401" t="str">
        <f>IF(ISNA(MATCH($D53,'My Squad'!$C$2:$C$16,0)),"","Yes")</f>
        <v/>
      </c>
    </row>
    <row r="54" spans="1:23" ht="15.75" thickBot="1" x14ac:dyDescent="0.3">
      <c r="A54" s="577">
        <v>599</v>
      </c>
      <c r="B54" s="73">
        <v>10</v>
      </c>
      <c r="C54" s="5" t="s">
        <v>65</v>
      </c>
      <c r="D54" s="5" t="s">
        <v>1497</v>
      </c>
      <c r="E54" s="70" t="s">
        <v>16</v>
      </c>
      <c r="F54" s="71">
        <v>4</v>
      </c>
      <c r="G54" s="71">
        <v>0</v>
      </c>
      <c r="H54" s="71">
        <v>0</v>
      </c>
      <c r="I54" s="71">
        <v>-1.3666666666666667E-2</v>
      </c>
      <c r="J54" s="71">
        <v>3.6333333333333336E-2</v>
      </c>
      <c r="K54" s="71">
        <v>5.1666666666666666E-2</v>
      </c>
      <c r="L54" s="71">
        <v>2.6666666666666666E-3</v>
      </c>
      <c r="M54" s="72">
        <v>7.6999999999999999E-2</v>
      </c>
      <c r="N54" s="23">
        <v>-0.48075000000000001</v>
      </c>
      <c r="O54" s="16">
        <v>2.3119999999999998</v>
      </c>
      <c r="P54" s="15">
        <v>90</v>
      </c>
      <c r="Q54" s="15">
        <f>IFERROR(Table37[[#This Row],[Total]]/Table37[[#This Row],[Mins]]*Table37[[#This Row],[Adj mins]],0)</f>
        <v>2.9974048442906578</v>
      </c>
      <c r="R54" s="15">
        <v>0</v>
      </c>
      <c r="S54" s="16">
        <v>0</v>
      </c>
      <c r="T54" s="17">
        <v>4.0000000000000001E-3</v>
      </c>
      <c r="U54" s="16">
        <v>0</v>
      </c>
      <c r="V54" s="71">
        <v>0</v>
      </c>
      <c r="W54" s="401" t="str">
        <f>IF(ISNA(MATCH($D54,'My Squad'!$C$2:$C$16,0)),"","Yes")</f>
        <v/>
      </c>
    </row>
    <row r="55" spans="1:23" ht="15.75" thickBot="1" x14ac:dyDescent="0.3">
      <c r="A55" s="577">
        <v>81</v>
      </c>
      <c r="B55" s="73">
        <v>10</v>
      </c>
      <c r="C55" s="5" t="s">
        <v>65</v>
      </c>
      <c r="D55" s="5" t="s">
        <v>205</v>
      </c>
      <c r="E55" s="70" t="s">
        <v>14</v>
      </c>
      <c r="F55" s="71">
        <v>4.5</v>
      </c>
      <c r="G55" s="71">
        <v>0</v>
      </c>
      <c r="H55" s="71">
        <v>3.5000000000000003E-2</v>
      </c>
      <c r="I55" s="71">
        <v>-0.22633333333333328</v>
      </c>
      <c r="J55" s="71">
        <v>0</v>
      </c>
      <c r="K55" s="71">
        <v>1.0113333333333334</v>
      </c>
      <c r="L55" s="71">
        <v>2.1000000000000001E-2</v>
      </c>
      <c r="M55" s="72">
        <v>0.84099999999999997</v>
      </c>
      <c r="N55" s="23">
        <v>-0.25755555555555554</v>
      </c>
      <c r="O55" s="16">
        <v>54.987000000000002</v>
      </c>
      <c r="P55" s="15">
        <v>90</v>
      </c>
      <c r="Q55" s="15">
        <f>IFERROR(Table37[[#This Row],[Total]]/Table37[[#This Row],[Mins]]*Table37[[#This Row],[Adj mins]],0)</f>
        <v>1.3765071744230453</v>
      </c>
      <c r="R55" s="15">
        <v>4.8</v>
      </c>
      <c r="S55" s="16">
        <v>48</v>
      </c>
      <c r="T55" s="17">
        <v>2E-3</v>
      </c>
      <c r="U55" s="16">
        <v>16</v>
      </c>
      <c r="V55" s="71">
        <v>1.8</v>
      </c>
      <c r="W55" s="401" t="str">
        <f>IF(ISNA(MATCH($D55,'My Squad'!$C$2:$C$16,0)),"","Yes")</f>
        <v/>
      </c>
    </row>
    <row r="56" spans="1:23" ht="15.75" thickBot="1" x14ac:dyDescent="0.3">
      <c r="A56" s="577">
        <v>85</v>
      </c>
      <c r="B56" s="73">
        <v>10</v>
      </c>
      <c r="C56" s="5" t="s">
        <v>65</v>
      </c>
      <c r="D56" s="5" t="s">
        <v>204</v>
      </c>
      <c r="E56" s="70" t="s">
        <v>14</v>
      </c>
      <c r="F56" s="71">
        <v>4.4000000000000004</v>
      </c>
      <c r="G56" s="71">
        <v>0.11600000000000001</v>
      </c>
      <c r="H56" s="71">
        <v>4.2000000000000003E-2</v>
      </c>
      <c r="I56" s="71">
        <v>-0.36466666666666664</v>
      </c>
      <c r="J56" s="71">
        <v>0</v>
      </c>
      <c r="K56" s="71">
        <v>1.7676666666666667</v>
      </c>
      <c r="L56" s="71">
        <v>7.6666666666666661E-2</v>
      </c>
      <c r="M56" s="72">
        <v>1.6376666666666666</v>
      </c>
      <c r="N56" s="23">
        <v>-8.2348484848484851E-2</v>
      </c>
      <c r="O56" s="16">
        <v>85.668000000000006</v>
      </c>
      <c r="P56" s="15">
        <v>90</v>
      </c>
      <c r="Q56" s="15">
        <f>IFERROR(Table37[[#This Row],[Total]]/Table37[[#This Row],[Mins]]*Table37[[#This Row],[Adj mins]],0)</f>
        <v>1.7204790586916932</v>
      </c>
      <c r="R56" s="15">
        <v>9</v>
      </c>
      <c r="S56" s="16">
        <v>90</v>
      </c>
      <c r="T56" s="17">
        <v>4.0000000000000001E-3</v>
      </c>
      <c r="U56" s="16">
        <v>20</v>
      </c>
      <c r="V56" s="71">
        <v>2.2000000000000002</v>
      </c>
      <c r="W56" s="401" t="str">
        <f>IF(ISNA(MATCH($D56,'My Squad'!$C$2:$C$16,0)),"","Yes")</f>
        <v/>
      </c>
    </row>
    <row r="57" spans="1:23" ht="15.75" thickBot="1" x14ac:dyDescent="0.3">
      <c r="A57" s="577">
        <v>79</v>
      </c>
      <c r="B57" s="73">
        <v>10</v>
      </c>
      <c r="C57" s="5" t="s">
        <v>65</v>
      </c>
      <c r="D57" s="5" t="s">
        <v>196</v>
      </c>
      <c r="E57" s="70" t="s">
        <v>14</v>
      </c>
      <c r="F57" s="71">
        <v>4.8</v>
      </c>
      <c r="G57" s="71">
        <v>0.16600000000000001</v>
      </c>
      <c r="H57" s="71">
        <v>0.14499999999999999</v>
      </c>
      <c r="I57" s="71">
        <v>-0.34566666666666662</v>
      </c>
      <c r="J57" s="71">
        <v>0</v>
      </c>
      <c r="K57" s="71">
        <v>1.5266666666666666</v>
      </c>
      <c r="L57" s="71">
        <v>0.12233333333333334</v>
      </c>
      <c r="M57" s="72">
        <v>1.6143333333333334</v>
      </c>
      <c r="N57" s="23">
        <v>-8.0347222222222209E-2</v>
      </c>
      <c r="O57" s="16">
        <v>85.12</v>
      </c>
      <c r="P57" s="15">
        <v>90</v>
      </c>
      <c r="Q57" s="15">
        <f>IFERROR(Table37[[#This Row],[Total]]/Table37[[#This Row],[Mins]]*Table37[[#This Row],[Adj mins]],0)</f>
        <v>1.7068843984962407</v>
      </c>
      <c r="R57" s="15">
        <v>6.8</v>
      </c>
      <c r="S57" s="16">
        <v>88</v>
      </c>
      <c r="T57" s="17">
        <v>6.0000000000000001E-3</v>
      </c>
      <c r="U57" s="16">
        <v>17</v>
      </c>
      <c r="V57" s="71">
        <v>2.4</v>
      </c>
      <c r="W57" s="401" t="str">
        <f>IF(ISNA(MATCH($D57,'My Squad'!$C$2:$C$16,0)),"","Yes")</f>
        <v/>
      </c>
    </row>
    <row r="58" spans="1:23" ht="15.75" thickBot="1" x14ac:dyDescent="0.3">
      <c r="A58" s="577">
        <v>59</v>
      </c>
      <c r="B58" s="73">
        <v>10</v>
      </c>
      <c r="C58" s="5" t="s">
        <v>65</v>
      </c>
      <c r="D58" s="5" t="s">
        <v>300</v>
      </c>
      <c r="E58" s="70" t="s">
        <v>14</v>
      </c>
      <c r="F58" s="71">
        <v>4.3</v>
      </c>
      <c r="G58" s="71">
        <v>1.6E-2</v>
      </c>
      <c r="H58" s="71">
        <v>1.9E-2</v>
      </c>
      <c r="I58" s="71">
        <v>-3.1666666666666669E-2</v>
      </c>
      <c r="J58" s="71">
        <v>0</v>
      </c>
      <c r="K58" s="71">
        <v>0.16600000000000001</v>
      </c>
      <c r="L58" s="71">
        <v>1.0333333333333333E-2</v>
      </c>
      <c r="M58" s="72">
        <v>0.17966666666666667</v>
      </c>
      <c r="N58" s="23">
        <v>-0.42333333333333334</v>
      </c>
      <c r="O58" s="16">
        <v>8.5873333333333335</v>
      </c>
      <c r="P58" s="15">
        <v>90</v>
      </c>
      <c r="Q58" s="15">
        <f>IFERROR(Table37[[#This Row],[Total]]/Table37[[#This Row],[Mins]]*Table37[[#This Row],[Adj mins]],0)</f>
        <v>1.8830059777967549</v>
      </c>
      <c r="R58" s="15">
        <v>0</v>
      </c>
      <c r="S58" s="16">
        <v>0</v>
      </c>
      <c r="T58" s="17">
        <v>2E-3</v>
      </c>
      <c r="U58" s="16">
        <v>0</v>
      </c>
      <c r="V58" s="71">
        <v>0</v>
      </c>
      <c r="W58" s="401" t="str">
        <f>IF(ISNA(MATCH($D58,'My Squad'!$C$2:$C$16,0)),"","Yes")</f>
        <v/>
      </c>
    </row>
    <row r="59" spans="1:23" ht="15.75" thickBot="1" x14ac:dyDescent="0.3">
      <c r="A59" s="577">
        <v>70</v>
      </c>
      <c r="B59" s="73">
        <v>10</v>
      </c>
      <c r="C59" s="5" t="s">
        <v>65</v>
      </c>
      <c r="D59" s="5" t="s">
        <v>201</v>
      </c>
      <c r="E59" s="70" t="s">
        <v>14</v>
      </c>
      <c r="F59" s="71">
        <v>4.4000000000000004</v>
      </c>
      <c r="G59" s="71">
        <v>0.05</v>
      </c>
      <c r="H59" s="71">
        <v>0.115</v>
      </c>
      <c r="I59" s="71">
        <v>-0.34833333333333327</v>
      </c>
      <c r="J59" s="71">
        <v>0</v>
      </c>
      <c r="K59" s="71">
        <v>1.5786666666666667</v>
      </c>
      <c r="L59" s="71">
        <v>5.5333333333333332E-2</v>
      </c>
      <c r="M59" s="72">
        <v>1.4506666666666668</v>
      </c>
      <c r="N59" s="23">
        <v>-0.12484848484848482</v>
      </c>
      <c r="O59" s="16">
        <v>80.286000000000001</v>
      </c>
      <c r="P59" s="15">
        <v>90</v>
      </c>
      <c r="Q59" s="15">
        <f>IFERROR(Table37[[#This Row],[Total]]/Table37[[#This Row],[Mins]]*Table37[[#This Row],[Adj mins]],0)</f>
        <v>1.6261863836783501</v>
      </c>
      <c r="R59" s="15">
        <v>8.3000000000000007</v>
      </c>
      <c r="S59" s="16">
        <v>83</v>
      </c>
      <c r="T59" s="17">
        <v>4.0000000000000001E-3</v>
      </c>
      <c r="U59" s="16">
        <v>19</v>
      </c>
      <c r="V59" s="71">
        <v>2.1</v>
      </c>
      <c r="W59" s="401" t="str">
        <f>IF(ISNA(MATCH($D59,'My Squad'!$C$2:$C$16,0)),"","Yes")</f>
        <v/>
      </c>
    </row>
    <row r="60" spans="1:23" ht="15.75" thickBot="1" x14ac:dyDescent="0.3">
      <c r="A60" s="577">
        <v>68</v>
      </c>
      <c r="B60" s="73">
        <v>10</v>
      </c>
      <c r="C60" s="5" t="s">
        <v>65</v>
      </c>
      <c r="D60" s="5" t="s">
        <v>538</v>
      </c>
      <c r="E60" s="70" t="s">
        <v>14</v>
      </c>
      <c r="F60" s="71">
        <v>4</v>
      </c>
      <c r="G60" s="71">
        <v>0</v>
      </c>
      <c r="H60" s="71">
        <v>0</v>
      </c>
      <c r="I60" s="71">
        <v>-1.3333333333333333E-3</v>
      </c>
      <c r="J60" s="71">
        <v>0</v>
      </c>
      <c r="K60" s="71">
        <v>6.6666666666666662E-3</v>
      </c>
      <c r="L60" s="71">
        <v>0</v>
      </c>
      <c r="M60" s="72">
        <v>5.3333333333333332E-3</v>
      </c>
      <c r="N60" s="23">
        <v>-0.49866666666666665</v>
      </c>
      <c r="O60" s="16">
        <v>0.33633333333333332</v>
      </c>
      <c r="P60" s="15">
        <v>90</v>
      </c>
      <c r="Q60" s="15">
        <f>IFERROR(Table37[[#This Row],[Total]]/Table37[[#This Row],[Mins]]*Table37[[#This Row],[Adj mins]],0)</f>
        <v>1.4271555996035679</v>
      </c>
      <c r="R60" s="15">
        <v>0</v>
      </c>
      <c r="S60" s="16">
        <v>0</v>
      </c>
      <c r="T60" s="17">
        <v>4.0000000000000001E-3</v>
      </c>
      <c r="U60" s="16">
        <v>0</v>
      </c>
      <c r="V60" s="71">
        <v>0</v>
      </c>
      <c r="W60" s="401" t="str">
        <f>IF(ISNA(MATCH($D60,'My Squad'!$C$2:$C$16,0)),"","Yes")</f>
        <v/>
      </c>
    </row>
    <row r="61" spans="1:23" ht="15.75" thickBot="1" x14ac:dyDescent="0.3">
      <c r="A61" s="577">
        <v>592</v>
      </c>
      <c r="B61" s="73">
        <v>10</v>
      </c>
      <c r="C61" s="5" t="s">
        <v>65</v>
      </c>
      <c r="D61" s="5" t="s">
        <v>1254</v>
      </c>
      <c r="E61" s="70" t="s">
        <v>14</v>
      </c>
      <c r="F61" s="71">
        <v>4.4000000000000004</v>
      </c>
      <c r="G61" s="71">
        <v>7.5999999999999998E-2</v>
      </c>
      <c r="H61" s="71">
        <v>5.7000000000000002E-2</v>
      </c>
      <c r="I61" s="71">
        <v>-0.15833333333333335</v>
      </c>
      <c r="J61" s="71">
        <v>0</v>
      </c>
      <c r="K61" s="71">
        <v>0.67700000000000005</v>
      </c>
      <c r="L61" s="71">
        <v>3.2333333333333332E-2</v>
      </c>
      <c r="M61" s="72">
        <v>0.68400000000000005</v>
      </c>
      <c r="N61" s="23">
        <v>-0.29909090909090902</v>
      </c>
      <c r="O61" s="16">
        <v>34.537666666666667</v>
      </c>
      <c r="P61" s="15">
        <v>90</v>
      </c>
      <c r="Q61" s="15">
        <f>IFERROR(Table37[[#This Row],[Total]]/Table37[[#This Row],[Mins]]*Table37[[#This Row],[Adj mins]],0)</f>
        <v>1.7824018221651725</v>
      </c>
      <c r="R61" s="15">
        <v>3.9</v>
      </c>
      <c r="S61" s="16">
        <v>50</v>
      </c>
      <c r="T61" s="17">
        <v>2E-3</v>
      </c>
      <c r="U61" s="16">
        <v>7</v>
      </c>
      <c r="V61" s="71">
        <v>1</v>
      </c>
      <c r="W61" s="401" t="str">
        <f>IF(ISNA(MATCH($D61,'My Squad'!$C$2:$C$16,0)),"","Yes")</f>
        <v/>
      </c>
    </row>
    <row r="62" spans="1:23" ht="15.75" thickBot="1" x14ac:dyDescent="0.3">
      <c r="A62" s="577">
        <v>580</v>
      </c>
      <c r="B62" s="73">
        <v>10</v>
      </c>
      <c r="C62" s="5" t="s">
        <v>65</v>
      </c>
      <c r="D62" s="5" t="s">
        <v>1498</v>
      </c>
      <c r="E62" s="70" t="s">
        <v>14</v>
      </c>
      <c r="F62" s="71">
        <v>4.3</v>
      </c>
      <c r="G62" s="71">
        <v>1.2E-2</v>
      </c>
      <c r="H62" s="71">
        <v>1.4E-2</v>
      </c>
      <c r="I62" s="71">
        <v>-4.7666666666666663E-2</v>
      </c>
      <c r="J62" s="71">
        <v>0</v>
      </c>
      <c r="K62" s="71">
        <v>0.16700000000000001</v>
      </c>
      <c r="L62" s="71">
        <v>8.6666666666666663E-3</v>
      </c>
      <c r="M62" s="72">
        <v>0.154</v>
      </c>
      <c r="N62" s="23">
        <v>-0.42930232558139536</v>
      </c>
      <c r="O62" s="16">
        <v>8.2766666666666673</v>
      </c>
      <c r="P62" s="15">
        <v>90</v>
      </c>
      <c r="Q62" s="15">
        <f>IFERROR(Table37[[#This Row],[Total]]/Table37[[#This Row],[Mins]]*Table37[[#This Row],[Adj mins]],0)</f>
        <v>1.6745871929118001</v>
      </c>
      <c r="R62" s="15">
        <v>2.2000000000000002</v>
      </c>
      <c r="S62" s="16">
        <v>65</v>
      </c>
      <c r="T62" s="17">
        <v>1E-3</v>
      </c>
      <c r="U62" s="16">
        <v>3</v>
      </c>
      <c r="V62" s="71">
        <v>1</v>
      </c>
      <c r="W62" s="401" t="str">
        <f>IF(ISNA(MATCH($D62,'My Squad'!$C$2:$C$16,0)),"","Yes")</f>
        <v/>
      </c>
    </row>
    <row r="63" spans="1:23" ht="15.75" thickBot="1" x14ac:dyDescent="0.3">
      <c r="A63" s="577">
        <v>77</v>
      </c>
      <c r="B63" s="73">
        <v>10</v>
      </c>
      <c r="C63" s="5" t="s">
        <v>65</v>
      </c>
      <c r="D63" s="5" t="s">
        <v>301</v>
      </c>
      <c r="E63" s="70" t="s">
        <v>13</v>
      </c>
      <c r="F63" s="71">
        <v>4.8</v>
      </c>
      <c r="G63" s="71">
        <v>0</v>
      </c>
      <c r="H63" s="71">
        <v>0</v>
      </c>
      <c r="I63" s="71">
        <v>0</v>
      </c>
      <c r="J63" s="71">
        <v>0</v>
      </c>
      <c r="K63" s="71">
        <v>0</v>
      </c>
      <c r="L63" s="71">
        <v>0</v>
      </c>
      <c r="M63" s="72">
        <v>0</v>
      </c>
      <c r="N63" s="23">
        <v>-0.41666666666666669</v>
      </c>
      <c r="O63" s="16">
        <v>0</v>
      </c>
      <c r="P63" s="15">
        <v>90</v>
      </c>
      <c r="Q63" s="15">
        <f>IFERROR(Table37[[#This Row],[Total]]/Table37[[#This Row],[Mins]]*Table37[[#This Row],[Adj mins]],0)</f>
        <v>0</v>
      </c>
      <c r="R63" s="15">
        <v>2.9</v>
      </c>
      <c r="S63" s="16">
        <v>33</v>
      </c>
      <c r="T63" s="17">
        <v>0</v>
      </c>
      <c r="U63" s="16">
        <v>11</v>
      </c>
      <c r="V63" s="71">
        <v>1.4</v>
      </c>
      <c r="W63" s="401" t="str">
        <f>IF(ISNA(MATCH($D63,'My Squad'!$C$2:$C$16,0)),"","Yes")</f>
        <v/>
      </c>
    </row>
    <row r="64" spans="1:23" ht="15.75" thickBot="1" x14ac:dyDescent="0.3">
      <c r="A64" s="577">
        <v>74</v>
      </c>
      <c r="B64" s="73">
        <v>10</v>
      </c>
      <c r="C64" s="5" t="s">
        <v>65</v>
      </c>
      <c r="D64" s="5" t="s">
        <v>278</v>
      </c>
      <c r="E64" s="70" t="s">
        <v>13</v>
      </c>
      <c r="F64" s="71">
        <v>5</v>
      </c>
      <c r="G64" s="71">
        <v>0.33166666666666667</v>
      </c>
      <c r="H64" s="71">
        <v>0.151</v>
      </c>
      <c r="I64" s="71">
        <v>4.2000000000000003E-2</v>
      </c>
      <c r="J64" s="71">
        <v>0</v>
      </c>
      <c r="K64" s="71">
        <v>0.69133333333333336</v>
      </c>
      <c r="L64" s="71">
        <v>4.8666666666666664E-2</v>
      </c>
      <c r="M64" s="72">
        <v>1.2646666666666666</v>
      </c>
      <c r="N64" s="23">
        <v>-0.14706666666666668</v>
      </c>
      <c r="O64" s="16">
        <v>33.351666666666667</v>
      </c>
      <c r="P64" s="15">
        <v>90</v>
      </c>
      <c r="Q64" s="15">
        <f>IFERROR(Table37[[#This Row],[Total]]/Table37[[#This Row],[Mins]]*Table37[[#This Row],[Adj mins]],0)</f>
        <v>3.4127230023487076</v>
      </c>
      <c r="R64" s="15">
        <v>4.5999999999999996</v>
      </c>
      <c r="S64" s="16">
        <v>52</v>
      </c>
      <c r="T64" s="17">
        <v>0</v>
      </c>
      <c r="U64" s="16">
        <v>22</v>
      </c>
      <c r="V64" s="71">
        <v>2.8</v>
      </c>
      <c r="W64" s="401" t="str">
        <f>IF(ISNA(MATCH($D64,'My Squad'!$C$2:$C$16,0)),"","Yes")</f>
        <v/>
      </c>
    </row>
    <row r="65" spans="1:23" ht="15.75" thickBot="1" x14ac:dyDescent="0.3">
      <c r="A65" s="577">
        <v>62</v>
      </c>
      <c r="B65" s="73">
        <v>10</v>
      </c>
      <c r="C65" s="5" t="s">
        <v>65</v>
      </c>
      <c r="D65" s="5" t="s">
        <v>608</v>
      </c>
      <c r="E65" s="70" t="s">
        <v>13</v>
      </c>
      <c r="F65" s="71">
        <v>4.9000000000000004</v>
      </c>
      <c r="G65" s="71">
        <v>1.6666666666666668E-3</v>
      </c>
      <c r="H65" s="71">
        <v>0</v>
      </c>
      <c r="I65" s="71">
        <v>3.3333333333333332E-4</v>
      </c>
      <c r="J65" s="71">
        <v>0</v>
      </c>
      <c r="K65" s="71">
        <v>3.6666666666666666E-3</v>
      </c>
      <c r="L65" s="71">
        <v>1E-3</v>
      </c>
      <c r="M65" s="72">
        <v>6.6666666666666671E-3</v>
      </c>
      <c r="N65" s="23">
        <v>-0.40680272108843535</v>
      </c>
      <c r="O65" s="16">
        <v>0.18</v>
      </c>
      <c r="P65" s="15">
        <v>90</v>
      </c>
      <c r="Q65" s="15">
        <f>IFERROR(Table37[[#This Row],[Total]]/Table37[[#This Row],[Mins]]*Table37[[#This Row],[Adj mins]],0)</f>
        <v>3.3333333333333339</v>
      </c>
      <c r="R65" s="15">
        <v>0.2</v>
      </c>
      <c r="S65" s="16">
        <v>10</v>
      </c>
      <c r="T65" s="17">
        <v>0</v>
      </c>
      <c r="U65" s="16">
        <v>2</v>
      </c>
      <c r="V65" s="71">
        <v>1</v>
      </c>
      <c r="W65" s="401" t="str">
        <f>IF(ISNA(MATCH($D65,'My Squad'!$C$2:$C$16,0)),"","Yes")</f>
        <v/>
      </c>
    </row>
    <row r="66" spans="1:23" ht="15.75" thickBot="1" x14ac:dyDescent="0.3">
      <c r="A66" s="577">
        <v>71</v>
      </c>
      <c r="B66" s="73">
        <v>10</v>
      </c>
      <c r="C66" s="5" t="s">
        <v>65</v>
      </c>
      <c r="D66" s="5" t="s">
        <v>200</v>
      </c>
      <c r="E66" s="70" t="s">
        <v>13</v>
      </c>
      <c r="F66" s="71">
        <v>5.3</v>
      </c>
      <c r="G66" s="71">
        <v>0.70499999999999996</v>
      </c>
      <c r="H66" s="71">
        <v>0.186</v>
      </c>
      <c r="I66" s="71">
        <v>8.2333333333333328E-2</v>
      </c>
      <c r="J66" s="71">
        <v>0</v>
      </c>
      <c r="K66" s="71">
        <v>1.1983333333333333</v>
      </c>
      <c r="L66" s="71">
        <v>6.2666666666666662E-2</v>
      </c>
      <c r="M66" s="72">
        <v>2.2343333333333333</v>
      </c>
      <c r="N66" s="23">
        <v>4.4213836477987413E-2</v>
      </c>
      <c r="O66" s="16">
        <v>66.796333333333337</v>
      </c>
      <c r="P66" s="15">
        <v>90</v>
      </c>
      <c r="Q66" s="15">
        <f>IFERROR(Table37[[#This Row],[Total]]/Table37[[#This Row],[Mins]]*Table37[[#This Row],[Adj mins]],0)</f>
        <v>3.0104945880262886</v>
      </c>
      <c r="R66" s="15">
        <v>5.3</v>
      </c>
      <c r="S66" s="16">
        <v>53</v>
      </c>
      <c r="T66" s="17">
        <v>3.0000000000000001E-3</v>
      </c>
      <c r="U66" s="16">
        <v>25</v>
      </c>
      <c r="V66" s="71">
        <v>2.8</v>
      </c>
      <c r="W66" s="401" t="str">
        <f>IF(ISNA(MATCH($D66,'My Squad'!$C$2:$C$16,0)),"","Yes")</f>
        <v/>
      </c>
    </row>
    <row r="67" spans="1:23" ht="15.75" thickBot="1" x14ac:dyDescent="0.3">
      <c r="A67" s="577">
        <v>64</v>
      </c>
      <c r="B67" s="73">
        <v>10</v>
      </c>
      <c r="C67" s="5" t="s">
        <v>65</v>
      </c>
      <c r="D67" s="5" t="s">
        <v>181</v>
      </c>
      <c r="E67" s="70" t="s">
        <v>13</v>
      </c>
      <c r="F67" s="71">
        <v>5</v>
      </c>
      <c r="G67" s="71">
        <v>6.8333333333333329E-2</v>
      </c>
      <c r="H67" s="71">
        <v>0.39</v>
      </c>
      <c r="I67" s="71">
        <v>0.10466666666666667</v>
      </c>
      <c r="J67" s="71">
        <v>0</v>
      </c>
      <c r="K67" s="71">
        <v>1.7310000000000001</v>
      </c>
      <c r="L67" s="71">
        <v>4.6666666666666669E-2</v>
      </c>
      <c r="M67" s="72">
        <v>2.3406666666666665</v>
      </c>
      <c r="N67" s="23">
        <v>6.8133333333333296E-2</v>
      </c>
      <c r="O67" s="16">
        <v>86.959000000000003</v>
      </c>
      <c r="P67" s="15">
        <v>90</v>
      </c>
      <c r="Q67" s="15">
        <f>IFERROR(Table37[[#This Row],[Total]]/Table37[[#This Row],[Mins]]*Table37[[#This Row],[Adj mins]],0)</f>
        <v>2.4225209581526923</v>
      </c>
      <c r="R67" s="15">
        <v>8.9</v>
      </c>
      <c r="S67" s="16">
        <v>89</v>
      </c>
      <c r="T67" s="17">
        <v>2E-3</v>
      </c>
      <c r="U67" s="16">
        <v>29</v>
      </c>
      <c r="V67" s="71">
        <v>3.2</v>
      </c>
      <c r="W67" s="401" t="str">
        <f>IF(ISNA(MATCH($D67,'My Squad'!$C$2:$C$16,0)),"","Yes")</f>
        <v/>
      </c>
    </row>
    <row r="68" spans="1:23" ht="15.75" thickBot="1" x14ac:dyDescent="0.3">
      <c r="A68" s="577">
        <v>80</v>
      </c>
      <c r="B68" s="73">
        <v>10</v>
      </c>
      <c r="C68" s="5" t="s">
        <v>65</v>
      </c>
      <c r="D68" s="5" t="s">
        <v>195</v>
      </c>
      <c r="E68" s="70" t="s">
        <v>13</v>
      </c>
      <c r="F68" s="71">
        <v>5</v>
      </c>
      <c r="G68" s="71">
        <v>9.166666666666666E-2</v>
      </c>
      <c r="H68" s="71">
        <v>3.5000000000000003E-2</v>
      </c>
      <c r="I68" s="71">
        <v>7.0000000000000001E-3</v>
      </c>
      <c r="J68" s="71">
        <v>0</v>
      </c>
      <c r="K68" s="71">
        <v>0.11800000000000001</v>
      </c>
      <c r="L68" s="71">
        <v>1.9333333333333334E-2</v>
      </c>
      <c r="M68" s="72">
        <v>0.27100000000000002</v>
      </c>
      <c r="N68" s="23">
        <v>-0.3458</v>
      </c>
      <c r="O68" s="16">
        <v>5.980666666666667</v>
      </c>
      <c r="P68" s="15">
        <v>90</v>
      </c>
      <c r="Q68" s="15">
        <f>IFERROR(Table37[[#This Row],[Total]]/Table37[[#This Row],[Mins]]*Table37[[#This Row],[Adj mins]],0)</f>
        <v>4.0781406755099772</v>
      </c>
      <c r="R68" s="15">
        <v>2.2999999999999998</v>
      </c>
      <c r="S68" s="16">
        <v>26</v>
      </c>
      <c r="T68" s="17">
        <v>3.0000000000000001E-3</v>
      </c>
      <c r="U68" s="16">
        <v>19</v>
      </c>
      <c r="V68" s="71">
        <v>2.4</v>
      </c>
      <c r="W68" s="401" t="str">
        <f>IF(ISNA(MATCH($D68,'My Squad'!$C$2:$C$16,0)),"","Yes")</f>
        <v/>
      </c>
    </row>
    <row r="69" spans="1:23" ht="15.75" thickBot="1" x14ac:dyDescent="0.3">
      <c r="A69" s="577">
        <v>83</v>
      </c>
      <c r="B69" s="73">
        <v>10</v>
      </c>
      <c r="C69" s="5" t="s">
        <v>65</v>
      </c>
      <c r="D69" s="5" t="s">
        <v>187</v>
      </c>
      <c r="E69" s="70" t="s">
        <v>13</v>
      </c>
      <c r="F69" s="71">
        <v>5.5</v>
      </c>
      <c r="G69" s="71">
        <v>0.76333333333333331</v>
      </c>
      <c r="H69" s="71">
        <v>0.40300000000000002</v>
      </c>
      <c r="I69" s="71">
        <v>0.107</v>
      </c>
      <c r="J69" s="71">
        <v>0</v>
      </c>
      <c r="K69" s="71">
        <v>1.8306666666666667</v>
      </c>
      <c r="L69" s="71">
        <v>0.16800000000000001</v>
      </c>
      <c r="M69" s="72">
        <v>3.2719999999999998</v>
      </c>
      <c r="N69" s="23">
        <v>0.23127272727272724</v>
      </c>
      <c r="O69" s="16">
        <v>87.406999999999996</v>
      </c>
      <c r="P69" s="15">
        <v>90</v>
      </c>
      <c r="Q69" s="15">
        <f>IFERROR(Table37[[#This Row],[Total]]/Table37[[#This Row],[Mins]]*Table37[[#This Row],[Adj mins]],0)</f>
        <v>3.369066550733923</v>
      </c>
      <c r="R69" s="15">
        <v>7.7</v>
      </c>
      <c r="S69" s="16">
        <v>77</v>
      </c>
      <c r="T69" s="17">
        <v>4.0000000000000001E-3</v>
      </c>
      <c r="U69" s="16">
        <v>30</v>
      </c>
      <c r="V69" s="71">
        <v>3.3</v>
      </c>
      <c r="W69" s="401" t="str">
        <f>IF(ISNA(MATCH($D69,'My Squad'!$C$2:$C$16,0)),"","Yes")</f>
        <v/>
      </c>
    </row>
    <row r="70" spans="1:23" ht="15.75" thickBot="1" x14ac:dyDescent="0.3">
      <c r="A70" s="577">
        <v>76</v>
      </c>
      <c r="B70" s="73">
        <v>10</v>
      </c>
      <c r="C70" s="5" t="s">
        <v>65</v>
      </c>
      <c r="D70" s="5" t="s">
        <v>210</v>
      </c>
      <c r="E70" s="70" t="s">
        <v>13</v>
      </c>
      <c r="F70" s="71">
        <v>4.8</v>
      </c>
      <c r="G70" s="71">
        <v>1.1666666666666667E-2</v>
      </c>
      <c r="H70" s="71">
        <v>7.0000000000000001E-3</v>
      </c>
      <c r="I70" s="71">
        <v>2.6666666666666666E-3</v>
      </c>
      <c r="J70" s="71">
        <v>0</v>
      </c>
      <c r="K70" s="71">
        <v>4.4999999999999998E-2</v>
      </c>
      <c r="L70" s="71">
        <v>1E-3</v>
      </c>
      <c r="M70" s="72">
        <v>6.7333333333333328E-2</v>
      </c>
      <c r="N70" s="23">
        <v>-0.40263888888888894</v>
      </c>
      <c r="O70" s="16">
        <v>2.2793333333333332</v>
      </c>
      <c r="P70" s="15">
        <v>90</v>
      </c>
      <c r="Q70" s="15">
        <f>IFERROR(Table37[[#This Row],[Total]]/Table37[[#This Row],[Mins]]*Table37[[#This Row],[Adj mins]],0)</f>
        <v>2.6586721263527346</v>
      </c>
      <c r="R70" s="15">
        <v>0.3</v>
      </c>
      <c r="S70" s="16">
        <v>12</v>
      </c>
      <c r="T70" s="17">
        <v>1E-3</v>
      </c>
      <c r="U70" s="16">
        <v>2</v>
      </c>
      <c r="V70" s="71">
        <v>1</v>
      </c>
      <c r="W70" s="401" t="str">
        <f>IF(ISNA(MATCH($D70,'My Squad'!$C$2:$C$16,0)),"","Yes")</f>
        <v/>
      </c>
    </row>
    <row r="71" spans="1:23" ht="15.75" thickBot="1" x14ac:dyDescent="0.3">
      <c r="A71" s="577">
        <v>63</v>
      </c>
      <c r="B71" s="73">
        <v>10</v>
      </c>
      <c r="C71" s="5" t="s">
        <v>65</v>
      </c>
      <c r="D71" s="5" t="s">
        <v>144</v>
      </c>
      <c r="E71" s="70" t="s">
        <v>13</v>
      </c>
      <c r="F71" s="71">
        <v>4.9000000000000004</v>
      </c>
      <c r="G71" s="71">
        <v>0.22500000000000001</v>
      </c>
      <c r="H71" s="71">
        <v>0.28799999999999998</v>
      </c>
      <c r="I71" s="71">
        <v>9.9333333333333329E-2</v>
      </c>
      <c r="J71" s="71">
        <v>0</v>
      </c>
      <c r="K71" s="71">
        <v>1.6093333333333333</v>
      </c>
      <c r="L71" s="71">
        <v>7.166666666666667E-2</v>
      </c>
      <c r="M71" s="72">
        <v>2.2933333333333334</v>
      </c>
      <c r="N71" s="23">
        <v>5.9863945578231312E-2</v>
      </c>
      <c r="O71" s="16">
        <v>80.38966666666667</v>
      </c>
      <c r="P71" s="15">
        <v>90</v>
      </c>
      <c r="Q71" s="15">
        <f>IFERROR(Table37[[#This Row],[Total]]/Table37[[#This Row],[Mins]]*Table37[[#This Row],[Adj mins]],0)</f>
        <v>2.567494163843612</v>
      </c>
      <c r="R71" s="15">
        <v>6.3</v>
      </c>
      <c r="S71" s="16">
        <v>63</v>
      </c>
      <c r="T71" s="17">
        <v>2E-3</v>
      </c>
      <c r="U71" s="16">
        <v>20</v>
      </c>
      <c r="V71" s="71">
        <v>2.2000000000000002</v>
      </c>
      <c r="W71" s="401" t="str">
        <f>IF(ISNA(MATCH($D71,'My Squad'!$C$2:$C$16,0)),"","Yes")</f>
        <v/>
      </c>
    </row>
    <row r="72" spans="1:23" ht="15.75" thickBot="1" x14ac:dyDescent="0.3">
      <c r="A72" s="577">
        <v>60</v>
      </c>
      <c r="B72" s="73">
        <v>10</v>
      </c>
      <c r="C72" s="5" t="s">
        <v>65</v>
      </c>
      <c r="D72" s="5" t="s">
        <v>302</v>
      </c>
      <c r="E72" s="70" t="s">
        <v>13</v>
      </c>
      <c r="F72" s="71">
        <v>4.9000000000000004</v>
      </c>
      <c r="G72" s="71">
        <v>0</v>
      </c>
      <c r="H72" s="71">
        <v>0</v>
      </c>
      <c r="I72" s="71">
        <v>3.3333333333333332E-4</v>
      </c>
      <c r="J72" s="71">
        <v>0</v>
      </c>
      <c r="K72" s="71">
        <v>8.333333333333335E-3</v>
      </c>
      <c r="L72" s="71">
        <v>0</v>
      </c>
      <c r="M72" s="72">
        <v>8.6666666666666663E-3</v>
      </c>
      <c r="N72" s="23">
        <v>-0.40639455782312922</v>
      </c>
      <c r="O72" s="16">
        <v>0.42</v>
      </c>
      <c r="P72" s="15">
        <v>90</v>
      </c>
      <c r="Q72" s="15">
        <f>IFERROR(Table37[[#This Row],[Total]]/Table37[[#This Row],[Mins]]*Table37[[#This Row],[Adj mins]],0)</f>
        <v>1.8571428571428572</v>
      </c>
      <c r="R72" s="15">
        <v>0.1</v>
      </c>
      <c r="S72" s="16">
        <v>10</v>
      </c>
      <c r="T72" s="17">
        <v>0</v>
      </c>
      <c r="U72" s="16">
        <v>1</v>
      </c>
      <c r="V72" s="71">
        <v>1</v>
      </c>
      <c r="W72" s="401" t="str">
        <f>IF(ISNA(MATCH($D72,'My Squad'!$C$2:$C$16,0)),"","Yes")</f>
        <v/>
      </c>
    </row>
    <row r="73" spans="1:23" ht="15.75" thickBot="1" x14ac:dyDescent="0.3">
      <c r="A73" s="577">
        <v>78</v>
      </c>
      <c r="B73" s="73">
        <v>10</v>
      </c>
      <c r="C73" s="5" t="s">
        <v>65</v>
      </c>
      <c r="D73" s="5" t="s">
        <v>166</v>
      </c>
      <c r="E73" s="70" t="s">
        <v>13</v>
      </c>
      <c r="F73" s="71">
        <v>5.6</v>
      </c>
      <c r="G73" s="71">
        <v>1</v>
      </c>
      <c r="H73" s="71">
        <v>0.32300000000000001</v>
      </c>
      <c r="I73" s="71">
        <v>0.106</v>
      </c>
      <c r="J73" s="71">
        <v>0</v>
      </c>
      <c r="K73" s="71">
        <v>1.6543333333333334</v>
      </c>
      <c r="L73" s="71">
        <v>0.12933333333333333</v>
      </c>
      <c r="M73" s="72">
        <v>3.2126666666666668</v>
      </c>
      <c r="N73" s="23">
        <v>0.21654761904761907</v>
      </c>
      <c r="O73" s="16">
        <v>87.43</v>
      </c>
      <c r="P73" s="15">
        <v>90</v>
      </c>
      <c r="Q73" s="15">
        <f>IFERROR(Table37[[#This Row],[Total]]/Table37[[#This Row],[Mins]]*Table37[[#This Row],[Adj mins]],0)</f>
        <v>3.3071028251172367</v>
      </c>
      <c r="R73" s="15">
        <v>8.6999999999999993</v>
      </c>
      <c r="S73" s="16">
        <v>87</v>
      </c>
      <c r="T73" s="17">
        <v>0.08</v>
      </c>
      <c r="U73" s="16">
        <v>34</v>
      </c>
      <c r="V73" s="71">
        <v>3.8</v>
      </c>
      <c r="W73" s="401" t="str">
        <f>IF(ISNA(MATCH($D73,'My Squad'!$C$2:$C$16,0)),"","Yes")</f>
        <v>Yes</v>
      </c>
    </row>
    <row r="74" spans="1:23" ht="15.75" thickBot="1" x14ac:dyDescent="0.3">
      <c r="A74" s="577">
        <v>617</v>
      </c>
      <c r="B74" s="73">
        <v>10</v>
      </c>
      <c r="C74" s="5" t="s">
        <v>65</v>
      </c>
      <c r="D74" s="5" t="s">
        <v>1346</v>
      </c>
      <c r="E74" s="70" t="s">
        <v>15</v>
      </c>
      <c r="F74" s="71">
        <v>5.9</v>
      </c>
      <c r="G74" s="71">
        <v>0.76533333333333331</v>
      </c>
      <c r="H74" s="71">
        <v>0.221</v>
      </c>
      <c r="I74" s="71">
        <v>0</v>
      </c>
      <c r="J74" s="71">
        <v>0</v>
      </c>
      <c r="K74" s="71">
        <v>1.7866666666666666</v>
      </c>
      <c r="L74" s="71">
        <v>0.21633333333333332</v>
      </c>
      <c r="M74" s="72">
        <v>2.9893333333333332</v>
      </c>
      <c r="N74" s="23">
        <v>0.16768361581920901</v>
      </c>
      <c r="O74" s="16">
        <v>81.03</v>
      </c>
      <c r="P74" s="15">
        <v>90</v>
      </c>
      <c r="Q74" s="15">
        <f>IFERROR(Table37[[#This Row],[Total]]/Table37[[#This Row],[Mins]]*Table37[[#This Row],[Adj mins]],0)</f>
        <v>3.3202517586079225</v>
      </c>
      <c r="R74" s="15">
        <v>6</v>
      </c>
      <c r="S74" s="16">
        <v>68</v>
      </c>
      <c r="T74" s="17">
        <v>6.0000000000000001E-3</v>
      </c>
      <c r="U74" s="16">
        <v>30</v>
      </c>
      <c r="V74" s="71">
        <v>3.8</v>
      </c>
      <c r="W74" s="401" t="str">
        <f>IF(ISNA(MATCH($D74,'My Squad'!$C$2:$C$16,0)),"","Yes")</f>
        <v/>
      </c>
    </row>
    <row r="75" spans="1:23" ht="15.75" thickBot="1" x14ac:dyDescent="0.3">
      <c r="A75" s="577">
        <v>65</v>
      </c>
      <c r="B75" s="73">
        <v>10</v>
      </c>
      <c r="C75" s="5" t="s">
        <v>65</v>
      </c>
      <c r="D75" s="5" t="s">
        <v>609</v>
      </c>
      <c r="E75" s="70" t="s">
        <v>15</v>
      </c>
      <c r="F75" s="71">
        <v>5.4</v>
      </c>
      <c r="G75" s="71">
        <v>0.08</v>
      </c>
      <c r="H75" s="71">
        <v>1.0999999999999999E-2</v>
      </c>
      <c r="I75" s="71">
        <v>0</v>
      </c>
      <c r="J75" s="71">
        <v>0</v>
      </c>
      <c r="K75" s="71">
        <v>9.4E-2</v>
      </c>
      <c r="L75" s="71">
        <v>1.9666666666666666E-2</v>
      </c>
      <c r="M75" s="72">
        <v>0.20466666666666666</v>
      </c>
      <c r="N75" s="23">
        <v>-0.33246913580246912</v>
      </c>
      <c r="O75" s="16">
        <v>5.133</v>
      </c>
      <c r="P75" s="15">
        <v>90</v>
      </c>
      <c r="Q75" s="15">
        <f>IFERROR(Table37[[#This Row],[Total]]/Table37[[#This Row],[Mins]]*Table37[[#This Row],[Adj mins]],0)</f>
        <v>3.5885447106954995</v>
      </c>
      <c r="R75" s="15">
        <v>1.4</v>
      </c>
      <c r="S75" s="16">
        <v>21</v>
      </c>
      <c r="T75" s="17">
        <v>0</v>
      </c>
      <c r="U75" s="16">
        <v>6</v>
      </c>
      <c r="V75" s="71">
        <v>1</v>
      </c>
      <c r="W75" s="401" t="str">
        <f>IF(ISNA(MATCH($D75,'My Squad'!$C$2:$C$16,0)),"","Yes")</f>
        <v/>
      </c>
    </row>
    <row r="76" spans="1:23" ht="15.75" thickBot="1" x14ac:dyDescent="0.3">
      <c r="A76" s="577">
        <v>69</v>
      </c>
      <c r="B76" s="73">
        <v>10</v>
      </c>
      <c r="C76" s="5" t="s">
        <v>65</v>
      </c>
      <c r="D76" s="5" t="s">
        <v>610</v>
      </c>
      <c r="E76" s="70" t="s">
        <v>15</v>
      </c>
      <c r="F76" s="71">
        <v>4.5</v>
      </c>
      <c r="G76" s="71">
        <v>0</v>
      </c>
      <c r="H76" s="71">
        <v>0</v>
      </c>
      <c r="I76" s="71">
        <v>0</v>
      </c>
      <c r="J76" s="71">
        <v>0</v>
      </c>
      <c r="K76" s="71">
        <v>0</v>
      </c>
      <c r="L76" s="71">
        <v>0</v>
      </c>
      <c r="M76" s="72">
        <v>0</v>
      </c>
      <c r="N76" s="23">
        <v>-0.44444444444444442</v>
      </c>
      <c r="O76" s="16">
        <v>0</v>
      </c>
      <c r="P76" s="15">
        <v>90</v>
      </c>
      <c r="Q76" s="15">
        <f>IFERROR(Table37[[#This Row],[Total]]/Table37[[#This Row],[Mins]]*Table37[[#This Row],[Adj mins]],0)</f>
        <v>0</v>
      </c>
      <c r="R76" s="15">
        <v>0.3</v>
      </c>
      <c r="S76" s="16">
        <v>14</v>
      </c>
      <c r="T76" s="17">
        <v>1.7000000000000001E-2</v>
      </c>
      <c r="U76" s="16">
        <v>2</v>
      </c>
      <c r="V76" s="71">
        <v>1</v>
      </c>
      <c r="W76" s="401" t="str">
        <f>IF(ISNA(MATCH($D76,'My Squad'!$C$2:$C$16,0)),"","Yes")</f>
        <v/>
      </c>
    </row>
    <row r="77" spans="1:23" ht="15.75" thickBot="1" x14ac:dyDescent="0.3">
      <c r="A77" s="577">
        <v>91</v>
      </c>
      <c r="B77" s="73">
        <v>10</v>
      </c>
      <c r="C77" s="5" t="s">
        <v>46</v>
      </c>
      <c r="D77" s="5" t="s">
        <v>90</v>
      </c>
      <c r="E77" s="70" t="s">
        <v>16</v>
      </c>
      <c r="F77" s="71">
        <v>4.5</v>
      </c>
      <c r="G77" s="71">
        <v>0</v>
      </c>
      <c r="H77" s="71">
        <v>0.01</v>
      </c>
      <c r="I77" s="71">
        <v>0.245</v>
      </c>
      <c r="J77" s="71">
        <v>1.3783333333333334</v>
      </c>
      <c r="K77" s="71">
        <v>1.8866666666666667</v>
      </c>
      <c r="L77" s="71">
        <v>0.43466666666666665</v>
      </c>
      <c r="M77" s="72">
        <v>3.9546666666666668</v>
      </c>
      <c r="N77" s="23">
        <v>0.43437037037037041</v>
      </c>
      <c r="O77" s="16">
        <v>85.598333333333329</v>
      </c>
      <c r="P77" s="15">
        <v>90</v>
      </c>
      <c r="Q77" s="15">
        <f>IFERROR(Table37[[#This Row],[Total]]/Table37[[#This Row],[Mins]]*Table37[[#This Row],[Adj mins]],0)</f>
        <v>4.1580248836620655</v>
      </c>
      <c r="R77" s="15">
        <v>9</v>
      </c>
      <c r="S77" s="16">
        <v>90</v>
      </c>
      <c r="T77" s="17">
        <v>0.126</v>
      </c>
      <c r="U77" s="16">
        <v>24</v>
      </c>
      <c r="V77" s="71">
        <v>2.7</v>
      </c>
      <c r="W77" s="401" t="str">
        <f>IF(ISNA(MATCH($D77,'My Squad'!$C$2:$C$16,0)),"","Yes")</f>
        <v>Yes</v>
      </c>
    </row>
    <row r="78" spans="1:23" ht="15.75" thickBot="1" x14ac:dyDescent="0.3">
      <c r="A78" s="577">
        <v>109</v>
      </c>
      <c r="B78" s="73">
        <v>10</v>
      </c>
      <c r="C78" s="5" t="s">
        <v>46</v>
      </c>
      <c r="D78" s="5" t="s">
        <v>611</v>
      </c>
      <c r="E78" s="70" t="s">
        <v>16</v>
      </c>
      <c r="F78" s="71">
        <v>4</v>
      </c>
      <c r="G78" s="71">
        <v>0</v>
      </c>
      <c r="H78" s="71">
        <v>0</v>
      </c>
      <c r="I78" s="71">
        <v>2.3999999999999997E-2</v>
      </c>
      <c r="J78" s="71">
        <v>6.3E-2</v>
      </c>
      <c r="K78" s="71">
        <v>9.2666666666666661E-2</v>
      </c>
      <c r="L78" s="71">
        <v>1.6333333333333332E-2</v>
      </c>
      <c r="M78" s="72">
        <v>0.19600000000000001</v>
      </c>
      <c r="N78" s="23">
        <v>-0.45100000000000001</v>
      </c>
      <c r="O78" s="16">
        <v>4.26</v>
      </c>
      <c r="P78" s="15">
        <v>90</v>
      </c>
      <c r="Q78" s="15">
        <f>IFERROR(Table37[[#This Row],[Total]]/Table37[[#This Row],[Mins]]*Table37[[#This Row],[Adj mins]],0)</f>
        <v>4.1408450704225359</v>
      </c>
      <c r="R78" s="15">
        <v>0</v>
      </c>
      <c r="S78" s="16">
        <v>0</v>
      </c>
      <c r="T78" s="17">
        <v>3.3000000000000002E-2</v>
      </c>
      <c r="U78" s="16">
        <v>0</v>
      </c>
      <c r="V78" s="71">
        <v>0</v>
      </c>
      <c r="W78" s="401" t="str">
        <f>IF(ISNA(MATCH($D78,'My Squad'!$C$2:$C$16,0)),"","Yes")</f>
        <v/>
      </c>
    </row>
    <row r="79" spans="1:23" ht="15.75" thickBot="1" x14ac:dyDescent="0.3">
      <c r="A79" s="577">
        <v>93</v>
      </c>
      <c r="B79" s="73">
        <v>10</v>
      </c>
      <c r="C79" s="5" t="s">
        <v>46</v>
      </c>
      <c r="D79" s="5" t="s">
        <v>303</v>
      </c>
      <c r="E79" s="70" t="s">
        <v>14</v>
      </c>
      <c r="F79" s="71">
        <v>4.4000000000000004</v>
      </c>
      <c r="G79" s="71">
        <v>0</v>
      </c>
      <c r="H79" s="71">
        <v>0</v>
      </c>
      <c r="I79" s="71">
        <v>0</v>
      </c>
      <c r="J79" s="71">
        <v>0</v>
      </c>
      <c r="K79" s="71">
        <v>0</v>
      </c>
      <c r="L79" s="71">
        <v>0</v>
      </c>
      <c r="M79" s="72">
        <v>0</v>
      </c>
      <c r="N79" s="23">
        <v>-0.45454545454545453</v>
      </c>
      <c r="O79" s="16">
        <v>0</v>
      </c>
      <c r="P79" s="15">
        <v>90</v>
      </c>
      <c r="Q79" s="15">
        <f>IFERROR(Table37[[#This Row],[Total]]/Table37[[#This Row],[Mins]]*Table37[[#This Row],[Adj mins]],0)</f>
        <v>0</v>
      </c>
      <c r="R79" s="15">
        <v>0</v>
      </c>
      <c r="S79" s="16" t="s">
        <v>374</v>
      </c>
      <c r="T79" s="17">
        <v>0</v>
      </c>
      <c r="U79" s="16">
        <v>0</v>
      </c>
      <c r="V79" s="71">
        <v>0</v>
      </c>
      <c r="W79" s="401" t="str">
        <f>IF(ISNA(MATCH($D79,'My Squad'!$C$2:$C$16,0)),"","Yes")</f>
        <v/>
      </c>
    </row>
    <row r="80" spans="1:23" ht="15.75" thickBot="1" x14ac:dyDescent="0.3">
      <c r="A80" s="577">
        <v>100</v>
      </c>
      <c r="B80" s="73">
        <v>10</v>
      </c>
      <c r="C80" s="5" t="s">
        <v>46</v>
      </c>
      <c r="D80" s="5" t="s">
        <v>53</v>
      </c>
      <c r="E80" s="70" t="s">
        <v>14</v>
      </c>
      <c r="F80" s="71">
        <v>4.3</v>
      </c>
      <c r="G80" s="71">
        <v>2.8000000000000001E-2</v>
      </c>
      <c r="H80" s="71">
        <v>7.0000000000000001E-3</v>
      </c>
      <c r="I80" s="71">
        <v>9.3333333333333324E-3</v>
      </c>
      <c r="J80" s="71">
        <v>0</v>
      </c>
      <c r="K80" s="71">
        <v>6.6333333333333327E-2</v>
      </c>
      <c r="L80" s="71">
        <v>7.6666666666666662E-3</v>
      </c>
      <c r="M80" s="72">
        <v>0.11833333333333333</v>
      </c>
      <c r="N80" s="23">
        <v>-0.43759689922480621</v>
      </c>
      <c r="O80" s="16">
        <v>3.12</v>
      </c>
      <c r="P80" s="15">
        <v>90</v>
      </c>
      <c r="Q80" s="15">
        <f>IFERROR(Table37[[#This Row],[Total]]/Table37[[#This Row],[Mins]]*Table37[[#This Row],[Adj mins]],0)</f>
        <v>3.4134615384615383</v>
      </c>
      <c r="R80" s="15">
        <v>0</v>
      </c>
      <c r="S80" s="16">
        <v>1</v>
      </c>
      <c r="T80" s="17">
        <v>5.0000000000000001E-3</v>
      </c>
      <c r="U80" s="16">
        <v>1</v>
      </c>
      <c r="V80" s="71">
        <v>1</v>
      </c>
      <c r="W80" s="401" t="str">
        <f>IF(ISNA(MATCH($D80,'My Squad'!$C$2:$C$16,0)),"","Yes")</f>
        <v/>
      </c>
    </row>
    <row r="81" spans="1:23" ht="15.75" thickBot="1" x14ac:dyDescent="0.3">
      <c r="A81" s="577">
        <v>338</v>
      </c>
      <c r="B81" s="73">
        <v>10</v>
      </c>
      <c r="C81" s="5" t="s">
        <v>46</v>
      </c>
      <c r="D81" s="5" t="s">
        <v>1489</v>
      </c>
      <c r="E81" s="70" t="s">
        <v>14</v>
      </c>
      <c r="F81" s="71">
        <v>4</v>
      </c>
      <c r="G81" s="71">
        <v>0.20799999999999999</v>
      </c>
      <c r="H81" s="71">
        <v>0.16</v>
      </c>
      <c r="I81" s="71">
        <v>0.2486666666666667</v>
      </c>
      <c r="J81" s="71">
        <v>0</v>
      </c>
      <c r="K81" s="71">
        <v>1.8260000000000001</v>
      </c>
      <c r="L81" s="71">
        <v>0.16900000000000001</v>
      </c>
      <c r="M81" s="72">
        <v>2.6116666666666668</v>
      </c>
      <c r="N81" s="23">
        <v>0.1529166666666667</v>
      </c>
      <c r="O81" s="16">
        <v>83.28</v>
      </c>
      <c r="P81" s="15">
        <v>90</v>
      </c>
      <c r="Q81" s="15">
        <f>IFERROR(Table37[[#This Row],[Total]]/Table37[[#This Row],[Mins]]*Table37[[#This Row],[Adj mins]],0)</f>
        <v>2.8224063400576371</v>
      </c>
      <c r="R81" s="15">
        <v>6.1</v>
      </c>
      <c r="S81" s="16">
        <v>79</v>
      </c>
      <c r="T81" s="17">
        <v>0.03</v>
      </c>
      <c r="U81" s="16">
        <v>8</v>
      </c>
      <c r="V81" s="71">
        <v>1.1000000000000001</v>
      </c>
      <c r="W81" s="401" t="str">
        <f>IF(ISNA(MATCH($D81,'My Squad'!$C$2:$C$16,0)),"","Yes")</f>
        <v>Yes</v>
      </c>
    </row>
    <row r="82" spans="1:23" ht="15.75" thickBot="1" x14ac:dyDescent="0.3">
      <c r="A82" s="577">
        <v>104</v>
      </c>
      <c r="B82" s="73">
        <v>10</v>
      </c>
      <c r="C82" s="5" t="s">
        <v>46</v>
      </c>
      <c r="D82" s="5" t="s">
        <v>47</v>
      </c>
      <c r="E82" s="70" t="s">
        <v>14</v>
      </c>
      <c r="F82" s="71">
        <v>4.5</v>
      </c>
      <c r="G82" s="71">
        <v>0.33200000000000002</v>
      </c>
      <c r="H82" s="71">
        <v>0.152</v>
      </c>
      <c r="I82" s="71">
        <v>0.26166666666666671</v>
      </c>
      <c r="J82" s="71">
        <v>0</v>
      </c>
      <c r="K82" s="71">
        <v>1.8546666666666667</v>
      </c>
      <c r="L82" s="71">
        <v>0.27833333333333332</v>
      </c>
      <c r="M82" s="72">
        <v>2.8786666666666667</v>
      </c>
      <c r="N82" s="23">
        <v>0.19525925925925927</v>
      </c>
      <c r="O82" s="16">
        <v>85.740666666666669</v>
      </c>
      <c r="P82" s="15">
        <v>90</v>
      </c>
      <c r="Q82" s="15">
        <f>IFERROR(Table37[[#This Row],[Total]]/Table37[[#This Row],[Mins]]*Table37[[#This Row],[Adj mins]],0)</f>
        <v>3.0216699971231074</v>
      </c>
      <c r="R82" s="15">
        <v>9</v>
      </c>
      <c r="S82" s="16">
        <v>90</v>
      </c>
      <c r="T82" s="17">
        <v>1.2E-2</v>
      </c>
      <c r="U82" s="16">
        <v>21</v>
      </c>
      <c r="V82" s="71">
        <v>2.2999999999999998</v>
      </c>
      <c r="W82" s="401" t="str">
        <f>IF(ISNA(MATCH($D82,'My Squad'!$C$2:$C$16,0)),"","Yes")</f>
        <v/>
      </c>
    </row>
    <row r="83" spans="1:23" ht="15.75" thickBot="1" x14ac:dyDescent="0.3">
      <c r="A83" s="577">
        <v>96</v>
      </c>
      <c r="B83" s="73">
        <v>10</v>
      </c>
      <c r="C83" s="5" t="s">
        <v>46</v>
      </c>
      <c r="D83" s="5" t="s">
        <v>304</v>
      </c>
      <c r="E83" s="70" t="s">
        <v>14</v>
      </c>
      <c r="F83" s="71">
        <v>3.9</v>
      </c>
      <c r="G83" s="71">
        <v>0</v>
      </c>
      <c r="H83" s="71">
        <v>1E-3</v>
      </c>
      <c r="I83" s="71">
        <v>-2E-3</v>
      </c>
      <c r="J83" s="71">
        <v>0</v>
      </c>
      <c r="K83" s="71">
        <v>8.666666666666668E-3</v>
      </c>
      <c r="L83" s="71">
        <v>3.3333333333333332E-4</v>
      </c>
      <c r="M83" s="72">
        <v>8.0000000000000002E-3</v>
      </c>
      <c r="N83" s="23">
        <v>-0.51076923076923075</v>
      </c>
      <c r="O83" s="16">
        <v>0.42</v>
      </c>
      <c r="P83" s="15">
        <v>90</v>
      </c>
      <c r="Q83" s="15">
        <f>IFERROR(Table37[[#This Row],[Total]]/Table37[[#This Row],[Mins]]*Table37[[#This Row],[Adj mins]],0)</f>
        <v>1.7142857142857144</v>
      </c>
      <c r="R83" s="15">
        <v>0</v>
      </c>
      <c r="S83" s="16">
        <v>0</v>
      </c>
      <c r="T83" s="17">
        <v>3.0000000000000001E-3</v>
      </c>
      <c r="U83" s="16">
        <v>0</v>
      </c>
      <c r="V83" s="71">
        <v>0</v>
      </c>
      <c r="W83" s="401" t="str">
        <f>IF(ISNA(MATCH($D83,'My Squad'!$C$2:$C$16,0)),"","Yes")</f>
        <v/>
      </c>
    </row>
    <row r="84" spans="1:23" ht="15.75" thickBot="1" x14ac:dyDescent="0.3">
      <c r="A84" s="577">
        <v>86</v>
      </c>
      <c r="B84" s="73">
        <v>10</v>
      </c>
      <c r="C84" s="5" t="s">
        <v>46</v>
      </c>
      <c r="D84" s="5" t="s">
        <v>305</v>
      </c>
      <c r="E84" s="70" t="s">
        <v>14</v>
      </c>
      <c r="F84" s="71">
        <v>4.5</v>
      </c>
      <c r="G84" s="71">
        <v>1.7999999999999999E-2</v>
      </c>
      <c r="H84" s="71">
        <v>1.9E-2</v>
      </c>
      <c r="I84" s="71">
        <v>2.1666666666666674E-2</v>
      </c>
      <c r="J84" s="71">
        <v>0</v>
      </c>
      <c r="K84" s="71">
        <v>0.14799999999999999</v>
      </c>
      <c r="L84" s="71">
        <v>1.0333333333333333E-2</v>
      </c>
      <c r="M84" s="72">
        <v>0.217</v>
      </c>
      <c r="N84" s="23">
        <v>-0.3962222222222222</v>
      </c>
      <c r="O84" s="16">
        <v>7.6533333333333333</v>
      </c>
      <c r="P84" s="15">
        <v>90</v>
      </c>
      <c r="Q84" s="15">
        <f>IFERROR(Table37[[#This Row],[Total]]/Table37[[#This Row],[Mins]]*Table37[[#This Row],[Adj mins]],0)</f>
        <v>2.5518292682926829</v>
      </c>
      <c r="R84" s="15">
        <v>7.1</v>
      </c>
      <c r="S84" s="16">
        <v>80</v>
      </c>
      <c r="T84" s="17">
        <v>4.0000000000000001E-3</v>
      </c>
      <c r="U84" s="16">
        <v>7</v>
      </c>
      <c r="V84" s="71">
        <v>0.9</v>
      </c>
      <c r="W84" s="401" t="str">
        <f>IF(ISNA(MATCH($D84,'My Squad'!$C$2:$C$16,0)),"","Yes")</f>
        <v/>
      </c>
    </row>
    <row r="85" spans="1:23" ht="15.75" thickBot="1" x14ac:dyDescent="0.3">
      <c r="A85" s="577">
        <v>105</v>
      </c>
      <c r="B85" s="73">
        <v>10</v>
      </c>
      <c r="C85" s="5" t="s">
        <v>46</v>
      </c>
      <c r="D85" s="5" t="s">
        <v>97</v>
      </c>
      <c r="E85" s="70" t="s">
        <v>14</v>
      </c>
      <c r="F85" s="71">
        <v>4.4000000000000004</v>
      </c>
      <c r="G85" s="71">
        <v>6.0000000000000001E-3</v>
      </c>
      <c r="H85" s="71">
        <v>4.3999999999999997E-2</v>
      </c>
      <c r="I85" s="71">
        <v>2.1666666666666667E-2</v>
      </c>
      <c r="J85" s="71">
        <v>0</v>
      </c>
      <c r="K85" s="71">
        <v>0.24933333333333332</v>
      </c>
      <c r="L85" s="71">
        <v>1.1333333333333334E-2</v>
      </c>
      <c r="M85" s="72">
        <v>0.33233333333333331</v>
      </c>
      <c r="N85" s="23">
        <v>-0.37901515151515147</v>
      </c>
      <c r="O85" s="16">
        <v>11.64</v>
      </c>
      <c r="P85" s="15">
        <v>90</v>
      </c>
      <c r="Q85" s="15">
        <f>IFERROR(Table37[[#This Row],[Total]]/Table37[[#This Row],[Mins]]*Table37[[#This Row],[Adj mins]],0)</f>
        <v>2.5695876288659791</v>
      </c>
      <c r="R85" s="15">
        <v>4</v>
      </c>
      <c r="S85" s="16">
        <v>45</v>
      </c>
      <c r="T85" s="17">
        <v>1E-3</v>
      </c>
      <c r="U85" s="16">
        <v>12</v>
      </c>
      <c r="V85" s="71">
        <v>1.5</v>
      </c>
      <c r="W85" s="401" t="str">
        <f>IF(ISNA(MATCH($D85,'My Squad'!$C$2:$C$16,0)),"","Yes")</f>
        <v/>
      </c>
    </row>
    <row r="86" spans="1:23" ht="15.75" thickBot="1" x14ac:dyDescent="0.3">
      <c r="A86" s="577">
        <v>88</v>
      </c>
      <c r="B86" s="73">
        <v>10</v>
      </c>
      <c r="C86" s="5" t="s">
        <v>46</v>
      </c>
      <c r="D86" s="5" t="s">
        <v>306</v>
      </c>
      <c r="E86" s="70" t="s">
        <v>14</v>
      </c>
      <c r="F86" s="71">
        <v>4.5</v>
      </c>
      <c r="G86" s="71">
        <v>0.53600000000000003</v>
      </c>
      <c r="H86" s="71">
        <v>0.129</v>
      </c>
      <c r="I86" s="71">
        <v>0.24866666666666659</v>
      </c>
      <c r="J86" s="71">
        <v>0</v>
      </c>
      <c r="K86" s="71">
        <v>1.7703333333333333</v>
      </c>
      <c r="L86" s="71">
        <v>0.245</v>
      </c>
      <c r="M86" s="72">
        <v>2.9289999999999998</v>
      </c>
      <c r="N86" s="23">
        <v>0.2064444444444444</v>
      </c>
      <c r="O86" s="16">
        <v>86.361000000000004</v>
      </c>
      <c r="P86" s="15">
        <v>90</v>
      </c>
      <c r="Q86" s="15">
        <f>IFERROR(Table37[[#This Row],[Total]]/Table37[[#This Row],[Mins]]*Table37[[#This Row],[Adj mins]],0)</f>
        <v>3.0524194949108971</v>
      </c>
      <c r="R86" s="15">
        <v>9</v>
      </c>
      <c r="S86" s="16">
        <v>90</v>
      </c>
      <c r="T86" s="17">
        <v>2.4E-2</v>
      </c>
      <c r="U86" s="16">
        <v>27</v>
      </c>
      <c r="V86" s="71">
        <v>3</v>
      </c>
      <c r="W86" s="401" t="str">
        <f>IF(ISNA(MATCH($D86,'My Squad'!$C$2:$C$16,0)),"","Yes")</f>
        <v/>
      </c>
    </row>
    <row r="87" spans="1:23" ht="15.75" thickBot="1" x14ac:dyDescent="0.3">
      <c r="A87" s="577">
        <v>92</v>
      </c>
      <c r="B87" s="73">
        <v>10</v>
      </c>
      <c r="C87" s="5" t="s">
        <v>46</v>
      </c>
      <c r="D87" s="5" t="s">
        <v>307</v>
      </c>
      <c r="E87" s="70" t="s">
        <v>14</v>
      </c>
      <c r="F87" s="71">
        <v>4.3</v>
      </c>
      <c r="G87" s="71">
        <v>0</v>
      </c>
      <c r="H87" s="71">
        <v>0</v>
      </c>
      <c r="I87" s="71">
        <v>0</v>
      </c>
      <c r="J87" s="71">
        <v>0</v>
      </c>
      <c r="K87" s="71">
        <v>0</v>
      </c>
      <c r="L87" s="71">
        <v>0</v>
      </c>
      <c r="M87" s="72">
        <v>0</v>
      </c>
      <c r="N87" s="23">
        <v>-0.46511627906976744</v>
      </c>
      <c r="O87" s="16">
        <v>0</v>
      </c>
      <c r="P87" s="15">
        <v>90</v>
      </c>
      <c r="Q87" s="15">
        <f>IFERROR(Table37[[#This Row],[Total]]/Table37[[#This Row],[Mins]]*Table37[[#This Row],[Adj mins]],0)</f>
        <v>0</v>
      </c>
      <c r="R87" s="15">
        <v>0</v>
      </c>
      <c r="S87" s="16" t="s">
        <v>374</v>
      </c>
      <c r="T87" s="17">
        <v>0</v>
      </c>
      <c r="U87" s="16">
        <v>0</v>
      </c>
      <c r="V87" s="71">
        <v>0</v>
      </c>
      <c r="W87" s="401" t="str">
        <f>IF(ISNA(MATCH($D87,'My Squad'!$C$2:$C$16,0)),"","Yes")</f>
        <v/>
      </c>
    </row>
    <row r="88" spans="1:23" ht="15.75" thickBot="1" x14ac:dyDescent="0.3">
      <c r="A88" s="577">
        <v>99</v>
      </c>
      <c r="B88" s="73">
        <v>10</v>
      </c>
      <c r="C88" s="5" t="s">
        <v>46</v>
      </c>
      <c r="D88" s="5" t="s">
        <v>308</v>
      </c>
      <c r="E88" s="70" t="s">
        <v>13</v>
      </c>
      <c r="F88" s="71">
        <v>7.7</v>
      </c>
      <c r="G88" s="71">
        <v>1.2033333333333334</v>
      </c>
      <c r="H88" s="71">
        <v>0.67800000000000005</v>
      </c>
      <c r="I88" s="71">
        <v>0.19933333333333333</v>
      </c>
      <c r="J88" s="71">
        <v>0</v>
      </c>
      <c r="K88" s="71">
        <v>1.7709999999999999</v>
      </c>
      <c r="L88" s="71">
        <v>0.36133333333333334</v>
      </c>
      <c r="M88" s="72">
        <v>4.2130000000000001</v>
      </c>
      <c r="N88" s="23">
        <v>0.28740259740259738</v>
      </c>
      <c r="O88" s="16">
        <v>87.292666666666662</v>
      </c>
      <c r="P88" s="15">
        <v>90</v>
      </c>
      <c r="Q88" s="15">
        <f>IFERROR(Table37[[#This Row],[Total]]/Table37[[#This Row],[Mins]]*Table37[[#This Row],[Adj mins]],0)</f>
        <v>4.3436638434690966</v>
      </c>
      <c r="R88" s="15">
        <v>9</v>
      </c>
      <c r="S88" s="16">
        <v>90</v>
      </c>
      <c r="T88" s="17">
        <v>0.374</v>
      </c>
      <c r="U88" s="16">
        <v>68</v>
      </c>
      <c r="V88" s="71">
        <v>7.6</v>
      </c>
      <c r="W88" s="401" t="str">
        <f>IF(ISNA(MATCH($D88,'My Squad'!$C$2:$C$16,0)),"","Yes")</f>
        <v>Yes</v>
      </c>
    </row>
    <row r="89" spans="1:23" ht="15.75" thickBot="1" x14ac:dyDescent="0.3">
      <c r="A89" s="577">
        <v>634</v>
      </c>
      <c r="B89" s="73">
        <v>10</v>
      </c>
      <c r="C89" s="5" t="s">
        <v>46</v>
      </c>
      <c r="D89" s="5" t="s">
        <v>1499</v>
      </c>
      <c r="E89" s="70" t="s">
        <v>13</v>
      </c>
      <c r="F89" s="71">
        <v>4.9000000000000004</v>
      </c>
      <c r="G89" s="71">
        <v>0</v>
      </c>
      <c r="H89" s="71">
        <v>0</v>
      </c>
      <c r="I89" s="71">
        <v>0</v>
      </c>
      <c r="J89" s="71">
        <v>0</v>
      </c>
      <c r="K89" s="71">
        <v>0</v>
      </c>
      <c r="L89" s="71">
        <v>0</v>
      </c>
      <c r="M89" s="72">
        <v>0</v>
      </c>
      <c r="N89" s="23">
        <v>-0.4081632653061224</v>
      </c>
      <c r="O89" s="16">
        <v>0</v>
      </c>
      <c r="P89" s="15">
        <v>90</v>
      </c>
      <c r="Q89" s="15">
        <f>IFERROR(Table37[[#This Row],[Total]]/Table37[[#This Row],[Mins]]*Table37[[#This Row],[Adj mins]],0)</f>
        <v>0</v>
      </c>
      <c r="R89" s="15">
        <v>0</v>
      </c>
      <c r="S89" s="16" t="s">
        <v>374</v>
      </c>
      <c r="T89" s="17">
        <v>0</v>
      </c>
      <c r="U89" s="16">
        <v>0</v>
      </c>
      <c r="V89" s="71">
        <v>0</v>
      </c>
      <c r="W89" s="401" t="str">
        <f>IF(ISNA(MATCH($D89,'My Squad'!$C$2:$C$16,0)),"","Yes")</f>
        <v/>
      </c>
    </row>
    <row r="90" spans="1:23" ht="15.75" thickBot="1" x14ac:dyDescent="0.3">
      <c r="A90" s="577">
        <v>101</v>
      </c>
      <c r="B90" s="73">
        <v>10</v>
      </c>
      <c r="C90" s="5" t="s">
        <v>46</v>
      </c>
      <c r="D90" s="5" t="s">
        <v>119</v>
      </c>
      <c r="E90" s="70" t="s">
        <v>13</v>
      </c>
      <c r="F90" s="71">
        <v>4.8</v>
      </c>
      <c r="G90" s="71">
        <v>0.45166666666666666</v>
      </c>
      <c r="H90" s="71">
        <v>0.222</v>
      </c>
      <c r="I90" s="71">
        <v>0.193</v>
      </c>
      <c r="J90" s="71">
        <v>0</v>
      </c>
      <c r="K90" s="71">
        <v>1.6363333333333332</v>
      </c>
      <c r="L90" s="71">
        <v>0.13633333333333333</v>
      </c>
      <c r="M90" s="72">
        <v>2.6393333333333335</v>
      </c>
      <c r="N90" s="23">
        <v>0.1331944444444445</v>
      </c>
      <c r="O90" s="16">
        <v>84.971666666666664</v>
      </c>
      <c r="P90" s="15">
        <v>90</v>
      </c>
      <c r="Q90" s="15">
        <f>IFERROR(Table37[[#This Row],[Total]]/Table37[[#This Row],[Mins]]*Table37[[#This Row],[Adj mins]],0)</f>
        <v>2.7955200753192244</v>
      </c>
      <c r="R90" s="15">
        <v>6.7</v>
      </c>
      <c r="S90" s="16">
        <v>86</v>
      </c>
      <c r="T90" s="17">
        <v>2E-3</v>
      </c>
      <c r="U90" s="16">
        <v>17</v>
      </c>
      <c r="V90" s="71">
        <v>2.4</v>
      </c>
      <c r="W90" s="401" t="str">
        <f>IF(ISNA(MATCH($D90,'My Squad'!$C$2:$C$16,0)),"","Yes")</f>
        <v/>
      </c>
    </row>
    <row r="91" spans="1:23" ht="15.75" thickBot="1" x14ac:dyDescent="0.3">
      <c r="A91" s="577">
        <v>90</v>
      </c>
      <c r="B91" s="73">
        <v>10</v>
      </c>
      <c r="C91" s="5" t="s">
        <v>46</v>
      </c>
      <c r="D91" s="5" t="s">
        <v>310</v>
      </c>
      <c r="E91" s="70" t="s">
        <v>13</v>
      </c>
      <c r="F91" s="71">
        <v>4.8</v>
      </c>
      <c r="G91" s="71">
        <v>0</v>
      </c>
      <c r="H91" s="71">
        <v>0</v>
      </c>
      <c r="I91" s="71">
        <v>0</v>
      </c>
      <c r="J91" s="71">
        <v>0</v>
      </c>
      <c r="K91" s="71">
        <v>0</v>
      </c>
      <c r="L91" s="71">
        <v>0</v>
      </c>
      <c r="M91" s="72">
        <v>0</v>
      </c>
      <c r="N91" s="23">
        <v>-0.41666666666666669</v>
      </c>
      <c r="O91" s="16">
        <v>0</v>
      </c>
      <c r="P91" s="15">
        <v>90</v>
      </c>
      <c r="Q91" s="15">
        <f>IFERROR(Table37[[#This Row],[Total]]/Table37[[#This Row],[Mins]]*Table37[[#This Row],[Adj mins]],0)</f>
        <v>0</v>
      </c>
      <c r="R91" s="15">
        <v>0</v>
      </c>
      <c r="S91" s="16" t="s">
        <v>374</v>
      </c>
      <c r="T91" s="17">
        <v>0</v>
      </c>
      <c r="U91" s="16">
        <v>0</v>
      </c>
      <c r="V91" s="71">
        <v>0</v>
      </c>
      <c r="W91" s="401" t="str">
        <f>IF(ISNA(MATCH($D91,'My Squad'!$C$2:$C$16,0)),"","Yes")</f>
        <v/>
      </c>
    </row>
    <row r="92" spans="1:23" ht="15.75" thickBot="1" x14ac:dyDescent="0.3">
      <c r="A92" s="577">
        <v>98</v>
      </c>
      <c r="B92" s="73">
        <v>10</v>
      </c>
      <c r="C92" s="5" t="s">
        <v>46</v>
      </c>
      <c r="D92" s="5" t="s">
        <v>58</v>
      </c>
      <c r="E92" s="70" t="s">
        <v>13</v>
      </c>
      <c r="F92" s="71">
        <v>5</v>
      </c>
      <c r="G92" s="71">
        <v>0.6283333333333333</v>
      </c>
      <c r="H92" s="71">
        <v>0.38200000000000001</v>
      </c>
      <c r="I92" s="71">
        <v>0.18533333333333332</v>
      </c>
      <c r="J92" s="71">
        <v>0</v>
      </c>
      <c r="K92" s="71">
        <v>1.7523333333333333</v>
      </c>
      <c r="L92" s="71">
        <v>0.11566666666666667</v>
      </c>
      <c r="M92" s="72">
        <v>3.0636666666666668</v>
      </c>
      <c r="N92" s="23">
        <v>0.21273333333333336</v>
      </c>
      <c r="O92" s="16">
        <v>80.83</v>
      </c>
      <c r="P92" s="15">
        <v>90</v>
      </c>
      <c r="Q92" s="15">
        <f>IFERROR(Table37[[#This Row],[Total]]/Table37[[#This Row],[Mins]]*Table37[[#This Row],[Adj mins]],0)</f>
        <v>3.4112334529258943</v>
      </c>
      <c r="R92" s="15">
        <v>6.7</v>
      </c>
      <c r="S92" s="16">
        <v>67</v>
      </c>
      <c r="T92" s="17">
        <v>1E-3</v>
      </c>
      <c r="U92" s="16">
        <v>24</v>
      </c>
      <c r="V92" s="71">
        <v>2.7</v>
      </c>
      <c r="W92" s="401" t="str">
        <f>IF(ISNA(MATCH($D92,'My Squad'!$C$2:$C$16,0)),"","Yes")</f>
        <v/>
      </c>
    </row>
    <row r="93" spans="1:23" ht="15.75" thickBot="1" x14ac:dyDescent="0.3">
      <c r="A93" s="577">
        <v>106</v>
      </c>
      <c r="B93" s="73">
        <v>10</v>
      </c>
      <c r="C93" s="5" t="s">
        <v>46</v>
      </c>
      <c r="D93" s="5" t="s">
        <v>311</v>
      </c>
      <c r="E93" s="70" t="s">
        <v>13</v>
      </c>
      <c r="F93" s="71">
        <v>5.3</v>
      </c>
      <c r="G93" s="71">
        <v>0.48166666666666669</v>
      </c>
      <c r="H93" s="71">
        <v>9.2999999999999999E-2</v>
      </c>
      <c r="I93" s="71">
        <v>0.13266666666666665</v>
      </c>
      <c r="J93" s="71">
        <v>0</v>
      </c>
      <c r="K93" s="71">
        <v>1.2490000000000001</v>
      </c>
      <c r="L93" s="71">
        <v>7.4333333333333335E-2</v>
      </c>
      <c r="M93" s="72">
        <v>2.0306666666666668</v>
      </c>
      <c r="N93" s="23">
        <v>5.7861635220126115E-3</v>
      </c>
      <c r="O93" s="16">
        <v>60.048666666666669</v>
      </c>
      <c r="P93" s="15">
        <v>90</v>
      </c>
      <c r="Q93" s="15">
        <f>IFERROR(Table37[[#This Row],[Total]]/Table37[[#This Row],[Mins]]*Table37[[#This Row],[Adj mins]],0)</f>
        <v>3.0435313578985936</v>
      </c>
      <c r="R93" s="15">
        <v>5.0999999999999996</v>
      </c>
      <c r="S93" s="16">
        <v>51</v>
      </c>
      <c r="T93" s="17">
        <v>1E-3</v>
      </c>
      <c r="U93" s="16">
        <v>17</v>
      </c>
      <c r="V93" s="71">
        <v>1.9</v>
      </c>
      <c r="W93" s="401" t="str">
        <f>IF(ISNA(MATCH($D93,'My Squad'!$C$2:$C$16,0)),"","Yes")</f>
        <v/>
      </c>
    </row>
    <row r="94" spans="1:23" ht="15.75" thickBot="1" x14ac:dyDescent="0.3">
      <c r="A94" s="577">
        <v>95</v>
      </c>
      <c r="B94" s="73">
        <v>10</v>
      </c>
      <c r="C94" s="5" t="s">
        <v>46</v>
      </c>
      <c r="D94" s="5" t="s">
        <v>219</v>
      </c>
      <c r="E94" s="70" t="s">
        <v>13</v>
      </c>
      <c r="F94" s="71">
        <v>5.3</v>
      </c>
      <c r="G94" s="71">
        <v>0.26833333333333331</v>
      </c>
      <c r="H94" s="71">
        <v>0.57899999999999996</v>
      </c>
      <c r="I94" s="71">
        <v>0.18066666666666667</v>
      </c>
      <c r="J94" s="71">
        <v>0</v>
      </c>
      <c r="K94" s="71">
        <v>1.6403333333333332</v>
      </c>
      <c r="L94" s="71">
        <v>0.13400000000000001</v>
      </c>
      <c r="M94" s="72">
        <v>2.8023333333333333</v>
      </c>
      <c r="N94" s="23">
        <v>0.15138364779874214</v>
      </c>
      <c r="O94" s="16">
        <v>80.099999999999994</v>
      </c>
      <c r="P94" s="15">
        <v>90</v>
      </c>
      <c r="Q94" s="15">
        <f>IFERROR(Table37[[#This Row],[Total]]/Table37[[#This Row],[Mins]]*Table37[[#This Row],[Adj mins]],0)</f>
        <v>3.148689138576779</v>
      </c>
      <c r="R94" s="15">
        <v>2.8</v>
      </c>
      <c r="S94" s="16">
        <v>63</v>
      </c>
      <c r="T94" s="17">
        <v>1E-3</v>
      </c>
      <c r="U94" s="16">
        <v>10</v>
      </c>
      <c r="V94" s="71">
        <v>2.5</v>
      </c>
      <c r="W94" s="401" t="str">
        <f>IF(ISNA(MATCH($D94,'My Squad'!$C$2:$C$16,0)),"","Yes")</f>
        <v/>
      </c>
    </row>
    <row r="95" spans="1:23" ht="15.75" thickBot="1" x14ac:dyDescent="0.3">
      <c r="A95" s="577">
        <v>89</v>
      </c>
      <c r="B95" s="73">
        <v>10</v>
      </c>
      <c r="C95" s="5" t="s">
        <v>46</v>
      </c>
      <c r="D95" s="5" t="s">
        <v>276</v>
      </c>
      <c r="E95" s="70" t="s">
        <v>13</v>
      </c>
      <c r="F95" s="71">
        <v>5</v>
      </c>
      <c r="G95" s="71">
        <v>0.16500000000000001</v>
      </c>
      <c r="H95" s="71">
        <v>0.28499999999999998</v>
      </c>
      <c r="I95" s="71">
        <v>8.5999999999999993E-2</v>
      </c>
      <c r="J95" s="71">
        <v>0</v>
      </c>
      <c r="K95" s="71">
        <v>0.7543333333333333</v>
      </c>
      <c r="L95" s="71">
        <v>8.3666666666666667E-2</v>
      </c>
      <c r="M95" s="72">
        <v>1.3740000000000001</v>
      </c>
      <c r="N95" s="23">
        <v>-0.12519999999999998</v>
      </c>
      <c r="O95" s="16">
        <v>37.895333333333333</v>
      </c>
      <c r="P95" s="15">
        <v>90</v>
      </c>
      <c r="Q95" s="15">
        <f>IFERROR(Table37[[#This Row],[Total]]/Table37[[#This Row],[Mins]]*Table37[[#This Row],[Adj mins]],0)</f>
        <v>3.2631986348363036</v>
      </c>
      <c r="R95" s="15">
        <v>7</v>
      </c>
      <c r="S95" s="16">
        <v>70</v>
      </c>
      <c r="T95" s="17">
        <v>5.0000000000000001E-3</v>
      </c>
      <c r="U95" s="16">
        <v>29</v>
      </c>
      <c r="V95" s="71">
        <v>3.2</v>
      </c>
      <c r="W95" s="401" t="str">
        <f>IF(ISNA(MATCH($D95,'My Squad'!$C$2:$C$16,0)),"","Yes")</f>
        <v/>
      </c>
    </row>
    <row r="96" spans="1:23" ht="15.75" thickBot="1" x14ac:dyDescent="0.3">
      <c r="A96" s="577">
        <v>87</v>
      </c>
      <c r="B96" s="73">
        <v>10</v>
      </c>
      <c r="C96" s="5" t="s">
        <v>46</v>
      </c>
      <c r="D96" s="5" t="s">
        <v>309</v>
      </c>
      <c r="E96" s="70" t="s">
        <v>13</v>
      </c>
      <c r="F96" s="71">
        <v>4.5</v>
      </c>
      <c r="G96" s="71">
        <v>3.3333333333333335E-3</v>
      </c>
      <c r="H96" s="71">
        <v>0</v>
      </c>
      <c r="I96" s="71">
        <v>6.6666666666666664E-4</v>
      </c>
      <c r="J96" s="71">
        <v>0</v>
      </c>
      <c r="K96" s="71">
        <v>1.0666666666666666E-2</v>
      </c>
      <c r="L96" s="71">
        <v>3.3333333333333332E-4</v>
      </c>
      <c r="M96" s="72">
        <v>1.4999999999999999E-2</v>
      </c>
      <c r="N96" s="23">
        <v>-0.44111111111111112</v>
      </c>
      <c r="O96" s="16">
        <v>0.54</v>
      </c>
      <c r="P96" s="15">
        <v>90</v>
      </c>
      <c r="Q96" s="15">
        <f>IFERROR(Table37[[#This Row],[Total]]/Table37[[#This Row],[Mins]]*Table37[[#This Row],[Adj mins]],0)</f>
        <v>2.5</v>
      </c>
      <c r="R96" s="15">
        <v>0</v>
      </c>
      <c r="S96" s="16" t="s">
        <v>374</v>
      </c>
      <c r="T96" s="17">
        <v>1E-3</v>
      </c>
      <c r="U96" s="16">
        <v>0</v>
      </c>
      <c r="V96" s="71">
        <v>0</v>
      </c>
      <c r="W96" s="401" t="str">
        <f>IF(ISNA(MATCH($D96,'My Squad'!$C$2:$C$16,0)),"","Yes")</f>
        <v/>
      </c>
    </row>
    <row r="97" spans="1:23" ht="15.75" thickBot="1" x14ac:dyDescent="0.3">
      <c r="A97" s="577">
        <v>94</v>
      </c>
      <c r="B97" s="73">
        <v>10</v>
      </c>
      <c r="C97" s="5" t="s">
        <v>46</v>
      </c>
      <c r="D97" s="5" t="s">
        <v>112</v>
      </c>
      <c r="E97" s="70" t="s">
        <v>13</v>
      </c>
      <c r="F97" s="71">
        <v>4.9000000000000004</v>
      </c>
      <c r="G97" s="71">
        <v>0.13500000000000001</v>
      </c>
      <c r="H97" s="71">
        <v>0.28599999999999998</v>
      </c>
      <c r="I97" s="71">
        <v>0.17466666666666666</v>
      </c>
      <c r="J97" s="71">
        <v>0</v>
      </c>
      <c r="K97" s="71">
        <v>1.5243333333333333</v>
      </c>
      <c r="L97" s="71">
        <v>7.3333333333333334E-2</v>
      </c>
      <c r="M97" s="72">
        <v>2.1933333333333334</v>
      </c>
      <c r="N97" s="23">
        <v>3.9455782312925174E-2</v>
      </c>
      <c r="O97" s="16">
        <v>75.734666666666669</v>
      </c>
      <c r="P97" s="15">
        <v>90</v>
      </c>
      <c r="Q97" s="15">
        <f>IFERROR(Table37[[#This Row],[Total]]/Table37[[#This Row],[Mins]]*Table37[[#This Row],[Adj mins]],0)</f>
        <v>2.6064681959824649</v>
      </c>
      <c r="R97" s="15">
        <v>8</v>
      </c>
      <c r="S97" s="16">
        <v>80</v>
      </c>
      <c r="T97" s="17">
        <v>2E-3</v>
      </c>
      <c r="U97" s="16">
        <v>24</v>
      </c>
      <c r="V97" s="71">
        <v>2.7</v>
      </c>
      <c r="W97" s="401" t="str">
        <f>IF(ISNA(MATCH($D97,'My Squad'!$C$2:$C$16,0)),"","Yes")</f>
        <v/>
      </c>
    </row>
    <row r="98" spans="1:23" ht="15.75" thickBot="1" x14ac:dyDescent="0.3">
      <c r="A98" s="577">
        <v>111</v>
      </c>
      <c r="B98" s="73">
        <v>10</v>
      </c>
      <c r="C98" s="5" t="s">
        <v>46</v>
      </c>
      <c r="D98" s="5" t="s">
        <v>132</v>
      </c>
      <c r="E98" s="70" t="s">
        <v>13</v>
      </c>
      <c r="F98" s="71">
        <v>4.4000000000000004</v>
      </c>
      <c r="G98" s="71">
        <v>3.1666666666666669E-2</v>
      </c>
      <c r="H98" s="71">
        <v>2.9000000000000001E-2</v>
      </c>
      <c r="I98" s="71">
        <v>1.6E-2</v>
      </c>
      <c r="J98" s="71">
        <v>0</v>
      </c>
      <c r="K98" s="71">
        <v>0.12933333333333333</v>
      </c>
      <c r="L98" s="71">
        <v>7.3333333333333332E-3</v>
      </c>
      <c r="M98" s="72">
        <v>0.21333333333333335</v>
      </c>
      <c r="N98" s="23">
        <v>-0.40606060606060601</v>
      </c>
      <c r="O98" s="16">
        <v>6.81</v>
      </c>
      <c r="P98" s="15">
        <v>90</v>
      </c>
      <c r="Q98" s="15">
        <f>IFERROR(Table37[[#This Row],[Total]]/Table37[[#This Row],[Mins]]*Table37[[#This Row],[Adj mins]],0)</f>
        <v>2.8193832599118944</v>
      </c>
      <c r="R98" s="15">
        <v>1.5</v>
      </c>
      <c r="S98" s="16">
        <v>26</v>
      </c>
      <c r="T98" s="17">
        <v>3.1E-2</v>
      </c>
      <c r="U98" s="16">
        <v>5</v>
      </c>
      <c r="V98" s="71">
        <v>1</v>
      </c>
      <c r="W98" s="401" t="str">
        <f>IF(ISNA(MATCH($D98,'My Squad'!$C$2:$C$16,0)),"","Yes")</f>
        <v/>
      </c>
    </row>
    <row r="99" spans="1:23" ht="15.75" thickBot="1" x14ac:dyDescent="0.3">
      <c r="A99" s="577">
        <v>314</v>
      </c>
      <c r="B99" s="73">
        <v>10</v>
      </c>
      <c r="C99" s="5" t="s">
        <v>46</v>
      </c>
      <c r="D99" s="5" t="s">
        <v>1054</v>
      </c>
      <c r="E99" s="70" t="s">
        <v>13</v>
      </c>
      <c r="F99" s="71">
        <v>4.8</v>
      </c>
      <c r="G99" s="71">
        <v>0.47666666666666668</v>
      </c>
      <c r="H99" s="71">
        <v>0.14799999999999999</v>
      </c>
      <c r="I99" s="71">
        <v>7.9333333333333339E-2</v>
      </c>
      <c r="J99" s="71">
        <v>0</v>
      </c>
      <c r="K99" s="71">
        <v>0.72666666666666657</v>
      </c>
      <c r="L99" s="71">
        <v>0.13700000000000001</v>
      </c>
      <c r="M99" s="72">
        <v>1.5676666666666668</v>
      </c>
      <c r="N99" s="23">
        <v>-9.0069444444444424E-2</v>
      </c>
      <c r="O99" s="16">
        <v>32.909999999999997</v>
      </c>
      <c r="P99" s="15">
        <v>90</v>
      </c>
      <c r="Q99" s="15">
        <f>IFERROR(Table37[[#This Row],[Total]]/Table37[[#This Row],[Mins]]*Table37[[#This Row],[Adj mins]],0)</f>
        <v>4.2871467639015508</v>
      </c>
      <c r="R99" s="15">
        <v>3</v>
      </c>
      <c r="S99" s="16">
        <v>30</v>
      </c>
      <c r="T99" s="17">
        <v>1.3999999999999999E-2</v>
      </c>
      <c r="U99" s="16">
        <v>20</v>
      </c>
      <c r="V99" s="71">
        <v>2.2000000000000002</v>
      </c>
      <c r="W99" s="401" t="str">
        <f>IF(ISNA(MATCH($D99,'My Squad'!$C$2:$C$16,0)),"","Yes")</f>
        <v/>
      </c>
    </row>
    <row r="100" spans="1:23" ht="15.75" thickBot="1" x14ac:dyDescent="0.3">
      <c r="A100" s="577">
        <v>97</v>
      </c>
      <c r="B100" s="73">
        <v>10</v>
      </c>
      <c r="C100" s="5" t="s">
        <v>46</v>
      </c>
      <c r="D100" s="5" t="s">
        <v>1500</v>
      </c>
      <c r="E100" s="70" t="s">
        <v>13</v>
      </c>
      <c r="F100" s="71">
        <v>4.5</v>
      </c>
      <c r="G100" s="71">
        <v>0</v>
      </c>
      <c r="H100" s="71">
        <v>0</v>
      </c>
      <c r="I100" s="71">
        <v>0</v>
      </c>
      <c r="J100" s="71">
        <v>0</v>
      </c>
      <c r="K100" s="71">
        <v>0</v>
      </c>
      <c r="L100" s="71">
        <v>0</v>
      </c>
      <c r="M100" s="72">
        <v>0</v>
      </c>
      <c r="N100" s="23">
        <v>-0.44444444444444442</v>
      </c>
      <c r="O100" s="16">
        <v>0</v>
      </c>
      <c r="P100" s="15">
        <v>90</v>
      </c>
      <c r="Q100" s="15">
        <f>IFERROR(Table37[[#This Row],[Total]]/Table37[[#This Row],[Mins]]*Table37[[#This Row],[Adj mins]],0)</f>
        <v>0</v>
      </c>
      <c r="R100" s="15">
        <v>0.2</v>
      </c>
      <c r="S100" s="16">
        <v>6</v>
      </c>
      <c r="T100" s="17">
        <v>1E-3</v>
      </c>
      <c r="U100" s="16">
        <v>3</v>
      </c>
      <c r="V100" s="71">
        <v>1</v>
      </c>
      <c r="W100" s="401" t="str">
        <f>IF(ISNA(MATCH($D100,'My Squad'!$C$2:$C$16,0)),"","Yes")</f>
        <v/>
      </c>
    </row>
    <row r="101" spans="1:23" ht="15.75" thickBot="1" x14ac:dyDescent="0.3">
      <c r="A101" s="577">
        <v>602</v>
      </c>
      <c r="B101" s="73">
        <v>10</v>
      </c>
      <c r="C101" s="5" t="s">
        <v>46</v>
      </c>
      <c r="D101" s="5" t="s">
        <v>1501</v>
      </c>
      <c r="E101" s="70" t="s">
        <v>13</v>
      </c>
      <c r="F101" s="71">
        <v>4.5</v>
      </c>
      <c r="G101" s="71">
        <v>0</v>
      </c>
      <c r="H101" s="71">
        <v>0</v>
      </c>
      <c r="I101" s="71">
        <v>0</v>
      </c>
      <c r="J101" s="71">
        <v>0</v>
      </c>
      <c r="K101" s="71">
        <v>0</v>
      </c>
      <c r="L101" s="71">
        <v>0</v>
      </c>
      <c r="M101" s="72">
        <v>0</v>
      </c>
      <c r="N101" s="23">
        <v>-0.44444444444444442</v>
      </c>
      <c r="O101" s="16">
        <v>0</v>
      </c>
      <c r="P101" s="15">
        <v>90</v>
      </c>
      <c r="Q101" s="15">
        <f>IFERROR(Table37[[#This Row],[Total]]/Table37[[#This Row],[Mins]]*Table37[[#This Row],[Adj mins]],0)</f>
        <v>0</v>
      </c>
      <c r="R101" s="15">
        <v>0</v>
      </c>
      <c r="S101" s="16">
        <v>4</v>
      </c>
      <c r="T101" s="17">
        <v>1E-3</v>
      </c>
      <c r="U101" s="16">
        <v>1</v>
      </c>
      <c r="V101" s="71">
        <v>1</v>
      </c>
      <c r="W101" s="401" t="str">
        <f>IF(ISNA(MATCH($D101,'My Squad'!$C$2:$C$16,0)),"","Yes")</f>
        <v/>
      </c>
    </row>
    <row r="102" spans="1:23" ht="15.75" thickBot="1" x14ac:dyDescent="0.3">
      <c r="A102" s="577">
        <v>107</v>
      </c>
      <c r="B102" s="73">
        <v>10</v>
      </c>
      <c r="C102" s="5" t="s">
        <v>46</v>
      </c>
      <c r="D102" s="5" t="s">
        <v>612</v>
      </c>
      <c r="E102" s="70" t="s">
        <v>15</v>
      </c>
      <c r="F102" s="71">
        <v>5.9</v>
      </c>
      <c r="G102" s="71">
        <v>0</v>
      </c>
      <c r="H102" s="71">
        <v>0</v>
      </c>
      <c r="I102" s="71">
        <v>0</v>
      </c>
      <c r="J102" s="71">
        <v>0</v>
      </c>
      <c r="K102" s="71">
        <v>0</v>
      </c>
      <c r="L102" s="71">
        <v>0</v>
      </c>
      <c r="M102" s="72">
        <v>0</v>
      </c>
      <c r="N102" s="23">
        <v>-0.33898305084745761</v>
      </c>
      <c r="O102" s="16">
        <v>0</v>
      </c>
      <c r="P102" s="15">
        <v>90</v>
      </c>
      <c r="Q102" s="15">
        <f>IFERROR(Table37[[#This Row],[Total]]/Table37[[#This Row],[Mins]]*Table37[[#This Row],[Adj mins]],0)</f>
        <v>0</v>
      </c>
      <c r="R102" s="15">
        <v>0</v>
      </c>
      <c r="S102" s="16" t="s">
        <v>374</v>
      </c>
      <c r="T102" s="17">
        <v>0</v>
      </c>
      <c r="U102" s="16">
        <v>0</v>
      </c>
      <c r="V102" s="71">
        <v>0</v>
      </c>
      <c r="W102" s="401" t="str">
        <f>IF(ISNA(MATCH($D102,'My Squad'!$C$2:$C$16,0)),"","Yes")</f>
        <v/>
      </c>
    </row>
    <row r="103" spans="1:23" ht="15.75" thickBot="1" x14ac:dyDescent="0.3">
      <c r="A103" s="577">
        <v>110</v>
      </c>
      <c r="B103" s="73">
        <v>10</v>
      </c>
      <c r="C103" s="5" t="s">
        <v>46</v>
      </c>
      <c r="D103" s="5" t="s">
        <v>124</v>
      </c>
      <c r="E103" s="70" t="s">
        <v>15</v>
      </c>
      <c r="F103" s="71">
        <v>5.9</v>
      </c>
      <c r="G103" s="71">
        <v>1.3106666666666666</v>
      </c>
      <c r="H103" s="71">
        <v>0.26200000000000001</v>
      </c>
      <c r="I103" s="71">
        <v>0</v>
      </c>
      <c r="J103" s="71">
        <v>0</v>
      </c>
      <c r="K103" s="71">
        <v>1.4669999999999999</v>
      </c>
      <c r="L103" s="71">
        <v>0.5063333333333333</v>
      </c>
      <c r="M103" s="72">
        <v>3.5459999999999998</v>
      </c>
      <c r="N103" s="23">
        <v>0.26203389830508472</v>
      </c>
      <c r="O103" s="16">
        <v>72.3</v>
      </c>
      <c r="P103" s="15">
        <v>90</v>
      </c>
      <c r="Q103" s="15">
        <f>IFERROR(Table37[[#This Row],[Total]]/Table37[[#This Row],[Mins]]*Table37[[#This Row],[Adj mins]],0)</f>
        <v>4.4141078838174268</v>
      </c>
      <c r="R103" s="15">
        <v>4.5</v>
      </c>
      <c r="S103" s="16">
        <v>67</v>
      </c>
      <c r="T103" s="17">
        <v>3.9E-2</v>
      </c>
      <c r="U103" s="16">
        <v>39</v>
      </c>
      <c r="V103" s="71">
        <v>6.5</v>
      </c>
      <c r="W103" s="401" t="str">
        <f>IF(ISNA(MATCH($D103,'My Squad'!$C$2:$C$16,0)),"","Yes")</f>
        <v/>
      </c>
    </row>
    <row r="104" spans="1:23" ht="15.75" thickBot="1" x14ac:dyDescent="0.3">
      <c r="A104" s="577">
        <v>146</v>
      </c>
      <c r="B104" s="73">
        <v>10</v>
      </c>
      <c r="C104" s="5" t="s">
        <v>37</v>
      </c>
      <c r="D104" s="5" t="s">
        <v>202</v>
      </c>
      <c r="E104" s="70" t="s">
        <v>16</v>
      </c>
      <c r="F104" s="71">
        <v>4.5</v>
      </c>
      <c r="G104" s="71">
        <v>0</v>
      </c>
      <c r="H104" s="71">
        <v>0</v>
      </c>
      <c r="I104" s="71">
        <v>-0.68466666666666676</v>
      </c>
      <c r="J104" s="71">
        <v>0.95733333333333337</v>
      </c>
      <c r="K104" s="71">
        <v>1.8186666666666667</v>
      </c>
      <c r="L104" s="71">
        <v>0.12533333333333332</v>
      </c>
      <c r="M104" s="72">
        <v>2.2166666666666668</v>
      </c>
      <c r="N104" s="23">
        <v>4.8148148148148176E-2</v>
      </c>
      <c r="O104" s="16">
        <v>85.147000000000006</v>
      </c>
      <c r="P104" s="15">
        <v>90</v>
      </c>
      <c r="Q104" s="15">
        <f>IFERROR(Table37[[#This Row],[Total]]/Table37[[#This Row],[Mins]]*Table37[[#This Row],[Adj mins]],0)</f>
        <v>2.3430068000046975</v>
      </c>
      <c r="R104" s="15">
        <v>7</v>
      </c>
      <c r="S104" s="16">
        <v>90</v>
      </c>
      <c r="T104" s="17">
        <v>0.02</v>
      </c>
      <c r="U104" s="16">
        <v>22</v>
      </c>
      <c r="V104" s="71">
        <v>3.1</v>
      </c>
      <c r="W104" s="401" t="str">
        <f>IF(ISNA(MATCH($D104,'My Squad'!$C$2:$C$16,0)),"","Yes")</f>
        <v/>
      </c>
    </row>
    <row r="105" spans="1:23" ht="15.75" thickBot="1" x14ac:dyDescent="0.3">
      <c r="A105" s="577">
        <v>142</v>
      </c>
      <c r="B105" s="73">
        <v>10</v>
      </c>
      <c r="C105" s="5" t="s">
        <v>37</v>
      </c>
      <c r="D105" s="5" t="s">
        <v>199</v>
      </c>
      <c r="E105" s="70" t="s">
        <v>16</v>
      </c>
      <c r="F105" s="71">
        <v>4.3</v>
      </c>
      <c r="G105" s="71">
        <v>0</v>
      </c>
      <c r="H105" s="71">
        <v>0</v>
      </c>
      <c r="I105" s="71">
        <v>-3.5666666666666666E-2</v>
      </c>
      <c r="J105" s="71">
        <v>4.7333333333333331E-2</v>
      </c>
      <c r="K105" s="71">
        <v>0.10433333333333333</v>
      </c>
      <c r="L105" s="71">
        <v>8.9999999999999993E-3</v>
      </c>
      <c r="M105" s="72">
        <v>0.125</v>
      </c>
      <c r="N105" s="23">
        <v>-0.43604651162790697</v>
      </c>
      <c r="O105" s="16">
        <v>4.504666666666667</v>
      </c>
      <c r="P105" s="15">
        <v>90</v>
      </c>
      <c r="Q105" s="15">
        <f>IFERROR(Table37[[#This Row],[Total]]/Table37[[#This Row],[Mins]]*Table37[[#This Row],[Adj mins]],0)</f>
        <v>2.4974100932366432</v>
      </c>
      <c r="R105" s="15">
        <v>2</v>
      </c>
      <c r="S105" s="16">
        <v>90</v>
      </c>
      <c r="T105" s="17">
        <v>1.3999999999999999E-2</v>
      </c>
      <c r="U105" s="16">
        <v>9</v>
      </c>
      <c r="V105" s="71">
        <v>4.5</v>
      </c>
      <c r="W105" s="401" t="str">
        <f>IF(ISNA(MATCH($D105,'My Squad'!$C$2:$C$16,0)),"","Yes")</f>
        <v/>
      </c>
    </row>
    <row r="106" spans="1:23" ht="15.75" thickBot="1" x14ac:dyDescent="0.3">
      <c r="A106" s="577">
        <v>147</v>
      </c>
      <c r="B106" s="73">
        <v>10</v>
      </c>
      <c r="C106" s="5" t="s">
        <v>37</v>
      </c>
      <c r="D106" s="5" t="s">
        <v>312</v>
      </c>
      <c r="E106" s="70" t="s">
        <v>14</v>
      </c>
      <c r="F106" s="71">
        <v>4.4000000000000004</v>
      </c>
      <c r="G106" s="71">
        <v>0</v>
      </c>
      <c r="H106" s="71">
        <v>0</v>
      </c>
      <c r="I106" s="71">
        <v>0</v>
      </c>
      <c r="J106" s="71">
        <v>0</v>
      </c>
      <c r="K106" s="71">
        <v>0</v>
      </c>
      <c r="L106" s="71">
        <v>0</v>
      </c>
      <c r="M106" s="72">
        <v>0</v>
      </c>
      <c r="N106" s="23">
        <v>-0.45454545454545453</v>
      </c>
      <c r="O106" s="16">
        <v>0</v>
      </c>
      <c r="P106" s="15">
        <v>90</v>
      </c>
      <c r="Q106" s="15">
        <f>IFERROR(Table37[[#This Row],[Total]]/Table37[[#This Row],[Mins]]*Table37[[#This Row],[Adj mins]],0)</f>
        <v>0</v>
      </c>
      <c r="R106" s="15">
        <v>0.9</v>
      </c>
      <c r="S106" s="16">
        <v>26</v>
      </c>
      <c r="T106" s="17">
        <v>1E-3</v>
      </c>
      <c r="U106" s="16">
        <v>1</v>
      </c>
      <c r="V106" s="71">
        <v>0.3</v>
      </c>
      <c r="W106" s="401" t="str">
        <f>IF(ISNA(MATCH($D106,'My Squad'!$C$2:$C$16,0)),"","Yes")</f>
        <v/>
      </c>
    </row>
    <row r="107" spans="1:23" ht="15.75" thickBot="1" x14ac:dyDescent="0.3">
      <c r="A107" s="577">
        <v>128</v>
      </c>
      <c r="B107" s="73">
        <v>10</v>
      </c>
      <c r="C107" s="5" t="s">
        <v>37</v>
      </c>
      <c r="D107" s="5" t="s">
        <v>216</v>
      </c>
      <c r="E107" s="70" t="s">
        <v>14</v>
      </c>
      <c r="F107" s="71">
        <v>4.4000000000000004</v>
      </c>
      <c r="G107" s="71">
        <v>0.04</v>
      </c>
      <c r="H107" s="71">
        <v>7.0999999999999994E-2</v>
      </c>
      <c r="I107" s="71">
        <v>-0.6246666666666667</v>
      </c>
      <c r="J107" s="71">
        <v>0</v>
      </c>
      <c r="K107" s="71">
        <v>1.4209999999999998</v>
      </c>
      <c r="L107" s="71">
        <v>7.4666666666666673E-2</v>
      </c>
      <c r="M107" s="72">
        <v>0.98199999999999998</v>
      </c>
      <c r="N107" s="23">
        <v>-0.23136363636363635</v>
      </c>
      <c r="O107" s="16">
        <v>75.581000000000003</v>
      </c>
      <c r="P107" s="15">
        <v>90</v>
      </c>
      <c r="Q107" s="15">
        <f>IFERROR(Table37[[#This Row],[Total]]/Table37[[#This Row],[Mins]]*Table37[[#This Row],[Adj mins]],0)</f>
        <v>1.1693415011709292</v>
      </c>
      <c r="R107" s="15">
        <v>3.3</v>
      </c>
      <c r="S107" s="16">
        <v>74</v>
      </c>
      <c r="T107" s="17">
        <v>1E-3</v>
      </c>
      <c r="U107" s="16">
        <v>7</v>
      </c>
      <c r="V107" s="71">
        <v>1.8</v>
      </c>
      <c r="W107" s="401" t="str">
        <f>IF(ISNA(MATCH($D107,'My Squad'!$C$2:$C$16,0)),"","Yes")</f>
        <v/>
      </c>
    </row>
    <row r="108" spans="1:23" ht="15.75" thickBot="1" x14ac:dyDescent="0.3">
      <c r="A108" s="577">
        <v>144</v>
      </c>
      <c r="B108" s="73">
        <v>10</v>
      </c>
      <c r="C108" s="5" t="s">
        <v>37</v>
      </c>
      <c r="D108" s="5" t="s">
        <v>109</v>
      </c>
      <c r="E108" s="70" t="s">
        <v>14</v>
      </c>
      <c r="F108" s="71">
        <v>4.5</v>
      </c>
      <c r="G108" s="71">
        <v>0.11</v>
      </c>
      <c r="H108" s="71">
        <v>7.5999999999999998E-2</v>
      </c>
      <c r="I108" s="71">
        <v>-0.71700000000000008</v>
      </c>
      <c r="J108" s="71">
        <v>0</v>
      </c>
      <c r="K108" s="71">
        <v>1.7516666666666667</v>
      </c>
      <c r="L108" s="71">
        <v>0.10766666666666666</v>
      </c>
      <c r="M108" s="72">
        <v>1.3283333333333334</v>
      </c>
      <c r="N108" s="23">
        <v>-0.14925925925925926</v>
      </c>
      <c r="O108" s="16">
        <v>89.018666666666661</v>
      </c>
      <c r="P108" s="15">
        <v>90</v>
      </c>
      <c r="Q108" s="15">
        <f>IFERROR(Table37[[#This Row],[Total]]/Table37[[#This Row],[Mins]]*Table37[[#This Row],[Adj mins]],0)</f>
        <v>1.3429767539392488</v>
      </c>
      <c r="R108" s="15">
        <v>6.1</v>
      </c>
      <c r="S108" s="16">
        <v>78</v>
      </c>
      <c r="T108" s="17">
        <v>5.0000000000000001E-3</v>
      </c>
      <c r="U108" s="16">
        <v>21</v>
      </c>
      <c r="V108" s="71">
        <v>3</v>
      </c>
      <c r="W108" s="401" t="str">
        <f>IF(ISNA(MATCH($D108,'My Squad'!$C$2:$C$16,0)),"","Yes")</f>
        <v/>
      </c>
    </row>
    <row r="109" spans="1:23" ht="15.75" thickBot="1" x14ac:dyDescent="0.3">
      <c r="A109" s="577">
        <v>145</v>
      </c>
      <c r="B109" s="73">
        <v>10</v>
      </c>
      <c r="C109" s="5" t="s">
        <v>37</v>
      </c>
      <c r="D109" s="5" t="s">
        <v>116</v>
      </c>
      <c r="E109" s="70" t="s">
        <v>14</v>
      </c>
      <c r="F109" s="71">
        <v>4.5</v>
      </c>
      <c r="G109" s="71">
        <v>4.3999999999999997E-2</v>
      </c>
      <c r="H109" s="71">
        <v>0.2</v>
      </c>
      <c r="I109" s="71">
        <v>-0.71166666666666667</v>
      </c>
      <c r="J109" s="71">
        <v>0</v>
      </c>
      <c r="K109" s="71">
        <v>1.7036666666666669</v>
      </c>
      <c r="L109" s="71">
        <v>8.2333333333333328E-2</v>
      </c>
      <c r="M109" s="72">
        <v>1.3183333333333334</v>
      </c>
      <c r="N109" s="23">
        <v>-0.15148148148148147</v>
      </c>
      <c r="O109" s="16">
        <v>87.923333333333332</v>
      </c>
      <c r="P109" s="15">
        <v>90</v>
      </c>
      <c r="Q109" s="15">
        <f>IFERROR(Table37[[#This Row],[Total]]/Table37[[#This Row],[Mins]]*Table37[[#This Row],[Adj mins]],0)</f>
        <v>1.3494711301512681</v>
      </c>
      <c r="R109" s="15">
        <v>7.8</v>
      </c>
      <c r="S109" s="16">
        <v>88</v>
      </c>
      <c r="T109" s="17">
        <v>3.5000000000000003E-2</v>
      </c>
      <c r="U109" s="16">
        <v>29</v>
      </c>
      <c r="V109" s="71">
        <v>3.6</v>
      </c>
      <c r="W109" s="401" t="str">
        <f>IF(ISNA(MATCH($D109,'My Squad'!$C$2:$C$16,0)),"","Yes")</f>
        <v/>
      </c>
    </row>
    <row r="110" spans="1:23" ht="15.75" thickBot="1" x14ac:dyDescent="0.3">
      <c r="A110" s="577">
        <v>120</v>
      </c>
      <c r="B110" s="73">
        <v>10</v>
      </c>
      <c r="C110" s="5" t="s">
        <v>37</v>
      </c>
      <c r="D110" s="5" t="s">
        <v>42</v>
      </c>
      <c r="E110" s="70" t="s">
        <v>14</v>
      </c>
      <c r="F110" s="71">
        <v>4.5</v>
      </c>
      <c r="G110" s="71">
        <v>3.2000000000000001E-2</v>
      </c>
      <c r="H110" s="71">
        <v>8.9999999999999993E-3</v>
      </c>
      <c r="I110" s="71">
        <v>-8.0999999999999989E-2</v>
      </c>
      <c r="J110" s="71">
        <v>0</v>
      </c>
      <c r="K110" s="71">
        <v>0.22966666666666669</v>
      </c>
      <c r="L110" s="71">
        <v>1.2333333333333333E-2</v>
      </c>
      <c r="M110" s="72">
        <v>0.20200000000000001</v>
      </c>
      <c r="N110" s="23">
        <v>-0.39955555555555555</v>
      </c>
      <c r="O110" s="16">
        <v>11.404999999999999</v>
      </c>
      <c r="P110" s="15">
        <v>90</v>
      </c>
      <c r="Q110" s="15">
        <f>IFERROR(Table37[[#This Row],[Total]]/Table37[[#This Row],[Mins]]*Table37[[#This Row],[Adj mins]],0)</f>
        <v>1.5940377027619466</v>
      </c>
      <c r="R110" s="15">
        <v>7.8</v>
      </c>
      <c r="S110" s="16">
        <v>88</v>
      </c>
      <c r="T110" s="17">
        <v>6.0999999999999999E-2</v>
      </c>
      <c r="U110" s="16">
        <v>22</v>
      </c>
      <c r="V110" s="71">
        <v>2.8</v>
      </c>
      <c r="W110" s="401" t="str">
        <f>IF(ISNA(MATCH($D110,'My Squad'!$C$2:$C$16,0)),"","Yes")</f>
        <v/>
      </c>
    </row>
    <row r="111" spans="1:23" ht="15.75" thickBot="1" x14ac:dyDescent="0.3">
      <c r="A111" s="577">
        <v>122</v>
      </c>
      <c r="B111" s="73">
        <v>10</v>
      </c>
      <c r="C111" s="5" t="s">
        <v>37</v>
      </c>
      <c r="D111" s="5" t="s">
        <v>313</v>
      </c>
      <c r="E111" s="70" t="s">
        <v>14</v>
      </c>
      <c r="F111" s="71">
        <v>5</v>
      </c>
      <c r="G111" s="71">
        <v>0.13</v>
      </c>
      <c r="H111" s="71">
        <v>0.26200000000000001</v>
      </c>
      <c r="I111" s="71">
        <v>-0.41833333333333333</v>
      </c>
      <c r="J111" s="71">
        <v>0</v>
      </c>
      <c r="K111" s="71">
        <v>1.0136666666666667</v>
      </c>
      <c r="L111" s="71">
        <v>7.3666666666666672E-2</v>
      </c>
      <c r="M111" s="72">
        <v>1.0609999999999999</v>
      </c>
      <c r="N111" s="23">
        <v>-0.18780000000000002</v>
      </c>
      <c r="O111" s="16">
        <v>51.653666666666666</v>
      </c>
      <c r="P111" s="15">
        <v>90</v>
      </c>
      <c r="Q111" s="15">
        <f>IFERROR(Table37[[#This Row],[Total]]/Table37[[#This Row],[Mins]]*Table37[[#This Row],[Adj mins]],0)</f>
        <v>1.848658694768361</v>
      </c>
      <c r="R111" s="15">
        <v>3.8</v>
      </c>
      <c r="S111" s="16">
        <v>57</v>
      </c>
      <c r="T111" s="17">
        <v>5.0000000000000001E-3</v>
      </c>
      <c r="U111" s="16">
        <v>3</v>
      </c>
      <c r="V111" s="71">
        <v>0.5</v>
      </c>
      <c r="W111" s="401" t="str">
        <f>IF(ISNA(MATCH($D111,'My Squad'!$C$2:$C$16,0)),"","Yes")</f>
        <v/>
      </c>
    </row>
    <row r="112" spans="1:23" ht="15.75" thickBot="1" x14ac:dyDescent="0.3">
      <c r="A112" s="577">
        <v>131</v>
      </c>
      <c r="B112" s="73">
        <v>10</v>
      </c>
      <c r="C112" s="5" t="s">
        <v>37</v>
      </c>
      <c r="D112" s="5" t="s">
        <v>314</v>
      </c>
      <c r="E112" s="70" t="s">
        <v>14</v>
      </c>
      <c r="F112" s="71">
        <v>4.4000000000000004</v>
      </c>
      <c r="G112" s="71">
        <v>8.0000000000000002E-3</v>
      </c>
      <c r="H112" s="71">
        <v>2.1999999999999999E-2</v>
      </c>
      <c r="I112" s="71">
        <v>-4.9666666666666665E-2</v>
      </c>
      <c r="J112" s="71">
        <v>0</v>
      </c>
      <c r="K112" s="71">
        <v>0.11166666666666666</v>
      </c>
      <c r="L112" s="71">
        <v>2.6666666666666666E-3</v>
      </c>
      <c r="M112" s="72">
        <v>9.4666666666666663E-2</v>
      </c>
      <c r="N112" s="23">
        <v>-0.43303030303030299</v>
      </c>
      <c r="O112" s="16">
        <v>5.7930000000000001</v>
      </c>
      <c r="P112" s="15">
        <v>90</v>
      </c>
      <c r="Q112" s="15">
        <f>IFERROR(Table37[[#This Row],[Total]]/Table37[[#This Row],[Mins]]*Table37[[#This Row],[Adj mins]],0)</f>
        <v>1.470740548938374</v>
      </c>
      <c r="R112" s="15">
        <v>0.1</v>
      </c>
      <c r="S112" s="16">
        <v>11</v>
      </c>
      <c r="T112" s="17">
        <v>2E-3</v>
      </c>
      <c r="U112" s="16">
        <v>3</v>
      </c>
      <c r="V112" s="71">
        <v>3</v>
      </c>
      <c r="W112" s="401" t="str">
        <f>IF(ISNA(MATCH($D112,'My Squad'!$C$2:$C$16,0)),"","Yes")</f>
        <v/>
      </c>
    </row>
    <row r="113" spans="1:23" ht="15.75" thickBot="1" x14ac:dyDescent="0.3">
      <c r="A113" s="577">
        <v>628</v>
      </c>
      <c r="B113" s="73">
        <v>10</v>
      </c>
      <c r="C113" s="5" t="s">
        <v>37</v>
      </c>
      <c r="D113" s="5" t="s">
        <v>1502</v>
      </c>
      <c r="E113" s="70" t="s">
        <v>14</v>
      </c>
      <c r="F113" s="71">
        <v>4.5</v>
      </c>
      <c r="G113" s="71">
        <v>2.4E-2</v>
      </c>
      <c r="H113" s="71">
        <v>3.7999999999999999E-2</v>
      </c>
      <c r="I113" s="71">
        <v>-0.21300000000000002</v>
      </c>
      <c r="J113" s="71">
        <v>0</v>
      </c>
      <c r="K113" s="71">
        <v>0.5126666666666666</v>
      </c>
      <c r="L113" s="71">
        <v>1.7333333333333333E-2</v>
      </c>
      <c r="M113" s="72">
        <v>0.379</v>
      </c>
      <c r="N113" s="23">
        <v>-0.36022222222222222</v>
      </c>
      <c r="O113" s="16">
        <v>25.870333333333335</v>
      </c>
      <c r="P113" s="15">
        <v>90</v>
      </c>
      <c r="Q113" s="15">
        <f>IFERROR(Table37[[#This Row],[Total]]/Table37[[#This Row],[Mins]]*Table37[[#This Row],[Adj mins]],0)</f>
        <v>1.3184986664261509</v>
      </c>
      <c r="R113" s="15">
        <v>3.3</v>
      </c>
      <c r="S113" s="16">
        <v>60</v>
      </c>
      <c r="T113" s="17">
        <v>2E-3</v>
      </c>
      <c r="U113" s="16">
        <v>13</v>
      </c>
      <c r="V113" s="71">
        <v>2.6</v>
      </c>
      <c r="W113" s="401" t="str">
        <f>IF(ISNA(MATCH($D113,'My Squad'!$C$2:$C$16,0)),"","Yes")</f>
        <v/>
      </c>
    </row>
    <row r="114" spans="1:23" ht="15.75" thickBot="1" x14ac:dyDescent="0.3">
      <c r="A114" s="577">
        <v>116</v>
      </c>
      <c r="B114" s="73">
        <v>10</v>
      </c>
      <c r="C114" s="5" t="s">
        <v>37</v>
      </c>
      <c r="D114" s="5" t="s">
        <v>1055</v>
      </c>
      <c r="E114" s="70" t="s">
        <v>14</v>
      </c>
      <c r="F114" s="71">
        <v>4</v>
      </c>
      <c r="G114" s="71">
        <v>0</v>
      </c>
      <c r="H114" s="71">
        <v>0</v>
      </c>
      <c r="I114" s="71">
        <v>0</v>
      </c>
      <c r="J114" s="71">
        <v>0</v>
      </c>
      <c r="K114" s="71">
        <v>0</v>
      </c>
      <c r="L114" s="71">
        <v>0</v>
      </c>
      <c r="M114" s="72">
        <v>0</v>
      </c>
      <c r="N114" s="23">
        <v>-0.5</v>
      </c>
      <c r="O114" s="16">
        <v>0</v>
      </c>
      <c r="P114" s="15">
        <v>90</v>
      </c>
      <c r="Q114" s="15">
        <f>IFERROR(Table37[[#This Row],[Total]]/Table37[[#This Row],[Mins]]*Table37[[#This Row],[Adj mins]],0)</f>
        <v>0</v>
      </c>
      <c r="R114" s="15">
        <v>0</v>
      </c>
      <c r="S114" s="16">
        <v>0</v>
      </c>
      <c r="T114" s="17">
        <v>4.5999999999999999E-2</v>
      </c>
      <c r="U114" s="16">
        <v>0</v>
      </c>
      <c r="V114" s="71">
        <v>0</v>
      </c>
      <c r="W114" s="401" t="str">
        <f>IF(ISNA(MATCH($D114,'My Squad'!$C$2:$C$16,0)),"","Yes")</f>
        <v/>
      </c>
    </row>
    <row r="115" spans="1:23" ht="15.75" thickBot="1" x14ac:dyDescent="0.3">
      <c r="A115" s="577">
        <v>135</v>
      </c>
      <c r="B115" s="73">
        <v>10</v>
      </c>
      <c r="C115" s="5" t="s">
        <v>37</v>
      </c>
      <c r="D115" s="5" t="s">
        <v>613</v>
      </c>
      <c r="E115" s="70" t="s">
        <v>13</v>
      </c>
      <c r="F115" s="71">
        <v>5.3</v>
      </c>
      <c r="G115" s="71">
        <v>8.5000000000000006E-2</v>
      </c>
      <c r="H115" s="71">
        <v>7.6999999999999999E-2</v>
      </c>
      <c r="I115" s="71">
        <v>1.6333333333333332E-2</v>
      </c>
      <c r="J115" s="71">
        <v>0</v>
      </c>
      <c r="K115" s="71">
        <v>0.4453333333333333</v>
      </c>
      <c r="L115" s="71">
        <v>2.2666666666666668E-2</v>
      </c>
      <c r="M115" s="72">
        <v>0.64633333333333332</v>
      </c>
      <c r="N115" s="23">
        <v>-0.25540880503144658</v>
      </c>
      <c r="O115" s="16">
        <v>22.034333333333333</v>
      </c>
      <c r="P115" s="15">
        <v>90</v>
      </c>
      <c r="Q115" s="15">
        <f>IFERROR(Table37[[#This Row],[Total]]/Table37[[#This Row],[Mins]]*Table37[[#This Row],[Adj mins]],0)</f>
        <v>2.6399709544196179</v>
      </c>
      <c r="R115" s="15">
        <v>4.5</v>
      </c>
      <c r="S115" s="16">
        <v>58</v>
      </c>
      <c r="T115" s="17">
        <v>8.0000000000000002E-3</v>
      </c>
      <c r="U115" s="16">
        <v>21</v>
      </c>
      <c r="V115" s="71">
        <v>3</v>
      </c>
      <c r="W115" s="401" t="str">
        <f>IF(ISNA(MATCH($D115,'My Squad'!$C$2:$C$16,0)),"","Yes")</f>
        <v/>
      </c>
    </row>
    <row r="116" spans="1:23" ht="15.75" thickBot="1" x14ac:dyDescent="0.3">
      <c r="A116" s="577">
        <v>115</v>
      </c>
      <c r="B116" s="73">
        <v>10</v>
      </c>
      <c r="C116" s="5" t="s">
        <v>37</v>
      </c>
      <c r="D116" s="5" t="s">
        <v>226</v>
      </c>
      <c r="E116" s="70" t="s">
        <v>13</v>
      </c>
      <c r="F116" s="71">
        <v>5</v>
      </c>
      <c r="G116" s="71">
        <v>0.28499999999999998</v>
      </c>
      <c r="H116" s="71">
        <v>0.155</v>
      </c>
      <c r="I116" s="71">
        <v>6.6333333333333327E-2</v>
      </c>
      <c r="J116" s="71">
        <v>0</v>
      </c>
      <c r="K116" s="71">
        <v>1.4169999999999998</v>
      </c>
      <c r="L116" s="71">
        <v>8.5999999999999993E-2</v>
      </c>
      <c r="M116" s="72">
        <v>2.0093333333333332</v>
      </c>
      <c r="N116" s="23">
        <v>1.8666666666666387E-3</v>
      </c>
      <c r="O116" s="16">
        <v>77.694333333333333</v>
      </c>
      <c r="P116" s="15">
        <v>90</v>
      </c>
      <c r="Q116" s="15">
        <f>IFERROR(Table37[[#This Row],[Total]]/Table37[[#This Row],[Mins]]*Table37[[#This Row],[Adj mins]],0)</f>
        <v>2.3275828782021852</v>
      </c>
      <c r="R116" s="15">
        <v>6.4</v>
      </c>
      <c r="S116" s="16">
        <v>72</v>
      </c>
      <c r="T116" s="17">
        <v>3.0000000000000001E-3</v>
      </c>
      <c r="U116" s="16">
        <v>27</v>
      </c>
      <c r="V116" s="71">
        <v>3.4</v>
      </c>
      <c r="W116" s="401" t="str">
        <f>IF(ISNA(MATCH($D116,'My Squad'!$C$2:$C$16,0)),"","Yes")</f>
        <v/>
      </c>
    </row>
    <row r="117" spans="1:23" ht="15.75" thickBot="1" x14ac:dyDescent="0.3">
      <c r="A117" s="577">
        <v>126</v>
      </c>
      <c r="B117" s="73">
        <v>10</v>
      </c>
      <c r="C117" s="5" t="s">
        <v>37</v>
      </c>
      <c r="D117" s="5" t="s">
        <v>215</v>
      </c>
      <c r="E117" s="70" t="s">
        <v>13</v>
      </c>
      <c r="F117" s="71">
        <v>5</v>
      </c>
      <c r="G117" s="71">
        <v>0.02</v>
      </c>
      <c r="H117" s="71">
        <v>3.7999999999999999E-2</v>
      </c>
      <c r="I117" s="71">
        <v>1.2E-2</v>
      </c>
      <c r="J117" s="71">
        <v>0</v>
      </c>
      <c r="K117" s="71">
        <v>0.22366666666666668</v>
      </c>
      <c r="L117" s="71">
        <v>6.6666666666666671E-3</v>
      </c>
      <c r="M117" s="72">
        <v>0.30033333333333334</v>
      </c>
      <c r="N117" s="23">
        <v>-0.33993333333333331</v>
      </c>
      <c r="O117" s="16">
        <v>11.086333333333334</v>
      </c>
      <c r="P117" s="15">
        <v>90</v>
      </c>
      <c r="Q117" s="15">
        <f>IFERROR(Table37[[#This Row],[Total]]/Table37[[#This Row],[Mins]]*Table37[[#This Row],[Adj mins]],0)</f>
        <v>2.4381370456117142</v>
      </c>
      <c r="R117" s="15">
        <v>7.7</v>
      </c>
      <c r="S117" s="16">
        <v>87</v>
      </c>
      <c r="T117" s="17">
        <v>1E-3</v>
      </c>
      <c r="U117" s="16">
        <v>25</v>
      </c>
      <c r="V117" s="71">
        <v>3.1</v>
      </c>
      <c r="W117" s="401" t="str">
        <f>IF(ISNA(MATCH($D117,'My Squad'!$C$2:$C$16,0)),"","Yes")</f>
        <v/>
      </c>
    </row>
    <row r="118" spans="1:23" ht="15.75" thickBot="1" x14ac:dyDescent="0.3">
      <c r="A118" s="577">
        <v>149</v>
      </c>
      <c r="B118" s="73">
        <v>10</v>
      </c>
      <c r="C118" s="5" t="s">
        <v>37</v>
      </c>
      <c r="D118" s="5" t="s">
        <v>1056</v>
      </c>
      <c r="E118" s="70" t="s">
        <v>13</v>
      </c>
      <c r="F118" s="71">
        <v>4.8</v>
      </c>
      <c r="G118" s="71">
        <v>0.30666666666666664</v>
      </c>
      <c r="H118" s="71">
        <v>0.28000000000000003</v>
      </c>
      <c r="I118" s="71">
        <v>6.5000000000000002E-2</v>
      </c>
      <c r="J118" s="71">
        <v>0</v>
      </c>
      <c r="K118" s="71">
        <v>1.458</v>
      </c>
      <c r="L118" s="71">
        <v>8.7666666666666671E-2</v>
      </c>
      <c r="M118" s="72">
        <v>2.1973333333333334</v>
      </c>
      <c r="N118" s="23">
        <v>4.1111111111111119E-2</v>
      </c>
      <c r="O118" s="16">
        <v>73.98533333333333</v>
      </c>
      <c r="P118" s="15">
        <v>90</v>
      </c>
      <c r="Q118" s="15">
        <f>IFERROR(Table37[[#This Row],[Total]]/Table37[[#This Row],[Mins]]*Table37[[#This Row],[Adj mins]],0)</f>
        <v>2.6729622087260538</v>
      </c>
      <c r="R118" s="15">
        <v>2.5</v>
      </c>
      <c r="S118" s="16">
        <v>37</v>
      </c>
      <c r="T118" s="17">
        <v>1E-3</v>
      </c>
      <c r="U118" s="16">
        <v>11</v>
      </c>
      <c r="V118" s="71">
        <v>1.8</v>
      </c>
      <c r="W118" s="401" t="str">
        <f>IF(ISNA(MATCH($D118,'My Squad'!$C$2:$C$16,0)),"","Yes")</f>
        <v/>
      </c>
    </row>
    <row r="119" spans="1:23" ht="15.75" thickBot="1" x14ac:dyDescent="0.3">
      <c r="A119" s="577">
        <v>137</v>
      </c>
      <c r="B119" s="73">
        <v>10</v>
      </c>
      <c r="C119" s="5" t="s">
        <v>37</v>
      </c>
      <c r="D119" s="5" t="s">
        <v>265</v>
      </c>
      <c r="E119" s="70" t="s">
        <v>13</v>
      </c>
      <c r="F119" s="71">
        <v>4.4000000000000004</v>
      </c>
      <c r="G119" s="71">
        <v>6.6666666666666671E-3</v>
      </c>
      <c r="H119" s="71">
        <v>3.0000000000000001E-3</v>
      </c>
      <c r="I119" s="71">
        <v>1.6666666666666668E-3</v>
      </c>
      <c r="J119" s="71">
        <v>0</v>
      </c>
      <c r="K119" s="71">
        <v>3.6999999999999998E-2</v>
      </c>
      <c r="L119" s="71">
        <v>2E-3</v>
      </c>
      <c r="M119" s="72">
        <v>5.0333333333333334E-2</v>
      </c>
      <c r="N119" s="23">
        <v>-0.44310606060606056</v>
      </c>
      <c r="O119" s="16">
        <v>1.8</v>
      </c>
      <c r="P119" s="15">
        <v>90</v>
      </c>
      <c r="Q119" s="15">
        <f>IFERROR(Table37[[#This Row],[Total]]/Table37[[#This Row],[Mins]]*Table37[[#This Row],[Adj mins]],0)</f>
        <v>2.5166666666666666</v>
      </c>
      <c r="R119" s="15">
        <v>0</v>
      </c>
      <c r="S119" s="16">
        <v>0</v>
      </c>
      <c r="T119" s="17">
        <v>0.01</v>
      </c>
      <c r="U119" s="16">
        <v>0</v>
      </c>
      <c r="V119" s="71">
        <v>0</v>
      </c>
      <c r="W119" s="401" t="str">
        <f>IF(ISNA(MATCH($D119,'My Squad'!$C$2:$C$16,0)),"","Yes")</f>
        <v/>
      </c>
    </row>
    <row r="120" spans="1:23" ht="15.75" thickBot="1" x14ac:dyDescent="0.3">
      <c r="A120" s="577">
        <v>134</v>
      </c>
      <c r="B120" s="73">
        <v>10</v>
      </c>
      <c r="C120" s="5" t="s">
        <v>37</v>
      </c>
      <c r="D120" s="5" t="s">
        <v>230</v>
      </c>
      <c r="E120" s="70" t="s">
        <v>13</v>
      </c>
      <c r="F120" s="71">
        <v>5</v>
      </c>
      <c r="G120" s="71">
        <v>0</v>
      </c>
      <c r="H120" s="71">
        <v>0</v>
      </c>
      <c r="I120" s="71">
        <v>0</v>
      </c>
      <c r="J120" s="71">
        <v>0</v>
      </c>
      <c r="K120" s="71">
        <v>0</v>
      </c>
      <c r="L120" s="71">
        <v>0</v>
      </c>
      <c r="M120" s="72">
        <v>0</v>
      </c>
      <c r="N120" s="23">
        <v>-0.4</v>
      </c>
      <c r="O120" s="16">
        <v>0</v>
      </c>
      <c r="P120" s="15">
        <v>90</v>
      </c>
      <c r="Q120" s="15">
        <f>IFERROR(Table37[[#This Row],[Total]]/Table37[[#This Row],[Mins]]*Table37[[#This Row],[Adj mins]],0)</f>
        <v>0</v>
      </c>
      <c r="R120" s="15">
        <v>1.9</v>
      </c>
      <c r="S120" s="16">
        <v>56</v>
      </c>
      <c r="T120" s="17">
        <v>0</v>
      </c>
      <c r="U120" s="16">
        <v>5</v>
      </c>
      <c r="V120" s="71">
        <v>1.7</v>
      </c>
      <c r="W120" s="401" t="str">
        <f>IF(ISNA(MATCH($D120,'My Squad'!$C$2:$C$16,0)),"","Yes")</f>
        <v/>
      </c>
    </row>
    <row r="121" spans="1:23" ht="15.75" thickBot="1" x14ac:dyDescent="0.3">
      <c r="A121" s="577">
        <v>121</v>
      </c>
      <c r="B121" s="73">
        <v>10</v>
      </c>
      <c r="C121" s="5" t="s">
        <v>37</v>
      </c>
      <c r="D121" s="5" t="s">
        <v>1503</v>
      </c>
      <c r="E121" s="70" t="s">
        <v>13</v>
      </c>
      <c r="F121" s="71">
        <v>5.4</v>
      </c>
      <c r="G121" s="71">
        <v>6.3333333333333339E-2</v>
      </c>
      <c r="H121" s="71">
        <v>5.0999999999999997E-2</v>
      </c>
      <c r="I121" s="71">
        <v>9.3333333333333341E-3</v>
      </c>
      <c r="J121" s="71">
        <v>0</v>
      </c>
      <c r="K121" s="71">
        <v>0.14600000000000002</v>
      </c>
      <c r="L121" s="71">
        <v>1.0999999999999999E-2</v>
      </c>
      <c r="M121" s="72">
        <v>0.28066666666666668</v>
      </c>
      <c r="N121" s="23">
        <v>-0.31839506172839505</v>
      </c>
      <c r="O121" s="16">
        <v>7.8410000000000002</v>
      </c>
      <c r="P121" s="15">
        <v>90</v>
      </c>
      <c r="Q121" s="15">
        <f>IFERROR(Table37[[#This Row],[Total]]/Table37[[#This Row],[Mins]]*Table37[[#This Row],[Adj mins]],0)</f>
        <v>3.2215278663435787</v>
      </c>
      <c r="R121" s="15">
        <v>1</v>
      </c>
      <c r="S121" s="16">
        <v>13</v>
      </c>
      <c r="T121" s="17">
        <v>1E-3</v>
      </c>
      <c r="U121" s="16">
        <v>7</v>
      </c>
      <c r="V121" s="71">
        <v>1</v>
      </c>
      <c r="W121" s="401" t="str">
        <f>IF(ISNA(MATCH($D121,'My Squad'!$C$2:$C$16,0)),"","Yes")</f>
        <v/>
      </c>
    </row>
    <row r="122" spans="1:23" ht="15.75" thickBot="1" x14ac:dyDescent="0.3">
      <c r="A122" s="577">
        <v>136</v>
      </c>
      <c r="B122" s="73">
        <v>10</v>
      </c>
      <c r="C122" s="5" t="s">
        <v>37</v>
      </c>
      <c r="D122" s="5" t="s">
        <v>38</v>
      </c>
      <c r="E122" s="70" t="s">
        <v>13</v>
      </c>
      <c r="F122" s="71">
        <v>6.5</v>
      </c>
      <c r="G122" s="71">
        <v>0.6283333333333333</v>
      </c>
      <c r="H122" s="71">
        <v>0.33600000000000002</v>
      </c>
      <c r="I122" s="71">
        <v>6.3333333333333339E-2</v>
      </c>
      <c r="J122" s="71">
        <v>0</v>
      </c>
      <c r="K122" s="71">
        <v>1.7156666666666665</v>
      </c>
      <c r="L122" s="71">
        <v>0.11533333333333333</v>
      </c>
      <c r="M122" s="72">
        <v>2.8586666666666667</v>
      </c>
      <c r="N122" s="23">
        <v>0.1321025641025641</v>
      </c>
      <c r="O122" s="16">
        <v>80.643666666666661</v>
      </c>
      <c r="P122" s="15">
        <v>90</v>
      </c>
      <c r="Q122" s="15">
        <f>IFERROR(Table37[[#This Row],[Total]]/Table37[[#This Row],[Mins]]*Table37[[#This Row],[Adj mins]],0)</f>
        <v>3.1903311274702295</v>
      </c>
      <c r="R122" s="15">
        <v>8.1999999999999993</v>
      </c>
      <c r="S122" s="16">
        <v>82</v>
      </c>
      <c r="T122" s="17">
        <v>6.3E-2</v>
      </c>
      <c r="U122" s="16">
        <v>34</v>
      </c>
      <c r="V122" s="71">
        <v>3.8</v>
      </c>
      <c r="W122" s="401" t="str">
        <f>IF(ISNA(MATCH($D122,'My Squad'!$C$2:$C$16,0)),"","Yes")</f>
        <v/>
      </c>
    </row>
    <row r="123" spans="1:23" ht="15.75" thickBot="1" x14ac:dyDescent="0.3">
      <c r="A123" s="577">
        <v>113</v>
      </c>
      <c r="B123" s="73">
        <v>10</v>
      </c>
      <c r="C123" s="5" t="s">
        <v>37</v>
      </c>
      <c r="D123" s="5" t="s">
        <v>163</v>
      </c>
      <c r="E123" s="70" t="s">
        <v>13</v>
      </c>
      <c r="F123" s="71">
        <v>5.4</v>
      </c>
      <c r="G123" s="71">
        <v>0.17166666666666666</v>
      </c>
      <c r="H123" s="71">
        <v>0.158</v>
      </c>
      <c r="I123" s="71">
        <v>3.1333333333333331E-2</v>
      </c>
      <c r="J123" s="71">
        <v>0</v>
      </c>
      <c r="K123" s="71">
        <v>0.73233333333333339</v>
      </c>
      <c r="L123" s="71">
        <v>2.6333333333333334E-2</v>
      </c>
      <c r="M123" s="72">
        <v>1.1196666666666666</v>
      </c>
      <c r="N123" s="23">
        <v>-0.16302469135802469</v>
      </c>
      <c r="O123" s="16">
        <v>35.423999999999999</v>
      </c>
      <c r="P123" s="15">
        <v>90</v>
      </c>
      <c r="Q123" s="15">
        <f>IFERROR(Table37[[#This Row],[Total]]/Table37[[#This Row],[Mins]]*Table37[[#This Row],[Adj mins]],0)</f>
        <v>2.8446815718157183</v>
      </c>
      <c r="R123" s="15">
        <v>1.5</v>
      </c>
      <c r="S123" s="16">
        <v>27</v>
      </c>
      <c r="T123" s="17">
        <v>4.0000000000000001E-3</v>
      </c>
      <c r="U123" s="16">
        <v>14</v>
      </c>
      <c r="V123" s="71">
        <v>2.8</v>
      </c>
      <c r="W123" s="401" t="str">
        <f>IF(ISNA(MATCH($D123,'My Squad'!$C$2:$C$16,0)),"","Yes")</f>
        <v/>
      </c>
    </row>
    <row r="124" spans="1:23" ht="15.75" thickBot="1" x14ac:dyDescent="0.3">
      <c r="A124" s="577">
        <v>132</v>
      </c>
      <c r="B124" s="73">
        <v>10</v>
      </c>
      <c r="C124" s="5" t="s">
        <v>37</v>
      </c>
      <c r="D124" s="5" t="s">
        <v>315</v>
      </c>
      <c r="E124" s="70" t="s">
        <v>13</v>
      </c>
      <c r="F124" s="71">
        <v>6.5</v>
      </c>
      <c r="G124" s="71">
        <v>0</v>
      </c>
      <c r="H124" s="71">
        <v>0</v>
      </c>
      <c r="I124" s="71">
        <v>0</v>
      </c>
      <c r="J124" s="71">
        <v>0</v>
      </c>
      <c r="K124" s="71">
        <v>0</v>
      </c>
      <c r="L124" s="71">
        <v>0</v>
      </c>
      <c r="M124" s="72">
        <v>0</v>
      </c>
      <c r="N124" s="23">
        <v>-0.30769230769230771</v>
      </c>
      <c r="O124" s="16">
        <v>0</v>
      </c>
      <c r="P124" s="15">
        <v>90</v>
      </c>
      <c r="Q124" s="15">
        <f>IFERROR(Table37[[#This Row],[Total]]/Table37[[#This Row],[Mins]]*Table37[[#This Row],[Adj mins]],0)</f>
        <v>0</v>
      </c>
      <c r="R124" s="15">
        <v>0</v>
      </c>
      <c r="S124" s="16" t="s">
        <v>374</v>
      </c>
      <c r="T124" s="17">
        <v>0</v>
      </c>
      <c r="U124" s="16">
        <v>0</v>
      </c>
      <c r="V124" s="71">
        <v>0</v>
      </c>
      <c r="W124" s="401" t="str">
        <f>IF(ISNA(MATCH($D124,'My Squad'!$C$2:$C$16,0)),"","Yes")</f>
        <v/>
      </c>
    </row>
    <row r="125" spans="1:23" ht="15.75" thickBot="1" x14ac:dyDescent="0.3">
      <c r="A125" s="577">
        <v>595</v>
      </c>
      <c r="B125" s="73">
        <v>10</v>
      </c>
      <c r="C125" s="5" t="s">
        <v>37</v>
      </c>
      <c r="D125" s="5" t="s">
        <v>1504</v>
      </c>
      <c r="E125" s="70" t="s">
        <v>13</v>
      </c>
      <c r="F125" s="71">
        <v>5.4</v>
      </c>
      <c r="G125" s="71">
        <v>0</v>
      </c>
      <c r="H125" s="71">
        <v>0</v>
      </c>
      <c r="I125" s="71">
        <v>0</v>
      </c>
      <c r="J125" s="71">
        <v>0</v>
      </c>
      <c r="K125" s="71">
        <v>0</v>
      </c>
      <c r="L125" s="71">
        <v>0</v>
      </c>
      <c r="M125" s="72">
        <v>0</v>
      </c>
      <c r="N125" s="23">
        <v>-0.37037037037037035</v>
      </c>
      <c r="O125" s="16">
        <v>0</v>
      </c>
      <c r="P125" s="15">
        <v>90</v>
      </c>
      <c r="Q125" s="15">
        <f>IFERROR(Table37[[#This Row],[Total]]/Table37[[#This Row],[Mins]]*Table37[[#This Row],[Adj mins]],0)</f>
        <v>0</v>
      </c>
      <c r="R125" s="15">
        <v>0.3</v>
      </c>
      <c r="S125" s="16">
        <v>12</v>
      </c>
      <c r="T125" s="17">
        <v>0</v>
      </c>
      <c r="U125" s="16">
        <v>2</v>
      </c>
      <c r="V125" s="71">
        <v>1</v>
      </c>
      <c r="W125" s="401" t="str">
        <f>IF(ISNA(MATCH($D125,'My Squad'!$C$2:$C$16,0)),"","Yes")</f>
        <v/>
      </c>
    </row>
    <row r="126" spans="1:23" ht="15.75" thickBot="1" x14ac:dyDescent="0.3">
      <c r="A126" s="577">
        <v>618</v>
      </c>
      <c r="B126" s="73">
        <v>10</v>
      </c>
      <c r="C126" s="5" t="s">
        <v>37</v>
      </c>
      <c r="D126" s="5" t="s">
        <v>1505</v>
      </c>
      <c r="E126" s="70" t="s">
        <v>13</v>
      </c>
      <c r="F126" s="71">
        <v>5.5</v>
      </c>
      <c r="G126" s="71">
        <v>0.81333333333333335</v>
      </c>
      <c r="H126" s="71">
        <v>0.40400000000000003</v>
      </c>
      <c r="I126" s="71">
        <v>6.7333333333333328E-2</v>
      </c>
      <c r="J126" s="71">
        <v>0</v>
      </c>
      <c r="K126" s="71">
        <v>1.6520000000000001</v>
      </c>
      <c r="L126" s="71">
        <v>7.9666666666666663E-2</v>
      </c>
      <c r="M126" s="72">
        <v>3.0163333333333333</v>
      </c>
      <c r="N126" s="23">
        <v>0.18478787878787878</v>
      </c>
      <c r="O126" s="16">
        <v>80.328666666666663</v>
      </c>
      <c r="P126" s="15">
        <v>90</v>
      </c>
      <c r="Q126" s="15">
        <f>IFERROR(Table37[[#This Row],[Total]]/Table37[[#This Row],[Mins]]*Table37[[#This Row],[Adj mins]],0)</f>
        <v>3.3794909247840126</v>
      </c>
      <c r="R126" s="15">
        <v>5</v>
      </c>
      <c r="S126" s="16">
        <v>56</v>
      </c>
      <c r="T126" s="17">
        <v>1.3000000000000001E-2</v>
      </c>
      <c r="U126" s="16">
        <v>36</v>
      </c>
      <c r="V126" s="71">
        <v>4.5</v>
      </c>
      <c r="W126" s="401" t="str">
        <f>IF(ISNA(MATCH($D126,'My Squad'!$C$2:$C$16,0)),"","Yes")</f>
        <v/>
      </c>
    </row>
    <row r="127" spans="1:23" ht="15.75" thickBot="1" x14ac:dyDescent="0.3">
      <c r="A127" s="577">
        <v>629</v>
      </c>
      <c r="B127" s="73">
        <v>10</v>
      </c>
      <c r="C127" s="5" t="s">
        <v>37</v>
      </c>
      <c r="D127" s="5" t="s">
        <v>1506</v>
      </c>
      <c r="E127" s="70" t="s">
        <v>13</v>
      </c>
      <c r="F127" s="71">
        <v>5.5</v>
      </c>
      <c r="G127" s="71">
        <v>0</v>
      </c>
      <c r="H127" s="71">
        <v>0</v>
      </c>
      <c r="I127" s="71">
        <v>0</v>
      </c>
      <c r="J127" s="71">
        <v>0</v>
      </c>
      <c r="K127" s="71">
        <v>0</v>
      </c>
      <c r="L127" s="71">
        <v>0</v>
      </c>
      <c r="M127" s="72">
        <v>0</v>
      </c>
      <c r="N127" s="23">
        <v>-0.36363636363636365</v>
      </c>
      <c r="O127" s="16">
        <v>0</v>
      </c>
      <c r="P127" s="15">
        <v>90</v>
      </c>
      <c r="Q127" s="15">
        <f>IFERROR(Table37[[#This Row],[Total]]/Table37[[#This Row],[Mins]]*Table37[[#This Row],[Adj mins]],0)</f>
        <v>0</v>
      </c>
      <c r="R127" s="15">
        <v>0</v>
      </c>
      <c r="S127" s="16" t="s">
        <v>374</v>
      </c>
      <c r="T127" s="17">
        <v>0</v>
      </c>
      <c r="U127" s="16">
        <v>0</v>
      </c>
      <c r="V127" s="71">
        <v>0</v>
      </c>
      <c r="W127" s="401" t="str">
        <f>IF(ISNA(MATCH($D127,'My Squad'!$C$2:$C$16,0)),"","Yes")</f>
        <v/>
      </c>
    </row>
    <row r="128" spans="1:23" ht="15.75" thickBot="1" x14ac:dyDescent="0.3">
      <c r="A128" s="577">
        <v>600</v>
      </c>
      <c r="B128" s="73">
        <v>10</v>
      </c>
      <c r="C128" s="5" t="s">
        <v>37</v>
      </c>
      <c r="D128" s="5" t="s">
        <v>1507</v>
      </c>
      <c r="E128" s="70" t="s">
        <v>13</v>
      </c>
      <c r="F128" s="71">
        <v>5</v>
      </c>
      <c r="G128" s="71">
        <v>0.12833333333333333</v>
      </c>
      <c r="H128" s="71">
        <v>8.6999999999999994E-2</v>
      </c>
      <c r="I128" s="71">
        <v>1.7333333333333333E-2</v>
      </c>
      <c r="J128" s="71">
        <v>0</v>
      </c>
      <c r="K128" s="71">
        <v>0.52733333333333332</v>
      </c>
      <c r="L128" s="71">
        <v>3.1333333333333331E-2</v>
      </c>
      <c r="M128" s="72">
        <v>0.79133333333333333</v>
      </c>
      <c r="N128" s="23">
        <v>-0.24173333333333336</v>
      </c>
      <c r="O128" s="16">
        <v>26.541333333333334</v>
      </c>
      <c r="P128" s="15">
        <v>90</v>
      </c>
      <c r="Q128" s="15">
        <f>IFERROR(Table37[[#This Row],[Total]]/Table37[[#This Row],[Mins]]*Table37[[#This Row],[Adj mins]],0)</f>
        <v>2.6833618004621722</v>
      </c>
      <c r="R128" s="15">
        <v>4.0999999999999996</v>
      </c>
      <c r="S128" s="16">
        <v>53</v>
      </c>
      <c r="T128" s="17">
        <v>0</v>
      </c>
      <c r="U128" s="16">
        <v>12</v>
      </c>
      <c r="V128" s="71">
        <v>1.7</v>
      </c>
      <c r="W128" s="401" t="str">
        <f>IF(ISNA(MATCH($D128,'My Squad'!$C$2:$C$16,0)),"","Yes")</f>
        <v/>
      </c>
    </row>
    <row r="129" spans="1:23" ht="15.75" thickBot="1" x14ac:dyDescent="0.3">
      <c r="A129" s="577">
        <v>140</v>
      </c>
      <c r="B129" s="73">
        <v>10</v>
      </c>
      <c r="C129" s="5" t="s">
        <v>37</v>
      </c>
      <c r="D129" s="5" t="s">
        <v>1508</v>
      </c>
      <c r="E129" s="70" t="s">
        <v>13</v>
      </c>
      <c r="F129" s="71">
        <v>4.5</v>
      </c>
      <c r="G129" s="71">
        <v>0</v>
      </c>
      <c r="H129" s="71">
        <v>0</v>
      </c>
      <c r="I129" s="71">
        <v>0</v>
      </c>
      <c r="J129" s="71">
        <v>0</v>
      </c>
      <c r="K129" s="71">
        <v>0</v>
      </c>
      <c r="L129" s="71">
        <v>0</v>
      </c>
      <c r="M129" s="72">
        <v>0</v>
      </c>
      <c r="N129" s="23">
        <v>-0.44444444444444442</v>
      </c>
      <c r="O129" s="16">
        <v>0</v>
      </c>
      <c r="P129" s="15">
        <v>90</v>
      </c>
      <c r="Q129" s="15">
        <f>IFERROR(Table37[[#This Row],[Total]]/Table37[[#This Row],[Mins]]*Table37[[#This Row],[Adj mins]],0)</f>
        <v>0</v>
      </c>
      <c r="R129" s="15">
        <v>0</v>
      </c>
      <c r="S129" s="16" t="s">
        <v>374</v>
      </c>
      <c r="T129" s="17">
        <v>1E-3</v>
      </c>
      <c r="U129" s="16">
        <v>0</v>
      </c>
      <c r="V129" s="71">
        <v>0</v>
      </c>
      <c r="W129" s="401" t="str">
        <f>IF(ISNA(MATCH($D129,'My Squad'!$C$2:$C$16,0)),"","Yes")</f>
        <v/>
      </c>
    </row>
    <row r="130" spans="1:23" ht="15.75" thickBot="1" x14ac:dyDescent="0.3">
      <c r="A130" s="577">
        <v>148</v>
      </c>
      <c r="B130" s="73">
        <v>10</v>
      </c>
      <c r="C130" s="5" t="s">
        <v>37</v>
      </c>
      <c r="D130" s="5" t="s">
        <v>316</v>
      </c>
      <c r="E130" s="70" t="s">
        <v>15</v>
      </c>
      <c r="F130" s="71">
        <v>5.9</v>
      </c>
      <c r="G130" s="71">
        <v>0.97866666666666668</v>
      </c>
      <c r="H130" s="71">
        <v>0.152</v>
      </c>
      <c r="I130" s="71">
        <v>0</v>
      </c>
      <c r="J130" s="71">
        <v>0</v>
      </c>
      <c r="K130" s="71">
        <v>1.518</v>
      </c>
      <c r="L130" s="71">
        <v>0.29466666666666669</v>
      </c>
      <c r="M130" s="72">
        <v>2.9433333333333334</v>
      </c>
      <c r="N130" s="23">
        <v>0.1598870056497175</v>
      </c>
      <c r="O130" s="16">
        <v>72.55</v>
      </c>
      <c r="P130" s="15">
        <v>90</v>
      </c>
      <c r="Q130" s="15">
        <f>IFERROR(Table37[[#This Row],[Total]]/Table37[[#This Row],[Mins]]*Table37[[#This Row],[Adj mins]],0)</f>
        <v>3.6512749827705036</v>
      </c>
      <c r="R130" s="15">
        <v>8.3000000000000007</v>
      </c>
      <c r="S130" s="16">
        <v>83</v>
      </c>
      <c r="T130" s="17">
        <v>0.19699999999999998</v>
      </c>
      <c r="U130" s="16">
        <v>57</v>
      </c>
      <c r="V130" s="71">
        <v>6.3</v>
      </c>
      <c r="W130" s="401" t="str">
        <f>IF(ISNA(MATCH($D130,'My Squad'!$C$2:$C$16,0)),"","Yes")</f>
        <v/>
      </c>
    </row>
    <row r="131" spans="1:23" ht="15.75" thickBot="1" x14ac:dyDescent="0.3">
      <c r="A131" s="577">
        <v>123</v>
      </c>
      <c r="B131" s="73">
        <v>10</v>
      </c>
      <c r="C131" s="5" t="s">
        <v>37</v>
      </c>
      <c r="D131" s="5" t="s">
        <v>44</v>
      </c>
      <c r="E131" s="70" t="s">
        <v>15</v>
      </c>
      <c r="F131" s="71">
        <v>5.5</v>
      </c>
      <c r="G131" s="71">
        <v>0.26533333333333331</v>
      </c>
      <c r="H131" s="71">
        <v>3.5999999999999997E-2</v>
      </c>
      <c r="I131" s="71">
        <v>0</v>
      </c>
      <c r="J131" s="71">
        <v>0</v>
      </c>
      <c r="K131" s="71">
        <v>0.47933333333333339</v>
      </c>
      <c r="L131" s="71">
        <v>8.9333333333333334E-2</v>
      </c>
      <c r="M131" s="72">
        <v>0.87</v>
      </c>
      <c r="N131" s="23">
        <v>-0.20545454545454545</v>
      </c>
      <c r="O131" s="16">
        <v>22.8</v>
      </c>
      <c r="P131" s="15">
        <v>90</v>
      </c>
      <c r="Q131" s="15">
        <f>IFERROR(Table37[[#This Row],[Total]]/Table37[[#This Row],[Mins]]*Table37[[#This Row],[Adj mins]],0)</f>
        <v>3.4342105263157894</v>
      </c>
      <c r="R131" s="15">
        <v>1.1000000000000001</v>
      </c>
      <c r="S131" s="16">
        <v>20</v>
      </c>
      <c r="T131" s="17">
        <v>4.0000000000000001E-3</v>
      </c>
      <c r="U131" s="16">
        <v>11</v>
      </c>
      <c r="V131" s="71">
        <v>2.2000000000000002</v>
      </c>
      <c r="W131" s="401" t="str">
        <f>IF(ISNA(MATCH($D131,'My Squad'!$C$2:$C$16,0)),"","Yes")</f>
        <v/>
      </c>
    </row>
    <row r="132" spans="1:23" ht="15.75" thickBot="1" x14ac:dyDescent="0.3">
      <c r="A132" s="577">
        <v>129</v>
      </c>
      <c r="B132" s="73">
        <v>10</v>
      </c>
      <c r="C132" s="5" t="s">
        <v>37</v>
      </c>
      <c r="D132" s="5" t="s">
        <v>54</v>
      </c>
      <c r="E132" s="70" t="s">
        <v>15</v>
      </c>
      <c r="F132" s="71">
        <v>5.4</v>
      </c>
      <c r="G132" s="71">
        <v>0.30266666666666664</v>
      </c>
      <c r="H132" s="71">
        <v>0.129</v>
      </c>
      <c r="I132" s="71">
        <v>0</v>
      </c>
      <c r="J132" s="71">
        <v>0</v>
      </c>
      <c r="K132" s="71">
        <v>0.7426666666666667</v>
      </c>
      <c r="L132" s="71">
        <v>0.10366666666666667</v>
      </c>
      <c r="M132" s="72">
        <v>1.278</v>
      </c>
      <c r="N132" s="23">
        <v>-0.13370370370370369</v>
      </c>
      <c r="O132" s="16">
        <v>35.933999999999997</v>
      </c>
      <c r="P132" s="15">
        <v>90</v>
      </c>
      <c r="Q132" s="15">
        <f>IFERROR(Table37[[#This Row],[Total]]/Table37[[#This Row],[Mins]]*Table37[[#This Row],[Adj mins]],0)</f>
        <v>3.2008682584738688</v>
      </c>
      <c r="R132" s="15">
        <v>3.1</v>
      </c>
      <c r="S132" s="16">
        <v>70</v>
      </c>
      <c r="T132" s="17">
        <v>7.0000000000000007E-2</v>
      </c>
      <c r="U132" s="16">
        <v>19</v>
      </c>
      <c r="V132" s="71">
        <v>4.8</v>
      </c>
      <c r="W132" s="401" t="str">
        <f>IF(ISNA(MATCH($D132,'My Squad'!$C$2:$C$16,0)),"","Yes")</f>
        <v/>
      </c>
    </row>
    <row r="133" spans="1:23" ht="15.75" thickBot="1" x14ac:dyDescent="0.3">
      <c r="A133" s="577">
        <v>581</v>
      </c>
      <c r="B133" s="73">
        <v>10</v>
      </c>
      <c r="C133" s="5" t="s">
        <v>51</v>
      </c>
      <c r="D133" s="5" t="s">
        <v>1057</v>
      </c>
      <c r="E133" s="70" t="s">
        <v>16</v>
      </c>
      <c r="F133" s="71">
        <v>4.3</v>
      </c>
      <c r="G133" s="71">
        <v>0</v>
      </c>
      <c r="H133" s="71">
        <v>0</v>
      </c>
      <c r="I133" s="71">
        <v>1.7666666666666667E-2</v>
      </c>
      <c r="J133" s="71">
        <v>6.6333333333333327E-2</v>
      </c>
      <c r="K133" s="71">
        <v>8.3666666666666667E-2</v>
      </c>
      <c r="L133" s="71">
        <v>1.2999999999999999E-2</v>
      </c>
      <c r="M133" s="72">
        <v>0.18066666666666667</v>
      </c>
      <c r="N133" s="23">
        <v>-0.42310077519379846</v>
      </c>
      <c r="O133" s="16">
        <v>3.8466666666666667</v>
      </c>
      <c r="P133" s="15">
        <v>90</v>
      </c>
      <c r="Q133" s="15">
        <f>IFERROR(Table37[[#This Row],[Total]]/Table37[[#This Row],[Mins]]*Table37[[#This Row],[Adj mins]],0)</f>
        <v>4.227036395147314</v>
      </c>
      <c r="R133" s="15">
        <v>0</v>
      </c>
      <c r="S133" s="16">
        <v>0</v>
      </c>
      <c r="T133" s="17">
        <v>2E-3</v>
      </c>
      <c r="U133" s="16">
        <v>0</v>
      </c>
      <c r="V133" s="71">
        <v>0</v>
      </c>
      <c r="W133" s="401" t="str">
        <f>IF(ISNA(MATCH($D133,'My Squad'!$C$2:$C$16,0)),"","Yes")</f>
        <v/>
      </c>
    </row>
    <row r="134" spans="1:23" ht="15.75" thickBot="1" x14ac:dyDescent="0.3">
      <c r="A134" s="577">
        <v>185</v>
      </c>
      <c r="B134" s="73">
        <v>10</v>
      </c>
      <c r="C134" s="5" t="s">
        <v>51</v>
      </c>
      <c r="D134" s="5" t="s">
        <v>73</v>
      </c>
      <c r="E134" s="70" t="s">
        <v>16</v>
      </c>
      <c r="F134" s="71">
        <v>4.7</v>
      </c>
      <c r="G134" s="71">
        <v>0</v>
      </c>
      <c r="H134" s="71">
        <v>0</v>
      </c>
      <c r="I134" s="71">
        <v>0.22500000000000009</v>
      </c>
      <c r="J134" s="71">
        <v>1.5189999999999999</v>
      </c>
      <c r="K134" s="71">
        <v>1.7789999999999999</v>
      </c>
      <c r="L134" s="71">
        <v>0.42066666666666669</v>
      </c>
      <c r="M134" s="72">
        <v>3.9436666666666667</v>
      </c>
      <c r="N134" s="23">
        <v>0.41354609929078012</v>
      </c>
      <c r="O134" s="16">
        <v>85.673333333333332</v>
      </c>
      <c r="P134" s="15">
        <v>90</v>
      </c>
      <c r="Q134" s="15">
        <f>IFERROR(Table37[[#This Row],[Total]]/Table37[[#This Row],[Mins]]*Table37[[#This Row],[Adj mins]],0)</f>
        <v>4.1428293518014163</v>
      </c>
      <c r="R134" s="15">
        <v>9</v>
      </c>
      <c r="S134" s="16">
        <v>90</v>
      </c>
      <c r="T134" s="17">
        <v>0.11800000000000001</v>
      </c>
      <c r="U134" s="16">
        <v>39</v>
      </c>
      <c r="V134" s="71">
        <v>4.3</v>
      </c>
      <c r="W134" s="401" t="str">
        <f>IF(ISNA(MATCH($D134,'My Squad'!$C$2:$C$16,0)),"","Yes")</f>
        <v>Yes</v>
      </c>
    </row>
    <row r="135" spans="1:23" ht="15.75" thickBot="1" x14ac:dyDescent="0.3">
      <c r="A135" s="577">
        <v>154</v>
      </c>
      <c r="B135" s="73">
        <v>10</v>
      </c>
      <c r="C135" s="5" t="s">
        <v>51</v>
      </c>
      <c r="D135" s="5" t="s">
        <v>1509</v>
      </c>
      <c r="E135" s="70" t="s">
        <v>16</v>
      </c>
      <c r="F135" s="71">
        <v>4</v>
      </c>
      <c r="G135" s="71">
        <v>0</v>
      </c>
      <c r="H135" s="71">
        <v>0</v>
      </c>
      <c r="I135" s="71">
        <v>2E-3</v>
      </c>
      <c r="J135" s="71">
        <v>3.6666666666666666E-3</v>
      </c>
      <c r="K135" s="71">
        <v>4.0000000000000001E-3</v>
      </c>
      <c r="L135" s="71">
        <v>1E-3</v>
      </c>
      <c r="M135" s="72">
        <v>1.0666666666666666E-2</v>
      </c>
      <c r="N135" s="23">
        <v>-0.49733333333333335</v>
      </c>
      <c r="O135" s="16">
        <v>0.18</v>
      </c>
      <c r="P135" s="15">
        <v>90</v>
      </c>
      <c r="Q135" s="15">
        <f>IFERROR(Table37[[#This Row],[Total]]/Table37[[#This Row],[Mins]]*Table37[[#This Row],[Adj mins]],0)</f>
        <v>5.3333333333333339</v>
      </c>
      <c r="R135" s="15">
        <v>0</v>
      </c>
      <c r="S135" s="16" t="s">
        <v>374</v>
      </c>
      <c r="T135" s="17">
        <v>3.0000000000000001E-3</v>
      </c>
      <c r="U135" s="16">
        <v>0</v>
      </c>
      <c r="V135" s="71">
        <v>0</v>
      </c>
      <c r="W135" s="401" t="str">
        <f>IF(ISNA(MATCH($D135,'My Squad'!$C$2:$C$16,0)),"","Yes")</f>
        <v/>
      </c>
    </row>
    <row r="136" spans="1:23" ht="15.75" thickBot="1" x14ac:dyDescent="0.3">
      <c r="A136" s="577">
        <v>167</v>
      </c>
      <c r="B136" s="73">
        <v>10</v>
      </c>
      <c r="C136" s="5" t="s">
        <v>51</v>
      </c>
      <c r="D136" s="5" t="s">
        <v>209</v>
      </c>
      <c r="E136" s="70" t="s">
        <v>14</v>
      </c>
      <c r="F136" s="71">
        <v>4.3</v>
      </c>
      <c r="G136" s="71">
        <v>7.3999999999999996E-2</v>
      </c>
      <c r="H136" s="71">
        <v>1.2999999999999999E-2</v>
      </c>
      <c r="I136" s="71">
        <v>3.1333333333333338E-2</v>
      </c>
      <c r="J136" s="71">
        <v>0</v>
      </c>
      <c r="K136" s="71">
        <v>0.25366666666666665</v>
      </c>
      <c r="L136" s="71">
        <v>2.9000000000000001E-2</v>
      </c>
      <c r="M136" s="72">
        <v>0.40100000000000002</v>
      </c>
      <c r="N136" s="23">
        <v>-0.37186046511627907</v>
      </c>
      <c r="O136" s="16">
        <v>12.775666666666666</v>
      </c>
      <c r="P136" s="15">
        <v>90</v>
      </c>
      <c r="Q136" s="15">
        <f>IFERROR(Table37[[#This Row],[Total]]/Table37[[#This Row],[Mins]]*Table37[[#This Row],[Adj mins]],0)</f>
        <v>2.8249015054661206</v>
      </c>
      <c r="R136" s="15">
        <v>1</v>
      </c>
      <c r="S136" s="16">
        <v>47</v>
      </c>
      <c r="T136" s="17">
        <v>3.0000000000000001E-3</v>
      </c>
      <c r="U136" s="16">
        <v>7</v>
      </c>
      <c r="V136" s="71">
        <v>3.5</v>
      </c>
      <c r="W136" s="401" t="str">
        <f>IF(ISNA(MATCH($D136,'My Squad'!$C$2:$C$16,0)),"","Yes")</f>
        <v/>
      </c>
    </row>
    <row r="137" spans="1:23" ht="15.75" thickBot="1" x14ac:dyDescent="0.3">
      <c r="A137" s="577">
        <v>160</v>
      </c>
      <c r="B137" s="73">
        <v>10</v>
      </c>
      <c r="C137" s="5" t="s">
        <v>51</v>
      </c>
      <c r="D137" s="5" t="s">
        <v>317</v>
      </c>
      <c r="E137" s="70" t="s">
        <v>14</v>
      </c>
      <c r="F137" s="71">
        <v>4.7</v>
      </c>
      <c r="G137" s="71">
        <v>3.4000000000000002E-2</v>
      </c>
      <c r="H137" s="71">
        <v>0.04</v>
      </c>
      <c r="I137" s="71">
        <v>9.3333333333333324E-3</v>
      </c>
      <c r="J137" s="71">
        <v>0</v>
      </c>
      <c r="K137" s="71">
        <v>9.4666666666666677E-2</v>
      </c>
      <c r="L137" s="71">
        <v>1.7666666666666667E-2</v>
      </c>
      <c r="M137" s="72">
        <v>0.19566666666666666</v>
      </c>
      <c r="N137" s="23">
        <v>-0.38390070921985814</v>
      </c>
      <c r="O137" s="16">
        <v>5.1513333333333335</v>
      </c>
      <c r="P137" s="15">
        <v>90</v>
      </c>
      <c r="Q137" s="15">
        <f>IFERROR(Table37[[#This Row],[Total]]/Table37[[#This Row],[Mins]]*Table37[[#This Row],[Adj mins]],0)</f>
        <v>3.4185324187912509</v>
      </c>
      <c r="R137" s="15">
        <v>0</v>
      </c>
      <c r="S137" s="16" t="s">
        <v>374</v>
      </c>
      <c r="T137" s="17">
        <v>5.0000000000000001E-3</v>
      </c>
      <c r="U137" s="16">
        <v>0</v>
      </c>
      <c r="V137" s="71">
        <v>0</v>
      </c>
      <c r="W137" s="401" t="str">
        <f>IF(ISNA(MATCH($D137,'My Squad'!$C$2:$C$16,0)),"","Yes")</f>
        <v/>
      </c>
    </row>
    <row r="138" spans="1:23" ht="15.75" thickBot="1" x14ac:dyDescent="0.3">
      <c r="A138" s="577">
        <v>163</v>
      </c>
      <c r="B138" s="73">
        <v>10</v>
      </c>
      <c r="C138" s="5" t="s">
        <v>51</v>
      </c>
      <c r="D138" s="5" t="s">
        <v>248</v>
      </c>
      <c r="E138" s="70" t="s">
        <v>14</v>
      </c>
      <c r="F138" s="71">
        <v>5</v>
      </c>
      <c r="G138" s="71">
        <v>5.3999999999999999E-2</v>
      </c>
      <c r="H138" s="71">
        <v>0.25900000000000001</v>
      </c>
      <c r="I138" s="71">
        <v>0.20733333333333331</v>
      </c>
      <c r="J138" s="71">
        <v>0</v>
      </c>
      <c r="K138" s="71">
        <v>1.4633333333333334</v>
      </c>
      <c r="L138" s="71">
        <v>0.14666666666666667</v>
      </c>
      <c r="M138" s="72">
        <v>2.1303333333333332</v>
      </c>
      <c r="N138" s="23">
        <v>2.6066666666666637E-2</v>
      </c>
      <c r="O138" s="16">
        <v>78.294333333333327</v>
      </c>
      <c r="P138" s="15">
        <v>90</v>
      </c>
      <c r="Q138" s="15">
        <f>IFERROR(Table37[[#This Row],[Total]]/Table37[[#This Row],[Mins]]*Table37[[#This Row],[Adj mins]],0)</f>
        <v>2.4488362291012971</v>
      </c>
      <c r="R138" s="15">
        <v>6.7</v>
      </c>
      <c r="S138" s="16">
        <v>75</v>
      </c>
      <c r="T138" s="17">
        <v>4.2999999999999997E-2</v>
      </c>
      <c r="U138" s="16">
        <v>16</v>
      </c>
      <c r="V138" s="71">
        <v>2</v>
      </c>
      <c r="W138" s="401" t="str">
        <f>IF(ISNA(MATCH($D138,'My Squad'!$C$2:$C$16,0)),"","Yes")</f>
        <v/>
      </c>
    </row>
    <row r="139" spans="1:23" ht="15.75" thickBot="1" x14ac:dyDescent="0.3">
      <c r="A139" s="577">
        <v>162</v>
      </c>
      <c r="B139" s="73">
        <v>10</v>
      </c>
      <c r="C139" s="5" t="s">
        <v>51</v>
      </c>
      <c r="D139" s="5" t="s">
        <v>131</v>
      </c>
      <c r="E139" s="70" t="s">
        <v>14</v>
      </c>
      <c r="F139" s="71">
        <v>4.5999999999999996</v>
      </c>
      <c r="G139" s="71">
        <v>0.11</v>
      </c>
      <c r="H139" s="71">
        <v>0.152</v>
      </c>
      <c r="I139" s="71">
        <v>0.23733333333333329</v>
      </c>
      <c r="J139" s="71">
        <v>0</v>
      </c>
      <c r="K139" s="71">
        <v>1.7503333333333335</v>
      </c>
      <c r="L139" s="71">
        <v>0.11833333333333333</v>
      </c>
      <c r="M139" s="72">
        <v>2.3679999999999999</v>
      </c>
      <c r="N139" s="23">
        <v>7.9999999999999974E-2</v>
      </c>
      <c r="O139" s="16">
        <v>85.263999999999996</v>
      </c>
      <c r="P139" s="15">
        <v>90</v>
      </c>
      <c r="Q139" s="15">
        <f>IFERROR(Table37[[#This Row],[Total]]/Table37[[#This Row],[Mins]]*Table37[[#This Row],[Adj mins]],0)</f>
        <v>2.499530868830925</v>
      </c>
      <c r="R139" s="15">
        <v>9</v>
      </c>
      <c r="S139" s="16">
        <v>90</v>
      </c>
      <c r="T139" s="17">
        <v>3.1E-2</v>
      </c>
      <c r="U139" s="16">
        <v>21</v>
      </c>
      <c r="V139" s="71">
        <v>2.2999999999999998</v>
      </c>
      <c r="W139" s="401" t="str">
        <f>IF(ISNA(MATCH($D139,'My Squad'!$C$2:$C$16,0)),"","Yes")</f>
        <v>Yes</v>
      </c>
    </row>
    <row r="140" spans="1:23" ht="15.75" thickBot="1" x14ac:dyDescent="0.3">
      <c r="A140" s="577">
        <v>187</v>
      </c>
      <c r="B140" s="73">
        <v>10</v>
      </c>
      <c r="C140" s="5" t="s">
        <v>51</v>
      </c>
      <c r="D140" s="5" t="s">
        <v>1058</v>
      </c>
      <c r="E140" s="70" t="s">
        <v>14</v>
      </c>
      <c r="F140" s="71">
        <v>4.4000000000000004</v>
      </c>
      <c r="G140" s="71">
        <v>0.02</v>
      </c>
      <c r="H140" s="71">
        <v>0.02</v>
      </c>
      <c r="I140" s="71">
        <v>4.2333333333333334E-2</v>
      </c>
      <c r="J140" s="71">
        <v>0</v>
      </c>
      <c r="K140" s="71">
        <v>0.23533333333333334</v>
      </c>
      <c r="L140" s="71">
        <v>1.2999999999999999E-2</v>
      </c>
      <c r="M140" s="72">
        <v>0.33066666666666666</v>
      </c>
      <c r="N140" s="23">
        <v>-0.37939393939393934</v>
      </c>
      <c r="O140" s="16">
        <v>11.775666666666666</v>
      </c>
      <c r="P140" s="15">
        <v>90</v>
      </c>
      <c r="Q140" s="15">
        <f>IFERROR(Table37[[#This Row],[Total]]/Table37[[#This Row],[Mins]]*Table37[[#This Row],[Adj mins]],0)</f>
        <v>2.5272454496560708</v>
      </c>
      <c r="R140" s="15">
        <v>1.9</v>
      </c>
      <c r="S140" s="16">
        <v>43</v>
      </c>
      <c r="T140" s="17">
        <v>2E-3</v>
      </c>
      <c r="U140" s="16">
        <v>7</v>
      </c>
      <c r="V140" s="71">
        <v>1.8</v>
      </c>
      <c r="W140" s="401" t="str">
        <f>IF(ISNA(MATCH($D140,'My Squad'!$C$2:$C$16,0)),"","Yes")</f>
        <v/>
      </c>
    </row>
    <row r="141" spans="1:23" ht="15.75" thickBot="1" x14ac:dyDescent="0.3">
      <c r="A141" s="577">
        <v>153</v>
      </c>
      <c r="B141" s="73">
        <v>10</v>
      </c>
      <c r="C141" s="5" t="s">
        <v>51</v>
      </c>
      <c r="D141" s="5" t="s">
        <v>184</v>
      </c>
      <c r="E141" s="70" t="s">
        <v>14</v>
      </c>
      <c r="F141" s="71">
        <v>4.3</v>
      </c>
      <c r="G141" s="71">
        <v>6.0000000000000001E-3</v>
      </c>
      <c r="H141" s="71">
        <v>5.0000000000000001E-3</v>
      </c>
      <c r="I141" s="71">
        <v>-1.666666666666667E-3</v>
      </c>
      <c r="J141" s="71">
        <v>0</v>
      </c>
      <c r="K141" s="71">
        <v>3.3000000000000002E-2</v>
      </c>
      <c r="L141" s="71">
        <v>2E-3</v>
      </c>
      <c r="M141" s="72">
        <v>4.4333333333333336E-2</v>
      </c>
      <c r="N141" s="23">
        <v>-0.45480620155038759</v>
      </c>
      <c r="O141" s="16">
        <v>1.68</v>
      </c>
      <c r="P141" s="15">
        <v>90</v>
      </c>
      <c r="Q141" s="15">
        <f>IFERROR(Table37[[#This Row],[Total]]/Table37[[#This Row],[Mins]]*Table37[[#This Row],[Adj mins]],0)</f>
        <v>2.3750000000000004</v>
      </c>
      <c r="R141" s="15">
        <v>0.4</v>
      </c>
      <c r="S141" s="16">
        <v>38</v>
      </c>
      <c r="T141" s="17">
        <v>1E-3</v>
      </c>
      <c r="U141" s="16">
        <v>1</v>
      </c>
      <c r="V141" s="71">
        <v>1</v>
      </c>
      <c r="W141" s="401" t="str">
        <f>IF(ISNA(MATCH($D141,'My Squad'!$C$2:$C$16,0)),"","Yes")</f>
        <v/>
      </c>
    </row>
    <row r="142" spans="1:23" ht="15.75" thickBot="1" x14ac:dyDescent="0.3">
      <c r="A142" s="577">
        <v>189</v>
      </c>
      <c r="B142" s="73">
        <v>10</v>
      </c>
      <c r="C142" s="5" t="s">
        <v>51</v>
      </c>
      <c r="D142" s="5" t="s">
        <v>320</v>
      </c>
      <c r="E142" s="70" t="s">
        <v>14</v>
      </c>
      <c r="F142" s="71">
        <v>4.5</v>
      </c>
      <c r="G142" s="71">
        <v>8.7999999999999995E-2</v>
      </c>
      <c r="H142" s="71">
        <v>0.15</v>
      </c>
      <c r="I142" s="71">
        <v>0.21733333333333327</v>
      </c>
      <c r="J142" s="71">
        <v>0</v>
      </c>
      <c r="K142" s="71">
        <v>1.4613333333333334</v>
      </c>
      <c r="L142" s="71">
        <v>0.15066666666666667</v>
      </c>
      <c r="M142" s="72">
        <v>2.0673333333333335</v>
      </c>
      <c r="N142" s="23">
        <v>1.4962962962962992E-2</v>
      </c>
      <c r="O142" s="16">
        <v>81.143000000000001</v>
      </c>
      <c r="P142" s="15">
        <v>90</v>
      </c>
      <c r="Q142" s="15">
        <f>IFERROR(Table37[[#This Row],[Total]]/Table37[[#This Row],[Mins]]*Table37[[#This Row],[Adj mins]],0)</f>
        <v>2.2929889207941536</v>
      </c>
      <c r="R142" s="15">
        <v>7.6</v>
      </c>
      <c r="S142" s="16">
        <v>86</v>
      </c>
      <c r="T142" s="17">
        <v>5.0000000000000001E-3</v>
      </c>
      <c r="U142" s="16">
        <v>12</v>
      </c>
      <c r="V142" s="71">
        <v>1.5</v>
      </c>
      <c r="W142" s="401" t="str">
        <f>IF(ISNA(MATCH($D142,'My Squad'!$C$2:$C$16,0)),"","Yes")</f>
        <v/>
      </c>
    </row>
    <row r="143" spans="1:23" ht="15.75" thickBot="1" x14ac:dyDescent="0.3">
      <c r="A143" s="577">
        <v>171</v>
      </c>
      <c r="B143" s="73">
        <v>10</v>
      </c>
      <c r="C143" s="5" t="s">
        <v>51</v>
      </c>
      <c r="D143" s="5" t="s">
        <v>318</v>
      </c>
      <c r="E143" s="70" t="s">
        <v>14</v>
      </c>
      <c r="F143" s="71">
        <v>4.9000000000000004</v>
      </c>
      <c r="G143" s="71">
        <v>0.14799999999999999</v>
      </c>
      <c r="H143" s="71">
        <v>7.8E-2</v>
      </c>
      <c r="I143" s="71">
        <v>0.10266666666666668</v>
      </c>
      <c r="J143" s="71">
        <v>0</v>
      </c>
      <c r="K143" s="71">
        <v>0.64766666666666672</v>
      </c>
      <c r="L143" s="71">
        <v>4.6333333333333331E-2</v>
      </c>
      <c r="M143" s="72">
        <v>1.0226666666666666</v>
      </c>
      <c r="N143" s="23">
        <v>-0.19945578231292516</v>
      </c>
      <c r="O143" s="16">
        <v>34.739666666666665</v>
      </c>
      <c r="P143" s="15">
        <v>90</v>
      </c>
      <c r="Q143" s="15">
        <f>IFERROR(Table37[[#This Row],[Total]]/Table37[[#This Row],[Mins]]*Table37[[#This Row],[Adj mins]],0)</f>
        <v>2.649420930924304</v>
      </c>
      <c r="R143" s="15">
        <v>6.7</v>
      </c>
      <c r="S143" s="16">
        <v>86</v>
      </c>
      <c r="T143" s="17">
        <v>1.6E-2</v>
      </c>
      <c r="U143" s="16">
        <v>9</v>
      </c>
      <c r="V143" s="71">
        <v>1.3</v>
      </c>
      <c r="W143" s="401" t="str">
        <f>IF(ISNA(MATCH($D143,'My Squad'!$C$2:$C$16,0)),"","Yes")</f>
        <v/>
      </c>
    </row>
    <row r="144" spans="1:23" ht="15.75" thickBot="1" x14ac:dyDescent="0.3">
      <c r="A144" s="577">
        <v>172</v>
      </c>
      <c r="B144" s="73">
        <v>10</v>
      </c>
      <c r="C144" s="5" t="s">
        <v>51</v>
      </c>
      <c r="D144" s="5" t="s">
        <v>94</v>
      </c>
      <c r="E144" s="70" t="s">
        <v>14</v>
      </c>
      <c r="F144" s="71">
        <v>4.9000000000000004</v>
      </c>
      <c r="G144" s="71">
        <v>0.27400000000000002</v>
      </c>
      <c r="H144" s="71">
        <v>0.39400000000000002</v>
      </c>
      <c r="I144" s="71">
        <v>0.11899999999999999</v>
      </c>
      <c r="J144" s="71">
        <v>0</v>
      </c>
      <c r="K144" s="71">
        <v>0.8856666666666666</v>
      </c>
      <c r="L144" s="71">
        <v>0.25333333333333335</v>
      </c>
      <c r="M144" s="72">
        <v>1.9259999999999999</v>
      </c>
      <c r="N144" s="23">
        <v>-1.5102040816326543E-2</v>
      </c>
      <c r="O144" s="16">
        <v>46.115666666666669</v>
      </c>
      <c r="P144" s="15">
        <v>90</v>
      </c>
      <c r="Q144" s="15">
        <f>IFERROR(Table37[[#This Row],[Total]]/Table37[[#This Row],[Mins]]*Table37[[#This Row],[Adj mins]],0)</f>
        <v>3.7588093706404906</v>
      </c>
      <c r="R144" s="15">
        <v>1.6</v>
      </c>
      <c r="S144" s="16">
        <v>71</v>
      </c>
      <c r="T144" s="17">
        <v>3.0000000000000001E-3</v>
      </c>
      <c r="U144" s="16">
        <v>2</v>
      </c>
      <c r="V144" s="71">
        <v>1</v>
      </c>
      <c r="W144" s="401" t="str">
        <f>IF(ISNA(MATCH($D144,'My Squad'!$C$2:$C$16,0)),"","Yes")</f>
        <v/>
      </c>
    </row>
    <row r="145" spans="1:23" ht="15.75" thickBot="1" x14ac:dyDescent="0.3">
      <c r="A145" s="577">
        <v>168</v>
      </c>
      <c r="B145" s="73">
        <v>10</v>
      </c>
      <c r="C145" s="5" t="s">
        <v>51</v>
      </c>
      <c r="D145" s="5" t="s">
        <v>87</v>
      </c>
      <c r="E145" s="70" t="s">
        <v>13</v>
      </c>
      <c r="F145" s="71">
        <v>4.9000000000000004</v>
      </c>
      <c r="G145" s="71">
        <v>0.32500000000000001</v>
      </c>
      <c r="H145" s="71">
        <v>0.51200000000000001</v>
      </c>
      <c r="I145" s="71">
        <v>0.18166666666666667</v>
      </c>
      <c r="J145" s="71">
        <v>0</v>
      </c>
      <c r="K145" s="71">
        <v>1.5976666666666666</v>
      </c>
      <c r="L145" s="71">
        <v>0.127</v>
      </c>
      <c r="M145" s="72">
        <v>2.7433333333333332</v>
      </c>
      <c r="N145" s="23">
        <v>0.15170068027210881</v>
      </c>
      <c r="O145" s="16">
        <v>81.414000000000001</v>
      </c>
      <c r="P145" s="15">
        <v>90</v>
      </c>
      <c r="Q145" s="15">
        <f>IFERROR(Table37[[#This Row],[Total]]/Table37[[#This Row],[Mins]]*Table37[[#This Row],[Adj mins]],0)</f>
        <v>3.0326479475274519</v>
      </c>
      <c r="R145" s="15">
        <v>6.3</v>
      </c>
      <c r="S145" s="16">
        <v>71</v>
      </c>
      <c r="T145" s="17">
        <v>1.2E-2</v>
      </c>
      <c r="U145" s="16">
        <v>14</v>
      </c>
      <c r="V145" s="71">
        <v>1.8</v>
      </c>
      <c r="W145" s="401" t="str">
        <f>IF(ISNA(MATCH($D145,'My Squad'!$C$2:$C$16,0)),"","Yes")</f>
        <v/>
      </c>
    </row>
    <row r="146" spans="1:23" ht="15.75" thickBot="1" x14ac:dyDescent="0.3">
      <c r="A146" s="577">
        <v>157</v>
      </c>
      <c r="B146" s="73">
        <v>10</v>
      </c>
      <c r="C146" s="5" t="s">
        <v>51</v>
      </c>
      <c r="D146" s="5" t="s">
        <v>180</v>
      </c>
      <c r="E146" s="70" t="s">
        <v>13</v>
      </c>
      <c r="F146" s="71">
        <v>4.9000000000000004</v>
      </c>
      <c r="G146" s="71">
        <v>7.6666666666666661E-2</v>
      </c>
      <c r="H146" s="71">
        <v>0.39</v>
      </c>
      <c r="I146" s="71">
        <v>0.17333333333333334</v>
      </c>
      <c r="J146" s="71">
        <v>0</v>
      </c>
      <c r="K146" s="71">
        <v>1.518</v>
      </c>
      <c r="L146" s="71">
        <v>7.7666666666666662E-2</v>
      </c>
      <c r="M146" s="72">
        <v>2.2356666666666665</v>
      </c>
      <c r="N146" s="23">
        <v>4.8095238095238052E-2</v>
      </c>
      <c r="O146" s="16">
        <v>80.684666666666672</v>
      </c>
      <c r="P146" s="15">
        <v>90</v>
      </c>
      <c r="Q146" s="15">
        <f>IFERROR(Table37[[#This Row],[Total]]/Table37[[#This Row],[Mins]]*Table37[[#This Row],[Adj mins]],0)</f>
        <v>2.4937823791385387</v>
      </c>
      <c r="R146" s="15">
        <v>8.8000000000000007</v>
      </c>
      <c r="S146" s="16">
        <v>88</v>
      </c>
      <c r="T146" s="17">
        <v>0.01</v>
      </c>
      <c r="U146" s="16">
        <v>24</v>
      </c>
      <c r="V146" s="71">
        <v>2.7</v>
      </c>
      <c r="W146" s="401" t="str">
        <f>IF(ISNA(MATCH($D146,'My Squad'!$C$2:$C$16,0)),"","Yes")</f>
        <v/>
      </c>
    </row>
    <row r="147" spans="1:23" ht="15.75" thickBot="1" x14ac:dyDescent="0.3">
      <c r="A147" s="577">
        <v>166</v>
      </c>
      <c r="B147" s="73">
        <v>10</v>
      </c>
      <c r="C147" s="5" t="s">
        <v>51</v>
      </c>
      <c r="D147" s="5" t="s">
        <v>614</v>
      </c>
      <c r="E147" s="70" t="s">
        <v>13</v>
      </c>
      <c r="F147" s="71">
        <v>5.6</v>
      </c>
      <c r="G147" s="71">
        <v>2.8333333333333332E-2</v>
      </c>
      <c r="H147" s="71">
        <v>5.7000000000000002E-2</v>
      </c>
      <c r="I147" s="71">
        <v>2.1666666666666667E-2</v>
      </c>
      <c r="J147" s="71">
        <v>0</v>
      </c>
      <c r="K147" s="71">
        <v>0.184</v>
      </c>
      <c r="L147" s="71">
        <v>8.3333333333333332E-3</v>
      </c>
      <c r="M147" s="72">
        <v>0.29933333333333334</v>
      </c>
      <c r="N147" s="23">
        <v>-0.30369047619047623</v>
      </c>
      <c r="O147" s="16">
        <v>9.4026666666666667</v>
      </c>
      <c r="P147" s="15">
        <v>90</v>
      </c>
      <c r="Q147" s="15">
        <f>IFERROR(Table37[[#This Row],[Total]]/Table37[[#This Row],[Mins]]*Table37[[#This Row],[Adj mins]],0)</f>
        <v>2.8651446398184914</v>
      </c>
      <c r="R147" s="15">
        <v>0.5</v>
      </c>
      <c r="S147" s="16">
        <v>15</v>
      </c>
      <c r="T147" s="17">
        <v>1E-3</v>
      </c>
      <c r="U147" s="16">
        <v>3</v>
      </c>
      <c r="V147" s="71">
        <v>1</v>
      </c>
      <c r="W147" s="401" t="str">
        <f>IF(ISNA(MATCH($D147,'My Squad'!$C$2:$C$16,0)),"","Yes")</f>
        <v/>
      </c>
    </row>
    <row r="148" spans="1:23" ht="15.75" thickBot="1" x14ac:dyDescent="0.3">
      <c r="A148" s="577">
        <v>174</v>
      </c>
      <c r="B148" s="73">
        <v>10</v>
      </c>
      <c r="C148" s="5" t="s">
        <v>51</v>
      </c>
      <c r="D148" s="5" t="s">
        <v>324</v>
      </c>
      <c r="E148" s="70" t="s">
        <v>13</v>
      </c>
      <c r="F148" s="71">
        <v>4.5</v>
      </c>
      <c r="G148" s="71">
        <v>3.3333333333333335E-3</v>
      </c>
      <c r="H148" s="71">
        <v>3.3000000000000002E-2</v>
      </c>
      <c r="I148" s="71">
        <v>3.2000000000000001E-2</v>
      </c>
      <c r="J148" s="71">
        <v>0</v>
      </c>
      <c r="K148" s="71">
        <v>0.21566666666666667</v>
      </c>
      <c r="L148" s="71">
        <v>2E-3</v>
      </c>
      <c r="M148" s="72">
        <v>0.28599999999999998</v>
      </c>
      <c r="N148" s="23">
        <v>-0.38088888888888889</v>
      </c>
      <c r="O148" s="16">
        <v>11.936333333333334</v>
      </c>
      <c r="P148" s="15">
        <v>90</v>
      </c>
      <c r="Q148" s="15">
        <f>IFERROR(Table37[[#This Row],[Total]]/Table37[[#This Row],[Mins]]*Table37[[#This Row],[Adj mins]],0)</f>
        <v>2.1564411181546537</v>
      </c>
      <c r="R148" s="15">
        <v>2.2000000000000002</v>
      </c>
      <c r="S148" s="16">
        <v>50</v>
      </c>
      <c r="T148" s="17">
        <v>8.0000000000000002E-3</v>
      </c>
      <c r="U148" s="16">
        <v>8</v>
      </c>
      <c r="V148" s="71">
        <v>2</v>
      </c>
      <c r="W148" s="401" t="str">
        <f>IF(ISNA(MATCH($D148,'My Squad'!$C$2:$C$16,0)),"","Yes")</f>
        <v/>
      </c>
    </row>
    <row r="149" spans="1:23" ht="15.75" thickBot="1" x14ac:dyDescent="0.3">
      <c r="A149" s="577">
        <v>161</v>
      </c>
      <c r="B149" s="73">
        <v>10</v>
      </c>
      <c r="C149" s="5" t="s">
        <v>51</v>
      </c>
      <c r="D149" s="5" t="s">
        <v>321</v>
      </c>
      <c r="E149" s="70" t="s">
        <v>13</v>
      </c>
      <c r="F149" s="71">
        <v>4.8</v>
      </c>
      <c r="G149" s="71">
        <v>0</v>
      </c>
      <c r="H149" s="71">
        <v>1E-3</v>
      </c>
      <c r="I149" s="71">
        <v>1E-3</v>
      </c>
      <c r="J149" s="71">
        <v>0</v>
      </c>
      <c r="K149" s="71">
        <v>6.333333333333334E-3</v>
      </c>
      <c r="L149" s="71">
        <v>0</v>
      </c>
      <c r="M149" s="72">
        <v>8.3333333333333332E-3</v>
      </c>
      <c r="N149" s="23">
        <v>-0.41493055555555558</v>
      </c>
      <c r="O149" s="16">
        <v>0.3</v>
      </c>
      <c r="P149" s="15">
        <v>90</v>
      </c>
      <c r="Q149" s="15">
        <f>IFERROR(Table37[[#This Row],[Total]]/Table37[[#This Row],[Mins]]*Table37[[#This Row],[Adj mins]],0)</f>
        <v>2.5</v>
      </c>
      <c r="R149" s="15">
        <v>0</v>
      </c>
      <c r="S149" s="16" t="s">
        <v>374</v>
      </c>
      <c r="T149" s="17">
        <v>0</v>
      </c>
      <c r="U149" s="16">
        <v>0</v>
      </c>
      <c r="V149" s="71">
        <v>0</v>
      </c>
      <c r="W149" s="401" t="str">
        <f>IF(ISNA(MATCH($D149,'My Squad'!$C$2:$C$16,0)),"","Yes")</f>
        <v/>
      </c>
    </row>
    <row r="150" spans="1:23" ht="15.75" thickBot="1" x14ac:dyDescent="0.3">
      <c r="A150" s="577">
        <v>182</v>
      </c>
      <c r="B150" s="73">
        <v>10</v>
      </c>
      <c r="C150" s="5" t="s">
        <v>51</v>
      </c>
      <c r="D150" s="5" t="s">
        <v>55</v>
      </c>
      <c r="E150" s="70" t="s">
        <v>13</v>
      </c>
      <c r="F150" s="71">
        <v>11</v>
      </c>
      <c r="G150" s="71">
        <v>2.0683333333333334</v>
      </c>
      <c r="H150" s="71">
        <v>0.76</v>
      </c>
      <c r="I150" s="71">
        <v>0.17599999999999999</v>
      </c>
      <c r="J150" s="71">
        <v>0</v>
      </c>
      <c r="K150" s="71">
        <v>1.512</v>
      </c>
      <c r="L150" s="71">
        <v>0.64400000000000002</v>
      </c>
      <c r="M150" s="72">
        <v>5.160333333333333</v>
      </c>
      <c r="N150" s="23">
        <v>0.28730303030303028</v>
      </c>
      <c r="O150" s="16">
        <v>80.263999999999996</v>
      </c>
      <c r="P150" s="15">
        <v>90</v>
      </c>
      <c r="Q150" s="15">
        <f>IFERROR(Table37[[#This Row],[Total]]/Table37[[#This Row],[Mins]]*Table37[[#This Row],[Adj mins]],0)</f>
        <v>5.7862802750921958</v>
      </c>
      <c r="R150" s="15">
        <v>8.6</v>
      </c>
      <c r="S150" s="16">
        <v>86</v>
      </c>
      <c r="T150" s="17">
        <v>0.55299999999999994</v>
      </c>
      <c r="U150" s="16">
        <v>79</v>
      </c>
      <c r="V150" s="71">
        <v>8.8000000000000007</v>
      </c>
      <c r="W150" s="401" t="str">
        <f>IF(ISNA(MATCH($D150,'My Squad'!$C$2:$C$16,0)),"","Yes")</f>
        <v>Yes</v>
      </c>
    </row>
    <row r="151" spans="1:23" ht="15.75" thickBot="1" x14ac:dyDescent="0.3">
      <c r="A151" s="577">
        <v>621</v>
      </c>
      <c r="B151" s="73">
        <v>10</v>
      </c>
      <c r="C151" s="5" t="s">
        <v>51</v>
      </c>
      <c r="D151" s="5" t="s">
        <v>1351</v>
      </c>
      <c r="E151" s="70" t="s">
        <v>13</v>
      </c>
      <c r="F151" s="71">
        <v>6.1</v>
      </c>
      <c r="G151" s="71">
        <v>0.78</v>
      </c>
      <c r="H151" s="71">
        <v>0.157</v>
      </c>
      <c r="I151" s="71">
        <v>8.2666666666666666E-2</v>
      </c>
      <c r="J151" s="71">
        <v>0</v>
      </c>
      <c r="K151" s="71">
        <v>0.746</v>
      </c>
      <c r="L151" s="71">
        <v>0.13400000000000001</v>
      </c>
      <c r="M151" s="72">
        <v>1.8996666666666666</v>
      </c>
      <c r="N151" s="23">
        <v>-1.6448087431694E-2</v>
      </c>
      <c r="O151" s="16">
        <v>36.594000000000001</v>
      </c>
      <c r="P151" s="15">
        <v>90</v>
      </c>
      <c r="Q151" s="15">
        <f>IFERROR(Table37[[#This Row],[Total]]/Table37[[#This Row],[Mins]]*Table37[[#This Row],[Adj mins]],0)</f>
        <v>4.6720773897360219</v>
      </c>
      <c r="R151" s="15">
        <v>1.4</v>
      </c>
      <c r="S151" s="16">
        <v>24</v>
      </c>
      <c r="T151" s="17">
        <v>5.0000000000000001E-3</v>
      </c>
      <c r="U151" s="16">
        <v>9</v>
      </c>
      <c r="V151" s="71">
        <v>1.8</v>
      </c>
      <c r="W151" s="401" t="str">
        <f>IF(ISNA(MATCH($D151,'My Squad'!$C$2:$C$16,0)),"","Yes")</f>
        <v/>
      </c>
    </row>
    <row r="152" spans="1:23" ht="15.75" thickBot="1" x14ac:dyDescent="0.3">
      <c r="A152" s="577">
        <v>179</v>
      </c>
      <c r="B152" s="73">
        <v>10</v>
      </c>
      <c r="C152" s="5" t="s">
        <v>51</v>
      </c>
      <c r="D152" s="5" t="s">
        <v>207</v>
      </c>
      <c r="E152" s="70" t="s">
        <v>13</v>
      </c>
      <c r="F152" s="71">
        <v>6.2</v>
      </c>
      <c r="G152" s="71">
        <v>0.36166666666666669</v>
      </c>
      <c r="H152" s="71">
        <v>0.26</v>
      </c>
      <c r="I152" s="71">
        <v>6.5666666666666665E-2</v>
      </c>
      <c r="J152" s="71">
        <v>0</v>
      </c>
      <c r="K152" s="71">
        <v>0.60566666666666669</v>
      </c>
      <c r="L152" s="71">
        <v>7.5999999999999998E-2</v>
      </c>
      <c r="M152" s="72">
        <v>1.369</v>
      </c>
      <c r="N152" s="23">
        <v>-0.1017741935483871</v>
      </c>
      <c r="O152" s="16">
        <v>31.155666666666665</v>
      </c>
      <c r="P152" s="15">
        <v>90</v>
      </c>
      <c r="Q152" s="15">
        <f>IFERROR(Table37[[#This Row],[Total]]/Table37[[#This Row],[Mins]]*Table37[[#This Row],[Adj mins]],0)</f>
        <v>3.9546577936597949</v>
      </c>
      <c r="R152" s="15">
        <v>1.2</v>
      </c>
      <c r="S152" s="16">
        <v>21</v>
      </c>
      <c r="T152" s="17">
        <v>2E-3</v>
      </c>
      <c r="U152" s="16">
        <v>5</v>
      </c>
      <c r="V152" s="71">
        <v>1</v>
      </c>
      <c r="W152" s="401" t="str">
        <f>IF(ISNA(MATCH($D152,'My Squad'!$C$2:$C$16,0)),"","Yes")</f>
        <v/>
      </c>
    </row>
    <row r="153" spans="1:23" ht="15.75" thickBot="1" x14ac:dyDescent="0.3">
      <c r="A153" s="577">
        <v>560</v>
      </c>
      <c r="B153" s="73">
        <v>10</v>
      </c>
      <c r="C153" s="5" t="s">
        <v>51</v>
      </c>
      <c r="D153" s="5" t="s">
        <v>369</v>
      </c>
      <c r="E153" s="70" t="s">
        <v>13</v>
      </c>
      <c r="F153" s="71">
        <v>6.2</v>
      </c>
      <c r="G153" s="71">
        <v>0.12</v>
      </c>
      <c r="H153" s="71">
        <v>0.22500000000000001</v>
      </c>
      <c r="I153" s="71">
        <v>4.5666666666666668E-2</v>
      </c>
      <c r="J153" s="71">
        <v>0</v>
      </c>
      <c r="K153" s="71">
        <v>0.44133333333333336</v>
      </c>
      <c r="L153" s="71">
        <v>4.2333333333333334E-2</v>
      </c>
      <c r="M153" s="72">
        <v>0.8743333333333333</v>
      </c>
      <c r="N153" s="23">
        <v>-0.18155913978494623</v>
      </c>
      <c r="O153" s="16">
        <v>23.629000000000001</v>
      </c>
      <c r="P153" s="15">
        <v>90</v>
      </c>
      <c r="Q153" s="15">
        <f>IFERROR(Table37[[#This Row],[Total]]/Table37[[#This Row],[Mins]]*Table37[[#This Row],[Adj mins]],0)</f>
        <v>3.3302298023615049</v>
      </c>
      <c r="R153" s="15">
        <v>4.2</v>
      </c>
      <c r="S153" s="16">
        <v>42</v>
      </c>
      <c r="T153" s="17">
        <v>6.0000000000000001E-3</v>
      </c>
      <c r="U153" s="16">
        <v>14</v>
      </c>
      <c r="V153" s="71">
        <v>1.6</v>
      </c>
      <c r="W153" s="401" t="str">
        <f>IF(ISNA(MATCH($D153,'My Squad'!$C$2:$C$16,0)),"","Yes")</f>
        <v/>
      </c>
    </row>
    <row r="154" spans="1:23" ht="15.75" thickBot="1" x14ac:dyDescent="0.3">
      <c r="A154" s="577">
        <v>177</v>
      </c>
      <c r="B154" s="73">
        <v>10</v>
      </c>
      <c r="C154" s="5" t="s">
        <v>51</v>
      </c>
      <c r="D154" s="5" t="s">
        <v>323</v>
      </c>
      <c r="E154" s="70" t="s">
        <v>13</v>
      </c>
      <c r="F154" s="71">
        <v>6.5</v>
      </c>
      <c r="G154" s="71">
        <v>0.92833333333333334</v>
      </c>
      <c r="H154" s="71">
        <v>0.39800000000000002</v>
      </c>
      <c r="I154" s="71">
        <v>0.16366666666666665</v>
      </c>
      <c r="J154" s="71">
        <v>0</v>
      </c>
      <c r="K154" s="71">
        <v>1.488</v>
      </c>
      <c r="L154" s="71">
        <v>0.19733333333333333</v>
      </c>
      <c r="M154" s="72">
        <v>3.1753333333333331</v>
      </c>
      <c r="N154" s="23">
        <v>0.18082051282051279</v>
      </c>
      <c r="O154" s="16">
        <v>71.203000000000003</v>
      </c>
      <c r="P154" s="15">
        <v>90</v>
      </c>
      <c r="Q154" s="15">
        <f>IFERROR(Table37[[#This Row],[Total]]/Table37[[#This Row],[Mins]]*Table37[[#This Row],[Adj mins]],0)</f>
        <v>4.0135949327977745</v>
      </c>
      <c r="R154" s="15">
        <v>6.9</v>
      </c>
      <c r="S154" s="16">
        <v>77</v>
      </c>
      <c r="T154" s="17">
        <v>8.5999999999999993E-2</v>
      </c>
      <c r="U154" s="16">
        <v>46</v>
      </c>
      <c r="V154" s="71">
        <v>5.8</v>
      </c>
      <c r="W154" s="401" t="str">
        <f>IF(ISNA(MATCH($D154,'My Squad'!$C$2:$C$16,0)),"","Yes")</f>
        <v/>
      </c>
    </row>
    <row r="155" spans="1:23" ht="15.75" thickBot="1" x14ac:dyDescent="0.3">
      <c r="A155" s="577">
        <v>386</v>
      </c>
      <c r="B155" s="73">
        <v>10</v>
      </c>
      <c r="C155" s="5" t="s">
        <v>51</v>
      </c>
      <c r="D155" s="5" t="s">
        <v>656</v>
      </c>
      <c r="E155" s="70" t="s">
        <v>13</v>
      </c>
      <c r="F155" s="71">
        <v>6.3</v>
      </c>
      <c r="G155" s="71">
        <v>0</v>
      </c>
      <c r="H155" s="71">
        <v>0</v>
      </c>
      <c r="I155" s="71">
        <v>0</v>
      </c>
      <c r="J155" s="71">
        <v>0</v>
      </c>
      <c r="K155" s="71">
        <v>0</v>
      </c>
      <c r="L155" s="71">
        <v>0</v>
      </c>
      <c r="M155" s="72">
        <v>0</v>
      </c>
      <c r="N155" s="23">
        <v>-0.31746031746031744</v>
      </c>
      <c r="O155" s="16">
        <v>0</v>
      </c>
      <c r="P155" s="15">
        <v>90</v>
      </c>
      <c r="Q155" s="15">
        <f>IFERROR(Table37[[#This Row],[Total]]/Table37[[#This Row],[Mins]]*Table37[[#This Row],[Adj mins]],0)</f>
        <v>0</v>
      </c>
      <c r="R155" s="15">
        <v>3.4</v>
      </c>
      <c r="S155" s="16">
        <v>61</v>
      </c>
      <c r="T155" s="17">
        <v>1.8000000000000002E-2</v>
      </c>
      <c r="U155" s="16">
        <v>19</v>
      </c>
      <c r="V155" s="71">
        <v>3.8</v>
      </c>
      <c r="W155" s="401" t="str">
        <f>IF(ISNA(MATCH($D155,'My Squad'!$C$2:$C$16,0)),"","Yes")</f>
        <v/>
      </c>
    </row>
    <row r="156" spans="1:23" ht="15.75" thickBot="1" x14ac:dyDescent="0.3">
      <c r="A156" s="577">
        <v>158</v>
      </c>
      <c r="B156" s="73">
        <v>10</v>
      </c>
      <c r="C156" s="5" t="s">
        <v>51</v>
      </c>
      <c r="D156" s="5" t="s">
        <v>544</v>
      </c>
      <c r="E156" s="70" t="s">
        <v>13</v>
      </c>
      <c r="F156" s="71">
        <v>4.5</v>
      </c>
      <c r="G156" s="71">
        <v>0</v>
      </c>
      <c r="H156" s="71">
        <v>2E-3</v>
      </c>
      <c r="I156" s="71">
        <v>1E-3</v>
      </c>
      <c r="J156" s="71">
        <v>0</v>
      </c>
      <c r="K156" s="71">
        <v>5.6666666666666671E-3</v>
      </c>
      <c r="L156" s="71">
        <v>0</v>
      </c>
      <c r="M156" s="72">
        <v>8.6666666666666663E-3</v>
      </c>
      <c r="N156" s="23">
        <v>-0.44251851851851853</v>
      </c>
      <c r="O156" s="16">
        <v>0.3</v>
      </c>
      <c r="P156" s="15">
        <v>90</v>
      </c>
      <c r="Q156" s="15">
        <f>IFERROR(Table37[[#This Row],[Total]]/Table37[[#This Row],[Mins]]*Table37[[#This Row],[Adj mins]],0)</f>
        <v>2.6</v>
      </c>
      <c r="R156" s="15">
        <v>0</v>
      </c>
      <c r="S156" s="16">
        <v>0</v>
      </c>
      <c r="T156" s="17">
        <v>1E-3</v>
      </c>
      <c r="U156" s="16">
        <v>0</v>
      </c>
      <c r="V156" s="71">
        <v>0</v>
      </c>
      <c r="W156" s="401" t="str">
        <f>IF(ISNA(MATCH($D156,'My Squad'!$C$2:$C$16,0)),"","Yes")</f>
        <v/>
      </c>
    </row>
    <row r="157" spans="1:23" ht="15.75" thickBot="1" x14ac:dyDescent="0.3">
      <c r="A157" s="577">
        <v>184</v>
      </c>
      <c r="B157" s="73">
        <v>10</v>
      </c>
      <c r="C157" s="5" t="s">
        <v>51</v>
      </c>
      <c r="D157" s="5" t="s">
        <v>1510</v>
      </c>
      <c r="E157" s="70" t="s">
        <v>13</v>
      </c>
      <c r="F157" s="71">
        <v>4.5</v>
      </c>
      <c r="G157" s="71">
        <v>8.3333333333333332E-3</v>
      </c>
      <c r="H157" s="71">
        <v>5.0000000000000001E-3</v>
      </c>
      <c r="I157" s="71">
        <v>4.0000000000000001E-3</v>
      </c>
      <c r="J157" s="71">
        <v>0</v>
      </c>
      <c r="K157" s="71">
        <v>0.02</v>
      </c>
      <c r="L157" s="71">
        <v>1.3333333333333333E-3</v>
      </c>
      <c r="M157" s="72">
        <v>3.8666666666666669E-2</v>
      </c>
      <c r="N157" s="23">
        <v>-0.43585185185185188</v>
      </c>
      <c r="O157" s="16">
        <v>1.02</v>
      </c>
      <c r="P157" s="15">
        <v>90</v>
      </c>
      <c r="Q157" s="15">
        <f>IFERROR(Table37[[#This Row],[Total]]/Table37[[#This Row],[Mins]]*Table37[[#This Row],[Adj mins]],0)</f>
        <v>3.4117647058823533</v>
      </c>
      <c r="R157" s="15">
        <v>1.9</v>
      </c>
      <c r="S157" s="16">
        <v>34</v>
      </c>
      <c r="T157" s="17">
        <v>3.0000000000000001E-3</v>
      </c>
      <c r="U157" s="16">
        <v>5</v>
      </c>
      <c r="V157" s="71">
        <v>1</v>
      </c>
      <c r="W157" s="401" t="str">
        <f>IF(ISNA(MATCH($D157,'My Squad'!$C$2:$C$16,0)),"","Yes")</f>
        <v/>
      </c>
    </row>
    <row r="158" spans="1:23" ht="15.75" thickBot="1" x14ac:dyDescent="0.3">
      <c r="A158" s="577">
        <v>181</v>
      </c>
      <c r="B158" s="73">
        <v>10</v>
      </c>
      <c r="C158" s="5" t="s">
        <v>51</v>
      </c>
      <c r="D158" s="5" t="s">
        <v>325</v>
      </c>
      <c r="E158" s="70" t="s">
        <v>13</v>
      </c>
      <c r="F158" s="71">
        <v>6</v>
      </c>
      <c r="G158" s="71">
        <v>0.93166666666666664</v>
      </c>
      <c r="H158" s="71">
        <v>0.19</v>
      </c>
      <c r="I158" s="71">
        <v>7.9666666666666663E-2</v>
      </c>
      <c r="J158" s="71">
        <v>0</v>
      </c>
      <c r="K158" s="71">
        <v>0.75499999999999989</v>
      </c>
      <c r="L158" s="71">
        <v>0.28066666666666668</v>
      </c>
      <c r="M158" s="72">
        <v>2.2370000000000001</v>
      </c>
      <c r="N158" s="23">
        <v>3.9500000000000014E-2</v>
      </c>
      <c r="O158" s="16">
        <v>36.642666666666663</v>
      </c>
      <c r="P158" s="15">
        <v>90</v>
      </c>
      <c r="Q158" s="15">
        <f>IFERROR(Table37[[#This Row],[Total]]/Table37[[#This Row],[Mins]]*Table37[[#This Row],[Adj mins]],0)</f>
        <v>5.4944145258714796</v>
      </c>
      <c r="R158" s="15">
        <v>1.8</v>
      </c>
      <c r="S158" s="16">
        <v>18</v>
      </c>
      <c r="T158" s="17">
        <v>2.7999999999999997E-2</v>
      </c>
      <c r="U158" s="16">
        <v>14</v>
      </c>
      <c r="V158" s="71">
        <v>1.6</v>
      </c>
      <c r="W158" s="401" t="str">
        <f>IF(ISNA(MATCH($D158,'My Squad'!$C$2:$C$16,0)),"","Yes")</f>
        <v/>
      </c>
    </row>
    <row r="159" spans="1:23" ht="15.75" thickBot="1" x14ac:dyDescent="0.3">
      <c r="A159" s="577">
        <v>165</v>
      </c>
      <c r="B159" s="73">
        <v>10</v>
      </c>
      <c r="C159" s="5" t="s">
        <v>51</v>
      </c>
      <c r="D159" s="5" t="s">
        <v>290</v>
      </c>
      <c r="E159" s="70" t="s">
        <v>15</v>
      </c>
      <c r="F159" s="71">
        <v>5</v>
      </c>
      <c r="G159" s="71">
        <v>1.3333333333333333E-3</v>
      </c>
      <c r="H159" s="71">
        <v>0</v>
      </c>
      <c r="I159" s="71">
        <v>0</v>
      </c>
      <c r="J159" s="71">
        <v>0</v>
      </c>
      <c r="K159" s="71">
        <v>3.3333333333333335E-3</v>
      </c>
      <c r="L159" s="71">
        <v>3.3333333333333332E-4</v>
      </c>
      <c r="M159" s="72">
        <v>5.0000000000000001E-3</v>
      </c>
      <c r="N159" s="23">
        <v>-0.39900000000000002</v>
      </c>
      <c r="O159" s="16">
        <v>0.15</v>
      </c>
      <c r="P159" s="15">
        <v>90</v>
      </c>
      <c r="Q159" s="15">
        <f>IFERROR(Table37[[#This Row],[Total]]/Table37[[#This Row],[Mins]]*Table37[[#This Row],[Adj mins]],0)</f>
        <v>3</v>
      </c>
      <c r="R159" s="15">
        <v>0</v>
      </c>
      <c r="S159" s="16" t="s">
        <v>374</v>
      </c>
      <c r="T159" s="17">
        <v>1E-3</v>
      </c>
      <c r="U159" s="16">
        <v>0</v>
      </c>
      <c r="V159" s="71">
        <v>0</v>
      </c>
      <c r="W159" s="401" t="str">
        <f>IF(ISNA(MATCH($D159,'My Squad'!$C$2:$C$16,0)),"","Yes")</f>
        <v/>
      </c>
    </row>
    <row r="160" spans="1:23" ht="15.75" thickBot="1" x14ac:dyDescent="0.3">
      <c r="A160" s="577">
        <v>180</v>
      </c>
      <c r="B160" s="73">
        <v>10</v>
      </c>
      <c r="C160" s="5" t="s">
        <v>51</v>
      </c>
      <c r="D160" s="5" t="s">
        <v>52</v>
      </c>
      <c r="E160" s="70" t="s">
        <v>15</v>
      </c>
      <c r="F160" s="71">
        <v>7.9</v>
      </c>
      <c r="G160" s="71">
        <v>1.6559999999999999</v>
      </c>
      <c r="H160" s="71">
        <v>0.373</v>
      </c>
      <c r="I160" s="71">
        <v>0</v>
      </c>
      <c r="J160" s="71">
        <v>0</v>
      </c>
      <c r="K160" s="71">
        <v>1.3423333333333334</v>
      </c>
      <c r="L160" s="71">
        <v>0.56466666666666665</v>
      </c>
      <c r="M160" s="72">
        <v>3.9359999999999999</v>
      </c>
      <c r="N160" s="23">
        <v>0.2450632911392405</v>
      </c>
      <c r="O160" s="16">
        <v>72.108333333333334</v>
      </c>
      <c r="P160" s="15">
        <v>90</v>
      </c>
      <c r="Q160" s="15">
        <f>IFERROR(Table37[[#This Row],[Total]]/Table37[[#This Row],[Mins]]*Table37[[#This Row],[Adj mins]],0)</f>
        <v>4.9126083439269621</v>
      </c>
      <c r="R160" s="15">
        <v>7.7</v>
      </c>
      <c r="S160" s="16">
        <v>77</v>
      </c>
      <c r="T160" s="17">
        <v>0.17499999999999999</v>
      </c>
      <c r="U160" s="16">
        <v>57</v>
      </c>
      <c r="V160" s="71">
        <v>6.3</v>
      </c>
      <c r="W160" s="401" t="str">
        <f>IF(ISNA(MATCH($D160,'My Squad'!$C$2:$C$16,0)),"","Yes")</f>
        <v/>
      </c>
    </row>
    <row r="161" spans="1:23" ht="15.75" thickBot="1" x14ac:dyDescent="0.3">
      <c r="A161" s="577">
        <v>164</v>
      </c>
      <c r="B161" s="73">
        <v>10</v>
      </c>
      <c r="C161" s="5" t="s">
        <v>51</v>
      </c>
      <c r="D161" s="5" t="s">
        <v>543</v>
      </c>
      <c r="E161" s="70" t="s">
        <v>15</v>
      </c>
      <c r="F161" s="71">
        <v>5.4</v>
      </c>
      <c r="G161" s="71">
        <v>0</v>
      </c>
      <c r="H161" s="71">
        <v>0</v>
      </c>
      <c r="I161" s="71">
        <v>0</v>
      </c>
      <c r="J161" s="71">
        <v>0</v>
      </c>
      <c r="K161" s="71">
        <v>0</v>
      </c>
      <c r="L161" s="71">
        <v>0</v>
      </c>
      <c r="M161" s="72">
        <v>0</v>
      </c>
      <c r="N161" s="23">
        <v>-0.37037037037037035</v>
      </c>
      <c r="O161" s="16">
        <v>0</v>
      </c>
      <c r="P161" s="15">
        <v>90</v>
      </c>
      <c r="Q161" s="15">
        <f>IFERROR(Table37[[#This Row],[Total]]/Table37[[#This Row],[Mins]]*Table37[[#This Row],[Adj mins]],0)</f>
        <v>0</v>
      </c>
      <c r="R161" s="15">
        <v>0</v>
      </c>
      <c r="S161" s="16" t="s">
        <v>374</v>
      </c>
      <c r="T161" s="17">
        <v>1E-3</v>
      </c>
      <c r="U161" s="16">
        <v>0</v>
      </c>
      <c r="V161" s="71">
        <v>0</v>
      </c>
      <c r="W161" s="401" t="str">
        <f>IF(ISNA(MATCH($D161,'My Squad'!$C$2:$C$16,0)),"","Yes")</f>
        <v/>
      </c>
    </row>
    <row r="162" spans="1:23" ht="15.75" thickBot="1" x14ac:dyDescent="0.3">
      <c r="A162" s="577">
        <v>178</v>
      </c>
      <c r="B162" s="73">
        <v>10</v>
      </c>
      <c r="C162" s="5" t="s">
        <v>51</v>
      </c>
      <c r="D162" s="5" t="s">
        <v>1511</v>
      </c>
      <c r="E162" s="70" t="s">
        <v>15</v>
      </c>
      <c r="F162" s="71">
        <v>4.8</v>
      </c>
      <c r="G162" s="71">
        <v>9.3333333333333341E-3</v>
      </c>
      <c r="H162" s="71">
        <v>7.0000000000000001E-3</v>
      </c>
      <c r="I162" s="71">
        <v>0</v>
      </c>
      <c r="J162" s="71">
        <v>0</v>
      </c>
      <c r="K162" s="71">
        <v>1.7000000000000001E-2</v>
      </c>
      <c r="L162" s="71">
        <v>4.0000000000000001E-3</v>
      </c>
      <c r="M162" s="72">
        <v>3.7333333333333336E-2</v>
      </c>
      <c r="N162" s="23">
        <v>-0.40888888888888886</v>
      </c>
      <c r="O162" s="16">
        <v>0.84</v>
      </c>
      <c r="P162" s="15">
        <v>90</v>
      </c>
      <c r="Q162" s="15">
        <f>IFERROR(Table37[[#This Row],[Total]]/Table37[[#This Row],[Mins]]*Table37[[#This Row],[Adj mins]],0)</f>
        <v>4.0000000000000009</v>
      </c>
      <c r="R162" s="15">
        <v>0.3</v>
      </c>
      <c r="S162" s="16">
        <v>24</v>
      </c>
      <c r="T162" s="17">
        <v>6.0000000000000001E-3</v>
      </c>
      <c r="U162" s="16">
        <v>1</v>
      </c>
      <c r="V162" s="71">
        <v>1</v>
      </c>
      <c r="W162" s="401" t="str">
        <f>IF(ISNA(MATCH($D162,'My Squad'!$C$2:$C$16,0)),"","Yes")</f>
        <v/>
      </c>
    </row>
    <row r="163" spans="1:23" ht="15.75" thickBot="1" x14ac:dyDescent="0.3">
      <c r="A163" s="577">
        <v>201</v>
      </c>
      <c r="B163" s="73">
        <v>10</v>
      </c>
      <c r="C163" s="5" t="s">
        <v>110</v>
      </c>
      <c r="D163" s="5" t="s">
        <v>326</v>
      </c>
      <c r="E163" s="70" t="s">
        <v>16</v>
      </c>
      <c r="F163" s="71">
        <v>4.4000000000000004</v>
      </c>
      <c r="G163" s="71">
        <v>0</v>
      </c>
      <c r="H163" s="71">
        <v>0</v>
      </c>
      <c r="I163" s="71">
        <v>0.503</v>
      </c>
      <c r="J163" s="71">
        <v>0.66566666666666663</v>
      </c>
      <c r="K163" s="71">
        <v>1.8076666666666665</v>
      </c>
      <c r="L163" s="71">
        <v>8.9666666666666672E-2</v>
      </c>
      <c r="M163" s="72">
        <v>3.0659999999999998</v>
      </c>
      <c r="N163" s="23">
        <v>0.24227272727272722</v>
      </c>
      <c r="O163" s="16">
        <v>85.01133333333334</v>
      </c>
      <c r="P163" s="15">
        <v>90</v>
      </c>
      <c r="Q163" s="15">
        <f>IFERROR(Table37[[#This Row],[Total]]/Table37[[#This Row],[Mins]]*Table37[[#This Row],[Adj mins]],0)</f>
        <v>3.2459201518228937</v>
      </c>
      <c r="R163" s="15">
        <v>9</v>
      </c>
      <c r="S163" s="16">
        <v>90</v>
      </c>
      <c r="T163" s="17">
        <v>0.10400000000000001</v>
      </c>
      <c r="U163" s="16">
        <v>32</v>
      </c>
      <c r="V163" s="71">
        <v>3.6</v>
      </c>
      <c r="W163" s="401" t="str">
        <f>IF(ISNA(MATCH($D163,'My Squad'!$C$2:$C$16,0)),"","Yes")</f>
        <v/>
      </c>
    </row>
    <row r="164" spans="1:23" ht="15.75" thickBot="1" x14ac:dyDescent="0.3">
      <c r="A164" s="577">
        <v>209</v>
      </c>
      <c r="B164" s="73">
        <v>10</v>
      </c>
      <c r="C164" s="5" t="s">
        <v>110</v>
      </c>
      <c r="D164" s="5" t="s">
        <v>289</v>
      </c>
      <c r="E164" s="70" t="s">
        <v>16</v>
      </c>
      <c r="F164" s="71">
        <v>4</v>
      </c>
      <c r="G164" s="71">
        <v>0</v>
      </c>
      <c r="H164" s="71">
        <v>0</v>
      </c>
      <c r="I164" s="71">
        <v>1.3333333333333333E-3</v>
      </c>
      <c r="J164" s="71">
        <v>1E-3</v>
      </c>
      <c r="K164" s="71">
        <v>3.3333333333333335E-3</v>
      </c>
      <c r="L164" s="71">
        <v>3.3333333333333332E-4</v>
      </c>
      <c r="M164" s="72">
        <v>6.0000000000000001E-3</v>
      </c>
      <c r="N164" s="23">
        <v>-0.4985</v>
      </c>
      <c r="O164" s="16">
        <v>0.15</v>
      </c>
      <c r="P164" s="15">
        <v>90</v>
      </c>
      <c r="Q164" s="15">
        <f>IFERROR(Table37[[#This Row],[Total]]/Table37[[#This Row],[Mins]]*Table37[[#This Row],[Adj mins]],0)</f>
        <v>3.6</v>
      </c>
      <c r="R164" s="15">
        <v>0</v>
      </c>
      <c r="S164" s="16">
        <v>0</v>
      </c>
      <c r="T164" s="17">
        <v>6.0000000000000001E-3</v>
      </c>
      <c r="U164" s="16">
        <v>0</v>
      </c>
      <c r="V164" s="71">
        <v>0</v>
      </c>
      <c r="W164" s="401" t="str">
        <f>IF(ISNA(MATCH($D164,'My Squad'!$C$2:$C$16,0)),"","Yes")</f>
        <v/>
      </c>
    </row>
    <row r="165" spans="1:23" ht="15.75" thickBot="1" x14ac:dyDescent="0.3">
      <c r="A165" s="577">
        <v>445</v>
      </c>
      <c r="B165" s="73">
        <v>10</v>
      </c>
      <c r="C165" s="5" t="s">
        <v>110</v>
      </c>
      <c r="D165" s="5" t="s">
        <v>271</v>
      </c>
      <c r="E165" s="70" t="s">
        <v>16</v>
      </c>
      <c r="F165" s="71">
        <v>4</v>
      </c>
      <c r="G165" s="71">
        <v>0</v>
      </c>
      <c r="H165" s="71">
        <v>0</v>
      </c>
      <c r="I165" s="71">
        <v>2.1999999999999999E-2</v>
      </c>
      <c r="J165" s="71">
        <v>3.3333333333333333E-2</v>
      </c>
      <c r="K165" s="71">
        <v>9.6333333333333326E-2</v>
      </c>
      <c r="L165" s="71">
        <v>3.0000000000000001E-3</v>
      </c>
      <c r="M165" s="72">
        <v>0.15466666666666667</v>
      </c>
      <c r="N165" s="23">
        <v>-0.46133333333333332</v>
      </c>
      <c r="O165" s="16">
        <v>4.466333333333333</v>
      </c>
      <c r="P165" s="15">
        <v>90</v>
      </c>
      <c r="Q165" s="15">
        <f>IFERROR(Table37[[#This Row],[Total]]/Table37[[#This Row],[Mins]]*Table37[[#This Row],[Adj mins]],0)</f>
        <v>3.1166504963056951</v>
      </c>
      <c r="R165" s="15">
        <v>0</v>
      </c>
      <c r="S165" s="16">
        <v>0</v>
      </c>
      <c r="T165" s="17">
        <v>0.128</v>
      </c>
      <c r="U165" s="16">
        <v>0</v>
      </c>
      <c r="V165" s="71">
        <v>0</v>
      </c>
      <c r="W165" s="401" t="str">
        <f>IF(ISNA(MATCH($D165,'My Squad'!$C$2:$C$16,0)),"","Yes")</f>
        <v/>
      </c>
    </row>
    <row r="166" spans="1:23" ht="15.75" thickBot="1" x14ac:dyDescent="0.3">
      <c r="A166" s="577">
        <v>650</v>
      </c>
      <c r="B166" s="73">
        <v>10</v>
      </c>
      <c r="C166" s="5" t="s">
        <v>110</v>
      </c>
      <c r="D166" s="5" t="s">
        <v>1512</v>
      </c>
      <c r="E166" s="70" t="s">
        <v>14</v>
      </c>
      <c r="F166" s="71">
        <v>4.5</v>
      </c>
      <c r="G166" s="71">
        <v>0.26400000000000001</v>
      </c>
      <c r="H166" s="71">
        <v>0.27100000000000002</v>
      </c>
      <c r="I166" s="71">
        <v>0.52533333333333343</v>
      </c>
      <c r="J166" s="71">
        <v>0</v>
      </c>
      <c r="K166" s="71">
        <v>1.6333333333333333</v>
      </c>
      <c r="L166" s="71">
        <v>0.18433333333333332</v>
      </c>
      <c r="M166" s="72">
        <v>2.8780000000000001</v>
      </c>
      <c r="N166" s="23">
        <v>0.19511111111111112</v>
      </c>
      <c r="O166" s="16">
        <v>88.202666666666673</v>
      </c>
      <c r="P166" s="15">
        <v>90</v>
      </c>
      <c r="Q166" s="15">
        <f>IFERROR(Table37[[#This Row],[Total]]/Table37[[#This Row],[Mins]]*Table37[[#This Row],[Adj mins]],0)</f>
        <v>2.9366459063973878</v>
      </c>
      <c r="R166" s="15">
        <v>6</v>
      </c>
      <c r="S166" s="16">
        <v>90</v>
      </c>
      <c r="T166" s="17">
        <v>1E-3</v>
      </c>
      <c r="U166" s="16">
        <v>19</v>
      </c>
      <c r="V166" s="71">
        <v>3.2</v>
      </c>
      <c r="W166" s="401" t="str">
        <f>IF(ISNA(MATCH($D166,'My Squad'!$C$2:$C$16,0)),"","Yes")</f>
        <v/>
      </c>
    </row>
    <row r="167" spans="1:23" ht="15.75" thickBot="1" x14ac:dyDescent="0.3">
      <c r="A167" s="577">
        <v>194</v>
      </c>
      <c r="B167" s="73">
        <v>10</v>
      </c>
      <c r="C167" s="5" t="s">
        <v>110</v>
      </c>
      <c r="D167" s="5" t="s">
        <v>208</v>
      </c>
      <c r="E167" s="70" t="s">
        <v>14</v>
      </c>
      <c r="F167" s="71">
        <v>4.4000000000000004</v>
      </c>
      <c r="G167" s="71">
        <v>0</v>
      </c>
      <c r="H167" s="71">
        <v>0</v>
      </c>
      <c r="I167" s="71">
        <v>0</v>
      </c>
      <c r="J167" s="71">
        <v>0</v>
      </c>
      <c r="K167" s="71">
        <v>0</v>
      </c>
      <c r="L167" s="71">
        <v>0</v>
      </c>
      <c r="M167" s="72">
        <v>0</v>
      </c>
      <c r="N167" s="23">
        <v>-0.45454545454545453</v>
      </c>
      <c r="O167" s="16">
        <v>0</v>
      </c>
      <c r="P167" s="15">
        <v>90</v>
      </c>
      <c r="Q167" s="15">
        <f>IFERROR(Table37[[#This Row],[Total]]/Table37[[#This Row],[Mins]]*Table37[[#This Row],[Adj mins]],0)</f>
        <v>0</v>
      </c>
      <c r="R167" s="15">
        <v>3.8</v>
      </c>
      <c r="S167" s="16">
        <v>86</v>
      </c>
      <c r="T167" s="17">
        <v>1E-3</v>
      </c>
      <c r="U167" s="16">
        <v>9</v>
      </c>
      <c r="V167" s="71">
        <v>2.2000000000000002</v>
      </c>
      <c r="W167" s="401" t="str">
        <f>IF(ISNA(MATCH($D167,'My Squad'!$C$2:$C$16,0)),"","Yes")</f>
        <v/>
      </c>
    </row>
    <row r="168" spans="1:23" ht="15.75" thickBot="1" x14ac:dyDescent="0.3">
      <c r="A168" s="577">
        <v>215</v>
      </c>
      <c r="B168" s="73">
        <v>10</v>
      </c>
      <c r="C168" s="5" t="s">
        <v>110</v>
      </c>
      <c r="D168" s="5" t="s">
        <v>203</v>
      </c>
      <c r="E168" s="70" t="s">
        <v>14</v>
      </c>
      <c r="F168" s="71">
        <v>4.3</v>
      </c>
      <c r="G168" s="71">
        <v>0.03</v>
      </c>
      <c r="H168" s="71">
        <v>1.2999999999999999E-2</v>
      </c>
      <c r="I168" s="71">
        <v>7.2000000000000008E-2</v>
      </c>
      <c r="J168" s="71">
        <v>0</v>
      </c>
      <c r="K168" s="71">
        <v>0.20333333333333334</v>
      </c>
      <c r="L168" s="71">
        <v>2.0333333333333332E-2</v>
      </c>
      <c r="M168" s="72">
        <v>0.33866666666666667</v>
      </c>
      <c r="N168" s="23">
        <v>-0.38635658914728682</v>
      </c>
      <c r="O168" s="16">
        <v>10.405333333333333</v>
      </c>
      <c r="P168" s="15">
        <v>90</v>
      </c>
      <c r="Q168" s="15">
        <f>IFERROR(Table37[[#This Row],[Total]]/Table37[[#This Row],[Mins]]*Table37[[#This Row],[Adj mins]],0)</f>
        <v>2.929267042542286</v>
      </c>
      <c r="R168" s="15">
        <v>0</v>
      </c>
      <c r="S168" s="16">
        <v>0</v>
      </c>
      <c r="T168" s="17">
        <v>1E-3</v>
      </c>
      <c r="U168" s="16">
        <v>0</v>
      </c>
      <c r="V168" s="71">
        <v>0</v>
      </c>
      <c r="W168" s="401" t="str">
        <f>IF(ISNA(MATCH($D168,'My Squad'!$C$2:$C$16,0)),"","Yes")</f>
        <v/>
      </c>
    </row>
    <row r="169" spans="1:23" ht="15.75" thickBot="1" x14ac:dyDescent="0.3">
      <c r="A169" s="577">
        <v>200</v>
      </c>
      <c r="B169" s="73">
        <v>10</v>
      </c>
      <c r="C169" s="5" t="s">
        <v>110</v>
      </c>
      <c r="D169" s="5" t="s">
        <v>193</v>
      </c>
      <c r="E169" s="70" t="s">
        <v>14</v>
      </c>
      <c r="F169" s="71">
        <v>4.4000000000000004</v>
      </c>
      <c r="G169" s="71">
        <v>0.26</v>
      </c>
      <c r="H169" s="71">
        <v>0.127</v>
      </c>
      <c r="I169" s="71">
        <v>0.48200000000000004</v>
      </c>
      <c r="J169" s="71">
        <v>0</v>
      </c>
      <c r="K169" s="71">
        <v>1.7183333333333335</v>
      </c>
      <c r="L169" s="71">
        <v>0.26466666666666666</v>
      </c>
      <c r="M169" s="72">
        <v>2.8519999999999999</v>
      </c>
      <c r="N169" s="23">
        <v>0.19363636363636358</v>
      </c>
      <c r="O169" s="16">
        <v>84.569000000000003</v>
      </c>
      <c r="P169" s="15">
        <v>90</v>
      </c>
      <c r="Q169" s="15">
        <f>IFERROR(Table37[[#This Row],[Total]]/Table37[[#This Row],[Mins]]*Table37[[#This Row],[Adj mins]],0)</f>
        <v>3.0351547257269207</v>
      </c>
      <c r="R169" s="15">
        <v>9</v>
      </c>
      <c r="S169" s="16">
        <v>90</v>
      </c>
      <c r="T169" s="17">
        <v>6.5000000000000002E-2</v>
      </c>
      <c r="U169" s="16">
        <v>29</v>
      </c>
      <c r="V169" s="71">
        <v>3.2</v>
      </c>
      <c r="W169" s="401" t="str">
        <f>IF(ISNA(MATCH($D169,'My Squad'!$C$2:$C$16,0)),"","Yes")</f>
        <v/>
      </c>
    </row>
    <row r="170" spans="1:23" ht="15.75" thickBot="1" x14ac:dyDescent="0.3">
      <c r="A170" s="577">
        <v>196</v>
      </c>
      <c r="B170" s="73">
        <v>10</v>
      </c>
      <c r="C170" s="5" t="s">
        <v>110</v>
      </c>
      <c r="D170" s="5" t="s">
        <v>212</v>
      </c>
      <c r="E170" s="70" t="s">
        <v>14</v>
      </c>
      <c r="F170" s="71">
        <v>4.4000000000000004</v>
      </c>
      <c r="G170" s="71">
        <v>4.0000000000000001E-3</v>
      </c>
      <c r="H170" s="71">
        <v>7.0000000000000001E-3</v>
      </c>
      <c r="I170" s="71">
        <v>5.9333333333333335E-2</v>
      </c>
      <c r="J170" s="71">
        <v>0</v>
      </c>
      <c r="K170" s="71">
        <v>0.17500000000000002</v>
      </c>
      <c r="L170" s="71">
        <v>1.0666666666666666E-2</v>
      </c>
      <c r="M170" s="72">
        <v>0.25600000000000001</v>
      </c>
      <c r="N170" s="23">
        <v>-0.39636363636363631</v>
      </c>
      <c r="O170" s="16">
        <v>8.3006666666666664</v>
      </c>
      <c r="P170" s="15">
        <v>90</v>
      </c>
      <c r="Q170" s="15">
        <f>IFERROR(Table37[[#This Row],[Total]]/Table37[[#This Row],[Mins]]*Table37[[#This Row],[Adj mins]],0)</f>
        <v>2.7756806682194202</v>
      </c>
      <c r="R170" s="15">
        <v>2.5</v>
      </c>
      <c r="S170" s="16">
        <v>76</v>
      </c>
      <c r="T170" s="17">
        <v>1E-3</v>
      </c>
      <c r="U170" s="16">
        <v>9</v>
      </c>
      <c r="V170" s="71">
        <v>3</v>
      </c>
      <c r="W170" s="401" t="str">
        <f>IF(ISNA(MATCH($D170,'My Squad'!$C$2:$C$16,0)),"","Yes")</f>
        <v/>
      </c>
    </row>
    <row r="171" spans="1:23" ht="15.75" thickBot="1" x14ac:dyDescent="0.3">
      <c r="A171" s="577">
        <v>202</v>
      </c>
      <c r="B171" s="73">
        <v>10</v>
      </c>
      <c r="C171" s="5" t="s">
        <v>110</v>
      </c>
      <c r="D171" s="5" t="s">
        <v>327</v>
      </c>
      <c r="E171" s="70" t="s">
        <v>14</v>
      </c>
      <c r="F171" s="71">
        <v>4.3</v>
      </c>
      <c r="G171" s="71">
        <v>0</v>
      </c>
      <c r="H171" s="71">
        <v>0</v>
      </c>
      <c r="I171" s="71">
        <v>0</v>
      </c>
      <c r="J171" s="71">
        <v>0</v>
      </c>
      <c r="K171" s="71">
        <v>0</v>
      </c>
      <c r="L171" s="71">
        <v>0</v>
      </c>
      <c r="M171" s="72">
        <v>0</v>
      </c>
      <c r="N171" s="23">
        <v>-0.46511627906976744</v>
      </c>
      <c r="O171" s="16">
        <v>0</v>
      </c>
      <c r="P171" s="15">
        <v>90</v>
      </c>
      <c r="Q171" s="15">
        <f>IFERROR(Table37[[#This Row],[Total]]/Table37[[#This Row],[Mins]]*Table37[[#This Row],[Adj mins]],0)</f>
        <v>0</v>
      </c>
      <c r="R171" s="15">
        <v>0</v>
      </c>
      <c r="S171" s="16">
        <v>0</v>
      </c>
      <c r="T171" s="17">
        <v>1E-3</v>
      </c>
      <c r="U171" s="16">
        <v>0</v>
      </c>
      <c r="V171" s="71">
        <v>0</v>
      </c>
      <c r="W171" s="401" t="str">
        <f>IF(ISNA(MATCH($D171,'My Squad'!$C$2:$C$16,0)),"","Yes")</f>
        <v/>
      </c>
    </row>
    <row r="172" spans="1:23" ht="15.75" thickBot="1" x14ac:dyDescent="0.3">
      <c r="A172" s="577">
        <v>210</v>
      </c>
      <c r="B172" s="73">
        <v>10</v>
      </c>
      <c r="C172" s="5" t="s">
        <v>110</v>
      </c>
      <c r="D172" s="5" t="s">
        <v>328</v>
      </c>
      <c r="E172" s="70" t="s">
        <v>14</v>
      </c>
      <c r="F172" s="71">
        <v>4.9000000000000004</v>
      </c>
      <c r="G172" s="71">
        <v>0.17</v>
      </c>
      <c r="H172" s="71">
        <v>0.40600000000000003</v>
      </c>
      <c r="I172" s="71">
        <v>0.49966666666666665</v>
      </c>
      <c r="J172" s="71">
        <v>0</v>
      </c>
      <c r="K172" s="71">
        <v>1.7843333333333333</v>
      </c>
      <c r="L172" s="71">
        <v>0.22066666666666668</v>
      </c>
      <c r="M172" s="72">
        <v>3.0806666666666667</v>
      </c>
      <c r="N172" s="23">
        <v>0.2205442176870748</v>
      </c>
      <c r="O172" s="16">
        <v>86.177666666666667</v>
      </c>
      <c r="P172" s="15">
        <v>90</v>
      </c>
      <c r="Q172" s="15">
        <f>IFERROR(Table37[[#This Row],[Total]]/Table37[[#This Row],[Mins]]*Table37[[#This Row],[Adj mins]],0)</f>
        <v>3.2173068815199604</v>
      </c>
      <c r="R172" s="15">
        <v>8.4</v>
      </c>
      <c r="S172" s="16">
        <v>84</v>
      </c>
      <c r="T172" s="17">
        <v>1.6E-2</v>
      </c>
      <c r="U172" s="16">
        <v>24</v>
      </c>
      <c r="V172" s="71">
        <v>2.7</v>
      </c>
      <c r="W172" s="401" t="str">
        <f>IF(ISNA(MATCH($D172,'My Squad'!$C$2:$C$16,0)),"","Yes")</f>
        <v/>
      </c>
    </row>
    <row r="173" spans="1:23" ht="15.75" thickBot="1" x14ac:dyDescent="0.3">
      <c r="A173" s="577">
        <v>211</v>
      </c>
      <c r="B173" s="73">
        <v>10</v>
      </c>
      <c r="C173" s="5" t="s">
        <v>110</v>
      </c>
      <c r="D173" s="5" t="s">
        <v>545</v>
      </c>
      <c r="E173" s="70" t="s">
        <v>14</v>
      </c>
      <c r="F173" s="71">
        <v>4.8</v>
      </c>
      <c r="G173" s="71">
        <v>0.45800000000000002</v>
      </c>
      <c r="H173" s="71">
        <v>0.436</v>
      </c>
      <c r="I173" s="71">
        <v>0.50600000000000001</v>
      </c>
      <c r="J173" s="71">
        <v>0</v>
      </c>
      <c r="K173" s="71">
        <v>1.6153333333333333</v>
      </c>
      <c r="L173" s="71">
        <v>0.23566666666666666</v>
      </c>
      <c r="M173" s="72">
        <v>3.2509999999999999</v>
      </c>
      <c r="N173" s="23">
        <v>0.260625</v>
      </c>
      <c r="O173" s="16">
        <v>85.575000000000003</v>
      </c>
      <c r="P173" s="15">
        <v>90</v>
      </c>
      <c r="Q173" s="15">
        <f>IFERROR(Table37[[#This Row],[Total]]/Table37[[#This Row],[Mins]]*Table37[[#This Row],[Adj mins]],0)</f>
        <v>3.4191060473269057</v>
      </c>
      <c r="R173" s="15">
        <v>8.1</v>
      </c>
      <c r="S173" s="16">
        <v>81</v>
      </c>
      <c r="T173" s="17">
        <v>1.7000000000000001E-2</v>
      </c>
      <c r="U173" s="16">
        <v>21</v>
      </c>
      <c r="V173" s="71">
        <v>2.2999999999999998</v>
      </c>
      <c r="W173" s="401" t="str">
        <f>IF(ISNA(MATCH($D173,'My Squad'!$C$2:$C$16,0)),"","Yes")</f>
        <v/>
      </c>
    </row>
    <row r="174" spans="1:23" ht="15.75" thickBot="1" x14ac:dyDescent="0.3">
      <c r="A174" s="577">
        <v>159</v>
      </c>
      <c r="B174" s="73">
        <v>10</v>
      </c>
      <c r="C174" s="5" t="s">
        <v>110</v>
      </c>
      <c r="D174" s="5" t="s">
        <v>319</v>
      </c>
      <c r="E174" s="70" t="s">
        <v>14</v>
      </c>
      <c r="F174" s="71">
        <v>4.4000000000000004</v>
      </c>
      <c r="G174" s="71">
        <v>0.41399999999999998</v>
      </c>
      <c r="H174" s="71">
        <v>0.13100000000000001</v>
      </c>
      <c r="I174" s="71">
        <v>0.49599999999999994</v>
      </c>
      <c r="J174" s="71">
        <v>0</v>
      </c>
      <c r="K174" s="71">
        <v>1.7283333333333333</v>
      </c>
      <c r="L174" s="71">
        <v>0.25666666666666665</v>
      </c>
      <c r="M174" s="72">
        <v>3.0259999999999998</v>
      </c>
      <c r="N174" s="23">
        <v>0.23318181818181813</v>
      </c>
      <c r="O174" s="16">
        <v>84.781999999999996</v>
      </c>
      <c r="P174" s="15">
        <v>90</v>
      </c>
      <c r="Q174" s="15">
        <f>IFERROR(Table37[[#This Row],[Total]]/Table37[[#This Row],[Mins]]*Table37[[#This Row],[Adj mins]],0)</f>
        <v>3.2122384468401308</v>
      </c>
      <c r="R174" s="15">
        <v>3</v>
      </c>
      <c r="S174" s="16">
        <v>89</v>
      </c>
      <c r="T174" s="17">
        <v>2E-3</v>
      </c>
      <c r="U174" s="16">
        <v>12</v>
      </c>
      <c r="V174" s="71">
        <v>4</v>
      </c>
      <c r="W174" s="401" t="str">
        <f>IF(ISNA(MATCH($D174,'My Squad'!$C$2:$C$16,0)),"","Yes")</f>
        <v/>
      </c>
    </row>
    <row r="175" spans="1:23" ht="15.75" thickBot="1" x14ac:dyDescent="0.3">
      <c r="A175" s="577">
        <v>193</v>
      </c>
      <c r="B175" s="73">
        <v>10</v>
      </c>
      <c r="C175" s="5" t="s">
        <v>110</v>
      </c>
      <c r="D175" s="5" t="s">
        <v>329</v>
      </c>
      <c r="E175" s="70" t="s">
        <v>13</v>
      </c>
      <c r="F175" s="71">
        <v>4.9000000000000004</v>
      </c>
      <c r="G175" s="71">
        <v>1.1666666666666667E-2</v>
      </c>
      <c r="H175" s="71">
        <v>1.2E-2</v>
      </c>
      <c r="I175" s="71">
        <v>1.1666666666666667E-2</v>
      </c>
      <c r="J175" s="71">
        <v>0</v>
      </c>
      <c r="K175" s="71">
        <v>8.1333333333333327E-2</v>
      </c>
      <c r="L175" s="71">
        <v>4.3333333333333331E-3</v>
      </c>
      <c r="M175" s="72">
        <v>0.121</v>
      </c>
      <c r="N175" s="23">
        <v>-0.38346938775510203</v>
      </c>
      <c r="O175" s="16">
        <v>4.1793333333333331</v>
      </c>
      <c r="P175" s="15">
        <v>90</v>
      </c>
      <c r="Q175" s="15">
        <f>IFERROR(Table37[[#This Row],[Total]]/Table37[[#This Row],[Mins]]*Table37[[#This Row],[Adj mins]],0)</f>
        <v>2.6056787366406127</v>
      </c>
      <c r="R175" s="15">
        <v>1</v>
      </c>
      <c r="S175" s="16">
        <v>31</v>
      </c>
      <c r="T175" s="17">
        <v>1E-3</v>
      </c>
      <c r="U175" s="16">
        <v>6</v>
      </c>
      <c r="V175" s="71">
        <v>2</v>
      </c>
      <c r="W175" s="401" t="str">
        <f>IF(ISNA(MATCH($D175,'My Squad'!$C$2:$C$16,0)),"","Yes")</f>
        <v/>
      </c>
    </row>
    <row r="176" spans="1:23" ht="15.75" thickBot="1" x14ac:dyDescent="0.3">
      <c r="A176" s="577">
        <v>195</v>
      </c>
      <c r="B176" s="73">
        <v>10</v>
      </c>
      <c r="C176" s="5" t="s">
        <v>110</v>
      </c>
      <c r="D176" s="5" t="s">
        <v>1513</v>
      </c>
      <c r="E176" s="70" t="s">
        <v>14</v>
      </c>
      <c r="F176" s="71">
        <v>4.3</v>
      </c>
      <c r="G176" s="71">
        <v>0</v>
      </c>
      <c r="H176" s="71">
        <v>0</v>
      </c>
      <c r="I176" s="71">
        <v>0</v>
      </c>
      <c r="J176" s="71">
        <v>0</v>
      </c>
      <c r="K176" s="71">
        <v>0</v>
      </c>
      <c r="L176" s="71">
        <v>0</v>
      </c>
      <c r="M176" s="72">
        <v>0</v>
      </c>
      <c r="N176" s="23">
        <v>-0.46511627906976744</v>
      </c>
      <c r="O176" s="16">
        <v>0</v>
      </c>
      <c r="P176" s="15">
        <v>90</v>
      </c>
      <c r="Q176" s="15">
        <f>IFERROR(Table37[[#This Row],[Total]]/Table37[[#This Row],[Mins]]*Table37[[#This Row],[Adj mins]],0)</f>
        <v>0</v>
      </c>
      <c r="R176" s="15">
        <v>1</v>
      </c>
      <c r="S176" s="16">
        <v>90</v>
      </c>
      <c r="T176" s="17">
        <v>1E-3</v>
      </c>
      <c r="U176" s="16">
        <v>1</v>
      </c>
      <c r="V176" s="71">
        <v>1</v>
      </c>
      <c r="W176" s="401" t="str">
        <f>IF(ISNA(MATCH($D176,'My Squad'!$C$2:$C$16,0)),"","Yes")</f>
        <v/>
      </c>
    </row>
    <row r="177" spans="1:23" ht="15.75" thickBot="1" x14ac:dyDescent="0.3">
      <c r="A177" s="577">
        <v>199</v>
      </c>
      <c r="B177" s="73">
        <v>10</v>
      </c>
      <c r="C177" s="5" t="s">
        <v>110</v>
      </c>
      <c r="D177" s="5" t="s">
        <v>330</v>
      </c>
      <c r="E177" s="70" t="s">
        <v>13</v>
      </c>
      <c r="F177" s="71">
        <v>6.7</v>
      </c>
      <c r="G177" s="71">
        <v>2.1016666666666666</v>
      </c>
      <c r="H177" s="71">
        <v>0.56899999999999995</v>
      </c>
      <c r="I177" s="71">
        <v>0.23100000000000001</v>
      </c>
      <c r="J177" s="71">
        <v>0</v>
      </c>
      <c r="K177" s="71">
        <v>1.7810000000000001</v>
      </c>
      <c r="L177" s="71">
        <v>0.63866666666666672</v>
      </c>
      <c r="M177" s="72">
        <v>5.3213333333333335</v>
      </c>
      <c r="N177" s="23">
        <v>0.49572139303482587</v>
      </c>
      <c r="O177" s="16">
        <v>85.272666666666666</v>
      </c>
      <c r="P177" s="15">
        <v>90</v>
      </c>
      <c r="Q177" s="15">
        <f>IFERROR(Table37[[#This Row],[Total]]/Table37[[#This Row],[Mins]]*Table37[[#This Row],[Adj mins]],0)</f>
        <v>5.616336614311737</v>
      </c>
      <c r="R177" s="15">
        <v>9</v>
      </c>
      <c r="S177" s="16">
        <v>90</v>
      </c>
      <c r="T177" s="17">
        <v>0.13300000000000001</v>
      </c>
      <c r="U177" s="16">
        <v>31</v>
      </c>
      <c r="V177" s="71">
        <v>3.4</v>
      </c>
      <c r="W177" s="401" t="str">
        <f>IF(ISNA(MATCH($D177,'My Squad'!$C$2:$C$16,0)),"","Yes")</f>
        <v/>
      </c>
    </row>
    <row r="178" spans="1:23" ht="15.75" thickBot="1" x14ac:dyDescent="0.3">
      <c r="A178" s="577">
        <v>206</v>
      </c>
      <c r="B178" s="73">
        <v>10</v>
      </c>
      <c r="C178" s="5" t="s">
        <v>110</v>
      </c>
      <c r="D178" s="5" t="s">
        <v>148</v>
      </c>
      <c r="E178" s="70" t="s">
        <v>13</v>
      </c>
      <c r="F178" s="71">
        <v>4.8</v>
      </c>
      <c r="G178" s="71">
        <v>0</v>
      </c>
      <c r="H178" s="71">
        <v>0</v>
      </c>
      <c r="I178" s="71">
        <v>0</v>
      </c>
      <c r="J178" s="71">
        <v>0</v>
      </c>
      <c r="K178" s="71">
        <v>0</v>
      </c>
      <c r="L178" s="71">
        <v>0</v>
      </c>
      <c r="M178" s="72">
        <v>0</v>
      </c>
      <c r="N178" s="23">
        <v>-0.41666666666666669</v>
      </c>
      <c r="O178" s="16">
        <v>0</v>
      </c>
      <c r="P178" s="15">
        <v>90</v>
      </c>
      <c r="Q178" s="15">
        <f>IFERROR(Table37[[#This Row],[Total]]/Table37[[#This Row],[Mins]]*Table37[[#This Row],[Adj mins]],0)</f>
        <v>0</v>
      </c>
      <c r="R178" s="15">
        <v>4.5999999999999996</v>
      </c>
      <c r="S178" s="16">
        <v>59</v>
      </c>
      <c r="T178" s="17">
        <v>1E-3</v>
      </c>
      <c r="U178" s="16">
        <v>9</v>
      </c>
      <c r="V178" s="71">
        <v>1.3</v>
      </c>
      <c r="W178" s="401" t="str">
        <f>IF(ISNA(MATCH($D178,'My Squad'!$C$2:$C$16,0)),"","Yes")</f>
        <v/>
      </c>
    </row>
    <row r="179" spans="1:23" ht="15.75" thickBot="1" x14ac:dyDescent="0.3">
      <c r="A179" s="577">
        <v>214</v>
      </c>
      <c r="B179" s="73">
        <v>10</v>
      </c>
      <c r="C179" s="5" t="s">
        <v>110</v>
      </c>
      <c r="D179" s="5" t="s">
        <v>182</v>
      </c>
      <c r="E179" s="70" t="s">
        <v>13</v>
      </c>
      <c r="F179" s="71">
        <v>4.7</v>
      </c>
      <c r="G179" s="71">
        <v>0.10666666666666667</v>
      </c>
      <c r="H179" s="71">
        <v>2.5999999999999999E-2</v>
      </c>
      <c r="I179" s="71">
        <v>2.5000000000000001E-2</v>
      </c>
      <c r="J179" s="71">
        <v>0</v>
      </c>
      <c r="K179" s="71">
        <v>0.17199999999999999</v>
      </c>
      <c r="L179" s="71">
        <v>2.2666666666666668E-2</v>
      </c>
      <c r="M179" s="72">
        <v>0.35233333333333333</v>
      </c>
      <c r="N179" s="23">
        <v>-0.35056737588652481</v>
      </c>
      <c r="O179" s="16">
        <v>8.4536666666666669</v>
      </c>
      <c r="P179" s="15">
        <v>90</v>
      </c>
      <c r="Q179" s="15">
        <f>IFERROR(Table37[[#This Row],[Total]]/Table37[[#This Row],[Mins]]*Table37[[#This Row],[Adj mins]],0)</f>
        <v>3.751035053822799</v>
      </c>
      <c r="R179" s="15">
        <v>0.6</v>
      </c>
      <c r="S179" s="16">
        <v>8</v>
      </c>
      <c r="T179" s="17">
        <v>1E-3</v>
      </c>
      <c r="U179" s="16">
        <v>6</v>
      </c>
      <c r="V179" s="71">
        <v>1</v>
      </c>
      <c r="W179" s="401" t="str">
        <f>IF(ISNA(MATCH($D179,'My Squad'!$C$2:$C$16,0)),"","Yes")</f>
        <v/>
      </c>
    </row>
    <row r="180" spans="1:23" ht="15.75" thickBot="1" x14ac:dyDescent="0.3">
      <c r="A180" s="577">
        <v>216</v>
      </c>
      <c r="B180" s="73">
        <v>10</v>
      </c>
      <c r="C180" s="5" t="s">
        <v>110</v>
      </c>
      <c r="D180" s="5" t="s">
        <v>546</v>
      </c>
      <c r="E180" s="70" t="s">
        <v>13</v>
      </c>
      <c r="F180" s="71">
        <v>4.8</v>
      </c>
      <c r="G180" s="71">
        <v>0.155</v>
      </c>
      <c r="H180" s="71">
        <v>0.46899999999999997</v>
      </c>
      <c r="I180" s="71">
        <v>0.23499999999999999</v>
      </c>
      <c r="J180" s="71">
        <v>0</v>
      </c>
      <c r="K180" s="71">
        <v>1.8083333333333333</v>
      </c>
      <c r="L180" s="71">
        <v>0.15066666666666667</v>
      </c>
      <c r="M180" s="72">
        <v>2.8180000000000001</v>
      </c>
      <c r="N180" s="23">
        <v>0.17041666666666669</v>
      </c>
      <c r="O180" s="16">
        <v>85.820666666666668</v>
      </c>
      <c r="P180" s="15">
        <v>90</v>
      </c>
      <c r="Q180" s="15">
        <f>IFERROR(Table37[[#This Row],[Total]]/Table37[[#This Row],[Mins]]*Table37[[#This Row],[Adj mins]],0)</f>
        <v>2.9552322284453632</v>
      </c>
      <c r="R180" s="15">
        <v>6.9</v>
      </c>
      <c r="S180" s="16">
        <v>78</v>
      </c>
      <c r="T180" s="17">
        <v>3.0000000000000001E-3</v>
      </c>
      <c r="U180" s="16">
        <v>15</v>
      </c>
      <c r="V180" s="71">
        <v>1.9</v>
      </c>
      <c r="W180" s="401" t="str">
        <f>IF(ISNA(MATCH($D180,'My Squad'!$C$2:$C$16,0)),"","Yes")</f>
        <v/>
      </c>
    </row>
    <row r="181" spans="1:23" ht="15.75" thickBot="1" x14ac:dyDescent="0.3">
      <c r="A181" s="577">
        <v>208</v>
      </c>
      <c r="B181" s="73">
        <v>10</v>
      </c>
      <c r="C181" s="5" t="s">
        <v>110</v>
      </c>
      <c r="D181" s="5" t="s">
        <v>281</v>
      </c>
      <c r="E181" s="70" t="s">
        <v>13</v>
      </c>
      <c r="F181" s="71">
        <v>4.4000000000000004</v>
      </c>
      <c r="G181" s="71">
        <v>0</v>
      </c>
      <c r="H181" s="71">
        <v>0</v>
      </c>
      <c r="I181" s="71">
        <v>0</v>
      </c>
      <c r="J181" s="71">
        <v>0</v>
      </c>
      <c r="K181" s="71">
        <v>0</v>
      </c>
      <c r="L181" s="71">
        <v>0</v>
      </c>
      <c r="M181" s="72">
        <v>0</v>
      </c>
      <c r="N181" s="23">
        <v>-0.45454545454545453</v>
      </c>
      <c r="O181" s="16">
        <v>0</v>
      </c>
      <c r="P181" s="15">
        <v>90</v>
      </c>
      <c r="Q181" s="15">
        <f>IFERROR(Table37[[#This Row],[Total]]/Table37[[#This Row],[Mins]]*Table37[[#This Row],[Adj mins]],0)</f>
        <v>0</v>
      </c>
      <c r="R181" s="15">
        <v>0</v>
      </c>
      <c r="S181" s="16" t="s">
        <v>374</v>
      </c>
      <c r="T181" s="17">
        <v>6.0000000000000001E-3</v>
      </c>
      <c r="U181" s="16">
        <v>0</v>
      </c>
      <c r="V181" s="71">
        <v>0</v>
      </c>
      <c r="W181" s="401" t="str">
        <f>IF(ISNA(MATCH($D181,'My Squad'!$C$2:$C$16,0)),"","Yes")</f>
        <v/>
      </c>
    </row>
    <row r="182" spans="1:23" ht="15.75" thickBot="1" x14ac:dyDescent="0.3">
      <c r="A182" s="577">
        <v>203</v>
      </c>
      <c r="B182" s="73">
        <v>10</v>
      </c>
      <c r="C182" s="5" t="s">
        <v>110</v>
      </c>
      <c r="D182" s="5" t="s">
        <v>211</v>
      </c>
      <c r="E182" s="70" t="s">
        <v>13</v>
      </c>
      <c r="F182" s="71">
        <v>4.9000000000000004</v>
      </c>
      <c r="G182" s="71">
        <v>0.21166666666666667</v>
      </c>
      <c r="H182" s="71">
        <v>0.39700000000000002</v>
      </c>
      <c r="I182" s="71">
        <v>0.22833333333333333</v>
      </c>
      <c r="J182" s="71">
        <v>0</v>
      </c>
      <c r="K182" s="71">
        <v>1.5043333333333333</v>
      </c>
      <c r="L182" s="71">
        <v>9.5000000000000001E-2</v>
      </c>
      <c r="M182" s="72">
        <v>2.4363333333333332</v>
      </c>
      <c r="N182" s="23">
        <v>8.9047619047619028E-2</v>
      </c>
      <c r="O182" s="16">
        <v>84.507000000000005</v>
      </c>
      <c r="P182" s="15">
        <v>90</v>
      </c>
      <c r="Q182" s="15">
        <f>IFERROR(Table37[[#This Row],[Total]]/Table37[[#This Row],[Mins]]*Table37[[#This Row],[Adj mins]],0)</f>
        <v>2.5946962973481487</v>
      </c>
      <c r="R182" s="15">
        <v>4.2</v>
      </c>
      <c r="S182" s="16">
        <v>47</v>
      </c>
      <c r="T182" s="17">
        <v>0</v>
      </c>
      <c r="U182" s="16">
        <v>8</v>
      </c>
      <c r="V182" s="71">
        <v>1</v>
      </c>
      <c r="W182" s="401" t="str">
        <f>IF(ISNA(MATCH($D182,'My Squad'!$C$2:$C$16,0)),"","Yes")</f>
        <v/>
      </c>
    </row>
    <row r="183" spans="1:23" ht="15.75" thickBot="1" x14ac:dyDescent="0.3">
      <c r="A183" s="577">
        <v>585</v>
      </c>
      <c r="B183" s="73">
        <v>10</v>
      </c>
      <c r="C183" s="5" t="s">
        <v>110</v>
      </c>
      <c r="D183" s="5" t="s">
        <v>1514</v>
      </c>
      <c r="E183" s="70" t="s">
        <v>13</v>
      </c>
      <c r="F183" s="71">
        <v>5.7</v>
      </c>
      <c r="G183" s="71">
        <v>0.52833333333333332</v>
      </c>
      <c r="H183" s="71">
        <v>0.183</v>
      </c>
      <c r="I183" s="71">
        <v>9.3666666666666662E-2</v>
      </c>
      <c r="J183" s="71">
        <v>0</v>
      </c>
      <c r="K183" s="71">
        <v>0.68799999999999994</v>
      </c>
      <c r="L183" s="71">
        <v>0.126</v>
      </c>
      <c r="M183" s="72">
        <v>1.619</v>
      </c>
      <c r="N183" s="23">
        <v>-6.6842105263157897E-2</v>
      </c>
      <c r="O183" s="16">
        <v>33.226999999999997</v>
      </c>
      <c r="P183" s="15">
        <v>90</v>
      </c>
      <c r="Q183" s="15">
        <f>IFERROR(Table37[[#This Row],[Total]]/Table37[[#This Row],[Mins]]*Table37[[#This Row],[Adj mins]],0)</f>
        <v>4.3852890721401279</v>
      </c>
      <c r="R183" s="15">
        <v>3.4</v>
      </c>
      <c r="S183" s="16">
        <v>34</v>
      </c>
      <c r="T183" s="17">
        <v>2E-3</v>
      </c>
      <c r="U183" s="16">
        <v>14</v>
      </c>
      <c r="V183" s="71">
        <v>1.6</v>
      </c>
      <c r="W183" s="401" t="str">
        <f>IF(ISNA(MATCH($D183,'My Squad'!$C$2:$C$16,0)),"","Yes")</f>
        <v/>
      </c>
    </row>
    <row r="184" spans="1:23" ht="15.75" thickBot="1" x14ac:dyDescent="0.3">
      <c r="A184" s="577">
        <v>205</v>
      </c>
      <c r="B184" s="73">
        <v>10</v>
      </c>
      <c r="C184" s="5" t="s">
        <v>110</v>
      </c>
      <c r="D184" s="5" t="s">
        <v>1515</v>
      </c>
      <c r="E184" s="70" t="s">
        <v>13</v>
      </c>
      <c r="F184" s="71">
        <v>5.0999999999999996</v>
      </c>
      <c r="G184" s="71">
        <v>5.5E-2</v>
      </c>
      <c r="H184" s="71">
        <v>4.2000000000000003E-2</v>
      </c>
      <c r="I184" s="71">
        <v>2.4E-2</v>
      </c>
      <c r="J184" s="71">
        <v>0</v>
      </c>
      <c r="K184" s="71">
        <v>0.16666666666666669</v>
      </c>
      <c r="L184" s="71">
        <v>1.6E-2</v>
      </c>
      <c r="M184" s="72">
        <v>0.30366666666666664</v>
      </c>
      <c r="N184" s="23">
        <v>-0.33261437908496738</v>
      </c>
      <c r="O184" s="16">
        <v>8.9863333333333326</v>
      </c>
      <c r="P184" s="15">
        <v>90</v>
      </c>
      <c r="Q184" s="15">
        <f>IFERROR(Table37[[#This Row],[Total]]/Table37[[#This Row],[Mins]]*Table37[[#This Row],[Adj mins]],0)</f>
        <v>3.041284914128862</v>
      </c>
      <c r="R184" s="15">
        <v>5.0999999999999996</v>
      </c>
      <c r="S184" s="16">
        <v>51</v>
      </c>
      <c r="T184" s="17">
        <v>1E-3</v>
      </c>
      <c r="U184" s="16">
        <v>13</v>
      </c>
      <c r="V184" s="71">
        <v>1.4</v>
      </c>
      <c r="W184" s="401" t="str">
        <f>IF(ISNA(MATCH($D184,'My Squad'!$C$2:$C$16,0)),"","Yes")</f>
        <v/>
      </c>
    </row>
    <row r="185" spans="1:23" ht="15.75" thickBot="1" x14ac:dyDescent="0.3">
      <c r="A185" s="577">
        <v>207</v>
      </c>
      <c r="B185" s="73">
        <v>10</v>
      </c>
      <c r="C185" s="5" t="s">
        <v>110</v>
      </c>
      <c r="D185" s="5" t="s">
        <v>249</v>
      </c>
      <c r="E185" s="70" t="s">
        <v>15</v>
      </c>
      <c r="F185" s="71">
        <v>7.3</v>
      </c>
      <c r="G185" s="71">
        <v>1.1519999999999999</v>
      </c>
      <c r="H185" s="71">
        <v>0.20799999999999999</v>
      </c>
      <c r="I185" s="71">
        <v>0</v>
      </c>
      <c r="J185" s="71">
        <v>0</v>
      </c>
      <c r="K185" s="71">
        <v>1.2586666666666666</v>
      </c>
      <c r="L185" s="71">
        <v>0.41933333333333334</v>
      </c>
      <c r="M185" s="72">
        <v>3.0379999999999998</v>
      </c>
      <c r="N185" s="23">
        <v>0.14219178082191777</v>
      </c>
      <c r="O185" s="16">
        <v>63.069333333333333</v>
      </c>
      <c r="P185" s="15">
        <v>90</v>
      </c>
      <c r="Q185" s="15">
        <f>IFERROR(Table37[[#This Row],[Total]]/Table37[[#This Row],[Mins]]*Table37[[#This Row],[Adj mins]],0)</f>
        <v>4.3352289543782501</v>
      </c>
      <c r="R185" s="15">
        <v>6.4</v>
      </c>
      <c r="S185" s="16">
        <v>64</v>
      </c>
      <c r="T185" s="17">
        <v>0.03</v>
      </c>
      <c r="U185" s="16">
        <v>31</v>
      </c>
      <c r="V185" s="71">
        <v>3.4</v>
      </c>
      <c r="W185" s="401" t="str">
        <f>IF(ISNA(MATCH($D185,'My Squad'!$C$2:$C$16,0)),"","Yes")</f>
        <v/>
      </c>
    </row>
    <row r="186" spans="1:23" ht="15.75" thickBot="1" x14ac:dyDescent="0.3">
      <c r="A186" s="577">
        <v>11</v>
      </c>
      <c r="B186" s="73">
        <v>10</v>
      </c>
      <c r="C186" s="5" t="s">
        <v>110</v>
      </c>
      <c r="D186" s="5" t="s">
        <v>247</v>
      </c>
      <c r="E186" s="70" t="s">
        <v>15</v>
      </c>
      <c r="F186" s="71">
        <v>5.9</v>
      </c>
      <c r="G186" s="71">
        <v>0.73333333333333328</v>
      </c>
      <c r="H186" s="71">
        <v>0.32200000000000001</v>
      </c>
      <c r="I186" s="71">
        <v>0</v>
      </c>
      <c r="J186" s="71">
        <v>0</v>
      </c>
      <c r="K186" s="71">
        <v>1.4253333333333333</v>
      </c>
      <c r="L186" s="71">
        <v>0.28066666666666668</v>
      </c>
      <c r="M186" s="72">
        <v>2.7613333333333334</v>
      </c>
      <c r="N186" s="23">
        <v>0.12903954802259887</v>
      </c>
      <c r="O186" s="16">
        <v>74.332333333333338</v>
      </c>
      <c r="P186" s="15">
        <v>90</v>
      </c>
      <c r="Q186" s="15">
        <f>IFERROR(Table37[[#This Row],[Total]]/Table37[[#This Row],[Mins]]*Table37[[#This Row],[Adj mins]],0)</f>
        <v>3.3433633636326947</v>
      </c>
      <c r="R186" s="15">
        <v>4.5</v>
      </c>
      <c r="S186" s="16">
        <v>68</v>
      </c>
      <c r="T186" s="17">
        <v>8.0000000000000002E-3</v>
      </c>
      <c r="U186" s="16">
        <v>10</v>
      </c>
      <c r="V186" s="71">
        <v>1.7</v>
      </c>
      <c r="W186" s="401" t="str">
        <f>IF(ISNA(MATCH($D186,'My Squad'!$C$2:$C$16,0)),"","Yes")</f>
        <v/>
      </c>
    </row>
    <row r="187" spans="1:23" ht="15.75" thickBot="1" x14ac:dyDescent="0.3">
      <c r="A187" s="577">
        <v>227</v>
      </c>
      <c r="B187" s="73">
        <v>10</v>
      </c>
      <c r="C187" s="5" t="s">
        <v>91</v>
      </c>
      <c r="D187" s="5" t="s">
        <v>275</v>
      </c>
      <c r="E187" s="70" t="s">
        <v>16</v>
      </c>
      <c r="F187" s="71">
        <v>4</v>
      </c>
      <c r="G187" s="71">
        <v>0</v>
      </c>
      <c r="H187" s="71">
        <v>0</v>
      </c>
      <c r="I187" s="71">
        <v>6.6666666666666664E-4</v>
      </c>
      <c r="J187" s="71">
        <v>6.6666666666666664E-4</v>
      </c>
      <c r="K187" s="71">
        <v>3.3333333333333335E-3</v>
      </c>
      <c r="L187" s="71">
        <v>0</v>
      </c>
      <c r="M187" s="72">
        <v>4.6666666666666671E-3</v>
      </c>
      <c r="N187" s="23">
        <v>-0.49883333333333335</v>
      </c>
      <c r="O187" s="16">
        <v>0.15</v>
      </c>
      <c r="P187" s="15">
        <v>90</v>
      </c>
      <c r="Q187" s="15">
        <f>IFERROR(Table37[[#This Row],[Total]]/Table37[[#This Row],[Mins]]*Table37[[#This Row],[Adj mins]],0)</f>
        <v>2.8000000000000003</v>
      </c>
      <c r="R187" s="15">
        <v>0</v>
      </c>
      <c r="S187" s="16">
        <v>0</v>
      </c>
      <c r="T187" s="17">
        <v>4.0000000000000001E-3</v>
      </c>
      <c r="U187" s="16">
        <v>0</v>
      </c>
      <c r="V187" s="71">
        <v>0</v>
      </c>
      <c r="W187" s="401" t="str">
        <f>IF(ISNA(MATCH($D187,'My Squad'!$C$2:$C$16,0)),"","Yes")</f>
        <v/>
      </c>
    </row>
    <row r="188" spans="1:23" ht="15.75" thickBot="1" x14ac:dyDescent="0.3">
      <c r="A188" s="577">
        <v>235</v>
      </c>
      <c r="B188" s="73">
        <v>10</v>
      </c>
      <c r="C188" s="5" t="s">
        <v>91</v>
      </c>
      <c r="D188" s="5" t="s">
        <v>151</v>
      </c>
      <c r="E188" s="70" t="s">
        <v>16</v>
      </c>
      <c r="F188" s="71">
        <v>4.8</v>
      </c>
      <c r="G188" s="71">
        <v>0</v>
      </c>
      <c r="H188" s="71">
        <v>3.4000000000000002E-2</v>
      </c>
      <c r="I188" s="71">
        <v>0.65999999999999992</v>
      </c>
      <c r="J188" s="71">
        <v>0.40566666666666668</v>
      </c>
      <c r="K188" s="71">
        <v>1.8313333333333333</v>
      </c>
      <c r="L188" s="71">
        <v>7.6999999999999999E-2</v>
      </c>
      <c r="M188" s="72">
        <v>3.008</v>
      </c>
      <c r="N188" s="23">
        <v>0.21000000000000002</v>
      </c>
      <c r="O188" s="16">
        <v>85.581000000000003</v>
      </c>
      <c r="P188" s="15">
        <v>90</v>
      </c>
      <c r="Q188" s="15">
        <f>IFERROR(Table37[[#This Row],[Total]]/Table37[[#This Row],[Mins]]*Table37[[#This Row],[Adj mins]],0)</f>
        <v>3.1633189609843306</v>
      </c>
      <c r="R188" s="15">
        <v>9</v>
      </c>
      <c r="S188" s="16">
        <v>90</v>
      </c>
      <c r="T188" s="17">
        <v>0.1</v>
      </c>
      <c r="U188" s="16">
        <v>33</v>
      </c>
      <c r="V188" s="71">
        <v>3.7</v>
      </c>
      <c r="W188" s="401" t="str">
        <f>IF(ISNA(MATCH($D188,'My Squad'!$C$2:$C$16,0)),"","Yes")</f>
        <v/>
      </c>
    </row>
    <row r="189" spans="1:23" ht="15.75" thickBot="1" x14ac:dyDescent="0.3">
      <c r="A189" s="577">
        <v>624</v>
      </c>
      <c r="B189" s="73">
        <v>10</v>
      </c>
      <c r="C189" s="5" t="s">
        <v>91</v>
      </c>
      <c r="D189" s="5" t="s">
        <v>1349</v>
      </c>
      <c r="E189" s="70" t="s">
        <v>16</v>
      </c>
      <c r="F189" s="71">
        <v>4</v>
      </c>
      <c r="G189" s="71">
        <v>0</v>
      </c>
      <c r="H189" s="71">
        <v>0</v>
      </c>
      <c r="I189" s="71">
        <v>1.1333333333333334E-2</v>
      </c>
      <c r="J189" s="71">
        <v>1.7333333333333333E-2</v>
      </c>
      <c r="K189" s="71">
        <v>8.666666666666667E-2</v>
      </c>
      <c r="L189" s="71">
        <v>5.0000000000000001E-3</v>
      </c>
      <c r="M189" s="72">
        <v>0.12033333333333333</v>
      </c>
      <c r="N189" s="23">
        <v>-0.46991666666666665</v>
      </c>
      <c r="O189" s="16">
        <v>4.0153333333333334</v>
      </c>
      <c r="P189" s="15">
        <v>90</v>
      </c>
      <c r="Q189" s="15">
        <f>IFERROR(Table37[[#This Row],[Total]]/Table37[[#This Row],[Mins]]*Table37[[#This Row],[Adj mins]],0)</f>
        <v>2.6971608832807572</v>
      </c>
      <c r="R189" s="15">
        <v>0</v>
      </c>
      <c r="S189" s="16">
        <v>0</v>
      </c>
      <c r="T189" s="17">
        <v>3.0000000000000001E-3</v>
      </c>
      <c r="U189" s="16">
        <v>0</v>
      </c>
      <c r="V189" s="71">
        <v>0</v>
      </c>
      <c r="W189" s="401" t="str">
        <f>IF(ISNA(MATCH($D189,'My Squad'!$C$2:$C$16,0)),"","Yes")</f>
        <v/>
      </c>
    </row>
    <row r="190" spans="1:23" ht="15.75" thickBot="1" x14ac:dyDescent="0.3">
      <c r="A190" s="577">
        <v>238</v>
      </c>
      <c r="B190" s="73">
        <v>10</v>
      </c>
      <c r="C190" s="5" t="s">
        <v>91</v>
      </c>
      <c r="D190" s="5" t="s">
        <v>177</v>
      </c>
      <c r="E190" s="70" t="s">
        <v>14</v>
      </c>
      <c r="F190" s="71">
        <v>4.5</v>
      </c>
      <c r="G190" s="71">
        <v>0.104</v>
      </c>
      <c r="H190" s="71">
        <v>0.63900000000000001</v>
      </c>
      <c r="I190" s="71">
        <v>0.6253333333333333</v>
      </c>
      <c r="J190" s="71">
        <v>0</v>
      </c>
      <c r="K190" s="71">
        <v>1.56</v>
      </c>
      <c r="L190" s="71">
        <v>0.38466666666666666</v>
      </c>
      <c r="M190" s="72">
        <v>3.3130000000000002</v>
      </c>
      <c r="N190" s="23">
        <v>0.2917777777777778</v>
      </c>
      <c r="O190" s="16">
        <v>80.646333333333331</v>
      </c>
      <c r="P190" s="15">
        <v>90</v>
      </c>
      <c r="Q190" s="15">
        <f>IFERROR(Table37[[#This Row],[Total]]/Table37[[#This Row],[Mins]]*Table37[[#This Row],[Adj mins]],0)</f>
        <v>3.6972542665713264</v>
      </c>
      <c r="R190" s="15">
        <v>6.7</v>
      </c>
      <c r="S190" s="16">
        <v>86</v>
      </c>
      <c r="T190" s="17">
        <v>8.0000000000000002E-3</v>
      </c>
      <c r="U190" s="16">
        <v>27</v>
      </c>
      <c r="V190" s="71">
        <v>3.9</v>
      </c>
      <c r="W190" s="401" t="str">
        <f>IF(ISNA(MATCH($D190,'My Squad'!$C$2:$C$16,0)),"","Yes")</f>
        <v/>
      </c>
    </row>
    <row r="191" spans="1:23" ht="15.75" thickBot="1" x14ac:dyDescent="0.3">
      <c r="A191" s="577">
        <v>236</v>
      </c>
      <c r="B191" s="73">
        <v>10</v>
      </c>
      <c r="C191" s="5" t="s">
        <v>91</v>
      </c>
      <c r="D191" s="5" t="s">
        <v>158</v>
      </c>
      <c r="E191" s="70" t="s">
        <v>14</v>
      </c>
      <c r="F191" s="71">
        <v>4.8</v>
      </c>
      <c r="G191" s="71">
        <v>0.42</v>
      </c>
      <c r="H191" s="71">
        <v>0.216</v>
      </c>
      <c r="I191" s="71">
        <v>0.6359999999999999</v>
      </c>
      <c r="J191" s="71">
        <v>0</v>
      </c>
      <c r="K191" s="71">
        <v>1.6196666666666666</v>
      </c>
      <c r="L191" s="71">
        <v>0.31766666666666665</v>
      </c>
      <c r="M191" s="72">
        <v>3.2093333333333334</v>
      </c>
      <c r="N191" s="23">
        <v>0.25194444444444447</v>
      </c>
      <c r="O191" s="16">
        <v>84.632666666666665</v>
      </c>
      <c r="P191" s="15">
        <v>90</v>
      </c>
      <c r="Q191" s="15">
        <f>IFERROR(Table37[[#This Row],[Total]]/Table37[[#This Row],[Mins]]*Table37[[#This Row],[Adj mins]],0)</f>
        <v>3.4128665842188592</v>
      </c>
      <c r="R191" s="15">
        <v>9</v>
      </c>
      <c r="S191" s="16">
        <v>90</v>
      </c>
      <c r="T191" s="17">
        <v>1.3999999999999999E-2</v>
      </c>
      <c r="U191" s="16">
        <v>21</v>
      </c>
      <c r="V191" s="71">
        <v>2.2999999999999998</v>
      </c>
      <c r="W191" s="401" t="str">
        <f>IF(ISNA(MATCH($D191,'My Squad'!$C$2:$C$16,0)),"","Yes")</f>
        <v/>
      </c>
    </row>
    <row r="192" spans="1:23" ht="15.75" thickBot="1" x14ac:dyDescent="0.3">
      <c r="A192" s="577">
        <v>219</v>
      </c>
      <c r="B192" s="73">
        <v>10</v>
      </c>
      <c r="C192" s="5" t="s">
        <v>91</v>
      </c>
      <c r="D192" s="5" t="s">
        <v>174</v>
      </c>
      <c r="E192" s="70" t="s">
        <v>14</v>
      </c>
      <c r="F192" s="71">
        <v>4.8</v>
      </c>
      <c r="G192" s="71">
        <v>0.40200000000000002</v>
      </c>
      <c r="H192" s="71">
        <v>0.10299999999999999</v>
      </c>
      <c r="I192" s="71">
        <v>0.63</v>
      </c>
      <c r="J192" s="71">
        <v>0</v>
      </c>
      <c r="K192" s="71">
        <v>1.6639999999999999</v>
      </c>
      <c r="L192" s="71">
        <v>0.21633333333333332</v>
      </c>
      <c r="M192" s="72">
        <v>3.0153333333333334</v>
      </c>
      <c r="N192" s="23">
        <v>0.21152777777777781</v>
      </c>
      <c r="O192" s="16">
        <v>84.402666666666661</v>
      </c>
      <c r="P192" s="15">
        <v>90</v>
      </c>
      <c r="Q192" s="15">
        <f>IFERROR(Table37[[#This Row],[Total]]/Table37[[#This Row],[Mins]]*Table37[[#This Row],[Adj mins]],0)</f>
        <v>3.2153012543047614</v>
      </c>
      <c r="R192" s="15">
        <v>1.1000000000000001</v>
      </c>
      <c r="S192" s="16">
        <v>48</v>
      </c>
      <c r="T192" s="17">
        <v>6.9999999999999993E-3</v>
      </c>
      <c r="U192" s="16">
        <v>3</v>
      </c>
      <c r="V192" s="71">
        <v>1.5</v>
      </c>
      <c r="W192" s="401" t="str">
        <f>IF(ISNA(MATCH($D192,'My Squad'!$C$2:$C$16,0)),"","Yes")</f>
        <v/>
      </c>
    </row>
    <row r="193" spans="1:23" ht="15.75" thickBot="1" x14ac:dyDescent="0.3">
      <c r="A193" s="577">
        <v>228</v>
      </c>
      <c r="B193" s="73">
        <v>10</v>
      </c>
      <c r="C193" s="5" t="s">
        <v>91</v>
      </c>
      <c r="D193" s="5" t="s">
        <v>260</v>
      </c>
      <c r="E193" s="70" t="s">
        <v>14</v>
      </c>
      <c r="F193" s="71">
        <v>4.2</v>
      </c>
      <c r="G193" s="71">
        <v>2.1999999999999999E-2</v>
      </c>
      <c r="H193" s="71">
        <v>1.2999999999999999E-2</v>
      </c>
      <c r="I193" s="71">
        <v>7.2666666666666671E-2</v>
      </c>
      <c r="J193" s="71">
        <v>0</v>
      </c>
      <c r="K193" s="71">
        <v>0.16199999999999998</v>
      </c>
      <c r="L193" s="71">
        <v>2.3E-2</v>
      </c>
      <c r="M193" s="72">
        <v>0.29266666666666669</v>
      </c>
      <c r="N193" s="23">
        <v>-0.40650793650793648</v>
      </c>
      <c r="O193" s="16">
        <v>7.9606666666666666</v>
      </c>
      <c r="P193" s="15">
        <v>90</v>
      </c>
      <c r="Q193" s="15">
        <f>IFERROR(Table37[[#This Row],[Total]]/Table37[[#This Row],[Mins]]*Table37[[#This Row],[Adj mins]],0)</f>
        <v>3.3087681098735451</v>
      </c>
      <c r="R193" s="15">
        <v>8</v>
      </c>
      <c r="S193" s="16">
        <v>90</v>
      </c>
      <c r="T193" s="17">
        <v>9.8000000000000004E-2</v>
      </c>
      <c r="U193" s="16">
        <v>31</v>
      </c>
      <c r="V193" s="71">
        <v>3.9</v>
      </c>
      <c r="W193" s="401" t="str">
        <f>IF(ISNA(MATCH($D193,'My Squad'!$C$2:$C$16,0)),"","Yes")</f>
        <v/>
      </c>
    </row>
    <row r="194" spans="1:23" ht="15.75" thickBot="1" x14ac:dyDescent="0.3">
      <c r="A194" s="577">
        <v>234</v>
      </c>
      <c r="B194" s="73">
        <v>10</v>
      </c>
      <c r="C194" s="5" t="s">
        <v>91</v>
      </c>
      <c r="D194" s="5" t="s">
        <v>253</v>
      </c>
      <c r="E194" s="70" t="s">
        <v>14</v>
      </c>
      <c r="F194" s="71">
        <v>4.4000000000000004</v>
      </c>
      <c r="G194" s="71">
        <v>8.0000000000000002E-3</v>
      </c>
      <c r="H194" s="71">
        <v>2.1000000000000001E-2</v>
      </c>
      <c r="I194" s="71">
        <v>3.3000000000000002E-2</v>
      </c>
      <c r="J194" s="71">
        <v>0</v>
      </c>
      <c r="K194" s="71">
        <v>0.105</v>
      </c>
      <c r="L194" s="71">
        <v>1.7666666666666667E-2</v>
      </c>
      <c r="M194" s="72">
        <v>0.18466666666666667</v>
      </c>
      <c r="N194" s="23">
        <v>-0.41257575757575754</v>
      </c>
      <c r="O194" s="16">
        <v>5.29</v>
      </c>
      <c r="P194" s="15">
        <v>90</v>
      </c>
      <c r="Q194" s="15">
        <f>IFERROR(Table37[[#This Row],[Total]]/Table37[[#This Row],[Mins]]*Table37[[#This Row],[Adj mins]],0)</f>
        <v>3.1417769376181472</v>
      </c>
      <c r="R194" s="15">
        <v>0</v>
      </c>
      <c r="S194" s="16">
        <v>0</v>
      </c>
      <c r="T194" s="17">
        <v>0</v>
      </c>
      <c r="U194" s="16">
        <v>0</v>
      </c>
      <c r="V194" s="71">
        <v>0</v>
      </c>
      <c r="W194" s="401" t="str">
        <f>IF(ISNA(MATCH($D194,'My Squad'!$C$2:$C$16,0)),"","Yes")</f>
        <v/>
      </c>
    </row>
    <row r="195" spans="1:23" ht="15.75" thickBot="1" x14ac:dyDescent="0.3">
      <c r="A195" s="577">
        <v>221</v>
      </c>
      <c r="B195" s="73">
        <v>10</v>
      </c>
      <c r="C195" s="5" t="s">
        <v>91</v>
      </c>
      <c r="D195" s="5" t="s">
        <v>273</v>
      </c>
      <c r="E195" s="70" t="s">
        <v>14</v>
      </c>
      <c r="F195" s="71">
        <v>4.3</v>
      </c>
      <c r="G195" s="71">
        <v>8.0000000000000002E-3</v>
      </c>
      <c r="H195" s="71">
        <v>1.6E-2</v>
      </c>
      <c r="I195" s="71">
        <v>2.0333333333333332E-2</v>
      </c>
      <c r="J195" s="71">
        <v>0</v>
      </c>
      <c r="K195" s="71">
        <v>9.4E-2</v>
      </c>
      <c r="L195" s="71">
        <v>1.2999999999999999E-2</v>
      </c>
      <c r="M195" s="72">
        <v>0.15133333333333332</v>
      </c>
      <c r="N195" s="23">
        <v>-0.42992248062015503</v>
      </c>
      <c r="O195" s="16">
        <v>4.38</v>
      </c>
      <c r="P195" s="15">
        <v>90</v>
      </c>
      <c r="Q195" s="15">
        <f>IFERROR(Table37[[#This Row],[Total]]/Table37[[#This Row],[Mins]]*Table37[[#This Row],[Adj mins]],0)</f>
        <v>3.10958904109589</v>
      </c>
      <c r="R195" s="15">
        <v>1</v>
      </c>
      <c r="S195" s="16">
        <v>90</v>
      </c>
      <c r="T195" s="17">
        <v>0</v>
      </c>
      <c r="U195" s="16">
        <v>1</v>
      </c>
      <c r="V195" s="71">
        <v>1</v>
      </c>
      <c r="W195" s="401" t="str">
        <f>IF(ISNA(MATCH($D195,'My Squad'!$C$2:$C$16,0)),"","Yes")</f>
        <v/>
      </c>
    </row>
    <row r="196" spans="1:23" ht="15.75" thickBot="1" x14ac:dyDescent="0.3">
      <c r="A196" s="577">
        <v>231</v>
      </c>
      <c r="B196" s="73">
        <v>10</v>
      </c>
      <c r="C196" s="5" t="s">
        <v>91</v>
      </c>
      <c r="D196" s="5" t="s">
        <v>155</v>
      </c>
      <c r="E196" s="70" t="s">
        <v>14</v>
      </c>
      <c r="F196" s="71">
        <v>4.3</v>
      </c>
      <c r="G196" s="71">
        <v>0.12</v>
      </c>
      <c r="H196" s="71">
        <v>0.248</v>
      </c>
      <c r="I196" s="71">
        <v>0.65133333333333332</v>
      </c>
      <c r="J196" s="71">
        <v>0</v>
      </c>
      <c r="K196" s="71">
        <v>1.8760000000000001</v>
      </c>
      <c r="L196" s="71">
        <v>0.22733333333333333</v>
      </c>
      <c r="M196" s="72">
        <v>3.1226666666666665</v>
      </c>
      <c r="N196" s="23">
        <v>0.26108527131782944</v>
      </c>
      <c r="O196" s="16">
        <v>88.053333333333327</v>
      </c>
      <c r="P196" s="15">
        <v>90</v>
      </c>
      <c r="Q196" s="15">
        <f>IFERROR(Table37[[#This Row],[Total]]/Table37[[#This Row],[Mins]]*Table37[[#This Row],[Adj mins]],0)</f>
        <v>3.1917019987886128</v>
      </c>
      <c r="R196" s="15">
        <v>6.3</v>
      </c>
      <c r="S196" s="16">
        <v>81</v>
      </c>
      <c r="T196" s="17">
        <v>4.2000000000000003E-2</v>
      </c>
      <c r="U196" s="16">
        <v>14</v>
      </c>
      <c r="V196" s="71">
        <v>2</v>
      </c>
      <c r="W196" s="401" t="str">
        <f>IF(ISNA(MATCH($D196,'My Squad'!$C$2:$C$16,0)),"","Yes")</f>
        <v/>
      </c>
    </row>
    <row r="197" spans="1:23" ht="15.75" thickBot="1" x14ac:dyDescent="0.3">
      <c r="A197" s="577">
        <v>582</v>
      </c>
      <c r="B197" s="73">
        <v>10</v>
      </c>
      <c r="C197" s="5" t="s">
        <v>91</v>
      </c>
      <c r="D197" s="5" t="s">
        <v>1059</v>
      </c>
      <c r="E197" s="70" t="s">
        <v>14</v>
      </c>
      <c r="F197" s="71">
        <v>4.7</v>
      </c>
      <c r="G197" s="71">
        <v>6.0000000000000001E-3</v>
      </c>
      <c r="H197" s="71">
        <v>3.0000000000000001E-3</v>
      </c>
      <c r="I197" s="71">
        <v>5.6666666666666653E-3</v>
      </c>
      <c r="J197" s="71">
        <v>0</v>
      </c>
      <c r="K197" s="71">
        <v>4.0333333333333332E-2</v>
      </c>
      <c r="L197" s="71">
        <v>5.3333333333333332E-3</v>
      </c>
      <c r="M197" s="72">
        <v>6.0333333333333336E-2</v>
      </c>
      <c r="N197" s="23">
        <v>-0.4126950354609929</v>
      </c>
      <c r="O197" s="16">
        <v>1.95</v>
      </c>
      <c r="P197" s="15">
        <v>90</v>
      </c>
      <c r="Q197" s="15">
        <f>IFERROR(Table37[[#This Row],[Total]]/Table37[[#This Row],[Mins]]*Table37[[#This Row],[Adj mins]],0)</f>
        <v>2.7846153846153845</v>
      </c>
      <c r="R197" s="15">
        <v>0.3</v>
      </c>
      <c r="S197" s="16">
        <v>27</v>
      </c>
      <c r="T197" s="17">
        <v>2E-3</v>
      </c>
      <c r="U197" s="16">
        <v>0</v>
      </c>
      <c r="V197" s="71">
        <v>0</v>
      </c>
      <c r="W197" s="401" t="str">
        <f>IF(ISNA(MATCH($D197,'My Squad'!$C$2:$C$16,0)),"","Yes")</f>
        <v/>
      </c>
    </row>
    <row r="198" spans="1:23" ht="15.75" thickBot="1" x14ac:dyDescent="0.3">
      <c r="A198" s="577">
        <v>627</v>
      </c>
      <c r="B198" s="73">
        <v>10</v>
      </c>
      <c r="C198" s="5" t="s">
        <v>91</v>
      </c>
      <c r="D198" s="5" t="s">
        <v>1516</v>
      </c>
      <c r="E198" s="70" t="s">
        <v>14</v>
      </c>
      <c r="F198" s="71">
        <v>4</v>
      </c>
      <c r="G198" s="71">
        <v>4.0000000000000001E-3</v>
      </c>
      <c r="H198" s="71">
        <v>5.0000000000000001E-3</v>
      </c>
      <c r="I198" s="71">
        <v>3.0000000000000001E-3</v>
      </c>
      <c r="J198" s="71">
        <v>0</v>
      </c>
      <c r="K198" s="71">
        <v>1.8666666666666665E-2</v>
      </c>
      <c r="L198" s="71">
        <v>2.6666666666666666E-3</v>
      </c>
      <c r="M198" s="72">
        <v>3.3333333333333333E-2</v>
      </c>
      <c r="N198" s="23">
        <v>-0.49166666666666664</v>
      </c>
      <c r="O198" s="16">
        <v>0.93</v>
      </c>
      <c r="P198" s="15">
        <v>90</v>
      </c>
      <c r="Q198" s="15">
        <f>IFERROR(Table37[[#This Row],[Total]]/Table37[[#This Row],[Mins]]*Table37[[#This Row],[Adj mins]],0)</f>
        <v>3.225806451612903</v>
      </c>
      <c r="R198" s="15">
        <v>1</v>
      </c>
      <c r="S198" s="16">
        <v>90</v>
      </c>
      <c r="T198" s="17">
        <v>1E-3</v>
      </c>
      <c r="U198" s="16">
        <v>0</v>
      </c>
      <c r="V198" s="71">
        <v>0</v>
      </c>
      <c r="W198" s="401" t="str">
        <f>IF(ISNA(MATCH($D198,'My Squad'!$C$2:$C$16,0)),"","Yes")</f>
        <v/>
      </c>
    </row>
    <row r="199" spans="1:23" ht="15.75" thickBot="1" x14ac:dyDescent="0.3">
      <c r="A199" s="577">
        <v>651</v>
      </c>
      <c r="B199" s="73">
        <v>10</v>
      </c>
      <c r="C199" s="5" t="s">
        <v>91</v>
      </c>
      <c r="D199" s="5" t="s">
        <v>1517</v>
      </c>
      <c r="E199" s="70" t="s">
        <v>13</v>
      </c>
      <c r="F199" s="71">
        <v>5</v>
      </c>
      <c r="G199" s="71">
        <v>0.18333333333333332</v>
      </c>
      <c r="H199" s="71">
        <v>0.107</v>
      </c>
      <c r="I199" s="71">
        <v>0.20200000000000001</v>
      </c>
      <c r="J199" s="71">
        <v>0</v>
      </c>
      <c r="K199" s="71">
        <v>1.2990000000000002</v>
      </c>
      <c r="L199" s="71">
        <v>5.3666666666666668E-2</v>
      </c>
      <c r="M199" s="72">
        <v>1.845</v>
      </c>
      <c r="N199" s="23">
        <v>-3.1000000000000007E-2</v>
      </c>
      <c r="O199" s="16">
        <v>66.851333333333329</v>
      </c>
      <c r="P199" s="15">
        <v>90</v>
      </c>
      <c r="Q199" s="15">
        <f>IFERROR(Table37[[#This Row],[Total]]/Table37[[#This Row],[Mins]]*Table37[[#This Row],[Adj mins]],0)</f>
        <v>2.4838696809836751</v>
      </c>
      <c r="R199" s="15">
        <v>3.1</v>
      </c>
      <c r="S199" s="16">
        <v>46</v>
      </c>
      <c r="T199" s="17">
        <v>0</v>
      </c>
      <c r="U199" s="16">
        <v>8</v>
      </c>
      <c r="V199" s="71">
        <v>1.3</v>
      </c>
      <c r="W199" s="401" t="str">
        <f>IF(ISNA(MATCH($D199,'My Squad'!$C$2:$C$16,0)),"","Yes")</f>
        <v/>
      </c>
    </row>
    <row r="200" spans="1:23" ht="15.75" thickBot="1" x14ac:dyDescent="0.3">
      <c r="A200" s="577">
        <v>603</v>
      </c>
      <c r="B200" s="73">
        <v>10</v>
      </c>
      <c r="C200" s="5" t="s">
        <v>91</v>
      </c>
      <c r="D200" s="5" t="s">
        <v>1518</v>
      </c>
      <c r="E200" s="70" t="s">
        <v>13</v>
      </c>
      <c r="F200" s="71">
        <v>4.5</v>
      </c>
      <c r="G200" s="71">
        <v>0.10666666666666667</v>
      </c>
      <c r="H200" s="71">
        <v>7.9000000000000001E-2</v>
      </c>
      <c r="I200" s="71">
        <v>3.6333333333333336E-2</v>
      </c>
      <c r="J200" s="71">
        <v>0</v>
      </c>
      <c r="K200" s="71">
        <v>0.22033333333333335</v>
      </c>
      <c r="L200" s="71">
        <v>4.0666666666666663E-2</v>
      </c>
      <c r="M200" s="72">
        <v>0.48299999999999998</v>
      </c>
      <c r="N200" s="23">
        <v>-0.33711111111111108</v>
      </c>
      <c r="O200" s="16">
        <v>11.252000000000001</v>
      </c>
      <c r="P200" s="15">
        <v>90</v>
      </c>
      <c r="Q200" s="15">
        <f>IFERROR(Table37[[#This Row],[Total]]/Table37[[#This Row],[Mins]]*Table37[[#This Row],[Adj mins]],0)</f>
        <v>3.8633131887664409</v>
      </c>
      <c r="R200" s="15">
        <v>0</v>
      </c>
      <c r="S200" s="16">
        <v>1</v>
      </c>
      <c r="T200" s="17">
        <v>2E-3</v>
      </c>
      <c r="U200" s="16">
        <v>1</v>
      </c>
      <c r="V200" s="71">
        <v>1</v>
      </c>
      <c r="W200" s="401" t="str">
        <f>IF(ISNA(MATCH($D200,'My Squad'!$C$2:$C$16,0)),"","Yes")</f>
        <v/>
      </c>
    </row>
    <row r="201" spans="1:23" ht="15.75" thickBot="1" x14ac:dyDescent="0.3">
      <c r="A201" s="577">
        <v>577</v>
      </c>
      <c r="B201" s="73">
        <v>10</v>
      </c>
      <c r="C201" s="5" t="s">
        <v>91</v>
      </c>
      <c r="D201" s="5" t="s">
        <v>1060</v>
      </c>
      <c r="E201" s="70" t="s">
        <v>13</v>
      </c>
      <c r="F201" s="71">
        <v>5.2</v>
      </c>
      <c r="G201" s="71">
        <v>0.72333333333333338</v>
      </c>
      <c r="H201" s="71">
        <v>0.47399999999999998</v>
      </c>
      <c r="I201" s="71">
        <v>0.25033333333333335</v>
      </c>
      <c r="J201" s="71">
        <v>0</v>
      </c>
      <c r="K201" s="71">
        <v>1.6226666666666667</v>
      </c>
      <c r="L201" s="71">
        <v>0.27566666666666667</v>
      </c>
      <c r="M201" s="72">
        <v>3.3460000000000001</v>
      </c>
      <c r="N201" s="23">
        <v>0.25884615384615384</v>
      </c>
      <c r="O201" s="16">
        <v>81.288666666666671</v>
      </c>
      <c r="P201" s="15">
        <v>90</v>
      </c>
      <c r="Q201" s="15">
        <f>IFERROR(Table37[[#This Row],[Total]]/Table37[[#This Row],[Mins]]*Table37[[#This Row],[Adj mins]],0)</f>
        <v>3.7045754635742578</v>
      </c>
      <c r="R201" s="15">
        <v>1.9</v>
      </c>
      <c r="S201" s="16">
        <v>34</v>
      </c>
      <c r="T201" s="17">
        <v>1E-3</v>
      </c>
      <c r="U201" s="16">
        <v>7</v>
      </c>
      <c r="V201" s="71">
        <v>1.4</v>
      </c>
      <c r="W201" s="401" t="str">
        <f>IF(ISNA(MATCH($D201,'My Squad'!$C$2:$C$16,0)),"","Yes")</f>
        <v/>
      </c>
    </row>
    <row r="202" spans="1:23" ht="15.75" thickBot="1" x14ac:dyDescent="0.3">
      <c r="A202" s="577">
        <v>217</v>
      </c>
      <c r="B202" s="73">
        <v>10</v>
      </c>
      <c r="C202" s="5" t="s">
        <v>91</v>
      </c>
      <c r="D202" s="5" t="s">
        <v>98</v>
      </c>
      <c r="E202" s="70" t="s">
        <v>13</v>
      </c>
      <c r="F202" s="71">
        <v>5.2</v>
      </c>
      <c r="G202" s="71">
        <v>0.6283333333333333</v>
      </c>
      <c r="H202" s="71">
        <v>0.32300000000000001</v>
      </c>
      <c r="I202" s="71">
        <v>0.23966666666666667</v>
      </c>
      <c r="J202" s="71">
        <v>0</v>
      </c>
      <c r="K202" s="71">
        <v>1.5266666666666666</v>
      </c>
      <c r="L202" s="71">
        <v>0.18666666666666668</v>
      </c>
      <c r="M202" s="72">
        <v>2.9043333333333332</v>
      </c>
      <c r="N202" s="23">
        <v>0.17391025641025637</v>
      </c>
      <c r="O202" s="16">
        <v>78.087333333333333</v>
      </c>
      <c r="P202" s="15">
        <v>90</v>
      </c>
      <c r="Q202" s="15">
        <f>IFERROR(Table37[[#This Row],[Total]]/Table37[[#This Row],[Mins]]*Table37[[#This Row],[Adj mins]],0)</f>
        <v>3.3474058959626403</v>
      </c>
      <c r="R202" s="15">
        <v>6.3</v>
      </c>
      <c r="S202" s="16">
        <v>71</v>
      </c>
      <c r="T202" s="17">
        <v>2E-3</v>
      </c>
      <c r="U202" s="16">
        <v>16</v>
      </c>
      <c r="V202" s="71">
        <v>2</v>
      </c>
      <c r="W202" s="401" t="str">
        <f>IF(ISNA(MATCH($D202,'My Squad'!$C$2:$C$16,0)),"","Yes")</f>
        <v/>
      </c>
    </row>
    <row r="203" spans="1:23" ht="15.75" thickBot="1" x14ac:dyDescent="0.3">
      <c r="A203" s="577">
        <v>226</v>
      </c>
      <c r="B203" s="73">
        <v>10</v>
      </c>
      <c r="C203" s="5" t="s">
        <v>91</v>
      </c>
      <c r="D203" s="5" t="s">
        <v>298</v>
      </c>
      <c r="E203" s="70" t="s">
        <v>13</v>
      </c>
      <c r="F203" s="71">
        <v>4.5</v>
      </c>
      <c r="G203" s="71">
        <v>0</v>
      </c>
      <c r="H203" s="71">
        <v>0</v>
      </c>
      <c r="I203" s="71">
        <v>0</v>
      </c>
      <c r="J203" s="71">
        <v>0</v>
      </c>
      <c r="K203" s="71">
        <v>0</v>
      </c>
      <c r="L203" s="71">
        <v>0</v>
      </c>
      <c r="M203" s="72">
        <v>0</v>
      </c>
      <c r="N203" s="23">
        <v>-0.44444444444444442</v>
      </c>
      <c r="O203" s="16">
        <v>0</v>
      </c>
      <c r="P203" s="15">
        <v>90</v>
      </c>
      <c r="Q203" s="15">
        <f>IFERROR(Table37[[#This Row],[Total]]/Table37[[#This Row],[Mins]]*Table37[[#This Row],[Adj mins]],0)</f>
        <v>0</v>
      </c>
      <c r="R203" s="15">
        <v>4.3</v>
      </c>
      <c r="S203" s="16">
        <v>64</v>
      </c>
      <c r="T203" s="17">
        <v>8.0000000000000002E-3</v>
      </c>
      <c r="U203" s="16">
        <v>8</v>
      </c>
      <c r="V203" s="71">
        <v>1.3</v>
      </c>
      <c r="W203" s="401" t="str">
        <f>IF(ISNA(MATCH($D203,'My Squad'!$C$2:$C$16,0)),"","Yes")</f>
        <v/>
      </c>
    </row>
    <row r="204" spans="1:23" ht="15.75" thickBot="1" x14ac:dyDescent="0.3">
      <c r="A204" s="577">
        <v>230</v>
      </c>
      <c r="B204" s="73">
        <v>10</v>
      </c>
      <c r="C204" s="5" t="s">
        <v>91</v>
      </c>
      <c r="D204" s="5" t="s">
        <v>92</v>
      </c>
      <c r="E204" s="70" t="s">
        <v>13</v>
      </c>
      <c r="F204" s="71">
        <v>5.8</v>
      </c>
      <c r="G204" s="71">
        <v>7.166666666666667E-2</v>
      </c>
      <c r="H204" s="71">
        <v>0.14599999999999999</v>
      </c>
      <c r="I204" s="71">
        <v>4.1000000000000002E-2</v>
      </c>
      <c r="J204" s="71">
        <v>0</v>
      </c>
      <c r="K204" s="71">
        <v>0.26100000000000001</v>
      </c>
      <c r="L204" s="71">
        <v>5.3666666666666668E-2</v>
      </c>
      <c r="M204" s="72">
        <v>0.57333333333333336</v>
      </c>
      <c r="N204" s="23">
        <v>-0.24597701149425288</v>
      </c>
      <c r="O204" s="16">
        <v>12.529333333333334</v>
      </c>
      <c r="P204" s="15">
        <v>90</v>
      </c>
      <c r="Q204" s="15">
        <f>IFERROR(Table37[[#This Row],[Total]]/Table37[[#This Row],[Mins]]*Table37[[#This Row],[Adj mins]],0)</f>
        <v>4.1183356390337345</v>
      </c>
      <c r="R204" s="15">
        <v>8.9</v>
      </c>
      <c r="S204" s="16">
        <v>89</v>
      </c>
      <c r="T204" s="17">
        <v>0.129</v>
      </c>
      <c r="U204" s="16">
        <v>49</v>
      </c>
      <c r="V204" s="71">
        <v>5.4</v>
      </c>
      <c r="W204" s="401" t="str">
        <f>IF(ISNA(MATCH($D204,'My Squad'!$C$2:$C$16,0)),"","Yes")</f>
        <v/>
      </c>
    </row>
    <row r="205" spans="1:23" ht="15.75" thickBot="1" x14ac:dyDescent="0.3">
      <c r="A205" s="577">
        <v>222</v>
      </c>
      <c r="B205" s="73">
        <v>10</v>
      </c>
      <c r="C205" s="5" t="s">
        <v>91</v>
      </c>
      <c r="D205" s="5" t="s">
        <v>162</v>
      </c>
      <c r="E205" s="70" t="s">
        <v>13</v>
      </c>
      <c r="F205" s="71">
        <v>4.9000000000000004</v>
      </c>
      <c r="G205" s="71">
        <v>0.16</v>
      </c>
      <c r="H205" s="71">
        <v>3.4000000000000002E-2</v>
      </c>
      <c r="I205" s="71">
        <v>6.2333333333333331E-2</v>
      </c>
      <c r="J205" s="71">
        <v>0</v>
      </c>
      <c r="K205" s="71">
        <v>0.42699999999999994</v>
      </c>
      <c r="L205" s="71">
        <v>5.0666666666666665E-2</v>
      </c>
      <c r="M205" s="72">
        <v>0.73399999999999999</v>
      </c>
      <c r="N205" s="23">
        <v>-0.2583673469387755</v>
      </c>
      <c r="O205" s="16">
        <v>22.589333333333332</v>
      </c>
      <c r="P205" s="15">
        <v>90</v>
      </c>
      <c r="Q205" s="15">
        <f>IFERROR(Table37[[#This Row],[Total]]/Table37[[#This Row],[Mins]]*Table37[[#This Row],[Adj mins]],0)</f>
        <v>2.9243890921969071</v>
      </c>
      <c r="R205" s="15">
        <v>6.2</v>
      </c>
      <c r="S205" s="16">
        <v>69</v>
      </c>
      <c r="T205" s="17">
        <v>1E-3</v>
      </c>
      <c r="U205" s="16">
        <v>15</v>
      </c>
      <c r="V205" s="71">
        <v>1.9</v>
      </c>
      <c r="W205" s="401" t="str">
        <f>IF(ISNA(MATCH($D205,'My Squad'!$C$2:$C$16,0)),"","Yes")</f>
        <v/>
      </c>
    </row>
    <row r="206" spans="1:23" ht="15.75" thickBot="1" x14ac:dyDescent="0.3">
      <c r="A206" s="577">
        <v>224</v>
      </c>
      <c r="B206" s="73">
        <v>10</v>
      </c>
      <c r="C206" s="5" t="s">
        <v>91</v>
      </c>
      <c r="D206" s="5" t="s">
        <v>103</v>
      </c>
      <c r="E206" s="70" t="s">
        <v>13</v>
      </c>
      <c r="F206" s="71">
        <v>5.3</v>
      </c>
      <c r="G206" s="71">
        <v>0.92666666666666664</v>
      </c>
      <c r="H206" s="71">
        <v>0.63300000000000001</v>
      </c>
      <c r="I206" s="71">
        <v>0.26600000000000001</v>
      </c>
      <c r="J206" s="71">
        <v>0</v>
      </c>
      <c r="K206" s="71">
        <v>1.8666666666666667</v>
      </c>
      <c r="L206" s="71">
        <v>0.29399999999999998</v>
      </c>
      <c r="M206" s="72">
        <v>3.9863333333333335</v>
      </c>
      <c r="N206" s="23">
        <v>0.37477987421383652</v>
      </c>
      <c r="O206" s="16">
        <v>87.291666666666671</v>
      </c>
      <c r="P206" s="15">
        <v>90</v>
      </c>
      <c r="Q206" s="15">
        <f>IFERROR(Table37[[#This Row],[Total]]/Table37[[#This Row],[Mins]]*Table37[[#This Row],[Adj mins]],0)</f>
        <v>4.1100143198090695</v>
      </c>
      <c r="R206" s="15">
        <v>6.6</v>
      </c>
      <c r="S206" s="16">
        <v>66</v>
      </c>
      <c r="T206" s="17">
        <v>1E-3</v>
      </c>
      <c r="U206" s="16">
        <v>20</v>
      </c>
      <c r="V206" s="71">
        <v>2.2000000000000002</v>
      </c>
      <c r="W206" s="401" t="str">
        <f>IF(ISNA(MATCH($D206,'My Squad'!$C$2:$C$16,0)),"","Yes")</f>
        <v/>
      </c>
    </row>
    <row r="207" spans="1:23" ht="15.75" thickBot="1" x14ac:dyDescent="0.3">
      <c r="A207" s="577">
        <v>223</v>
      </c>
      <c r="B207" s="73">
        <v>10</v>
      </c>
      <c r="C207" s="5" t="s">
        <v>91</v>
      </c>
      <c r="D207" s="5" t="s">
        <v>331</v>
      </c>
      <c r="E207" s="70" t="s">
        <v>13</v>
      </c>
      <c r="F207" s="71">
        <v>5</v>
      </c>
      <c r="G207" s="71">
        <v>0</v>
      </c>
      <c r="H207" s="71">
        <v>0</v>
      </c>
      <c r="I207" s="71">
        <v>0</v>
      </c>
      <c r="J207" s="71">
        <v>0</v>
      </c>
      <c r="K207" s="71">
        <v>0</v>
      </c>
      <c r="L207" s="71">
        <v>0</v>
      </c>
      <c r="M207" s="72">
        <v>0</v>
      </c>
      <c r="N207" s="23">
        <v>-0.4</v>
      </c>
      <c r="O207" s="16">
        <v>0</v>
      </c>
      <c r="P207" s="15">
        <v>90</v>
      </c>
      <c r="Q207" s="15">
        <f>IFERROR(Table37[[#This Row],[Total]]/Table37[[#This Row],[Mins]]*Table37[[#This Row],[Adj mins]],0)</f>
        <v>0</v>
      </c>
      <c r="R207" s="15">
        <v>2.8</v>
      </c>
      <c r="S207" s="16">
        <v>63</v>
      </c>
      <c r="T207" s="17">
        <v>0</v>
      </c>
      <c r="U207" s="16">
        <v>7</v>
      </c>
      <c r="V207" s="71">
        <v>1.8</v>
      </c>
      <c r="W207" s="401" t="str">
        <f>IF(ISNA(MATCH($D207,'My Squad'!$C$2:$C$16,0)),"","Yes")</f>
        <v/>
      </c>
    </row>
    <row r="208" spans="1:23" ht="15.75" thickBot="1" x14ac:dyDescent="0.3">
      <c r="A208" s="577">
        <v>232</v>
      </c>
      <c r="B208" s="73">
        <v>10</v>
      </c>
      <c r="C208" s="5" t="s">
        <v>91</v>
      </c>
      <c r="D208" s="5" t="s">
        <v>615</v>
      </c>
      <c r="E208" s="70" t="s">
        <v>15</v>
      </c>
      <c r="F208" s="71">
        <v>5.4</v>
      </c>
      <c r="G208" s="71">
        <v>0.49199999999999999</v>
      </c>
      <c r="H208" s="71">
        <v>0.308</v>
      </c>
      <c r="I208" s="71">
        <v>0</v>
      </c>
      <c r="J208" s="71">
        <v>0</v>
      </c>
      <c r="K208" s="71">
        <v>1.8246666666666667</v>
      </c>
      <c r="L208" s="71">
        <v>0.25466666666666665</v>
      </c>
      <c r="M208" s="72">
        <v>2.8793333333333333</v>
      </c>
      <c r="N208" s="23">
        <v>0.16283950617283949</v>
      </c>
      <c r="O208" s="16">
        <v>88.43</v>
      </c>
      <c r="P208" s="15">
        <v>90</v>
      </c>
      <c r="Q208" s="15">
        <f>IFERROR(Table37[[#This Row],[Total]]/Table37[[#This Row],[Mins]]*Table37[[#This Row],[Adj mins]],0)</f>
        <v>2.9304534660183195</v>
      </c>
      <c r="R208" s="15">
        <v>7.3</v>
      </c>
      <c r="S208" s="16">
        <v>73</v>
      </c>
      <c r="T208" s="17">
        <v>1.3999999999999999E-2</v>
      </c>
      <c r="U208" s="16">
        <v>29</v>
      </c>
      <c r="V208" s="71">
        <v>3.2</v>
      </c>
      <c r="W208" s="401" t="str">
        <f>IF(ISNA(MATCH($D208,'My Squad'!$C$2:$C$16,0)),"","Yes")</f>
        <v/>
      </c>
    </row>
    <row r="209" spans="1:23" ht="15.75" thickBot="1" x14ac:dyDescent="0.3">
      <c r="A209" s="577">
        <v>218</v>
      </c>
      <c r="B209" s="73">
        <v>10</v>
      </c>
      <c r="C209" s="5" t="s">
        <v>91</v>
      </c>
      <c r="D209" s="5" t="s">
        <v>229</v>
      </c>
      <c r="E209" s="70" t="s">
        <v>15</v>
      </c>
      <c r="F209" s="71">
        <v>5</v>
      </c>
      <c r="G209" s="71">
        <v>0.29333333333333333</v>
      </c>
      <c r="H209" s="71">
        <v>2.1000000000000001E-2</v>
      </c>
      <c r="I209" s="71">
        <v>0</v>
      </c>
      <c r="J209" s="71">
        <v>0</v>
      </c>
      <c r="K209" s="71">
        <v>0.18666666666666665</v>
      </c>
      <c r="L209" s="71">
        <v>9.9000000000000005E-2</v>
      </c>
      <c r="M209" s="72">
        <v>0.6</v>
      </c>
      <c r="N209" s="23">
        <v>-0.27999999999999997</v>
      </c>
      <c r="O209" s="16">
        <v>9.4589999999999996</v>
      </c>
      <c r="P209" s="15">
        <v>90</v>
      </c>
      <c r="Q209" s="15">
        <f>IFERROR(Table37[[#This Row],[Total]]/Table37[[#This Row],[Mins]]*Table37[[#This Row],[Adj mins]],0)</f>
        <v>5.7088487155090384</v>
      </c>
      <c r="R209" s="15">
        <v>0.6</v>
      </c>
      <c r="S209" s="16">
        <v>11</v>
      </c>
      <c r="T209" s="17">
        <v>6.0000000000000001E-3</v>
      </c>
      <c r="U209" s="16">
        <v>11</v>
      </c>
      <c r="V209" s="71">
        <v>2.2000000000000002</v>
      </c>
      <c r="W209" s="401" t="str">
        <f>IF(ISNA(MATCH($D209,'My Squad'!$C$2:$C$16,0)),"","Yes")</f>
        <v/>
      </c>
    </row>
    <row r="210" spans="1:23" ht="15.75" thickBot="1" x14ac:dyDescent="0.3">
      <c r="A210" s="577">
        <v>220</v>
      </c>
      <c r="B210" s="73">
        <v>10</v>
      </c>
      <c r="C210" s="5" t="s">
        <v>91</v>
      </c>
      <c r="D210" s="5" t="s">
        <v>129</v>
      </c>
      <c r="E210" s="70" t="s">
        <v>15</v>
      </c>
      <c r="F210" s="71">
        <v>6</v>
      </c>
      <c r="G210" s="71">
        <v>1.7533333333333334</v>
      </c>
      <c r="H210" s="71">
        <v>0.25600000000000001</v>
      </c>
      <c r="I210" s="71">
        <v>0</v>
      </c>
      <c r="J210" s="71">
        <v>0</v>
      </c>
      <c r="K210" s="71">
        <v>1.6016666666666666</v>
      </c>
      <c r="L210" s="71">
        <v>0.65333333333333332</v>
      </c>
      <c r="M210" s="72">
        <v>4.2643333333333331</v>
      </c>
      <c r="N210" s="23">
        <v>0.37738888888888883</v>
      </c>
      <c r="O210" s="16">
        <v>80.115333333333339</v>
      </c>
      <c r="P210" s="15">
        <v>90</v>
      </c>
      <c r="Q210" s="15">
        <f>IFERROR(Table37[[#This Row],[Total]]/Table37[[#This Row],[Mins]]*Table37[[#This Row],[Adj mins]],0)</f>
        <v>4.7904687408985378</v>
      </c>
      <c r="R210" s="15">
        <v>8.5</v>
      </c>
      <c r="S210" s="16">
        <v>85</v>
      </c>
      <c r="T210" s="17">
        <v>5.4000000000000006E-2</v>
      </c>
      <c r="U210" s="16">
        <v>31</v>
      </c>
      <c r="V210" s="71">
        <v>3.4</v>
      </c>
      <c r="W210" s="401" t="str">
        <f>IF(ISNA(MATCH($D210,'My Squad'!$C$2:$C$16,0)),"","Yes")</f>
        <v>Yes</v>
      </c>
    </row>
    <row r="211" spans="1:23" ht="15.75" thickBot="1" x14ac:dyDescent="0.3">
      <c r="A211" s="577">
        <v>237</v>
      </c>
      <c r="B211" s="73">
        <v>10</v>
      </c>
      <c r="C211" s="5" t="s">
        <v>91</v>
      </c>
      <c r="D211" s="5" t="s">
        <v>283</v>
      </c>
      <c r="E211" s="70" t="s">
        <v>15</v>
      </c>
      <c r="F211" s="71">
        <v>4.9000000000000004</v>
      </c>
      <c r="G211" s="71">
        <v>0</v>
      </c>
      <c r="H211" s="71">
        <v>0</v>
      </c>
      <c r="I211" s="71">
        <v>0</v>
      </c>
      <c r="J211" s="71">
        <v>0</v>
      </c>
      <c r="K211" s="71">
        <v>0</v>
      </c>
      <c r="L211" s="71">
        <v>0</v>
      </c>
      <c r="M211" s="72">
        <v>0</v>
      </c>
      <c r="N211" s="23">
        <v>-0.4081632653061224</v>
      </c>
      <c r="O211" s="16">
        <v>0</v>
      </c>
      <c r="P211" s="15">
        <v>90</v>
      </c>
      <c r="Q211" s="15">
        <f>IFERROR(Table37[[#This Row],[Total]]/Table37[[#This Row],[Mins]]*Table37[[#This Row],[Adj mins]],0)</f>
        <v>0</v>
      </c>
      <c r="R211" s="15">
        <v>0</v>
      </c>
      <c r="S211" s="16" t="s">
        <v>374</v>
      </c>
      <c r="T211" s="17">
        <v>0</v>
      </c>
      <c r="U211" s="16">
        <v>0</v>
      </c>
      <c r="V211" s="71">
        <v>0</v>
      </c>
      <c r="W211" s="401" t="str">
        <f>IF(ISNA(MATCH($D211,'My Squad'!$C$2:$C$16,0)),"","Yes")</f>
        <v/>
      </c>
    </row>
    <row r="212" spans="1:23" ht="15.75" thickBot="1" x14ac:dyDescent="0.3">
      <c r="A212" s="577">
        <v>156</v>
      </c>
      <c r="B212" s="73">
        <v>10</v>
      </c>
      <c r="C212" s="5" t="s">
        <v>91</v>
      </c>
      <c r="D212" s="5" t="s">
        <v>1519</v>
      </c>
      <c r="E212" s="70" t="s">
        <v>15</v>
      </c>
      <c r="F212" s="71">
        <v>5.4</v>
      </c>
      <c r="G212" s="71">
        <v>0</v>
      </c>
      <c r="H212" s="71">
        <v>0</v>
      </c>
      <c r="I212" s="71">
        <v>0</v>
      </c>
      <c r="J212" s="71">
        <v>0</v>
      </c>
      <c r="K212" s="71">
        <v>0</v>
      </c>
      <c r="L212" s="71">
        <v>0</v>
      </c>
      <c r="M212" s="72">
        <v>0</v>
      </c>
      <c r="N212" s="23">
        <v>-0.37037037037037035</v>
      </c>
      <c r="O212" s="16">
        <v>0</v>
      </c>
      <c r="P212" s="15">
        <v>90</v>
      </c>
      <c r="Q212" s="15">
        <f>IFERROR(Table37[[#This Row],[Total]]/Table37[[#This Row],[Mins]]*Table37[[#This Row],[Adj mins]],0)</f>
        <v>0</v>
      </c>
      <c r="R212" s="15">
        <v>0</v>
      </c>
      <c r="S212" s="16" t="s">
        <v>374</v>
      </c>
      <c r="T212" s="17">
        <v>1E-3</v>
      </c>
      <c r="U212" s="16">
        <v>0</v>
      </c>
      <c r="V212" s="71">
        <v>0</v>
      </c>
      <c r="W212" s="401" t="str">
        <f>IF(ISNA(MATCH($D212,'My Squad'!$C$2:$C$16,0)),"","Yes")</f>
        <v/>
      </c>
    </row>
    <row r="213" spans="1:23" ht="15.75" thickBot="1" x14ac:dyDescent="0.3">
      <c r="A213" s="577">
        <v>248</v>
      </c>
      <c r="B213" s="73">
        <v>10</v>
      </c>
      <c r="C213" s="5" t="s">
        <v>68</v>
      </c>
      <c r="D213" s="5" t="s">
        <v>78</v>
      </c>
      <c r="E213" s="70" t="s">
        <v>16</v>
      </c>
      <c r="F213" s="71">
        <v>5</v>
      </c>
      <c r="G213" s="71">
        <v>0</v>
      </c>
      <c r="H213" s="71">
        <v>1.6E-2</v>
      </c>
      <c r="I213" s="71">
        <v>0.6096666666666668</v>
      </c>
      <c r="J213" s="71">
        <v>0.85799999999999998</v>
      </c>
      <c r="K213" s="71">
        <v>1.9390000000000001</v>
      </c>
      <c r="L213" s="71">
        <v>0.27733333333333332</v>
      </c>
      <c r="M213" s="72">
        <v>3.7</v>
      </c>
      <c r="N213" s="23">
        <v>0.34</v>
      </c>
      <c r="O213" s="16">
        <v>89.572333333333333</v>
      </c>
      <c r="P213" s="15">
        <v>90</v>
      </c>
      <c r="Q213" s="15">
        <f>IFERROR(Table37[[#This Row],[Total]]/Table37[[#This Row],[Mins]]*Table37[[#This Row],[Adj mins]],0)</f>
        <v>3.7176657971025282</v>
      </c>
      <c r="R213" s="15">
        <v>9</v>
      </c>
      <c r="S213" s="16">
        <v>90</v>
      </c>
      <c r="T213" s="17">
        <v>2.5000000000000001E-2</v>
      </c>
      <c r="U213" s="16">
        <v>28</v>
      </c>
      <c r="V213" s="71">
        <v>3.1</v>
      </c>
      <c r="W213" s="401" t="str">
        <f>IF(ISNA(MATCH($D213,'My Squad'!$C$2:$C$16,0)),"","Yes")</f>
        <v/>
      </c>
    </row>
    <row r="214" spans="1:23" ht="15.75" thickBot="1" x14ac:dyDescent="0.3">
      <c r="A214" s="577">
        <v>242</v>
      </c>
      <c r="B214" s="73">
        <v>10</v>
      </c>
      <c r="C214" s="5" t="s">
        <v>68</v>
      </c>
      <c r="D214" s="5" t="s">
        <v>286</v>
      </c>
      <c r="E214" s="70" t="s">
        <v>16</v>
      </c>
      <c r="F214" s="71">
        <v>4</v>
      </c>
      <c r="G214" s="71">
        <v>0</v>
      </c>
      <c r="H214" s="71">
        <v>0</v>
      </c>
      <c r="I214" s="71">
        <v>-6.6666666666666664E-4</v>
      </c>
      <c r="J214" s="71">
        <v>1E-3</v>
      </c>
      <c r="K214" s="71">
        <v>1.3333333333333333E-3</v>
      </c>
      <c r="L214" s="71">
        <v>0</v>
      </c>
      <c r="M214" s="72">
        <v>1.6666666666666668E-3</v>
      </c>
      <c r="N214" s="23">
        <v>-0.49958333333333332</v>
      </c>
      <c r="O214" s="16">
        <v>0.06</v>
      </c>
      <c r="P214" s="15">
        <v>90</v>
      </c>
      <c r="Q214" s="15">
        <f>IFERROR(Table37[[#This Row],[Total]]/Table37[[#This Row],[Mins]]*Table37[[#This Row],[Adj mins]],0)</f>
        <v>2.5</v>
      </c>
      <c r="R214" s="15">
        <v>0</v>
      </c>
      <c r="S214" s="16">
        <v>0</v>
      </c>
      <c r="T214" s="17">
        <v>5.0000000000000001E-3</v>
      </c>
      <c r="U214" s="16">
        <v>0</v>
      </c>
      <c r="V214" s="71">
        <v>0</v>
      </c>
      <c r="W214" s="401" t="str">
        <f>IF(ISNA(MATCH($D214,'My Squad'!$C$2:$C$16,0)),"","Yes")</f>
        <v/>
      </c>
    </row>
    <row r="215" spans="1:23" ht="15.75" thickBot="1" x14ac:dyDescent="0.3">
      <c r="A215" s="577">
        <v>255</v>
      </c>
      <c r="B215" s="73">
        <v>10</v>
      </c>
      <c r="C215" s="5" t="s">
        <v>68</v>
      </c>
      <c r="D215" s="5" t="s">
        <v>136</v>
      </c>
      <c r="E215" s="70" t="s">
        <v>14</v>
      </c>
      <c r="F215" s="71">
        <v>4.7</v>
      </c>
      <c r="G215" s="71">
        <v>0.16600000000000001</v>
      </c>
      <c r="H215" s="71">
        <v>0.316</v>
      </c>
      <c r="I215" s="71">
        <v>0.56866666666666665</v>
      </c>
      <c r="J215" s="71">
        <v>0</v>
      </c>
      <c r="K215" s="71">
        <v>1.7030000000000001</v>
      </c>
      <c r="L215" s="71">
        <v>0.27166666666666667</v>
      </c>
      <c r="M215" s="72">
        <v>3.0253333333333332</v>
      </c>
      <c r="N215" s="23">
        <v>0.2181560283687943</v>
      </c>
      <c r="O215" s="16">
        <v>85.463333333333338</v>
      </c>
      <c r="P215" s="15">
        <v>90</v>
      </c>
      <c r="Q215" s="15">
        <f>IFERROR(Table37[[#This Row],[Total]]/Table37[[#This Row],[Mins]]*Table37[[#This Row],[Adj mins]],0)</f>
        <v>3.1859276882873742</v>
      </c>
      <c r="R215" s="15">
        <v>9</v>
      </c>
      <c r="S215" s="16">
        <v>90</v>
      </c>
      <c r="T215" s="17">
        <v>0.154</v>
      </c>
      <c r="U215" s="16">
        <v>28</v>
      </c>
      <c r="V215" s="71">
        <v>3.1</v>
      </c>
      <c r="W215" s="401" t="str">
        <f>IF(ISNA(MATCH($D215,'My Squad'!$C$2:$C$16,0)),"","Yes")</f>
        <v/>
      </c>
    </row>
    <row r="216" spans="1:23" ht="15.75" thickBot="1" x14ac:dyDescent="0.3">
      <c r="A216" s="577">
        <v>241</v>
      </c>
      <c r="B216" s="73">
        <v>10</v>
      </c>
      <c r="C216" s="5" t="s">
        <v>68</v>
      </c>
      <c r="D216" s="5" t="s">
        <v>173</v>
      </c>
      <c r="E216" s="70" t="s">
        <v>14</v>
      </c>
      <c r="F216" s="71">
        <v>4.5</v>
      </c>
      <c r="G216" s="71">
        <v>0.104</v>
      </c>
      <c r="H216" s="71">
        <v>2.4E-2</v>
      </c>
      <c r="I216" s="71">
        <v>0.56233333333333335</v>
      </c>
      <c r="J216" s="71">
        <v>0</v>
      </c>
      <c r="K216" s="71">
        <v>1.6426666666666665</v>
      </c>
      <c r="L216" s="71">
        <v>7.4666666666666673E-2</v>
      </c>
      <c r="M216" s="72">
        <v>2.4076666666666666</v>
      </c>
      <c r="N216" s="23">
        <v>9.0592592592592586E-2</v>
      </c>
      <c r="O216" s="16">
        <v>85.316000000000003</v>
      </c>
      <c r="P216" s="15">
        <v>90</v>
      </c>
      <c r="Q216" s="15">
        <f>IFERROR(Table37[[#This Row],[Total]]/Table37[[#This Row],[Mins]]*Table37[[#This Row],[Adj mins]],0)</f>
        <v>2.5398518449059964</v>
      </c>
      <c r="R216" s="15">
        <v>9</v>
      </c>
      <c r="S216" s="16">
        <v>90</v>
      </c>
      <c r="T216" s="17">
        <v>4.0000000000000001E-3</v>
      </c>
      <c r="U216" s="16">
        <v>17</v>
      </c>
      <c r="V216" s="71">
        <v>1.9</v>
      </c>
      <c r="W216" s="401" t="str">
        <f>IF(ISNA(MATCH($D216,'My Squad'!$C$2:$C$16,0)),"","Yes")</f>
        <v/>
      </c>
    </row>
    <row r="217" spans="1:23" ht="15.75" thickBot="1" x14ac:dyDescent="0.3">
      <c r="A217" s="577">
        <v>245</v>
      </c>
      <c r="B217" s="73">
        <v>10</v>
      </c>
      <c r="C217" s="5" t="s">
        <v>68</v>
      </c>
      <c r="D217" s="5" t="s">
        <v>332</v>
      </c>
      <c r="E217" s="70" t="s">
        <v>14</v>
      </c>
      <c r="F217" s="71">
        <v>4.4000000000000004</v>
      </c>
      <c r="G217" s="71">
        <v>2.8000000000000001E-2</v>
      </c>
      <c r="H217" s="71">
        <v>3.0000000000000001E-3</v>
      </c>
      <c r="I217" s="71">
        <v>1.666666666666667E-2</v>
      </c>
      <c r="J217" s="71">
        <v>0</v>
      </c>
      <c r="K217" s="71">
        <v>8.6333333333333345E-2</v>
      </c>
      <c r="L217" s="71">
        <v>8.6666666666666663E-3</v>
      </c>
      <c r="M217" s="72">
        <v>0.14266666666666666</v>
      </c>
      <c r="N217" s="23">
        <v>-0.42212121212121206</v>
      </c>
      <c r="O217" s="16">
        <v>4.08</v>
      </c>
      <c r="P217" s="15">
        <v>90</v>
      </c>
      <c r="Q217" s="15">
        <f>IFERROR(Table37[[#This Row],[Total]]/Table37[[#This Row],[Mins]]*Table37[[#This Row],[Adj mins]],0)</f>
        <v>3.1470588235294117</v>
      </c>
      <c r="R217" s="15">
        <v>4.4000000000000004</v>
      </c>
      <c r="S217" s="16">
        <v>56</v>
      </c>
      <c r="T217" s="17">
        <v>2E-3</v>
      </c>
      <c r="U217" s="16">
        <v>8</v>
      </c>
      <c r="V217" s="71">
        <v>1.1000000000000001</v>
      </c>
      <c r="W217" s="401" t="str">
        <f>IF(ISNA(MATCH($D217,'My Squad'!$C$2:$C$16,0)),"","Yes")</f>
        <v/>
      </c>
    </row>
    <row r="218" spans="1:23" ht="15.75" thickBot="1" x14ac:dyDescent="0.3">
      <c r="A218" s="577">
        <v>257</v>
      </c>
      <c r="B218" s="73">
        <v>10</v>
      </c>
      <c r="C218" s="5" t="s">
        <v>68</v>
      </c>
      <c r="D218" s="5" t="s">
        <v>221</v>
      </c>
      <c r="E218" s="70" t="s">
        <v>14</v>
      </c>
      <c r="F218" s="71">
        <v>4.5</v>
      </c>
      <c r="G218" s="71">
        <v>0.45200000000000001</v>
      </c>
      <c r="H218" s="71">
        <v>0.17599999999999999</v>
      </c>
      <c r="I218" s="71">
        <v>0.60300000000000009</v>
      </c>
      <c r="J218" s="71">
        <v>0</v>
      </c>
      <c r="K218" s="71">
        <v>1.6673333333333333</v>
      </c>
      <c r="L218" s="71">
        <v>0.161</v>
      </c>
      <c r="M218" s="72">
        <v>3.0593333333333335</v>
      </c>
      <c r="N218" s="23">
        <v>0.23540740740740743</v>
      </c>
      <c r="O218" s="16">
        <v>87.660666666666671</v>
      </c>
      <c r="P218" s="15">
        <v>90</v>
      </c>
      <c r="Q218" s="15">
        <f>IFERROR(Table37[[#This Row],[Total]]/Table37[[#This Row],[Mins]]*Table37[[#This Row],[Adj mins]],0)</f>
        <v>3.1409754279760596</v>
      </c>
      <c r="R218" s="15">
        <v>8.8000000000000007</v>
      </c>
      <c r="S218" s="16">
        <v>88</v>
      </c>
      <c r="T218" s="17">
        <v>4.0000000000000001E-3</v>
      </c>
      <c r="U218" s="16">
        <v>18</v>
      </c>
      <c r="V218" s="71">
        <v>2</v>
      </c>
      <c r="W218" s="401" t="str">
        <f>IF(ISNA(MATCH($D218,'My Squad'!$C$2:$C$16,0)),"","Yes")</f>
        <v/>
      </c>
    </row>
    <row r="219" spans="1:23" ht="15.75" thickBot="1" x14ac:dyDescent="0.3">
      <c r="A219" s="577">
        <v>244</v>
      </c>
      <c r="B219" s="73">
        <v>10</v>
      </c>
      <c r="C219" s="5" t="s">
        <v>68</v>
      </c>
      <c r="D219" s="5" t="s">
        <v>176</v>
      </c>
      <c r="E219" s="70" t="s">
        <v>14</v>
      </c>
      <c r="F219" s="71">
        <v>4.2</v>
      </c>
      <c r="G219" s="71">
        <v>0</v>
      </c>
      <c r="H219" s="71">
        <v>0</v>
      </c>
      <c r="I219" s="71">
        <v>0</v>
      </c>
      <c r="J219" s="71">
        <v>0</v>
      </c>
      <c r="K219" s="71">
        <v>0</v>
      </c>
      <c r="L219" s="71">
        <v>0</v>
      </c>
      <c r="M219" s="72">
        <v>0</v>
      </c>
      <c r="N219" s="23">
        <v>-0.47619047619047616</v>
      </c>
      <c r="O219" s="16">
        <v>0</v>
      </c>
      <c r="P219" s="15">
        <v>90</v>
      </c>
      <c r="Q219" s="15">
        <f>IFERROR(Table37[[#This Row],[Total]]/Table37[[#This Row],[Mins]]*Table37[[#This Row],[Adj mins]],0)</f>
        <v>0</v>
      </c>
      <c r="R219" s="15">
        <v>0.2</v>
      </c>
      <c r="S219" s="16">
        <v>14</v>
      </c>
      <c r="T219" s="17">
        <v>8.0000000000000002E-3</v>
      </c>
      <c r="U219" s="16">
        <v>1</v>
      </c>
      <c r="V219" s="71">
        <v>1</v>
      </c>
      <c r="W219" s="401" t="str">
        <f>IF(ISNA(MATCH($D219,'My Squad'!$C$2:$C$16,0)),"","Yes")</f>
        <v/>
      </c>
    </row>
    <row r="220" spans="1:23" ht="15.75" thickBot="1" x14ac:dyDescent="0.3">
      <c r="A220" s="577">
        <v>579</v>
      </c>
      <c r="B220" s="73">
        <v>10</v>
      </c>
      <c r="C220" s="5" t="s">
        <v>68</v>
      </c>
      <c r="D220" s="5" t="s">
        <v>1061</v>
      </c>
      <c r="E220" s="70" t="s">
        <v>14</v>
      </c>
      <c r="F220" s="71">
        <v>4.3</v>
      </c>
      <c r="G220" s="71">
        <v>0.03</v>
      </c>
      <c r="H220" s="71">
        <v>1.9E-2</v>
      </c>
      <c r="I220" s="71">
        <v>3.0666666666666668E-2</v>
      </c>
      <c r="J220" s="71">
        <v>0</v>
      </c>
      <c r="K220" s="71">
        <v>9.2333333333333337E-2</v>
      </c>
      <c r="L220" s="71">
        <v>1.2333333333333333E-2</v>
      </c>
      <c r="M220" s="72">
        <v>0.18433333333333332</v>
      </c>
      <c r="N220" s="23">
        <v>-0.42224806201550391</v>
      </c>
      <c r="O220" s="16">
        <v>4.9683333333333337</v>
      </c>
      <c r="P220" s="15">
        <v>90</v>
      </c>
      <c r="Q220" s="15">
        <f>IFERROR(Table37[[#This Row],[Total]]/Table37[[#This Row],[Mins]]*Table37[[#This Row],[Adj mins]],0)</f>
        <v>3.3391479369339145</v>
      </c>
      <c r="R220" s="15">
        <v>0</v>
      </c>
      <c r="S220" s="16">
        <v>0</v>
      </c>
      <c r="T220" s="17">
        <v>1E-3</v>
      </c>
      <c r="U220" s="16">
        <v>0</v>
      </c>
      <c r="V220" s="71">
        <v>0</v>
      </c>
      <c r="W220" s="401" t="str">
        <f>IF(ISNA(MATCH($D220,'My Squad'!$C$2:$C$16,0)),"","Yes")</f>
        <v/>
      </c>
    </row>
    <row r="221" spans="1:23" ht="15.75" thickBot="1" x14ac:dyDescent="0.3">
      <c r="A221" s="577">
        <v>586</v>
      </c>
      <c r="B221" s="73">
        <v>10</v>
      </c>
      <c r="C221" s="5" t="s">
        <v>68</v>
      </c>
      <c r="D221" s="5" t="s">
        <v>1520</v>
      </c>
      <c r="E221" s="70" t="s">
        <v>14</v>
      </c>
      <c r="F221" s="71">
        <v>4.4000000000000004</v>
      </c>
      <c r="G221" s="71">
        <v>4.0000000000000001E-3</v>
      </c>
      <c r="H221" s="71">
        <v>8.9999999999999993E-3</v>
      </c>
      <c r="I221" s="71">
        <v>3.6333333333333329E-2</v>
      </c>
      <c r="J221" s="71">
        <v>0</v>
      </c>
      <c r="K221" s="71">
        <v>0.10600000000000001</v>
      </c>
      <c r="L221" s="71">
        <v>1.1333333333333334E-2</v>
      </c>
      <c r="M221" s="72">
        <v>0.16666666666666666</v>
      </c>
      <c r="N221" s="23">
        <v>-0.41666666666666663</v>
      </c>
      <c r="O221" s="16">
        <v>5.2666666666666666</v>
      </c>
      <c r="P221" s="15">
        <v>90</v>
      </c>
      <c r="Q221" s="15">
        <f>IFERROR(Table37[[#This Row],[Total]]/Table37[[#This Row],[Mins]]*Table37[[#This Row],[Adj mins]],0)</f>
        <v>2.8481012658227844</v>
      </c>
      <c r="R221" s="15">
        <v>0</v>
      </c>
      <c r="S221" s="16">
        <v>1</v>
      </c>
      <c r="T221" s="17">
        <v>0</v>
      </c>
      <c r="U221" s="16">
        <v>1</v>
      </c>
      <c r="V221" s="71">
        <v>1</v>
      </c>
      <c r="W221" s="401" t="str">
        <f>IF(ISNA(MATCH($D221,'My Squad'!$C$2:$C$16,0)),"","Yes")</f>
        <v/>
      </c>
    </row>
    <row r="222" spans="1:23" ht="15.75" thickBot="1" x14ac:dyDescent="0.3">
      <c r="A222" s="577">
        <v>191</v>
      </c>
      <c r="B222" s="73">
        <v>10</v>
      </c>
      <c r="C222" s="5" t="s">
        <v>68</v>
      </c>
      <c r="D222" s="5" t="s">
        <v>192</v>
      </c>
      <c r="E222" s="70" t="s">
        <v>14</v>
      </c>
      <c r="F222" s="71">
        <v>4.3</v>
      </c>
      <c r="G222" s="71">
        <v>0.21199999999999999</v>
      </c>
      <c r="H222" s="71">
        <v>0.14299999999999999</v>
      </c>
      <c r="I222" s="71">
        <v>0.59433333333333338</v>
      </c>
      <c r="J222" s="71">
        <v>0</v>
      </c>
      <c r="K222" s="71">
        <v>1.7070000000000001</v>
      </c>
      <c r="L222" s="71">
        <v>0.22233333333333333</v>
      </c>
      <c r="M222" s="72">
        <v>2.8786666666666667</v>
      </c>
      <c r="N222" s="23">
        <v>0.20434108527131783</v>
      </c>
      <c r="O222" s="16">
        <v>85.478333333333339</v>
      </c>
      <c r="P222" s="15">
        <v>90</v>
      </c>
      <c r="Q222" s="15">
        <f>IFERROR(Table37[[#This Row],[Total]]/Table37[[#This Row],[Mins]]*Table37[[#This Row],[Adj mins]],0)</f>
        <v>3.0309435139509038</v>
      </c>
      <c r="R222" s="15">
        <v>5.7</v>
      </c>
      <c r="S222" s="16">
        <v>85</v>
      </c>
      <c r="T222" s="17">
        <v>7.2999999999999995E-2</v>
      </c>
      <c r="U222" s="16">
        <v>11</v>
      </c>
      <c r="V222" s="71">
        <v>1.8</v>
      </c>
      <c r="W222" s="401" t="str">
        <f>IF(ISNA(MATCH($D222,'My Squad'!$C$2:$C$16,0)),"","Yes")</f>
        <v/>
      </c>
    </row>
    <row r="223" spans="1:23" ht="15.75" thickBot="1" x14ac:dyDescent="0.3">
      <c r="A223" s="577">
        <v>239</v>
      </c>
      <c r="B223" s="73">
        <v>10</v>
      </c>
      <c r="C223" s="5" t="s">
        <v>68</v>
      </c>
      <c r="D223" s="5" t="s">
        <v>333</v>
      </c>
      <c r="E223" s="70" t="s">
        <v>13</v>
      </c>
      <c r="F223" s="71">
        <v>5.0999999999999996</v>
      </c>
      <c r="G223" s="71">
        <v>1.2416666666666667</v>
      </c>
      <c r="H223" s="71">
        <v>0.59899999999999998</v>
      </c>
      <c r="I223" s="71">
        <v>0.20933333333333334</v>
      </c>
      <c r="J223" s="71">
        <v>0</v>
      </c>
      <c r="K223" s="71">
        <v>1.4876666666666665</v>
      </c>
      <c r="L223" s="71">
        <v>0.42166666666666669</v>
      </c>
      <c r="M223" s="72">
        <v>3.9593333333333334</v>
      </c>
      <c r="N223" s="23">
        <v>0.38418300653594772</v>
      </c>
      <c r="O223" s="16">
        <v>73.430999999999997</v>
      </c>
      <c r="P223" s="15">
        <v>90</v>
      </c>
      <c r="Q223" s="15">
        <f>IFERROR(Table37[[#This Row],[Total]]/Table37[[#This Row],[Mins]]*Table37[[#This Row],[Adj mins]],0)</f>
        <v>4.8527188789475835</v>
      </c>
      <c r="R223" s="15">
        <v>7.7</v>
      </c>
      <c r="S223" s="16">
        <v>77</v>
      </c>
      <c r="T223" s="17">
        <v>3.7000000000000005E-2</v>
      </c>
      <c r="U223" s="16">
        <v>33</v>
      </c>
      <c r="V223" s="71">
        <v>3.7</v>
      </c>
      <c r="W223" s="401" t="str">
        <f>IF(ISNA(MATCH($D223,'My Squad'!$C$2:$C$16,0)),"","Yes")</f>
        <v/>
      </c>
    </row>
    <row r="224" spans="1:23" ht="15.75" thickBot="1" x14ac:dyDescent="0.3">
      <c r="A224" s="577">
        <v>247</v>
      </c>
      <c r="B224" s="73">
        <v>10</v>
      </c>
      <c r="C224" s="5" t="s">
        <v>68</v>
      </c>
      <c r="D224" s="5" t="s">
        <v>133</v>
      </c>
      <c r="E224" s="70" t="s">
        <v>13</v>
      </c>
      <c r="F224" s="71">
        <v>5.5</v>
      </c>
      <c r="G224" s="71">
        <v>0.58499999999999996</v>
      </c>
      <c r="H224" s="71">
        <v>0.60399999999999998</v>
      </c>
      <c r="I224" s="71">
        <v>0.23266666666666666</v>
      </c>
      <c r="J224" s="71">
        <v>0</v>
      </c>
      <c r="K224" s="71">
        <v>1.748</v>
      </c>
      <c r="L224" s="71">
        <v>0.26933333333333331</v>
      </c>
      <c r="M224" s="72">
        <v>3.4390000000000001</v>
      </c>
      <c r="N224" s="23">
        <v>0.26163636363636367</v>
      </c>
      <c r="O224" s="16">
        <v>81.123999999999995</v>
      </c>
      <c r="P224" s="15">
        <v>90</v>
      </c>
      <c r="Q224" s="15">
        <f>IFERROR(Table37[[#This Row],[Total]]/Table37[[#This Row],[Mins]]*Table37[[#This Row],[Adj mins]],0)</f>
        <v>3.8152704501750412</v>
      </c>
      <c r="R224" s="15">
        <v>8.5</v>
      </c>
      <c r="S224" s="16">
        <v>85</v>
      </c>
      <c r="T224" s="17">
        <v>1.3999999999999999E-2</v>
      </c>
      <c r="U224" s="16">
        <v>40</v>
      </c>
      <c r="V224" s="71">
        <v>4.4000000000000004</v>
      </c>
      <c r="W224" s="401" t="str">
        <f>IF(ISNA(MATCH($D224,'My Squad'!$C$2:$C$16,0)),"","Yes")</f>
        <v/>
      </c>
    </row>
    <row r="225" spans="1:23" ht="15.75" thickBot="1" x14ac:dyDescent="0.3">
      <c r="A225" s="577">
        <v>240</v>
      </c>
      <c r="B225" s="73">
        <v>10</v>
      </c>
      <c r="C225" s="5" t="s">
        <v>68</v>
      </c>
      <c r="D225" s="5" t="s">
        <v>108</v>
      </c>
      <c r="E225" s="70" t="s">
        <v>13</v>
      </c>
      <c r="F225" s="71">
        <v>5.3</v>
      </c>
      <c r="G225" s="71">
        <v>0.54</v>
      </c>
      <c r="H225" s="71">
        <v>0.42299999999999999</v>
      </c>
      <c r="I225" s="71">
        <v>0.11666666666666667</v>
      </c>
      <c r="J225" s="71">
        <v>0</v>
      </c>
      <c r="K225" s="71">
        <v>0.77766666666666673</v>
      </c>
      <c r="L225" s="71">
        <v>0.22700000000000001</v>
      </c>
      <c r="M225" s="72">
        <v>2.0843333333333334</v>
      </c>
      <c r="N225" s="23">
        <v>1.5911949685534599E-2</v>
      </c>
      <c r="O225" s="16">
        <v>40.94233333333333</v>
      </c>
      <c r="P225" s="15">
        <v>90</v>
      </c>
      <c r="Q225" s="15">
        <f>IFERROR(Table37[[#This Row],[Total]]/Table37[[#This Row],[Mins]]*Table37[[#This Row],[Adj mins]],0)</f>
        <v>4.5818101883136446</v>
      </c>
      <c r="R225" s="15">
        <v>7.6</v>
      </c>
      <c r="S225" s="16">
        <v>76</v>
      </c>
      <c r="T225" s="17">
        <v>1.7000000000000001E-2</v>
      </c>
      <c r="U225" s="16">
        <v>26</v>
      </c>
      <c r="V225" s="71">
        <v>2.9</v>
      </c>
      <c r="W225" s="401" t="str">
        <f>IF(ISNA(MATCH($D225,'My Squad'!$C$2:$C$16,0)),"","Yes")</f>
        <v/>
      </c>
    </row>
    <row r="226" spans="1:23" ht="15.75" thickBot="1" x14ac:dyDescent="0.3">
      <c r="A226" s="577">
        <v>254</v>
      </c>
      <c r="B226" s="73">
        <v>10</v>
      </c>
      <c r="C226" s="5" t="s">
        <v>68</v>
      </c>
      <c r="D226" s="5" t="s">
        <v>214</v>
      </c>
      <c r="E226" s="70" t="s">
        <v>13</v>
      </c>
      <c r="F226" s="71">
        <v>4.8</v>
      </c>
      <c r="G226" s="71">
        <v>0.125</v>
      </c>
      <c r="H226" s="71">
        <v>0.14699999999999999</v>
      </c>
      <c r="I226" s="71">
        <v>9.7000000000000003E-2</v>
      </c>
      <c r="J226" s="71">
        <v>0</v>
      </c>
      <c r="K226" s="71">
        <v>0.64100000000000001</v>
      </c>
      <c r="L226" s="71">
        <v>4.6666666666666669E-2</v>
      </c>
      <c r="M226" s="72">
        <v>1.0566666666666666</v>
      </c>
      <c r="N226" s="23">
        <v>-0.1965277777777778</v>
      </c>
      <c r="O226" s="16">
        <v>33.94233333333333</v>
      </c>
      <c r="P226" s="15">
        <v>90</v>
      </c>
      <c r="Q226" s="15">
        <f>IFERROR(Table37[[#This Row],[Total]]/Table37[[#This Row],[Mins]]*Table37[[#This Row],[Adj mins]],0)</f>
        <v>2.8018109145904329</v>
      </c>
      <c r="R226" s="15">
        <v>0.7</v>
      </c>
      <c r="S226" s="16">
        <v>8</v>
      </c>
      <c r="T226" s="17">
        <v>0</v>
      </c>
      <c r="U226" s="16">
        <v>5</v>
      </c>
      <c r="V226" s="71">
        <v>0.7</v>
      </c>
      <c r="W226" s="401" t="str">
        <f>IF(ISNA(MATCH($D226,'My Squad'!$C$2:$C$16,0)),"","Yes")</f>
        <v/>
      </c>
    </row>
    <row r="227" spans="1:23" ht="15.75" thickBot="1" x14ac:dyDescent="0.3">
      <c r="A227" s="577">
        <v>622</v>
      </c>
      <c r="B227" s="73">
        <v>10</v>
      </c>
      <c r="C227" s="5" t="s">
        <v>68</v>
      </c>
      <c r="D227" s="5" t="s">
        <v>1350</v>
      </c>
      <c r="E227" s="70" t="s">
        <v>13</v>
      </c>
      <c r="F227" s="71">
        <v>5</v>
      </c>
      <c r="G227" s="71">
        <v>0.28833333333333333</v>
      </c>
      <c r="H227" s="71">
        <v>0.26400000000000001</v>
      </c>
      <c r="I227" s="71">
        <v>0.245</v>
      </c>
      <c r="J227" s="71">
        <v>0</v>
      </c>
      <c r="K227" s="71">
        <v>1.6366666666666667</v>
      </c>
      <c r="L227" s="71">
        <v>0.11133333333333334</v>
      </c>
      <c r="M227" s="72">
        <v>2.5453333333333332</v>
      </c>
      <c r="N227" s="23">
        <v>0.10906666666666665</v>
      </c>
      <c r="O227" s="16">
        <v>85.178666666666672</v>
      </c>
      <c r="P227" s="15">
        <v>90</v>
      </c>
      <c r="Q227" s="15">
        <f>IFERROR(Table37[[#This Row],[Total]]/Table37[[#This Row],[Mins]]*Table37[[#This Row],[Adj mins]],0)</f>
        <v>2.6894057980088908</v>
      </c>
      <c r="R227" s="15">
        <v>3.8</v>
      </c>
      <c r="S227" s="16">
        <v>49</v>
      </c>
      <c r="T227" s="17">
        <v>0</v>
      </c>
      <c r="U227" s="16">
        <v>10</v>
      </c>
      <c r="V227" s="71">
        <v>1.4</v>
      </c>
      <c r="W227" s="401" t="str">
        <f>IF(ISNA(MATCH($D227,'My Squad'!$C$2:$C$16,0)),"","Yes")</f>
        <v/>
      </c>
    </row>
    <row r="228" spans="1:23" ht="15.75" thickBot="1" x14ac:dyDescent="0.3">
      <c r="A228" s="577">
        <v>259</v>
      </c>
      <c r="B228" s="73">
        <v>10</v>
      </c>
      <c r="C228" s="5" t="s">
        <v>68</v>
      </c>
      <c r="D228" s="5" t="s">
        <v>235</v>
      </c>
      <c r="E228" s="70" t="s">
        <v>13</v>
      </c>
      <c r="F228" s="71">
        <v>5.3</v>
      </c>
      <c r="G228" s="71">
        <v>0.12333333333333334</v>
      </c>
      <c r="H228" s="71">
        <v>5.6000000000000001E-2</v>
      </c>
      <c r="I228" s="71">
        <v>2.9333333333333333E-2</v>
      </c>
      <c r="J228" s="71">
        <v>0</v>
      </c>
      <c r="K228" s="71">
        <v>0.18099999999999999</v>
      </c>
      <c r="L228" s="71">
        <v>3.6666666666666667E-2</v>
      </c>
      <c r="M228" s="72">
        <v>0.42633333333333334</v>
      </c>
      <c r="N228" s="23">
        <v>-0.29691823899371067</v>
      </c>
      <c r="O228" s="16">
        <v>9.5996666666666659</v>
      </c>
      <c r="P228" s="15">
        <v>90</v>
      </c>
      <c r="Q228" s="15">
        <f>IFERROR(Table37[[#This Row],[Total]]/Table37[[#This Row],[Mins]]*Table37[[#This Row],[Adj mins]],0)</f>
        <v>3.9970137852008758</v>
      </c>
      <c r="R228" s="15">
        <v>0.7</v>
      </c>
      <c r="S228" s="16">
        <v>12</v>
      </c>
      <c r="T228" s="17">
        <v>1E-3</v>
      </c>
      <c r="U228" s="16">
        <v>4</v>
      </c>
      <c r="V228" s="71">
        <v>0.8</v>
      </c>
      <c r="W228" s="401" t="str">
        <f>IF(ISNA(MATCH($D228,'My Squad'!$C$2:$C$16,0)),"","Yes")</f>
        <v/>
      </c>
    </row>
    <row r="229" spans="1:23" ht="15.75" thickBot="1" x14ac:dyDescent="0.3">
      <c r="A229" s="577">
        <v>249</v>
      </c>
      <c r="B229" s="73">
        <v>10</v>
      </c>
      <c r="C229" s="5" t="s">
        <v>68</v>
      </c>
      <c r="D229" s="5" t="s">
        <v>279</v>
      </c>
      <c r="E229" s="70" t="s">
        <v>13</v>
      </c>
      <c r="F229" s="71">
        <v>4.9000000000000004</v>
      </c>
      <c r="G229" s="71">
        <v>0</v>
      </c>
      <c r="H229" s="71">
        <v>0</v>
      </c>
      <c r="I229" s="71">
        <v>0</v>
      </c>
      <c r="J229" s="71">
        <v>0</v>
      </c>
      <c r="K229" s="71">
        <v>0</v>
      </c>
      <c r="L229" s="71">
        <v>0</v>
      </c>
      <c r="M229" s="72">
        <v>0</v>
      </c>
      <c r="N229" s="23">
        <v>-0.4081632653061224</v>
      </c>
      <c r="O229" s="16">
        <v>0</v>
      </c>
      <c r="P229" s="15">
        <v>90</v>
      </c>
      <c r="Q229" s="15">
        <f>IFERROR(Table37[[#This Row],[Total]]/Table37[[#This Row],[Mins]]*Table37[[#This Row],[Adj mins]],0)</f>
        <v>0</v>
      </c>
      <c r="R229" s="15">
        <v>6.1</v>
      </c>
      <c r="S229" s="16">
        <v>78</v>
      </c>
      <c r="T229" s="17">
        <v>0</v>
      </c>
      <c r="U229" s="16">
        <v>11</v>
      </c>
      <c r="V229" s="71">
        <v>1.6</v>
      </c>
      <c r="W229" s="401" t="str">
        <f>IF(ISNA(MATCH($D229,'My Squad'!$C$2:$C$16,0)),"","Yes")</f>
        <v/>
      </c>
    </row>
    <row r="230" spans="1:23" ht="15.75" thickBot="1" x14ac:dyDescent="0.3">
      <c r="A230" s="577">
        <v>243</v>
      </c>
      <c r="B230" s="73">
        <v>10</v>
      </c>
      <c r="C230" s="5" t="s">
        <v>68</v>
      </c>
      <c r="D230" s="5" t="s">
        <v>140</v>
      </c>
      <c r="E230" s="70" t="s">
        <v>13</v>
      </c>
      <c r="F230" s="71">
        <v>4.8</v>
      </c>
      <c r="G230" s="71">
        <v>0.26166666666666666</v>
      </c>
      <c r="H230" s="71">
        <v>0.26500000000000001</v>
      </c>
      <c r="I230" s="71">
        <v>0.12266666666666666</v>
      </c>
      <c r="J230" s="71">
        <v>0</v>
      </c>
      <c r="K230" s="71">
        <v>0.80433333333333334</v>
      </c>
      <c r="L230" s="71">
        <v>0.13933333333333334</v>
      </c>
      <c r="M230" s="72">
        <v>1.593</v>
      </c>
      <c r="N230" s="23">
        <v>-8.4791666666666682E-2</v>
      </c>
      <c r="O230" s="16">
        <v>41.388666666666666</v>
      </c>
      <c r="P230" s="15">
        <v>90</v>
      </c>
      <c r="Q230" s="15">
        <f>IFERROR(Table37[[#This Row],[Total]]/Table37[[#This Row],[Mins]]*Table37[[#This Row],[Adj mins]],0)</f>
        <v>3.4639917529758546</v>
      </c>
      <c r="R230" s="15">
        <v>1.2</v>
      </c>
      <c r="S230" s="16">
        <v>18</v>
      </c>
      <c r="T230" s="17">
        <v>0</v>
      </c>
      <c r="U230" s="16">
        <v>4</v>
      </c>
      <c r="V230" s="71">
        <v>0.7</v>
      </c>
      <c r="W230" s="401" t="str">
        <f>IF(ISNA(MATCH($D230,'My Squad'!$C$2:$C$16,0)),"","Yes")</f>
        <v/>
      </c>
    </row>
    <row r="231" spans="1:23" ht="15.75" thickBot="1" x14ac:dyDescent="0.3">
      <c r="A231" s="577">
        <v>19</v>
      </c>
      <c r="B231" s="73">
        <v>10</v>
      </c>
      <c r="C231" s="5" t="s">
        <v>68</v>
      </c>
      <c r="D231" s="5" t="s">
        <v>293</v>
      </c>
      <c r="E231" s="70" t="s">
        <v>13</v>
      </c>
      <c r="F231" s="71">
        <v>5.7</v>
      </c>
      <c r="G231" s="71">
        <v>1.1299999999999999</v>
      </c>
      <c r="H231" s="71">
        <v>0.373</v>
      </c>
      <c r="I231" s="71">
        <v>0.184</v>
      </c>
      <c r="J231" s="71">
        <v>0</v>
      </c>
      <c r="K231" s="71">
        <v>1.3876666666666666</v>
      </c>
      <c r="L231" s="71">
        <v>0.40566666666666668</v>
      </c>
      <c r="M231" s="72">
        <v>3.4803333333333333</v>
      </c>
      <c r="N231" s="23">
        <v>0.25970760233918128</v>
      </c>
      <c r="O231" s="16">
        <v>64.588999999999999</v>
      </c>
      <c r="P231" s="15">
        <v>90</v>
      </c>
      <c r="Q231" s="15">
        <f>IFERROR(Table37[[#This Row],[Total]]/Table37[[#This Row],[Mins]]*Table37[[#This Row],[Adj mins]],0)</f>
        <v>4.849587391041819</v>
      </c>
      <c r="R231" s="15">
        <v>7</v>
      </c>
      <c r="S231" s="16">
        <v>70</v>
      </c>
      <c r="T231" s="17">
        <v>0.26200000000000001</v>
      </c>
      <c r="U231" s="16">
        <v>41</v>
      </c>
      <c r="V231" s="71">
        <v>4.5999999999999996</v>
      </c>
      <c r="W231" s="401" t="str">
        <f>IF(ISNA(MATCH($D231,'My Squad'!$C$2:$C$16,0)),"","Yes")</f>
        <v/>
      </c>
    </row>
    <row r="232" spans="1:23" ht="15.75" thickBot="1" x14ac:dyDescent="0.3">
      <c r="A232" s="577">
        <v>10</v>
      </c>
      <c r="B232" s="73">
        <v>10</v>
      </c>
      <c r="C232" s="5" t="s">
        <v>68</v>
      </c>
      <c r="D232" s="5" t="s">
        <v>284</v>
      </c>
      <c r="E232" s="70" t="s">
        <v>13</v>
      </c>
      <c r="F232" s="71">
        <v>5</v>
      </c>
      <c r="G232" s="71">
        <v>0.33</v>
      </c>
      <c r="H232" s="71">
        <v>0.17799999999999999</v>
      </c>
      <c r="I232" s="71">
        <v>5.4666666666666669E-2</v>
      </c>
      <c r="J232" s="71">
        <v>0</v>
      </c>
      <c r="K232" s="71">
        <v>0.35733333333333334</v>
      </c>
      <c r="L232" s="71">
        <v>0.17100000000000001</v>
      </c>
      <c r="M232" s="72">
        <v>1.091</v>
      </c>
      <c r="N232" s="23">
        <v>-0.18180000000000002</v>
      </c>
      <c r="O232" s="16">
        <v>18.126999999999999</v>
      </c>
      <c r="P232" s="15">
        <v>90</v>
      </c>
      <c r="Q232" s="15">
        <f>IFERROR(Table37[[#This Row],[Total]]/Table37[[#This Row],[Mins]]*Table37[[#This Row],[Adj mins]],0)</f>
        <v>5.4167815965134887</v>
      </c>
      <c r="R232" s="15">
        <v>1.4</v>
      </c>
      <c r="S232" s="16">
        <v>21</v>
      </c>
      <c r="T232" s="17">
        <v>1E-3</v>
      </c>
      <c r="U232" s="16">
        <v>15</v>
      </c>
      <c r="V232" s="71">
        <v>2.1</v>
      </c>
      <c r="W232" s="401" t="str">
        <f>IF(ISNA(MATCH($D232,'My Squad'!$C$2:$C$16,0)),"","Yes")</f>
        <v/>
      </c>
    </row>
    <row r="233" spans="1:23" ht="15.75" thickBot="1" x14ac:dyDescent="0.3">
      <c r="A233" s="577">
        <v>604</v>
      </c>
      <c r="B233" s="73">
        <v>10</v>
      </c>
      <c r="C233" s="5" t="s">
        <v>68</v>
      </c>
      <c r="D233" s="5" t="s">
        <v>1521</v>
      </c>
      <c r="E233" s="70" t="s">
        <v>13</v>
      </c>
      <c r="F233" s="71">
        <v>4.5</v>
      </c>
      <c r="G233" s="71">
        <v>3.3333333333333335E-3</v>
      </c>
      <c r="H233" s="71">
        <v>2E-3</v>
      </c>
      <c r="I233" s="71">
        <v>6.6666666666666664E-4</v>
      </c>
      <c r="J233" s="71">
        <v>0</v>
      </c>
      <c r="K233" s="71">
        <v>5.0000000000000001E-3</v>
      </c>
      <c r="L233" s="71">
        <v>1E-3</v>
      </c>
      <c r="M233" s="72">
        <v>1.2E-2</v>
      </c>
      <c r="N233" s="23">
        <v>-0.44177777777777777</v>
      </c>
      <c r="O233" s="16">
        <v>0.27</v>
      </c>
      <c r="P233" s="15">
        <v>90</v>
      </c>
      <c r="Q233" s="15">
        <f>IFERROR(Table37[[#This Row],[Total]]/Table37[[#This Row],[Mins]]*Table37[[#This Row],[Adj mins]],0)</f>
        <v>3.9999999999999996</v>
      </c>
      <c r="R233" s="15">
        <v>0</v>
      </c>
      <c r="S233" s="16">
        <v>0</v>
      </c>
      <c r="T233" s="17">
        <v>1E-3</v>
      </c>
      <c r="U233" s="16">
        <v>0</v>
      </c>
      <c r="V233" s="71">
        <v>0</v>
      </c>
      <c r="W233" s="401" t="str">
        <f>IF(ISNA(MATCH($D233,'My Squad'!$C$2:$C$16,0)),"","Yes")</f>
        <v/>
      </c>
    </row>
    <row r="234" spans="1:23" ht="15.75" thickBot="1" x14ac:dyDescent="0.3">
      <c r="A234" s="577">
        <v>605</v>
      </c>
      <c r="B234" s="73">
        <v>10</v>
      </c>
      <c r="C234" s="5" t="s">
        <v>68</v>
      </c>
      <c r="D234" s="5" t="s">
        <v>1522</v>
      </c>
      <c r="E234" s="70" t="s">
        <v>13</v>
      </c>
      <c r="F234" s="71">
        <v>4.5</v>
      </c>
      <c r="G234" s="71">
        <v>0</v>
      </c>
      <c r="H234" s="71">
        <v>0</v>
      </c>
      <c r="I234" s="71">
        <v>0</v>
      </c>
      <c r="J234" s="71">
        <v>0</v>
      </c>
      <c r="K234" s="71">
        <v>0</v>
      </c>
      <c r="L234" s="71">
        <v>0</v>
      </c>
      <c r="M234" s="72">
        <v>0</v>
      </c>
      <c r="N234" s="23">
        <v>-0.44444444444444442</v>
      </c>
      <c r="O234" s="16">
        <v>0</v>
      </c>
      <c r="P234" s="15">
        <v>90</v>
      </c>
      <c r="Q234" s="15">
        <f>IFERROR(Table37[[#This Row],[Total]]/Table37[[#This Row],[Mins]]*Table37[[#This Row],[Adj mins]],0)</f>
        <v>0</v>
      </c>
      <c r="R234" s="15">
        <v>0</v>
      </c>
      <c r="S234" s="16" t="s">
        <v>374</v>
      </c>
      <c r="T234" s="17">
        <v>0</v>
      </c>
      <c r="U234" s="16">
        <v>0</v>
      </c>
      <c r="V234" s="71">
        <v>0</v>
      </c>
      <c r="W234" s="401" t="str">
        <f>IF(ISNA(MATCH($D234,'My Squad'!$C$2:$C$16,0)),"","Yes")</f>
        <v/>
      </c>
    </row>
    <row r="235" spans="1:23" ht="15.75" thickBot="1" x14ac:dyDescent="0.3">
      <c r="A235" s="577">
        <v>258</v>
      </c>
      <c r="B235" s="73">
        <v>10</v>
      </c>
      <c r="C235" s="5" t="s">
        <v>68</v>
      </c>
      <c r="D235" s="5" t="s">
        <v>257</v>
      </c>
      <c r="E235" s="70" t="s">
        <v>15</v>
      </c>
      <c r="F235" s="71">
        <v>5</v>
      </c>
      <c r="G235" s="71">
        <v>5.3333333333333332E-3</v>
      </c>
      <c r="H235" s="71">
        <v>3.0000000000000001E-3</v>
      </c>
      <c r="I235" s="71">
        <v>0</v>
      </c>
      <c r="J235" s="71">
        <v>0</v>
      </c>
      <c r="K235" s="71">
        <v>9.6666666666666672E-3</v>
      </c>
      <c r="L235" s="71">
        <v>3.0000000000000001E-3</v>
      </c>
      <c r="M235" s="72">
        <v>2.1000000000000001E-2</v>
      </c>
      <c r="N235" s="23">
        <v>-0.39580000000000004</v>
      </c>
      <c r="O235" s="16">
        <v>0.48</v>
      </c>
      <c r="P235" s="15">
        <v>90</v>
      </c>
      <c r="Q235" s="15">
        <f>IFERROR(Table37[[#This Row],[Total]]/Table37[[#This Row],[Mins]]*Table37[[#This Row],[Adj mins]],0)</f>
        <v>3.9375000000000004</v>
      </c>
      <c r="R235" s="15">
        <v>0</v>
      </c>
      <c r="S235" s="16" t="s">
        <v>374</v>
      </c>
      <c r="T235" s="17">
        <v>3.0000000000000001E-3</v>
      </c>
      <c r="U235" s="16">
        <v>0</v>
      </c>
      <c r="V235" s="71">
        <v>0</v>
      </c>
      <c r="W235" s="401" t="str">
        <f>IF(ISNA(MATCH($D235,'My Squad'!$C$2:$C$16,0)),"","Yes")</f>
        <v/>
      </c>
    </row>
    <row r="236" spans="1:23" ht="15.75" thickBot="1" x14ac:dyDescent="0.3">
      <c r="A236" s="577">
        <v>252</v>
      </c>
      <c r="B236" s="73">
        <v>10</v>
      </c>
      <c r="C236" s="5" t="s">
        <v>68</v>
      </c>
      <c r="D236" s="5" t="s">
        <v>69</v>
      </c>
      <c r="E236" s="70" t="s">
        <v>15</v>
      </c>
      <c r="F236" s="71">
        <v>5.7</v>
      </c>
      <c r="G236" s="71">
        <v>1.0066666666666666</v>
      </c>
      <c r="H236" s="71">
        <v>0.38700000000000001</v>
      </c>
      <c r="I236" s="71">
        <v>0</v>
      </c>
      <c r="J236" s="71">
        <v>0</v>
      </c>
      <c r="K236" s="71">
        <v>1.1913333333333334</v>
      </c>
      <c r="L236" s="71">
        <v>0.41733333333333333</v>
      </c>
      <c r="M236" s="72">
        <v>3.0023333333333335</v>
      </c>
      <c r="N236" s="23">
        <v>0.17584795321637431</v>
      </c>
      <c r="O236" s="16">
        <v>61.28</v>
      </c>
      <c r="P236" s="15">
        <v>90</v>
      </c>
      <c r="Q236" s="15">
        <f>IFERROR(Table37[[#This Row],[Total]]/Table37[[#This Row],[Mins]]*Table37[[#This Row],[Adj mins]],0)</f>
        <v>4.4094321148825069</v>
      </c>
      <c r="R236" s="15">
        <v>5.8</v>
      </c>
      <c r="S236" s="16">
        <v>58</v>
      </c>
      <c r="T236" s="17">
        <v>0.10199999999999999</v>
      </c>
      <c r="U236" s="16">
        <v>41</v>
      </c>
      <c r="V236" s="71">
        <v>4.5999999999999996</v>
      </c>
      <c r="W236" s="401" t="str">
        <f>IF(ISNA(MATCH($D236,'My Squad'!$C$2:$C$16,0)),"","Yes")</f>
        <v/>
      </c>
    </row>
    <row r="237" spans="1:23" ht="15.75" thickBot="1" x14ac:dyDescent="0.3">
      <c r="A237" s="577">
        <v>251</v>
      </c>
      <c r="B237" s="73">
        <v>10</v>
      </c>
      <c r="C237" s="5" t="s">
        <v>68</v>
      </c>
      <c r="D237" s="5" t="s">
        <v>270</v>
      </c>
      <c r="E237" s="70" t="s">
        <v>15</v>
      </c>
      <c r="F237" s="71">
        <v>5.7</v>
      </c>
      <c r="G237" s="71">
        <v>0.68400000000000005</v>
      </c>
      <c r="H237" s="71">
        <v>8.4000000000000005E-2</v>
      </c>
      <c r="I237" s="71">
        <v>0</v>
      </c>
      <c r="J237" s="71">
        <v>0</v>
      </c>
      <c r="K237" s="71">
        <v>0.59499999999999997</v>
      </c>
      <c r="L237" s="71">
        <v>0.27300000000000002</v>
      </c>
      <c r="M237" s="72">
        <v>1.6359999999999999</v>
      </c>
      <c r="N237" s="23">
        <v>-6.3859649122807033E-2</v>
      </c>
      <c r="O237" s="16">
        <v>27.570333333333334</v>
      </c>
      <c r="P237" s="15">
        <v>90</v>
      </c>
      <c r="Q237" s="15">
        <f>IFERROR(Table37[[#This Row],[Total]]/Table37[[#This Row],[Mins]]*Table37[[#This Row],[Adj mins]],0)</f>
        <v>5.3405230259578529</v>
      </c>
      <c r="R237" s="15">
        <v>3.2</v>
      </c>
      <c r="S237" s="16">
        <v>37</v>
      </c>
      <c r="T237" s="17">
        <v>2.3E-2</v>
      </c>
      <c r="U237" s="16">
        <v>19</v>
      </c>
      <c r="V237" s="71">
        <v>2.4</v>
      </c>
      <c r="W237" s="401" t="str">
        <f>IF(ISNA(MATCH($D237,'My Squad'!$C$2:$C$16,0)),"","Yes")</f>
        <v/>
      </c>
    </row>
    <row r="238" spans="1:23" ht="15.75" thickBot="1" x14ac:dyDescent="0.3">
      <c r="A238" s="577">
        <v>283</v>
      </c>
      <c r="B238" s="73">
        <v>10</v>
      </c>
      <c r="C238" s="5" t="s">
        <v>600</v>
      </c>
      <c r="D238" s="5" t="s">
        <v>616</v>
      </c>
      <c r="E238" s="70" t="s">
        <v>16</v>
      </c>
      <c r="F238" s="71">
        <v>4.4000000000000004</v>
      </c>
      <c r="G238" s="71">
        <v>0</v>
      </c>
      <c r="H238" s="71">
        <v>0</v>
      </c>
      <c r="I238" s="71">
        <v>2.8666666666666663E-2</v>
      </c>
      <c r="J238" s="71">
        <v>2.7E-2</v>
      </c>
      <c r="K238" s="71">
        <v>9.6333333333333326E-2</v>
      </c>
      <c r="L238" s="71">
        <v>8.9999999999999993E-3</v>
      </c>
      <c r="M238" s="72">
        <v>0.161</v>
      </c>
      <c r="N238" s="23">
        <v>-0.41795454545454541</v>
      </c>
      <c r="O238" s="16">
        <v>4.26</v>
      </c>
      <c r="P238" s="15">
        <v>90</v>
      </c>
      <c r="Q238" s="15">
        <f>IFERROR(Table37[[#This Row],[Total]]/Table37[[#This Row],[Mins]]*Table37[[#This Row],[Adj mins]],0)</f>
        <v>3.4014084507042255</v>
      </c>
      <c r="R238" s="15">
        <v>1</v>
      </c>
      <c r="S238" s="16">
        <v>90</v>
      </c>
      <c r="T238" s="17">
        <v>2E-3</v>
      </c>
      <c r="U238" s="16">
        <v>2</v>
      </c>
      <c r="V238" s="71">
        <v>2</v>
      </c>
      <c r="W238" s="401" t="str">
        <f>IF(ISNA(MATCH($D238,'My Squad'!$C$2:$C$16,0)),"","Yes")</f>
        <v/>
      </c>
    </row>
    <row r="239" spans="1:23" ht="15.75" thickBot="1" x14ac:dyDescent="0.3">
      <c r="A239" s="577">
        <v>568</v>
      </c>
      <c r="B239" s="73">
        <v>10</v>
      </c>
      <c r="C239" s="5" t="s">
        <v>600</v>
      </c>
      <c r="D239" s="5" t="s">
        <v>1062</v>
      </c>
      <c r="E239" s="70" t="s">
        <v>16</v>
      </c>
      <c r="F239" s="71">
        <v>4.4000000000000004</v>
      </c>
      <c r="G239" s="71">
        <v>0</v>
      </c>
      <c r="H239" s="71">
        <v>4.3999999999999997E-2</v>
      </c>
      <c r="I239" s="71">
        <v>0.66399999999999992</v>
      </c>
      <c r="J239" s="71">
        <v>0.44733333333333336</v>
      </c>
      <c r="K239" s="71">
        <v>1.9383333333333332</v>
      </c>
      <c r="L239" s="71">
        <v>0.14766666666666667</v>
      </c>
      <c r="M239" s="72">
        <v>3.2413333333333334</v>
      </c>
      <c r="N239" s="23">
        <v>0.28212121212121211</v>
      </c>
      <c r="O239" s="16">
        <v>85.5</v>
      </c>
      <c r="P239" s="15">
        <v>90</v>
      </c>
      <c r="Q239" s="15">
        <f>IFERROR(Table37[[#This Row],[Total]]/Table37[[#This Row],[Mins]]*Table37[[#This Row],[Adj mins]],0)</f>
        <v>3.4119298245614038</v>
      </c>
      <c r="R239" s="15">
        <v>8</v>
      </c>
      <c r="S239" s="16">
        <v>90</v>
      </c>
      <c r="T239" s="17">
        <v>1.2E-2</v>
      </c>
      <c r="U239" s="16">
        <v>24</v>
      </c>
      <c r="V239" s="71">
        <v>3</v>
      </c>
      <c r="W239" s="401" t="str">
        <f>IF(ISNA(MATCH($D239,'My Squad'!$C$2:$C$16,0)),"","Yes")</f>
        <v/>
      </c>
    </row>
    <row r="240" spans="1:23" ht="15.75" thickBot="1" x14ac:dyDescent="0.3">
      <c r="A240" s="577">
        <v>280</v>
      </c>
      <c r="B240" s="73">
        <v>10</v>
      </c>
      <c r="C240" s="5" t="s">
        <v>600</v>
      </c>
      <c r="D240" s="5" t="s">
        <v>617</v>
      </c>
      <c r="E240" s="70" t="s">
        <v>16</v>
      </c>
      <c r="F240" s="71">
        <v>4</v>
      </c>
      <c r="G240" s="71">
        <v>0</v>
      </c>
      <c r="H240" s="71">
        <v>0</v>
      </c>
      <c r="I240" s="71">
        <v>-3.3333333333333348E-4</v>
      </c>
      <c r="J240" s="71">
        <v>1E-3</v>
      </c>
      <c r="K240" s="71">
        <v>5.3333333333333332E-3</v>
      </c>
      <c r="L240" s="71">
        <v>0</v>
      </c>
      <c r="M240" s="72">
        <v>6.0000000000000001E-3</v>
      </c>
      <c r="N240" s="23">
        <v>-0.4985</v>
      </c>
      <c r="O240" s="16">
        <v>0.24</v>
      </c>
      <c r="P240" s="15">
        <v>90</v>
      </c>
      <c r="Q240" s="15">
        <f>IFERROR(Table37[[#This Row],[Total]]/Table37[[#This Row],[Mins]]*Table37[[#This Row],[Adj mins]],0)</f>
        <v>2.25</v>
      </c>
      <c r="R240" s="15">
        <v>0</v>
      </c>
      <c r="S240" s="16">
        <v>0</v>
      </c>
      <c r="T240" s="17">
        <v>6.9999999999999993E-3</v>
      </c>
      <c r="U240" s="16">
        <v>0</v>
      </c>
      <c r="V240" s="71">
        <v>0</v>
      </c>
      <c r="W240" s="401" t="str">
        <f>IF(ISNA(MATCH($D240,'My Squad'!$C$2:$C$16,0)),"","Yes")</f>
        <v/>
      </c>
    </row>
    <row r="241" spans="1:23" ht="15.75" thickBot="1" x14ac:dyDescent="0.3">
      <c r="A241" s="577">
        <v>267</v>
      </c>
      <c r="B241" s="73">
        <v>10</v>
      </c>
      <c r="C241" s="5" t="s">
        <v>600</v>
      </c>
      <c r="D241" s="5" t="s">
        <v>618</v>
      </c>
      <c r="E241" s="70" t="s">
        <v>14</v>
      </c>
      <c r="F241" s="71">
        <v>4.5</v>
      </c>
      <c r="G241" s="71">
        <v>0.46200000000000002</v>
      </c>
      <c r="H241" s="71">
        <v>0.86599999999999999</v>
      </c>
      <c r="I241" s="71">
        <v>0.65099999999999991</v>
      </c>
      <c r="J241" s="71">
        <v>0</v>
      </c>
      <c r="K241" s="71">
        <v>1.7489999999999999</v>
      </c>
      <c r="L241" s="71">
        <v>0.58533333333333337</v>
      </c>
      <c r="M241" s="72">
        <v>4.3133333333333335</v>
      </c>
      <c r="N241" s="23">
        <v>0.51407407407407413</v>
      </c>
      <c r="O241" s="16">
        <v>85.019333333333336</v>
      </c>
      <c r="P241" s="15">
        <v>90</v>
      </c>
      <c r="Q241" s="15">
        <f>IFERROR(Table37[[#This Row],[Total]]/Table37[[#This Row],[Mins]]*Table37[[#This Row],[Adj mins]],0)</f>
        <v>4.5660202777407486</v>
      </c>
      <c r="R241" s="15">
        <v>9</v>
      </c>
      <c r="S241" s="16">
        <v>90</v>
      </c>
      <c r="T241" s="17">
        <v>2.2000000000000002E-2</v>
      </c>
      <c r="U241" s="16">
        <v>21</v>
      </c>
      <c r="V241" s="71">
        <v>2.2999999999999998</v>
      </c>
      <c r="W241" s="401" t="str">
        <f>IF(ISNA(MATCH($D241,'My Squad'!$C$2:$C$16,0)),"","Yes")</f>
        <v/>
      </c>
    </row>
    <row r="242" spans="1:23" ht="15.75" thickBot="1" x14ac:dyDescent="0.3">
      <c r="A242" s="577">
        <v>263</v>
      </c>
      <c r="B242" s="73">
        <v>10</v>
      </c>
      <c r="C242" s="5" t="s">
        <v>600</v>
      </c>
      <c r="D242" s="5" t="s">
        <v>619</v>
      </c>
      <c r="E242" s="70" t="s">
        <v>14</v>
      </c>
      <c r="F242" s="71">
        <v>3.9</v>
      </c>
      <c r="G242" s="71">
        <v>0.41199999999999998</v>
      </c>
      <c r="H242" s="71">
        <v>0.27900000000000003</v>
      </c>
      <c r="I242" s="71">
        <v>0.67966666666666664</v>
      </c>
      <c r="J242" s="71">
        <v>0</v>
      </c>
      <c r="K242" s="71">
        <v>1.7563333333333333</v>
      </c>
      <c r="L242" s="71">
        <v>0.27200000000000002</v>
      </c>
      <c r="M242" s="72">
        <v>3.399</v>
      </c>
      <c r="N242" s="23">
        <v>0.35871794871794871</v>
      </c>
      <c r="O242" s="16">
        <v>88.114333333333335</v>
      </c>
      <c r="P242" s="15">
        <v>90</v>
      </c>
      <c r="Q242" s="15">
        <f>IFERROR(Table37[[#This Row],[Total]]/Table37[[#This Row],[Mins]]*Table37[[#This Row],[Adj mins]],0)</f>
        <v>3.4717393689259786</v>
      </c>
      <c r="R242" s="15">
        <v>2</v>
      </c>
      <c r="S242" s="16">
        <v>90</v>
      </c>
      <c r="T242" s="17">
        <v>1.3000000000000001E-2</v>
      </c>
      <c r="U242" s="16">
        <v>1</v>
      </c>
      <c r="V242" s="71">
        <v>0.5</v>
      </c>
      <c r="W242" s="401" t="str">
        <f>IF(ISNA(MATCH($D242,'My Squad'!$C$2:$C$16,0)),"","Yes")</f>
        <v/>
      </c>
    </row>
    <row r="243" spans="1:23" ht="15.75" thickBot="1" x14ac:dyDescent="0.3">
      <c r="A243" s="577">
        <v>266</v>
      </c>
      <c r="B243" s="73">
        <v>10</v>
      </c>
      <c r="C243" s="5" t="s">
        <v>600</v>
      </c>
      <c r="D243" s="5" t="s">
        <v>620</v>
      </c>
      <c r="E243" s="70" t="s">
        <v>14</v>
      </c>
      <c r="F243" s="71">
        <v>4</v>
      </c>
      <c r="G243" s="71">
        <v>0</v>
      </c>
      <c r="H243" s="71">
        <v>0</v>
      </c>
      <c r="I243" s="71">
        <v>0</v>
      </c>
      <c r="J243" s="71">
        <v>0</v>
      </c>
      <c r="K243" s="71">
        <v>0</v>
      </c>
      <c r="L243" s="71">
        <v>0</v>
      </c>
      <c r="M243" s="72">
        <v>0</v>
      </c>
      <c r="N243" s="23">
        <v>-0.5</v>
      </c>
      <c r="O243" s="16">
        <v>0</v>
      </c>
      <c r="P243" s="15">
        <v>90</v>
      </c>
      <c r="Q243" s="15">
        <f>IFERROR(Table37[[#This Row],[Total]]/Table37[[#This Row],[Mins]]*Table37[[#This Row],[Adj mins]],0)</f>
        <v>0</v>
      </c>
      <c r="R243" s="15">
        <v>1.1000000000000001</v>
      </c>
      <c r="S243" s="16">
        <v>48</v>
      </c>
      <c r="T243" s="17">
        <v>0</v>
      </c>
      <c r="U243" s="16">
        <v>-4</v>
      </c>
      <c r="V243" s="71">
        <v>-2</v>
      </c>
      <c r="W243" s="401" t="str">
        <f>IF(ISNA(MATCH($D243,'My Squad'!$C$2:$C$16,0)),"","Yes")</f>
        <v/>
      </c>
    </row>
    <row r="244" spans="1:23" ht="15.75" thickBot="1" x14ac:dyDescent="0.3">
      <c r="A244" s="577">
        <v>270</v>
      </c>
      <c r="B244" s="73">
        <v>10</v>
      </c>
      <c r="C244" s="5" t="s">
        <v>600</v>
      </c>
      <c r="D244" s="5" t="s">
        <v>621</v>
      </c>
      <c r="E244" s="70" t="s">
        <v>14</v>
      </c>
      <c r="F244" s="71">
        <v>4.0999999999999996</v>
      </c>
      <c r="G244" s="71">
        <v>0</v>
      </c>
      <c r="H244" s="71">
        <v>0</v>
      </c>
      <c r="I244" s="71">
        <v>0</v>
      </c>
      <c r="J244" s="71">
        <v>0</v>
      </c>
      <c r="K244" s="71">
        <v>0</v>
      </c>
      <c r="L244" s="71">
        <v>0</v>
      </c>
      <c r="M244" s="72">
        <v>0</v>
      </c>
      <c r="N244" s="23">
        <v>-0.48780487804878053</v>
      </c>
      <c r="O244" s="16">
        <v>0</v>
      </c>
      <c r="P244" s="15">
        <v>90</v>
      </c>
      <c r="Q244" s="15">
        <f>IFERROR(Table37[[#This Row],[Total]]/Table37[[#This Row],[Mins]]*Table37[[#This Row],[Adj mins]],0)</f>
        <v>0</v>
      </c>
      <c r="R244" s="15">
        <v>7</v>
      </c>
      <c r="S244" s="16">
        <v>90</v>
      </c>
      <c r="T244" s="17">
        <v>4.8000000000000001E-2</v>
      </c>
      <c r="U244" s="16">
        <v>11</v>
      </c>
      <c r="V244" s="71">
        <v>1.6</v>
      </c>
      <c r="W244" s="401" t="str">
        <f>IF(ISNA(MATCH($D244,'My Squad'!$C$2:$C$16,0)),"","Yes")</f>
        <v/>
      </c>
    </row>
    <row r="245" spans="1:23" ht="15.75" thickBot="1" x14ac:dyDescent="0.3">
      <c r="A245" s="577">
        <v>282</v>
      </c>
      <c r="B245" s="73">
        <v>10</v>
      </c>
      <c r="C245" s="5" t="s">
        <v>600</v>
      </c>
      <c r="D245" s="5" t="s">
        <v>622</v>
      </c>
      <c r="E245" s="70" t="s">
        <v>14</v>
      </c>
      <c r="F245" s="71">
        <v>4</v>
      </c>
      <c r="G245" s="71">
        <v>0</v>
      </c>
      <c r="H245" s="71">
        <v>0</v>
      </c>
      <c r="I245" s="71">
        <v>0</v>
      </c>
      <c r="J245" s="71">
        <v>0</v>
      </c>
      <c r="K245" s="71">
        <v>0</v>
      </c>
      <c r="L245" s="71">
        <v>0</v>
      </c>
      <c r="M245" s="72">
        <v>0</v>
      </c>
      <c r="N245" s="23">
        <v>-0.5</v>
      </c>
      <c r="O245" s="16">
        <v>0</v>
      </c>
      <c r="P245" s="15">
        <v>90</v>
      </c>
      <c r="Q245" s="15">
        <f>IFERROR(Table37[[#This Row],[Total]]/Table37[[#This Row],[Mins]]*Table37[[#This Row],[Adj mins]],0)</f>
        <v>0</v>
      </c>
      <c r="R245" s="15">
        <v>5.7</v>
      </c>
      <c r="S245" s="16">
        <v>85</v>
      </c>
      <c r="T245" s="17">
        <v>2.7000000000000003E-2</v>
      </c>
      <c r="U245" s="16">
        <v>11</v>
      </c>
      <c r="V245" s="71">
        <v>1.8</v>
      </c>
      <c r="W245" s="401" t="str">
        <f>IF(ISNA(MATCH($D245,'My Squad'!$C$2:$C$16,0)),"","Yes")</f>
        <v/>
      </c>
    </row>
    <row r="246" spans="1:23" ht="15.75" thickBot="1" x14ac:dyDescent="0.3">
      <c r="A246" s="577">
        <v>284</v>
      </c>
      <c r="B246" s="73">
        <v>10</v>
      </c>
      <c r="C246" s="5" t="s">
        <v>600</v>
      </c>
      <c r="D246" s="5" t="s">
        <v>623</v>
      </c>
      <c r="E246" s="70" t="s">
        <v>14</v>
      </c>
      <c r="F246" s="71">
        <v>4</v>
      </c>
      <c r="G246" s="71">
        <v>0.4</v>
      </c>
      <c r="H246" s="71">
        <v>0.25900000000000001</v>
      </c>
      <c r="I246" s="71">
        <v>0.68866666666666676</v>
      </c>
      <c r="J246" s="71">
        <v>0</v>
      </c>
      <c r="K246" s="71">
        <v>1.7736666666666667</v>
      </c>
      <c r="L246" s="71">
        <v>0.26566666666666666</v>
      </c>
      <c r="M246" s="72">
        <v>3.387</v>
      </c>
      <c r="N246" s="23">
        <v>0.34675</v>
      </c>
      <c r="O246" s="16">
        <v>89.333333333333329</v>
      </c>
      <c r="P246" s="15">
        <v>90</v>
      </c>
      <c r="Q246" s="15">
        <f>IFERROR(Table37[[#This Row],[Total]]/Table37[[#This Row],[Mins]]*Table37[[#This Row],[Adj mins]],0)</f>
        <v>3.4122761194029851</v>
      </c>
      <c r="R246" s="15">
        <v>4.2</v>
      </c>
      <c r="S246" s="16">
        <v>76</v>
      </c>
      <c r="T246" s="17">
        <v>1.8000000000000002E-2</v>
      </c>
      <c r="U246" s="16">
        <v>4</v>
      </c>
      <c r="V246" s="71">
        <v>0.8</v>
      </c>
      <c r="W246" s="401" t="str">
        <f>IF(ISNA(MATCH($D246,'My Squad'!$C$2:$C$16,0)),"","Yes")</f>
        <v/>
      </c>
    </row>
    <row r="247" spans="1:23" ht="15.75" thickBot="1" x14ac:dyDescent="0.3">
      <c r="A247" s="577">
        <v>275</v>
      </c>
      <c r="B247" s="73">
        <v>10</v>
      </c>
      <c r="C247" s="5" t="s">
        <v>600</v>
      </c>
      <c r="D247" s="5" t="s">
        <v>365</v>
      </c>
      <c r="E247" s="70" t="s">
        <v>14</v>
      </c>
      <c r="F247" s="71">
        <v>4</v>
      </c>
      <c r="G247" s="71">
        <v>0.128</v>
      </c>
      <c r="H247" s="71">
        <v>0.151</v>
      </c>
      <c r="I247" s="71">
        <v>0.65100000000000002</v>
      </c>
      <c r="J247" s="71">
        <v>0</v>
      </c>
      <c r="K247" s="71">
        <v>1.8233333333333335</v>
      </c>
      <c r="L247" s="71">
        <v>0.12333333333333334</v>
      </c>
      <c r="M247" s="72">
        <v>2.8766666666666665</v>
      </c>
      <c r="N247" s="23">
        <v>0.21916666666666662</v>
      </c>
      <c r="O247" s="16">
        <v>85.564999999999998</v>
      </c>
      <c r="P247" s="15">
        <v>90</v>
      </c>
      <c r="Q247" s="15">
        <f>IFERROR(Table37[[#This Row],[Total]]/Table37[[#This Row],[Mins]]*Table37[[#This Row],[Adj mins]],0)</f>
        <v>3.0257698825454331</v>
      </c>
      <c r="R247" s="15">
        <v>2.5</v>
      </c>
      <c r="S247" s="16">
        <v>56</v>
      </c>
      <c r="T247" s="17">
        <v>2.4E-2</v>
      </c>
      <c r="U247" s="16">
        <v>4</v>
      </c>
      <c r="V247" s="71">
        <v>1</v>
      </c>
      <c r="W247" s="401" t="str">
        <f>IF(ISNA(MATCH($D247,'My Squad'!$C$2:$C$16,0)),"","Yes")</f>
        <v/>
      </c>
    </row>
    <row r="248" spans="1:23" ht="15.75" thickBot="1" x14ac:dyDescent="0.3">
      <c r="A248" s="577">
        <v>583</v>
      </c>
      <c r="B248" s="73">
        <v>10</v>
      </c>
      <c r="C248" s="5" t="s">
        <v>600</v>
      </c>
      <c r="D248" s="5" t="s">
        <v>1063</v>
      </c>
      <c r="E248" s="70" t="s">
        <v>14</v>
      </c>
      <c r="F248" s="71">
        <v>4</v>
      </c>
      <c r="G248" s="71">
        <v>5.8000000000000003E-2</v>
      </c>
      <c r="H248" s="71">
        <v>3.3000000000000002E-2</v>
      </c>
      <c r="I248" s="71">
        <v>9.6333333333333354E-2</v>
      </c>
      <c r="J248" s="71">
        <v>0</v>
      </c>
      <c r="K248" s="71">
        <v>0.21733333333333332</v>
      </c>
      <c r="L248" s="71">
        <v>3.6666666666666667E-2</v>
      </c>
      <c r="M248" s="72">
        <v>0.44133333333333336</v>
      </c>
      <c r="N248" s="23">
        <v>-0.38966666666666666</v>
      </c>
      <c r="O248" s="16">
        <v>10.920666666666667</v>
      </c>
      <c r="P248" s="15">
        <v>90</v>
      </c>
      <c r="Q248" s="15">
        <f>IFERROR(Table37[[#This Row],[Total]]/Table37[[#This Row],[Mins]]*Table37[[#This Row],[Adj mins]],0)</f>
        <v>3.6371405897075877</v>
      </c>
      <c r="R248" s="15">
        <v>0</v>
      </c>
      <c r="S248" s="16">
        <v>1</v>
      </c>
      <c r="T248" s="17">
        <v>4.0000000000000001E-3</v>
      </c>
      <c r="U248" s="16">
        <v>1</v>
      </c>
      <c r="V248" s="71">
        <v>1</v>
      </c>
      <c r="W248" s="401" t="str">
        <f>IF(ISNA(MATCH($D248,'My Squad'!$C$2:$C$16,0)),"","Yes")</f>
        <v/>
      </c>
    </row>
    <row r="249" spans="1:23" ht="15.75" thickBot="1" x14ac:dyDescent="0.3">
      <c r="A249" s="577">
        <v>359</v>
      </c>
      <c r="B249" s="73">
        <v>10</v>
      </c>
      <c r="C249" s="5" t="s">
        <v>600</v>
      </c>
      <c r="D249" s="5" t="s">
        <v>1066</v>
      </c>
      <c r="E249" s="70" t="s">
        <v>13</v>
      </c>
      <c r="F249" s="71">
        <v>4.9000000000000004</v>
      </c>
      <c r="G249" s="71">
        <v>0.34666666666666668</v>
      </c>
      <c r="H249" s="71">
        <v>0.216</v>
      </c>
      <c r="I249" s="71">
        <v>0.27233333333333332</v>
      </c>
      <c r="J249" s="71">
        <v>0</v>
      </c>
      <c r="K249" s="71">
        <v>1.6840000000000002</v>
      </c>
      <c r="L249" s="71">
        <v>9.5000000000000001E-2</v>
      </c>
      <c r="M249" s="72">
        <v>2.6139999999999999</v>
      </c>
      <c r="N249" s="23">
        <v>0.12530612244897957</v>
      </c>
      <c r="O249" s="16">
        <v>88.229333333333329</v>
      </c>
      <c r="P249" s="15">
        <v>90</v>
      </c>
      <c r="Q249" s="15">
        <f>IFERROR(Table37[[#This Row],[Total]]/Table37[[#This Row],[Mins]]*Table37[[#This Row],[Adj mins]],0)</f>
        <v>2.6664601341957321</v>
      </c>
      <c r="R249" s="15">
        <v>5.0999999999999996</v>
      </c>
      <c r="S249" s="16">
        <v>77</v>
      </c>
      <c r="T249" s="17">
        <v>1E-3</v>
      </c>
      <c r="U249" s="16">
        <v>12</v>
      </c>
      <c r="V249" s="71">
        <v>2</v>
      </c>
      <c r="W249" s="401" t="str">
        <f>IF(ISNA(MATCH($D249,'My Squad'!$C$2:$C$16,0)),"","Yes")</f>
        <v/>
      </c>
    </row>
    <row r="250" spans="1:23" ht="15.75" thickBot="1" x14ac:dyDescent="0.3">
      <c r="A250" s="577">
        <v>265</v>
      </c>
      <c r="B250" s="73">
        <v>10</v>
      </c>
      <c r="C250" s="5" t="s">
        <v>600</v>
      </c>
      <c r="D250" s="5" t="s">
        <v>624</v>
      </c>
      <c r="E250" s="70" t="s">
        <v>13</v>
      </c>
      <c r="F250" s="71">
        <v>5.2</v>
      </c>
      <c r="G250" s="71">
        <v>0.4</v>
      </c>
      <c r="H250" s="71">
        <v>0.17899999999999999</v>
      </c>
      <c r="I250" s="71">
        <v>0.10833333333333334</v>
      </c>
      <c r="J250" s="71">
        <v>0</v>
      </c>
      <c r="K250" s="71">
        <v>0.72233333333333338</v>
      </c>
      <c r="L250" s="71">
        <v>0.13400000000000001</v>
      </c>
      <c r="M250" s="72">
        <v>1.5436666666666667</v>
      </c>
      <c r="N250" s="23">
        <v>-8.7756410256410233E-2</v>
      </c>
      <c r="O250" s="16">
        <v>36.059333333333335</v>
      </c>
      <c r="P250" s="15">
        <v>90</v>
      </c>
      <c r="Q250" s="15">
        <f>IFERROR(Table37[[#This Row],[Total]]/Table37[[#This Row],[Mins]]*Table37[[#This Row],[Adj mins]],0)</f>
        <v>3.8528166540331674</v>
      </c>
      <c r="R250" s="15">
        <v>2.2000000000000002</v>
      </c>
      <c r="S250" s="16">
        <v>25</v>
      </c>
      <c r="T250" s="17">
        <v>1E-3</v>
      </c>
      <c r="U250" s="16">
        <v>13</v>
      </c>
      <c r="V250" s="71">
        <v>1.6</v>
      </c>
      <c r="W250" s="401" t="str">
        <f>IF(ISNA(MATCH($D250,'My Squad'!$C$2:$C$16,0)),"","Yes")</f>
        <v/>
      </c>
    </row>
    <row r="251" spans="1:23" ht="15.75" thickBot="1" x14ac:dyDescent="0.3">
      <c r="A251" s="577">
        <v>274</v>
      </c>
      <c r="B251" s="73">
        <v>10</v>
      </c>
      <c r="C251" s="5" t="s">
        <v>600</v>
      </c>
      <c r="D251" s="5" t="s">
        <v>1523</v>
      </c>
      <c r="E251" s="70" t="s">
        <v>13</v>
      </c>
      <c r="F251" s="71">
        <v>5.3</v>
      </c>
      <c r="G251" s="71">
        <v>0.31</v>
      </c>
      <c r="H251" s="71">
        <v>0.2</v>
      </c>
      <c r="I251" s="71">
        <v>0.14966666666666667</v>
      </c>
      <c r="J251" s="71">
        <v>0</v>
      </c>
      <c r="K251" s="71">
        <v>0.89600000000000002</v>
      </c>
      <c r="L251" s="71">
        <v>6.2E-2</v>
      </c>
      <c r="M251" s="72">
        <v>1.6176666666666666</v>
      </c>
      <c r="N251" s="23">
        <v>-7.2138364779874231E-2</v>
      </c>
      <c r="O251" s="16">
        <v>48.713000000000001</v>
      </c>
      <c r="P251" s="15">
        <v>90</v>
      </c>
      <c r="Q251" s="15">
        <f>IFERROR(Table37[[#This Row],[Total]]/Table37[[#This Row],[Mins]]*Table37[[#This Row],[Adj mins]],0)</f>
        <v>2.9887299078274792</v>
      </c>
      <c r="R251" s="15">
        <v>7.8</v>
      </c>
      <c r="S251" s="16">
        <v>88</v>
      </c>
      <c r="T251" s="17">
        <v>3.0000000000000001E-3</v>
      </c>
      <c r="U251" s="16">
        <v>18</v>
      </c>
      <c r="V251" s="71">
        <v>2.2000000000000002</v>
      </c>
      <c r="W251" s="401" t="str">
        <f>IF(ISNA(MATCH($D251,'My Squad'!$C$2:$C$16,0)),"","Yes")</f>
        <v/>
      </c>
    </row>
    <row r="252" spans="1:23" ht="15.75" thickBot="1" x14ac:dyDescent="0.3">
      <c r="A252" s="577">
        <v>262</v>
      </c>
      <c r="B252" s="73">
        <v>10</v>
      </c>
      <c r="C252" s="5" t="s">
        <v>600</v>
      </c>
      <c r="D252" s="5" t="s">
        <v>625</v>
      </c>
      <c r="E252" s="70" t="s">
        <v>13</v>
      </c>
      <c r="F252" s="71">
        <v>4.9000000000000004</v>
      </c>
      <c r="G252" s="71">
        <v>1.3333333333333334E-2</v>
      </c>
      <c r="H252" s="71">
        <v>5.0000000000000001E-3</v>
      </c>
      <c r="I252" s="71">
        <v>1E-3</v>
      </c>
      <c r="J252" s="71">
        <v>0</v>
      </c>
      <c r="K252" s="71">
        <v>1.2333333333333333E-2</v>
      </c>
      <c r="L252" s="71">
        <v>5.3333333333333332E-3</v>
      </c>
      <c r="M252" s="72">
        <v>3.6999999999999998E-2</v>
      </c>
      <c r="N252" s="23">
        <v>-0.40061224489795916</v>
      </c>
      <c r="O252" s="16">
        <v>0.63</v>
      </c>
      <c r="P252" s="15">
        <v>90</v>
      </c>
      <c r="Q252" s="15">
        <f>IFERROR(Table37[[#This Row],[Total]]/Table37[[#This Row],[Mins]]*Table37[[#This Row],[Adj mins]],0)</f>
        <v>5.2857142857142856</v>
      </c>
      <c r="R252" s="15">
        <v>0</v>
      </c>
      <c r="S252" s="16">
        <v>0</v>
      </c>
      <c r="T252" s="17">
        <v>0</v>
      </c>
      <c r="U252" s="16">
        <v>0</v>
      </c>
      <c r="V252" s="71">
        <v>0</v>
      </c>
      <c r="W252" s="401" t="str">
        <f>IF(ISNA(MATCH($D252,'My Squad'!$C$2:$C$16,0)),"","Yes")</f>
        <v/>
      </c>
    </row>
    <row r="253" spans="1:23" ht="15.75" thickBot="1" x14ac:dyDescent="0.3">
      <c r="A253" s="577">
        <v>264</v>
      </c>
      <c r="B253" s="73">
        <v>10</v>
      </c>
      <c r="C253" s="5" t="s">
        <v>600</v>
      </c>
      <c r="D253" s="5" t="s">
        <v>626</v>
      </c>
      <c r="E253" s="70" t="s">
        <v>13</v>
      </c>
      <c r="F253" s="71">
        <v>4.9000000000000004</v>
      </c>
      <c r="G253" s="71">
        <v>1.0583333333333333</v>
      </c>
      <c r="H253" s="71">
        <v>0.55800000000000005</v>
      </c>
      <c r="I253" s="71">
        <v>0.26966666666666667</v>
      </c>
      <c r="J253" s="71">
        <v>0</v>
      </c>
      <c r="K253" s="71">
        <v>1.7146666666666666</v>
      </c>
      <c r="L253" s="71">
        <v>0.38733333333333331</v>
      </c>
      <c r="M253" s="72">
        <v>3.988</v>
      </c>
      <c r="N253" s="23">
        <v>0.40571428571428569</v>
      </c>
      <c r="O253" s="16">
        <v>87.484999999999999</v>
      </c>
      <c r="P253" s="15">
        <v>90</v>
      </c>
      <c r="Q253" s="15">
        <f>IFERROR(Table37[[#This Row],[Total]]/Table37[[#This Row],[Mins]]*Table37[[#This Row],[Adj mins]],0)</f>
        <v>4.1026461679145001</v>
      </c>
      <c r="R253" s="15">
        <v>4.4000000000000004</v>
      </c>
      <c r="S253" s="16">
        <v>57</v>
      </c>
      <c r="T253" s="17">
        <v>0</v>
      </c>
      <c r="U253" s="16">
        <v>9</v>
      </c>
      <c r="V253" s="71">
        <v>1.3</v>
      </c>
      <c r="W253" s="401" t="str">
        <f>IF(ISNA(MATCH($D253,'My Squad'!$C$2:$C$16,0)),"","Yes")</f>
        <v/>
      </c>
    </row>
    <row r="254" spans="1:23" ht="15.75" thickBot="1" x14ac:dyDescent="0.3">
      <c r="A254" s="577">
        <v>278</v>
      </c>
      <c r="B254" s="73">
        <v>10</v>
      </c>
      <c r="C254" s="5" t="s">
        <v>600</v>
      </c>
      <c r="D254" s="5" t="s">
        <v>627</v>
      </c>
      <c r="E254" s="70" t="s">
        <v>13</v>
      </c>
      <c r="F254" s="71">
        <v>4.9000000000000004</v>
      </c>
      <c r="G254" s="71">
        <v>0.19666666666666666</v>
      </c>
      <c r="H254" s="71">
        <v>0.32600000000000001</v>
      </c>
      <c r="I254" s="71">
        <v>0.26566666666666666</v>
      </c>
      <c r="J254" s="71">
        <v>0</v>
      </c>
      <c r="K254" s="71">
        <v>1.4746666666666668</v>
      </c>
      <c r="L254" s="71">
        <v>7.9666666666666663E-2</v>
      </c>
      <c r="M254" s="72">
        <v>2.3426666666666667</v>
      </c>
      <c r="N254" s="23">
        <v>6.9931972789115643E-2</v>
      </c>
      <c r="O254" s="16">
        <v>85.466999999999999</v>
      </c>
      <c r="P254" s="15">
        <v>90</v>
      </c>
      <c r="Q254" s="15">
        <f>IFERROR(Table37[[#This Row],[Total]]/Table37[[#This Row],[Mins]]*Table37[[#This Row],[Adj mins]],0)</f>
        <v>2.4669170557057107</v>
      </c>
      <c r="R254" s="15">
        <v>7.9</v>
      </c>
      <c r="S254" s="16">
        <v>89</v>
      </c>
      <c r="T254" s="17">
        <v>3.0000000000000001E-3</v>
      </c>
      <c r="U254" s="16">
        <v>20</v>
      </c>
      <c r="V254" s="71">
        <v>2.5</v>
      </c>
      <c r="W254" s="401" t="str">
        <f>IF(ISNA(MATCH($D254,'My Squad'!$C$2:$C$16,0)),"","Yes")</f>
        <v/>
      </c>
    </row>
    <row r="255" spans="1:23" ht="15.75" thickBot="1" x14ac:dyDescent="0.3">
      <c r="A255" s="577">
        <v>281</v>
      </c>
      <c r="B255" s="73">
        <v>10</v>
      </c>
      <c r="C255" s="5" t="s">
        <v>600</v>
      </c>
      <c r="D255" s="5" t="s">
        <v>628</v>
      </c>
      <c r="E255" s="70" t="s">
        <v>13</v>
      </c>
      <c r="F255" s="71">
        <v>4.8</v>
      </c>
      <c r="G255" s="71">
        <v>0</v>
      </c>
      <c r="H255" s="71">
        <v>0</v>
      </c>
      <c r="I255" s="71">
        <v>0</v>
      </c>
      <c r="J255" s="71">
        <v>0</v>
      </c>
      <c r="K255" s="71">
        <v>0</v>
      </c>
      <c r="L255" s="71">
        <v>0</v>
      </c>
      <c r="M255" s="72">
        <v>0</v>
      </c>
      <c r="N255" s="23">
        <v>-0.41666666666666669</v>
      </c>
      <c r="O255" s="16">
        <v>0</v>
      </c>
      <c r="P255" s="15">
        <v>90</v>
      </c>
      <c r="Q255" s="15">
        <f>IFERROR(Table37[[#This Row],[Total]]/Table37[[#This Row],[Mins]]*Table37[[#This Row],[Adj mins]],0)</f>
        <v>0</v>
      </c>
      <c r="R255" s="15">
        <v>1.5</v>
      </c>
      <c r="S255" s="16">
        <v>22</v>
      </c>
      <c r="T255" s="17">
        <v>0</v>
      </c>
      <c r="U255" s="16">
        <v>4</v>
      </c>
      <c r="V255" s="71">
        <v>0.7</v>
      </c>
      <c r="W255" s="401" t="str">
        <f>IF(ISNA(MATCH($D255,'My Squad'!$C$2:$C$16,0)),"","Yes")</f>
        <v/>
      </c>
    </row>
    <row r="256" spans="1:23" ht="15.75" thickBot="1" x14ac:dyDescent="0.3">
      <c r="A256" s="577">
        <v>277</v>
      </c>
      <c r="B256" s="73">
        <v>10</v>
      </c>
      <c r="C256" s="5" t="s">
        <v>600</v>
      </c>
      <c r="D256" s="5" t="s">
        <v>629</v>
      </c>
      <c r="E256" s="70" t="s">
        <v>13</v>
      </c>
      <c r="F256" s="71">
        <v>4.5</v>
      </c>
      <c r="G256" s="71">
        <v>0</v>
      </c>
      <c r="H256" s="71">
        <v>0</v>
      </c>
      <c r="I256" s="71">
        <v>0</v>
      </c>
      <c r="J256" s="71">
        <v>0</v>
      </c>
      <c r="K256" s="71">
        <v>0</v>
      </c>
      <c r="L256" s="71">
        <v>0</v>
      </c>
      <c r="M256" s="72">
        <v>0</v>
      </c>
      <c r="N256" s="23">
        <v>-0.44444444444444442</v>
      </c>
      <c r="O256" s="16">
        <v>0</v>
      </c>
      <c r="P256" s="15">
        <v>90</v>
      </c>
      <c r="Q256" s="15">
        <f>IFERROR(Table37[[#This Row],[Total]]/Table37[[#This Row],[Mins]]*Table37[[#This Row],[Adj mins]],0)</f>
        <v>0</v>
      </c>
      <c r="R256" s="15">
        <v>1.6</v>
      </c>
      <c r="S256" s="16">
        <v>36</v>
      </c>
      <c r="T256" s="17">
        <v>4.0000000000000001E-3</v>
      </c>
      <c r="U256" s="16">
        <v>6</v>
      </c>
      <c r="V256" s="71">
        <v>1.5</v>
      </c>
      <c r="W256" s="401" t="str">
        <f>IF(ISNA(MATCH($D256,'My Squad'!$C$2:$C$16,0)),"","Yes")</f>
        <v/>
      </c>
    </row>
    <row r="257" spans="1:23" ht="15.75" thickBot="1" x14ac:dyDescent="0.3">
      <c r="A257" s="577">
        <v>611</v>
      </c>
      <c r="B257" s="73">
        <v>10</v>
      </c>
      <c r="C257" s="5" t="s">
        <v>600</v>
      </c>
      <c r="D257" s="5" t="s">
        <v>1524</v>
      </c>
      <c r="E257" s="70" t="s">
        <v>13</v>
      </c>
      <c r="F257" s="71">
        <v>5.8</v>
      </c>
      <c r="G257" s="71">
        <v>0.30499999999999999</v>
      </c>
      <c r="H257" s="71">
        <v>0.185</v>
      </c>
      <c r="I257" s="71">
        <v>8.1333333333333327E-2</v>
      </c>
      <c r="J257" s="71">
        <v>0</v>
      </c>
      <c r="K257" s="71">
        <v>0.52233333333333332</v>
      </c>
      <c r="L257" s="71">
        <v>0.10766666666666666</v>
      </c>
      <c r="M257" s="72">
        <v>1.2013333333333334</v>
      </c>
      <c r="N257" s="23">
        <v>-0.13770114942528736</v>
      </c>
      <c r="O257" s="16">
        <v>26.265666666666668</v>
      </c>
      <c r="P257" s="15">
        <v>90</v>
      </c>
      <c r="Q257" s="15">
        <f>IFERROR(Table37[[#This Row],[Total]]/Table37[[#This Row],[Mins]]*Table37[[#This Row],[Adj mins]],0)</f>
        <v>4.1164003705724834</v>
      </c>
      <c r="R257" s="15">
        <v>4.4000000000000004</v>
      </c>
      <c r="S257" s="16">
        <v>44</v>
      </c>
      <c r="T257" s="17">
        <v>2E-3</v>
      </c>
      <c r="U257" s="16">
        <v>22</v>
      </c>
      <c r="V257" s="71">
        <v>2.4</v>
      </c>
      <c r="W257" s="401" t="str">
        <f>IF(ISNA(MATCH($D257,'My Squad'!$C$2:$C$16,0)),"","Yes")</f>
        <v/>
      </c>
    </row>
    <row r="258" spans="1:23" ht="15.75" thickBot="1" x14ac:dyDescent="0.3">
      <c r="A258" s="577">
        <v>631</v>
      </c>
      <c r="B258" s="73">
        <v>10</v>
      </c>
      <c r="C258" s="5" t="s">
        <v>600</v>
      </c>
      <c r="D258" s="5" t="s">
        <v>1525</v>
      </c>
      <c r="E258" s="70" t="s">
        <v>13</v>
      </c>
      <c r="F258" s="71">
        <v>5.5</v>
      </c>
      <c r="G258" s="71">
        <v>0.85166666666666668</v>
      </c>
      <c r="H258" s="71">
        <v>0.33500000000000002</v>
      </c>
      <c r="I258" s="71">
        <v>0.19233333333333333</v>
      </c>
      <c r="J258" s="71">
        <v>0</v>
      </c>
      <c r="K258" s="71">
        <v>1.2546666666666666</v>
      </c>
      <c r="L258" s="71">
        <v>0.307</v>
      </c>
      <c r="M258" s="72">
        <v>2.9406666666666665</v>
      </c>
      <c r="N258" s="23">
        <v>0.171030303030303</v>
      </c>
      <c r="O258" s="16">
        <v>62.570999999999998</v>
      </c>
      <c r="P258" s="15">
        <v>90</v>
      </c>
      <c r="Q258" s="15">
        <f>IFERROR(Table37[[#This Row],[Total]]/Table37[[#This Row],[Mins]]*Table37[[#This Row],[Adj mins]],0)</f>
        <v>4.2297549983219058</v>
      </c>
      <c r="R258" s="15">
        <v>3.6</v>
      </c>
      <c r="S258" s="16">
        <v>46</v>
      </c>
      <c r="T258" s="17">
        <v>0</v>
      </c>
      <c r="U258" s="16">
        <v>12</v>
      </c>
      <c r="V258" s="71">
        <v>1.7</v>
      </c>
      <c r="W258" s="401" t="str">
        <f>IF(ISNA(MATCH($D258,'My Squad'!$C$2:$C$16,0)),"","Yes")</f>
        <v/>
      </c>
    </row>
    <row r="259" spans="1:23" ht="15.75" thickBot="1" x14ac:dyDescent="0.3">
      <c r="A259" s="577">
        <v>632</v>
      </c>
      <c r="B259" s="73">
        <v>10</v>
      </c>
      <c r="C259" s="5" t="s">
        <v>600</v>
      </c>
      <c r="D259" s="5" t="s">
        <v>1526</v>
      </c>
      <c r="E259" s="70" t="s">
        <v>13</v>
      </c>
      <c r="F259" s="71">
        <v>5</v>
      </c>
      <c r="G259" s="71">
        <v>0</v>
      </c>
      <c r="H259" s="71">
        <v>0</v>
      </c>
      <c r="I259" s="71">
        <v>0</v>
      </c>
      <c r="J259" s="71">
        <v>0</v>
      </c>
      <c r="K259" s="71">
        <v>0</v>
      </c>
      <c r="L259" s="71">
        <v>0</v>
      </c>
      <c r="M259" s="72">
        <v>0</v>
      </c>
      <c r="N259" s="23">
        <v>-0.4</v>
      </c>
      <c r="O259" s="16">
        <v>0</v>
      </c>
      <c r="P259" s="15">
        <v>90</v>
      </c>
      <c r="Q259" s="15">
        <f>IFERROR(Table37[[#This Row],[Total]]/Table37[[#This Row],[Mins]]*Table37[[#This Row],[Adj mins]],0)</f>
        <v>0</v>
      </c>
      <c r="R259" s="15">
        <v>2.6</v>
      </c>
      <c r="S259" s="16">
        <v>48</v>
      </c>
      <c r="T259" s="17">
        <v>0</v>
      </c>
      <c r="U259" s="16">
        <v>7</v>
      </c>
      <c r="V259" s="71">
        <v>1.4</v>
      </c>
      <c r="W259" s="401" t="str">
        <f>IF(ISNA(MATCH($D259,'My Squad'!$C$2:$C$16,0)),"","Yes")</f>
        <v/>
      </c>
    </row>
    <row r="260" spans="1:23" ht="15.75" thickBot="1" x14ac:dyDescent="0.3">
      <c r="A260" s="577">
        <v>619</v>
      </c>
      <c r="B260" s="73">
        <v>10</v>
      </c>
      <c r="C260" s="5" t="s">
        <v>600</v>
      </c>
      <c r="D260" s="5" t="s">
        <v>1527</v>
      </c>
      <c r="E260" s="70" t="s">
        <v>13</v>
      </c>
      <c r="F260" s="71">
        <v>4.5</v>
      </c>
      <c r="G260" s="71">
        <v>9.166666666666666E-2</v>
      </c>
      <c r="H260" s="71">
        <v>4.7E-2</v>
      </c>
      <c r="I260" s="71">
        <v>2.6333333333333334E-2</v>
      </c>
      <c r="J260" s="71">
        <v>0</v>
      </c>
      <c r="K260" s="71">
        <v>0.15233333333333332</v>
      </c>
      <c r="L260" s="71">
        <v>3.4000000000000002E-2</v>
      </c>
      <c r="M260" s="72">
        <v>0.35133333333333333</v>
      </c>
      <c r="N260" s="23">
        <v>-0.3663703703703704</v>
      </c>
      <c r="O260" s="16">
        <v>7.7640000000000002</v>
      </c>
      <c r="P260" s="15">
        <v>90</v>
      </c>
      <c r="Q260" s="15">
        <f>IFERROR(Table37[[#This Row],[Total]]/Table37[[#This Row],[Mins]]*Table37[[#This Row],[Adj mins]],0)</f>
        <v>4.072642967542504</v>
      </c>
      <c r="R260" s="15">
        <v>1.9</v>
      </c>
      <c r="S260" s="16">
        <v>56</v>
      </c>
      <c r="T260" s="17">
        <v>0</v>
      </c>
      <c r="U260" s="16">
        <v>5</v>
      </c>
      <c r="V260" s="71">
        <v>1.7</v>
      </c>
      <c r="W260" s="401" t="str">
        <f>IF(ISNA(MATCH($D260,'My Squad'!$C$2:$C$16,0)),"","Yes")</f>
        <v/>
      </c>
    </row>
    <row r="261" spans="1:23" ht="15.75" thickBot="1" x14ac:dyDescent="0.3">
      <c r="A261" s="577">
        <v>268</v>
      </c>
      <c r="B261" s="73">
        <v>10</v>
      </c>
      <c r="C261" s="5" t="s">
        <v>600</v>
      </c>
      <c r="D261" s="5" t="s">
        <v>630</v>
      </c>
      <c r="E261" s="70" t="s">
        <v>15</v>
      </c>
      <c r="F261" s="71">
        <v>5.7</v>
      </c>
      <c r="G261" s="71">
        <v>1.496</v>
      </c>
      <c r="H261" s="71">
        <v>0.159</v>
      </c>
      <c r="I261" s="71">
        <v>0</v>
      </c>
      <c r="J261" s="71">
        <v>0</v>
      </c>
      <c r="K261" s="71">
        <v>1.3340000000000001</v>
      </c>
      <c r="L261" s="71">
        <v>0.56866666666666665</v>
      </c>
      <c r="M261" s="72">
        <v>3.5576666666666665</v>
      </c>
      <c r="N261" s="23">
        <v>0.27327485380116956</v>
      </c>
      <c r="O261" s="16">
        <v>72.312666666666672</v>
      </c>
      <c r="P261" s="15">
        <v>90</v>
      </c>
      <c r="Q261" s="15">
        <f>IFERROR(Table37[[#This Row],[Total]]/Table37[[#This Row],[Mins]]*Table37[[#This Row],[Adj mins]],0)</f>
        <v>4.4278549631691995</v>
      </c>
      <c r="R261" s="15">
        <v>7</v>
      </c>
      <c r="S261" s="16">
        <v>70</v>
      </c>
      <c r="T261" s="17">
        <v>5.7000000000000002E-2</v>
      </c>
      <c r="U261" s="16">
        <v>38</v>
      </c>
      <c r="V261" s="71">
        <v>4.2</v>
      </c>
      <c r="W261" s="401" t="str">
        <f>IF(ISNA(MATCH($D261,'My Squad'!$C$2:$C$16,0)),"","Yes")</f>
        <v/>
      </c>
    </row>
    <row r="262" spans="1:23" ht="15.75" thickBot="1" x14ac:dyDescent="0.3">
      <c r="A262" s="577">
        <v>272</v>
      </c>
      <c r="B262" s="73">
        <v>10</v>
      </c>
      <c r="C262" s="5" t="s">
        <v>600</v>
      </c>
      <c r="D262" s="5" t="s">
        <v>631</v>
      </c>
      <c r="E262" s="70" t="s">
        <v>15</v>
      </c>
      <c r="F262" s="71">
        <v>5.4</v>
      </c>
      <c r="G262" s="71">
        <v>0.43466666666666665</v>
      </c>
      <c r="H262" s="71">
        <v>5.1999999999999998E-2</v>
      </c>
      <c r="I262" s="71">
        <v>0</v>
      </c>
      <c r="J262" s="71">
        <v>0</v>
      </c>
      <c r="K262" s="71">
        <v>0.33166666666666667</v>
      </c>
      <c r="L262" s="71">
        <v>0.17299999999999999</v>
      </c>
      <c r="M262" s="72">
        <v>0.99133333333333329</v>
      </c>
      <c r="N262" s="23">
        <v>-0.18679012345679011</v>
      </c>
      <c r="O262" s="16">
        <v>16.698</v>
      </c>
      <c r="P262" s="15">
        <v>90</v>
      </c>
      <c r="Q262" s="15">
        <f>IFERROR(Table37[[#This Row],[Total]]/Table37[[#This Row],[Mins]]*Table37[[#This Row],[Adj mins]],0)</f>
        <v>5.3431548688465682</v>
      </c>
      <c r="R262" s="15">
        <v>1.6</v>
      </c>
      <c r="S262" s="16">
        <v>24</v>
      </c>
      <c r="T262" s="17">
        <v>0</v>
      </c>
      <c r="U262" s="16">
        <v>16</v>
      </c>
      <c r="V262" s="71">
        <v>2.7</v>
      </c>
      <c r="W262" s="401" t="str">
        <f>IF(ISNA(MATCH($D262,'My Squad'!$C$2:$C$16,0)),"","Yes")</f>
        <v/>
      </c>
    </row>
    <row r="263" spans="1:23" ht="15.75" thickBot="1" x14ac:dyDescent="0.3">
      <c r="A263" s="577">
        <v>260</v>
      </c>
      <c r="B263" s="73">
        <v>10</v>
      </c>
      <c r="C263" s="5" t="s">
        <v>600</v>
      </c>
      <c r="D263" s="5" t="s">
        <v>1528</v>
      </c>
      <c r="E263" s="70" t="s">
        <v>15</v>
      </c>
      <c r="F263" s="71">
        <v>4.8</v>
      </c>
      <c r="G263" s="71">
        <v>6.5333333333333327E-2</v>
      </c>
      <c r="H263" s="71">
        <v>1.4E-2</v>
      </c>
      <c r="I263" s="71">
        <v>0</v>
      </c>
      <c r="J263" s="71">
        <v>0</v>
      </c>
      <c r="K263" s="71">
        <v>7.7333333333333337E-2</v>
      </c>
      <c r="L263" s="71">
        <v>3.0666666666666665E-2</v>
      </c>
      <c r="M263" s="72">
        <v>0.18733333333333332</v>
      </c>
      <c r="N263" s="23">
        <v>-0.37763888888888891</v>
      </c>
      <c r="O263" s="16">
        <v>3.72</v>
      </c>
      <c r="P263" s="15">
        <v>90</v>
      </c>
      <c r="Q263" s="15">
        <f>IFERROR(Table37[[#This Row],[Total]]/Table37[[#This Row],[Mins]]*Table37[[#This Row],[Adj mins]],0)</f>
        <v>4.5322580645161281</v>
      </c>
      <c r="R263" s="15">
        <v>0.4</v>
      </c>
      <c r="S263" s="16">
        <v>12</v>
      </c>
      <c r="T263" s="17">
        <v>3.0000000000000001E-3</v>
      </c>
      <c r="U263" s="16">
        <v>1</v>
      </c>
      <c r="V263" s="71">
        <v>0.3</v>
      </c>
      <c r="W263" s="401" t="str">
        <f>IF(ISNA(MATCH($D263,'My Squad'!$C$2:$C$16,0)),"","Yes")</f>
        <v/>
      </c>
    </row>
    <row r="264" spans="1:23" ht="15.75" thickBot="1" x14ac:dyDescent="0.3">
      <c r="A264" s="577">
        <v>276</v>
      </c>
      <c r="B264" s="73">
        <v>10</v>
      </c>
      <c r="C264" s="5" t="s">
        <v>600</v>
      </c>
      <c r="D264" s="5" t="s">
        <v>632</v>
      </c>
      <c r="E264" s="70" t="s">
        <v>15</v>
      </c>
      <c r="F264" s="71">
        <v>4.5</v>
      </c>
      <c r="G264" s="71">
        <v>1.6E-2</v>
      </c>
      <c r="H264" s="71">
        <v>1E-3</v>
      </c>
      <c r="I264" s="71">
        <v>0</v>
      </c>
      <c r="J264" s="71">
        <v>0</v>
      </c>
      <c r="K264" s="71">
        <v>1.1333333333333334E-2</v>
      </c>
      <c r="L264" s="71">
        <v>6.0000000000000001E-3</v>
      </c>
      <c r="M264" s="72">
        <v>3.4333333333333334E-2</v>
      </c>
      <c r="N264" s="23">
        <v>-0.43681481481481482</v>
      </c>
      <c r="O264" s="16">
        <v>0.6</v>
      </c>
      <c r="P264" s="15">
        <v>90</v>
      </c>
      <c r="Q264" s="15">
        <f>IFERROR(Table37[[#This Row],[Total]]/Table37[[#This Row],[Mins]]*Table37[[#This Row],[Adj mins]],0)</f>
        <v>5.15</v>
      </c>
      <c r="R264" s="15">
        <v>0</v>
      </c>
      <c r="S264" s="16" t="s">
        <v>374</v>
      </c>
      <c r="T264" s="17">
        <v>8.0000000000000002E-3</v>
      </c>
      <c r="U264" s="16">
        <v>0</v>
      </c>
      <c r="V264" s="71">
        <v>0</v>
      </c>
      <c r="W264" s="401" t="str">
        <f>IF(ISNA(MATCH($D264,'My Squad'!$C$2:$C$16,0)),"","Yes")</f>
        <v/>
      </c>
    </row>
    <row r="265" spans="1:23" ht="15.75" thickBot="1" x14ac:dyDescent="0.3">
      <c r="A265" s="577">
        <v>293</v>
      </c>
      <c r="B265" s="73">
        <v>10</v>
      </c>
      <c r="C265" s="5" t="s">
        <v>601</v>
      </c>
      <c r="D265" s="5" t="s">
        <v>633</v>
      </c>
      <c r="E265" s="70" t="s">
        <v>16</v>
      </c>
      <c r="F265" s="71">
        <v>4.5</v>
      </c>
      <c r="G265" s="71">
        <v>0</v>
      </c>
      <c r="H265" s="71">
        <v>0</v>
      </c>
      <c r="I265" s="71">
        <v>0.39666666666666661</v>
      </c>
      <c r="J265" s="71">
        <v>0.96066666666666667</v>
      </c>
      <c r="K265" s="71">
        <v>2.0549999999999997</v>
      </c>
      <c r="L265" s="71">
        <v>0.26600000000000001</v>
      </c>
      <c r="M265" s="72">
        <v>3.6783333333333332</v>
      </c>
      <c r="N265" s="23">
        <v>0.37296296296296294</v>
      </c>
      <c r="O265" s="16">
        <v>89.67</v>
      </c>
      <c r="P265" s="15">
        <v>90</v>
      </c>
      <c r="Q265" s="15">
        <f>IFERROR(Table37[[#This Row],[Total]]/Table37[[#This Row],[Mins]]*Table37[[#This Row],[Adj mins]],0)</f>
        <v>3.6918701906992304</v>
      </c>
      <c r="R265" s="15">
        <v>9</v>
      </c>
      <c r="S265" s="16">
        <v>90</v>
      </c>
      <c r="T265" s="17">
        <v>0.01</v>
      </c>
      <c r="U265" s="16">
        <v>25</v>
      </c>
      <c r="V265" s="71">
        <v>2.8</v>
      </c>
      <c r="W265" s="401" t="str">
        <f>IF(ISNA(MATCH($D265,'My Squad'!$C$2:$C$16,0)),"","Yes")</f>
        <v/>
      </c>
    </row>
    <row r="266" spans="1:23" ht="15.75" thickBot="1" x14ac:dyDescent="0.3">
      <c r="A266" s="577">
        <v>294</v>
      </c>
      <c r="B266" s="73">
        <v>10</v>
      </c>
      <c r="C266" s="5" t="s">
        <v>601</v>
      </c>
      <c r="D266" s="5" t="s">
        <v>634</v>
      </c>
      <c r="E266" s="70" t="s">
        <v>16</v>
      </c>
      <c r="F266" s="71">
        <v>4</v>
      </c>
      <c r="G266" s="71">
        <v>0</v>
      </c>
      <c r="H266" s="71">
        <v>0</v>
      </c>
      <c r="I266" s="71">
        <v>-1.3333333333333333E-3</v>
      </c>
      <c r="J266" s="71">
        <v>3.0000000000000001E-3</v>
      </c>
      <c r="K266" s="71">
        <v>6.6666666666666671E-3</v>
      </c>
      <c r="L266" s="71">
        <v>3.3333333333333332E-4</v>
      </c>
      <c r="M266" s="72">
        <v>8.6666666666666663E-3</v>
      </c>
      <c r="N266" s="23">
        <v>-0.49783333333333335</v>
      </c>
      <c r="O266" s="16">
        <v>0.3</v>
      </c>
      <c r="P266" s="15">
        <v>90</v>
      </c>
      <c r="Q266" s="15">
        <f>IFERROR(Table37[[#This Row],[Total]]/Table37[[#This Row],[Mins]]*Table37[[#This Row],[Adj mins]],0)</f>
        <v>2.6</v>
      </c>
      <c r="R266" s="15">
        <v>0</v>
      </c>
      <c r="S266" s="16">
        <v>0</v>
      </c>
      <c r="T266" s="17">
        <v>6.0000000000000001E-3</v>
      </c>
      <c r="U266" s="16">
        <v>0</v>
      </c>
      <c r="V266" s="71">
        <v>0</v>
      </c>
      <c r="W266" s="401" t="str">
        <f>IF(ISNA(MATCH($D266,'My Squad'!$C$2:$C$16,0)),"","Yes")</f>
        <v/>
      </c>
    </row>
    <row r="267" spans="1:23" ht="15.75" thickBot="1" x14ac:dyDescent="0.3">
      <c r="A267" s="577">
        <v>304</v>
      </c>
      <c r="B267" s="73">
        <v>10</v>
      </c>
      <c r="C267" s="5" t="s">
        <v>601</v>
      </c>
      <c r="D267" s="5" t="s">
        <v>635</v>
      </c>
      <c r="E267" s="70" t="s">
        <v>16</v>
      </c>
      <c r="F267" s="71">
        <v>4</v>
      </c>
      <c r="G267" s="71">
        <v>0</v>
      </c>
      <c r="H267" s="71">
        <v>0</v>
      </c>
      <c r="I267" s="71">
        <v>0</v>
      </c>
      <c r="J267" s="71">
        <v>0</v>
      </c>
      <c r="K267" s="71">
        <v>0</v>
      </c>
      <c r="L267" s="71">
        <v>0</v>
      </c>
      <c r="M267" s="72">
        <v>0</v>
      </c>
      <c r="N267" s="23">
        <v>-0.5</v>
      </c>
      <c r="O267" s="16">
        <v>0</v>
      </c>
      <c r="P267" s="15">
        <v>90</v>
      </c>
      <c r="Q267" s="15">
        <f>IFERROR(Table37[[#This Row],[Total]]/Table37[[#This Row],[Mins]]*Table37[[#This Row],[Adj mins]],0)</f>
        <v>0</v>
      </c>
      <c r="R267" s="15">
        <v>0</v>
      </c>
      <c r="S267" s="16" t="s">
        <v>374</v>
      </c>
      <c r="T267" s="17">
        <v>0</v>
      </c>
      <c r="U267" s="16">
        <v>0</v>
      </c>
      <c r="V267" s="71">
        <v>0</v>
      </c>
      <c r="W267" s="401" t="str">
        <f>IF(ISNA(MATCH($D267,'My Squad'!$C$2:$C$16,0)),"","Yes")</f>
        <v/>
      </c>
    </row>
    <row r="268" spans="1:23" ht="15.75" thickBot="1" x14ac:dyDescent="0.3">
      <c r="A268" s="577">
        <v>308</v>
      </c>
      <c r="B268" s="73">
        <v>10</v>
      </c>
      <c r="C268" s="5" t="s">
        <v>601</v>
      </c>
      <c r="D268" s="5" t="s">
        <v>636</v>
      </c>
      <c r="E268" s="70" t="s">
        <v>16</v>
      </c>
      <c r="F268" s="71">
        <v>4</v>
      </c>
      <c r="G268" s="71">
        <v>0</v>
      </c>
      <c r="H268" s="71">
        <v>0</v>
      </c>
      <c r="I268" s="71">
        <v>0</v>
      </c>
      <c r="J268" s="71">
        <v>0</v>
      </c>
      <c r="K268" s="71">
        <v>6.6666666666666664E-4</v>
      </c>
      <c r="L268" s="71">
        <v>0</v>
      </c>
      <c r="M268" s="72">
        <v>6.6666666666666664E-4</v>
      </c>
      <c r="N268" s="23">
        <v>-0.49983333333333335</v>
      </c>
      <c r="O268" s="16">
        <v>0.03</v>
      </c>
      <c r="P268" s="15">
        <v>90</v>
      </c>
      <c r="Q268" s="15">
        <f>IFERROR(Table37[[#This Row],[Total]]/Table37[[#This Row],[Mins]]*Table37[[#This Row],[Adj mins]],0)</f>
        <v>2</v>
      </c>
      <c r="R268" s="15">
        <v>0</v>
      </c>
      <c r="S268" s="16">
        <v>0</v>
      </c>
      <c r="T268" s="17">
        <v>2.3E-2</v>
      </c>
      <c r="U268" s="16">
        <v>0</v>
      </c>
      <c r="V268" s="71">
        <v>0</v>
      </c>
      <c r="W268" s="401" t="str">
        <f>IF(ISNA(MATCH($D268,'My Squad'!$C$2:$C$16,0)),"","Yes")</f>
        <v/>
      </c>
    </row>
    <row r="269" spans="1:23" ht="15.75" thickBot="1" x14ac:dyDescent="0.3">
      <c r="A269" s="577">
        <v>295</v>
      </c>
      <c r="B269" s="73">
        <v>10</v>
      </c>
      <c r="C269" s="5" t="s">
        <v>601</v>
      </c>
      <c r="D269" s="5" t="s">
        <v>637</v>
      </c>
      <c r="E269" s="70" t="s">
        <v>14</v>
      </c>
      <c r="F269" s="71">
        <v>4.5999999999999996</v>
      </c>
      <c r="G269" s="71">
        <v>0.26200000000000001</v>
      </c>
      <c r="H269" s="71">
        <v>0.187</v>
      </c>
      <c r="I269" s="71">
        <v>0.3726666666666667</v>
      </c>
      <c r="J269" s="71">
        <v>0</v>
      </c>
      <c r="K269" s="71">
        <v>1.851</v>
      </c>
      <c r="L269" s="71">
        <v>0.28833333333333333</v>
      </c>
      <c r="M269" s="72">
        <v>2.9609999999999999</v>
      </c>
      <c r="N269" s="23">
        <v>0.20891304347826084</v>
      </c>
      <c r="O269" s="16">
        <v>85.25366666666666</v>
      </c>
      <c r="P269" s="15">
        <v>90</v>
      </c>
      <c r="Q269" s="15">
        <f>IFERROR(Table37[[#This Row],[Total]]/Table37[[#This Row],[Mins]]*Table37[[#This Row],[Adj mins]],0)</f>
        <v>3.1258479596185502</v>
      </c>
      <c r="R269" s="15">
        <v>9</v>
      </c>
      <c r="S269" s="16">
        <v>90</v>
      </c>
      <c r="T269" s="17">
        <v>4.8000000000000001E-2</v>
      </c>
      <c r="U269" s="16">
        <v>31</v>
      </c>
      <c r="V269" s="71">
        <v>3.4</v>
      </c>
      <c r="W269" s="401" t="str">
        <f>IF(ISNA(MATCH($D269,'My Squad'!$C$2:$C$16,0)),"","Yes")</f>
        <v/>
      </c>
    </row>
    <row r="270" spans="1:23" ht="15.75" thickBot="1" x14ac:dyDescent="0.3">
      <c r="A270" s="577">
        <v>296</v>
      </c>
      <c r="B270" s="73">
        <v>10</v>
      </c>
      <c r="C270" s="5" t="s">
        <v>601</v>
      </c>
      <c r="D270" s="5" t="s">
        <v>1529</v>
      </c>
      <c r="E270" s="70" t="s">
        <v>14</v>
      </c>
      <c r="F270" s="71">
        <v>4.5</v>
      </c>
      <c r="G270" s="71">
        <v>0</v>
      </c>
      <c r="H270" s="71">
        <v>0</v>
      </c>
      <c r="I270" s="71">
        <v>0</v>
      </c>
      <c r="J270" s="71">
        <v>0</v>
      </c>
      <c r="K270" s="71">
        <v>0</v>
      </c>
      <c r="L270" s="71">
        <v>0</v>
      </c>
      <c r="M270" s="72">
        <v>0</v>
      </c>
      <c r="N270" s="23">
        <v>-0.44444444444444442</v>
      </c>
      <c r="O270" s="16">
        <v>0</v>
      </c>
      <c r="P270" s="15">
        <v>90</v>
      </c>
      <c r="Q270" s="15">
        <f>IFERROR(Table37[[#This Row],[Total]]/Table37[[#This Row],[Mins]]*Table37[[#This Row],[Adj mins]],0)</f>
        <v>0</v>
      </c>
      <c r="R270" s="15">
        <v>7.6</v>
      </c>
      <c r="S270" s="16">
        <v>85</v>
      </c>
      <c r="T270" s="17">
        <v>1E-3</v>
      </c>
      <c r="U270" s="16">
        <v>12</v>
      </c>
      <c r="V270" s="71">
        <v>1.5</v>
      </c>
      <c r="W270" s="401" t="str">
        <f>IF(ISNA(MATCH($D270,'My Squad'!$C$2:$C$16,0)),"","Yes")</f>
        <v/>
      </c>
    </row>
    <row r="271" spans="1:23" ht="15.75" thickBot="1" x14ac:dyDescent="0.3">
      <c r="A271" s="577">
        <v>302</v>
      </c>
      <c r="B271" s="73">
        <v>10</v>
      </c>
      <c r="C271" s="5" t="s">
        <v>601</v>
      </c>
      <c r="D271" s="5" t="s">
        <v>1530</v>
      </c>
      <c r="E271" s="70" t="s">
        <v>14</v>
      </c>
      <c r="F271" s="71">
        <v>4.3</v>
      </c>
      <c r="G271" s="71">
        <v>0.25</v>
      </c>
      <c r="H271" s="71">
        <v>0.32700000000000001</v>
      </c>
      <c r="I271" s="71">
        <v>0.28199999999999997</v>
      </c>
      <c r="J271" s="71">
        <v>0</v>
      </c>
      <c r="K271" s="71">
        <v>1.083</v>
      </c>
      <c r="L271" s="71">
        <v>0.20766666666666667</v>
      </c>
      <c r="M271" s="72">
        <v>2.1496666666666666</v>
      </c>
      <c r="N271" s="23">
        <v>3.4806201550387585E-2</v>
      </c>
      <c r="O271" s="16">
        <v>59.170666666666669</v>
      </c>
      <c r="P271" s="15">
        <v>90</v>
      </c>
      <c r="Q271" s="15">
        <f>IFERROR(Table37[[#This Row],[Total]]/Table37[[#This Row],[Mins]]*Table37[[#This Row],[Adj mins]],0)</f>
        <v>3.2696944431925727</v>
      </c>
      <c r="R271" s="15">
        <v>0.7</v>
      </c>
      <c r="S271" s="16">
        <v>67</v>
      </c>
      <c r="T271" s="17">
        <v>1E-3</v>
      </c>
      <c r="U271" s="16">
        <v>0</v>
      </c>
      <c r="V271" s="71">
        <v>0</v>
      </c>
      <c r="W271" s="401" t="str">
        <f>IF(ISNA(MATCH($D271,'My Squad'!$C$2:$C$16,0)),"","Yes")</f>
        <v/>
      </c>
    </row>
    <row r="272" spans="1:23" ht="15.75" thickBot="1" x14ac:dyDescent="0.3">
      <c r="A272" s="577">
        <v>288</v>
      </c>
      <c r="B272" s="73">
        <v>10</v>
      </c>
      <c r="C272" s="5" t="s">
        <v>601</v>
      </c>
      <c r="D272" s="5" t="s">
        <v>638</v>
      </c>
      <c r="E272" s="70" t="s">
        <v>14</v>
      </c>
      <c r="F272" s="71">
        <v>4</v>
      </c>
      <c r="G272" s="71">
        <v>0.108</v>
      </c>
      <c r="H272" s="71">
        <v>1.2999999999999999E-2</v>
      </c>
      <c r="I272" s="71">
        <v>5.7999999999999996E-2</v>
      </c>
      <c r="J272" s="71">
        <v>0</v>
      </c>
      <c r="K272" s="71">
        <v>0.38233333333333336</v>
      </c>
      <c r="L272" s="71">
        <v>2.7666666666666666E-2</v>
      </c>
      <c r="M272" s="72">
        <v>0.58899999999999997</v>
      </c>
      <c r="N272" s="23">
        <v>-0.35275000000000001</v>
      </c>
      <c r="O272" s="16">
        <v>18.687000000000001</v>
      </c>
      <c r="P272" s="15">
        <v>90</v>
      </c>
      <c r="Q272" s="15">
        <f>IFERROR(Table37[[#This Row],[Total]]/Table37[[#This Row],[Mins]]*Table37[[#This Row],[Adj mins]],0)</f>
        <v>2.8367314175630112</v>
      </c>
      <c r="R272" s="15">
        <v>0.1</v>
      </c>
      <c r="S272" s="16">
        <v>8</v>
      </c>
      <c r="T272" s="17">
        <v>3.0000000000000001E-3</v>
      </c>
      <c r="U272" s="16">
        <v>0</v>
      </c>
      <c r="V272" s="71">
        <v>0</v>
      </c>
      <c r="W272" s="401" t="str">
        <f>IF(ISNA(MATCH($D272,'My Squad'!$C$2:$C$16,0)),"","Yes")</f>
        <v/>
      </c>
    </row>
    <row r="273" spans="1:23" ht="15.75" thickBot="1" x14ac:dyDescent="0.3">
      <c r="A273" s="577">
        <v>291</v>
      </c>
      <c r="B273" s="73">
        <v>10</v>
      </c>
      <c r="C273" s="5" t="s">
        <v>601</v>
      </c>
      <c r="D273" s="5" t="s">
        <v>639</v>
      </c>
      <c r="E273" s="70" t="s">
        <v>14</v>
      </c>
      <c r="F273" s="71">
        <v>4.2</v>
      </c>
      <c r="G273" s="71">
        <v>0.47799999999999998</v>
      </c>
      <c r="H273" s="71">
        <v>9.8000000000000004E-2</v>
      </c>
      <c r="I273" s="71">
        <v>0.3846666666666666</v>
      </c>
      <c r="J273" s="71">
        <v>0</v>
      </c>
      <c r="K273" s="71">
        <v>1.7786666666666668</v>
      </c>
      <c r="L273" s="71">
        <v>0.221</v>
      </c>
      <c r="M273" s="72">
        <v>2.9603333333333333</v>
      </c>
      <c r="N273" s="23">
        <v>0.22865079365079363</v>
      </c>
      <c r="O273" s="16">
        <v>88.686666666666667</v>
      </c>
      <c r="P273" s="15">
        <v>90</v>
      </c>
      <c r="Q273" s="15">
        <f>IFERROR(Table37[[#This Row],[Total]]/Table37[[#This Row],[Mins]]*Table37[[#This Row],[Adj mins]],0)</f>
        <v>3.0041719912801623</v>
      </c>
      <c r="R273" s="15">
        <v>9</v>
      </c>
      <c r="S273" s="16">
        <v>90</v>
      </c>
      <c r="T273" s="17">
        <v>0.13200000000000001</v>
      </c>
      <c r="U273" s="16">
        <v>20</v>
      </c>
      <c r="V273" s="71">
        <v>2.2000000000000002</v>
      </c>
      <c r="W273" s="401" t="str">
        <f>IF(ISNA(MATCH($D273,'My Squad'!$C$2:$C$16,0)),"","Yes")</f>
        <v/>
      </c>
    </row>
    <row r="274" spans="1:23" ht="15.75" thickBot="1" x14ac:dyDescent="0.3">
      <c r="A274" s="577">
        <v>301</v>
      </c>
      <c r="B274" s="73">
        <v>10</v>
      </c>
      <c r="C274" s="5" t="s">
        <v>601</v>
      </c>
      <c r="D274" s="5" t="s">
        <v>640</v>
      </c>
      <c r="E274" s="70" t="s">
        <v>14</v>
      </c>
      <c r="F274" s="71">
        <v>4</v>
      </c>
      <c r="G274" s="71">
        <v>0.1</v>
      </c>
      <c r="H274" s="71">
        <v>4.0000000000000001E-3</v>
      </c>
      <c r="I274" s="71">
        <v>0.38400000000000001</v>
      </c>
      <c r="J274" s="71">
        <v>0</v>
      </c>
      <c r="K274" s="71">
        <v>1.7956666666666665</v>
      </c>
      <c r="L274" s="71">
        <v>0.21533333333333332</v>
      </c>
      <c r="M274" s="72">
        <v>2.4990000000000001</v>
      </c>
      <c r="N274" s="23">
        <v>0.12475000000000003</v>
      </c>
      <c r="O274" s="16">
        <v>88.63966666666667</v>
      </c>
      <c r="P274" s="15">
        <v>90</v>
      </c>
      <c r="Q274" s="15">
        <f>IFERROR(Table37[[#This Row],[Total]]/Table37[[#This Row],[Mins]]*Table37[[#This Row],[Adj mins]],0)</f>
        <v>2.5373515995472307</v>
      </c>
      <c r="R274" s="15">
        <v>7</v>
      </c>
      <c r="S274" s="16">
        <v>90</v>
      </c>
      <c r="T274" s="17">
        <v>1.1000000000000001E-2</v>
      </c>
      <c r="U274" s="16">
        <v>13</v>
      </c>
      <c r="V274" s="71">
        <v>1.9</v>
      </c>
      <c r="W274" s="401" t="str">
        <f>IF(ISNA(MATCH($D274,'My Squad'!$C$2:$C$16,0)),"","Yes")</f>
        <v/>
      </c>
    </row>
    <row r="275" spans="1:23" ht="15.75" thickBot="1" x14ac:dyDescent="0.3">
      <c r="A275" s="577">
        <v>307</v>
      </c>
      <c r="B275" s="73">
        <v>10</v>
      </c>
      <c r="C275" s="5" t="s">
        <v>601</v>
      </c>
      <c r="D275" s="5" t="s">
        <v>641</v>
      </c>
      <c r="E275" s="70" t="s">
        <v>14</v>
      </c>
      <c r="F275" s="71">
        <v>4</v>
      </c>
      <c r="G275" s="71">
        <v>0</v>
      </c>
      <c r="H275" s="71">
        <v>0</v>
      </c>
      <c r="I275" s="71">
        <v>0</v>
      </c>
      <c r="J275" s="71">
        <v>0</v>
      </c>
      <c r="K275" s="71">
        <v>0</v>
      </c>
      <c r="L275" s="71">
        <v>0</v>
      </c>
      <c r="M275" s="72">
        <v>0</v>
      </c>
      <c r="N275" s="23">
        <v>-0.5</v>
      </c>
      <c r="O275" s="16">
        <v>0</v>
      </c>
      <c r="P275" s="15">
        <v>90</v>
      </c>
      <c r="Q275" s="15">
        <f>IFERROR(Table37[[#This Row],[Total]]/Table37[[#This Row],[Mins]]*Table37[[#This Row],[Adj mins]],0)</f>
        <v>0</v>
      </c>
      <c r="R275" s="15">
        <v>2</v>
      </c>
      <c r="S275" s="16">
        <v>90</v>
      </c>
      <c r="T275" s="17">
        <v>0.02</v>
      </c>
      <c r="U275" s="16">
        <v>2</v>
      </c>
      <c r="V275" s="71">
        <v>1</v>
      </c>
      <c r="W275" s="401" t="str">
        <f>IF(ISNA(MATCH($D275,'My Squad'!$C$2:$C$16,0)),"","Yes")</f>
        <v/>
      </c>
    </row>
    <row r="276" spans="1:23" ht="15.75" thickBot="1" x14ac:dyDescent="0.3">
      <c r="A276" s="577">
        <v>305</v>
      </c>
      <c r="B276" s="73">
        <v>10</v>
      </c>
      <c r="C276" s="5" t="s">
        <v>601</v>
      </c>
      <c r="D276" s="5" t="s">
        <v>642</v>
      </c>
      <c r="E276" s="70" t="s">
        <v>14</v>
      </c>
      <c r="F276" s="71">
        <v>3.9</v>
      </c>
      <c r="G276" s="71">
        <v>2.4E-2</v>
      </c>
      <c r="H276" s="71">
        <v>4.8000000000000001E-2</v>
      </c>
      <c r="I276" s="71">
        <v>7.6666666666666661E-2</v>
      </c>
      <c r="J276" s="71">
        <v>0</v>
      </c>
      <c r="K276" s="71">
        <v>0.36133333333333334</v>
      </c>
      <c r="L276" s="71">
        <v>2.6666666666666668E-2</v>
      </c>
      <c r="M276" s="72">
        <v>0.53666666666666663</v>
      </c>
      <c r="N276" s="23">
        <v>-0.37521367521367521</v>
      </c>
      <c r="O276" s="16">
        <v>18.197333333333333</v>
      </c>
      <c r="P276" s="15">
        <v>90</v>
      </c>
      <c r="Q276" s="15">
        <f>IFERROR(Table37[[#This Row],[Total]]/Table37[[#This Row],[Mins]]*Table37[[#This Row],[Adj mins]],0)</f>
        <v>2.6542350527549825</v>
      </c>
      <c r="R276" s="15">
        <v>0</v>
      </c>
      <c r="S276" s="16">
        <v>0</v>
      </c>
      <c r="T276" s="17">
        <v>9.0000000000000011E-3</v>
      </c>
      <c r="U276" s="16">
        <v>0</v>
      </c>
      <c r="V276" s="71">
        <v>0</v>
      </c>
      <c r="W276" s="401" t="str">
        <f>IF(ISNA(MATCH($D276,'My Squad'!$C$2:$C$16,0)),"","Yes")</f>
        <v/>
      </c>
    </row>
    <row r="277" spans="1:23" ht="15.75" thickBot="1" x14ac:dyDescent="0.3">
      <c r="A277" s="577">
        <v>501</v>
      </c>
      <c r="B277" s="73">
        <v>10</v>
      </c>
      <c r="C277" s="5" t="s">
        <v>601</v>
      </c>
      <c r="D277" s="5" t="s">
        <v>254</v>
      </c>
      <c r="E277" s="70" t="s">
        <v>13</v>
      </c>
      <c r="F277" s="71">
        <v>4.9000000000000004</v>
      </c>
      <c r="G277" s="71">
        <v>6.6666666666666666E-2</v>
      </c>
      <c r="H277" s="71">
        <v>0.23599999999999999</v>
      </c>
      <c r="I277" s="71">
        <v>0.20533333333333334</v>
      </c>
      <c r="J277" s="71">
        <v>0</v>
      </c>
      <c r="K277" s="71">
        <v>1.4193333333333333</v>
      </c>
      <c r="L277" s="71">
        <v>3.6666666666666667E-2</v>
      </c>
      <c r="M277" s="72">
        <v>1.964</v>
      </c>
      <c r="N277" s="23">
        <v>-7.3469387755102098E-3</v>
      </c>
      <c r="O277" s="16">
        <v>79.052000000000007</v>
      </c>
      <c r="P277" s="15">
        <v>90</v>
      </c>
      <c r="Q277" s="15">
        <f>IFERROR(Table37[[#This Row],[Total]]/Table37[[#This Row],[Mins]]*Table37[[#This Row],[Adj mins]],0)</f>
        <v>2.2359965592268378</v>
      </c>
      <c r="R277" s="15">
        <v>4.5</v>
      </c>
      <c r="S277" s="16">
        <v>67</v>
      </c>
      <c r="T277" s="17">
        <v>0</v>
      </c>
      <c r="U277" s="16">
        <v>9</v>
      </c>
      <c r="V277" s="71">
        <v>1.5</v>
      </c>
      <c r="W277" s="401" t="str">
        <f>IF(ISNA(MATCH($D277,'My Squad'!$C$2:$C$16,0)),"","Yes")</f>
        <v/>
      </c>
    </row>
    <row r="278" spans="1:23" ht="15.75" thickBot="1" x14ac:dyDescent="0.3">
      <c r="A278" s="577">
        <v>298</v>
      </c>
      <c r="B278" s="73">
        <v>10</v>
      </c>
      <c r="C278" s="5" t="s">
        <v>601</v>
      </c>
      <c r="D278" s="5" t="s">
        <v>643</v>
      </c>
      <c r="E278" s="70" t="s">
        <v>13</v>
      </c>
      <c r="F278" s="71">
        <v>5.3</v>
      </c>
      <c r="G278" s="71">
        <v>0.73833333333333329</v>
      </c>
      <c r="H278" s="71">
        <v>0.64</v>
      </c>
      <c r="I278" s="71">
        <v>0.17166666666666666</v>
      </c>
      <c r="J278" s="71">
        <v>0</v>
      </c>
      <c r="K278" s="71">
        <v>1.4136666666666666</v>
      </c>
      <c r="L278" s="71">
        <v>0.20699999999999999</v>
      </c>
      <c r="M278" s="72">
        <v>3.1706666666666665</v>
      </c>
      <c r="N278" s="23">
        <v>0.22088050314465407</v>
      </c>
      <c r="O278" s="16">
        <v>69.510333333333335</v>
      </c>
      <c r="P278" s="15">
        <v>90</v>
      </c>
      <c r="Q278" s="15">
        <f>IFERROR(Table37[[#This Row],[Total]]/Table37[[#This Row],[Mins]]*Table37[[#This Row],[Adj mins]],0)</f>
        <v>4.1052889018898862</v>
      </c>
      <c r="R278" s="15">
        <v>6</v>
      </c>
      <c r="S278" s="16">
        <v>60</v>
      </c>
      <c r="T278" s="17">
        <v>1.1000000000000001E-2</v>
      </c>
      <c r="U278" s="16">
        <v>28</v>
      </c>
      <c r="V278" s="71">
        <v>3.1</v>
      </c>
      <c r="W278" s="401" t="str">
        <f>IF(ISNA(MATCH($D278,'My Squad'!$C$2:$C$16,0)),"","Yes")</f>
        <v/>
      </c>
    </row>
    <row r="279" spans="1:23" ht="15.75" thickBot="1" x14ac:dyDescent="0.3">
      <c r="A279" s="577">
        <v>290</v>
      </c>
      <c r="B279" s="73">
        <v>10</v>
      </c>
      <c r="C279" s="5" t="s">
        <v>601</v>
      </c>
      <c r="D279" s="5" t="s">
        <v>234</v>
      </c>
      <c r="E279" s="70" t="s">
        <v>13</v>
      </c>
      <c r="F279" s="71">
        <v>5.2</v>
      </c>
      <c r="G279" s="71">
        <v>6.6666666666666671E-3</v>
      </c>
      <c r="H279" s="71">
        <v>3.0000000000000001E-3</v>
      </c>
      <c r="I279" s="71">
        <v>6.6666666666666664E-4</v>
      </c>
      <c r="J279" s="71">
        <v>0</v>
      </c>
      <c r="K279" s="71">
        <v>8.0000000000000002E-3</v>
      </c>
      <c r="L279" s="71">
        <v>6.6666666666666664E-4</v>
      </c>
      <c r="M279" s="72">
        <v>1.9E-2</v>
      </c>
      <c r="N279" s="23">
        <v>-0.38096153846153846</v>
      </c>
      <c r="O279" s="16">
        <v>0.45</v>
      </c>
      <c r="P279" s="15">
        <v>90</v>
      </c>
      <c r="Q279" s="15">
        <f>IFERROR(Table37[[#This Row],[Total]]/Table37[[#This Row],[Mins]]*Table37[[#This Row],[Adj mins]],0)</f>
        <v>3.8000000000000003</v>
      </c>
      <c r="R279" s="15">
        <v>1.8</v>
      </c>
      <c r="S279" s="16">
        <v>27</v>
      </c>
      <c r="T279" s="17">
        <v>1E-3</v>
      </c>
      <c r="U279" s="16">
        <v>8</v>
      </c>
      <c r="V279" s="71">
        <v>1.3</v>
      </c>
      <c r="W279" s="401" t="str">
        <f>IF(ISNA(MATCH($D279,'My Squad'!$C$2:$C$16,0)),"","Yes")</f>
        <v/>
      </c>
    </row>
    <row r="280" spans="1:23" ht="15.75" thickBot="1" x14ac:dyDescent="0.3">
      <c r="A280" s="577">
        <v>299</v>
      </c>
      <c r="B280" s="73">
        <v>10</v>
      </c>
      <c r="C280" s="5" t="s">
        <v>601</v>
      </c>
      <c r="D280" s="5" t="s">
        <v>644</v>
      </c>
      <c r="E280" s="70" t="s">
        <v>13</v>
      </c>
      <c r="F280" s="71">
        <v>4.8</v>
      </c>
      <c r="G280" s="71">
        <v>2.5000000000000001E-2</v>
      </c>
      <c r="H280" s="71">
        <v>7.0000000000000001E-3</v>
      </c>
      <c r="I280" s="71">
        <v>4.6666666666666671E-3</v>
      </c>
      <c r="J280" s="71">
        <v>0</v>
      </c>
      <c r="K280" s="71">
        <v>3.7333333333333329E-2</v>
      </c>
      <c r="L280" s="71">
        <v>7.6666666666666662E-3</v>
      </c>
      <c r="M280" s="72">
        <v>8.1666666666666665E-2</v>
      </c>
      <c r="N280" s="23">
        <v>-0.3996527777777778</v>
      </c>
      <c r="O280" s="16">
        <v>1.9263333333333332</v>
      </c>
      <c r="P280" s="15">
        <v>90</v>
      </c>
      <c r="Q280" s="15">
        <f>IFERROR(Table37[[#This Row],[Total]]/Table37[[#This Row],[Mins]]*Table37[[#This Row],[Adj mins]],0)</f>
        <v>3.8155390205917983</v>
      </c>
      <c r="R280" s="15">
        <v>0.1</v>
      </c>
      <c r="S280" s="16">
        <v>4</v>
      </c>
      <c r="T280" s="17">
        <v>0</v>
      </c>
      <c r="U280" s="16">
        <v>3</v>
      </c>
      <c r="V280" s="71">
        <v>1</v>
      </c>
      <c r="W280" s="401" t="str">
        <f>IF(ISNA(MATCH($D280,'My Squad'!$C$2:$C$16,0)),"","Yes")</f>
        <v/>
      </c>
    </row>
    <row r="281" spans="1:23" ht="15.75" thickBot="1" x14ac:dyDescent="0.3">
      <c r="A281" s="577">
        <v>300</v>
      </c>
      <c r="B281" s="73">
        <v>10</v>
      </c>
      <c r="C281" s="5" t="s">
        <v>601</v>
      </c>
      <c r="D281" s="5" t="s">
        <v>645</v>
      </c>
      <c r="E281" s="70" t="s">
        <v>13</v>
      </c>
      <c r="F281" s="71">
        <v>5</v>
      </c>
      <c r="G281" s="71">
        <v>0.19500000000000001</v>
      </c>
      <c r="H281" s="71">
        <v>0.27500000000000002</v>
      </c>
      <c r="I281" s="71">
        <v>0.21633333333333332</v>
      </c>
      <c r="J281" s="71">
        <v>0</v>
      </c>
      <c r="K281" s="71">
        <v>1.6596666666666666</v>
      </c>
      <c r="L281" s="71">
        <v>9.2333333333333337E-2</v>
      </c>
      <c r="M281" s="72">
        <v>2.4383333333333335</v>
      </c>
      <c r="N281" s="23">
        <v>8.7666666666666698E-2</v>
      </c>
      <c r="O281" s="16">
        <v>85.268000000000001</v>
      </c>
      <c r="P281" s="15">
        <v>90</v>
      </c>
      <c r="Q281" s="15">
        <f>IFERROR(Table37[[#This Row],[Total]]/Table37[[#This Row],[Mins]]*Table37[[#This Row],[Adj mins]],0)</f>
        <v>2.5736501383872028</v>
      </c>
      <c r="R281" s="15">
        <v>8.6</v>
      </c>
      <c r="S281" s="16">
        <v>86</v>
      </c>
      <c r="T281" s="17">
        <v>6.0000000000000001E-3</v>
      </c>
      <c r="U281" s="16">
        <v>27</v>
      </c>
      <c r="V281" s="71">
        <v>3</v>
      </c>
      <c r="W281" s="401" t="str">
        <f>IF(ISNA(MATCH($D281,'My Squad'!$C$2:$C$16,0)),"","Yes")</f>
        <v/>
      </c>
    </row>
    <row r="282" spans="1:23" ht="15.75" thickBot="1" x14ac:dyDescent="0.3">
      <c r="A282" s="577">
        <v>285</v>
      </c>
      <c r="B282" s="73">
        <v>10</v>
      </c>
      <c r="C282" s="5" t="s">
        <v>601</v>
      </c>
      <c r="D282" s="5" t="s">
        <v>646</v>
      </c>
      <c r="E282" s="70" t="s">
        <v>13</v>
      </c>
      <c r="F282" s="71">
        <v>4.4000000000000004</v>
      </c>
      <c r="G282" s="71">
        <v>1.6666666666666666E-2</v>
      </c>
      <c r="H282" s="71">
        <v>3.6999999999999998E-2</v>
      </c>
      <c r="I282" s="71">
        <v>3.833333333333333E-2</v>
      </c>
      <c r="J282" s="71">
        <v>0</v>
      </c>
      <c r="K282" s="71">
        <v>0.29033333333333333</v>
      </c>
      <c r="L282" s="71">
        <v>5.6666666666666671E-3</v>
      </c>
      <c r="M282" s="72">
        <v>0.38800000000000001</v>
      </c>
      <c r="N282" s="23">
        <v>-0.36636363636363634</v>
      </c>
      <c r="O282" s="16">
        <v>16.425000000000001</v>
      </c>
      <c r="P282" s="15">
        <v>90</v>
      </c>
      <c r="Q282" s="15">
        <f>IFERROR(Table37[[#This Row],[Total]]/Table37[[#This Row],[Mins]]*Table37[[#This Row],[Adj mins]],0)</f>
        <v>2.1260273972602737</v>
      </c>
      <c r="R282" s="15">
        <v>0.4</v>
      </c>
      <c r="S282" s="16">
        <v>11</v>
      </c>
      <c r="T282" s="17">
        <v>2E-3</v>
      </c>
      <c r="U282" s="16">
        <v>1</v>
      </c>
      <c r="V282" s="71">
        <v>0.3</v>
      </c>
      <c r="W282" s="401" t="str">
        <f>IF(ISNA(MATCH($D282,'My Squad'!$C$2:$C$16,0)),"","Yes")</f>
        <v/>
      </c>
    </row>
    <row r="283" spans="1:23" ht="15.75" thickBot="1" x14ac:dyDescent="0.3">
      <c r="A283" s="577">
        <v>287</v>
      </c>
      <c r="B283" s="73">
        <v>10</v>
      </c>
      <c r="C283" s="5" t="s">
        <v>601</v>
      </c>
      <c r="D283" s="5" t="s">
        <v>647</v>
      </c>
      <c r="E283" s="70" t="s">
        <v>13</v>
      </c>
      <c r="F283" s="71">
        <v>4.4000000000000004</v>
      </c>
      <c r="G283" s="71">
        <v>0</v>
      </c>
      <c r="H283" s="71">
        <v>0</v>
      </c>
      <c r="I283" s="71">
        <v>0</v>
      </c>
      <c r="J283" s="71">
        <v>0</v>
      </c>
      <c r="K283" s="71">
        <v>0</v>
      </c>
      <c r="L283" s="71">
        <v>0</v>
      </c>
      <c r="M283" s="72">
        <v>0</v>
      </c>
      <c r="N283" s="23">
        <v>-0.45454545454545453</v>
      </c>
      <c r="O283" s="16">
        <v>0</v>
      </c>
      <c r="P283" s="15">
        <v>90</v>
      </c>
      <c r="Q283" s="15">
        <f>IFERROR(Table37[[#This Row],[Total]]/Table37[[#This Row],[Mins]]*Table37[[#This Row],[Adj mins]],0)</f>
        <v>0</v>
      </c>
      <c r="R283" s="15">
        <v>0.2</v>
      </c>
      <c r="S283" s="16">
        <v>15</v>
      </c>
      <c r="T283" s="17">
        <v>4.0000000000000001E-3</v>
      </c>
      <c r="U283" s="16">
        <v>1</v>
      </c>
      <c r="V283" s="71">
        <v>1</v>
      </c>
      <c r="W283" s="401" t="str">
        <f>IF(ISNA(MATCH($D283,'My Squad'!$C$2:$C$16,0)),"","Yes")</f>
        <v/>
      </c>
    </row>
    <row r="284" spans="1:23" ht="15.75" thickBot="1" x14ac:dyDescent="0.3">
      <c r="A284" s="577">
        <v>292</v>
      </c>
      <c r="B284" s="73">
        <v>10</v>
      </c>
      <c r="C284" s="5" t="s">
        <v>601</v>
      </c>
      <c r="D284" s="5" t="s">
        <v>648</v>
      </c>
      <c r="E284" s="70" t="s">
        <v>13</v>
      </c>
      <c r="F284" s="71">
        <v>4.4000000000000004</v>
      </c>
      <c r="G284" s="71">
        <v>5.0000000000000001E-3</v>
      </c>
      <c r="H284" s="71">
        <v>1E-3</v>
      </c>
      <c r="I284" s="71">
        <v>3.3333333333333332E-4</v>
      </c>
      <c r="J284" s="71">
        <v>0</v>
      </c>
      <c r="K284" s="71">
        <v>8.333333333333335E-3</v>
      </c>
      <c r="L284" s="71">
        <v>3.3333333333333332E-4</v>
      </c>
      <c r="M284" s="72">
        <v>1.4999999999999999E-2</v>
      </c>
      <c r="N284" s="23">
        <v>-0.45113636363636361</v>
      </c>
      <c r="O284" s="16">
        <v>0.42</v>
      </c>
      <c r="P284" s="15">
        <v>90</v>
      </c>
      <c r="Q284" s="15">
        <f>IFERROR(Table37[[#This Row],[Total]]/Table37[[#This Row],[Mins]]*Table37[[#This Row],[Adj mins]],0)</f>
        <v>3.214285714285714</v>
      </c>
      <c r="R284" s="15">
        <v>0</v>
      </c>
      <c r="S284" s="16" t="s">
        <v>374</v>
      </c>
      <c r="T284" s="17">
        <v>3.0000000000000001E-3</v>
      </c>
      <c r="U284" s="16">
        <v>0</v>
      </c>
      <c r="V284" s="71">
        <v>0</v>
      </c>
      <c r="W284" s="401" t="str">
        <f>IF(ISNA(MATCH($D284,'My Squad'!$C$2:$C$16,0)),"","Yes")</f>
        <v/>
      </c>
    </row>
    <row r="285" spans="1:23" ht="15.75" thickBot="1" x14ac:dyDescent="0.3">
      <c r="A285" s="577">
        <v>297</v>
      </c>
      <c r="B285" s="73">
        <v>10</v>
      </c>
      <c r="C285" s="5" t="s">
        <v>601</v>
      </c>
      <c r="D285" s="5" t="s">
        <v>649</v>
      </c>
      <c r="E285" s="70" t="s">
        <v>13</v>
      </c>
      <c r="F285" s="71">
        <v>4.5</v>
      </c>
      <c r="G285" s="71">
        <v>0.01</v>
      </c>
      <c r="H285" s="71">
        <v>2E-3</v>
      </c>
      <c r="I285" s="71">
        <v>1.3333333333333333E-3</v>
      </c>
      <c r="J285" s="71">
        <v>0</v>
      </c>
      <c r="K285" s="71">
        <v>1.0666666666666668E-2</v>
      </c>
      <c r="L285" s="71">
        <v>2E-3</v>
      </c>
      <c r="M285" s="72">
        <v>2.5999999999999999E-2</v>
      </c>
      <c r="N285" s="23">
        <v>-0.43866666666666665</v>
      </c>
      <c r="O285" s="16">
        <v>0.51</v>
      </c>
      <c r="P285" s="15">
        <v>90</v>
      </c>
      <c r="Q285" s="15">
        <f>IFERROR(Table37[[#This Row],[Total]]/Table37[[#This Row],[Mins]]*Table37[[#This Row],[Adj mins]],0)</f>
        <v>4.5882352941176467</v>
      </c>
      <c r="R285" s="15">
        <v>0</v>
      </c>
      <c r="S285" s="16" t="s">
        <v>374</v>
      </c>
      <c r="T285" s="17">
        <v>0</v>
      </c>
      <c r="U285" s="16">
        <v>0</v>
      </c>
      <c r="V285" s="71">
        <v>0</v>
      </c>
      <c r="W285" s="401" t="str">
        <f>IF(ISNA(MATCH($D285,'My Squad'!$C$2:$C$16,0)),"","Yes")</f>
        <v/>
      </c>
    </row>
    <row r="286" spans="1:23" ht="15.75" thickBot="1" x14ac:dyDescent="0.3">
      <c r="A286" s="577">
        <v>309</v>
      </c>
      <c r="B286" s="73">
        <v>10</v>
      </c>
      <c r="C286" s="5" t="s">
        <v>601</v>
      </c>
      <c r="D286" s="5" t="s">
        <v>650</v>
      </c>
      <c r="E286" s="70" t="s">
        <v>13</v>
      </c>
      <c r="F286" s="71">
        <v>4.5</v>
      </c>
      <c r="G286" s="71">
        <v>1.4999999999999999E-2</v>
      </c>
      <c r="H286" s="71">
        <v>0.70399999999999996</v>
      </c>
      <c r="I286" s="71">
        <v>0.221</v>
      </c>
      <c r="J286" s="71">
        <v>0</v>
      </c>
      <c r="K286" s="71">
        <v>1.6203333333333334</v>
      </c>
      <c r="L286" s="71">
        <v>0.12166666666666667</v>
      </c>
      <c r="M286" s="72">
        <v>2.6819999999999999</v>
      </c>
      <c r="N286" s="23">
        <v>0.15155555555555555</v>
      </c>
      <c r="O286" s="16">
        <v>85.731999999999999</v>
      </c>
      <c r="P286" s="15">
        <v>90</v>
      </c>
      <c r="Q286" s="15">
        <f>IFERROR(Table37[[#This Row],[Total]]/Table37[[#This Row],[Mins]]*Table37[[#This Row],[Adj mins]],0)</f>
        <v>2.8155181262539077</v>
      </c>
      <c r="R286" s="15">
        <v>7.5</v>
      </c>
      <c r="S286" s="16">
        <v>84</v>
      </c>
      <c r="T286" s="17">
        <v>0.13200000000000001</v>
      </c>
      <c r="U286" s="16">
        <v>18</v>
      </c>
      <c r="V286" s="71">
        <v>2.2000000000000002</v>
      </c>
      <c r="W286" s="401" t="str">
        <f>IF(ISNA(MATCH($D286,'My Squad'!$C$2:$C$16,0)),"","Yes")</f>
        <v/>
      </c>
    </row>
    <row r="287" spans="1:23" ht="15.75" thickBot="1" x14ac:dyDescent="0.3">
      <c r="A287" s="577">
        <v>117</v>
      </c>
      <c r="B287" s="73">
        <v>10</v>
      </c>
      <c r="C287" s="5" t="s">
        <v>601</v>
      </c>
      <c r="D287" s="5" t="s">
        <v>217</v>
      </c>
      <c r="E287" s="70" t="s">
        <v>13</v>
      </c>
      <c r="F287" s="71">
        <v>5.0999999999999996</v>
      </c>
      <c r="G287" s="71">
        <v>0.81499999999999995</v>
      </c>
      <c r="H287" s="71">
        <v>0.253</v>
      </c>
      <c r="I287" s="71">
        <v>0.10166666666666667</v>
      </c>
      <c r="J287" s="71">
        <v>0</v>
      </c>
      <c r="K287" s="71">
        <v>0.65366666666666662</v>
      </c>
      <c r="L287" s="71">
        <v>0.21766666666666667</v>
      </c>
      <c r="M287" s="72">
        <v>2.0409999999999999</v>
      </c>
      <c r="N287" s="23">
        <v>8.0392156862744962E-3</v>
      </c>
      <c r="O287" s="16">
        <v>36.527000000000001</v>
      </c>
      <c r="P287" s="15">
        <v>90</v>
      </c>
      <c r="Q287" s="15">
        <f>IFERROR(Table37[[#This Row],[Total]]/Table37[[#This Row],[Mins]]*Table37[[#This Row],[Adj mins]],0)</f>
        <v>5.0288827442713604</v>
      </c>
      <c r="R287" s="15">
        <v>6.1</v>
      </c>
      <c r="S287" s="16">
        <v>69</v>
      </c>
      <c r="T287" s="17">
        <v>2.6000000000000002E-2</v>
      </c>
      <c r="U287" s="16">
        <v>36</v>
      </c>
      <c r="V287" s="71">
        <v>4.5</v>
      </c>
      <c r="W287" s="401" t="str">
        <f>IF(ISNA(MATCH($D287,'My Squad'!$C$2:$C$16,0)),"","Yes")</f>
        <v/>
      </c>
    </row>
    <row r="288" spans="1:23" ht="15.75" thickBot="1" x14ac:dyDescent="0.3">
      <c r="A288" s="577">
        <v>570</v>
      </c>
      <c r="B288" s="73">
        <v>10</v>
      </c>
      <c r="C288" s="5" t="s">
        <v>601</v>
      </c>
      <c r="D288" s="5" t="s">
        <v>1064</v>
      </c>
      <c r="E288" s="70" t="s">
        <v>13</v>
      </c>
      <c r="F288" s="71">
        <v>5.4</v>
      </c>
      <c r="G288" s="71">
        <v>6.6666666666666671E-3</v>
      </c>
      <c r="H288" s="71">
        <v>3.0000000000000001E-3</v>
      </c>
      <c r="I288" s="71">
        <v>4.6666666666666671E-3</v>
      </c>
      <c r="J288" s="71">
        <v>0</v>
      </c>
      <c r="K288" s="71">
        <v>1.6333333333333332E-2</v>
      </c>
      <c r="L288" s="71">
        <v>1E-3</v>
      </c>
      <c r="M288" s="72">
        <v>3.1666666666666669E-2</v>
      </c>
      <c r="N288" s="23">
        <v>-0.36450617283950615</v>
      </c>
      <c r="O288" s="16">
        <v>0.82666666666666666</v>
      </c>
      <c r="P288" s="15">
        <v>90</v>
      </c>
      <c r="Q288" s="15">
        <f>IFERROR(Table37[[#This Row],[Total]]/Table37[[#This Row],[Mins]]*Table37[[#This Row],[Adj mins]],0)</f>
        <v>3.4475806451612905</v>
      </c>
      <c r="R288" s="15">
        <v>0</v>
      </c>
      <c r="S288" s="16" t="s">
        <v>374</v>
      </c>
      <c r="T288" s="17">
        <v>4.0000000000000001E-3</v>
      </c>
      <c r="U288" s="16">
        <v>22</v>
      </c>
      <c r="V288" s="71">
        <v>2.4</v>
      </c>
      <c r="W288" s="401" t="str">
        <f>IF(ISNA(MATCH($D288,'My Squad'!$C$2:$C$16,0)),"","Yes")</f>
        <v/>
      </c>
    </row>
    <row r="289" spans="1:23" ht="15.75" thickBot="1" x14ac:dyDescent="0.3">
      <c r="A289" s="577">
        <v>192</v>
      </c>
      <c r="B289" s="73">
        <v>10</v>
      </c>
      <c r="C289" s="5" t="s">
        <v>601</v>
      </c>
      <c r="D289" s="5" t="s">
        <v>145</v>
      </c>
      <c r="E289" s="70" t="s">
        <v>13</v>
      </c>
      <c r="F289" s="71">
        <v>5.2</v>
      </c>
      <c r="G289" s="71">
        <v>0.82499999999999996</v>
      </c>
      <c r="H289" s="71">
        <v>0.222</v>
      </c>
      <c r="I289" s="71">
        <v>0.15633333333333332</v>
      </c>
      <c r="J289" s="71">
        <v>0</v>
      </c>
      <c r="K289" s="71">
        <v>1.2466666666666666</v>
      </c>
      <c r="L289" s="71">
        <v>0.24833333333333332</v>
      </c>
      <c r="M289" s="72">
        <v>2.6983333333333333</v>
      </c>
      <c r="N289" s="23">
        <v>0.13429487179487176</v>
      </c>
      <c r="O289" s="16">
        <v>63.613333333333337</v>
      </c>
      <c r="P289" s="15">
        <v>90</v>
      </c>
      <c r="Q289" s="15">
        <f>IFERROR(Table37[[#This Row],[Total]]/Table37[[#This Row],[Mins]]*Table37[[#This Row],[Adj mins]],0)</f>
        <v>3.8175958918465724</v>
      </c>
      <c r="R289" s="15">
        <v>4.7</v>
      </c>
      <c r="S289" s="16">
        <v>51</v>
      </c>
      <c r="T289" s="17">
        <v>2E-3</v>
      </c>
      <c r="U289" s="16">
        <v>15</v>
      </c>
      <c r="V289" s="71">
        <v>1.7</v>
      </c>
      <c r="W289" s="401" t="str">
        <f>IF(ISNA(MATCH($D289,'My Squad'!$C$2:$C$16,0)),"","Yes")</f>
        <v/>
      </c>
    </row>
    <row r="290" spans="1:23" ht="15.75" thickBot="1" x14ac:dyDescent="0.3">
      <c r="A290" s="577">
        <v>635</v>
      </c>
      <c r="B290" s="73">
        <v>10</v>
      </c>
      <c r="C290" s="5" t="s">
        <v>601</v>
      </c>
      <c r="D290" s="5" t="s">
        <v>1531</v>
      </c>
      <c r="E290" s="70" t="s">
        <v>13</v>
      </c>
      <c r="F290" s="71">
        <v>4.9000000000000004</v>
      </c>
      <c r="G290" s="71">
        <v>0</v>
      </c>
      <c r="H290" s="71">
        <v>0</v>
      </c>
      <c r="I290" s="71">
        <v>0</v>
      </c>
      <c r="J290" s="71">
        <v>0</v>
      </c>
      <c r="K290" s="71">
        <v>0</v>
      </c>
      <c r="L290" s="71">
        <v>0</v>
      </c>
      <c r="M290" s="72">
        <v>0</v>
      </c>
      <c r="N290" s="23">
        <v>-0.4081632653061224</v>
      </c>
      <c r="O290" s="16">
        <v>0</v>
      </c>
      <c r="P290" s="15">
        <v>90</v>
      </c>
      <c r="Q290" s="15">
        <f>IFERROR(Table37[[#This Row],[Total]]/Table37[[#This Row],[Mins]]*Table37[[#This Row],[Adj mins]],0)</f>
        <v>0</v>
      </c>
      <c r="R290" s="15">
        <v>1.9</v>
      </c>
      <c r="S290" s="16">
        <v>34</v>
      </c>
      <c r="T290" s="17">
        <v>0</v>
      </c>
      <c r="U290" s="16">
        <v>6</v>
      </c>
      <c r="V290" s="71">
        <v>1.2</v>
      </c>
      <c r="W290" s="401" t="str">
        <f>IF(ISNA(MATCH($D290,'My Squad'!$C$2:$C$16,0)),"","Yes")</f>
        <v/>
      </c>
    </row>
    <row r="291" spans="1:23" ht="15.75" thickBot="1" x14ac:dyDescent="0.3">
      <c r="A291" s="577">
        <v>306</v>
      </c>
      <c r="B291" s="73">
        <v>10</v>
      </c>
      <c r="C291" s="5" t="s">
        <v>601</v>
      </c>
      <c r="D291" s="5" t="s">
        <v>651</v>
      </c>
      <c r="E291" s="70" t="s">
        <v>15</v>
      </c>
      <c r="F291" s="71">
        <v>5.7</v>
      </c>
      <c r="G291" s="71">
        <v>1.5186666666666666</v>
      </c>
      <c r="H291" s="71">
        <v>0.158</v>
      </c>
      <c r="I291" s="71">
        <v>0</v>
      </c>
      <c r="J291" s="71">
        <v>0</v>
      </c>
      <c r="K291" s="71">
        <v>1.4766666666666668</v>
      </c>
      <c r="L291" s="71">
        <v>0.59</v>
      </c>
      <c r="M291" s="72">
        <v>3.7433333333333332</v>
      </c>
      <c r="N291" s="23">
        <v>0.30584795321637426</v>
      </c>
      <c r="O291" s="16">
        <v>72.199333333333328</v>
      </c>
      <c r="P291" s="15">
        <v>90</v>
      </c>
      <c r="Q291" s="15">
        <f>IFERROR(Table37[[#This Row],[Total]]/Table37[[#This Row],[Mins]]*Table37[[#This Row],[Adj mins]],0)</f>
        <v>4.6662480724660433</v>
      </c>
      <c r="R291" s="15">
        <v>8.4</v>
      </c>
      <c r="S291" s="16">
        <v>84</v>
      </c>
      <c r="T291" s="17">
        <v>0.114</v>
      </c>
      <c r="U291" s="16">
        <v>38</v>
      </c>
      <c r="V291" s="71">
        <v>4.2</v>
      </c>
      <c r="W291" s="401" t="str">
        <f>IF(ISNA(MATCH($D291,'My Squad'!$C$2:$C$16,0)),"","Yes")</f>
        <v/>
      </c>
    </row>
    <row r="292" spans="1:23" ht="15.75" thickBot="1" x14ac:dyDescent="0.3">
      <c r="A292" s="577">
        <v>289</v>
      </c>
      <c r="B292" s="73">
        <v>10</v>
      </c>
      <c r="C292" s="5" t="s">
        <v>601</v>
      </c>
      <c r="D292" s="5" t="s">
        <v>652</v>
      </c>
      <c r="E292" s="70" t="s">
        <v>15</v>
      </c>
      <c r="F292" s="71">
        <v>4.8</v>
      </c>
      <c r="G292" s="71">
        <v>0</v>
      </c>
      <c r="H292" s="71">
        <v>0</v>
      </c>
      <c r="I292" s="71">
        <v>0</v>
      </c>
      <c r="J292" s="71">
        <v>0</v>
      </c>
      <c r="K292" s="71">
        <v>0</v>
      </c>
      <c r="L292" s="71">
        <v>0</v>
      </c>
      <c r="M292" s="72">
        <v>0</v>
      </c>
      <c r="N292" s="23">
        <v>-0.41666666666666669</v>
      </c>
      <c r="O292" s="16">
        <v>0</v>
      </c>
      <c r="P292" s="15">
        <v>90</v>
      </c>
      <c r="Q292" s="15">
        <f>IFERROR(Table37[[#This Row],[Total]]/Table37[[#This Row],[Mins]]*Table37[[#This Row],[Adj mins]],0)</f>
        <v>0</v>
      </c>
      <c r="R292" s="15">
        <v>0</v>
      </c>
      <c r="S292" s="16" t="s">
        <v>374</v>
      </c>
      <c r="T292" s="17">
        <v>1E-3</v>
      </c>
      <c r="U292" s="16">
        <v>0</v>
      </c>
      <c r="V292" s="71">
        <v>0</v>
      </c>
      <c r="W292" s="401" t="str">
        <f>IF(ISNA(MATCH($D292,'My Squad'!$C$2:$C$16,0)),"","Yes")</f>
        <v/>
      </c>
    </row>
    <row r="293" spans="1:23" ht="15.75" thickBot="1" x14ac:dyDescent="0.3">
      <c r="A293" s="577">
        <v>198</v>
      </c>
      <c r="B293" s="73">
        <v>10</v>
      </c>
      <c r="C293" s="5" t="s">
        <v>601</v>
      </c>
      <c r="D293" s="5" t="s">
        <v>120</v>
      </c>
      <c r="E293" s="70" t="s">
        <v>15</v>
      </c>
      <c r="F293" s="71">
        <v>5.3</v>
      </c>
      <c r="G293" s="71">
        <v>0.45733333333333331</v>
      </c>
      <c r="H293" s="71">
        <v>9.6000000000000002E-2</v>
      </c>
      <c r="I293" s="71">
        <v>0</v>
      </c>
      <c r="J293" s="71">
        <v>0</v>
      </c>
      <c r="K293" s="71">
        <v>0.48133333333333339</v>
      </c>
      <c r="L293" s="71">
        <v>0.15833333333333333</v>
      </c>
      <c r="M293" s="72">
        <v>1.1930000000000001</v>
      </c>
      <c r="N293" s="23">
        <v>-0.15226415094339621</v>
      </c>
      <c r="O293" s="16">
        <v>24.032666666666668</v>
      </c>
      <c r="P293" s="15">
        <v>90</v>
      </c>
      <c r="Q293" s="15">
        <f>IFERROR(Table37[[#This Row],[Total]]/Table37[[#This Row],[Mins]]*Table37[[#This Row],[Adj mins]],0)</f>
        <v>4.4676690060750648</v>
      </c>
      <c r="R293" s="15">
        <v>1.6</v>
      </c>
      <c r="S293" s="16">
        <v>9</v>
      </c>
      <c r="T293" s="17">
        <v>3.0000000000000001E-3</v>
      </c>
      <c r="U293" s="16">
        <v>6</v>
      </c>
      <c r="V293" s="71">
        <v>1.2</v>
      </c>
      <c r="W293" s="401" t="str">
        <f>IF(ISNA(MATCH($D293,'My Squad'!$C$2:$C$16,0)),"","Yes")</f>
        <v/>
      </c>
    </row>
    <row r="294" spans="1:23" ht="15.75" thickBot="1" x14ac:dyDescent="0.3">
      <c r="A294" s="577">
        <v>310</v>
      </c>
      <c r="B294" s="73">
        <v>10</v>
      </c>
      <c r="C294" s="5" t="s">
        <v>25</v>
      </c>
      <c r="D294" s="5" t="s">
        <v>334</v>
      </c>
      <c r="E294" s="70" t="s">
        <v>16</v>
      </c>
      <c r="F294" s="71">
        <v>5.4</v>
      </c>
      <c r="G294" s="71">
        <v>0</v>
      </c>
      <c r="H294" s="71">
        <v>0</v>
      </c>
      <c r="I294" s="71">
        <v>0</v>
      </c>
      <c r="J294" s="71">
        <v>0</v>
      </c>
      <c r="K294" s="71">
        <v>0</v>
      </c>
      <c r="L294" s="71">
        <v>0</v>
      </c>
      <c r="M294" s="72">
        <v>0</v>
      </c>
      <c r="N294" s="23">
        <v>-0.37037037037037035</v>
      </c>
      <c r="O294" s="16">
        <v>0</v>
      </c>
      <c r="P294" s="15">
        <v>90</v>
      </c>
      <c r="Q294" s="15">
        <f>IFERROR(Table37[[#This Row],[Total]]/Table37[[#This Row],[Mins]]*Table37[[#This Row],[Adj mins]],0)</f>
        <v>0</v>
      </c>
      <c r="R294" s="15">
        <v>5.9</v>
      </c>
      <c r="S294" s="16">
        <v>88</v>
      </c>
      <c r="T294" s="17">
        <v>6.2E-2</v>
      </c>
      <c r="U294" s="16">
        <v>35</v>
      </c>
      <c r="V294" s="71">
        <v>5.8</v>
      </c>
      <c r="W294" s="401" t="str">
        <f>IF(ISNA(MATCH($D294,'My Squad'!$C$2:$C$16,0)),"","Yes")</f>
        <v/>
      </c>
    </row>
    <row r="295" spans="1:23" ht="15.75" thickBot="1" x14ac:dyDescent="0.3">
      <c r="A295" s="577">
        <v>325</v>
      </c>
      <c r="B295" s="73">
        <v>10</v>
      </c>
      <c r="C295" s="5" t="s">
        <v>25</v>
      </c>
      <c r="D295" s="5" t="s">
        <v>43</v>
      </c>
      <c r="E295" s="70" t="s">
        <v>16</v>
      </c>
      <c r="F295" s="71">
        <v>4.4000000000000004</v>
      </c>
      <c r="G295" s="71">
        <v>0</v>
      </c>
      <c r="H295" s="71">
        <v>1.7999999999999999E-2</v>
      </c>
      <c r="I295" s="71">
        <v>1.1919999999999999</v>
      </c>
      <c r="J295" s="71">
        <v>0.48399999999999999</v>
      </c>
      <c r="K295" s="71">
        <v>2.0386666666666668</v>
      </c>
      <c r="L295" s="71">
        <v>0.20699999999999999</v>
      </c>
      <c r="M295" s="72">
        <v>3.9396666666666667</v>
      </c>
      <c r="N295" s="23">
        <v>0.4408333333333333</v>
      </c>
      <c r="O295" s="16">
        <v>90</v>
      </c>
      <c r="P295" s="15">
        <v>90</v>
      </c>
      <c r="Q295" s="15">
        <f>IFERROR(Table37[[#This Row],[Total]]/Table37[[#This Row],[Mins]]*Table37[[#This Row],[Adj mins]],0)</f>
        <v>3.9396666666666667</v>
      </c>
      <c r="R295" s="15">
        <v>3</v>
      </c>
      <c r="S295" s="16">
        <v>90</v>
      </c>
      <c r="T295" s="17">
        <v>1.4999999999999999E-2</v>
      </c>
      <c r="U295" s="16">
        <v>12</v>
      </c>
      <c r="V295" s="71">
        <v>4</v>
      </c>
      <c r="W295" s="401" t="str">
        <f>IF(ISNA(MATCH($D295,'My Squad'!$C$2:$C$16,0)),"","Yes")</f>
        <v/>
      </c>
    </row>
    <row r="296" spans="1:23" ht="15.75" thickBot="1" x14ac:dyDescent="0.3">
      <c r="A296" s="577">
        <v>335</v>
      </c>
      <c r="B296" s="73">
        <v>10</v>
      </c>
      <c r="C296" s="5" t="s">
        <v>25</v>
      </c>
      <c r="D296" s="5" t="s">
        <v>335</v>
      </c>
      <c r="E296" s="70" t="s">
        <v>14</v>
      </c>
      <c r="F296" s="71">
        <v>6</v>
      </c>
      <c r="G296" s="71">
        <v>0.41199999999999998</v>
      </c>
      <c r="H296" s="71">
        <v>0.77500000000000002</v>
      </c>
      <c r="I296" s="71">
        <v>1.0796666666666668</v>
      </c>
      <c r="J296" s="71">
        <v>0</v>
      </c>
      <c r="K296" s="71">
        <v>1.675</v>
      </c>
      <c r="L296" s="71">
        <v>0.39233333333333331</v>
      </c>
      <c r="M296" s="72">
        <v>4.3339999999999996</v>
      </c>
      <c r="N296" s="23">
        <v>0.38899999999999996</v>
      </c>
      <c r="O296" s="16">
        <v>81.473333333333329</v>
      </c>
      <c r="P296" s="15">
        <v>90</v>
      </c>
      <c r="Q296" s="15">
        <f>IFERROR(Table37[[#This Row],[Total]]/Table37[[#This Row],[Mins]]*Table37[[#This Row],[Adj mins]],0)</f>
        <v>4.7875787578757878</v>
      </c>
      <c r="R296" s="15">
        <v>7.4</v>
      </c>
      <c r="S296" s="16">
        <v>74</v>
      </c>
      <c r="T296" s="17">
        <v>5.7999999999999996E-2</v>
      </c>
      <c r="U296" s="16">
        <v>31</v>
      </c>
      <c r="V296" s="71">
        <v>3.4</v>
      </c>
      <c r="W296" s="401" t="str">
        <f>IF(ISNA(MATCH($D296,'My Squad'!$C$2:$C$16,0)),"","Yes")</f>
        <v/>
      </c>
    </row>
    <row r="297" spans="1:23" ht="15.75" thickBot="1" x14ac:dyDescent="0.3">
      <c r="A297" s="577">
        <v>326</v>
      </c>
      <c r="B297" s="73">
        <v>10</v>
      </c>
      <c r="C297" s="5" t="s">
        <v>25</v>
      </c>
      <c r="D297" s="5" t="s">
        <v>107</v>
      </c>
      <c r="E297" s="70" t="s">
        <v>14</v>
      </c>
      <c r="F297" s="71">
        <v>5.3</v>
      </c>
      <c r="G297" s="71">
        <v>0.32</v>
      </c>
      <c r="H297" s="71">
        <v>0.106</v>
      </c>
      <c r="I297" s="71">
        <v>1.046</v>
      </c>
      <c r="J297" s="71">
        <v>0</v>
      </c>
      <c r="K297" s="71">
        <v>1.4909999999999999</v>
      </c>
      <c r="L297" s="71">
        <v>0.21266666666666667</v>
      </c>
      <c r="M297" s="72">
        <v>3.1756666666666669</v>
      </c>
      <c r="N297" s="23">
        <v>0.22182389937106922</v>
      </c>
      <c r="O297" s="16">
        <v>79.866</v>
      </c>
      <c r="P297" s="15">
        <v>90</v>
      </c>
      <c r="Q297" s="15">
        <f>IFERROR(Table37[[#This Row],[Total]]/Table37[[#This Row],[Mins]]*Table37[[#This Row],[Adj mins]],0)</f>
        <v>3.5786191871384574</v>
      </c>
      <c r="R297" s="15">
        <v>8.3000000000000007</v>
      </c>
      <c r="S297" s="16">
        <v>83</v>
      </c>
      <c r="T297" s="17">
        <v>0.13699999999999998</v>
      </c>
      <c r="U297" s="16">
        <v>39</v>
      </c>
      <c r="V297" s="71">
        <v>4.3</v>
      </c>
      <c r="W297" s="401" t="str">
        <f>IF(ISNA(MATCH($D297,'My Squad'!$C$2:$C$16,0)),"","Yes")</f>
        <v/>
      </c>
    </row>
    <row r="298" spans="1:23" ht="15.75" thickBot="1" x14ac:dyDescent="0.3">
      <c r="A298" s="577">
        <v>333</v>
      </c>
      <c r="B298" s="73">
        <v>10</v>
      </c>
      <c r="C298" s="5" t="s">
        <v>25</v>
      </c>
      <c r="D298" s="5" t="s">
        <v>533</v>
      </c>
      <c r="E298" s="70" t="s">
        <v>14</v>
      </c>
      <c r="F298" s="71">
        <v>4</v>
      </c>
      <c r="G298" s="71">
        <v>6.8000000000000005E-2</v>
      </c>
      <c r="H298" s="71">
        <v>1.7000000000000001E-2</v>
      </c>
      <c r="I298" s="71">
        <v>0.18133333333333335</v>
      </c>
      <c r="J298" s="71">
        <v>0</v>
      </c>
      <c r="K298" s="71">
        <v>0.26333333333333331</v>
      </c>
      <c r="L298" s="71">
        <v>8.2000000000000003E-2</v>
      </c>
      <c r="M298" s="72">
        <v>0.61166666666666669</v>
      </c>
      <c r="N298" s="23">
        <v>-0.3470833333333333</v>
      </c>
      <c r="O298" s="16">
        <v>12.306666666666667</v>
      </c>
      <c r="P298" s="15">
        <v>90</v>
      </c>
      <c r="Q298" s="15">
        <f>IFERROR(Table37[[#This Row],[Total]]/Table37[[#This Row],[Mins]]*Table37[[#This Row],[Adj mins]],0)</f>
        <v>4.4731852654387865</v>
      </c>
      <c r="R298" s="15">
        <v>0.5</v>
      </c>
      <c r="S298" s="16">
        <v>45</v>
      </c>
      <c r="T298" s="17">
        <v>0.01</v>
      </c>
      <c r="U298" s="16">
        <v>1</v>
      </c>
      <c r="V298" s="71">
        <v>1</v>
      </c>
      <c r="W298" s="401" t="str">
        <f>IF(ISNA(MATCH($D298,'My Squad'!$C$2:$C$16,0)),"","Yes")</f>
        <v/>
      </c>
    </row>
    <row r="299" spans="1:23" ht="15.75" thickBot="1" x14ac:dyDescent="0.3">
      <c r="A299" s="577">
        <v>322</v>
      </c>
      <c r="B299" s="73">
        <v>10</v>
      </c>
      <c r="C299" s="5" t="s">
        <v>25</v>
      </c>
      <c r="D299" s="5" t="s">
        <v>213</v>
      </c>
      <c r="E299" s="70" t="s">
        <v>14</v>
      </c>
      <c r="F299" s="71">
        <v>4.8</v>
      </c>
      <c r="G299" s="71">
        <v>2E-3</v>
      </c>
      <c r="H299" s="71">
        <v>8.0000000000000002E-3</v>
      </c>
      <c r="I299" s="71">
        <v>5.7333333333333333E-2</v>
      </c>
      <c r="J299" s="71">
        <v>0</v>
      </c>
      <c r="K299" s="71">
        <v>7.7666666666666676E-2</v>
      </c>
      <c r="L299" s="71">
        <v>1.2333333333333333E-2</v>
      </c>
      <c r="M299" s="72">
        <v>0.15733333333333333</v>
      </c>
      <c r="N299" s="23">
        <v>-0.38388888888888889</v>
      </c>
      <c r="O299" s="16">
        <v>3.9849999999999999</v>
      </c>
      <c r="P299" s="15">
        <v>90</v>
      </c>
      <c r="Q299" s="15">
        <f>IFERROR(Table37[[#This Row],[Total]]/Table37[[#This Row],[Mins]]*Table37[[#This Row],[Adj mins]],0)</f>
        <v>3.5533249686323711</v>
      </c>
      <c r="R299" s="15">
        <v>0.1</v>
      </c>
      <c r="S299" s="16">
        <v>6</v>
      </c>
      <c r="T299" s="17">
        <v>4.0000000000000001E-3</v>
      </c>
      <c r="U299" s="16">
        <v>2</v>
      </c>
      <c r="V299" s="71">
        <v>1</v>
      </c>
      <c r="W299" s="401" t="str">
        <f>IF(ISNA(MATCH($D299,'My Squad'!$C$2:$C$16,0)),"","Yes")</f>
        <v/>
      </c>
    </row>
    <row r="300" spans="1:23" ht="15.75" thickBot="1" x14ac:dyDescent="0.3">
      <c r="A300" s="577">
        <v>337</v>
      </c>
      <c r="B300" s="73">
        <v>10</v>
      </c>
      <c r="C300" s="5" t="s">
        <v>25</v>
      </c>
      <c r="D300" s="5" t="s">
        <v>125</v>
      </c>
      <c r="E300" s="70" t="s">
        <v>14</v>
      </c>
      <c r="F300" s="71">
        <v>4.5999999999999996</v>
      </c>
      <c r="G300" s="71">
        <v>3.5999999999999997E-2</v>
      </c>
      <c r="H300" s="71">
        <v>8.6999999999999994E-2</v>
      </c>
      <c r="I300" s="71">
        <v>9.5000000000000001E-2</v>
      </c>
      <c r="J300" s="71">
        <v>0</v>
      </c>
      <c r="K300" s="71">
        <v>0.14899999999999999</v>
      </c>
      <c r="L300" s="71">
        <v>3.1E-2</v>
      </c>
      <c r="M300" s="72">
        <v>0.39800000000000002</v>
      </c>
      <c r="N300" s="23">
        <v>-0.3482608695652174</v>
      </c>
      <c r="O300" s="16">
        <v>7.53</v>
      </c>
      <c r="P300" s="15">
        <v>90</v>
      </c>
      <c r="Q300" s="15">
        <f>IFERROR(Table37[[#This Row],[Total]]/Table37[[#This Row],[Mins]]*Table37[[#This Row],[Adj mins]],0)</f>
        <v>4.7569721115537851</v>
      </c>
      <c r="R300" s="15">
        <v>1.6</v>
      </c>
      <c r="S300" s="16">
        <v>28</v>
      </c>
      <c r="T300" s="17">
        <v>2E-3</v>
      </c>
      <c r="U300" s="16">
        <v>10</v>
      </c>
      <c r="V300" s="71">
        <v>2</v>
      </c>
      <c r="W300" s="401" t="str">
        <f>IF(ISNA(MATCH($D300,'My Squad'!$C$2:$C$16,0)),"","Yes")</f>
        <v/>
      </c>
    </row>
    <row r="301" spans="1:23" ht="15.75" thickBot="1" x14ac:dyDescent="0.3">
      <c r="A301" s="577">
        <v>313</v>
      </c>
      <c r="B301" s="73">
        <v>10</v>
      </c>
      <c r="C301" s="5" t="s">
        <v>25</v>
      </c>
      <c r="D301" s="5" t="s">
        <v>539</v>
      </c>
      <c r="E301" s="70" t="s">
        <v>14</v>
      </c>
      <c r="F301" s="71">
        <v>4.7</v>
      </c>
      <c r="G301" s="71">
        <v>0.01</v>
      </c>
      <c r="H301" s="71">
        <v>1.2E-2</v>
      </c>
      <c r="I301" s="71">
        <v>1.1333333333333332E-2</v>
      </c>
      <c r="J301" s="71">
        <v>0</v>
      </c>
      <c r="K301" s="71">
        <v>1.8666666666666665E-2</v>
      </c>
      <c r="L301" s="71">
        <v>8.9999999999999993E-3</v>
      </c>
      <c r="M301" s="72">
        <v>6.0999999999999999E-2</v>
      </c>
      <c r="N301" s="23">
        <v>-0.4125531914893617</v>
      </c>
      <c r="O301" s="16">
        <v>0.93</v>
      </c>
      <c r="P301" s="15">
        <v>90</v>
      </c>
      <c r="Q301" s="15">
        <f>IFERROR(Table37[[#This Row],[Total]]/Table37[[#This Row],[Mins]]*Table37[[#This Row],[Adj mins]],0)</f>
        <v>5.9032258064516121</v>
      </c>
      <c r="R301" s="15">
        <v>0.9</v>
      </c>
      <c r="S301" s="16">
        <v>20</v>
      </c>
      <c r="T301" s="17">
        <v>3.0000000000000001E-3</v>
      </c>
      <c r="U301" s="16">
        <v>4</v>
      </c>
      <c r="V301" s="71">
        <v>1</v>
      </c>
      <c r="W301" s="401" t="str">
        <f>IF(ISNA(MATCH($D301,'My Squad'!$C$2:$C$16,0)),"","Yes")</f>
        <v/>
      </c>
    </row>
    <row r="302" spans="1:23" ht="15.75" thickBot="1" x14ac:dyDescent="0.3">
      <c r="A302" s="577">
        <v>311</v>
      </c>
      <c r="B302" s="73">
        <v>10</v>
      </c>
      <c r="C302" s="5" t="s">
        <v>25</v>
      </c>
      <c r="D302" s="5" t="s">
        <v>39</v>
      </c>
      <c r="E302" s="70" t="s">
        <v>14</v>
      </c>
      <c r="F302" s="71">
        <v>7</v>
      </c>
      <c r="G302" s="71">
        <v>0.442</v>
      </c>
      <c r="H302" s="71">
        <v>1.3320000000000001</v>
      </c>
      <c r="I302" s="71">
        <v>1.155</v>
      </c>
      <c r="J302" s="71">
        <v>0</v>
      </c>
      <c r="K302" s="71">
        <v>1.7823333333333333</v>
      </c>
      <c r="L302" s="71">
        <v>0.502</v>
      </c>
      <c r="M302" s="72">
        <v>5.2133333333333329</v>
      </c>
      <c r="N302" s="23">
        <v>0.45904761904761898</v>
      </c>
      <c r="O302" s="16">
        <v>87.611000000000004</v>
      </c>
      <c r="P302" s="15">
        <v>90</v>
      </c>
      <c r="Q302" s="15">
        <f>IFERROR(Table37[[#This Row],[Total]]/Table37[[#This Row],[Mins]]*Table37[[#This Row],[Adj mins]],0)</f>
        <v>5.3554918902877491</v>
      </c>
      <c r="R302" s="15">
        <v>8.4</v>
      </c>
      <c r="S302" s="16">
        <v>84</v>
      </c>
      <c r="T302" s="17">
        <v>0.29799999999999999</v>
      </c>
      <c r="U302" s="16">
        <v>44</v>
      </c>
      <c r="V302" s="71">
        <v>4.9000000000000004</v>
      </c>
      <c r="W302" s="401" t="str">
        <f>IF(ISNA(MATCH($D302,'My Squad'!$C$2:$C$16,0)),"","Yes")</f>
        <v/>
      </c>
    </row>
    <row r="303" spans="1:23" ht="15.75" thickBot="1" x14ac:dyDescent="0.3">
      <c r="A303" s="577">
        <v>339</v>
      </c>
      <c r="B303" s="73">
        <v>10</v>
      </c>
      <c r="C303" s="5" t="s">
        <v>25</v>
      </c>
      <c r="D303" s="5" t="s">
        <v>60</v>
      </c>
      <c r="E303" s="70" t="s">
        <v>14</v>
      </c>
      <c r="F303" s="71">
        <v>6.1</v>
      </c>
      <c r="G303" s="71">
        <v>0.39400000000000002</v>
      </c>
      <c r="H303" s="71">
        <v>0.16</v>
      </c>
      <c r="I303" s="71">
        <v>1.125</v>
      </c>
      <c r="J303" s="71">
        <v>0</v>
      </c>
      <c r="K303" s="71">
        <v>1.7863333333333333</v>
      </c>
      <c r="L303" s="71">
        <v>0.28066666666666668</v>
      </c>
      <c r="M303" s="72">
        <v>3.746</v>
      </c>
      <c r="N303" s="23">
        <v>0.28622950819672133</v>
      </c>
      <c r="O303" s="16">
        <v>85.059666666666672</v>
      </c>
      <c r="P303" s="15">
        <v>90</v>
      </c>
      <c r="Q303" s="15">
        <f>IFERROR(Table37[[#This Row],[Total]]/Table37[[#This Row],[Mins]]*Table37[[#This Row],[Adj mins]],0)</f>
        <v>3.9635706700002737</v>
      </c>
      <c r="R303" s="15">
        <v>9</v>
      </c>
      <c r="S303" s="16">
        <v>90</v>
      </c>
      <c r="T303" s="17">
        <v>0.158</v>
      </c>
      <c r="U303" s="16">
        <v>45</v>
      </c>
      <c r="V303" s="71">
        <v>5</v>
      </c>
      <c r="W303" s="401" t="str">
        <f>IF(ISNA(MATCH($D303,'My Squad'!$C$2:$C$16,0)),"","Yes")</f>
        <v/>
      </c>
    </row>
    <row r="304" spans="1:23" ht="15.75" thickBot="1" x14ac:dyDescent="0.3">
      <c r="A304" s="577">
        <v>329</v>
      </c>
      <c r="B304" s="73">
        <v>10</v>
      </c>
      <c r="C304" s="5" t="s">
        <v>25</v>
      </c>
      <c r="D304" s="5" t="s">
        <v>336</v>
      </c>
      <c r="E304" s="70" t="s">
        <v>13</v>
      </c>
      <c r="F304" s="71">
        <v>6.2</v>
      </c>
      <c r="G304" s="71">
        <v>0.57333333333333336</v>
      </c>
      <c r="H304" s="71">
        <v>0.6</v>
      </c>
      <c r="I304" s="71">
        <v>0.32566666666666666</v>
      </c>
      <c r="J304" s="71">
        <v>0</v>
      </c>
      <c r="K304" s="71">
        <v>1.5666666666666667</v>
      </c>
      <c r="L304" s="71">
        <v>0.23666666666666666</v>
      </c>
      <c r="M304" s="72">
        <v>3.3023333333333333</v>
      </c>
      <c r="N304" s="23">
        <v>0.21005376344086021</v>
      </c>
      <c r="O304" s="16">
        <v>80.690333333333328</v>
      </c>
      <c r="P304" s="15">
        <v>90</v>
      </c>
      <c r="Q304" s="15">
        <f>IFERROR(Table37[[#This Row],[Total]]/Table37[[#This Row],[Mins]]*Table37[[#This Row],[Adj mins]],0)</f>
        <v>3.6833408380185979</v>
      </c>
      <c r="R304" s="15">
        <v>7</v>
      </c>
      <c r="S304" s="16">
        <v>70</v>
      </c>
      <c r="T304" s="17">
        <v>1.4999999999999999E-2</v>
      </c>
      <c r="U304" s="16">
        <v>16</v>
      </c>
      <c r="V304" s="71">
        <v>1.8</v>
      </c>
      <c r="W304" s="401" t="str">
        <f>IF(ISNA(MATCH($D304,'My Squad'!$C$2:$C$16,0)),"","Yes")</f>
        <v/>
      </c>
    </row>
    <row r="305" spans="1:23" ht="15.75" thickBot="1" x14ac:dyDescent="0.3">
      <c r="A305" s="577">
        <v>324</v>
      </c>
      <c r="B305" s="73">
        <v>10</v>
      </c>
      <c r="C305" s="5" t="s">
        <v>25</v>
      </c>
      <c r="D305" s="5" t="s">
        <v>222</v>
      </c>
      <c r="E305" s="70" t="s">
        <v>13</v>
      </c>
      <c r="F305" s="71">
        <v>5.3</v>
      </c>
      <c r="G305" s="71">
        <v>0.11</v>
      </c>
      <c r="H305" s="71">
        <v>7.3999999999999996E-2</v>
      </c>
      <c r="I305" s="71">
        <v>5.3999999999999999E-2</v>
      </c>
      <c r="J305" s="71">
        <v>0</v>
      </c>
      <c r="K305" s="71">
        <v>0.25600000000000001</v>
      </c>
      <c r="L305" s="71">
        <v>3.4000000000000002E-2</v>
      </c>
      <c r="M305" s="72">
        <v>0.52800000000000002</v>
      </c>
      <c r="N305" s="23">
        <v>-0.27773584905660376</v>
      </c>
      <c r="O305" s="16">
        <v>12.303333333333333</v>
      </c>
      <c r="P305" s="15">
        <v>90</v>
      </c>
      <c r="Q305" s="15">
        <f>IFERROR(Table37[[#This Row],[Total]]/Table37[[#This Row],[Mins]]*Table37[[#This Row],[Adj mins]],0)</f>
        <v>3.8623679219723659</v>
      </c>
      <c r="R305" s="15">
        <v>3.6</v>
      </c>
      <c r="S305" s="16">
        <v>54</v>
      </c>
      <c r="T305" s="17">
        <v>2E-3</v>
      </c>
      <c r="U305" s="16">
        <v>21</v>
      </c>
      <c r="V305" s="71">
        <v>3.5</v>
      </c>
      <c r="W305" s="401" t="str">
        <f>IF(ISNA(MATCH($D305,'My Squad'!$C$2:$C$16,0)),"","Yes")</f>
        <v/>
      </c>
    </row>
    <row r="306" spans="1:23" ht="15.75" thickBot="1" x14ac:dyDescent="0.3">
      <c r="A306" s="577">
        <v>317</v>
      </c>
      <c r="B306" s="73">
        <v>10</v>
      </c>
      <c r="C306" s="5" t="s">
        <v>25</v>
      </c>
      <c r="D306" s="5" t="s">
        <v>337</v>
      </c>
      <c r="E306" s="70" t="s">
        <v>13</v>
      </c>
      <c r="F306" s="71">
        <v>7.3</v>
      </c>
      <c r="G306" s="71">
        <v>0.42499999999999999</v>
      </c>
      <c r="H306" s="71">
        <v>5.1999999999999998E-2</v>
      </c>
      <c r="I306" s="71">
        <v>4.3999999999999997E-2</v>
      </c>
      <c r="J306" s="71">
        <v>0</v>
      </c>
      <c r="K306" s="71">
        <v>0.22733333333333333</v>
      </c>
      <c r="L306" s="71">
        <v>8.1333333333333327E-2</v>
      </c>
      <c r="M306" s="72">
        <v>0.82966666666666666</v>
      </c>
      <c r="N306" s="23">
        <v>-0.16031963470319632</v>
      </c>
      <c r="O306" s="16">
        <v>11.113</v>
      </c>
      <c r="P306" s="15">
        <v>90</v>
      </c>
      <c r="Q306" s="15">
        <f>IFERROR(Table37[[#This Row],[Total]]/Table37[[#This Row],[Mins]]*Table37[[#This Row],[Adj mins]],0)</f>
        <v>6.7191577431836595</v>
      </c>
      <c r="R306" s="15">
        <v>5.5</v>
      </c>
      <c r="S306" s="16">
        <v>70</v>
      </c>
      <c r="T306" s="17">
        <v>5.0999999999999997E-2</v>
      </c>
      <c r="U306" s="16">
        <v>35</v>
      </c>
      <c r="V306" s="71">
        <v>5</v>
      </c>
      <c r="W306" s="401" t="str">
        <f>IF(ISNA(MATCH($D306,'My Squad'!$C$2:$C$16,0)),"","Yes")</f>
        <v/>
      </c>
    </row>
    <row r="307" spans="1:23" ht="15.75" thickBot="1" x14ac:dyDescent="0.3">
      <c r="A307" s="577">
        <v>336</v>
      </c>
      <c r="B307" s="73">
        <v>10</v>
      </c>
      <c r="C307" s="5" t="s">
        <v>25</v>
      </c>
      <c r="D307" s="5" t="s">
        <v>81</v>
      </c>
      <c r="E307" s="70" t="s">
        <v>13</v>
      </c>
      <c r="F307" s="71">
        <v>6.4</v>
      </c>
      <c r="G307" s="71">
        <v>1.06</v>
      </c>
      <c r="H307" s="71">
        <v>0.71199999999999997</v>
      </c>
      <c r="I307" s="71">
        <v>0.33533333333333332</v>
      </c>
      <c r="J307" s="71">
        <v>0</v>
      </c>
      <c r="K307" s="71">
        <v>1.6879999999999999</v>
      </c>
      <c r="L307" s="71">
        <v>0.36033333333333334</v>
      </c>
      <c r="M307" s="72">
        <v>4.1556666666666668</v>
      </c>
      <c r="N307" s="23">
        <v>0.33682291666666669</v>
      </c>
      <c r="O307" s="16">
        <v>81.432666666666663</v>
      </c>
      <c r="P307" s="15">
        <v>90</v>
      </c>
      <c r="Q307" s="15">
        <f>IFERROR(Table37[[#This Row],[Total]]/Table37[[#This Row],[Mins]]*Table37[[#This Row],[Adj mins]],0)</f>
        <v>4.5928742764983754</v>
      </c>
      <c r="R307" s="15">
        <v>7.3</v>
      </c>
      <c r="S307" s="16">
        <v>73</v>
      </c>
      <c r="T307" s="17">
        <v>1.7000000000000001E-2</v>
      </c>
      <c r="U307" s="16">
        <v>24</v>
      </c>
      <c r="V307" s="71">
        <v>2.7</v>
      </c>
      <c r="W307" s="401" t="str">
        <f>IF(ISNA(MATCH($D307,'My Squad'!$C$2:$C$16,0)),"","Yes")</f>
        <v/>
      </c>
    </row>
    <row r="308" spans="1:23" ht="15.75" thickBot="1" x14ac:dyDescent="0.3">
      <c r="A308" s="577">
        <v>319</v>
      </c>
      <c r="B308" s="73">
        <v>10</v>
      </c>
      <c r="C308" s="5" t="s">
        <v>25</v>
      </c>
      <c r="D308" s="5" t="s">
        <v>228</v>
      </c>
      <c r="E308" s="70" t="s">
        <v>13</v>
      </c>
      <c r="F308" s="71">
        <v>5.2</v>
      </c>
      <c r="G308" s="71">
        <v>0</v>
      </c>
      <c r="H308" s="71">
        <v>0</v>
      </c>
      <c r="I308" s="71">
        <v>0</v>
      </c>
      <c r="J308" s="71">
        <v>0</v>
      </c>
      <c r="K308" s="71">
        <v>0</v>
      </c>
      <c r="L308" s="71">
        <v>0</v>
      </c>
      <c r="M308" s="72">
        <v>0</v>
      </c>
      <c r="N308" s="23">
        <v>-0.38461538461538458</v>
      </c>
      <c r="O308" s="16">
        <v>0</v>
      </c>
      <c r="P308" s="15">
        <v>90</v>
      </c>
      <c r="Q308" s="15">
        <f>IFERROR(Table37[[#This Row],[Total]]/Table37[[#This Row],[Mins]]*Table37[[#This Row],[Adj mins]],0)</f>
        <v>0</v>
      </c>
      <c r="R308" s="15">
        <v>0.1</v>
      </c>
      <c r="S308" s="16">
        <v>8</v>
      </c>
      <c r="T308" s="17">
        <v>2E-3</v>
      </c>
      <c r="U308" s="16">
        <v>1</v>
      </c>
      <c r="V308" s="71">
        <v>1</v>
      </c>
      <c r="W308" s="401" t="str">
        <f>IF(ISNA(MATCH($D308,'My Squad'!$C$2:$C$16,0)),"","Yes")</f>
        <v/>
      </c>
    </row>
    <row r="309" spans="1:23" ht="15.75" thickBot="1" x14ac:dyDescent="0.3">
      <c r="A309" s="577">
        <v>330</v>
      </c>
      <c r="B309" s="73">
        <v>10</v>
      </c>
      <c r="C309" s="5" t="s">
        <v>25</v>
      </c>
      <c r="D309" s="5" t="s">
        <v>338</v>
      </c>
      <c r="E309" s="70" t="s">
        <v>13</v>
      </c>
      <c r="F309" s="71">
        <v>4.4000000000000004</v>
      </c>
      <c r="G309" s="71">
        <v>0</v>
      </c>
      <c r="H309" s="71">
        <v>0</v>
      </c>
      <c r="I309" s="71">
        <v>0</v>
      </c>
      <c r="J309" s="71">
        <v>0</v>
      </c>
      <c r="K309" s="71">
        <v>0</v>
      </c>
      <c r="L309" s="71">
        <v>0</v>
      </c>
      <c r="M309" s="72">
        <v>0</v>
      </c>
      <c r="N309" s="23">
        <v>-0.45454545454545453</v>
      </c>
      <c r="O309" s="16">
        <v>0</v>
      </c>
      <c r="P309" s="15">
        <v>90</v>
      </c>
      <c r="Q309" s="15">
        <f>IFERROR(Table37[[#This Row],[Total]]/Table37[[#This Row],[Mins]]*Table37[[#This Row],[Adj mins]],0)</f>
        <v>0</v>
      </c>
      <c r="R309" s="15">
        <v>0</v>
      </c>
      <c r="S309" s="16" t="s">
        <v>374</v>
      </c>
      <c r="T309" s="17">
        <v>0</v>
      </c>
      <c r="U309" s="16">
        <v>0</v>
      </c>
      <c r="V309" s="71">
        <v>0</v>
      </c>
      <c r="W309" s="401" t="str">
        <f>IF(ISNA(MATCH($D309,'My Squad'!$C$2:$C$16,0)),"","Yes")</f>
        <v/>
      </c>
    </row>
    <row r="310" spans="1:23" ht="15.75" thickBot="1" x14ac:dyDescent="0.3">
      <c r="A310" s="577">
        <v>636</v>
      </c>
      <c r="B310" s="73">
        <v>10</v>
      </c>
      <c r="C310" s="5" t="s">
        <v>25</v>
      </c>
      <c r="D310" s="5" t="s">
        <v>1532</v>
      </c>
      <c r="E310" s="70" t="s">
        <v>13</v>
      </c>
      <c r="F310" s="71">
        <v>6.8</v>
      </c>
      <c r="G310" s="71">
        <v>0.03</v>
      </c>
      <c r="H310" s="71">
        <v>0.01</v>
      </c>
      <c r="I310" s="71">
        <v>4.0000000000000001E-3</v>
      </c>
      <c r="J310" s="71">
        <v>0</v>
      </c>
      <c r="K310" s="71">
        <v>2.0333333333333335E-2</v>
      </c>
      <c r="L310" s="71">
        <v>8.0000000000000002E-3</v>
      </c>
      <c r="M310" s="72">
        <v>7.2333333333333333E-2</v>
      </c>
      <c r="N310" s="23">
        <v>-0.28348039215686277</v>
      </c>
      <c r="O310" s="16">
        <v>1.0486666666666666</v>
      </c>
      <c r="P310" s="15">
        <v>90</v>
      </c>
      <c r="Q310" s="15">
        <f>IFERROR(Table37[[#This Row],[Total]]/Table37[[#This Row],[Mins]]*Table37[[#This Row],[Adj mins]],0)</f>
        <v>6.2078830260648443</v>
      </c>
      <c r="R310" s="15">
        <v>0.2</v>
      </c>
      <c r="S310" s="16">
        <v>19</v>
      </c>
      <c r="T310" s="17">
        <v>2E-3</v>
      </c>
      <c r="U310" s="16">
        <v>1</v>
      </c>
      <c r="V310" s="71">
        <v>1</v>
      </c>
      <c r="W310" s="401" t="str">
        <f>IF(ISNA(MATCH($D310,'My Squad'!$C$2:$C$16,0)),"","Yes")</f>
        <v/>
      </c>
    </row>
    <row r="311" spans="1:23" ht="15.75" thickBot="1" x14ac:dyDescent="0.3">
      <c r="A311" s="577">
        <v>327</v>
      </c>
      <c r="B311" s="73">
        <v>10</v>
      </c>
      <c r="C311" s="5" t="s">
        <v>25</v>
      </c>
      <c r="D311" s="5" t="s">
        <v>17</v>
      </c>
      <c r="E311" s="70" t="s">
        <v>13</v>
      </c>
      <c r="F311" s="71">
        <v>7.9</v>
      </c>
      <c r="G311" s="71">
        <v>2.1733333333333333</v>
      </c>
      <c r="H311" s="71">
        <v>0.71899999999999997</v>
      </c>
      <c r="I311" s="71">
        <v>0.30666666666666664</v>
      </c>
      <c r="J311" s="71">
        <v>0</v>
      </c>
      <c r="K311" s="71">
        <v>1.5566666666666666</v>
      </c>
      <c r="L311" s="71">
        <v>0.60966666666666669</v>
      </c>
      <c r="M311" s="72">
        <v>5.3653333333333331</v>
      </c>
      <c r="N311" s="23">
        <v>0.42599156118143455</v>
      </c>
      <c r="O311" s="16">
        <v>73.76766666666667</v>
      </c>
      <c r="P311" s="15">
        <v>90</v>
      </c>
      <c r="Q311" s="15">
        <f>IFERROR(Table37[[#This Row],[Total]]/Table37[[#This Row],[Mins]]*Table37[[#This Row],[Adj mins]],0)</f>
        <v>6.5459573525889834</v>
      </c>
      <c r="R311" s="15">
        <v>5.9</v>
      </c>
      <c r="S311" s="16">
        <v>59</v>
      </c>
      <c r="T311" s="17">
        <v>0.27699999999999997</v>
      </c>
      <c r="U311" s="16">
        <v>60</v>
      </c>
      <c r="V311" s="71">
        <v>6.7</v>
      </c>
      <c r="W311" s="401" t="str">
        <f>IF(ISNA(MATCH($D311,'My Squad'!$C$2:$C$16,0)),"","Yes")</f>
        <v/>
      </c>
    </row>
    <row r="312" spans="1:23" ht="15.75" thickBot="1" x14ac:dyDescent="0.3">
      <c r="A312" s="577">
        <v>328</v>
      </c>
      <c r="B312" s="73">
        <v>10</v>
      </c>
      <c r="C312" s="5" t="s">
        <v>25</v>
      </c>
      <c r="D312" s="5" t="s">
        <v>26</v>
      </c>
      <c r="E312" s="70" t="s">
        <v>13</v>
      </c>
      <c r="F312" s="71">
        <v>12.7</v>
      </c>
      <c r="G312" s="71">
        <v>3.1</v>
      </c>
      <c r="H312" s="71">
        <v>0.76500000000000001</v>
      </c>
      <c r="I312" s="71">
        <v>0.36366666666666669</v>
      </c>
      <c r="J312" s="71">
        <v>0</v>
      </c>
      <c r="K312" s="71">
        <v>1.849</v>
      </c>
      <c r="L312" s="71">
        <v>0.77566666666666662</v>
      </c>
      <c r="M312" s="72">
        <v>6.8533333333333335</v>
      </c>
      <c r="N312" s="23">
        <v>0.38215223097112866</v>
      </c>
      <c r="O312" s="16">
        <v>89.051666666666662</v>
      </c>
      <c r="P312" s="15">
        <v>90</v>
      </c>
      <c r="Q312" s="15">
        <f>IFERROR(Table37[[#This Row],[Total]]/Table37[[#This Row],[Mins]]*Table37[[#This Row],[Adj mins]],0)</f>
        <v>6.9263161834889857</v>
      </c>
      <c r="R312" s="15">
        <v>8.6999999999999993</v>
      </c>
      <c r="S312" s="16">
        <v>87</v>
      </c>
      <c r="T312" s="17">
        <v>0.40200000000000002</v>
      </c>
      <c r="U312" s="16">
        <v>84</v>
      </c>
      <c r="V312" s="71">
        <v>9.3000000000000007</v>
      </c>
      <c r="W312" s="401" t="str">
        <f>IF(ISNA(MATCH($D312,'My Squad'!$C$2:$C$16,0)),"","Yes")</f>
        <v/>
      </c>
    </row>
    <row r="313" spans="1:23" ht="15.75" thickBot="1" x14ac:dyDescent="0.3">
      <c r="A313" s="577">
        <v>323</v>
      </c>
      <c r="B313" s="73">
        <v>10</v>
      </c>
      <c r="C313" s="5" t="s">
        <v>25</v>
      </c>
      <c r="D313" s="5" t="s">
        <v>169</v>
      </c>
      <c r="E313" s="70" t="s">
        <v>13</v>
      </c>
      <c r="F313" s="71">
        <v>5</v>
      </c>
      <c r="G313" s="71">
        <v>6.1666666666666668E-2</v>
      </c>
      <c r="H313" s="71">
        <v>0.40300000000000002</v>
      </c>
      <c r="I313" s="71">
        <v>0.34833333333333333</v>
      </c>
      <c r="J313" s="71">
        <v>0</v>
      </c>
      <c r="K313" s="71">
        <v>1.7996666666666667</v>
      </c>
      <c r="L313" s="71">
        <v>5.8000000000000003E-2</v>
      </c>
      <c r="M313" s="72">
        <v>2.6706666666666665</v>
      </c>
      <c r="N313" s="23">
        <v>0.1341333333333333</v>
      </c>
      <c r="O313" s="16">
        <v>85.38633333333334</v>
      </c>
      <c r="P313" s="15">
        <v>90</v>
      </c>
      <c r="Q313" s="15">
        <f>IFERROR(Table37[[#This Row],[Total]]/Table37[[#This Row],[Mins]]*Table37[[#This Row],[Adj mins]],0)</f>
        <v>2.8149703894846554</v>
      </c>
      <c r="R313" s="15">
        <v>9</v>
      </c>
      <c r="S313" s="16">
        <v>90</v>
      </c>
      <c r="T313" s="17">
        <v>0.01</v>
      </c>
      <c r="U313" s="16">
        <v>22</v>
      </c>
      <c r="V313" s="71">
        <v>2.4</v>
      </c>
      <c r="W313" s="401" t="str">
        <f>IF(ISNA(MATCH($D313,'My Squad'!$C$2:$C$16,0)),"","Yes")</f>
        <v/>
      </c>
    </row>
    <row r="314" spans="1:23" ht="15.75" thickBot="1" x14ac:dyDescent="0.3">
      <c r="A314" s="577">
        <v>320</v>
      </c>
      <c r="B314" s="73">
        <v>10</v>
      </c>
      <c r="C314" s="5" t="s">
        <v>25</v>
      </c>
      <c r="D314" s="5" t="s">
        <v>170</v>
      </c>
      <c r="E314" s="70" t="s">
        <v>13</v>
      </c>
      <c r="F314" s="71">
        <v>4.7</v>
      </c>
      <c r="G314" s="71">
        <v>2.6666666666666668E-2</v>
      </c>
      <c r="H314" s="71">
        <v>3.9E-2</v>
      </c>
      <c r="I314" s="71">
        <v>3.5000000000000003E-2</v>
      </c>
      <c r="J314" s="71">
        <v>0</v>
      </c>
      <c r="K314" s="71">
        <v>0.15433333333333332</v>
      </c>
      <c r="L314" s="71">
        <v>1.1333333333333334E-2</v>
      </c>
      <c r="M314" s="72">
        <v>0.26633333333333331</v>
      </c>
      <c r="N314" s="23">
        <v>-0.36886524822695033</v>
      </c>
      <c r="O314" s="16">
        <v>9.0489999999999995</v>
      </c>
      <c r="P314" s="15">
        <v>90</v>
      </c>
      <c r="Q314" s="15">
        <f>IFERROR(Table37[[#This Row],[Total]]/Table37[[#This Row],[Mins]]*Table37[[#This Row],[Adj mins]],0)</f>
        <v>2.6489114819317048</v>
      </c>
      <c r="R314" s="15">
        <v>0</v>
      </c>
      <c r="S314" s="16">
        <v>1</v>
      </c>
      <c r="T314" s="17">
        <v>1E-3</v>
      </c>
      <c r="U314" s="16">
        <v>3</v>
      </c>
      <c r="V314" s="71">
        <v>1</v>
      </c>
      <c r="W314" s="401" t="str">
        <f>IF(ISNA(MATCH($D314,'My Squad'!$C$2:$C$16,0)),"","Yes")</f>
        <v/>
      </c>
    </row>
    <row r="315" spans="1:23" ht="15.75" thickBot="1" x14ac:dyDescent="0.3">
      <c r="A315" s="577">
        <v>321</v>
      </c>
      <c r="B315" s="73">
        <v>10</v>
      </c>
      <c r="C315" s="5" t="s">
        <v>25</v>
      </c>
      <c r="D315" s="5" t="s">
        <v>232</v>
      </c>
      <c r="E315" s="70" t="s">
        <v>15</v>
      </c>
      <c r="F315" s="71">
        <v>7.1</v>
      </c>
      <c r="G315" s="71">
        <v>0.82133333333333336</v>
      </c>
      <c r="H315" s="71">
        <v>0.311</v>
      </c>
      <c r="I315" s="71">
        <v>0</v>
      </c>
      <c r="J315" s="71">
        <v>0</v>
      </c>
      <c r="K315" s="71">
        <v>0.77366666666666661</v>
      </c>
      <c r="L315" s="71">
        <v>0.33533333333333332</v>
      </c>
      <c r="M315" s="72">
        <v>2.2413333333333334</v>
      </c>
      <c r="N315" s="23">
        <v>3.399061032863851E-2</v>
      </c>
      <c r="O315" s="16">
        <v>36.594000000000001</v>
      </c>
      <c r="P315" s="15">
        <v>90</v>
      </c>
      <c r="Q315" s="15">
        <f>IFERROR(Table37[[#This Row],[Total]]/Table37[[#This Row],[Mins]]*Table37[[#This Row],[Adj mins]],0)</f>
        <v>5.5123790785374647</v>
      </c>
      <c r="R315" s="15">
        <v>3.4</v>
      </c>
      <c r="S315" s="16">
        <v>34</v>
      </c>
      <c r="T315" s="17">
        <v>1.7000000000000001E-2</v>
      </c>
      <c r="U315" s="16">
        <v>12</v>
      </c>
      <c r="V315" s="71">
        <v>1.3</v>
      </c>
      <c r="W315" s="401" t="str">
        <f>IF(ISNA(MATCH($D315,'My Squad'!$C$2:$C$16,0)),"","Yes")</f>
        <v/>
      </c>
    </row>
    <row r="316" spans="1:23" ht="15.75" thickBot="1" x14ac:dyDescent="0.3">
      <c r="A316" s="577">
        <v>316</v>
      </c>
      <c r="B316" s="73">
        <v>10</v>
      </c>
      <c r="C316" s="5" t="s">
        <v>25</v>
      </c>
      <c r="D316" s="5" t="s">
        <v>45</v>
      </c>
      <c r="E316" s="70" t="s">
        <v>15</v>
      </c>
      <c r="F316" s="71">
        <v>7.1</v>
      </c>
      <c r="G316" s="71">
        <v>1.8626666666666667</v>
      </c>
      <c r="H316" s="71">
        <v>0.42599999999999999</v>
      </c>
      <c r="I316" s="71">
        <v>0</v>
      </c>
      <c r="J316" s="71">
        <v>0</v>
      </c>
      <c r="K316" s="71">
        <v>1.0880000000000001</v>
      </c>
      <c r="L316" s="71">
        <v>0.64833333333333332</v>
      </c>
      <c r="M316" s="72">
        <v>4.0250000000000004</v>
      </c>
      <c r="N316" s="23">
        <v>0.28521126760563387</v>
      </c>
      <c r="O316" s="16">
        <v>57.509333333333331</v>
      </c>
      <c r="P316" s="15">
        <v>90</v>
      </c>
      <c r="Q316" s="15">
        <f>IFERROR(Table37[[#This Row],[Total]]/Table37[[#This Row],[Mins]]*Table37[[#This Row],[Adj mins]],0)</f>
        <v>6.2989775572660678</v>
      </c>
      <c r="R316" s="15">
        <v>3.2</v>
      </c>
      <c r="S316" s="16">
        <v>48</v>
      </c>
      <c r="T316" s="17">
        <v>2.2000000000000002E-2</v>
      </c>
      <c r="U316" s="16">
        <v>14</v>
      </c>
      <c r="V316" s="71">
        <v>2.2999999999999998</v>
      </c>
      <c r="W316" s="401" t="str">
        <f>IF(ISNA(MATCH($D316,'My Squad'!$C$2:$C$16,0)),"","Yes")</f>
        <v/>
      </c>
    </row>
    <row r="317" spans="1:23" ht="15.75" thickBot="1" x14ac:dyDescent="0.3">
      <c r="A317" s="577">
        <v>347</v>
      </c>
      <c r="B317" s="73">
        <v>10</v>
      </c>
      <c r="C317" s="5" t="s">
        <v>23</v>
      </c>
      <c r="D317" s="5" t="s">
        <v>63</v>
      </c>
      <c r="E317" s="70" t="s">
        <v>16</v>
      </c>
      <c r="F317" s="71">
        <v>5.5</v>
      </c>
      <c r="G317" s="71">
        <v>0</v>
      </c>
      <c r="H317" s="71">
        <v>1.2999999999999999E-2</v>
      </c>
      <c r="I317" s="71">
        <v>1.2109999999999999</v>
      </c>
      <c r="J317" s="71">
        <v>0.55200000000000005</v>
      </c>
      <c r="K317" s="71">
        <v>1.8096666666666668</v>
      </c>
      <c r="L317" s="71">
        <v>0.14033333333333334</v>
      </c>
      <c r="M317" s="72">
        <v>3.726</v>
      </c>
      <c r="N317" s="23">
        <v>0.31381818181818183</v>
      </c>
      <c r="O317" s="16">
        <v>85.01</v>
      </c>
      <c r="P317" s="15">
        <v>90</v>
      </c>
      <c r="Q317" s="15">
        <f>IFERROR(Table37[[#This Row],[Total]]/Table37[[#This Row],[Mins]]*Table37[[#This Row],[Adj mins]],0)</f>
        <v>3.944712386778026</v>
      </c>
      <c r="R317" s="15">
        <v>9</v>
      </c>
      <c r="S317" s="16">
        <v>90</v>
      </c>
      <c r="T317" s="17">
        <v>9.0999999999999998E-2</v>
      </c>
      <c r="U317" s="16">
        <v>29</v>
      </c>
      <c r="V317" s="71">
        <v>3.2</v>
      </c>
      <c r="W317" s="401" t="str">
        <f>IF(ISNA(MATCH($D317,'My Squad'!$C$2:$C$16,0)),"","Yes")</f>
        <v/>
      </c>
    </row>
    <row r="318" spans="1:23" ht="15.75" thickBot="1" x14ac:dyDescent="0.3">
      <c r="A318" s="577">
        <v>344</v>
      </c>
      <c r="B318" s="73">
        <v>10</v>
      </c>
      <c r="C318" s="5" t="s">
        <v>23</v>
      </c>
      <c r="D318" s="5" t="s">
        <v>285</v>
      </c>
      <c r="E318" s="70" t="s">
        <v>16</v>
      </c>
      <c r="F318" s="71">
        <v>4</v>
      </c>
      <c r="G318" s="71">
        <v>0</v>
      </c>
      <c r="H318" s="71">
        <v>0</v>
      </c>
      <c r="I318" s="71">
        <v>4.0000000000000001E-3</v>
      </c>
      <c r="J318" s="71">
        <v>3.3333333333333332E-4</v>
      </c>
      <c r="K318" s="71">
        <v>4.0000000000000001E-3</v>
      </c>
      <c r="L318" s="71">
        <v>0</v>
      </c>
      <c r="M318" s="72">
        <v>8.3333333333333332E-3</v>
      </c>
      <c r="N318" s="23">
        <v>-0.49791666666666667</v>
      </c>
      <c r="O318" s="16">
        <v>0.18</v>
      </c>
      <c r="P318" s="15">
        <v>90</v>
      </c>
      <c r="Q318" s="15">
        <f>IFERROR(Table37[[#This Row],[Total]]/Table37[[#This Row],[Mins]]*Table37[[#This Row],[Adj mins]],0)</f>
        <v>4.166666666666667</v>
      </c>
      <c r="R318" s="15">
        <v>0</v>
      </c>
      <c r="S318" s="16">
        <v>0</v>
      </c>
      <c r="T318" s="17">
        <v>2E-3</v>
      </c>
      <c r="U318" s="16">
        <v>0</v>
      </c>
      <c r="V318" s="71">
        <v>0</v>
      </c>
      <c r="W318" s="401" t="str">
        <f>IF(ISNA(MATCH($D318,'My Squad'!$C$2:$C$16,0)),"","Yes")</f>
        <v/>
      </c>
    </row>
    <row r="319" spans="1:23" ht="15.75" thickBot="1" x14ac:dyDescent="0.3">
      <c r="A319" s="577">
        <v>358</v>
      </c>
      <c r="B319" s="73">
        <v>10</v>
      </c>
      <c r="C319" s="5" t="s">
        <v>23</v>
      </c>
      <c r="D319" s="5" t="s">
        <v>266</v>
      </c>
      <c r="E319" s="70" t="s">
        <v>16</v>
      </c>
      <c r="F319" s="71">
        <v>5.3</v>
      </c>
      <c r="G319" s="71">
        <v>0</v>
      </c>
      <c r="H319" s="71">
        <v>0</v>
      </c>
      <c r="I319" s="71">
        <v>7.9000000000000001E-2</v>
      </c>
      <c r="J319" s="71">
        <v>3.2000000000000001E-2</v>
      </c>
      <c r="K319" s="71">
        <v>0.10566666666666667</v>
      </c>
      <c r="L319" s="71">
        <v>7.0000000000000001E-3</v>
      </c>
      <c r="M319" s="72">
        <v>0.22366666666666668</v>
      </c>
      <c r="N319" s="23">
        <v>-0.33515723270440251</v>
      </c>
      <c r="O319" s="16">
        <v>4.53</v>
      </c>
      <c r="P319" s="15">
        <v>90</v>
      </c>
      <c r="Q319" s="15">
        <f>IFERROR(Table37[[#This Row],[Total]]/Table37[[#This Row],[Mins]]*Table37[[#This Row],[Adj mins]],0)</f>
        <v>4.443708609271523</v>
      </c>
      <c r="R319" s="15">
        <v>0</v>
      </c>
      <c r="S319" s="16">
        <v>0</v>
      </c>
      <c r="T319" s="17">
        <v>5.0000000000000001E-3</v>
      </c>
      <c r="U319" s="16">
        <v>0</v>
      </c>
      <c r="V319" s="71">
        <v>0</v>
      </c>
      <c r="W319" s="401" t="str">
        <f>IF(ISNA(MATCH($D319,'My Squad'!$C$2:$C$16,0)),"","Yes")</f>
        <v/>
      </c>
    </row>
    <row r="320" spans="1:23" ht="15.75" thickBot="1" x14ac:dyDescent="0.3">
      <c r="A320" s="577">
        <v>350</v>
      </c>
      <c r="B320" s="73">
        <v>10</v>
      </c>
      <c r="C320" s="5" t="s">
        <v>23</v>
      </c>
      <c r="D320" s="5" t="s">
        <v>149</v>
      </c>
      <c r="E320" s="70" t="s">
        <v>14</v>
      </c>
      <c r="F320" s="71">
        <v>6.2</v>
      </c>
      <c r="G320" s="71">
        <v>0.21199999999999999</v>
      </c>
      <c r="H320" s="71">
        <v>0.35399999999999998</v>
      </c>
      <c r="I320" s="71">
        <v>1.0313333333333334</v>
      </c>
      <c r="J320" s="71">
        <v>0</v>
      </c>
      <c r="K320" s="71">
        <v>1.488</v>
      </c>
      <c r="L320" s="71">
        <v>0.41066666666666668</v>
      </c>
      <c r="M320" s="72">
        <v>3.496</v>
      </c>
      <c r="N320" s="23">
        <v>0.24129032258064514</v>
      </c>
      <c r="O320" s="16">
        <v>71.040333333333336</v>
      </c>
      <c r="P320" s="15">
        <v>90</v>
      </c>
      <c r="Q320" s="15">
        <f>IFERROR(Table37[[#This Row],[Total]]/Table37[[#This Row],[Mins]]*Table37[[#This Row],[Adj mins]],0)</f>
        <v>4.4290332721787147</v>
      </c>
      <c r="R320" s="15">
        <v>8.5</v>
      </c>
      <c r="S320" s="16">
        <v>85</v>
      </c>
      <c r="T320" s="17">
        <v>0.3</v>
      </c>
      <c r="U320" s="16">
        <v>42</v>
      </c>
      <c r="V320" s="71">
        <v>4.7</v>
      </c>
      <c r="W320" s="401" t="str">
        <f>IF(ISNA(MATCH($D320,'My Squad'!$C$2:$C$16,0)),"","Yes")</f>
        <v/>
      </c>
    </row>
    <row r="321" spans="1:23" ht="15.75" thickBot="1" x14ac:dyDescent="0.3">
      <c r="A321" s="577">
        <v>341</v>
      </c>
      <c r="B321" s="73">
        <v>10</v>
      </c>
      <c r="C321" s="5" t="s">
        <v>23</v>
      </c>
      <c r="D321" s="5" t="s">
        <v>183</v>
      </c>
      <c r="E321" s="70" t="s">
        <v>14</v>
      </c>
      <c r="F321" s="71">
        <v>5.3</v>
      </c>
      <c r="G321" s="71">
        <v>0.22600000000000001</v>
      </c>
      <c r="H321" s="71">
        <v>7.4999999999999997E-2</v>
      </c>
      <c r="I321" s="71">
        <v>0.57933333333333337</v>
      </c>
      <c r="J321" s="71">
        <v>0</v>
      </c>
      <c r="K321" s="71">
        <v>0.89233333333333331</v>
      </c>
      <c r="L321" s="71">
        <v>0.114</v>
      </c>
      <c r="M321" s="72">
        <v>1.8866666666666667</v>
      </c>
      <c r="N321" s="23">
        <v>-2.138364779874213E-2</v>
      </c>
      <c r="O321" s="16">
        <v>41.087000000000003</v>
      </c>
      <c r="P321" s="15">
        <v>90</v>
      </c>
      <c r="Q321" s="15">
        <f>IFERROR(Table37[[#This Row],[Total]]/Table37[[#This Row],[Mins]]*Table37[[#This Row],[Adj mins]],0)</f>
        <v>4.1326940394772071</v>
      </c>
      <c r="R321" s="15">
        <v>0</v>
      </c>
      <c r="S321" s="16">
        <v>3</v>
      </c>
      <c r="T321" s="17">
        <v>9.0000000000000011E-3</v>
      </c>
      <c r="U321" s="16">
        <v>1</v>
      </c>
      <c r="V321" s="71">
        <v>1</v>
      </c>
      <c r="W321" s="401" t="str">
        <f>IF(ISNA(MATCH($D321,'My Squad'!$C$2:$C$16,0)),"","Yes")</f>
        <v/>
      </c>
    </row>
    <row r="322" spans="1:23" ht="15.75" thickBot="1" x14ac:dyDescent="0.3">
      <c r="A322" s="577">
        <v>361</v>
      </c>
      <c r="B322" s="73">
        <v>10</v>
      </c>
      <c r="C322" s="5" t="s">
        <v>23</v>
      </c>
      <c r="D322" s="5" t="s">
        <v>49</v>
      </c>
      <c r="E322" s="70" t="s">
        <v>14</v>
      </c>
      <c r="F322" s="71">
        <v>5.5</v>
      </c>
      <c r="G322" s="71">
        <v>0.32600000000000001</v>
      </c>
      <c r="H322" s="71">
        <v>0.16200000000000001</v>
      </c>
      <c r="I322" s="71">
        <v>1.1116666666666666</v>
      </c>
      <c r="J322" s="71">
        <v>0</v>
      </c>
      <c r="K322" s="71">
        <v>1.5483333333333333</v>
      </c>
      <c r="L322" s="71">
        <v>0.18866666666666668</v>
      </c>
      <c r="M322" s="72">
        <v>3.3366666666666664</v>
      </c>
      <c r="N322" s="23">
        <v>0.24303030303030299</v>
      </c>
      <c r="O322" s="16">
        <v>74.75233333333334</v>
      </c>
      <c r="P322" s="15">
        <v>90</v>
      </c>
      <c r="Q322" s="15">
        <f>IFERROR(Table37[[#This Row],[Total]]/Table37[[#This Row],[Mins]]*Table37[[#This Row],[Adj mins]],0)</f>
        <v>4.0172659047432182</v>
      </c>
      <c r="R322" s="15">
        <v>8.1</v>
      </c>
      <c r="S322" s="16">
        <v>81</v>
      </c>
      <c r="T322" s="17">
        <v>4.0999999999999995E-2</v>
      </c>
      <c r="U322" s="16">
        <v>19</v>
      </c>
      <c r="V322" s="71">
        <v>2.1</v>
      </c>
      <c r="W322" s="401" t="str">
        <f>IF(ISNA(MATCH($D322,'My Squad'!$C$2:$C$16,0)),"","Yes")</f>
        <v/>
      </c>
    </row>
    <row r="323" spans="1:23" ht="15.75" thickBot="1" x14ac:dyDescent="0.3">
      <c r="A323" s="577">
        <v>340</v>
      </c>
      <c r="B323" s="73">
        <v>10</v>
      </c>
      <c r="C323" s="5" t="s">
        <v>23</v>
      </c>
      <c r="D323" s="5" t="s">
        <v>77</v>
      </c>
      <c r="E323" s="70" t="s">
        <v>14</v>
      </c>
      <c r="F323" s="71">
        <v>5.5</v>
      </c>
      <c r="G323" s="71">
        <v>0.158</v>
      </c>
      <c r="H323" s="71">
        <v>0.22900000000000001</v>
      </c>
      <c r="I323" s="71">
        <v>1.0503333333333333</v>
      </c>
      <c r="J323" s="71">
        <v>0</v>
      </c>
      <c r="K323" s="71">
        <v>1.5566666666666666</v>
      </c>
      <c r="L323" s="71">
        <v>0.23</v>
      </c>
      <c r="M323" s="72">
        <v>3.2240000000000002</v>
      </c>
      <c r="N323" s="23">
        <v>0.22254545454545457</v>
      </c>
      <c r="O323" s="16">
        <v>75.338333333333338</v>
      </c>
      <c r="P323" s="15">
        <v>90</v>
      </c>
      <c r="Q323" s="15">
        <f>IFERROR(Table37[[#This Row],[Total]]/Table37[[#This Row],[Mins]]*Table37[[#This Row],[Adj mins]],0)</f>
        <v>3.8514257903236513</v>
      </c>
      <c r="R323" s="15">
        <v>7.7</v>
      </c>
      <c r="S323" s="16">
        <v>86</v>
      </c>
      <c r="T323" s="17">
        <v>4.8000000000000001E-2</v>
      </c>
      <c r="U323" s="16">
        <v>22</v>
      </c>
      <c r="V323" s="71">
        <v>2.8</v>
      </c>
      <c r="W323" s="401" t="str">
        <f>IF(ISNA(MATCH($D323,'My Squad'!$C$2:$C$16,0)),"","Yes")</f>
        <v/>
      </c>
    </row>
    <row r="324" spans="1:23" ht="15.75" thickBot="1" x14ac:dyDescent="0.3">
      <c r="A324" s="577">
        <v>362</v>
      </c>
      <c r="B324" s="73">
        <v>10</v>
      </c>
      <c r="C324" s="5" t="s">
        <v>23</v>
      </c>
      <c r="D324" s="5" t="s">
        <v>223</v>
      </c>
      <c r="E324" s="70" t="s">
        <v>14</v>
      </c>
      <c r="F324" s="71">
        <v>5.3</v>
      </c>
      <c r="G324" s="71">
        <v>8.5999999999999993E-2</v>
      </c>
      <c r="H324" s="71">
        <v>3.9E-2</v>
      </c>
      <c r="I324" s="71">
        <v>0.27233333333333332</v>
      </c>
      <c r="J324" s="71">
        <v>0</v>
      </c>
      <c r="K324" s="71">
        <v>0.38666666666666666</v>
      </c>
      <c r="L324" s="71">
        <v>4.5999999999999999E-2</v>
      </c>
      <c r="M324" s="72">
        <v>0.83</v>
      </c>
      <c r="N324" s="23">
        <v>-0.22075471698113208</v>
      </c>
      <c r="O324" s="16">
        <v>18.361000000000001</v>
      </c>
      <c r="P324" s="15">
        <v>90</v>
      </c>
      <c r="Q324" s="15">
        <f>IFERROR(Table37[[#This Row],[Total]]/Table37[[#This Row],[Mins]]*Table37[[#This Row],[Adj mins]],0)</f>
        <v>4.068405860247263</v>
      </c>
      <c r="R324" s="15">
        <v>2.7</v>
      </c>
      <c r="S324" s="16">
        <v>40</v>
      </c>
      <c r="T324" s="17">
        <v>2.4E-2</v>
      </c>
      <c r="U324" s="16">
        <v>20</v>
      </c>
      <c r="V324" s="71">
        <v>3.3</v>
      </c>
      <c r="W324" s="401" t="str">
        <f>IF(ISNA(MATCH($D324,'My Squad'!$C$2:$C$16,0)),"","Yes")</f>
        <v/>
      </c>
    </row>
    <row r="325" spans="1:23" ht="15.75" thickBot="1" x14ac:dyDescent="0.3">
      <c r="A325" s="577">
        <v>363</v>
      </c>
      <c r="B325" s="73">
        <v>10</v>
      </c>
      <c r="C325" s="5" t="s">
        <v>23</v>
      </c>
      <c r="D325" s="5" t="s">
        <v>50</v>
      </c>
      <c r="E325" s="70" t="s">
        <v>14</v>
      </c>
      <c r="F325" s="71">
        <v>5.3</v>
      </c>
      <c r="G325" s="71">
        <v>0</v>
      </c>
      <c r="H325" s="71">
        <v>0</v>
      </c>
      <c r="I325" s="71">
        <v>0</v>
      </c>
      <c r="J325" s="71">
        <v>0</v>
      </c>
      <c r="K325" s="71">
        <v>0</v>
      </c>
      <c r="L325" s="71">
        <v>0</v>
      </c>
      <c r="M325" s="72">
        <v>0</v>
      </c>
      <c r="N325" s="23">
        <v>-0.37735849056603776</v>
      </c>
      <c r="O325" s="16">
        <v>0</v>
      </c>
      <c r="P325" s="15">
        <v>90</v>
      </c>
      <c r="Q325" s="15">
        <f>IFERROR(Table37[[#This Row],[Total]]/Table37[[#This Row],[Mins]]*Table37[[#This Row],[Adj mins]],0)</f>
        <v>0</v>
      </c>
      <c r="R325" s="15">
        <v>3.2</v>
      </c>
      <c r="S325" s="16">
        <v>58</v>
      </c>
      <c r="T325" s="17">
        <v>3.9E-2</v>
      </c>
      <c r="U325" s="16">
        <v>7</v>
      </c>
      <c r="V325" s="71">
        <v>1.4</v>
      </c>
      <c r="W325" s="401" t="str">
        <f>IF(ISNA(MATCH($D325,'My Squad'!$C$2:$C$16,0)),"","Yes")</f>
        <v/>
      </c>
    </row>
    <row r="326" spans="1:23" ht="15.75" thickBot="1" x14ac:dyDescent="0.3">
      <c r="A326" s="577">
        <v>355</v>
      </c>
      <c r="B326" s="73">
        <v>10</v>
      </c>
      <c r="C326" s="5" t="s">
        <v>23</v>
      </c>
      <c r="D326" s="5" t="s">
        <v>238</v>
      </c>
      <c r="E326" s="70" t="s">
        <v>14</v>
      </c>
      <c r="F326" s="71">
        <v>4.8</v>
      </c>
      <c r="G326" s="71">
        <v>0.43</v>
      </c>
      <c r="H326" s="71">
        <v>0.19</v>
      </c>
      <c r="I326" s="71">
        <v>1.1283333333333332</v>
      </c>
      <c r="J326" s="71">
        <v>0</v>
      </c>
      <c r="K326" s="71">
        <v>1.6720000000000002</v>
      </c>
      <c r="L326" s="71">
        <v>0.29099999999999998</v>
      </c>
      <c r="M326" s="72">
        <v>3.7113333333333332</v>
      </c>
      <c r="N326" s="23">
        <v>0.35652777777777778</v>
      </c>
      <c r="O326" s="16">
        <v>78.599999999999994</v>
      </c>
      <c r="P326" s="15">
        <v>90</v>
      </c>
      <c r="Q326" s="15">
        <f>IFERROR(Table37[[#This Row],[Total]]/Table37[[#This Row],[Mins]]*Table37[[#This Row],[Adj mins]],0)</f>
        <v>4.2496183206106872</v>
      </c>
      <c r="R326" s="15">
        <v>7.4</v>
      </c>
      <c r="S326" s="16">
        <v>83</v>
      </c>
      <c r="T326" s="17">
        <v>0.155</v>
      </c>
      <c r="U326" s="16">
        <v>29</v>
      </c>
      <c r="V326" s="71">
        <v>3.6</v>
      </c>
      <c r="W326" s="401" t="str">
        <f>IF(ISNA(MATCH($D326,'My Squad'!$C$2:$C$16,0)),"","Yes")</f>
        <v/>
      </c>
    </row>
    <row r="327" spans="1:23" ht="15.75" thickBot="1" x14ac:dyDescent="0.3">
      <c r="A327" s="577">
        <v>357</v>
      </c>
      <c r="B327" s="73">
        <v>10</v>
      </c>
      <c r="C327" s="5" t="s">
        <v>23</v>
      </c>
      <c r="D327" s="5" t="s">
        <v>1065</v>
      </c>
      <c r="E327" s="70" t="s">
        <v>13</v>
      </c>
      <c r="F327" s="71">
        <v>4.7</v>
      </c>
      <c r="G327" s="71">
        <v>6.6666666666666671E-3</v>
      </c>
      <c r="H327" s="71">
        <v>6.0000000000000001E-3</v>
      </c>
      <c r="I327" s="71">
        <v>8.0000000000000002E-3</v>
      </c>
      <c r="J327" s="71">
        <v>0</v>
      </c>
      <c r="K327" s="71">
        <v>3.2333333333333332E-2</v>
      </c>
      <c r="L327" s="71">
        <v>1.3333333333333333E-3</v>
      </c>
      <c r="M327" s="72">
        <v>5.4333333333333331E-2</v>
      </c>
      <c r="N327" s="23">
        <v>-0.41397163120567376</v>
      </c>
      <c r="O327" s="16">
        <v>1.5</v>
      </c>
      <c r="P327" s="15">
        <v>90</v>
      </c>
      <c r="Q327" s="15">
        <f>IFERROR(Table37[[#This Row],[Total]]/Table37[[#This Row],[Mins]]*Table37[[#This Row],[Adj mins]],0)</f>
        <v>3.26</v>
      </c>
      <c r="R327" s="15">
        <v>0</v>
      </c>
      <c r="S327" s="16">
        <v>1</v>
      </c>
      <c r="T327" s="17">
        <v>0</v>
      </c>
      <c r="U327" s="16">
        <v>1</v>
      </c>
      <c r="V327" s="71">
        <v>1</v>
      </c>
      <c r="W327" s="401" t="str">
        <f>IF(ISNA(MATCH($D327,'My Squad'!$C$2:$C$16,0)),"","Yes")</f>
        <v/>
      </c>
    </row>
    <row r="328" spans="1:23" ht="15.75" thickBot="1" x14ac:dyDescent="0.3">
      <c r="A328" s="577">
        <v>356</v>
      </c>
      <c r="B328" s="73">
        <v>10</v>
      </c>
      <c r="C328" s="5" t="s">
        <v>23</v>
      </c>
      <c r="D328" s="5" t="s">
        <v>251</v>
      </c>
      <c r="E328" s="70" t="s">
        <v>13</v>
      </c>
      <c r="F328" s="71">
        <v>4.9000000000000004</v>
      </c>
      <c r="G328" s="71">
        <v>8.8333333333333333E-2</v>
      </c>
      <c r="H328" s="71">
        <v>8.7999999999999995E-2</v>
      </c>
      <c r="I328" s="71">
        <v>8.2333333333333328E-2</v>
      </c>
      <c r="J328" s="71">
        <v>0</v>
      </c>
      <c r="K328" s="71">
        <v>0.40800000000000003</v>
      </c>
      <c r="L328" s="71">
        <v>3.0666666666666665E-2</v>
      </c>
      <c r="M328" s="72">
        <v>0.69733333333333336</v>
      </c>
      <c r="N328" s="23">
        <v>-0.26585034013605441</v>
      </c>
      <c r="O328" s="16">
        <v>19.621333333333332</v>
      </c>
      <c r="P328" s="15">
        <v>90</v>
      </c>
      <c r="Q328" s="15">
        <f>IFERROR(Table37[[#This Row],[Total]]/Table37[[#This Row],[Mins]]*Table37[[#This Row],[Adj mins]],0)</f>
        <v>3.1985593911388972</v>
      </c>
      <c r="R328" s="15">
        <v>1.3</v>
      </c>
      <c r="S328" s="16">
        <v>19</v>
      </c>
      <c r="T328" s="17">
        <v>2E-3</v>
      </c>
      <c r="U328" s="16">
        <v>14</v>
      </c>
      <c r="V328" s="71">
        <v>2.2999999999999998</v>
      </c>
      <c r="W328" s="401" t="str">
        <f>IF(ISNA(MATCH($D328,'My Squad'!$C$2:$C$16,0)),"","Yes")</f>
        <v/>
      </c>
    </row>
    <row r="329" spans="1:23" ht="15.75" thickBot="1" x14ac:dyDescent="0.3">
      <c r="A329" s="577">
        <v>360</v>
      </c>
      <c r="B329" s="73">
        <v>10</v>
      </c>
      <c r="C329" s="5" t="s">
        <v>23</v>
      </c>
      <c r="D329" s="5" t="s">
        <v>67</v>
      </c>
      <c r="E329" s="70" t="s">
        <v>13</v>
      </c>
      <c r="F329" s="71">
        <v>6.3</v>
      </c>
      <c r="G329" s="71">
        <v>0</v>
      </c>
      <c r="H329" s="71">
        <v>0</v>
      </c>
      <c r="I329" s="71">
        <v>0</v>
      </c>
      <c r="J329" s="71">
        <v>0</v>
      </c>
      <c r="K329" s="71">
        <v>0</v>
      </c>
      <c r="L329" s="71">
        <v>0</v>
      </c>
      <c r="M329" s="72">
        <v>0</v>
      </c>
      <c r="N329" s="23">
        <v>-0.31746031746031744</v>
      </c>
      <c r="O329" s="16">
        <v>0</v>
      </c>
      <c r="P329" s="15">
        <v>90</v>
      </c>
      <c r="Q329" s="15">
        <f>IFERROR(Table37[[#This Row],[Total]]/Table37[[#This Row],[Mins]]*Table37[[#This Row],[Adj mins]],0)</f>
        <v>0</v>
      </c>
      <c r="R329" s="15">
        <v>0.7</v>
      </c>
      <c r="S329" s="16">
        <v>33</v>
      </c>
      <c r="T329" s="17">
        <v>9.0000000000000011E-3</v>
      </c>
      <c r="U329" s="16">
        <v>2</v>
      </c>
      <c r="V329" s="71">
        <v>1</v>
      </c>
      <c r="W329" s="401" t="str">
        <f>IF(ISNA(MATCH($D329,'My Squad'!$C$2:$C$16,0)),"","Yes")</f>
        <v/>
      </c>
    </row>
    <row r="330" spans="1:23" ht="15.75" thickBot="1" x14ac:dyDescent="0.3">
      <c r="A330" s="577">
        <v>625</v>
      </c>
      <c r="B330" s="73">
        <v>10</v>
      </c>
      <c r="C330" s="5" t="s">
        <v>23</v>
      </c>
      <c r="D330" s="5" t="s">
        <v>1347</v>
      </c>
      <c r="E330" s="70" t="s">
        <v>13</v>
      </c>
      <c r="F330" s="71">
        <v>6.5</v>
      </c>
      <c r="G330" s="71">
        <v>0.72166666666666668</v>
      </c>
      <c r="H330" s="71">
        <v>0.58399999999999996</v>
      </c>
      <c r="I330" s="71">
        <v>0.27433333333333332</v>
      </c>
      <c r="J330" s="71">
        <v>0</v>
      </c>
      <c r="K330" s="71">
        <v>1.4013333333333333</v>
      </c>
      <c r="L330" s="71">
        <v>0.31566666666666665</v>
      </c>
      <c r="M330" s="72">
        <v>3.2970000000000002</v>
      </c>
      <c r="N330" s="23">
        <v>0.19953846153846155</v>
      </c>
      <c r="O330" s="16">
        <v>63.825000000000003</v>
      </c>
      <c r="P330" s="15">
        <v>90</v>
      </c>
      <c r="Q330" s="15">
        <f>IFERROR(Table37[[#This Row],[Total]]/Table37[[#This Row],[Mins]]*Table37[[#This Row],[Adj mins]],0)</f>
        <v>4.6491186839012926</v>
      </c>
      <c r="R330" s="15">
        <v>5.2</v>
      </c>
      <c r="S330" s="16">
        <v>59</v>
      </c>
      <c r="T330" s="17">
        <v>6.9999999999999993E-3</v>
      </c>
      <c r="U330" s="16">
        <v>13</v>
      </c>
      <c r="V330" s="71">
        <v>1.6</v>
      </c>
      <c r="W330" s="401" t="str">
        <f>IF(ISNA(MATCH($D330,'My Squad'!$C$2:$C$16,0)),"","Yes")</f>
        <v/>
      </c>
    </row>
    <row r="331" spans="1:23" ht="15.75" thickBot="1" x14ac:dyDescent="0.3">
      <c r="A331" s="577">
        <v>354</v>
      </c>
      <c r="B331" s="73">
        <v>10</v>
      </c>
      <c r="C331" s="5" t="s">
        <v>23</v>
      </c>
      <c r="D331" s="5" t="s">
        <v>245</v>
      </c>
      <c r="E331" s="70" t="s">
        <v>13</v>
      </c>
      <c r="F331" s="71">
        <v>5.6</v>
      </c>
      <c r="G331" s="71">
        <v>0.23499999999999999</v>
      </c>
      <c r="H331" s="71">
        <v>0.30499999999999999</v>
      </c>
      <c r="I331" s="71">
        <v>0.23766666666666666</v>
      </c>
      <c r="J331" s="71">
        <v>0</v>
      </c>
      <c r="K331" s="71">
        <v>1.0216666666666667</v>
      </c>
      <c r="L331" s="71">
        <v>0.10566666666666667</v>
      </c>
      <c r="M331" s="72">
        <v>1.905</v>
      </c>
      <c r="N331" s="23">
        <v>-1.696428571428571E-2</v>
      </c>
      <c r="O331" s="16">
        <v>54.143000000000001</v>
      </c>
      <c r="P331" s="15">
        <v>90</v>
      </c>
      <c r="Q331" s="15">
        <f>IFERROR(Table37[[#This Row],[Total]]/Table37[[#This Row],[Mins]]*Table37[[#This Row],[Adj mins]],0)</f>
        <v>3.166614336109931</v>
      </c>
      <c r="R331" s="15">
        <v>7.8</v>
      </c>
      <c r="S331" s="16">
        <v>78</v>
      </c>
      <c r="T331" s="17">
        <v>4.2000000000000003E-2</v>
      </c>
      <c r="U331" s="16">
        <v>40</v>
      </c>
      <c r="V331" s="71">
        <v>4.4000000000000004</v>
      </c>
      <c r="W331" s="401" t="str">
        <f>IF(ISNA(MATCH($D331,'My Squad'!$C$2:$C$16,0)),"","Yes")</f>
        <v/>
      </c>
    </row>
    <row r="332" spans="1:23" ht="15.75" thickBot="1" x14ac:dyDescent="0.3">
      <c r="A332" s="577">
        <v>349</v>
      </c>
      <c r="B332" s="73">
        <v>10</v>
      </c>
      <c r="C332" s="5" t="s">
        <v>23</v>
      </c>
      <c r="D332" s="5" t="s">
        <v>32</v>
      </c>
      <c r="E332" s="70" t="s">
        <v>13</v>
      </c>
      <c r="F332" s="71">
        <v>6.4</v>
      </c>
      <c r="G332" s="71">
        <v>0.89666666666666661</v>
      </c>
      <c r="H332" s="71">
        <v>0.88500000000000001</v>
      </c>
      <c r="I332" s="71">
        <v>0.38200000000000001</v>
      </c>
      <c r="J332" s="71">
        <v>0</v>
      </c>
      <c r="K332" s="71">
        <v>1.7033333333333334</v>
      </c>
      <c r="L332" s="71">
        <v>0.56599999999999995</v>
      </c>
      <c r="M332" s="72">
        <v>4.4329999999999998</v>
      </c>
      <c r="N332" s="23">
        <v>0.38015624999999997</v>
      </c>
      <c r="O332" s="16">
        <v>87.940666666666672</v>
      </c>
      <c r="P332" s="15">
        <v>90</v>
      </c>
      <c r="Q332" s="15">
        <f>IFERROR(Table37[[#This Row],[Total]]/Table37[[#This Row],[Mins]]*Table37[[#This Row],[Adj mins]],0)</f>
        <v>4.5368089090371537</v>
      </c>
      <c r="R332" s="15">
        <v>3.8</v>
      </c>
      <c r="S332" s="16">
        <v>49</v>
      </c>
      <c r="T332" s="17">
        <v>3.0000000000000001E-3</v>
      </c>
      <c r="U332" s="16">
        <v>15</v>
      </c>
      <c r="V332" s="71">
        <v>2.1</v>
      </c>
      <c r="W332" s="401" t="str">
        <f>IF(ISNA(MATCH($D332,'My Squad'!$C$2:$C$16,0)),"","Yes")</f>
        <v/>
      </c>
    </row>
    <row r="333" spans="1:23" ht="15.75" thickBot="1" x14ac:dyDescent="0.3">
      <c r="A333" s="577">
        <v>346</v>
      </c>
      <c r="B333" s="73">
        <v>10</v>
      </c>
      <c r="C333" s="5" t="s">
        <v>23</v>
      </c>
      <c r="D333" s="5" t="s">
        <v>339</v>
      </c>
      <c r="E333" s="70" t="s">
        <v>13</v>
      </c>
      <c r="F333" s="71">
        <v>6.3</v>
      </c>
      <c r="G333" s="71">
        <v>0</v>
      </c>
      <c r="H333" s="71">
        <v>0</v>
      </c>
      <c r="I333" s="71">
        <v>0</v>
      </c>
      <c r="J333" s="71">
        <v>0</v>
      </c>
      <c r="K333" s="71">
        <v>0</v>
      </c>
      <c r="L333" s="71">
        <v>0</v>
      </c>
      <c r="M333" s="72">
        <v>0</v>
      </c>
      <c r="N333" s="23">
        <v>-0.31746031746031744</v>
      </c>
      <c r="O333" s="16">
        <v>0</v>
      </c>
      <c r="P333" s="15">
        <v>90</v>
      </c>
      <c r="Q333" s="15">
        <f>IFERROR(Table37[[#This Row],[Total]]/Table37[[#This Row],[Mins]]*Table37[[#This Row],[Adj mins]],0)</f>
        <v>0</v>
      </c>
      <c r="R333" s="15">
        <v>4.5</v>
      </c>
      <c r="S333" s="16">
        <v>57</v>
      </c>
      <c r="T333" s="17">
        <v>1.9E-2</v>
      </c>
      <c r="U333" s="16">
        <v>21</v>
      </c>
      <c r="V333" s="71">
        <v>3</v>
      </c>
      <c r="W333" s="401" t="str">
        <f>IF(ISNA(MATCH($D333,'My Squad'!$C$2:$C$16,0)),"","Yes")</f>
        <v/>
      </c>
    </row>
    <row r="334" spans="1:23" ht="15.75" thickBot="1" x14ac:dyDescent="0.3">
      <c r="A334" s="577">
        <v>342</v>
      </c>
      <c r="B334" s="73">
        <v>10</v>
      </c>
      <c r="C334" s="5" t="s">
        <v>23</v>
      </c>
      <c r="D334" s="5" t="s">
        <v>48</v>
      </c>
      <c r="E334" s="70" t="s">
        <v>13</v>
      </c>
      <c r="F334" s="71">
        <v>6.5</v>
      </c>
      <c r="G334" s="71">
        <v>0.62666666666666671</v>
      </c>
      <c r="H334" s="71">
        <v>0.64500000000000002</v>
      </c>
      <c r="I334" s="71">
        <v>0.35</v>
      </c>
      <c r="J334" s="71">
        <v>0</v>
      </c>
      <c r="K334" s="71">
        <v>1.5496666666666667</v>
      </c>
      <c r="L334" s="71">
        <v>0.33666666666666667</v>
      </c>
      <c r="M334" s="72">
        <v>3.508</v>
      </c>
      <c r="N334" s="23">
        <v>0.23200000000000001</v>
      </c>
      <c r="O334" s="16">
        <v>78.965999999999994</v>
      </c>
      <c r="P334" s="15">
        <v>90</v>
      </c>
      <c r="Q334" s="15">
        <f>IFERROR(Table37[[#This Row],[Total]]/Table37[[#This Row],[Mins]]*Table37[[#This Row],[Adj mins]],0)</f>
        <v>3.998176430362435</v>
      </c>
      <c r="R334" s="15">
        <v>8.1</v>
      </c>
      <c r="S334" s="16">
        <v>81</v>
      </c>
      <c r="T334" s="17">
        <v>5.2999999999999999E-2</v>
      </c>
      <c r="U334" s="16">
        <v>30</v>
      </c>
      <c r="V334" s="71">
        <v>3.3</v>
      </c>
      <c r="W334" s="401" t="str">
        <f>IF(ISNA(MATCH($D334,'My Squad'!$C$2:$C$16,0)),"","Yes")</f>
        <v/>
      </c>
    </row>
    <row r="335" spans="1:23" ht="15.75" thickBot="1" x14ac:dyDescent="0.3">
      <c r="A335" s="577">
        <v>343</v>
      </c>
      <c r="B335" s="73">
        <v>10</v>
      </c>
      <c r="C335" s="5" t="s">
        <v>23</v>
      </c>
      <c r="D335" s="5" t="s">
        <v>262</v>
      </c>
      <c r="E335" s="70" t="s">
        <v>13</v>
      </c>
      <c r="F335" s="71">
        <v>4.7</v>
      </c>
      <c r="G335" s="71">
        <v>0</v>
      </c>
      <c r="H335" s="71">
        <v>0</v>
      </c>
      <c r="I335" s="71">
        <v>0</v>
      </c>
      <c r="J335" s="71">
        <v>0</v>
      </c>
      <c r="K335" s="71">
        <v>0</v>
      </c>
      <c r="L335" s="71">
        <v>0</v>
      </c>
      <c r="M335" s="72">
        <v>0</v>
      </c>
      <c r="N335" s="23">
        <v>-0.42553191489361702</v>
      </c>
      <c r="O335" s="16">
        <v>0</v>
      </c>
      <c r="P335" s="15">
        <v>90</v>
      </c>
      <c r="Q335" s="15">
        <f>IFERROR(Table37[[#This Row],[Total]]/Table37[[#This Row],[Mins]]*Table37[[#This Row],[Adj mins]],0)</f>
        <v>0</v>
      </c>
      <c r="R335" s="15">
        <v>0</v>
      </c>
      <c r="S335" s="16" t="s">
        <v>374</v>
      </c>
      <c r="T335" s="17">
        <v>1E-3</v>
      </c>
      <c r="U335" s="16">
        <v>0</v>
      </c>
      <c r="V335" s="71">
        <v>0</v>
      </c>
      <c r="W335" s="401" t="str">
        <f>IF(ISNA(MATCH($D335,'My Squad'!$C$2:$C$16,0)),"","Yes")</f>
        <v/>
      </c>
    </row>
    <row r="336" spans="1:23" ht="15.75" thickBot="1" x14ac:dyDescent="0.3">
      <c r="A336" s="577">
        <v>571</v>
      </c>
      <c r="B336" s="73">
        <v>10</v>
      </c>
      <c r="C336" s="5" t="s">
        <v>23</v>
      </c>
      <c r="D336" s="5" t="s">
        <v>653</v>
      </c>
      <c r="E336" s="70" t="s">
        <v>13</v>
      </c>
      <c r="F336" s="71">
        <v>6.5</v>
      </c>
      <c r="G336" s="71">
        <v>0.10333333333333333</v>
      </c>
      <c r="H336" s="71">
        <v>0.106</v>
      </c>
      <c r="I336" s="71">
        <v>3.9333333333333331E-2</v>
      </c>
      <c r="J336" s="71">
        <v>0</v>
      </c>
      <c r="K336" s="71">
        <v>0.155</v>
      </c>
      <c r="L336" s="71">
        <v>7.5999999999999998E-2</v>
      </c>
      <c r="M336" s="72">
        <v>0.47966666666666669</v>
      </c>
      <c r="N336" s="23">
        <v>-0.23389743589743589</v>
      </c>
      <c r="O336" s="16">
        <v>8.4093333333333327</v>
      </c>
      <c r="P336" s="15">
        <v>90</v>
      </c>
      <c r="Q336" s="15">
        <f>IFERROR(Table37[[#This Row],[Total]]/Table37[[#This Row],[Mins]]*Table37[[#This Row],[Adj mins]],0)</f>
        <v>5.1335817345806252</v>
      </c>
      <c r="R336" s="15">
        <v>5</v>
      </c>
      <c r="S336" s="16">
        <v>65</v>
      </c>
      <c r="T336" s="17">
        <v>1.9E-2</v>
      </c>
      <c r="U336" s="16">
        <v>26</v>
      </c>
      <c r="V336" s="71">
        <v>3.7</v>
      </c>
      <c r="W336" s="401" t="str">
        <f>IF(ISNA(MATCH($D336,'My Squad'!$C$2:$C$16,0)),"","Yes")</f>
        <v/>
      </c>
    </row>
    <row r="337" spans="1:23" ht="15.75" thickBot="1" x14ac:dyDescent="0.3">
      <c r="A337" s="577">
        <v>348</v>
      </c>
      <c r="B337" s="73">
        <v>10</v>
      </c>
      <c r="C337" s="5" t="s">
        <v>23</v>
      </c>
      <c r="D337" s="5" t="s">
        <v>27</v>
      </c>
      <c r="E337" s="70" t="s">
        <v>13</v>
      </c>
      <c r="F337" s="71">
        <v>9.3000000000000007</v>
      </c>
      <c r="G337" s="71">
        <v>1.605</v>
      </c>
      <c r="H337" s="71">
        <v>0.79300000000000004</v>
      </c>
      <c r="I337" s="71">
        <v>0.36266666666666669</v>
      </c>
      <c r="J337" s="71">
        <v>0</v>
      </c>
      <c r="K337" s="71">
        <v>1.8069999999999999</v>
      </c>
      <c r="L337" s="71">
        <v>0.74833333333333329</v>
      </c>
      <c r="M337" s="72">
        <v>5.3159999999999998</v>
      </c>
      <c r="N337" s="23">
        <v>0.35655913978494619</v>
      </c>
      <c r="O337" s="16">
        <v>83.990333333333339</v>
      </c>
      <c r="P337" s="15">
        <v>90</v>
      </c>
      <c r="Q337" s="15">
        <f>IFERROR(Table37[[#This Row],[Total]]/Table37[[#This Row],[Mins]]*Table37[[#This Row],[Adj mins]],0)</f>
        <v>5.6963698203364661</v>
      </c>
      <c r="R337" s="15">
        <v>3.1</v>
      </c>
      <c r="S337" s="16">
        <v>47</v>
      </c>
      <c r="T337" s="17">
        <v>8.199999999999999E-2</v>
      </c>
      <c r="U337" s="16">
        <v>12</v>
      </c>
      <c r="V337" s="71">
        <v>2</v>
      </c>
      <c r="W337" s="401" t="str">
        <f>IF(ISNA(MATCH($D337,'My Squad'!$C$2:$C$16,0)),"","Yes")</f>
        <v/>
      </c>
    </row>
    <row r="338" spans="1:23" ht="15.75" thickBot="1" x14ac:dyDescent="0.3">
      <c r="A338" s="577">
        <v>345</v>
      </c>
      <c r="B338" s="73">
        <v>10</v>
      </c>
      <c r="C338" s="5" t="s">
        <v>23</v>
      </c>
      <c r="D338" s="5" t="s">
        <v>340</v>
      </c>
      <c r="E338" s="70" t="s">
        <v>13</v>
      </c>
      <c r="F338" s="71">
        <v>9.4</v>
      </c>
      <c r="G338" s="71">
        <v>0.65666666666666662</v>
      </c>
      <c r="H338" s="71">
        <v>0.75</v>
      </c>
      <c r="I338" s="71">
        <v>0.22766666666666666</v>
      </c>
      <c r="J338" s="71">
        <v>0</v>
      </c>
      <c r="K338" s="71">
        <v>1.1039999999999999</v>
      </c>
      <c r="L338" s="71">
        <v>0.38166666666666665</v>
      </c>
      <c r="M338" s="72">
        <v>3.12</v>
      </c>
      <c r="N338" s="23">
        <v>0.11914893617021277</v>
      </c>
      <c r="O338" s="16">
        <v>52.103666666666669</v>
      </c>
      <c r="P338" s="15">
        <v>90</v>
      </c>
      <c r="Q338" s="15">
        <f>IFERROR(Table37[[#This Row],[Total]]/Table37[[#This Row],[Mins]]*Table37[[#This Row],[Adj mins]],0)</f>
        <v>5.3892560344441529</v>
      </c>
      <c r="R338" s="15">
        <v>4</v>
      </c>
      <c r="S338" s="16">
        <v>89</v>
      </c>
      <c r="T338" s="17">
        <v>3.7999999999999999E-2</v>
      </c>
      <c r="U338" s="16">
        <v>18</v>
      </c>
      <c r="V338" s="71">
        <v>4.5</v>
      </c>
      <c r="W338" s="401" t="str">
        <f>IF(ISNA(MATCH($D338,'My Squad'!$C$2:$C$16,0)),"","Yes")</f>
        <v/>
      </c>
    </row>
    <row r="339" spans="1:23" ht="15.75" thickBot="1" x14ac:dyDescent="0.3">
      <c r="A339" s="577">
        <v>351</v>
      </c>
      <c r="B339" s="73">
        <v>10</v>
      </c>
      <c r="C339" s="5" t="s">
        <v>23</v>
      </c>
      <c r="D339" s="5" t="s">
        <v>24</v>
      </c>
      <c r="E339" s="70" t="s">
        <v>15</v>
      </c>
      <c r="F339" s="71">
        <v>15.4</v>
      </c>
      <c r="G339" s="71">
        <v>3.3439999999999999</v>
      </c>
      <c r="H339" s="71">
        <v>0.28999999999999998</v>
      </c>
      <c r="I339" s="71">
        <v>0</v>
      </c>
      <c r="J339" s="71">
        <v>0</v>
      </c>
      <c r="K339" s="71">
        <v>1.7796666666666665</v>
      </c>
      <c r="L339" s="71">
        <v>1.0793333333333333</v>
      </c>
      <c r="M339" s="72">
        <v>6.4930000000000003</v>
      </c>
      <c r="N339" s="23">
        <v>0.29175324675324676</v>
      </c>
      <c r="O339" s="16">
        <v>87.773666666666671</v>
      </c>
      <c r="P339" s="15">
        <v>90</v>
      </c>
      <c r="Q339" s="15">
        <f>IFERROR(Table37[[#This Row],[Total]]/Table37[[#This Row],[Mins]]*Table37[[#This Row],[Adj mins]],0)</f>
        <v>6.6576915627693953</v>
      </c>
      <c r="R339" s="15">
        <v>9</v>
      </c>
      <c r="S339" s="16">
        <v>90</v>
      </c>
      <c r="T339" s="17">
        <v>0.73299999999999998</v>
      </c>
      <c r="U339" s="16">
        <v>75</v>
      </c>
      <c r="V339" s="71">
        <v>8.3000000000000007</v>
      </c>
      <c r="W339" s="401" t="str">
        <f>IF(ISNA(MATCH($D339,'My Squad'!$C$2:$C$16,0)),"","Yes")</f>
        <v>Yes</v>
      </c>
    </row>
    <row r="340" spans="1:23" ht="15.75" thickBot="1" x14ac:dyDescent="0.3">
      <c r="A340" s="577">
        <v>367</v>
      </c>
      <c r="B340" s="73">
        <v>10</v>
      </c>
      <c r="C340" s="5" t="s">
        <v>30</v>
      </c>
      <c r="D340" s="5" t="s">
        <v>263</v>
      </c>
      <c r="E340" s="70" t="s">
        <v>16</v>
      </c>
      <c r="F340" s="71">
        <v>4.4000000000000004</v>
      </c>
      <c r="G340" s="71">
        <v>0</v>
      </c>
      <c r="H340" s="71">
        <v>1E-3</v>
      </c>
      <c r="I340" s="71">
        <v>1.3333333333333322E-3</v>
      </c>
      <c r="J340" s="71">
        <v>2.5999999999999999E-2</v>
      </c>
      <c r="K340" s="71">
        <v>9.9333333333333329E-2</v>
      </c>
      <c r="L340" s="71">
        <v>4.6666666666666671E-3</v>
      </c>
      <c r="M340" s="72">
        <v>0.13233333333333333</v>
      </c>
      <c r="N340" s="23">
        <v>-0.42446969696969694</v>
      </c>
      <c r="O340" s="16">
        <v>4.53</v>
      </c>
      <c r="P340" s="15">
        <v>90</v>
      </c>
      <c r="Q340" s="15">
        <f>IFERROR(Table37[[#This Row],[Total]]/Table37[[#This Row],[Mins]]*Table37[[#This Row],[Adj mins]],0)</f>
        <v>2.6291390728476816</v>
      </c>
      <c r="R340" s="15">
        <v>0</v>
      </c>
      <c r="S340" s="16">
        <v>0</v>
      </c>
      <c r="T340" s="17">
        <v>1E-3</v>
      </c>
      <c r="U340" s="16">
        <v>0</v>
      </c>
      <c r="V340" s="71">
        <v>0</v>
      </c>
      <c r="W340" s="401" t="str">
        <f>IF(ISNA(MATCH($D340,'My Squad'!$C$2:$C$16,0)),"","Yes")</f>
        <v/>
      </c>
    </row>
    <row r="341" spans="1:23" ht="15.75" thickBot="1" x14ac:dyDescent="0.3">
      <c r="A341" s="577">
        <v>383</v>
      </c>
      <c r="B341" s="73">
        <v>10</v>
      </c>
      <c r="C341" s="5" t="s">
        <v>30</v>
      </c>
      <c r="D341" s="5" t="s">
        <v>71</v>
      </c>
      <c r="E341" s="70" t="s">
        <v>16</v>
      </c>
      <c r="F341" s="71">
        <v>5</v>
      </c>
      <c r="G341" s="71">
        <v>0</v>
      </c>
      <c r="H341" s="71">
        <v>3.6999999999999998E-2</v>
      </c>
      <c r="I341" s="71">
        <v>5.600000000000005E-2</v>
      </c>
      <c r="J341" s="71">
        <v>0.42699999999999999</v>
      </c>
      <c r="K341" s="71">
        <v>1.8676666666666668</v>
      </c>
      <c r="L341" s="71">
        <v>6.2666666666666662E-2</v>
      </c>
      <c r="M341" s="72">
        <v>2.4503333333333335</v>
      </c>
      <c r="N341" s="23">
        <v>9.0066666666666698E-2</v>
      </c>
      <c r="O341" s="16">
        <v>85.082999999999998</v>
      </c>
      <c r="P341" s="15">
        <v>90</v>
      </c>
      <c r="Q341" s="15">
        <f>IFERROR(Table37[[#This Row],[Total]]/Table37[[#This Row],[Mins]]*Table37[[#This Row],[Adj mins]],0)</f>
        <v>2.5919396354148305</v>
      </c>
      <c r="R341" s="15">
        <v>9</v>
      </c>
      <c r="S341" s="16">
        <v>90</v>
      </c>
      <c r="T341" s="17">
        <v>7.0999999999999994E-2</v>
      </c>
      <c r="U341" s="16">
        <v>42</v>
      </c>
      <c r="V341" s="71">
        <v>4.7</v>
      </c>
      <c r="W341" s="401" t="str">
        <f>IF(ISNA(MATCH($D341,'My Squad'!$C$2:$C$16,0)),"","Yes")</f>
        <v/>
      </c>
    </row>
    <row r="342" spans="1:23" ht="15.75" thickBot="1" x14ac:dyDescent="0.3">
      <c r="A342" s="577">
        <v>374</v>
      </c>
      <c r="B342" s="73">
        <v>10</v>
      </c>
      <c r="C342" s="5" t="s">
        <v>30</v>
      </c>
      <c r="D342" s="5" t="s">
        <v>654</v>
      </c>
      <c r="E342" s="70" t="s">
        <v>16</v>
      </c>
      <c r="F342" s="71">
        <v>4</v>
      </c>
      <c r="G342" s="71">
        <v>0</v>
      </c>
      <c r="H342" s="71">
        <v>0</v>
      </c>
      <c r="I342" s="71">
        <v>3.3333333333333327E-4</v>
      </c>
      <c r="J342" s="71">
        <v>1E-3</v>
      </c>
      <c r="K342" s="71">
        <v>4.6666666666666671E-3</v>
      </c>
      <c r="L342" s="71">
        <v>0</v>
      </c>
      <c r="M342" s="72">
        <v>6.0000000000000001E-3</v>
      </c>
      <c r="N342" s="23">
        <v>-0.4985</v>
      </c>
      <c r="O342" s="16">
        <v>0.21</v>
      </c>
      <c r="P342" s="15">
        <v>90</v>
      </c>
      <c r="Q342" s="15">
        <f>IFERROR(Table37[[#This Row],[Total]]/Table37[[#This Row],[Mins]]*Table37[[#This Row],[Adj mins]],0)</f>
        <v>2.5714285714285716</v>
      </c>
      <c r="R342" s="15">
        <v>0</v>
      </c>
      <c r="S342" s="16">
        <v>0</v>
      </c>
      <c r="T342" s="17">
        <v>3.0000000000000001E-3</v>
      </c>
      <c r="U342" s="16">
        <v>0</v>
      </c>
      <c r="V342" s="71">
        <v>0</v>
      </c>
      <c r="W342" s="401" t="str">
        <f>IF(ISNA(MATCH($D342,'My Squad'!$C$2:$C$16,0)),"","Yes")</f>
        <v/>
      </c>
    </row>
    <row r="343" spans="1:23" ht="15.75" thickBot="1" x14ac:dyDescent="0.3">
      <c r="A343" s="577">
        <v>369</v>
      </c>
      <c r="B343" s="73">
        <v>10</v>
      </c>
      <c r="C343" s="5" t="s">
        <v>30</v>
      </c>
      <c r="D343" s="5" t="s">
        <v>146</v>
      </c>
      <c r="E343" s="70" t="s">
        <v>14</v>
      </c>
      <c r="F343" s="71">
        <v>5.0999999999999996</v>
      </c>
      <c r="G343" s="71">
        <v>0.374</v>
      </c>
      <c r="H343" s="71">
        <v>0.31900000000000001</v>
      </c>
      <c r="I343" s="71">
        <v>5.366666666666664E-2</v>
      </c>
      <c r="J343" s="71">
        <v>0</v>
      </c>
      <c r="K343" s="71">
        <v>1.6573333333333333</v>
      </c>
      <c r="L343" s="71">
        <v>0.25966666666666666</v>
      </c>
      <c r="M343" s="72">
        <v>2.6636666666666668</v>
      </c>
      <c r="N343" s="23">
        <v>0.13013071895424841</v>
      </c>
      <c r="O343" s="16">
        <v>84.691999999999993</v>
      </c>
      <c r="P343" s="15">
        <v>90</v>
      </c>
      <c r="Q343" s="15">
        <f>IFERROR(Table37[[#This Row],[Total]]/Table37[[#This Row],[Mins]]*Table37[[#This Row],[Adj mins]],0)</f>
        <v>2.8306097388183069</v>
      </c>
      <c r="R343" s="15">
        <v>9</v>
      </c>
      <c r="S343" s="16">
        <v>90</v>
      </c>
      <c r="T343" s="17">
        <v>0.10099999999999999</v>
      </c>
      <c r="U343" s="16">
        <v>37</v>
      </c>
      <c r="V343" s="71">
        <v>4.0999999999999996</v>
      </c>
      <c r="W343" s="401" t="str">
        <f>IF(ISNA(MATCH($D343,'My Squad'!$C$2:$C$16,0)),"","Yes")</f>
        <v/>
      </c>
    </row>
    <row r="344" spans="1:23" ht="15.75" thickBot="1" x14ac:dyDescent="0.3">
      <c r="A344" s="577">
        <v>377</v>
      </c>
      <c r="B344" s="73">
        <v>10</v>
      </c>
      <c r="C344" s="5" t="s">
        <v>30</v>
      </c>
      <c r="D344" s="5" t="s">
        <v>134</v>
      </c>
      <c r="E344" s="70" t="s">
        <v>14</v>
      </c>
      <c r="F344" s="71">
        <v>4.9000000000000004</v>
      </c>
      <c r="G344" s="71">
        <v>0</v>
      </c>
      <c r="H344" s="71">
        <v>0</v>
      </c>
      <c r="I344" s="71">
        <v>0</v>
      </c>
      <c r="J344" s="71">
        <v>0</v>
      </c>
      <c r="K344" s="71">
        <v>0</v>
      </c>
      <c r="L344" s="71">
        <v>0</v>
      </c>
      <c r="M344" s="72">
        <v>0</v>
      </c>
      <c r="N344" s="23">
        <v>-0.4081632653061224</v>
      </c>
      <c r="O344" s="16">
        <v>0</v>
      </c>
      <c r="P344" s="15">
        <v>90</v>
      </c>
      <c r="Q344" s="15">
        <f>IFERROR(Table37[[#This Row],[Total]]/Table37[[#This Row],[Mins]]*Table37[[#This Row],[Adj mins]],0)</f>
        <v>0</v>
      </c>
      <c r="R344" s="15">
        <v>2.7</v>
      </c>
      <c r="S344" s="16">
        <v>48</v>
      </c>
      <c r="T344" s="17">
        <v>5.0000000000000001E-3</v>
      </c>
      <c r="U344" s="16">
        <v>8</v>
      </c>
      <c r="V344" s="71">
        <v>1.6</v>
      </c>
      <c r="W344" s="401" t="str">
        <f>IF(ISNA(MATCH($D344,'My Squad'!$C$2:$C$16,0)),"","Yes")</f>
        <v/>
      </c>
    </row>
    <row r="345" spans="1:23" ht="15.75" thickBot="1" x14ac:dyDescent="0.3">
      <c r="A345" s="577">
        <v>371</v>
      </c>
      <c r="B345" s="73">
        <v>10</v>
      </c>
      <c r="C345" s="5" t="s">
        <v>30</v>
      </c>
      <c r="D345" s="5" t="s">
        <v>277</v>
      </c>
      <c r="E345" s="70" t="s">
        <v>14</v>
      </c>
      <c r="F345" s="71">
        <v>4.4000000000000004</v>
      </c>
      <c r="G345" s="71">
        <v>0.01</v>
      </c>
      <c r="H345" s="71">
        <v>1.0999999999999999E-2</v>
      </c>
      <c r="I345" s="71">
        <v>8.6666666666666697E-3</v>
      </c>
      <c r="J345" s="71">
        <v>0</v>
      </c>
      <c r="K345" s="71">
        <v>0.12100000000000001</v>
      </c>
      <c r="L345" s="71">
        <v>7.0000000000000001E-3</v>
      </c>
      <c r="M345" s="72">
        <v>0.15766666666666668</v>
      </c>
      <c r="N345" s="23">
        <v>-0.4187121212121212</v>
      </c>
      <c r="O345" s="16">
        <v>5.8419999999999996</v>
      </c>
      <c r="P345" s="15">
        <v>90</v>
      </c>
      <c r="Q345" s="15">
        <f>IFERROR(Table37[[#This Row],[Total]]/Table37[[#This Row],[Mins]]*Table37[[#This Row],[Adj mins]],0)</f>
        <v>2.4289626840123248</v>
      </c>
      <c r="R345" s="15">
        <v>2.2000000000000002</v>
      </c>
      <c r="S345" s="16">
        <v>50</v>
      </c>
      <c r="T345" s="17">
        <v>1E-3</v>
      </c>
      <c r="U345" s="16">
        <v>12</v>
      </c>
      <c r="V345" s="71">
        <v>3</v>
      </c>
      <c r="W345" s="401" t="str">
        <f>IF(ISNA(MATCH($D345,'My Squad'!$C$2:$C$16,0)),"","Yes")</f>
        <v/>
      </c>
    </row>
    <row r="346" spans="1:23" ht="15.75" thickBot="1" x14ac:dyDescent="0.3">
      <c r="A346" s="577">
        <v>380</v>
      </c>
      <c r="B346" s="73">
        <v>10</v>
      </c>
      <c r="C346" s="5" t="s">
        <v>30</v>
      </c>
      <c r="D346" s="5" t="s">
        <v>341</v>
      </c>
      <c r="E346" s="70" t="s">
        <v>14</v>
      </c>
      <c r="F346" s="71">
        <v>4.4000000000000004</v>
      </c>
      <c r="G346" s="71">
        <v>0.36199999999999999</v>
      </c>
      <c r="H346" s="71">
        <v>0.13900000000000001</v>
      </c>
      <c r="I346" s="71">
        <v>5.4333333333333234E-2</v>
      </c>
      <c r="J346" s="71">
        <v>0</v>
      </c>
      <c r="K346" s="71">
        <v>1.573</v>
      </c>
      <c r="L346" s="71">
        <v>0.13333333333333333</v>
      </c>
      <c r="M346" s="72">
        <v>2.2616666666666667</v>
      </c>
      <c r="N346" s="23">
        <v>5.9469696969696978E-2</v>
      </c>
      <c r="O346" s="16">
        <v>83.821666666666673</v>
      </c>
      <c r="P346" s="15">
        <v>90</v>
      </c>
      <c r="Q346" s="15">
        <f>IFERROR(Table37[[#This Row],[Total]]/Table37[[#This Row],[Mins]]*Table37[[#This Row],[Adj mins]],0)</f>
        <v>2.4283697532459785</v>
      </c>
      <c r="R346" s="15">
        <v>7.8</v>
      </c>
      <c r="S346" s="16">
        <v>88</v>
      </c>
      <c r="T346" s="17">
        <v>4.2999999999999997E-2</v>
      </c>
      <c r="U346" s="16">
        <v>22</v>
      </c>
      <c r="V346" s="71">
        <v>2.8</v>
      </c>
      <c r="W346" s="401" t="str">
        <f>IF(ISNA(MATCH($D346,'My Squad'!$C$2:$C$16,0)),"","Yes")</f>
        <v/>
      </c>
    </row>
    <row r="347" spans="1:23" ht="15.75" thickBot="1" x14ac:dyDescent="0.3">
      <c r="A347" s="577">
        <v>387</v>
      </c>
      <c r="B347" s="73">
        <v>10</v>
      </c>
      <c r="C347" s="5" t="s">
        <v>30</v>
      </c>
      <c r="D347" s="5" t="s">
        <v>101</v>
      </c>
      <c r="E347" s="70" t="s">
        <v>14</v>
      </c>
      <c r="F347" s="71">
        <v>4.9000000000000004</v>
      </c>
      <c r="G347" s="71">
        <v>0.01</v>
      </c>
      <c r="H347" s="71">
        <v>4.9000000000000002E-2</v>
      </c>
      <c r="I347" s="71">
        <v>1.4999999999999999E-2</v>
      </c>
      <c r="J347" s="71">
        <v>0</v>
      </c>
      <c r="K347" s="71">
        <v>0.19033333333333333</v>
      </c>
      <c r="L347" s="71">
        <v>2.5999999999999999E-2</v>
      </c>
      <c r="M347" s="72">
        <v>0.29033333333333333</v>
      </c>
      <c r="N347" s="23">
        <v>-0.34891156462585032</v>
      </c>
      <c r="O347" s="16">
        <v>10.390666666666666</v>
      </c>
      <c r="P347" s="15">
        <v>90</v>
      </c>
      <c r="Q347" s="15">
        <f>IFERROR(Table37[[#This Row],[Total]]/Table37[[#This Row],[Mins]]*Table37[[#This Row],[Adj mins]],0)</f>
        <v>2.5147568330553063</v>
      </c>
      <c r="R347" s="15">
        <v>0</v>
      </c>
      <c r="S347" s="16" t="s">
        <v>374</v>
      </c>
      <c r="T347" s="17">
        <v>2E-3</v>
      </c>
      <c r="U347" s="16">
        <v>0</v>
      </c>
      <c r="V347" s="71">
        <v>0</v>
      </c>
      <c r="W347" s="401" t="str">
        <f>IF(ISNA(MATCH($D347,'My Squad'!$C$2:$C$16,0)),"","Yes")</f>
        <v/>
      </c>
    </row>
    <row r="348" spans="1:23" ht="15.75" thickBot="1" x14ac:dyDescent="0.3">
      <c r="A348" s="577">
        <v>572</v>
      </c>
      <c r="B348" s="73">
        <v>10</v>
      </c>
      <c r="C348" s="5" t="s">
        <v>30</v>
      </c>
      <c r="D348" s="5" t="s">
        <v>655</v>
      </c>
      <c r="E348" s="70" t="s">
        <v>14</v>
      </c>
      <c r="F348" s="71">
        <v>4.3</v>
      </c>
      <c r="G348" s="71">
        <v>0</v>
      </c>
      <c r="H348" s="71">
        <v>0</v>
      </c>
      <c r="I348" s="71">
        <v>0</v>
      </c>
      <c r="J348" s="71">
        <v>0</v>
      </c>
      <c r="K348" s="71">
        <v>0</v>
      </c>
      <c r="L348" s="71">
        <v>0</v>
      </c>
      <c r="M348" s="72">
        <v>0</v>
      </c>
      <c r="N348" s="23">
        <v>-0.46511627906976744</v>
      </c>
      <c r="O348" s="16">
        <v>0</v>
      </c>
      <c r="P348" s="15">
        <v>90</v>
      </c>
      <c r="Q348" s="15">
        <f>IFERROR(Table37[[#This Row],[Total]]/Table37[[#This Row],[Mins]]*Table37[[#This Row],[Adj mins]],0)</f>
        <v>0</v>
      </c>
      <c r="R348" s="15">
        <v>0</v>
      </c>
      <c r="S348" s="16" t="s">
        <v>374</v>
      </c>
      <c r="T348" s="17">
        <v>1E-3</v>
      </c>
      <c r="U348" s="16">
        <v>0</v>
      </c>
      <c r="V348" s="71">
        <v>0</v>
      </c>
      <c r="W348" s="401" t="str">
        <f>IF(ISNA(MATCH($D348,'My Squad'!$C$2:$C$16,0)),"","Yes")</f>
        <v/>
      </c>
    </row>
    <row r="349" spans="1:23" ht="15.75" thickBot="1" x14ac:dyDescent="0.3">
      <c r="A349" s="577">
        <v>379</v>
      </c>
      <c r="B349" s="73">
        <v>10</v>
      </c>
      <c r="C349" s="5" t="s">
        <v>30</v>
      </c>
      <c r="D349" s="5" t="s">
        <v>342</v>
      </c>
      <c r="E349" s="70" t="s">
        <v>14</v>
      </c>
      <c r="F349" s="71">
        <v>4.4000000000000004</v>
      </c>
      <c r="G349" s="71">
        <v>0</v>
      </c>
      <c r="H349" s="71">
        <v>6.0000000000000001E-3</v>
      </c>
      <c r="I349" s="71">
        <v>-2E-3</v>
      </c>
      <c r="J349" s="71">
        <v>0</v>
      </c>
      <c r="K349" s="71">
        <v>2.9666666666666664E-2</v>
      </c>
      <c r="L349" s="71">
        <v>2E-3</v>
      </c>
      <c r="M349" s="72">
        <v>3.5666666666666666E-2</v>
      </c>
      <c r="N349" s="23">
        <v>-0.44643939393939391</v>
      </c>
      <c r="O349" s="16">
        <v>1.62</v>
      </c>
      <c r="P349" s="15">
        <v>90</v>
      </c>
      <c r="Q349" s="15">
        <f>IFERROR(Table37[[#This Row],[Total]]/Table37[[#This Row],[Mins]]*Table37[[#This Row],[Adj mins]],0)</f>
        <v>1.9814814814814814</v>
      </c>
      <c r="R349" s="15">
        <v>0</v>
      </c>
      <c r="S349" s="16" t="s">
        <v>374</v>
      </c>
      <c r="T349" s="17">
        <v>0</v>
      </c>
      <c r="U349" s="16">
        <v>0</v>
      </c>
      <c r="V349" s="71">
        <v>0</v>
      </c>
      <c r="W349" s="401" t="str">
        <f>IF(ISNA(MATCH($D349,'My Squad'!$C$2:$C$16,0)),"","Yes")</f>
        <v/>
      </c>
    </row>
    <row r="350" spans="1:23" ht="15.75" thickBot="1" x14ac:dyDescent="0.3">
      <c r="A350" s="577">
        <v>376</v>
      </c>
      <c r="B350" s="73">
        <v>10</v>
      </c>
      <c r="C350" s="5" t="s">
        <v>30</v>
      </c>
      <c r="D350" s="5" t="s">
        <v>240</v>
      </c>
      <c r="E350" s="70" t="s">
        <v>14</v>
      </c>
      <c r="F350" s="71">
        <v>4.3</v>
      </c>
      <c r="G350" s="71">
        <v>4.0000000000000001E-3</v>
      </c>
      <c r="H350" s="71">
        <v>4.0000000000000001E-3</v>
      </c>
      <c r="I350" s="71">
        <v>3.3333333333333479E-4</v>
      </c>
      <c r="J350" s="71">
        <v>0</v>
      </c>
      <c r="K350" s="71">
        <v>4.1333333333333333E-2</v>
      </c>
      <c r="L350" s="71">
        <v>2.3333333333333335E-3</v>
      </c>
      <c r="M350" s="72">
        <v>5.1999999999999998E-2</v>
      </c>
      <c r="N350" s="23">
        <v>-0.45302325581395347</v>
      </c>
      <c r="O350" s="16">
        <v>2.036</v>
      </c>
      <c r="P350" s="15">
        <v>90</v>
      </c>
      <c r="Q350" s="15">
        <f>IFERROR(Table37[[#This Row],[Total]]/Table37[[#This Row],[Mins]]*Table37[[#This Row],[Adj mins]],0)</f>
        <v>2.2986247544204321</v>
      </c>
      <c r="R350" s="15">
        <v>0.6</v>
      </c>
      <c r="S350" s="16">
        <v>18</v>
      </c>
      <c r="T350" s="17">
        <v>1E-3</v>
      </c>
      <c r="U350" s="16">
        <v>2</v>
      </c>
      <c r="V350" s="71">
        <v>0.7</v>
      </c>
      <c r="W350" s="401" t="str">
        <f>IF(ISNA(MATCH($D350,'My Squad'!$C$2:$C$16,0)),"","Yes")</f>
        <v/>
      </c>
    </row>
    <row r="351" spans="1:23" ht="15.75" thickBot="1" x14ac:dyDescent="0.3">
      <c r="A351" s="577">
        <v>593</v>
      </c>
      <c r="B351" s="73">
        <v>10</v>
      </c>
      <c r="C351" s="5" t="s">
        <v>30</v>
      </c>
      <c r="D351" s="5" t="s">
        <v>1255</v>
      </c>
      <c r="E351" s="70" t="s">
        <v>14</v>
      </c>
      <c r="F351" s="71">
        <v>5</v>
      </c>
      <c r="G351" s="71">
        <v>0.92</v>
      </c>
      <c r="H351" s="71">
        <v>7.6999999999999999E-2</v>
      </c>
      <c r="I351" s="71">
        <v>5.4666666666666641E-2</v>
      </c>
      <c r="J351" s="71">
        <v>0</v>
      </c>
      <c r="K351" s="71">
        <v>1.6383333333333332</v>
      </c>
      <c r="L351" s="71">
        <v>0.23466666666666666</v>
      </c>
      <c r="M351" s="72">
        <v>2.9246666666666665</v>
      </c>
      <c r="N351" s="23">
        <v>0.18493333333333331</v>
      </c>
      <c r="O351" s="16">
        <v>87.980666666666664</v>
      </c>
      <c r="P351" s="15">
        <v>90</v>
      </c>
      <c r="Q351" s="15">
        <f>IFERROR(Table37[[#This Row],[Total]]/Table37[[#This Row],[Mins]]*Table37[[#This Row],[Adj mins]],0)</f>
        <v>2.9917936516355863</v>
      </c>
      <c r="R351" s="15">
        <v>6.5</v>
      </c>
      <c r="S351" s="16">
        <v>65</v>
      </c>
      <c r="T351" s="17">
        <v>4.7E-2</v>
      </c>
      <c r="U351" s="16">
        <v>27</v>
      </c>
      <c r="V351" s="71">
        <v>3</v>
      </c>
      <c r="W351" s="401" t="str">
        <f>IF(ISNA(MATCH($D351,'My Squad'!$C$2:$C$16,0)),"","Yes")</f>
        <v/>
      </c>
    </row>
    <row r="352" spans="1:23" ht="15.75" thickBot="1" x14ac:dyDescent="0.3">
      <c r="A352" s="577">
        <v>594</v>
      </c>
      <c r="B352" s="73">
        <v>10</v>
      </c>
      <c r="C352" s="5" t="s">
        <v>30</v>
      </c>
      <c r="D352" s="5" t="s">
        <v>1256</v>
      </c>
      <c r="E352" s="70" t="s">
        <v>14</v>
      </c>
      <c r="F352" s="71">
        <v>4.5999999999999996</v>
      </c>
      <c r="G352" s="71">
        <v>0.14000000000000001</v>
      </c>
      <c r="H352" s="71">
        <v>0.22700000000000001</v>
      </c>
      <c r="I352" s="71">
        <v>3.9333333333333331E-2</v>
      </c>
      <c r="J352" s="71">
        <v>0</v>
      </c>
      <c r="K352" s="71">
        <v>1.653</v>
      </c>
      <c r="L352" s="71">
        <v>0.14966666666666667</v>
      </c>
      <c r="M352" s="72">
        <v>2.2090000000000001</v>
      </c>
      <c r="N352" s="23">
        <v>4.543478260869567E-2</v>
      </c>
      <c r="O352" s="16">
        <v>81.50266666666667</v>
      </c>
      <c r="P352" s="15">
        <v>90</v>
      </c>
      <c r="Q352" s="15">
        <f>IFERROR(Table37[[#This Row],[Total]]/Table37[[#This Row],[Mins]]*Table37[[#This Row],[Adj mins]],0)</f>
        <v>2.4393066893516777</v>
      </c>
      <c r="R352" s="15">
        <v>7.1</v>
      </c>
      <c r="S352" s="16">
        <v>71</v>
      </c>
      <c r="T352" s="17">
        <v>0.125</v>
      </c>
      <c r="U352" s="16">
        <v>29</v>
      </c>
      <c r="V352" s="71">
        <v>3.2</v>
      </c>
      <c r="W352" s="401" t="str">
        <f>IF(ISNA(MATCH($D352,'My Squad'!$C$2:$C$16,0)),"","Yes")</f>
        <v/>
      </c>
    </row>
    <row r="353" spans="1:23" ht="15.75" thickBot="1" x14ac:dyDescent="0.3">
      <c r="A353" s="577">
        <v>372</v>
      </c>
      <c r="B353" s="73">
        <v>10</v>
      </c>
      <c r="C353" s="5" t="s">
        <v>30</v>
      </c>
      <c r="D353" s="5" t="s">
        <v>137</v>
      </c>
      <c r="E353" s="70" t="s">
        <v>13</v>
      </c>
      <c r="F353" s="71">
        <v>6.2</v>
      </c>
      <c r="G353" s="71">
        <v>0.7</v>
      </c>
      <c r="H353" s="71">
        <v>0.14899999999999999</v>
      </c>
      <c r="I353" s="71">
        <v>6.8333333333333329E-2</v>
      </c>
      <c r="J353" s="71">
        <v>0</v>
      </c>
      <c r="K353" s="71">
        <v>0.73133333333333339</v>
      </c>
      <c r="L353" s="71">
        <v>0.192</v>
      </c>
      <c r="M353" s="72">
        <v>1.8406666666666667</v>
      </c>
      <c r="N353" s="23">
        <v>-2.5698924731182793E-2</v>
      </c>
      <c r="O353" s="16">
        <v>36.488999999999997</v>
      </c>
      <c r="P353" s="15">
        <v>90</v>
      </c>
      <c r="Q353" s="15">
        <f>IFERROR(Table37[[#This Row],[Total]]/Table37[[#This Row],[Mins]]*Table37[[#This Row],[Adj mins]],0)</f>
        <v>4.5399983556688319</v>
      </c>
      <c r="R353" s="15">
        <v>6.6</v>
      </c>
      <c r="S353" s="16">
        <v>66</v>
      </c>
      <c r="T353" s="17">
        <v>8.8000000000000009E-2</v>
      </c>
      <c r="U353" s="16">
        <v>32</v>
      </c>
      <c r="V353" s="71">
        <v>3.6</v>
      </c>
      <c r="W353" s="401" t="str">
        <f>IF(ISNA(MATCH($D353,'My Squad'!$C$2:$C$16,0)),"","Yes")</f>
        <v/>
      </c>
    </row>
    <row r="354" spans="1:23" ht="15.75" thickBot="1" x14ac:dyDescent="0.3">
      <c r="A354" s="577">
        <v>364</v>
      </c>
      <c r="B354" s="73">
        <v>10</v>
      </c>
      <c r="C354" s="5" t="s">
        <v>30</v>
      </c>
      <c r="D354" s="5" t="s">
        <v>343</v>
      </c>
      <c r="E354" s="70" t="s">
        <v>13</v>
      </c>
      <c r="F354" s="71">
        <v>4.9000000000000004</v>
      </c>
      <c r="G354" s="71">
        <v>0.46833333333333332</v>
      </c>
      <c r="H354" s="71">
        <v>0.57699999999999996</v>
      </c>
      <c r="I354" s="71">
        <v>0.13533333333333333</v>
      </c>
      <c r="J354" s="71">
        <v>0</v>
      </c>
      <c r="K354" s="71">
        <v>1.3783333333333332</v>
      </c>
      <c r="L354" s="71">
        <v>0.21866666666666668</v>
      </c>
      <c r="M354" s="72">
        <v>2.7776666666666667</v>
      </c>
      <c r="N354" s="23">
        <v>0.15870748299319729</v>
      </c>
      <c r="O354" s="16">
        <v>70.350999999999999</v>
      </c>
      <c r="P354" s="15">
        <v>90</v>
      </c>
      <c r="Q354" s="15">
        <f>IFERROR(Table37[[#This Row],[Total]]/Table37[[#This Row],[Mins]]*Table37[[#This Row],[Adj mins]],0)</f>
        <v>3.5534676124006763</v>
      </c>
      <c r="R354" s="15">
        <v>4.2</v>
      </c>
      <c r="S354" s="16">
        <v>53</v>
      </c>
      <c r="T354" s="17">
        <v>2.8999999999999998E-2</v>
      </c>
      <c r="U354" s="16">
        <v>21</v>
      </c>
      <c r="V354" s="71">
        <v>3</v>
      </c>
      <c r="W354" s="401" t="str">
        <f>IF(ISNA(MATCH($D354,'My Squad'!$C$2:$C$16,0)),"","Yes")</f>
        <v/>
      </c>
    </row>
    <row r="355" spans="1:23" ht="15.75" thickBot="1" x14ac:dyDescent="0.3">
      <c r="A355" s="577">
        <v>365</v>
      </c>
      <c r="B355" s="73">
        <v>10</v>
      </c>
      <c r="C355" s="5" t="s">
        <v>30</v>
      </c>
      <c r="D355" s="5" t="s">
        <v>114</v>
      </c>
      <c r="E355" s="70" t="s">
        <v>13</v>
      </c>
      <c r="F355" s="71">
        <v>5.7</v>
      </c>
      <c r="G355" s="71">
        <v>0</v>
      </c>
      <c r="H355" s="71">
        <v>0</v>
      </c>
      <c r="I355" s="71">
        <v>0</v>
      </c>
      <c r="J355" s="71">
        <v>0</v>
      </c>
      <c r="K355" s="71">
        <v>0</v>
      </c>
      <c r="L355" s="71">
        <v>0</v>
      </c>
      <c r="M355" s="72">
        <v>0</v>
      </c>
      <c r="N355" s="23">
        <v>-0.35087719298245612</v>
      </c>
      <c r="O355" s="16">
        <v>0</v>
      </c>
      <c r="P355" s="15">
        <v>90</v>
      </c>
      <c r="Q355" s="15">
        <f>IFERROR(Table37[[#This Row],[Total]]/Table37[[#This Row],[Mins]]*Table37[[#This Row],[Adj mins]],0)</f>
        <v>0</v>
      </c>
      <c r="R355" s="15">
        <v>0.3</v>
      </c>
      <c r="S355" s="16">
        <v>14</v>
      </c>
      <c r="T355" s="17">
        <v>2E-3</v>
      </c>
      <c r="U355" s="16">
        <v>2</v>
      </c>
      <c r="V355" s="71">
        <v>1</v>
      </c>
      <c r="W355" s="401" t="str">
        <f>IF(ISNA(MATCH($D355,'My Squad'!$C$2:$C$16,0)),"","Yes")</f>
        <v/>
      </c>
    </row>
    <row r="356" spans="1:23" ht="15.75" thickBot="1" x14ac:dyDescent="0.3">
      <c r="A356" s="577">
        <v>366</v>
      </c>
      <c r="B356" s="73">
        <v>10</v>
      </c>
      <c r="C356" s="5" t="s">
        <v>30</v>
      </c>
      <c r="D356" s="5" t="s">
        <v>31</v>
      </c>
      <c r="E356" s="70" t="s">
        <v>13</v>
      </c>
      <c r="F356" s="71">
        <v>8.1999999999999993</v>
      </c>
      <c r="G356" s="71">
        <v>1.5566666666666666</v>
      </c>
      <c r="H356" s="71">
        <v>0.61799999999999999</v>
      </c>
      <c r="I356" s="71">
        <v>0.17033333333333334</v>
      </c>
      <c r="J356" s="71">
        <v>0</v>
      </c>
      <c r="K356" s="71">
        <v>1.704</v>
      </c>
      <c r="L356" s="71">
        <v>0.59766666666666668</v>
      </c>
      <c r="M356" s="72">
        <v>4.6466666666666665</v>
      </c>
      <c r="N356" s="23">
        <v>0.32276422764227641</v>
      </c>
      <c r="O356" s="16">
        <v>88.740666666666669</v>
      </c>
      <c r="P356" s="15">
        <v>90</v>
      </c>
      <c r="Q356" s="15">
        <f>IFERROR(Table37[[#This Row],[Total]]/Table37[[#This Row],[Mins]]*Table37[[#This Row],[Adj mins]],0)</f>
        <v>4.7126082742973905</v>
      </c>
      <c r="R356" s="15">
        <v>8.3000000000000007</v>
      </c>
      <c r="S356" s="16">
        <v>83</v>
      </c>
      <c r="T356" s="17">
        <v>6.6000000000000003E-2</v>
      </c>
      <c r="U356" s="16">
        <v>23</v>
      </c>
      <c r="V356" s="71">
        <v>2.6</v>
      </c>
      <c r="W356" s="401" t="str">
        <f>IF(ISNA(MATCH($D356,'My Squad'!$C$2:$C$16,0)),"","Yes")</f>
        <v>Yes</v>
      </c>
    </row>
    <row r="357" spans="1:23" ht="15.75" thickBot="1" x14ac:dyDescent="0.3">
      <c r="A357" s="577">
        <v>652</v>
      </c>
      <c r="B357" s="73">
        <v>10</v>
      </c>
      <c r="C357" s="5" t="s">
        <v>30</v>
      </c>
      <c r="D357" s="5" t="s">
        <v>1533</v>
      </c>
      <c r="E357" s="70" t="s">
        <v>13</v>
      </c>
      <c r="F357" s="71">
        <v>4.9000000000000004</v>
      </c>
      <c r="G357" s="71">
        <v>0.18833333333333332</v>
      </c>
      <c r="H357" s="71">
        <v>0.115</v>
      </c>
      <c r="I357" s="71">
        <v>4.8666666666666664E-2</v>
      </c>
      <c r="J357" s="71">
        <v>0</v>
      </c>
      <c r="K357" s="71">
        <v>0.5013333333333333</v>
      </c>
      <c r="L357" s="71">
        <v>6.8000000000000005E-2</v>
      </c>
      <c r="M357" s="72">
        <v>0.92133333333333334</v>
      </c>
      <c r="N357" s="23">
        <v>-0.2201360544217687</v>
      </c>
      <c r="O357" s="16">
        <v>25.417999999999999</v>
      </c>
      <c r="P357" s="15">
        <v>90</v>
      </c>
      <c r="Q357" s="15">
        <f>IFERROR(Table37[[#This Row],[Total]]/Table37[[#This Row],[Mins]]*Table37[[#This Row],[Adj mins]],0)</f>
        <v>3.2622550948146984</v>
      </c>
      <c r="R357" s="15">
        <v>1.2</v>
      </c>
      <c r="S357" s="16">
        <v>27</v>
      </c>
      <c r="T357" s="17">
        <v>1E-3</v>
      </c>
      <c r="U357" s="16">
        <v>4</v>
      </c>
      <c r="V357" s="71">
        <v>1</v>
      </c>
      <c r="W357" s="401" t="str">
        <f>IF(ISNA(MATCH($D357,'My Squad'!$C$2:$C$16,0)),"","Yes")</f>
        <v/>
      </c>
    </row>
    <row r="358" spans="1:23" ht="15.75" thickBot="1" x14ac:dyDescent="0.3">
      <c r="A358" s="577">
        <v>368</v>
      </c>
      <c r="B358" s="73">
        <v>10</v>
      </c>
      <c r="C358" s="5" t="s">
        <v>30</v>
      </c>
      <c r="D358" s="5" t="s">
        <v>344</v>
      </c>
      <c r="E358" s="70" t="s">
        <v>13</v>
      </c>
      <c r="F358" s="71">
        <v>4.8</v>
      </c>
      <c r="G358" s="71">
        <v>0.22500000000000001</v>
      </c>
      <c r="H358" s="71">
        <v>0.19800000000000001</v>
      </c>
      <c r="I358" s="71">
        <v>4.5333333333333337E-2</v>
      </c>
      <c r="J358" s="71">
        <v>0</v>
      </c>
      <c r="K358" s="71">
        <v>0.51566666666666672</v>
      </c>
      <c r="L358" s="71">
        <v>0.14199999999999999</v>
      </c>
      <c r="M358" s="72">
        <v>1.1259999999999999</v>
      </c>
      <c r="N358" s="23">
        <v>-0.18208333333333337</v>
      </c>
      <c r="O358" s="16">
        <v>26.773333333333333</v>
      </c>
      <c r="P358" s="15">
        <v>90</v>
      </c>
      <c r="Q358" s="15">
        <f>IFERROR(Table37[[#This Row],[Total]]/Table37[[#This Row],[Mins]]*Table37[[#This Row],[Adj mins]],0)</f>
        <v>3.7851095617529875</v>
      </c>
      <c r="R358" s="15">
        <v>5.0999999999999996</v>
      </c>
      <c r="S358" s="16">
        <v>57</v>
      </c>
      <c r="T358" s="17">
        <v>5.0000000000000001E-3</v>
      </c>
      <c r="U358" s="16">
        <v>21</v>
      </c>
      <c r="V358" s="71">
        <v>2.6</v>
      </c>
      <c r="W358" s="401" t="str">
        <f>IF(ISNA(MATCH($D358,'My Squad'!$C$2:$C$16,0)),"","Yes")</f>
        <v/>
      </c>
    </row>
    <row r="359" spans="1:23" ht="15.75" thickBot="1" x14ac:dyDescent="0.3">
      <c r="A359" s="577">
        <v>370</v>
      </c>
      <c r="B359" s="73">
        <v>10</v>
      </c>
      <c r="C359" s="5" t="s">
        <v>30</v>
      </c>
      <c r="D359" s="5" t="s">
        <v>345</v>
      </c>
      <c r="E359" s="70" t="s">
        <v>13</v>
      </c>
      <c r="F359" s="71">
        <v>5.4</v>
      </c>
      <c r="G359" s="71">
        <v>6.8333333333333329E-2</v>
      </c>
      <c r="H359" s="71">
        <v>0.55100000000000005</v>
      </c>
      <c r="I359" s="71">
        <v>0.13666666666666666</v>
      </c>
      <c r="J359" s="71">
        <v>0</v>
      </c>
      <c r="K359" s="71">
        <v>1.4450000000000001</v>
      </c>
      <c r="L359" s="71">
        <v>9.9333333333333329E-2</v>
      </c>
      <c r="M359" s="72">
        <v>2.3003333333333331</v>
      </c>
      <c r="N359" s="23">
        <v>5.5617283950617241E-2</v>
      </c>
      <c r="O359" s="16">
        <v>70.476333333333329</v>
      </c>
      <c r="P359" s="15">
        <v>90</v>
      </c>
      <c r="Q359" s="15">
        <f>IFERROR(Table37[[#This Row],[Total]]/Table37[[#This Row],[Mins]]*Table37[[#This Row],[Adj mins]],0)</f>
        <v>2.9375818832799663</v>
      </c>
      <c r="R359" s="15">
        <v>4.8</v>
      </c>
      <c r="S359" s="16">
        <v>61</v>
      </c>
      <c r="T359" s="17">
        <v>2E-3</v>
      </c>
      <c r="U359" s="16">
        <v>13</v>
      </c>
      <c r="V359" s="71">
        <v>1.9</v>
      </c>
      <c r="W359" s="401" t="str">
        <f>IF(ISNA(MATCH($D359,'My Squad'!$C$2:$C$16,0)),"","Yes")</f>
        <v/>
      </c>
    </row>
    <row r="360" spans="1:23" ht="15.75" thickBot="1" x14ac:dyDescent="0.3">
      <c r="A360" s="577">
        <v>378</v>
      </c>
      <c r="B360" s="73">
        <v>10</v>
      </c>
      <c r="C360" s="5" t="s">
        <v>30</v>
      </c>
      <c r="D360" s="5" t="s">
        <v>194</v>
      </c>
      <c r="E360" s="70" t="s">
        <v>13</v>
      </c>
      <c r="F360" s="71">
        <v>5.2</v>
      </c>
      <c r="G360" s="71">
        <v>0</v>
      </c>
      <c r="H360" s="71">
        <v>0</v>
      </c>
      <c r="I360" s="71">
        <v>0</v>
      </c>
      <c r="J360" s="71">
        <v>0</v>
      </c>
      <c r="K360" s="71">
        <v>0</v>
      </c>
      <c r="L360" s="71">
        <v>0</v>
      </c>
      <c r="M360" s="72">
        <v>0</v>
      </c>
      <c r="N360" s="23">
        <v>-0.38461538461538458</v>
      </c>
      <c r="O360" s="16">
        <v>0</v>
      </c>
      <c r="P360" s="15">
        <v>90</v>
      </c>
      <c r="Q360" s="15">
        <f>IFERROR(Table37[[#This Row],[Total]]/Table37[[#This Row],[Mins]]*Table37[[#This Row],[Adj mins]],0)</f>
        <v>0</v>
      </c>
      <c r="R360" s="15">
        <v>6.3</v>
      </c>
      <c r="S360" s="16">
        <v>82</v>
      </c>
      <c r="T360" s="17">
        <v>2.5000000000000001E-2</v>
      </c>
      <c r="U360" s="16">
        <v>13</v>
      </c>
      <c r="V360" s="71">
        <v>1.9</v>
      </c>
      <c r="W360" s="401" t="str">
        <f>IF(ISNA(MATCH($D360,'My Squad'!$C$2:$C$16,0)),"","Yes")</f>
        <v/>
      </c>
    </row>
    <row r="361" spans="1:23" ht="15.75" thickBot="1" x14ac:dyDescent="0.3">
      <c r="A361" s="577">
        <v>385</v>
      </c>
      <c r="B361" s="73">
        <v>10</v>
      </c>
      <c r="C361" s="5" t="s">
        <v>30</v>
      </c>
      <c r="D361" s="5" t="s">
        <v>164</v>
      </c>
      <c r="E361" s="70" t="s">
        <v>13</v>
      </c>
      <c r="F361" s="71">
        <v>6.9</v>
      </c>
      <c r="G361" s="71">
        <v>0.82666666666666666</v>
      </c>
      <c r="H361" s="71">
        <v>0.34</v>
      </c>
      <c r="I361" s="71">
        <v>0.14133333333333334</v>
      </c>
      <c r="J361" s="71">
        <v>0</v>
      </c>
      <c r="K361" s="71">
        <v>1.5170000000000001</v>
      </c>
      <c r="L361" s="71">
        <v>0.15266666666666667</v>
      </c>
      <c r="M361" s="72">
        <v>2.9776666666666665</v>
      </c>
      <c r="N361" s="23">
        <v>0.1416908212560386</v>
      </c>
      <c r="O361" s="16">
        <v>72.539333333333332</v>
      </c>
      <c r="P361" s="15">
        <v>90</v>
      </c>
      <c r="Q361" s="15">
        <f>IFERROR(Table37[[#This Row],[Total]]/Table37[[#This Row],[Mins]]*Table37[[#This Row],[Adj mins]],0)</f>
        <v>3.6944094698048873</v>
      </c>
      <c r="R361" s="15">
        <v>7</v>
      </c>
      <c r="S361" s="16">
        <v>70</v>
      </c>
      <c r="T361" s="17">
        <v>3.2000000000000001E-2</v>
      </c>
      <c r="U361" s="16">
        <v>27</v>
      </c>
      <c r="V361" s="71">
        <v>3</v>
      </c>
      <c r="W361" s="401" t="str">
        <f>IF(ISNA(MATCH($D361,'My Squad'!$C$2:$C$16,0)),"","Yes")</f>
        <v/>
      </c>
    </row>
    <row r="362" spans="1:23" ht="15.75" thickBot="1" x14ac:dyDescent="0.3">
      <c r="A362" s="577">
        <v>382</v>
      </c>
      <c r="B362" s="73">
        <v>10</v>
      </c>
      <c r="C362" s="5" t="s">
        <v>30</v>
      </c>
      <c r="D362" s="5" t="s">
        <v>243</v>
      </c>
      <c r="E362" s="70" t="s">
        <v>13</v>
      </c>
      <c r="F362" s="71">
        <v>6.3</v>
      </c>
      <c r="G362" s="71">
        <v>0.56666666666666665</v>
      </c>
      <c r="H362" s="71">
        <v>0.41299999999999998</v>
      </c>
      <c r="I362" s="71">
        <v>0.11533333333333333</v>
      </c>
      <c r="J362" s="71">
        <v>0</v>
      </c>
      <c r="K362" s="71">
        <v>1.1160000000000001</v>
      </c>
      <c r="L362" s="71">
        <v>0.17199999999999999</v>
      </c>
      <c r="M362" s="72">
        <v>2.383</v>
      </c>
      <c r="N362" s="23">
        <v>6.0793650793650796E-2</v>
      </c>
      <c r="O362" s="16">
        <v>57.432333333333332</v>
      </c>
      <c r="P362" s="15">
        <v>90</v>
      </c>
      <c r="Q362" s="15">
        <f>IFERROR(Table37[[#This Row],[Total]]/Table37[[#This Row],[Mins]]*Table37[[#This Row],[Adj mins]],0)</f>
        <v>3.7343076199817755</v>
      </c>
      <c r="R362" s="15">
        <v>1.6</v>
      </c>
      <c r="S362" s="16">
        <v>48</v>
      </c>
      <c r="T362" s="17">
        <v>1E-3</v>
      </c>
      <c r="U362" s="16">
        <v>3</v>
      </c>
      <c r="V362" s="71">
        <v>1</v>
      </c>
      <c r="W362" s="401" t="str">
        <f>IF(ISNA(MATCH($D362,'My Squad'!$C$2:$C$16,0)),"","Yes")</f>
        <v/>
      </c>
    </row>
    <row r="363" spans="1:23" ht="15.75" thickBot="1" x14ac:dyDescent="0.3">
      <c r="A363" s="577">
        <v>389</v>
      </c>
      <c r="B363" s="73">
        <v>10</v>
      </c>
      <c r="C363" s="5" t="s">
        <v>30</v>
      </c>
      <c r="D363" s="5" t="s">
        <v>657</v>
      </c>
      <c r="E363" s="70" t="s">
        <v>15</v>
      </c>
      <c r="F363" s="71">
        <v>6.7</v>
      </c>
      <c r="G363" s="71">
        <v>0.24666666666666667</v>
      </c>
      <c r="H363" s="71">
        <v>5.7000000000000002E-2</v>
      </c>
      <c r="I363" s="71">
        <v>0</v>
      </c>
      <c r="J363" s="71">
        <v>0</v>
      </c>
      <c r="K363" s="71">
        <v>0.33233333333333337</v>
      </c>
      <c r="L363" s="71">
        <v>9.2666666666666661E-2</v>
      </c>
      <c r="M363" s="72">
        <v>0.72866666666666668</v>
      </c>
      <c r="N363" s="23">
        <v>-0.18975124378109451</v>
      </c>
      <c r="O363" s="16">
        <v>16.257000000000001</v>
      </c>
      <c r="P363" s="15">
        <v>90</v>
      </c>
      <c r="Q363" s="15">
        <f>IFERROR(Table37[[#This Row],[Total]]/Table37[[#This Row],[Mins]]*Table37[[#This Row],[Adj mins]],0)</f>
        <v>4.0339546041705105</v>
      </c>
      <c r="R363" s="15">
        <v>4.5999999999999996</v>
      </c>
      <c r="S363" s="16">
        <v>46</v>
      </c>
      <c r="T363" s="17">
        <v>0.02</v>
      </c>
      <c r="U363" s="16">
        <v>21</v>
      </c>
      <c r="V363" s="71">
        <v>2.2999999999999998</v>
      </c>
      <c r="W363" s="401" t="str">
        <f>IF(ISNA(MATCH($D363,'My Squad'!$C$2:$C$16,0)),"","Yes")</f>
        <v/>
      </c>
    </row>
    <row r="364" spans="1:23" ht="15.75" thickBot="1" x14ac:dyDescent="0.3">
      <c r="A364" s="577">
        <v>375</v>
      </c>
      <c r="B364" s="73">
        <v>10</v>
      </c>
      <c r="C364" s="5" t="s">
        <v>30</v>
      </c>
      <c r="D364" s="5" t="s">
        <v>99</v>
      </c>
      <c r="E364" s="70" t="s">
        <v>15</v>
      </c>
      <c r="F364" s="71">
        <v>6.9</v>
      </c>
      <c r="G364" s="71">
        <v>0.98799999999999999</v>
      </c>
      <c r="H364" s="71">
        <v>0.254</v>
      </c>
      <c r="I364" s="71">
        <v>0</v>
      </c>
      <c r="J364" s="71">
        <v>0</v>
      </c>
      <c r="K364" s="71">
        <v>1.5530000000000002</v>
      </c>
      <c r="L364" s="71">
        <v>0.36199999999999999</v>
      </c>
      <c r="M364" s="72">
        <v>3.157</v>
      </c>
      <c r="N364" s="23">
        <v>0.16768115942028985</v>
      </c>
      <c r="O364" s="16">
        <v>73.167666666666662</v>
      </c>
      <c r="P364" s="15">
        <v>90</v>
      </c>
      <c r="Q364" s="15">
        <f>IFERROR(Table37[[#This Row],[Total]]/Table37[[#This Row],[Mins]]*Table37[[#This Row],[Adj mins]],0)</f>
        <v>3.8832726659772305</v>
      </c>
      <c r="R364" s="15">
        <v>2.9</v>
      </c>
      <c r="S364" s="16">
        <v>52</v>
      </c>
      <c r="T364" s="17">
        <v>1.1000000000000001E-2</v>
      </c>
      <c r="U364" s="16">
        <v>14</v>
      </c>
      <c r="V364" s="71">
        <v>2.8</v>
      </c>
      <c r="W364" s="401" t="str">
        <f>IF(ISNA(MATCH($D364,'My Squad'!$C$2:$C$16,0)),"","Yes")</f>
        <v/>
      </c>
    </row>
    <row r="365" spans="1:23" ht="15.75" thickBot="1" x14ac:dyDescent="0.3">
      <c r="A365" s="577">
        <v>412</v>
      </c>
      <c r="B365" s="73">
        <v>10</v>
      </c>
      <c r="C365" s="5" t="s">
        <v>40</v>
      </c>
      <c r="D365" s="5" t="s">
        <v>128</v>
      </c>
      <c r="E365" s="70" t="s">
        <v>16</v>
      </c>
      <c r="F365" s="71">
        <v>4.4000000000000004</v>
      </c>
      <c r="G365" s="71">
        <v>0</v>
      </c>
      <c r="H365" s="71">
        <v>0</v>
      </c>
      <c r="I365" s="71">
        <v>-6.6666666666666664E-4</v>
      </c>
      <c r="J365" s="71">
        <v>1.3333333333333333E-3</v>
      </c>
      <c r="K365" s="71">
        <v>2E-3</v>
      </c>
      <c r="L365" s="71">
        <v>0</v>
      </c>
      <c r="M365" s="72">
        <v>2.6666666666666666E-3</v>
      </c>
      <c r="N365" s="23">
        <v>-0.45393939393939392</v>
      </c>
      <c r="O365" s="16">
        <v>0.09</v>
      </c>
      <c r="P365" s="15">
        <v>90</v>
      </c>
      <c r="Q365" s="15">
        <f>IFERROR(Table37[[#This Row],[Total]]/Table37[[#This Row],[Mins]]*Table37[[#This Row],[Adj mins]],0)</f>
        <v>2.666666666666667</v>
      </c>
      <c r="R365" s="15">
        <v>0</v>
      </c>
      <c r="S365" s="16">
        <v>0</v>
      </c>
      <c r="T365" s="17">
        <v>1E-3</v>
      </c>
      <c r="U365" s="16">
        <v>0</v>
      </c>
      <c r="V365" s="71">
        <v>0</v>
      </c>
      <c r="W365" s="401" t="str">
        <f>IF(ISNA(MATCH($D365,'My Squad'!$C$2:$C$16,0)),"","Yes")</f>
        <v/>
      </c>
    </row>
    <row r="366" spans="1:23" ht="15.75" thickBot="1" x14ac:dyDescent="0.3">
      <c r="A366" s="577">
        <v>414</v>
      </c>
      <c r="B366" s="73">
        <v>10</v>
      </c>
      <c r="C366" s="5" t="s">
        <v>40</v>
      </c>
      <c r="D366" s="5" t="s">
        <v>658</v>
      </c>
      <c r="E366" s="70" t="s">
        <v>16</v>
      </c>
      <c r="F366" s="71">
        <v>4</v>
      </c>
      <c r="G366" s="71">
        <v>0</v>
      </c>
      <c r="H366" s="71">
        <v>0</v>
      </c>
      <c r="I366" s="71">
        <v>0</v>
      </c>
      <c r="J366" s="71">
        <v>6.6666666666666664E-4</v>
      </c>
      <c r="K366" s="71">
        <v>6.6666666666666664E-4</v>
      </c>
      <c r="L366" s="71">
        <v>0</v>
      </c>
      <c r="M366" s="72">
        <v>1.3333333333333333E-3</v>
      </c>
      <c r="N366" s="23">
        <v>-0.49966666666666665</v>
      </c>
      <c r="O366" s="16">
        <v>0.03</v>
      </c>
      <c r="P366" s="15">
        <v>90</v>
      </c>
      <c r="Q366" s="15">
        <f>IFERROR(Table37[[#This Row],[Total]]/Table37[[#This Row],[Mins]]*Table37[[#This Row],[Adj mins]],0)</f>
        <v>4</v>
      </c>
      <c r="R366" s="15">
        <v>0</v>
      </c>
      <c r="S366" s="16">
        <v>0</v>
      </c>
      <c r="T366" s="17">
        <v>3.0000000000000001E-3</v>
      </c>
      <c r="U366" s="16">
        <v>0</v>
      </c>
      <c r="V366" s="71">
        <v>0</v>
      </c>
      <c r="W366" s="401" t="str">
        <f>IF(ISNA(MATCH($D366,'My Squad'!$C$2:$C$16,0)),"","Yes")</f>
        <v/>
      </c>
    </row>
    <row r="367" spans="1:23" ht="15.75" thickBot="1" x14ac:dyDescent="0.3">
      <c r="A367" s="577">
        <v>396</v>
      </c>
      <c r="B367" s="73">
        <v>10</v>
      </c>
      <c r="C367" s="5" t="s">
        <v>40</v>
      </c>
      <c r="D367" s="5" t="s">
        <v>106</v>
      </c>
      <c r="E367" s="70" t="s">
        <v>16</v>
      </c>
      <c r="F367" s="71">
        <v>4.3</v>
      </c>
      <c r="G367" s="71">
        <v>0</v>
      </c>
      <c r="H367" s="71">
        <v>0</v>
      </c>
      <c r="I367" s="71">
        <v>0</v>
      </c>
      <c r="J367" s="71">
        <v>0</v>
      </c>
      <c r="K367" s="71">
        <v>0</v>
      </c>
      <c r="L367" s="71">
        <v>0</v>
      </c>
      <c r="M367" s="72">
        <v>0</v>
      </c>
      <c r="N367" s="23">
        <v>-0.46511627906976744</v>
      </c>
      <c r="O367" s="16">
        <v>0</v>
      </c>
      <c r="P367" s="15">
        <v>90</v>
      </c>
      <c r="Q367" s="15">
        <f>IFERROR(Table37[[#This Row],[Total]]/Table37[[#This Row],[Mins]]*Table37[[#This Row],[Adj mins]],0)</f>
        <v>0</v>
      </c>
      <c r="R367" s="15">
        <v>0</v>
      </c>
      <c r="S367" s="16">
        <v>0</v>
      </c>
      <c r="T367" s="17">
        <v>6.0000000000000001E-3</v>
      </c>
      <c r="U367" s="16">
        <v>0</v>
      </c>
      <c r="V367" s="71">
        <v>0</v>
      </c>
      <c r="W367" s="401" t="str">
        <f>IF(ISNA(MATCH($D367,'My Squad'!$C$2:$C$16,0)),"","Yes")</f>
        <v/>
      </c>
    </row>
    <row r="368" spans="1:23" ht="15.75" thickBot="1" x14ac:dyDescent="0.3">
      <c r="A368" s="577">
        <v>413</v>
      </c>
      <c r="B368" s="73">
        <v>10</v>
      </c>
      <c r="C368" s="5" t="s">
        <v>40</v>
      </c>
      <c r="D368" s="5" t="s">
        <v>346</v>
      </c>
      <c r="E368" s="70" t="s">
        <v>16</v>
      </c>
      <c r="F368" s="71">
        <v>5</v>
      </c>
      <c r="G368" s="71">
        <v>0</v>
      </c>
      <c r="H368" s="71">
        <v>0</v>
      </c>
      <c r="I368" s="71">
        <v>0.12666666666666671</v>
      </c>
      <c r="J368" s="71">
        <v>1.2573333333333334</v>
      </c>
      <c r="K368" s="71">
        <v>2.0126666666666666</v>
      </c>
      <c r="L368" s="71">
        <v>0.21366666666666667</v>
      </c>
      <c r="M368" s="72">
        <v>3.6103333333333332</v>
      </c>
      <c r="N368" s="23">
        <v>0.32206666666666661</v>
      </c>
      <c r="O368" s="16">
        <v>89.862666666666669</v>
      </c>
      <c r="P368" s="15">
        <v>90</v>
      </c>
      <c r="Q368" s="15">
        <f>IFERROR(Table37[[#This Row],[Total]]/Table37[[#This Row],[Mins]]*Table37[[#This Row],[Adj mins]],0)</f>
        <v>3.6158508538955738</v>
      </c>
      <c r="R368" s="15">
        <v>9</v>
      </c>
      <c r="S368" s="16">
        <v>90</v>
      </c>
      <c r="T368" s="17">
        <v>6.8000000000000005E-2</v>
      </c>
      <c r="U368" s="16">
        <v>36</v>
      </c>
      <c r="V368" s="71">
        <v>4</v>
      </c>
      <c r="W368" s="401" t="str">
        <f>IF(ISNA(MATCH($D368,'My Squad'!$C$2:$C$16,0)),"","Yes")</f>
        <v/>
      </c>
    </row>
    <row r="369" spans="1:23" ht="15.75" thickBot="1" x14ac:dyDescent="0.3">
      <c r="A369" s="577">
        <v>390</v>
      </c>
      <c r="B369" s="73">
        <v>10</v>
      </c>
      <c r="C369" s="5" t="s">
        <v>40</v>
      </c>
      <c r="D369" s="5" t="s">
        <v>347</v>
      </c>
      <c r="E369" s="70" t="s">
        <v>14</v>
      </c>
      <c r="F369" s="71">
        <v>4</v>
      </c>
      <c r="G369" s="71">
        <v>0</v>
      </c>
      <c r="H369" s="71">
        <v>0</v>
      </c>
      <c r="I369" s="71">
        <v>0</v>
      </c>
      <c r="J369" s="71">
        <v>0</v>
      </c>
      <c r="K369" s="71">
        <v>0</v>
      </c>
      <c r="L369" s="71">
        <v>0</v>
      </c>
      <c r="M369" s="72">
        <v>0</v>
      </c>
      <c r="N369" s="23">
        <v>-0.5</v>
      </c>
      <c r="O369" s="16">
        <v>0</v>
      </c>
      <c r="P369" s="15">
        <v>90</v>
      </c>
      <c r="Q369" s="15">
        <f>IFERROR(Table37[[#This Row],[Total]]/Table37[[#This Row],[Mins]]*Table37[[#This Row],[Adj mins]],0)</f>
        <v>0</v>
      </c>
      <c r="R369" s="15">
        <v>0</v>
      </c>
      <c r="S369" s="16">
        <v>0</v>
      </c>
      <c r="T369" s="17">
        <v>9.0000000000000011E-3</v>
      </c>
      <c r="U369" s="16">
        <v>0</v>
      </c>
      <c r="V369" s="71">
        <v>0</v>
      </c>
      <c r="W369" s="401" t="str">
        <f>IF(ISNA(MATCH($D369,'My Squad'!$C$2:$C$16,0)),"","Yes")</f>
        <v/>
      </c>
    </row>
    <row r="370" spans="1:23" ht="15.75" thickBot="1" x14ac:dyDescent="0.3">
      <c r="A370" s="577">
        <v>395</v>
      </c>
      <c r="B370" s="73">
        <v>10</v>
      </c>
      <c r="C370" s="5" t="s">
        <v>40</v>
      </c>
      <c r="D370" s="5" t="s">
        <v>348</v>
      </c>
      <c r="E370" s="70" t="s">
        <v>14</v>
      </c>
      <c r="F370" s="71">
        <v>4.4000000000000004</v>
      </c>
      <c r="G370" s="71">
        <v>0.152</v>
      </c>
      <c r="H370" s="71">
        <v>4.7E-2</v>
      </c>
      <c r="I370" s="71">
        <v>0.11933333333333329</v>
      </c>
      <c r="J370" s="71">
        <v>0</v>
      </c>
      <c r="K370" s="71">
        <v>1.5863333333333334</v>
      </c>
      <c r="L370" s="71">
        <v>8.8333333333333333E-2</v>
      </c>
      <c r="M370" s="72">
        <v>1.9930000000000001</v>
      </c>
      <c r="N370" s="23">
        <v>-1.5909090909090669E-3</v>
      </c>
      <c r="O370" s="16">
        <v>80.279333333333327</v>
      </c>
      <c r="P370" s="15">
        <v>90</v>
      </c>
      <c r="Q370" s="15">
        <f>IFERROR(Table37[[#This Row],[Total]]/Table37[[#This Row],[Mins]]*Table37[[#This Row],[Adj mins]],0)</f>
        <v>2.2343234871573423</v>
      </c>
      <c r="R370" s="15">
        <v>9</v>
      </c>
      <c r="S370" s="16">
        <v>90</v>
      </c>
      <c r="T370" s="17">
        <v>9.3000000000000013E-2</v>
      </c>
      <c r="U370" s="16">
        <v>20</v>
      </c>
      <c r="V370" s="71">
        <v>2.2000000000000002</v>
      </c>
      <c r="W370" s="401" t="str">
        <f>IF(ISNA(MATCH($D370,'My Squad'!$C$2:$C$16,0)),"","Yes")</f>
        <v/>
      </c>
    </row>
    <row r="371" spans="1:23" ht="15.75" thickBot="1" x14ac:dyDescent="0.3">
      <c r="A371" s="577">
        <v>405</v>
      </c>
      <c r="B371" s="73">
        <v>10</v>
      </c>
      <c r="C371" s="5" t="s">
        <v>40</v>
      </c>
      <c r="D371" s="5" t="s">
        <v>280</v>
      </c>
      <c r="E371" s="70" t="s">
        <v>14</v>
      </c>
      <c r="F371" s="71">
        <v>4.4000000000000004</v>
      </c>
      <c r="G371" s="71">
        <v>6.0000000000000001E-3</v>
      </c>
      <c r="H371" s="71">
        <v>4.7E-2</v>
      </c>
      <c r="I371" s="71">
        <v>-6.6666666666667651E-4</v>
      </c>
      <c r="J371" s="71">
        <v>0</v>
      </c>
      <c r="K371" s="71">
        <v>0.33566666666666667</v>
      </c>
      <c r="L371" s="71">
        <v>1.3666666666666667E-2</v>
      </c>
      <c r="M371" s="72">
        <v>0.40166666666666667</v>
      </c>
      <c r="N371" s="23">
        <v>-0.36325757575757572</v>
      </c>
      <c r="O371" s="16">
        <v>17.206</v>
      </c>
      <c r="P371" s="15">
        <v>90</v>
      </c>
      <c r="Q371" s="15">
        <f>IFERROR(Table37[[#This Row],[Total]]/Table37[[#This Row],[Mins]]*Table37[[#This Row],[Adj mins]],0)</f>
        <v>2.1010112751365804</v>
      </c>
      <c r="R371" s="15">
        <v>2.7</v>
      </c>
      <c r="S371" s="16">
        <v>80</v>
      </c>
      <c r="T371" s="17">
        <v>1E-3</v>
      </c>
      <c r="U371" s="16">
        <v>10</v>
      </c>
      <c r="V371" s="71">
        <v>3.3</v>
      </c>
      <c r="W371" s="401" t="str">
        <f>IF(ISNA(MATCH($D371,'My Squad'!$C$2:$C$16,0)),"","Yes")</f>
        <v/>
      </c>
    </row>
    <row r="372" spans="1:23" ht="15.75" thickBot="1" x14ac:dyDescent="0.3">
      <c r="A372" s="577">
        <v>415</v>
      </c>
      <c r="B372" s="73">
        <v>10</v>
      </c>
      <c r="C372" s="5" t="s">
        <v>40</v>
      </c>
      <c r="D372" s="5" t="s">
        <v>175</v>
      </c>
      <c r="E372" s="70" t="s">
        <v>14</v>
      </c>
      <c r="F372" s="71">
        <v>5.4</v>
      </c>
      <c r="G372" s="71">
        <v>0.27400000000000002</v>
      </c>
      <c r="H372" s="71">
        <v>0.11700000000000001</v>
      </c>
      <c r="I372" s="71">
        <v>0.1356666666666666</v>
      </c>
      <c r="J372" s="71">
        <v>0</v>
      </c>
      <c r="K372" s="71">
        <v>1.6013333333333333</v>
      </c>
      <c r="L372" s="71">
        <v>9.8333333333333328E-2</v>
      </c>
      <c r="M372" s="72">
        <v>2.2263333333333333</v>
      </c>
      <c r="N372" s="23">
        <v>4.1913580246913565E-2</v>
      </c>
      <c r="O372" s="16">
        <v>80.723666666666674</v>
      </c>
      <c r="P372" s="15">
        <v>90</v>
      </c>
      <c r="Q372" s="15">
        <f>IFERROR(Table37[[#This Row],[Total]]/Table37[[#This Row],[Mins]]*Table37[[#This Row],[Adj mins]],0)</f>
        <v>2.4821716886002037</v>
      </c>
      <c r="R372" s="15">
        <v>6.3</v>
      </c>
      <c r="S372" s="16">
        <v>81</v>
      </c>
      <c r="T372" s="17">
        <v>1.1000000000000001E-2</v>
      </c>
      <c r="U372" s="16">
        <v>15</v>
      </c>
      <c r="V372" s="71">
        <v>2.1</v>
      </c>
      <c r="W372" s="401" t="str">
        <f>IF(ISNA(MATCH($D372,'My Squad'!$C$2:$C$16,0)),"","Yes")</f>
        <v/>
      </c>
    </row>
    <row r="373" spans="1:23" ht="15.75" thickBot="1" x14ac:dyDescent="0.3">
      <c r="A373" s="577">
        <v>407</v>
      </c>
      <c r="B373" s="73">
        <v>10</v>
      </c>
      <c r="C373" s="5" t="s">
        <v>40</v>
      </c>
      <c r="D373" s="5" t="s">
        <v>189</v>
      </c>
      <c r="E373" s="70" t="s">
        <v>14</v>
      </c>
      <c r="F373" s="71">
        <v>4.5</v>
      </c>
      <c r="G373" s="71">
        <v>0</v>
      </c>
      <c r="H373" s="71">
        <v>0</v>
      </c>
      <c r="I373" s="71">
        <v>0</v>
      </c>
      <c r="J373" s="71">
        <v>0</v>
      </c>
      <c r="K373" s="71">
        <v>0</v>
      </c>
      <c r="L373" s="71">
        <v>0</v>
      </c>
      <c r="M373" s="72">
        <v>0</v>
      </c>
      <c r="N373" s="23">
        <v>-0.44444444444444442</v>
      </c>
      <c r="O373" s="16">
        <v>0</v>
      </c>
      <c r="P373" s="15">
        <v>90</v>
      </c>
      <c r="Q373" s="15">
        <f>IFERROR(Table37[[#This Row],[Total]]/Table37[[#This Row],[Mins]]*Table37[[#This Row],[Adj mins]],0)</f>
        <v>0</v>
      </c>
      <c r="R373" s="15">
        <v>0</v>
      </c>
      <c r="S373" s="16" t="s">
        <v>374</v>
      </c>
      <c r="T373" s="17">
        <v>0</v>
      </c>
      <c r="U373" s="16">
        <v>0</v>
      </c>
      <c r="V373" s="71">
        <v>0</v>
      </c>
      <c r="W373" s="401" t="str">
        <f>IF(ISNA(MATCH($D373,'My Squad'!$C$2:$C$16,0)),"","Yes")</f>
        <v/>
      </c>
    </row>
    <row r="374" spans="1:23" ht="15.75" thickBot="1" x14ac:dyDescent="0.3">
      <c r="A374" s="577">
        <v>418</v>
      </c>
      <c r="B374" s="73">
        <v>10</v>
      </c>
      <c r="C374" s="5" t="s">
        <v>40</v>
      </c>
      <c r="D374" s="5" t="s">
        <v>86</v>
      </c>
      <c r="E374" s="70" t="s">
        <v>14</v>
      </c>
      <c r="F374" s="71">
        <v>5.6</v>
      </c>
      <c r="G374" s="71">
        <v>0</v>
      </c>
      <c r="H374" s="71">
        <v>0</v>
      </c>
      <c r="I374" s="71">
        <v>0</v>
      </c>
      <c r="J374" s="71">
        <v>0</v>
      </c>
      <c r="K374" s="71">
        <v>0</v>
      </c>
      <c r="L374" s="71">
        <v>0</v>
      </c>
      <c r="M374" s="72">
        <v>0</v>
      </c>
      <c r="N374" s="23">
        <v>-0.35714285714285715</v>
      </c>
      <c r="O374" s="16">
        <v>0</v>
      </c>
      <c r="P374" s="15">
        <v>90</v>
      </c>
      <c r="Q374" s="15">
        <f>IFERROR(Table37[[#This Row],[Total]]/Table37[[#This Row],[Mins]]*Table37[[#This Row],[Adj mins]],0)</f>
        <v>0</v>
      </c>
      <c r="R374" s="15">
        <v>3.1</v>
      </c>
      <c r="S374" s="16">
        <v>56</v>
      </c>
      <c r="T374" s="17">
        <v>3.9E-2</v>
      </c>
      <c r="U374" s="16">
        <v>13</v>
      </c>
      <c r="V374" s="71">
        <v>2.6</v>
      </c>
      <c r="W374" s="401" t="str">
        <f>IF(ISNA(MATCH($D374,'My Squad'!$C$2:$C$16,0)),"","Yes")</f>
        <v/>
      </c>
    </row>
    <row r="375" spans="1:23" ht="15.75" thickBot="1" x14ac:dyDescent="0.3">
      <c r="A375" s="577">
        <v>399</v>
      </c>
      <c r="B375" s="73">
        <v>10</v>
      </c>
      <c r="C375" s="5" t="s">
        <v>40</v>
      </c>
      <c r="D375" s="5" t="s">
        <v>269</v>
      </c>
      <c r="E375" s="70" t="s">
        <v>14</v>
      </c>
      <c r="F375" s="71">
        <v>4.3</v>
      </c>
      <c r="G375" s="71">
        <v>0</v>
      </c>
      <c r="H375" s="71">
        <v>0.46100000000000002</v>
      </c>
      <c r="I375" s="71">
        <v>0.10366666666666668</v>
      </c>
      <c r="J375" s="71">
        <v>0</v>
      </c>
      <c r="K375" s="71">
        <v>1.3580000000000001</v>
      </c>
      <c r="L375" s="71">
        <v>0.26466666666666666</v>
      </c>
      <c r="M375" s="72">
        <v>2.1873333333333331</v>
      </c>
      <c r="N375" s="23">
        <v>4.3565891472868171E-2</v>
      </c>
      <c r="O375" s="16">
        <v>71.792666666666662</v>
      </c>
      <c r="P375" s="15">
        <v>90</v>
      </c>
      <c r="Q375" s="15">
        <f>IFERROR(Table37[[#This Row],[Total]]/Table37[[#This Row],[Mins]]*Table37[[#This Row],[Adj mins]],0)</f>
        <v>2.7420627919286091</v>
      </c>
      <c r="R375" s="15">
        <v>6.7</v>
      </c>
      <c r="S375" s="16">
        <v>67</v>
      </c>
      <c r="T375" s="17">
        <v>2.1000000000000001E-2</v>
      </c>
      <c r="U375" s="16">
        <v>22</v>
      </c>
      <c r="V375" s="71">
        <v>2.4</v>
      </c>
      <c r="W375" s="401" t="str">
        <f>IF(ISNA(MATCH($D375,'My Squad'!$C$2:$C$16,0)),"","Yes")</f>
        <v/>
      </c>
    </row>
    <row r="376" spans="1:23" ht="15.75" thickBot="1" x14ac:dyDescent="0.3">
      <c r="A376" s="577">
        <v>416</v>
      </c>
      <c r="B376" s="73">
        <v>10</v>
      </c>
      <c r="C376" s="5" t="s">
        <v>40</v>
      </c>
      <c r="D376" s="5" t="s">
        <v>349</v>
      </c>
      <c r="E376" s="70" t="s">
        <v>14</v>
      </c>
      <c r="F376" s="71">
        <v>4</v>
      </c>
      <c r="G376" s="71">
        <v>0</v>
      </c>
      <c r="H376" s="71">
        <v>6.0000000000000001E-3</v>
      </c>
      <c r="I376" s="71">
        <v>1.3333333333333339E-3</v>
      </c>
      <c r="J376" s="71">
        <v>0</v>
      </c>
      <c r="K376" s="71">
        <v>2.7333333333333331E-2</v>
      </c>
      <c r="L376" s="71">
        <v>3.0000000000000001E-3</v>
      </c>
      <c r="M376" s="72">
        <v>3.7666666666666668E-2</v>
      </c>
      <c r="N376" s="23">
        <v>-0.49058333333333332</v>
      </c>
      <c r="O376" s="16">
        <v>1.345</v>
      </c>
      <c r="P376" s="15">
        <v>90</v>
      </c>
      <c r="Q376" s="15">
        <f>IFERROR(Table37[[#This Row],[Total]]/Table37[[#This Row],[Mins]]*Table37[[#This Row],[Adj mins]],0)</f>
        <v>2.520446096654275</v>
      </c>
      <c r="R376" s="15">
        <v>0</v>
      </c>
      <c r="S376" s="16">
        <v>0</v>
      </c>
      <c r="T376" s="17">
        <v>4.0000000000000001E-3</v>
      </c>
      <c r="U376" s="16">
        <v>0</v>
      </c>
      <c r="V376" s="71">
        <v>0</v>
      </c>
      <c r="W376" s="401" t="str">
        <f>IF(ISNA(MATCH($D376,'My Squad'!$C$2:$C$16,0)),"","Yes")</f>
        <v/>
      </c>
    </row>
    <row r="377" spans="1:23" ht="15.75" thickBot="1" x14ac:dyDescent="0.3">
      <c r="A377" s="577">
        <v>404</v>
      </c>
      <c r="B377" s="73">
        <v>10</v>
      </c>
      <c r="C377" s="5" t="s">
        <v>40</v>
      </c>
      <c r="D377" s="5" t="s">
        <v>299</v>
      </c>
      <c r="E377" s="70" t="s">
        <v>14</v>
      </c>
      <c r="F377" s="71">
        <v>4.4000000000000004</v>
      </c>
      <c r="G377" s="71">
        <v>1.4E-2</v>
      </c>
      <c r="H377" s="71">
        <v>2.8000000000000001E-2</v>
      </c>
      <c r="I377" s="71">
        <v>1.2999999999999984E-2</v>
      </c>
      <c r="J377" s="71">
        <v>0</v>
      </c>
      <c r="K377" s="71">
        <v>0.39066666666666666</v>
      </c>
      <c r="L377" s="71">
        <v>2.3666666666666666E-2</v>
      </c>
      <c r="M377" s="72">
        <v>0.46933333333333332</v>
      </c>
      <c r="N377" s="23">
        <v>-0.34787878787878784</v>
      </c>
      <c r="O377" s="16">
        <v>18.887333333333334</v>
      </c>
      <c r="P377" s="15">
        <v>90</v>
      </c>
      <c r="Q377" s="15">
        <f>IFERROR(Table37[[#This Row],[Total]]/Table37[[#This Row],[Mins]]*Table37[[#This Row],[Adj mins]],0)</f>
        <v>2.2364194698386926</v>
      </c>
      <c r="R377" s="15">
        <v>2.2999999999999998</v>
      </c>
      <c r="S377" s="16">
        <v>35</v>
      </c>
      <c r="T377" s="17">
        <v>1E-3</v>
      </c>
      <c r="U377" s="16">
        <v>9</v>
      </c>
      <c r="V377" s="71">
        <v>1.5</v>
      </c>
      <c r="W377" s="401" t="str">
        <f>IF(ISNA(MATCH($D377,'My Squad'!$C$2:$C$16,0)),"","Yes")</f>
        <v/>
      </c>
    </row>
    <row r="378" spans="1:23" ht="15.75" thickBot="1" x14ac:dyDescent="0.3">
      <c r="A378" s="577">
        <v>393</v>
      </c>
      <c r="B378" s="73">
        <v>10</v>
      </c>
      <c r="C378" s="5" t="s">
        <v>40</v>
      </c>
      <c r="D378" s="5" t="s">
        <v>350</v>
      </c>
      <c r="E378" s="70" t="s">
        <v>14</v>
      </c>
      <c r="F378" s="71">
        <v>4.4000000000000004</v>
      </c>
      <c r="G378" s="71">
        <v>0</v>
      </c>
      <c r="H378" s="71">
        <v>0</v>
      </c>
      <c r="I378" s="71">
        <v>0</v>
      </c>
      <c r="J378" s="71">
        <v>0</v>
      </c>
      <c r="K378" s="71">
        <v>0</v>
      </c>
      <c r="L378" s="71">
        <v>0</v>
      </c>
      <c r="M378" s="72">
        <v>0</v>
      </c>
      <c r="N378" s="23">
        <v>-0.45454545454545453</v>
      </c>
      <c r="O378" s="16">
        <v>0</v>
      </c>
      <c r="P378" s="15">
        <v>90</v>
      </c>
      <c r="Q378" s="15">
        <f>IFERROR(Table37[[#This Row],[Total]]/Table37[[#This Row],[Mins]]*Table37[[#This Row],[Adj mins]],0)</f>
        <v>0</v>
      </c>
      <c r="R378" s="15">
        <v>0</v>
      </c>
      <c r="S378" s="16" t="s">
        <v>374</v>
      </c>
      <c r="T378" s="17">
        <v>0</v>
      </c>
      <c r="U378" s="16">
        <v>0</v>
      </c>
      <c r="V378" s="71">
        <v>0</v>
      </c>
      <c r="W378" s="401" t="str">
        <f>IF(ISNA(MATCH($D378,'My Squad'!$C$2:$C$16,0)),"","Yes")</f>
        <v/>
      </c>
    </row>
    <row r="379" spans="1:23" ht="15.75" thickBot="1" x14ac:dyDescent="0.3">
      <c r="A379" s="577">
        <v>409</v>
      </c>
      <c r="B379" s="73">
        <v>10</v>
      </c>
      <c r="C379" s="5" t="s">
        <v>40</v>
      </c>
      <c r="D379" s="5" t="s">
        <v>167</v>
      </c>
      <c r="E379" s="70" t="s">
        <v>14</v>
      </c>
      <c r="F379" s="71">
        <v>4.5</v>
      </c>
      <c r="G379" s="71">
        <v>0</v>
      </c>
      <c r="H379" s="71">
        <v>0.106</v>
      </c>
      <c r="I379" s="71">
        <v>0.12566666666666659</v>
      </c>
      <c r="J379" s="71">
        <v>0</v>
      </c>
      <c r="K379" s="71">
        <v>1.8686666666666665</v>
      </c>
      <c r="L379" s="71">
        <v>0.19533333333333333</v>
      </c>
      <c r="M379" s="72">
        <v>2.2956666666666665</v>
      </c>
      <c r="N379" s="23">
        <v>6.5703703703703667E-2</v>
      </c>
      <c r="O379" s="16">
        <v>88.159666666666666</v>
      </c>
      <c r="P379" s="15">
        <v>90</v>
      </c>
      <c r="Q379" s="15">
        <f>IFERROR(Table37[[#This Row],[Total]]/Table37[[#This Row],[Mins]]*Table37[[#This Row],[Adj mins]],0)</f>
        <v>2.3435887159282967</v>
      </c>
      <c r="R379" s="15">
        <v>5.9</v>
      </c>
      <c r="S379" s="16">
        <v>59</v>
      </c>
      <c r="T379" s="17">
        <v>1.9E-2</v>
      </c>
      <c r="U379" s="16">
        <v>18</v>
      </c>
      <c r="V379" s="71">
        <v>2</v>
      </c>
      <c r="W379" s="401" t="str">
        <f>IF(ISNA(MATCH($D379,'My Squad'!$C$2:$C$16,0)),"","Yes")</f>
        <v/>
      </c>
    </row>
    <row r="380" spans="1:23" ht="15.75" thickBot="1" x14ac:dyDescent="0.3">
      <c r="A380" s="577">
        <v>398</v>
      </c>
      <c r="B380" s="73">
        <v>10</v>
      </c>
      <c r="C380" s="5" t="s">
        <v>40</v>
      </c>
      <c r="D380" s="5" t="s">
        <v>76</v>
      </c>
      <c r="E380" s="70" t="s">
        <v>13</v>
      </c>
      <c r="F380" s="71">
        <v>7.2</v>
      </c>
      <c r="G380" s="71">
        <v>0.30166666666666669</v>
      </c>
      <c r="H380" s="71">
        <v>0.2</v>
      </c>
      <c r="I380" s="71">
        <v>8.3000000000000004E-2</v>
      </c>
      <c r="J380" s="71">
        <v>0</v>
      </c>
      <c r="K380" s="71">
        <v>0.71666666666666667</v>
      </c>
      <c r="L380" s="71">
        <v>0.13866666666666666</v>
      </c>
      <c r="M380" s="72">
        <v>1.44</v>
      </c>
      <c r="N380" s="23">
        <v>-7.7777777777777779E-2</v>
      </c>
      <c r="O380" s="16">
        <v>38.085999999999999</v>
      </c>
      <c r="P380" s="15">
        <v>90</v>
      </c>
      <c r="Q380" s="15">
        <f>IFERROR(Table37[[#This Row],[Total]]/Table37[[#This Row],[Mins]]*Table37[[#This Row],[Adj mins]],0)</f>
        <v>3.4028251851073885</v>
      </c>
      <c r="R380" s="15">
        <v>7.6</v>
      </c>
      <c r="S380" s="16">
        <v>85</v>
      </c>
      <c r="T380" s="17">
        <v>9.0999999999999998E-2</v>
      </c>
      <c r="U380" s="16">
        <v>31</v>
      </c>
      <c r="V380" s="71">
        <v>3.9</v>
      </c>
      <c r="W380" s="401" t="str">
        <f>IF(ISNA(MATCH($D380,'My Squad'!$C$2:$C$16,0)),"","Yes")</f>
        <v/>
      </c>
    </row>
    <row r="381" spans="1:23" ht="15.75" thickBot="1" x14ac:dyDescent="0.3">
      <c r="A381" s="577">
        <v>394</v>
      </c>
      <c r="B381" s="73">
        <v>10</v>
      </c>
      <c r="C381" s="5" t="s">
        <v>40</v>
      </c>
      <c r="D381" s="5" t="s">
        <v>141</v>
      </c>
      <c r="E381" s="70" t="s">
        <v>13</v>
      </c>
      <c r="F381" s="71">
        <v>6.2</v>
      </c>
      <c r="G381" s="71">
        <v>0.28000000000000003</v>
      </c>
      <c r="H381" s="71">
        <v>0.32900000000000001</v>
      </c>
      <c r="I381" s="71">
        <v>0.16933333333333334</v>
      </c>
      <c r="J381" s="71">
        <v>0</v>
      </c>
      <c r="K381" s="71">
        <v>1.6156666666666666</v>
      </c>
      <c r="L381" s="71">
        <v>0.19633333333333333</v>
      </c>
      <c r="M381" s="72">
        <v>2.5903333333333332</v>
      </c>
      <c r="N381" s="23">
        <v>9.5215053763440832E-2</v>
      </c>
      <c r="O381" s="16">
        <v>83.915333333333336</v>
      </c>
      <c r="P381" s="15">
        <v>90</v>
      </c>
      <c r="Q381" s="15">
        <f>IFERROR(Table37[[#This Row],[Total]]/Table37[[#This Row],[Mins]]*Table37[[#This Row],[Adj mins]],0)</f>
        <v>2.7781573490740663</v>
      </c>
      <c r="R381" s="15">
        <v>8.9</v>
      </c>
      <c r="S381" s="16">
        <v>89</v>
      </c>
      <c r="T381" s="17">
        <v>1.8000000000000002E-2</v>
      </c>
      <c r="U381" s="16">
        <v>23</v>
      </c>
      <c r="V381" s="71">
        <v>2.6</v>
      </c>
      <c r="W381" s="401" t="str">
        <f>IF(ISNA(MATCH($D381,'My Squad'!$C$2:$C$16,0)),"","Yes")</f>
        <v/>
      </c>
    </row>
    <row r="382" spans="1:23" ht="15.75" thickBot="1" x14ac:dyDescent="0.3">
      <c r="A382" s="577">
        <v>392</v>
      </c>
      <c r="B382" s="73">
        <v>10</v>
      </c>
      <c r="C382" s="5" t="s">
        <v>40</v>
      </c>
      <c r="D382" s="5" t="s">
        <v>352</v>
      </c>
      <c r="E382" s="70" t="s">
        <v>13</v>
      </c>
      <c r="F382" s="71">
        <v>6.5</v>
      </c>
      <c r="G382" s="71">
        <v>1.0716666666666668</v>
      </c>
      <c r="H382" s="71">
        <v>0.307</v>
      </c>
      <c r="I382" s="71">
        <v>0.14799999999999999</v>
      </c>
      <c r="J382" s="71">
        <v>0</v>
      </c>
      <c r="K382" s="71">
        <v>1.5223333333333335</v>
      </c>
      <c r="L382" s="71">
        <v>0.27733333333333332</v>
      </c>
      <c r="M382" s="72">
        <v>3.3263333333333334</v>
      </c>
      <c r="N382" s="23">
        <v>0.20405128205128206</v>
      </c>
      <c r="O382" s="16">
        <v>72.705666666666673</v>
      </c>
      <c r="P382" s="15">
        <v>90</v>
      </c>
      <c r="Q382" s="15">
        <f>IFERROR(Table37[[#This Row],[Total]]/Table37[[#This Row],[Mins]]*Table37[[#This Row],[Adj mins]],0)</f>
        <v>4.1175607586753893</v>
      </c>
      <c r="R382" s="15">
        <v>5.3</v>
      </c>
      <c r="S382" s="16">
        <v>53</v>
      </c>
      <c r="T382" s="17">
        <v>3.3000000000000002E-2</v>
      </c>
      <c r="U382" s="16">
        <v>41</v>
      </c>
      <c r="V382" s="71">
        <v>4.5999999999999996</v>
      </c>
      <c r="W382" s="401" t="str">
        <f>IF(ISNA(MATCH($D382,'My Squad'!$C$2:$C$16,0)),"","Yes")</f>
        <v/>
      </c>
    </row>
    <row r="383" spans="1:23" ht="15.75" thickBot="1" x14ac:dyDescent="0.3">
      <c r="A383" s="577">
        <v>402</v>
      </c>
      <c r="B383" s="73">
        <v>10</v>
      </c>
      <c r="C383" s="5" t="s">
        <v>40</v>
      </c>
      <c r="D383" s="5" t="s">
        <v>353</v>
      </c>
      <c r="E383" s="70" t="s">
        <v>13</v>
      </c>
      <c r="F383" s="71">
        <v>5.0999999999999996</v>
      </c>
      <c r="G383" s="71">
        <v>0.20333333333333334</v>
      </c>
      <c r="H383" s="71">
        <v>0.32</v>
      </c>
      <c r="I383" s="71">
        <v>0.11666666666666667</v>
      </c>
      <c r="J383" s="71">
        <v>0</v>
      </c>
      <c r="K383" s="71">
        <v>1.1723333333333334</v>
      </c>
      <c r="L383" s="71">
        <v>6.4000000000000001E-2</v>
      </c>
      <c r="M383" s="72">
        <v>1.8763333333333334</v>
      </c>
      <c r="N383" s="23">
        <v>-2.4248366013071881E-2</v>
      </c>
      <c r="O383" s="16">
        <v>56.583666666666666</v>
      </c>
      <c r="P383" s="15">
        <v>90</v>
      </c>
      <c r="Q383" s="15">
        <f>IFERROR(Table37[[#This Row],[Total]]/Table37[[#This Row],[Mins]]*Table37[[#This Row],[Adj mins]],0)</f>
        <v>2.9844301359049434</v>
      </c>
      <c r="R383" s="15">
        <v>5.5</v>
      </c>
      <c r="S383" s="16">
        <v>55</v>
      </c>
      <c r="T383" s="17">
        <v>4.0000000000000001E-3</v>
      </c>
      <c r="U383" s="16">
        <v>19</v>
      </c>
      <c r="V383" s="71">
        <v>2.1</v>
      </c>
      <c r="W383" s="401" t="str">
        <f>IF(ISNA(MATCH($D383,'My Squad'!$C$2:$C$16,0)),"","Yes")</f>
        <v/>
      </c>
    </row>
    <row r="384" spans="1:23" ht="15.75" thickBot="1" x14ac:dyDescent="0.3">
      <c r="A384" s="577">
        <v>420</v>
      </c>
      <c r="B384" s="73">
        <v>10</v>
      </c>
      <c r="C384" s="5" t="s">
        <v>40</v>
      </c>
      <c r="D384" s="5" t="s">
        <v>354</v>
      </c>
      <c r="E384" s="70" t="s">
        <v>13</v>
      </c>
      <c r="F384" s="71">
        <v>4.8</v>
      </c>
      <c r="G384" s="71">
        <v>0.18333333333333332</v>
      </c>
      <c r="H384" s="71">
        <v>0.123</v>
      </c>
      <c r="I384" s="71">
        <v>6.7333333333333328E-2</v>
      </c>
      <c r="J384" s="71">
        <v>0</v>
      </c>
      <c r="K384" s="71">
        <v>0.68399999999999994</v>
      </c>
      <c r="L384" s="71">
        <v>3.966666666666667E-2</v>
      </c>
      <c r="M384" s="72">
        <v>1.0973333333333333</v>
      </c>
      <c r="N384" s="23">
        <v>-0.18805555555555559</v>
      </c>
      <c r="O384" s="16">
        <v>31.115666666666666</v>
      </c>
      <c r="P384" s="15">
        <v>90</v>
      </c>
      <c r="Q384" s="15">
        <f>IFERROR(Table37[[#This Row],[Total]]/Table37[[#This Row],[Mins]]*Table37[[#This Row],[Adj mins]],0)</f>
        <v>3.1739638124417495</v>
      </c>
      <c r="R384" s="15">
        <v>2.2000000000000002</v>
      </c>
      <c r="S384" s="16">
        <v>28</v>
      </c>
      <c r="T384" s="17">
        <v>2E-3</v>
      </c>
      <c r="U384" s="16">
        <v>10</v>
      </c>
      <c r="V384" s="71">
        <v>1.4</v>
      </c>
      <c r="W384" s="401" t="str">
        <f>IF(ISNA(MATCH($D384,'My Squad'!$C$2:$C$16,0)),"","Yes")</f>
        <v/>
      </c>
    </row>
    <row r="385" spans="1:23" ht="15.75" thickBot="1" x14ac:dyDescent="0.3">
      <c r="A385" s="577">
        <v>403</v>
      </c>
      <c r="B385" s="73">
        <v>10</v>
      </c>
      <c r="C385" s="5" t="s">
        <v>40</v>
      </c>
      <c r="D385" s="5" t="s">
        <v>138</v>
      </c>
      <c r="E385" s="70" t="s">
        <v>13</v>
      </c>
      <c r="F385" s="71">
        <v>6</v>
      </c>
      <c r="G385" s="71">
        <v>0.42</v>
      </c>
      <c r="H385" s="71">
        <v>0.19700000000000001</v>
      </c>
      <c r="I385" s="71">
        <v>0.126</v>
      </c>
      <c r="J385" s="71">
        <v>0</v>
      </c>
      <c r="K385" s="71">
        <v>1.1413333333333333</v>
      </c>
      <c r="L385" s="71">
        <v>0.14533333333333334</v>
      </c>
      <c r="M385" s="72">
        <v>2.0296666666666665</v>
      </c>
      <c r="N385" s="23">
        <v>4.944444444444418E-3</v>
      </c>
      <c r="O385" s="16">
        <v>62.856666666666669</v>
      </c>
      <c r="P385" s="15">
        <v>90</v>
      </c>
      <c r="Q385" s="15">
        <f>IFERROR(Table37[[#This Row],[Total]]/Table37[[#This Row],[Mins]]*Table37[[#This Row],[Adj mins]],0)</f>
        <v>2.9061356525428215</v>
      </c>
      <c r="R385" s="15">
        <v>8.3000000000000007</v>
      </c>
      <c r="S385" s="16">
        <v>83</v>
      </c>
      <c r="T385" s="17">
        <v>1.4999999999999999E-2</v>
      </c>
      <c r="U385" s="16">
        <v>23</v>
      </c>
      <c r="V385" s="71">
        <v>2.6</v>
      </c>
      <c r="W385" s="401" t="str">
        <f>IF(ISNA(MATCH($D385,'My Squad'!$C$2:$C$16,0)),"","Yes")</f>
        <v/>
      </c>
    </row>
    <row r="386" spans="1:23" ht="15.75" thickBot="1" x14ac:dyDescent="0.3">
      <c r="A386" s="577">
        <v>411</v>
      </c>
      <c r="B386" s="73">
        <v>10</v>
      </c>
      <c r="C386" s="5" t="s">
        <v>40</v>
      </c>
      <c r="D386" s="5" t="s">
        <v>139</v>
      </c>
      <c r="E386" s="70" t="s">
        <v>13</v>
      </c>
      <c r="F386" s="71">
        <v>5</v>
      </c>
      <c r="G386" s="71">
        <v>6.6666666666666671E-3</v>
      </c>
      <c r="H386" s="71">
        <v>7.0000000000000001E-3</v>
      </c>
      <c r="I386" s="71">
        <v>6.6666666666666671E-3</v>
      </c>
      <c r="J386" s="71">
        <v>0</v>
      </c>
      <c r="K386" s="71">
        <v>7.0000000000000007E-2</v>
      </c>
      <c r="L386" s="71">
        <v>4.3333333333333331E-3</v>
      </c>
      <c r="M386" s="72">
        <v>9.4666666666666663E-2</v>
      </c>
      <c r="N386" s="23">
        <v>-0.38106666666666666</v>
      </c>
      <c r="O386" s="16">
        <v>3.27</v>
      </c>
      <c r="P386" s="15">
        <v>90</v>
      </c>
      <c r="Q386" s="15">
        <f>IFERROR(Table37[[#This Row],[Total]]/Table37[[#This Row],[Mins]]*Table37[[#This Row],[Adj mins]],0)</f>
        <v>2.6055045871559632</v>
      </c>
      <c r="R386" s="15">
        <v>0</v>
      </c>
      <c r="S386" s="16">
        <v>0</v>
      </c>
      <c r="T386" s="17">
        <v>0</v>
      </c>
      <c r="U386" s="16">
        <v>0</v>
      </c>
      <c r="V386" s="71">
        <v>0</v>
      </c>
      <c r="W386" s="401" t="str">
        <f>IF(ISNA(MATCH($D386,'My Squad'!$C$2:$C$16,0)),"","Yes")</f>
        <v/>
      </c>
    </row>
    <row r="387" spans="1:23" ht="15.75" thickBot="1" x14ac:dyDescent="0.3">
      <c r="A387" s="577">
        <v>417</v>
      </c>
      <c r="B387" s="73">
        <v>10</v>
      </c>
      <c r="C387" s="5" t="s">
        <v>40</v>
      </c>
      <c r="D387" s="5" t="s">
        <v>659</v>
      </c>
      <c r="E387" s="70" t="s">
        <v>13</v>
      </c>
      <c r="F387" s="71">
        <v>5.5</v>
      </c>
      <c r="G387" s="71">
        <v>0.39166666666666666</v>
      </c>
      <c r="H387" s="71">
        <v>0.22</v>
      </c>
      <c r="I387" s="71">
        <v>0.14133333333333334</v>
      </c>
      <c r="J387" s="71">
        <v>0</v>
      </c>
      <c r="K387" s="71">
        <v>1.1709999999999998</v>
      </c>
      <c r="L387" s="71">
        <v>0.20200000000000001</v>
      </c>
      <c r="M387" s="72">
        <v>2.1259999999999999</v>
      </c>
      <c r="N387" s="23">
        <v>2.2909090909090889E-2</v>
      </c>
      <c r="O387" s="16">
        <v>66.589333333333329</v>
      </c>
      <c r="P387" s="15">
        <v>90</v>
      </c>
      <c r="Q387" s="15">
        <f>IFERROR(Table37[[#This Row],[Total]]/Table37[[#This Row],[Mins]]*Table37[[#This Row],[Adj mins]],0)</f>
        <v>2.8734331824916906</v>
      </c>
      <c r="R387" s="15">
        <v>4</v>
      </c>
      <c r="S387" s="16">
        <v>52</v>
      </c>
      <c r="T387" s="17">
        <v>3.0000000000000001E-3</v>
      </c>
      <c r="U387" s="16">
        <v>10</v>
      </c>
      <c r="V387" s="71">
        <v>1.4</v>
      </c>
      <c r="W387" s="401" t="str">
        <f>IF(ISNA(MATCH($D387,'My Squad'!$C$2:$C$16,0)),"","Yes")</f>
        <v/>
      </c>
    </row>
    <row r="388" spans="1:23" ht="15.75" thickBot="1" x14ac:dyDescent="0.3">
      <c r="A388" s="577">
        <v>391</v>
      </c>
      <c r="B388" s="73">
        <v>10</v>
      </c>
      <c r="C388" s="5" t="s">
        <v>40</v>
      </c>
      <c r="D388" s="5" t="s">
        <v>121</v>
      </c>
      <c r="E388" s="70" t="s">
        <v>13</v>
      </c>
      <c r="F388" s="71">
        <v>5.6</v>
      </c>
      <c r="G388" s="71">
        <v>7.8333333333333338E-2</v>
      </c>
      <c r="H388" s="71">
        <v>3.3000000000000002E-2</v>
      </c>
      <c r="I388" s="71">
        <v>1.2999999999999999E-2</v>
      </c>
      <c r="J388" s="71">
        <v>0</v>
      </c>
      <c r="K388" s="71">
        <v>0.18933333333333333</v>
      </c>
      <c r="L388" s="71">
        <v>1.7333333333333333E-2</v>
      </c>
      <c r="M388" s="72">
        <v>0.33100000000000002</v>
      </c>
      <c r="N388" s="23">
        <v>-0.29803571428571429</v>
      </c>
      <c r="O388" s="16">
        <v>9.1686666666666667</v>
      </c>
      <c r="P388" s="15">
        <v>90</v>
      </c>
      <c r="Q388" s="15">
        <f>IFERROR(Table37[[#This Row],[Total]]/Table37[[#This Row],[Mins]]*Table37[[#This Row],[Adj mins]],0)</f>
        <v>3.2491092852468553</v>
      </c>
      <c r="R388" s="15">
        <v>1.2</v>
      </c>
      <c r="S388" s="16">
        <v>21</v>
      </c>
      <c r="T388" s="17">
        <v>4.0000000000000001E-3</v>
      </c>
      <c r="U388" s="16">
        <v>6</v>
      </c>
      <c r="V388" s="71">
        <v>1.2</v>
      </c>
      <c r="W388" s="401" t="str">
        <f>IF(ISNA(MATCH($D388,'My Squad'!$C$2:$C$16,0)),"","Yes")</f>
        <v/>
      </c>
    </row>
    <row r="389" spans="1:23" ht="15.75" thickBot="1" x14ac:dyDescent="0.3">
      <c r="A389" s="577">
        <v>410</v>
      </c>
      <c r="B389" s="73">
        <v>10</v>
      </c>
      <c r="C389" s="5" t="s">
        <v>40</v>
      </c>
      <c r="D389" s="5" t="s">
        <v>355</v>
      </c>
      <c r="E389" s="70" t="s">
        <v>13</v>
      </c>
      <c r="F389" s="71">
        <v>4.7</v>
      </c>
      <c r="G389" s="71">
        <v>0.11666666666666667</v>
      </c>
      <c r="H389" s="71">
        <v>6.6000000000000003E-2</v>
      </c>
      <c r="I389" s="71">
        <v>4.3333333333333335E-2</v>
      </c>
      <c r="J389" s="71">
        <v>0</v>
      </c>
      <c r="K389" s="71">
        <v>0.49266666666666664</v>
      </c>
      <c r="L389" s="71">
        <v>3.9E-2</v>
      </c>
      <c r="M389" s="72">
        <v>0.75766666666666671</v>
      </c>
      <c r="N389" s="23">
        <v>-0.26432624113475173</v>
      </c>
      <c r="O389" s="16">
        <v>23.850666666666665</v>
      </c>
      <c r="P389" s="15">
        <v>90</v>
      </c>
      <c r="Q389" s="15">
        <f>IFERROR(Table37[[#This Row],[Total]]/Table37[[#This Row],[Mins]]*Table37[[#This Row],[Adj mins]],0)</f>
        <v>2.8590395796064403</v>
      </c>
      <c r="R389" s="15">
        <v>3.7</v>
      </c>
      <c r="S389" s="16">
        <v>42</v>
      </c>
      <c r="T389" s="17">
        <v>5.0000000000000001E-3</v>
      </c>
      <c r="U389" s="16">
        <v>10</v>
      </c>
      <c r="V389" s="71">
        <v>1.2</v>
      </c>
      <c r="W389" s="401" t="str">
        <f>IF(ISNA(MATCH($D389,'My Squad'!$C$2:$C$16,0)),"","Yes")</f>
        <v/>
      </c>
    </row>
    <row r="390" spans="1:23" ht="15.75" thickBot="1" x14ac:dyDescent="0.3">
      <c r="A390" s="577">
        <v>401</v>
      </c>
      <c r="B390" s="73">
        <v>10</v>
      </c>
      <c r="C390" s="5" t="s">
        <v>40</v>
      </c>
      <c r="D390" s="5" t="s">
        <v>41</v>
      </c>
      <c r="E390" s="70" t="s">
        <v>15</v>
      </c>
      <c r="F390" s="71">
        <v>8.3000000000000007</v>
      </c>
      <c r="G390" s="71">
        <v>1.536</v>
      </c>
      <c r="H390" s="71">
        <v>0.27200000000000002</v>
      </c>
      <c r="I390" s="71">
        <v>0</v>
      </c>
      <c r="J390" s="71">
        <v>0</v>
      </c>
      <c r="K390" s="71">
        <v>1.8216666666666665</v>
      </c>
      <c r="L390" s="71">
        <v>0.55100000000000005</v>
      </c>
      <c r="M390" s="72">
        <v>4.1806666666666663</v>
      </c>
      <c r="N390" s="23">
        <v>0.26273092369477907</v>
      </c>
      <c r="O390" s="16">
        <v>87.635999999999996</v>
      </c>
      <c r="P390" s="15">
        <v>90</v>
      </c>
      <c r="Q390" s="15">
        <f>IFERROR(Table37[[#This Row],[Total]]/Table37[[#This Row],[Mins]]*Table37[[#This Row],[Adj mins]],0)</f>
        <v>4.2934410516226205</v>
      </c>
      <c r="R390" s="15">
        <v>6.5</v>
      </c>
      <c r="S390" s="16">
        <v>84</v>
      </c>
      <c r="T390" s="17">
        <v>0.126</v>
      </c>
      <c r="U390" s="16">
        <v>27</v>
      </c>
      <c r="V390" s="71">
        <v>3.9</v>
      </c>
      <c r="W390" s="401" t="str">
        <f>IF(ISNA(MATCH($D390,'My Squad'!$C$2:$C$16,0)),"","Yes")</f>
        <v/>
      </c>
    </row>
    <row r="391" spans="1:23" ht="15.75" thickBot="1" x14ac:dyDescent="0.3">
      <c r="A391" s="577">
        <v>421</v>
      </c>
      <c r="B391" s="73">
        <v>10</v>
      </c>
      <c r="C391" s="5" t="s">
        <v>40</v>
      </c>
      <c r="D391" s="5" t="s">
        <v>356</v>
      </c>
      <c r="E391" s="70" t="s">
        <v>15</v>
      </c>
      <c r="F391" s="71">
        <v>6.9</v>
      </c>
      <c r="G391" s="71">
        <v>0</v>
      </c>
      <c r="H391" s="71">
        <v>0</v>
      </c>
      <c r="I391" s="71">
        <v>0</v>
      </c>
      <c r="J391" s="71">
        <v>0</v>
      </c>
      <c r="K391" s="71">
        <v>0</v>
      </c>
      <c r="L391" s="71">
        <v>0</v>
      </c>
      <c r="M391" s="72">
        <v>0</v>
      </c>
      <c r="N391" s="23">
        <v>-0.28985507246376813</v>
      </c>
      <c r="O391" s="16">
        <v>0</v>
      </c>
      <c r="P391" s="15">
        <v>90</v>
      </c>
      <c r="Q391" s="15">
        <f>IFERROR(Table37[[#This Row],[Total]]/Table37[[#This Row],[Mins]]*Table37[[#This Row],[Adj mins]],0)</f>
        <v>0</v>
      </c>
      <c r="R391" s="15">
        <v>0</v>
      </c>
      <c r="S391" s="16" t="s">
        <v>374</v>
      </c>
      <c r="T391" s="17">
        <v>0</v>
      </c>
      <c r="U391" s="16">
        <v>0</v>
      </c>
      <c r="V391" s="71">
        <v>0</v>
      </c>
      <c r="W391" s="401" t="str">
        <f>IF(ISNA(MATCH($D391,'My Squad'!$C$2:$C$16,0)),"","Yes")</f>
        <v/>
      </c>
    </row>
    <row r="392" spans="1:23" ht="15.75" thickBot="1" x14ac:dyDescent="0.3">
      <c r="A392" s="577">
        <v>590</v>
      </c>
      <c r="B392" s="73">
        <v>10</v>
      </c>
      <c r="C392" s="5" t="s">
        <v>40</v>
      </c>
      <c r="D392" s="5" t="s">
        <v>1067</v>
      </c>
      <c r="E392" s="70" t="s">
        <v>15</v>
      </c>
      <c r="F392" s="71">
        <v>5</v>
      </c>
      <c r="G392" s="71">
        <v>8.0000000000000002E-3</v>
      </c>
      <c r="H392" s="71">
        <v>1E-3</v>
      </c>
      <c r="I392" s="71">
        <v>0</v>
      </c>
      <c r="J392" s="71">
        <v>0</v>
      </c>
      <c r="K392" s="71">
        <v>1.8333333333333333E-2</v>
      </c>
      <c r="L392" s="71">
        <v>2.6666666666666666E-3</v>
      </c>
      <c r="M392" s="72">
        <v>0.03</v>
      </c>
      <c r="N392" s="23">
        <v>-0.39400000000000002</v>
      </c>
      <c r="O392" s="16">
        <v>1.0896666666666666</v>
      </c>
      <c r="P392" s="15">
        <v>90</v>
      </c>
      <c r="Q392" s="15">
        <f>IFERROR(Table37[[#This Row],[Total]]/Table37[[#This Row],[Mins]]*Table37[[#This Row],[Adj mins]],0)</f>
        <v>2.4778219639033345</v>
      </c>
      <c r="R392" s="15">
        <v>0.1</v>
      </c>
      <c r="S392" s="16">
        <v>4</v>
      </c>
      <c r="T392" s="17">
        <v>2E-3</v>
      </c>
      <c r="U392" s="16">
        <v>3</v>
      </c>
      <c r="V392" s="71">
        <v>1</v>
      </c>
      <c r="W392" s="401" t="str">
        <f>IF(ISNA(MATCH($D392,'My Squad'!$C$2:$C$16,0)),"","Yes")</f>
        <v/>
      </c>
    </row>
    <row r="393" spans="1:23" ht="15.75" thickBot="1" x14ac:dyDescent="0.3">
      <c r="A393" s="577">
        <v>443</v>
      </c>
      <c r="B393" s="73">
        <v>10</v>
      </c>
      <c r="C393" s="5" t="s">
        <v>82</v>
      </c>
      <c r="D393" s="5" t="s">
        <v>547</v>
      </c>
      <c r="E393" s="70" t="s">
        <v>16</v>
      </c>
      <c r="F393" s="71">
        <v>4.5999999999999996</v>
      </c>
      <c r="G393" s="71">
        <v>0</v>
      </c>
      <c r="H393" s="71">
        <v>3.3000000000000002E-2</v>
      </c>
      <c r="I393" s="71">
        <v>0.71633333333333327</v>
      </c>
      <c r="J393" s="71">
        <v>0.53800000000000003</v>
      </c>
      <c r="K393" s="71">
        <v>1.8373333333333333</v>
      </c>
      <c r="L393" s="71">
        <v>9.8000000000000004E-2</v>
      </c>
      <c r="M393" s="72">
        <v>3.2226666666666666</v>
      </c>
      <c r="N393" s="23">
        <v>0.26579710144927537</v>
      </c>
      <c r="O393" s="16">
        <v>85.102000000000004</v>
      </c>
      <c r="P393" s="15">
        <v>90</v>
      </c>
      <c r="Q393" s="15">
        <f>IFERROR(Table37[[#This Row],[Total]]/Table37[[#This Row],[Mins]]*Table37[[#This Row],[Adj mins]],0)</f>
        <v>3.408145519494254</v>
      </c>
      <c r="R393" s="15">
        <v>9</v>
      </c>
      <c r="S393" s="16">
        <v>90</v>
      </c>
      <c r="T393" s="17">
        <v>4.7E-2</v>
      </c>
      <c r="U393" s="16">
        <v>42</v>
      </c>
      <c r="V393" s="71">
        <v>4.7</v>
      </c>
      <c r="W393" s="401" t="str">
        <f>IF(ISNA(MATCH($D393,'My Squad'!$C$2:$C$16,0)),"","Yes")</f>
        <v/>
      </c>
    </row>
    <row r="394" spans="1:23" ht="15.75" thickBot="1" x14ac:dyDescent="0.3">
      <c r="A394" s="577">
        <v>427</v>
      </c>
      <c r="B394" s="73">
        <v>10</v>
      </c>
      <c r="C394" s="5" t="s">
        <v>82</v>
      </c>
      <c r="D394" s="5" t="s">
        <v>1534</v>
      </c>
      <c r="E394" s="70" t="s">
        <v>16</v>
      </c>
      <c r="F394" s="71">
        <v>4.3</v>
      </c>
      <c r="G394" s="71">
        <v>0</v>
      </c>
      <c r="H394" s="71">
        <v>0</v>
      </c>
      <c r="I394" s="71">
        <v>4.6999999999999993E-2</v>
      </c>
      <c r="J394" s="71">
        <v>3.0666666666666665E-2</v>
      </c>
      <c r="K394" s="71">
        <v>0.10466666666666667</v>
      </c>
      <c r="L394" s="71">
        <v>9.3333333333333341E-3</v>
      </c>
      <c r="M394" s="72">
        <v>0.19166666666666668</v>
      </c>
      <c r="N394" s="23">
        <v>-0.42054263565891475</v>
      </c>
      <c r="O394" s="16">
        <v>4.6500000000000004</v>
      </c>
      <c r="P394" s="15">
        <v>90</v>
      </c>
      <c r="Q394" s="15">
        <f>IFERROR(Table37[[#This Row],[Total]]/Table37[[#This Row],[Mins]]*Table37[[#This Row],[Adj mins]],0)</f>
        <v>3.709677419354839</v>
      </c>
      <c r="R394" s="15">
        <v>0</v>
      </c>
      <c r="S394" s="16">
        <v>0</v>
      </c>
      <c r="T394" s="17">
        <v>2E-3</v>
      </c>
      <c r="U394" s="16">
        <v>0</v>
      </c>
      <c r="V394" s="71">
        <v>0</v>
      </c>
      <c r="W394" s="401" t="str">
        <f>IF(ISNA(MATCH($D394,'My Squad'!$C$2:$C$16,0)),"","Yes")</f>
        <v/>
      </c>
    </row>
    <row r="395" spans="1:23" ht="15.75" thickBot="1" x14ac:dyDescent="0.3">
      <c r="A395" s="577">
        <v>26</v>
      </c>
      <c r="B395" s="73">
        <v>10</v>
      </c>
      <c r="C395" s="5" t="s">
        <v>82</v>
      </c>
      <c r="D395" s="5" t="s">
        <v>256</v>
      </c>
      <c r="E395" s="70" t="s">
        <v>14</v>
      </c>
      <c r="F395" s="71">
        <v>4.4000000000000004</v>
      </c>
      <c r="G395" s="71">
        <v>0.188</v>
      </c>
      <c r="H395" s="71">
        <v>0.30399999999999999</v>
      </c>
      <c r="I395" s="71">
        <v>0.54400000000000004</v>
      </c>
      <c r="J395" s="71">
        <v>0</v>
      </c>
      <c r="K395" s="71">
        <v>1.2056666666666667</v>
      </c>
      <c r="L395" s="71">
        <v>0.27233333333333332</v>
      </c>
      <c r="M395" s="72">
        <v>2.5139999999999998</v>
      </c>
      <c r="N395" s="23">
        <v>0.11681818181818177</v>
      </c>
      <c r="O395" s="16">
        <v>62.49733333333333</v>
      </c>
      <c r="P395" s="15">
        <v>90</v>
      </c>
      <c r="Q395" s="15">
        <f>IFERROR(Table37[[#This Row],[Total]]/Table37[[#This Row],[Mins]]*Table37[[#This Row],[Adj mins]],0)</f>
        <v>3.6203144667505813</v>
      </c>
      <c r="R395" s="15">
        <v>4.8</v>
      </c>
      <c r="S395" s="16">
        <v>73</v>
      </c>
      <c r="T395" s="17">
        <v>6.0000000000000001E-3</v>
      </c>
      <c r="U395" s="16">
        <v>17</v>
      </c>
      <c r="V395" s="71">
        <v>2.8</v>
      </c>
      <c r="W395" s="401" t="str">
        <f>IF(ISNA(MATCH($D395,'My Squad'!$C$2:$C$16,0)),"","Yes")</f>
        <v/>
      </c>
    </row>
    <row r="396" spans="1:23" ht="15.75" thickBot="1" x14ac:dyDescent="0.3">
      <c r="A396" s="577">
        <v>440</v>
      </c>
      <c r="B396" s="73">
        <v>10</v>
      </c>
      <c r="C396" s="5" t="s">
        <v>82</v>
      </c>
      <c r="D396" s="5" t="s">
        <v>357</v>
      </c>
      <c r="E396" s="70" t="s">
        <v>14</v>
      </c>
      <c r="F396" s="71">
        <v>4.3</v>
      </c>
      <c r="G396" s="71">
        <v>0</v>
      </c>
      <c r="H396" s="71">
        <v>1E-3</v>
      </c>
      <c r="I396" s="71">
        <v>1.9999999999999997E-2</v>
      </c>
      <c r="J396" s="71">
        <v>0</v>
      </c>
      <c r="K396" s="71">
        <v>4.4666666666666667E-2</v>
      </c>
      <c r="L396" s="71">
        <v>6.0000000000000001E-3</v>
      </c>
      <c r="M396" s="72">
        <v>7.166666666666667E-2</v>
      </c>
      <c r="N396" s="23">
        <v>-0.44844961240310077</v>
      </c>
      <c r="O396" s="16">
        <v>2.2200000000000002</v>
      </c>
      <c r="P396" s="15">
        <v>90</v>
      </c>
      <c r="Q396" s="15">
        <f>IFERROR(Table37[[#This Row],[Total]]/Table37[[#This Row],[Mins]]*Table37[[#This Row],[Adj mins]],0)</f>
        <v>2.9054054054054057</v>
      </c>
      <c r="R396" s="15">
        <v>0</v>
      </c>
      <c r="S396" s="16">
        <v>0</v>
      </c>
      <c r="T396" s="17">
        <v>1E-3</v>
      </c>
      <c r="U396" s="16">
        <v>0</v>
      </c>
      <c r="V396" s="71">
        <v>0</v>
      </c>
      <c r="W396" s="401" t="str">
        <f>IF(ISNA(MATCH($D396,'My Squad'!$C$2:$C$16,0)),"","Yes")</f>
        <v/>
      </c>
    </row>
    <row r="397" spans="1:23" ht="15.75" thickBot="1" x14ac:dyDescent="0.3">
      <c r="A397" s="577">
        <v>573</v>
      </c>
      <c r="B397" s="73">
        <v>10</v>
      </c>
      <c r="C397" s="5" t="s">
        <v>82</v>
      </c>
      <c r="D397" s="5" t="s">
        <v>660</v>
      </c>
      <c r="E397" s="70" t="s">
        <v>14</v>
      </c>
      <c r="F397" s="71">
        <v>4.5</v>
      </c>
      <c r="G397" s="71">
        <v>0.49</v>
      </c>
      <c r="H397" s="71">
        <v>9.7000000000000003E-2</v>
      </c>
      <c r="I397" s="71">
        <v>0.72733333333333328</v>
      </c>
      <c r="J397" s="71">
        <v>0</v>
      </c>
      <c r="K397" s="71">
        <v>1.744</v>
      </c>
      <c r="L397" s="71">
        <v>0.29033333333333333</v>
      </c>
      <c r="M397" s="72">
        <v>3.3486666666666665</v>
      </c>
      <c r="N397" s="23">
        <v>0.29970370370370364</v>
      </c>
      <c r="O397" s="16">
        <v>84.715666666666664</v>
      </c>
      <c r="P397" s="15">
        <v>90</v>
      </c>
      <c r="Q397" s="15">
        <f>IFERROR(Table37[[#This Row],[Total]]/Table37[[#This Row],[Mins]]*Table37[[#This Row],[Adj mins]],0)</f>
        <v>3.557547403667956</v>
      </c>
      <c r="R397" s="15">
        <v>8</v>
      </c>
      <c r="S397" s="16">
        <v>90</v>
      </c>
      <c r="T397" s="17">
        <v>0.01</v>
      </c>
      <c r="U397" s="16">
        <v>29</v>
      </c>
      <c r="V397" s="71">
        <v>3.6</v>
      </c>
      <c r="W397" s="401" t="str">
        <f>IF(ISNA(MATCH($D397,'My Squad'!$C$2:$C$16,0)),"","Yes")</f>
        <v/>
      </c>
    </row>
    <row r="398" spans="1:23" ht="15.75" thickBot="1" x14ac:dyDescent="0.3">
      <c r="A398" s="577">
        <v>444</v>
      </c>
      <c r="B398" s="73">
        <v>10</v>
      </c>
      <c r="C398" s="5" t="s">
        <v>82</v>
      </c>
      <c r="D398" s="5" t="s">
        <v>190</v>
      </c>
      <c r="E398" s="70" t="s">
        <v>14</v>
      </c>
      <c r="F398" s="71">
        <v>4.3</v>
      </c>
      <c r="G398" s="71">
        <v>5.6000000000000001E-2</v>
      </c>
      <c r="H398" s="71">
        <v>3.7999999999999999E-2</v>
      </c>
      <c r="I398" s="71">
        <v>8.8999999999999996E-2</v>
      </c>
      <c r="J398" s="71">
        <v>0</v>
      </c>
      <c r="K398" s="71">
        <v>0.20366666666666666</v>
      </c>
      <c r="L398" s="71">
        <v>3.4333333333333334E-2</v>
      </c>
      <c r="M398" s="72">
        <v>0.42099999999999999</v>
      </c>
      <c r="N398" s="23">
        <v>-0.36720930232558141</v>
      </c>
      <c r="O398" s="16">
        <v>10.291666666666666</v>
      </c>
      <c r="P398" s="15">
        <v>90</v>
      </c>
      <c r="Q398" s="15">
        <f>IFERROR(Table37[[#This Row],[Total]]/Table37[[#This Row],[Mins]]*Table37[[#This Row],[Adj mins]],0)</f>
        <v>3.6816194331983807</v>
      </c>
      <c r="R398" s="15">
        <v>0.4</v>
      </c>
      <c r="S398" s="16">
        <v>37</v>
      </c>
      <c r="T398" s="17">
        <v>1E-3</v>
      </c>
      <c r="U398" s="16">
        <v>1</v>
      </c>
      <c r="V398" s="71">
        <v>1</v>
      </c>
      <c r="W398" s="401" t="str">
        <f>IF(ISNA(MATCH($D398,'My Squad'!$C$2:$C$16,0)),"","Yes")</f>
        <v/>
      </c>
    </row>
    <row r="399" spans="1:23" ht="15.75" thickBot="1" x14ac:dyDescent="0.3">
      <c r="A399" s="577">
        <v>436</v>
      </c>
      <c r="B399" s="73">
        <v>10</v>
      </c>
      <c r="C399" s="5" t="s">
        <v>82</v>
      </c>
      <c r="D399" s="5" t="s">
        <v>150</v>
      </c>
      <c r="E399" s="70" t="s">
        <v>14</v>
      </c>
      <c r="F399" s="71">
        <v>4.5</v>
      </c>
      <c r="G399" s="71">
        <v>0.16600000000000001</v>
      </c>
      <c r="H399" s="71">
        <v>0.20899999999999999</v>
      </c>
      <c r="I399" s="71">
        <v>0.71933333333333338</v>
      </c>
      <c r="J399" s="71">
        <v>0</v>
      </c>
      <c r="K399" s="71">
        <v>1.7310000000000001</v>
      </c>
      <c r="L399" s="71">
        <v>0.21</v>
      </c>
      <c r="M399" s="72">
        <v>3.0353333333333334</v>
      </c>
      <c r="N399" s="23">
        <v>0.2300740740740741</v>
      </c>
      <c r="O399" s="16">
        <v>85.38666666666667</v>
      </c>
      <c r="P399" s="15">
        <v>90</v>
      </c>
      <c r="Q399" s="15">
        <f>IFERROR(Table37[[#This Row],[Total]]/Table37[[#This Row],[Mins]]*Table37[[#This Row],[Adj mins]],0)</f>
        <v>3.1993285446595876</v>
      </c>
      <c r="R399" s="15">
        <v>9</v>
      </c>
      <c r="S399" s="16">
        <v>90</v>
      </c>
      <c r="T399" s="17">
        <v>0.01</v>
      </c>
      <c r="U399" s="16">
        <v>31</v>
      </c>
      <c r="V399" s="71">
        <v>3.4</v>
      </c>
      <c r="W399" s="401" t="str">
        <f>IF(ISNA(MATCH($D399,'My Squad'!$C$2:$C$16,0)),"","Yes")</f>
        <v/>
      </c>
    </row>
    <row r="400" spans="1:23" ht="15.75" thickBot="1" x14ac:dyDescent="0.3">
      <c r="A400" s="577">
        <v>437</v>
      </c>
      <c r="B400" s="73">
        <v>10</v>
      </c>
      <c r="C400" s="5" t="s">
        <v>82</v>
      </c>
      <c r="D400" s="5" t="s">
        <v>246</v>
      </c>
      <c r="E400" s="70" t="s">
        <v>14</v>
      </c>
      <c r="F400" s="71">
        <v>4.4000000000000004</v>
      </c>
      <c r="G400" s="71">
        <v>0.158</v>
      </c>
      <c r="H400" s="71">
        <v>8.2000000000000003E-2</v>
      </c>
      <c r="I400" s="71">
        <v>0.16766666666666666</v>
      </c>
      <c r="J400" s="71">
        <v>0</v>
      </c>
      <c r="K400" s="71">
        <v>0.38266666666666665</v>
      </c>
      <c r="L400" s="71">
        <v>9.3333333333333338E-2</v>
      </c>
      <c r="M400" s="72">
        <v>0.88366666666666671</v>
      </c>
      <c r="N400" s="23">
        <v>-0.25371212121212122</v>
      </c>
      <c r="O400" s="16">
        <v>20.58</v>
      </c>
      <c r="P400" s="15">
        <v>90</v>
      </c>
      <c r="Q400" s="15">
        <f>IFERROR(Table37[[#This Row],[Total]]/Table37[[#This Row],[Mins]]*Table37[[#This Row],[Adj mins]],0)</f>
        <v>3.8644314868804672</v>
      </c>
      <c r="R400" s="15">
        <v>4.2</v>
      </c>
      <c r="S400" s="16">
        <v>42</v>
      </c>
      <c r="T400" s="17">
        <v>4.0000000000000001E-3</v>
      </c>
      <c r="U400" s="16">
        <v>13</v>
      </c>
      <c r="V400" s="71">
        <v>1.4</v>
      </c>
      <c r="W400" s="401" t="str">
        <f>IF(ISNA(MATCH($D400,'My Squad'!$C$2:$C$16,0)),"","Yes")</f>
        <v/>
      </c>
    </row>
    <row r="401" spans="1:23" ht="15.75" thickBot="1" x14ac:dyDescent="0.3">
      <c r="A401" s="577">
        <v>422</v>
      </c>
      <c r="B401" s="73">
        <v>10</v>
      </c>
      <c r="C401" s="5" t="s">
        <v>82</v>
      </c>
      <c r="D401" s="5" t="s">
        <v>225</v>
      </c>
      <c r="E401" s="70" t="s">
        <v>14</v>
      </c>
      <c r="F401" s="71">
        <v>4.5</v>
      </c>
      <c r="G401" s="71">
        <v>9.1999999999999998E-2</v>
      </c>
      <c r="H401" s="71">
        <v>0.26900000000000002</v>
      </c>
      <c r="I401" s="71">
        <v>0.71733333333333338</v>
      </c>
      <c r="J401" s="71">
        <v>0</v>
      </c>
      <c r="K401" s="71">
        <v>1.7276666666666667</v>
      </c>
      <c r="L401" s="71">
        <v>0.23866666666666667</v>
      </c>
      <c r="M401" s="72">
        <v>3.0446666666666666</v>
      </c>
      <c r="N401" s="23">
        <v>0.23214814814814813</v>
      </c>
      <c r="O401" s="16">
        <v>85.295666666666662</v>
      </c>
      <c r="P401" s="15">
        <v>90</v>
      </c>
      <c r="Q401" s="15">
        <f>IFERROR(Table37[[#This Row],[Total]]/Table37[[#This Row],[Mins]]*Table37[[#This Row],[Adj mins]],0)</f>
        <v>3.2125899322747933</v>
      </c>
      <c r="R401" s="15">
        <v>8.6</v>
      </c>
      <c r="S401" s="16">
        <v>86</v>
      </c>
      <c r="T401" s="17">
        <v>7.0999999999999994E-2</v>
      </c>
      <c r="U401" s="16">
        <v>32</v>
      </c>
      <c r="V401" s="71">
        <v>3.6</v>
      </c>
      <c r="W401" s="401" t="str">
        <f>IF(ISNA(MATCH($D401,'My Squad'!$C$2:$C$16,0)),"","Yes")</f>
        <v/>
      </c>
    </row>
    <row r="402" spans="1:23" ht="15.75" thickBot="1" x14ac:dyDescent="0.3">
      <c r="A402" s="577">
        <v>425</v>
      </c>
      <c r="B402" s="73">
        <v>10</v>
      </c>
      <c r="C402" s="5" t="s">
        <v>82</v>
      </c>
      <c r="D402" s="5" t="s">
        <v>358</v>
      </c>
      <c r="E402" s="70" t="s">
        <v>14</v>
      </c>
      <c r="F402" s="71">
        <v>4.3</v>
      </c>
      <c r="G402" s="71">
        <v>0.03</v>
      </c>
      <c r="H402" s="71">
        <v>1.4E-2</v>
      </c>
      <c r="I402" s="71">
        <v>5.8333333333333327E-2</v>
      </c>
      <c r="J402" s="71">
        <v>0</v>
      </c>
      <c r="K402" s="71">
        <v>0.14533333333333334</v>
      </c>
      <c r="L402" s="71">
        <v>1.6E-2</v>
      </c>
      <c r="M402" s="72">
        <v>0.26366666666666666</v>
      </c>
      <c r="N402" s="23">
        <v>-0.40379844961240313</v>
      </c>
      <c r="O402" s="16">
        <v>7.3289999999999997</v>
      </c>
      <c r="P402" s="15">
        <v>90</v>
      </c>
      <c r="Q402" s="15">
        <f>IFERROR(Table37[[#This Row],[Total]]/Table37[[#This Row],[Mins]]*Table37[[#This Row],[Adj mins]],0)</f>
        <v>3.2378223495702003</v>
      </c>
      <c r="R402" s="15">
        <v>1</v>
      </c>
      <c r="S402" s="16">
        <v>46</v>
      </c>
      <c r="T402" s="17">
        <v>1E-3</v>
      </c>
      <c r="U402" s="16">
        <v>3</v>
      </c>
      <c r="V402" s="71">
        <v>1.5</v>
      </c>
      <c r="W402" s="401" t="str">
        <f>IF(ISNA(MATCH($D402,'My Squad'!$C$2:$C$16,0)),"","Yes")</f>
        <v/>
      </c>
    </row>
    <row r="403" spans="1:23" ht="15.75" thickBot="1" x14ac:dyDescent="0.3">
      <c r="A403" s="577">
        <v>531</v>
      </c>
      <c r="B403" s="73">
        <v>10</v>
      </c>
      <c r="C403" s="5" t="s">
        <v>82</v>
      </c>
      <c r="D403" s="5" t="s">
        <v>59</v>
      </c>
      <c r="E403" s="70" t="s">
        <v>13</v>
      </c>
      <c r="F403" s="71">
        <v>6.2</v>
      </c>
      <c r="G403" s="71">
        <v>0</v>
      </c>
      <c r="H403" s="71">
        <v>0</v>
      </c>
      <c r="I403" s="71">
        <v>0</v>
      </c>
      <c r="J403" s="71">
        <v>0</v>
      </c>
      <c r="K403" s="71">
        <v>0</v>
      </c>
      <c r="L403" s="71">
        <v>0</v>
      </c>
      <c r="M403" s="72">
        <v>0</v>
      </c>
      <c r="N403" s="23">
        <v>-0.32258064516129031</v>
      </c>
      <c r="O403" s="16">
        <v>0</v>
      </c>
      <c r="P403" s="15">
        <v>90</v>
      </c>
      <c r="Q403" s="15">
        <f>IFERROR(Table37[[#This Row],[Total]]/Table37[[#This Row],[Mins]]*Table37[[#This Row],[Adj mins]],0)</f>
        <v>0</v>
      </c>
      <c r="R403" s="15">
        <v>3.4000000000000004</v>
      </c>
      <c r="S403" s="16">
        <v>72</v>
      </c>
      <c r="T403" s="17">
        <v>6.0000000000000001E-3</v>
      </c>
      <c r="U403" s="16">
        <v>6</v>
      </c>
      <c r="V403" s="71">
        <v>1.2</v>
      </c>
      <c r="W403" s="401" t="str">
        <f>IF(ISNA(MATCH($D403,'My Squad'!$C$2:$C$16,0)),"","Yes")</f>
        <v/>
      </c>
    </row>
    <row r="404" spans="1:23" ht="15.75" thickBot="1" x14ac:dyDescent="0.3">
      <c r="A404" s="577">
        <v>432</v>
      </c>
      <c r="B404" s="73">
        <v>10</v>
      </c>
      <c r="C404" s="5" t="s">
        <v>82</v>
      </c>
      <c r="D404" s="5" t="s">
        <v>122</v>
      </c>
      <c r="E404" s="70" t="s">
        <v>13</v>
      </c>
      <c r="F404" s="71">
        <v>5.2</v>
      </c>
      <c r="G404" s="71">
        <v>0.54833333333333334</v>
      </c>
      <c r="H404" s="71">
        <v>0.65100000000000002</v>
      </c>
      <c r="I404" s="71">
        <v>0.26300000000000001</v>
      </c>
      <c r="J404" s="71">
        <v>0</v>
      </c>
      <c r="K404" s="71">
        <v>1.7776666666666667</v>
      </c>
      <c r="L404" s="71">
        <v>0.21866666666666668</v>
      </c>
      <c r="M404" s="72">
        <v>3.4586666666666668</v>
      </c>
      <c r="N404" s="23">
        <v>0.2805128205128205</v>
      </c>
      <c r="O404" s="16">
        <v>82.137666666666661</v>
      </c>
      <c r="P404" s="15">
        <v>90</v>
      </c>
      <c r="Q404" s="15">
        <f>IFERROR(Table37[[#This Row],[Total]]/Table37[[#This Row],[Mins]]*Table37[[#This Row],[Adj mins]],0)</f>
        <v>3.7897351194945075</v>
      </c>
      <c r="R404" s="15">
        <v>5.5</v>
      </c>
      <c r="S404" s="16">
        <v>55</v>
      </c>
      <c r="T404" s="17">
        <v>9.0000000000000011E-3</v>
      </c>
      <c r="U404" s="16">
        <v>17</v>
      </c>
      <c r="V404" s="71">
        <v>1.9</v>
      </c>
      <c r="W404" s="401" t="str">
        <f>IF(ISNA(MATCH($D404,'My Squad'!$C$2:$C$16,0)),"","Yes")</f>
        <v/>
      </c>
    </row>
    <row r="405" spans="1:23" ht="15.75" thickBot="1" x14ac:dyDescent="0.3">
      <c r="A405" s="577">
        <v>434</v>
      </c>
      <c r="B405" s="73">
        <v>10</v>
      </c>
      <c r="C405" s="5" t="s">
        <v>82</v>
      </c>
      <c r="D405" s="5" t="s">
        <v>255</v>
      </c>
      <c r="E405" s="70" t="s">
        <v>13</v>
      </c>
      <c r="F405" s="71">
        <v>5.4</v>
      </c>
      <c r="G405" s="71">
        <v>0.7583333333333333</v>
      </c>
      <c r="H405" s="71">
        <v>0.628</v>
      </c>
      <c r="I405" s="71">
        <v>0.26833333333333331</v>
      </c>
      <c r="J405" s="71">
        <v>0</v>
      </c>
      <c r="K405" s="71">
        <v>1.8006666666666666</v>
      </c>
      <c r="L405" s="71">
        <v>0.4</v>
      </c>
      <c r="M405" s="72">
        <v>3.8553333333333333</v>
      </c>
      <c r="N405" s="23">
        <v>0.34358024691358019</v>
      </c>
      <c r="O405" s="16">
        <v>83.859666666666669</v>
      </c>
      <c r="P405" s="15">
        <v>90</v>
      </c>
      <c r="Q405" s="15">
        <f>IFERROR(Table37[[#This Row],[Total]]/Table37[[#This Row],[Mins]]*Table37[[#This Row],[Adj mins]],0)</f>
        <v>4.1376267494504706</v>
      </c>
      <c r="R405" s="15">
        <v>7.1</v>
      </c>
      <c r="S405" s="16">
        <v>71</v>
      </c>
      <c r="T405" s="17">
        <v>0.02</v>
      </c>
      <c r="U405" s="16">
        <v>27</v>
      </c>
      <c r="V405" s="71">
        <v>3</v>
      </c>
      <c r="W405" s="401" t="str">
        <f>IF(ISNA(MATCH($D405,'My Squad'!$C$2:$C$16,0)),"","Yes")</f>
        <v/>
      </c>
    </row>
    <row r="406" spans="1:23" ht="15.75" thickBot="1" x14ac:dyDescent="0.3">
      <c r="A406" s="577">
        <v>423</v>
      </c>
      <c r="B406" s="73">
        <v>10</v>
      </c>
      <c r="C406" s="5" t="s">
        <v>82</v>
      </c>
      <c r="D406" s="5" t="s">
        <v>351</v>
      </c>
      <c r="E406" s="70" t="s">
        <v>13</v>
      </c>
      <c r="F406" s="71">
        <v>5</v>
      </c>
      <c r="G406" s="71">
        <v>0.67</v>
      </c>
      <c r="H406" s="71">
        <v>0.56699999999999995</v>
      </c>
      <c r="I406" s="71">
        <v>0.27833333333333332</v>
      </c>
      <c r="J406" s="71">
        <v>0</v>
      </c>
      <c r="K406" s="71">
        <v>1.7146666666666666</v>
      </c>
      <c r="L406" s="71">
        <v>0.45100000000000001</v>
      </c>
      <c r="M406" s="72">
        <v>3.681</v>
      </c>
      <c r="N406" s="23">
        <v>0.3362</v>
      </c>
      <c r="O406" s="16">
        <v>86.933999999999997</v>
      </c>
      <c r="P406" s="15">
        <v>90</v>
      </c>
      <c r="Q406" s="15">
        <f>IFERROR(Table37[[#This Row],[Total]]/Table37[[#This Row],[Mins]]*Table37[[#This Row],[Adj mins]],0)</f>
        <v>3.8108220028987509</v>
      </c>
      <c r="R406" s="15">
        <v>6.3</v>
      </c>
      <c r="S406" s="16">
        <v>63</v>
      </c>
      <c r="T406" s="17">
        <v>2E-3</v>
      </c>
      <c r="U406" s="16">
        <v>24</v>
      </c>
      <c r="V406" s="71">
        <v>2.7</v>
      </c>
      <c r="W406" s="401" t="str">
        <f>IF(ISNA(MATCH($D406,'My Squad'!$C$2:$C$16,0)),"","Yes")</f>
        <v/>
      </c>
    </row>
    <row r="407" spans="1:23" ht="15.75" thickBot="1" x14ac:dyDescent="0.3">
      <c r="A407" s="577">
        <v>429</v>
      </c>
      <c r="B407" s="73">
        <v>10</v>
      </c>
      <c r="C407" s="5" t="s">
        <v>82</v>
      </c>
      <c r="D407" s="5" t="s">
        <v>258</v>
      </c>
      <c r="E407" s="70" t="s">
        <v>13</v>
      </c>
      <c r="F407" s="71">
        <v>4.7</v>
      </c>
      <c r="G407" s="71">
        <v>0</v>
      </c>
      <c r="H407" s="71">
        <v>0</v>
      </c>
      <c r="I407" s="71">
        <v>0</v>
      </c>
      <c r="J407" s="71">
        <v>0</v>
      </c>
      <c r="K407" s="71">
        <v>0</v>
      </c>
      <c r="L407" s="71">
        <v>0</v>
      </c>
      <c r="M407" s="72">
        <v>0</v>
      </c>
      <c r="N407" s="23">
        <v>-0.42553191489361702</v>
      </c>
      <c r="O407" s="16">
        <v>0</v>
      </c>
      <c r="P407" s="15">
        <v>90</v>
      </c>
      <c r="Q407" s="15">
        <f>IFERROR(Table37[[#This Row],[Total]]/Table37[[#This Row],[Mins]]*Table37[[#This Row],[Adj mins]],0)</f>
        <v>0</v>
      </c>
      <c r="R407" s="15">
        <v>0.2</v>
      </c>
      <c r="S407" s="16">
        <v>14</v>
      </c>
      <c r="T407" s="17">
        <v>0</v>
      </c>
      <c r="U407" s="16">
        <v>1</v>
      </c>
      <c r="V407" s="71">
        <v>1</v>
      </c>
      <c r="W407" s="401" t="str">
        <f>IF(ISNA(MATCH($D407,'My Squad'!$C$2:$C$16,0)),"","Yes")</f>
        <v/>
      </c>
    </row>
    <row r="408" spans="1:23" ht="15.75" thickBot="1" x14ac:dyDescent="0.3">
      <c r="A408" s="577">
        <v>442</v>
      </c>
      <c r="B408" s="73">
        <v>10</v>
      </c>
      <c r="C408" s="5" t="s">
        <v>82</v>
      </c>
      <c r="D408" s="5" t="s">
        <v>206</v>
      </c>
      <c r="E408" s="70" t="s">
        <v>13</v>
      </c>
      <c r="F408" s="71">
        <v>4.4000000000000004</v>
      </c>
      <c r="G408" s="71">
        <v>0</v>
      </c>
      <c r="H408" s="71">
        <v>0</v>
      </c>
      <c r="I408" s="71">
        <v>0</v>
      </c>
      <c r="J408" s="71">
        <v>0</v>
      </c>
      <c r="K408" s="71">
        <v>0</v>
      </c>
      <c r="L408" s="71">
        <v>0</v>
      </c>
      <c r="M408" s="72">
        <v>0</v>
      </c>
      <c r="N408" s="23">
        <v>-0.45454545454545453</v>
      </c>
      <c r="O408" s="16">
        <v>0</v>
      </c>
      <c r="P408" s="15">
        <v>90</v>
      </c>
      <c r="Q408" s="15">
        <f>IFERROR(Table37[[#This Row],[Total]]/Table37[[#This Row],[Mins]]*Table37[[#This Row],[Adj mins]],0)</f>
        <v>0</v>
      </c>
      <c r="R408" s="15">
        <v>2.4</v>
      </c>
      <c r="S408" s="16">
        <v>71</v>
      </c>
      <c r="T408" s="17">
        <v>1.1000000000000001E-2</v>
      </c>
      <c r="U408" s="16">
        <v>4</v>
      </c>
      <c r="V408" s="71">
        <v>1.3</v>
      </c>
      <c r="W408" s="401" t="str">
        <f>IF(ISNA(MATCH($D408,'My Squad'!$C$2:$C$16,0)),"","Yes")</f>
        <v/>
      </c>
    </row>
    <row r="409" spans="1:23" ht="15.75" thickBot="1" x14ac:dyDescent="0.3">
      <c r="A409" s="577">
        <v>433</v>
      </c>
      <c r="B409" s="73">
        <v>10</v>
      </c>
      <c r="C409" s="5" t="s">
        <v>82</v>
      </c>
      <c r="D409" s="5" t="s">
        <v>83</v>
      </c>
      <c r="E409" s="70" t="s">
        <v>13</v>
      </c>
      <c r="F409" s="71">
        <v>6.3</v>
      </c>
      <c r="G409" s="71">
        <v>0.48666666666666669</v>
      </c>
      <c r="H409" s="71">
        <v>0.34899999999999998</v>
      </c>
      <c r="I409" s="71">
        <v>0.13233333333333333</v>
      </c>
      <c r="J409" s="71">
        <v>0</v>
      </c>
      <c r="K409" s="71">
        <v>0.82700000000000007</v>
      </c>
      <c r="L409" s="71">
        <v>0.16833333333333333</v>
      </c>
      <c r="M409" s="72">
        <v>1.9633333333333334</v>
      </c>
      <c r="N409" s="23">
        <v>-5.8201058201058139E-3</v>
      </c>
      <c r="O409" s="16">
        <v>42.981000000000002</v>
      </c>
      <c r="P409" s="15">
        <v>90</v>
      </c>
      <c r="Q409" s="15">
        <f>IFERROR(Table37[[#This Row],[Total]]/Table37[[#This Row],[Mins]]*Table37[[#This Row],[Adj mins]],0)</f>
        <v>4.1111188664758842</v>
      </c>
      <c r="R409" s="15">
        <v>5.6</v>
      </c>
      <c r="S409" s="16">
        <v>84</v>
      </c>
      <c r="T409" s="17">
        <v>1.2E-2</v>
      </c>
      <c r="U409" s="16">
        <v>17</v>
      </c>
      <c r="V409" s="71">
        <v>2.8</v>
      </c>
      <c r="W409" s="401" t="str">
        <f>IF(ISNA(MATCH($D409,'My Squad'!$C$2:$C$16,0)),"","Yes")</f>
        <v/>
      </c>
    </row>
    <row r="410" spans="1:23" ht="15.75" thickBot="1" x14ac:dyDescent="0.3">
      <c r="A410" s="577">
        <v>431</v>
      </c>
      <c r="B410" s="73">
        <v>10</v>
      </c>
      <c r="C410" s="5" t="s">
        <v>82</v>
      </c>
      <c r="D410" s="5" t="s">
        <v>159</v>
      </c>
      <c r="E410" s="70" t="s">
        <v>13</v>
      </c>
      <c r="F410" s="71">
        <v>4.8</v>
      </c>
      <c r="G410" s="71">
        <v>0.40500000000000003</v>
      </c>
      <c r="H410" s="71">
        <v>0.17100000000000001</v>
      </c>
      <c r="I410" s="71">
        <v>0.19966666666666666</v>
      </c>
      <c r="J410" s="71">
        <v>0</v>
      </c>
      <c r="K410" s="71">
        <v>1.1433333333333333</v>
      </c>
      <c r="L410" s="71">
        <v>0.13633333333333333</v>
      </c>
      <c r="M410" s="72">
        <v>2.0553333333333335</v>
      </c>
      <c r="N410" s="23">
        <v>1.1527777777777803E-2</v>
      </c>
      <c r="O410" s="16">
        <v>62.198333333333331</v>
      </c>
      <c r="P410" s="15">
        <v>90</v>
      </c>
      <c r="Q410" s="15">
        <f>IFERROR(Table37[[#This Row],[Total]]/Table37[[#This Row],[Mins]]*Table37[[#This Row],[Adj mins]],0)</f>
        <v>2.9740346740266355</v>
      </c>
      <c r="R410" s="15">
        <v>4</v>
      </c>
      <c r="S410" s="16">
        <v>51</v>
      </c>
      <c r="T410" s="17">
        <v>0</v>
      </c>
      <c r="U410" s="16">
        <v>7</v>
      </c>
      <c r="V410" s="71">
        <v>1</v>
      </c>
      <c r="W410" s="401" t="str">
        <f>IF(ISNA(MATCH($D410,'My Squad'!$C$2:$C$16,0)),"","Yes")</f>
        <v/>
      </c>
    </row>
    <row r="411" spans="1:23" ht="15.75" thickBot="1" x14ac:dyDescent="0.3">
      <c r="A411" s="577">
        <v>449</v>
      </c>
      <c r="B411" s="73">
        <v>10</v>
      </c>
      <c r="C411" s="5" t="s">
        <v>82</v>
      </c>
      <c r="D411" s="5" t="s">
        <v>233</v>
      </c>
      <c r="E411" s="70" t="s">
        <v>13</v>
      </c>
      <c r="F411" s="71">
        <v>4.9000000000000004</v>
      </c>
      <c r="G411" s="71">
        <v>0.77833333333333332</v>
      </c>
      <c r="H411" s="71">
        <v>0.245</v>
      </c>
      <c r="I411" s="71">
        <v>0.27966666666666667</v>
      </c>
      <c r="J411" s="71">
        <v>0</v>
      </c>
      <c r="K411" s="71">
        <v>1.6896666666666667</v>
      </c>
      <c r="L411" s="71">
        <v>0.29466666666666669</v>
      </c>
      <c r="M411" s="72">
        <v>3.2873333333333332</v>
      </c>
      <c r="N411" s="23">
        <v>0.26272108843537412</v>
      </c>
      <c r="O411" s="16">
        <v>87.73866666666666</v>
      </c>
      <c r="P411" s="15">
        <v>90</v>
      </c>
      <c r="Q411" s="15">
        <f>IFERROR(Table37[[#This Row],[Total]]/Table37[[#This Row],[Mins]]*Table37[[#This Row],[Adj mins]],0)</f>
        <v>3.3720594492736002</v>
      </c>
      <c r="R411" s="15">
        <v>7</v>
      </c>
      <c r="S411" s="16">
        <v>70</v>
      </c>
      <c r="T411" s="17">
        <v>2E-3</v>
      </c>
      <c r="U411" s="16">
        <v>26</v>
      </c>
      <c r="V411" s="71">
        <v>2.9</v>
      </c>
      <c r="W411" s="401" t="str">
        <f>IF(ISNA(MATCH($D411,'My Squad'!$C$2:$C$16,0)),"","Yes")</f>
        <v/>
      </c>
    </row>
    <row r="412" spans="1:23" ht="15.75" thickBot="1" x14ac:dyDescent="0.3">
      <c r="A412" s="577">
        <v>596</v>
      </c>
      <c r="B412" s="73">
        <v>10</v>
      </c>
      <c r="C412" s="5" t="s">
        <v>82</v>
      </c>
      <c r="D412" s="5" t="s">
        <v>1535</v>
      </c>
      <c r="E412" s="70" t="s">
        <v>13</v>
      </c>
      <c r="F412" s="71">
        <v>5.9</v>
      </c>
      <c r="G412" s="71">
        <v>0</v>
      </c>
      <c r="H412" s="71">
        <v>0</v>
      </c>
      <c r="I412" s="71">
        <v>0</v>
      </c>
      <c r="J412" s="71">
        <v>0</v>
      </c>
      <c r="K412" s="71">
        <v>0</v>
      </c>
      <c r="L412" s="71">
        <v>0</v>
      </c>
      <c r="M412" s="72">
        <v>0</v>
      </c>
      <c r="N412" s="23">
        <v>-0.33898305084745761</v>
      </c>
      <c r="O412" s="16">
        <v>0</v>
      </c>
      <c r="P412" s="15">
        <v>90</v>
      </c>
      <c r="Q412" s="15">
        <f>IFERROR(Table37[[#This Row],[Total]]/Table37[[#This Row],[Mins]]*Table37[[#This Row],[Adj mins]],0)</f>
        <v>0</v>
      </c>
      <c r="R412" s="15">
        <v>1.8</v>
      </c>
      <c r="S412" s="16">
        <v>20</v>
      </c>
      <c r="T412" s="17">
        <v>1E-3</v>
      </c>
      <c r="U412" s="16">
        <v>10</v>
      </c>
      <c r="V412" s="71">
        <v>1.2</v>
      </c>
      <c r="W412" s="401" t="str">
        <f>IF(ISNA(MATCH($D412,'My Squad'!$C$2:$C$16,0)),"","Yes")</f>
        <v/>
      </c>
    </row>
    <row r="413" spans="1:23" ht="15.75" thickBot="1" x14ac:dyDescent="0.3">
      <c r="A413" s="577">
        <v>620</v>
      </c>
      <c r="B413" s="73">
        <v>10</v>
      </c>
      <c r="C413" s="5" t="s">
        <v>82</v>
      </c>
      <c r="D413" s="5" t="s">
        <v>1536</v>
      </c>
      <c r="E413" s="70" t="s">
        <v>13</v>
      </c>
      <c r="F413" s="71">
        <v>5.5</v>
      </c>
      <c r="G413" s="71">
        <v>1.4999999999999999E-2</v>
      </c>
      <c r="H413" s="71">
        <v>8.9999999999999993E-3</v>
      </c>
      <c r="I413" s="71">
        <v>3.6666666666666666E-3</v>
      </c>
      <c r="J413" s="71">
        <v>0</v>
      </c>
      <c r="K413" s="71">
        <v>2.6999999999999996E-2</v>
      </c>
      <c r="L413" s="71">
        <v>6.0000000000000001E-3</v>
      </c>
      <c r="M413" s="72">
        <v>6.0666666666666667E-2</v>
      </c>
      <c r="N413" s="23">
        <v>-0.35260606060606059</v>
      </c>
      <c r="O413" s="16">
        <v>1.401</v>
      </c>
      <c r="P413" s="15">
        <v>90</v>
      </c>
      <c r="Q413" s="15">
        <f>IFERROR(Table37[[#This Row],[Total]]/Table37[[#This Row],[Mins]]*Table37[[#This Row],[Adj mins]],0)</f>
        <v>3.8972162740899354</v>
      </c>
      <c r="R413" s="15">
        <v>0.9</v>
      </c>
      <c r="S413" s="16">
        <v>16</v>
      </c>
      <c r="T413" s="17">
        <v>0</v>
      </c>
      <c r="U413" s="16">
        <v>10</v>
      </c>
      <c r="V413" s="71">
        <v>2</v>
      </c>
      <c r="W413" s="401" t="str">
        <f>IF(ISNA(MATCH($D413,'My Squad'!$C$2:$C$16,0)),"","Yes")</f>
        <v/>
      </c>
    </row>
    <row r="414" spans="1:23" ht="15.75" thickBot="1" x14ac:dyDescent="0.3">
      <c r="A414" s="577">
        <v>428</v>
      </c>
      <c r="B414" s="73">
        <v>10</v>
      </c>
      <c r="C414" s="5" t="s">
        <v>82</v>
      </c>
      <c r="D414" s="5" t="s">
        <v>1537</v>
      </c>
      <c r="E414" s="70" t="s">
        <v>13</v>
      </c>
      <c r="F414" s="71">
        <v>4.5</v>
      </c>
      <c r="G414" s="71">
        <v>0</v>
      </c>
      <c r="H414" s="71">
        <v>0</v>
      </c>
      <c r="I414" s="71">
        <v>0</v>
      </c>
      <c r="J414" s="71">
        <v>0</v>
      </c>
      <c r="K414" s="71">
        <v>0</v>
      </c>
      <c r="L414" s="71">
        <v>0</v>
      </c>
      <c r="M414" s="72">
        <v>0</v>
      </c>
      <c r="N414" s="23">
        <v>-0.44444444444444442</v>
      </c>
      <c r="O414" s="16">
        <v>0</v>
      </c>
      <c r="P414" s="15">
        <v>90</v>
      </c>
      <c r="Q414" s="15">
        <f>IFERROR(Table37[[#This Row],[Total]]/Table37[[#This Row],[Mins]]*Table37[[#This Row],[Adj mins]],0)</f>
        <v>0</v>
      </c>
      <c r="R414" s="15">
        <v>0</v>
      </c>
      <c r="S414" s="16">
        <v>0</v>
      </c>
      <c r="T414" s="17">
        <v>1E-3</v>
      </c>
      <c r="U414" s="16">
        <v>0</v>
      </c>
      <c r="V414" s="71">
        <v>0</v>
      </c>
      <c r="W414" s="401" t="str">
        <f>IF(ISNA(MATCH($D414,'My Squad'!$C$2:$C$16,0)),"","Yes")</f>
        <v/>
      </c>
    </row>
    <row r="415" spans="1:23" ht="15.75" thickBot="1" x14ac:dyDescent="0.3">
      <c r="A415" s="577">
        <v>446</v>
      </c>
      <c r="B415" s="73">
        <v>10</v>
      </c>
      <c r="C415" s="5" t="s">
        <v>82</v>
      </c>
      <c r="D415" s="5" t="s">
        <v>1538</v>
      </c>
      <c r="E415" s="70" t="s">
        <v>15</v>
      </c>
      <c r="F415" s="71">
        <v>4.5</v>
      </c>
      <c r="G415" s="71">
        <v>0</v>
      </c>
      <c r="H415" s="71">
        <v>0</v>
      </c>
      <c r="I415" s="71">
        <v>0</v>
      </c>
      <c r="J415" s="71">
        <v>0</v>
      </c>
      <c r="K415" s="71">
        <v>0</v>
      </c>
      <c r="L415" s="71">
        <v>0</v>
      </c>
      <c r="M415" s="72">
        <v>0</v>
      </c>
      <c r="N415" s="23">
        <v>-0.44444444444444442</v>
      </c>
      <c r="O415" s="16">
        <v>0</v>
      </c>
      <c r="P415" s="15">
        <v>90</v>
      </c>
      <c r="Q415" s="15">
        <f>IFERROR(Table37[[#This Row],[Total]]/Table37[[#This Row],[Mins]]*Table37[[#This Row],[Adj mins]],0)</f>
        <v>0</v>
      </c>
      <c r="R415" s="15">
        <v>0</v>
      </c>
      <c r="S415" s="16" t="s">
        <v>374</v>
      </c>
      <c r="T415" s="17">
        <v>1.7000000000000001E-2</v>
      </c>
      <c r="U415" s="16">
        <v>0</v>
      </c>
      <c r="V415" s="71">
        <v>0</v>
      </c>
      <c r="W415" s="401" t="str">
        <f>IF(ISNA(MATCH($D415,'My Squad'!$C$2:$C$16,0)),"","Yes")</f>
        <v/>
      </c>
    </row>
    <row r="416" spans="1:23" ht="15.75" thickBot="1" x14ac:dyDescent="0.3">
      <c r="A416" s="577">
        <v>447</v>
      </c>
      <c r="B416" s="73">
        <v>10</v>
      </c>
      <c r="C416" s="5" t="s">
        <v>82</v>
      </c>
      <c r="D416" s="5" t="s">
        <v>152</v>
      </c>
      <c r="E416" s="70" t="s">
        <v>15</v>
      </c>
      <c r="F416" s="71">
        <v>6.4</v>
      </c>
      <c r="G416" s="71">
        <v>0.88533333333333331</v>
      </c>
      <c r="H416" s="71">
        <v>7.8E-2</v>
      </c>
      <c r="I416" s="71">
        <v>0</v>
      </c>
      <c r="J416" s="71">
        <v>0</v>
      </c>
      <c r="K416" s="71">
        <v>0.82533333333333325</v>
      </c>
      <c r="L416" s="71">
        <v>0.34866666666666668</v>
      </c>
      <c r="M416" s="72">
        <v>2.1373333333333333</v>
      </c>
      <c r="N416" s="23">
        <v>2.1458333333333329E-2</v>
      </c>
      <c r="O416" s="16">
        <v>38.49</v>
      </c>
      <c r="P416" s="15">
        <v>90</v>
      </c>
      <c r="Q416" s="15">
        <f>IFERROR(Table37[[#This Row],[Total]]/Table37[[#This Row],[Mins]]*Table37[[#This Row],[Adj mins]],0)</f>
        <v>4.997661730319563</v>
      </c>
      <c r="R416" s="15">
        <v>8</v>
      </c>
      <c r="S416" s="16">
        <v>80</v>
      </c>
      <c r="T416" s="17">
        <v>0.17</v>
      </c>
      <c r="U416" s="16">
        <v>59</v>
      </c>
      <c r="V416" s="71">
        <v>6.6</v>
      </c>
      <c r="W416" s="401" t="str">
        <f>IF(ISNA(MATCH($D416,'My Squad'!$C$2:$C$16,0)),"","Yes")</f>
        <v/>
      </c>
    </row>
    <row r="417" spans="1:23" ht="15.75" thickBot="1" x14ac:dyDescent="0.3">
      <c r="A417" s="577">
        <v>430</v>
      </c>
      <c r="B417" s="73">
        <v>10</v>
      </c>
      <c r="C417" s="5" t="s">
        <v>82</v>
      </c>
      <c r="D417" s="5" t="s">
        <v>661</v>
      </c>
      <c r="E417" s="70" t="s">
        <v>15</v>
      </c>
      <c r="F417" s="71">
        <v>4.9000000000000004</v>
      </c>
      <c r="G417" s="71">
        <v>6.933333333333333E-2</v>
      </c>
      <c r="H417" s="71">
        <v>1.7999999999999999E-2</v>
      </c>
      <c r="I417" s="71">
        <v>0</v>
      </c>
      <c r="J417" s="71">
        <v>0</v>
      </c>
      <c r="K417" s="71">
        <v>6.8666666666666668E-2</v>
      </c>
      <c r="L417" s="71">
        <v>2.9666666666666668E-2</v>
      </c>
      <c r="M417" s="72">
        <v>0.18566666666666667</v>
      </c>
      <c r="N417" s="23">
        <v>-0.3702721088435374</v>
      </c>
      <c r="O417" s="16">
        <v>3.5486666666666666</v>
      </c>
      <c r="P417" s="15">
        <v>90</v>
      </c>
      <c r="Q417" s="15">
        <f>IFERROR(Table37[[#This Row],[Total]]/Table37[[#This Row],[Mins]]*Table37[[#This Row],[Adj mins]],0)</f>
        <v>4.7088108209656205</v>
      </c>
      <c r="R417" s="15">
        <v>0</v>
      </c>
      <c r="S417" s="16" t="s">
        <v>374</v>
      </c>
      <c r="T417" s="17">
        <v>3.0000000000000001E-3</v>
      </c>
      <c r="U417" s="16">
        <v>0</v>
      </c>
      <c r="V417" s="71">
        <v>0</v>
      </c>
      <c r="W417" s="401" t="str">
        <f>IF(ISNA(MATCH($D417,'My Squad'!$C$2:$C$16,0)),"","Yes")</f>
        <v/>
      </c>
    </row>
    <row r="418" spans="1:23" ht="15.75" thickBot="1" x14ac:dyDescent="0.3">
      <c r="A418" s="577">
        <v>424</v>
      </c>
      <c r="B418" s="73">
        <v>10</v>
      </c>
      <c r="C418" s="5" t="s">
        <v>82</v>
      </c>
      <c r="D418" s="5" t="s">
        <v>359</v>
      </c>
      <c r="E418" s="70" t="s">
        <v>15</v>
      </c>
      <c r="F418" s="71">
        <v>5.6</v>
      </c>
      <c r="G418" s="71">
        <v>1.1279999999999999</v>
      </c>
      <c r="H418" s="71">
        <v>0.15</v>
      </c>
      <c r="I418" s="71">
        <v>0</v>
      </c>
      <c r="J418" s="71">
        <v>0</v>
      </c>
      <c r="K418" s="71">
        <v>0.96633333333333338</v>
      </c>
      <c r="L418" s="71">
        <v>0.48066666666666669</v>
      </c>
      <c r="M418" s="72">
        <v>2.7250000000000001</v>
      </c>
      <c r="N418" s="23">
        <v>0.12946428571428573</v>
      </c>
      <c r="O418" s="16">
        <v>47.886666666666663</v>
      </c>
      <c r="P418" s="15">
        <v>90</v>
      </c>
      <c r="Q418" s="15">
        <f>IFERROR(Table37[[#This Row],[Total]]/Table37[[#This Row],[Mins]]*Table37[[#This Row],[Adj mins]],0)</f>
        <v>5.1214673534734798</v>
      </c>
      <c r="R418" s="15">
        <v>1.1000000000000001</v>
      </c>
      <c r="S418" s="16">
        <v>16</v>
      </c>
      <c r="T418" s="17">
        <v>3.0000000000000001E-3</v>
      </c>
      <c r="U418" s="16">
        <v>6</v>
      </c>
      <c r="V418" s="71">
        <v>1</v>
      </c>
      <c r="W418" s="401" t="str">
        <f>IF(ISNA(MATCH($D418,'My Squad'!$C$2:$C$16,0)),"","Yes")</f>
        <v/>
      </c>
    </row>
    <row r="419" spans="1:23" ht="15.75" thickBot="1" x14ac:dyDescent="0.3">
      <c r="A419" s="577">
        <v>14</v>
      </c>
      <c r="B419" s="73">
        <v>10</v>
      </c>
      <c r="C419" s="5" t="s">
        <v>602</v>
      </c>
      <c r="D419" s="5" t="s">
        <v>250</v>
      </c>
      <c r="E419" s="70" t="s">
        <v>16</v>
      </c>
      <c r="F419" s="71">
        <v>4.4000000000000004</v>
      </c>
      <c r="G419" s="71">
        <v>0</v>
      </c>
      <c r="H419" s="71">
        <v>0</v>
      </c>
      <c r="I419" s="71">
        <v>0.46</v>
      </c>
      <c r="J419" s="71">
        <v>0.79566666666666663</v>
      </c>
      <c r="K419" s="71">
        <v>2.0203333333333333</v>
      </c>
      <c r="L419" s="71">
        <v>0.17333333333333334</v>
      </c>
      <c r="M419" s="72">
        <v>3.4493333333333331</v>
      </c>
      <c r="N419" s="23">
        <v>0.32939393939393935</v>
      </c>
      <c r="O419" s="16">
        <v>89.588333333333338</v>
      </c>
      <c r="P419" s="15">
        <v>90</v>
      </c>
      <c r="Q419" s="15">
        <f>IFERROR(Table37[[#This Row],[Total]]/Table37[[#This Row],[Mins]]*Table37[[#This Row],[Adj mins]],0)</f>
        <v>3.4651833386043567</v>
      </c>
      <c r="R419" s="15">
        <v>7</v>
      </c>
      <c r="S419" s="16">
        <v>90</v>
      </c>
      <c r="T419" s="17">
        <v>2.1000000000000001E-2</v>
      </c>
      <c r="U419" s="16">
        <v>17</v>
      </c>
      <c r="V419" s="71">
        <v>2.4</v>
      </c>
      <c r="W419" s="401" t="str">
        <f>IF(ISNA(MATCH($D419,'My Squad'!$C$2:$C$16,0)),"","Yes")</f>
        <v/>
      </c>
    </row>
    <row r="420" spans="1:23" ht="15.75" thickBot="1" x14ac:dyDescent="0.3">
      <c r="A420" s="577">
        <v>454</v>
      </c>
      <c r="B420" s="73">
        <v>10</v>
      </c>
      <c r="C420" s="5" t="s">
        <v>602</v>
      </c>
      <c r="D420" s="5" t="s">
        <v>662</v>
      </c>
      <c r="E420" s="70" t="s">
        <v>16</v>
      </c>
      <c r="F420" s="71">
        <v>4.4000000000000004</v>
      </c>
      <c r="G420" s="71">
        <v>0</v>
      </c>
      <c r="H420" s="71">
        <v>0</v>
      </c>
      <c r="I420" s="71">
        <v>0</v>
      </c>
      <c r="J420" s="71">
        <v>0</v>
      </c>
      <c r="K420" s="71">
        <v>0</v>
      </c>
      <c r="L420" s="71">
        <v>0</v>
      </c>
      <c r="M420" s="72">
        <v>0</v>
      </c>
      <c r="N420" s="23">
        <v>-0.45454545454545453</v>
      </c>
      <c r="O420" s="16">
        <v>0</v>
      </c>
      <c r="P420" s="15">
        <v>90</v>
      </c>
      <c r="Q420" s="15">
        <f>IFERROR(Table37[[#This Row],[Total]]/Table37[[#This Row],[Mins]]*Table37[[#This Row],[Adj mins]],0)</f>
        <v>0</v>
      </c>
      <c r="R420" s="15">
        <v>0</v>
      </c>
      <c r="S420" s="16" t="s">
        <v>374</v>
      </c>
      <c r="T420" s="17">
        <v>1E-3</v>
      </c>
      <c r="U420" s="16">
        <v>0</v>
      </c>
      <c r="V420" s="71">
        <v>0</v>
      </c>
      <c r="W420" s="401" t="str">
        <f>IF(ISNA(MATCH($D420,'My Squad'!$C$2:$C$16,0)),"","Yes")</f>
        <v/>
      </c>
    </row>
    <row r="421" spans="1:23" ht="15.75" thickBot="1" x14ac:dyDescent="0.3">
      <c r="A421" s="577">
        <v>469</v>
      </c>
      <c r="B421" s="73">
        <v>10</v>
      </c>
      <c r="C421" s="5" t="s">
        <v>602</v>
      </c>
      <c r="D421" s="5" t="s">
        <v>663</v>
      </c>
      <c r="E421" s="70" t="s">
        <v>16</v>
      </c>
      <c r="F421" s="71">
        <v>4.4000000000000004</v>
      </c>
      <c r="G421" s="71">
        <v>0</v>
      </c>
      <c r="H421" s="71">
        <v>0</v>
      </c>
      <c r="I421" s="71">
        <v>-1.3333333333333333E-3</v>
      </c>
      <c r="J421" s="71">
        <v>2.6666666666666666E-3</v>
      </c>
      <c r="K421" s="71">
        <v>5.6666666666666671E-3</v>
      </c>
      <c r="L421" s="71">
        <v>0</v>
      </c>
      <c r="M421" s="72">
        <v>7.0000000000000001E-3</v>
      </c>
      <c r="N421" s="23">
        <v>-0.45295454545454544</v>
      </c>
      <c r="O421" s="16">
        <v>0.3</v>
      </c>
      <c r="P421" s="15">
        <v>90</v>
      </c>
      <c r="Q421" s="15">
        <f>IFERROR(Table37[[#This Row],[Total]]/Table37[[#This Row],[Mins]]*Table37[[#This Row],[Adj mins]],0)</f>
        <v>2.1</v>
      </c>
      <c r="R421" s="15">
        <v>2</v>
      </c>
      <c r="S421" s="16">
        <v>90</v>
      </c>
      <c r="T421" s="17">
        <v>2E-3</v>
      </c>
      <c r="U421" s="16">
        <v>6</v>
      </c>
      <c r="V421" s="71">
        <v>3</v>
      </c>
      <c r="W421" s="401" t="str">
        <f>IF(ISNA(MATCH($D421,'My Squad'!$C$2:$C$16,0)),"","Yes")</f>
        <v/>
      </c>
    </row>
    <row r="422" spans="1:23" ht="15.75" thickBot="1" x14ac:dyDescent="0.3">
      <c r="A422" s="577">
        <v>466</v>
      </c>
      <c r="B422" s="73">
        <v>10</v>
      </c>
      <c r="C422" s="5" t="s">
        <v>602</v>
      </c>
      <c r="D422" s="5" t="s">
        <v>664</v>
      </c>
      <c r="E422" s="70" t="s">
        <v>16</v>
      </c>
      <c r="F422" s="71">
        <v>4</v>
      </c>
      <c r="G422" s="71">
        <v>0</v>
      </c>
      <c r="H422" s="71">
        <v>0</v>
      </c>
      <c r="I422" s="71">
        <v>0</v>
      </c>
      <c r="J422" s="71">
        <v>0</v>
      </c>
      <c r="K422" s="71">
        <v>0</v>
      </c>
      <c r="L422" s="71">
        <v>0</v>
      </c>
      <c r="M422" s="72">
        <v>0</v>
      </c>
      <c r="N422" s="23">
        <v>-0.5</v>
      </c>
      <c r="O422" s="16">
        <v>0</v>
      </c>
      <c r="P422" s="15">
        <v>90</v>
      </c>
      <c r="Q422" s="15">
        <f>IFERROR(Table37[[#This Row],[Total]]/Table37[[#This Row],[Mins]]*Table37[[#This Row],[Adj mins]],0)</f>
        <v>0</v>
      </c>
      <c r="R422" s="15">
        <v>0</v>
      </c>
      <c r="S422" s="16">
        <v>0</v>
      </c>
      <c r="T422" s="17">
        <v>3.0000000000000001E-3</v>
      </c>
      <c r="U422" s="16">
        <v>0</v>
      </c>
      <c r="V422" s="71">
        <v>0</v>
      </c>
      <c r="W422" s="401" t="str">
        <f>IF(ISNA(MATCH($D422,'My Squad'!$C$2:$C$16,0)),"","Yes")</f>
        <v/>
      </c>
    </row>
    <row r="423" spans="1:23" ht="15.75" thickBot="1" x14ac:dyDescent="0.3">
      <c r="A423" s="577">
        <v>475</v>
      </c>
      <c r="B423" s="73">
        <v>10</v>
      </c>
      <c r="C423" s="5" t="s">
        <v>602</v>
      </c>
      <c r="D423" s="5" t="s">
        <v>1539</v>
      </c>
      <c r="E423" s="70" t="s">
        <v>14</v>
      </c>
      <c r="F423" s="71">
        <v>3.9</v>
      </c>
      <c r="G423" s="71">
        <v>0</v>
      </c>
      <c r="H423" s="71">
        <v>1.0999999999999999E-2</v>
      </c>
      <c r="I423" s="71">
        <v>2.7666666666666666E-2</v>
      </c>
      <c r="J423" s="71">
        <v>0</v>
      </c>
      <c r="K423" s="71">
        <v>8.4999999999999992E-2</v>
      </c>
      <c r="L423" s="71">
        <v>1.0666666666666666E-2</v>
      </c>
      <c r="M423" s="72">
        <v>0.13433333333333333</v>
      </c>
      <c r="N423" s="23">
        <v>-0.47837606837606839</v>
      </c>
      <c r="O423" s="16">
        <v>4.3473333333333333</v>
      </c>
      <c r="P423" s="15">
        <v>90</v>
      </c>
      <c r="Q423" s="15">
        <f>IFERROR(Table37[[#This Row],[Total]]/Table37[[#This Row],[Mins]]*Table37[[#This Row],[Adj mins]],0)</f>
        <v>2.781015181720595</v>
      </c>
      <c r="R423" s="15">
        <v>2.2999999999999998</v>
      </c>
      <c r="S423" s="16">
        <v>42</v>
      </c>
      <c r="T423" s="17">
        <v>4.0999999999999995E-2</v>
      </c>
      <c r="U423" s="16">
        <v>5</v>
      </c>
      <c r="V423" s="71">
        <v>1</v>
      </c>
      <c r="W423" s="401" t="str">
        <f>IF(ISNA(MATCH($D423,'My Squad'!$C$2:$C$16,0)),"","Yes")</f>
        <v/>
      </c>
    </row>
    <row r="424" spans="1:23" ht="15.75" thickBot="1" x14ac:dyDescent="0.3">
      <c r="A424" s="577">
        <v>467</v>
      </c>
      <c r="B424" s="73">
        <v>10</v>
      </c>
      <c r="C424" s="5" t="s">
        <v>602</v>
      </c>
      <c r="D424" s="5" t="s">
        <v>665</v>
      </c>
      <c r="E424" s="70" t="s">
        <v>14</v>
      </c>
      <c r="F424" s="71">
        <v>4.3</v>
      </c>
      <c r="G424" s="71">
        <v>2E-3</v>
      </c>
      <c r="H424" s="71">
        <v>2E-3</v>
      </c>
      <c r="I424" s="71">
        <v>3.666666666666667E-3</v>
      </c>
      <c r="J424" s="71">
        <v>0</v>
      </c>
      <c r="K424" s="71">
        <v>1.2333333333333335E-2</v>
      </c>
      <c r="L424" s="71">
        <v>1.6666666666666668E-3</v>
      </c>
      <c r="M424" s="72">
        <v>2.1666666666666667E-2</v>
      </c>
      <c r="N424" s="23">
        <v>-0.46007751937984498</v>
      </c>
      <c r="O424" s="16">
        <v>0.6</v>
      </c>
      <c r="P424" s="15">
        <v>90</v>
      </c>
      <c r="Q424" s="15">
        <f>IFERROR(Table37[[#This Row],[Total]]/Table37[[#This Row],[Mins]]*Table37[[#This Row],[Adj mins]],0)</f>
        <v>3.2500000000000004</v>
      </c>
      <c r="R424" s="15">
        <v>2.5</v>
      </c>
      <c r="S424" s="16">
        <v>75</v>
      </c>
      <c r="T424" s="17">
        <v>1E-3</v>
      </c>
      <c r="U424" s="16">
        <v>6</v>
      </c>
      <c r="V424" s="71">
        <v>2</v>
      </c>
      <c r="W424" s="401" t="str">
        <f>IF(ISNA(MATCH($D424,'My Squad'!$C$2:$C$16,0)),"","Yes")</f>
        <v/>
      </c>
    </row>
    <row r="425" spans="1:23" ht="15.75" thickBot="1" x14ac:dyDescent="0.3">
      <c r="A425" s="577">
        <v>474</v>
      </c>
      <c r="B425" s="73">
        <v>10</v>
      </c>
      <c r="C425" s="5" t="s">
        <v>602</v>
      </c>
      <c r="D425" s="5" t="s">
        <v>1540</v>
      </c>
      <c r="E425" s="70" t="s">
        <v>14</v>
      </c>
      <c r="F425" s="71">
        <v>4.5</v>
      </c>
      <c r="G425" s="71">
        <v>0.23</v>
      </c>
      <c r="H425" s="71">
        <v>0.58499999999999996</v>
      </c>
      <c r="I425" s="71">
        <v>0.42600000000000005</v>
      </c>
      <c r="J425" s="71">
        <v>0</v>
      </c>
      <c r="K425" s="71">
        <v>1.5960000000000001</v>
      </c>
      <c r="L425" s="71">
        <v>0.37633333333333335</v>
      </c>
      <c r="M425" s="72">
        <v>3.2133333333333334</v>
      </c>
      <c r="N425" s="23">
        <v>0.26962962962962966</v>
      </c>
      <c r="O425" s="16">
        <v>84.422333333333327</v>
      </c>
      <c r="P425" s="15">
        <v>90</v>
      </c>
      <c r="Q425" s="15">
        <f>IFERROR(Table37[[#This Row],[Total]]/Table37[[#This Row],[Mins]]*Table37[[#This Row],[Adj mins]],0)</f>
        <v>3.4256338172758394</v>
      </c>
      <c r="R425" s="15">
        <v>6.9</v>
      </c>
      <c r="S425" s="16">
        <v>78</v>
      </c>
      <c r="T425" s="17">
        <v>2E-3</v>
      </c>
      <c r="U425" s="16">
        <v>19</v>
      </c>
      <c r="V425" s="71">
        <v>2.4</v>
      </c>
      <c r="W425" s="401" t="str">
        <f>IF(ISNA(MATCH($D425,'My Squad'!$C$2:$C$16,0)),"","Yes")</f>
        <v/>
      </c>
    </row>
    <row r="426" spans="1:23" ht="15.75" thickBot="1" x14ac:dyDescent="0.3">
      <c r="A426" s="577">
        <v>476</v>
      </c>
      <c r="B426" s="73">
        <v>10</v>
      </c>
      <c r="C426" s="5" t="s">
        <v>602</v>
      </c>
      <c r="D426" s="5" t="s">
        <v>666</v>
      </c>
      <c r="E426" s="70" t="s">
        <v>14</v>
      </c>
      <c r="F426" s="71">
        <v>4.4000000000000004</v>
      </c>
      <c r="G426" s="71">
        <v>0.14799999999999999</v>
      </c>
      <c r="H426" s="71">
        <v>0.23899999999999999</v>
      </c>
      <c r="I426" s="71">
        <v>0.42199999999999999</v>
      </c>
      <c r="J426" s="71">
        <v>0</v>
      </c>
      <c r="K426" s="71">
        <v>1.7089999999999999</v>
      </c>
      <c r="L426" s="71">
        <v>0.16166666666666665</v>
      </c>
      <c r="M426" s="72">
        <v>2.6796666666666669</v>
      </c>
      <c r="N426" s="23">
        <v>0.15446969696969701</v>
      </c>
      <c r="O426" s="16">
        <v>84.330666666666673</v>
      </c>
      <c r="P426" s="15">
        <v>90</v>
      </c>
      <c r="Q426" s="15">
        <f>IFERROR(Table37[[#This Row],[Total]]/Table37[[#This Row],[Mins]]*Table37[[#This Row],[Adj mins]],0)</f>
        <v>2.8598137490513533</v>
      </c>
      <c r="R426" s="15">
        <v>6.9</v>
      </c>
      <c r="S426" s="16">
        <v>89</v>
      </c>
      <c r="T426" s="17">
        <v>3.0000000000000001E-3</v>
      </c>
      <c r="U426" s="16">
        <v>12</v>
      </c>
      <c r="V426" s="71">
        <v>1.7</v>
      </c>
      <c r="W426" s="401" t="str">
        <f>IF(ISNA(MATCH($D426,'My Squad'!$C$2:$C$16,0)),"","Yes")</f>
        <v/>
      </c>
    </row>
    <row r="427" spans="1:23" ht="15.75" thickBot="1" x14ac:dyDescent="0.3">
      <c r="A427" s="577">
        <v>455</v>
      </c>
      <c r="B427" s="73">
        <v>10</v>
      </c>
      <c r="C427" s="5" t="s">
        <v>602</v>
      </c>
      <c r="D427" s="5" t="s">
        <v>667</v>
      </c>
      <c r="E427" s="70" t="s">
        <v>14</v>
      </c>
      <c r="F427" s="71">
        <v>4</v>
      </c>
      <c r="G427" s="71">
        <v>0.114</v>
      </c>
      <c r="H427" s="71">
        <v>0.13600000000000001</v>
      </c>
      <c r="I427" s="71">
        <v>0.43966666666666665</v>
      </c>
      <c r="J427" s="71">
        <v>0</v>
      </c>
      <c r="K427" s="71">
        <v>1.6456666666666666</v>
      </c>
      <c r="L427" s="71">
        <v>0.20266666666666666</v>
      </c>
      <c r="M427" s="72">
        <v>2.5379999999999998</v>
      </c>
      <c r="N427" s="23">
        <v>0.13449999999999995</v>
      </c>
      <c r="O427" s="16">
        <v>87.515000000000001</v>
      </c>
      <c r="P427" s="15">
        <v>90</v>
      </c>
      <c r="Q427" s="15">
        <f>IFERROR(Table37[[#This Row],[Total]]/Table37[[#This Row],[Mins]]*Table37[[#This Row],[Adj mins]],0)</f>
        <v>2.6100668456835971</v>
      </c>
      <c r="R427" s="15">
        <v>8.9</v>
      </c>
      <c r="S427" s="16">
        <v>89</v>
      </c>
      <c r="T427" s="17">
        <v>3.2000000000000001E-2</v>
      </c>
      <c r="U427" s="16">
        <v>11</v>
      </c>
      <c r="V427" s="71">
        <v>1.2</v>
      </c>
      <c r="W427" s="401" t="str">
        <f>IF(ISNA(MATCH($D427,'My Squad'!$C$2:$C$16,0)),"","Yes")</f>
        <v/>
      </c>
    </row>
    <row r="428" spans="1:23" ht="15.75" thickBot="1" x14ac:dyDescent="0.3">
      <c r="A428" s="577">
        <v>456</v>
      </c>
      <c r="B428" s="73">
        <v>10</v>
      </c>
      <c r="C428" s="5" t="s">
        <v>602</v>
      </c>
      <c r="D428" s="5" t="s">
        <v>668</v>
      </c>
      <c r="E428" s="70" t="s">
        <v>14</v>
      </c>
      <c r="F428" s="71">
        <v>3.9</v>
      </c>
      <c r="G428" s="71">
        <v>0</v>
      </c>
      <c r="H428" s="71">
        <v>1E-3</v>
      </c>
      <c r="I428" s="71">
        <v>3.3333333333333327E-4</v>
      </c>
      <c r="J428" s="71">
        <v>0</v>
      </c>
      <c r="K428" s="71">
        <v>3.0000000000000001E-3</v>
      </c>
      <c r="L428" s="71">
        <v>0</v>
      </c>
      <c r="M428" s="72">
        <v>4.3333333333333331E-3</v>
      </c>
      <c r="N428" s="23">
        <v>-0.51170940170940171</v>
      </c>
      <c r="O428" s="16">
        <v>0.18</v>
      </c>
      <c r="P428" s="15">
        <v>90</v>
      </c>
      <c r="Q428" s="15">
        <f>IFERROR(Table37[[#This Row],[Total]]/Table37[[#This Row],[Mins]]*Table37[[#This Row],[Adj mins]],0)</f>
        <v>2.1666666666666665</v>
      </c>
      <c r="R428" s="15">
        <v>0</v>
      </c>
      <c r="S428" s="16" t="s">
        <v>374</v>
      </c>
      <c r="T428" s="17">
        <v>5.0000000000000001E-3</v>
      </c>
      <c r="U428" s="16">
        <v>0</v>
      </c>
      <c r="V428" s="71">
        <v>0</v>
      </c>
      <c r="W428" s="401" t="str">
        <f>IF(ISNA(MATCH($D428,'My Squad'!$C$2:$C$16,0)),"","Yes")</f>
        <v/>
      </c>
    </row>
    <row r="429" spans="1:23" ht="15.75" thickBot="1" x14ac:dyDescent="0.3">
      <c r="A429" s="577">
        <v>457</v>
      </c>
      <c r="B429" s="73">
        <v>10</v>
      </c>
      <c r="C429" s="5" t="s">
        <v>602</v>
      </c>
      <c r="D429" s="5" t="s">
        <v>669</v>
      </c>
      <c r="E429" s="70" t="s">
        <v>14</v>
      </c>
      <c r="F429" s="71">
        <v>4</v>
      </c>
      <c r="G429" s="71">
        <v>8.0000000000000002E-3</v>
      </c>
      <c r="H429" s="71">
        <v>6.0000000000000001E-3</v>
      </c>
      <c r="I429" s="71">
        <v>3.2000000000000001E-2</v>
      </c>
      <c r="J429" s="71">
        <v>0</v>
      </c>
      <c r="K429" s="71">
        <v>5.6666666666666671E-2</v>
      </c>
      <c r="L429" s="71">
        <v>6.6666666666666671E-3</v>
      </c>
      <c r="M429" s="72">
        <v>0.10933333333333334</v>
      </c>
      <c r="N429" s="23">
        <v>-0.47266666666666668</v>
      </c>
      <c r="O429" s="16">
        <v>2.9163333333333332</v>
      </c>
      <c r="P429" s="15">
        <v>90</v>
      </c>
      <c r="Q429" s="15">
        <f>IFERROR(Table37[[#This Row],[Total]]/Table37[[#This Row],[Mins]]*Table37[[#This Row],[Adj mins]],0)</f>
        <v>3.3740998971311011</v>
      </c>
      <c r="R429" s="15">
        <v>0.2</v>
      </c>
      <c r="S429" s="16">
        <v>14</v>
      </c>
      <c r="T429" s="17">
        <v>2E-3</v>
      </c>
      <c r="U429" s="16">
        <v>1</v>
      </c>
      <c r="V429" s="71">
        <v>1</v>
      </c>
      <c r="W429" s="401" t="str">
        <f>IF(ISNA(MATCH($D429,'My Squad'!$C$2:$C$16,0)),"","Yes")</f>
        <v/>
      </c>
    </row>
    <row r="430" spans="1:23" ht="15.75" thickBot="1" x14ac:dyDescent="0.3">
      <c r="A430" s="577">
        <v>460</v>
      </c>
      <c r="B430" s="73">
        <v>10</v>
      </c>
      <c r="C430" s="5" t="s">
        <v>602</v>
      </c>
      <c r="D430" s="5" t="s">
        <v>670</v>
      </c>
      <c r="E430" s="70" t="s">
        <v>14</v>
      </c>
      <c r="F430" s="71">
        <v>3.9</v>
      </c>
      <c r="G430" s="71">
        <v>2E-3</v>
      </c>
      <c r="H430" s="71">
        <v>2E-3</v>
      </c>
      <c r="I430" s="71">
        <v>1.2999999999999999E-2</v>
      </c>
      <c r="J430" s="71">
        <v>0</v>
      </c>
      <c r="K430" s="71">
        <v>2.2666666666666665E-2</v>
      </c>
      <c r="L430" s="71">
        <v>2.3333333333333335E-3</v>
      </c>
      <c r="M430" s="72">
        <v>4.2000000000000003E-2</v>
      </c>
      <c r="N430" s="23">
        <v>-0.50205128205128202</v>
      </c>
      <c r="O430" s="16">
        <v>1.1399999999999999</v>
      </c>
      <c r="P430" s="15">
        <v>90</v>
      </c>
      <c r="Q430" s="15">
        <f>IFERROR(Table37[[#This Row],[Total]]/Table37[[#This Row],[Mins]]*Table37[[#This Row],[Adj mins]],0)</f>
        <v>3.3157894736842106</v>
      </c>
      <c r="R430" s="15">
        <v>0</v>
      </c>
      <c r="S430" s="16" t="s">
        <v>374</v>
      </c>
      <c r="T430" s="17">
        <v>3.0000000000000001E-3</v>
      </c>
      <c r="U430" s="16">
        <v>0</v>
      </c>
      <c r="V430" s="71">
        <v>0</v>
      </c>
      <c r="W430" s="401" t="str">
        <f>IF(ISNA(MATCH($D430,'My Squad'!$C$2:$C$16,0)),"","Yes")</f>
        <v/>
      </c>
    </row>
    <row r="431" spans="1:23" ht="15.75" thickBot="1" x14ac:dyDescent="0.3">
      <c r="A431" s="577">
        <v>461</v>
      </c>
      <c r="B431" s="73">
        <v>10</v>
      </c>
      <c r="C431" s="5" t="s">
        <v>602</v>
      </c>
      <c r="D431" s="5" t="s">
        <v>671</v>
      </c>
      <c r="E431" s="70" t="s">
        <v>14</v>
      </c>
      <c r="F431" s="71">
        <v>4.0999999999999996</v>
      </c>
      <c r="G431" s="71">
        <v>0.45200000000000001</v>
      </c>
      <c r="H431" s="71">
        <v>0.17399999999999999</v>
      </c>
      <c r="I431" s="71">
        <v>0.39033333333333337</v>
      </c>
      <c r="J431" s="71">
        <v>0</v>
      </c>
      <c r="K431" s="71">
        <v>1.4486666666666665</v>
      </c>
      <c r="L431" s="71">
        <v>0.30266666666666664</v>
      </c>
      <c r="M431" s="72">
        <v>2.7676666666666665</v>
      </c>
      <c r="N431" s="23">
        <v>0.18723577235772354</v>
      </c>
      <c r="O431" s="16">
        <v>80.513000000000005</v>
      </c>
      <c r="P431" s="15">
        <v>90</v>
      </c>
      <c r="Q431" s="15">
        <f>IFERROR(Table37[[#This Row],[Total]]/Table37[[#This Row],[Mins]]*Table37[[#This Row],[Adj mins]],0)</f>
        <v>3.0937860966551982</v>
      </c>
      <c r="R431" s="15">
        <v>7.6</v>
      </c>
      <c r="S431" s="16">
        <v>76</v>
      </c>
      <c r="T431" s="17">
        <v>0.10300000000000001</v>
      </c>
      <c r="U431" s="16">
        <v>16</v>
      </c>
      <c r="V431" s="71">
        <v>1.8</v>
      </c>
      <c r="W431" s="401" t="str">
        <f>IF(ISNA(MATCH($D431,'My Squad'!$C$2:$C$16,0)),"","Yes")</f>
        <v/>
      </c>
    </row>
    <row r="432" spans="1:23" ht="15.75" thickBot="1" x14ac:dyDescent="0.3">
      <c r="A432" s="577">
        <v>464</v>
      </c>
      <c r="B432" s="73">
        <v>10</v>
      </c>
      <c r="C432" s="5" t="s">
        <v>602</v>
      </c>
      <c r="D432" s="5" t="s">
        <v>672</v>
      </c>
      <c r="E432" s="70" t="s">
        <v>14</v>
      </c>
      <c r="F432" s="71">
        <v>4</v>
      </c>
      <c r="G432" s="71">
        <v>0</v>
      </c>
      <c r="H432" s="71">
        <v>0</v>
      </c>
      <c r="I432" s="71">
        <v>3.0000000000000001E-3</v>
      </c>
      <c r="J432" s="71">
        <v>0</v>
      </c>
      <c r="K432" s="71">
        <v>6.6666666666666671E-3</v>
      </c>
      <c r="L432" s="71">
        <v>2E-3</v>
      </c>
      <c r="M432" s="72">
        <v>1.1666666666666667E-2</v>
      </c>
      <c r="N432" s="23">
        <v>-0.49708333333333332</v>
      </c>
      <c r="O432" s="16">
        <v>0.3</v>
      </c>
      <c r="P432" s="15">
        <v>90</v>
      </c>
      <c r="Q432" s="15">
        <f>IFERROR(Table37[[#This Row],[Total]]/Table37[[#This Row],[Mins]]*Table37[[#This Row],[Adj mins]],0)</f>
        <v>3.5</v>
      </c>
      <c r="R432" s="15">
        <v>0</v>
      </c>
      <c r="S432" s="16" t="s">
        <v>374</v>
      </c>
      <c r="T432" s="17">
        <v>1E-3</v>
      </c>
      <c r="U432" s="16">
        <v>0</v>
      </c>
      <c r="V432" s="71">
        <v>0</v>
      </c>
      <c r="W432" s="401" t="str">
        <f>IF(ISNA(MATCH($D432,'My Squad'!$C$2:$C$16,0)),"","Yes")</f>
        <v/>
      </c>
    </row>
    <row r="433" spans="1:23" ht="15.75" thickBot="1" x14ac:dyDescent="0.3">
      <c r="A433" s="577">
        <v>472</v>
      </c>
      <c r="B433" s="73">
        <v>10</v>
      </c>
      <c r="C433" s="5" t="s">
        <v>602</v>
      </c>
      <c r="D433" s="5" t="s">
        <v>673</v>
      </c>
      <c r="E433" s="70" t="s">
        <v>14</v>
      </c>
      <c r="F433" s="71">
        <v>4</v>
      </c>
      <c r="G433" s="71">
        <v>2.4E-2</v>
      </c>
      <c r="H433" s="71">
        <v>1.2999999999999999E-2</v>
      </c>
      <c r="I433" s="71">
        <v>5.8666666666666666E-2</v>
      </c>
      <c r="J433" s="71">
        <v>0</v>
      </c>
      <c r="K433" s="71">
        <v>0.20866666666666667</v>
      </c>
      <c r="L433" s="71">
        <v>2.1333333333333333E-2</v>
      </c>
      <c r="M433" s="72">
        <v>0.32566666666666666</v>
      </c>
      <c r="N433" s="23">
        <v>-0.41858333333333331</v>
      </c>
      <c r="O433" s="16">
        <v>10.912666666666667</v>
      </c>
      <c r="P433" s="15">
        <v>90</v>
      </c>
      <c r="Q433" s="15">
        <f>IFERROR(Table37[[#This Row],[Total]]/Table37[[#This Row],[Mins]]*Table37[[#This Row],[Adj mins]],0)</f>
        <v>2.6858696316207467</v>
      </c>
      <c r="R433" s="15">
        <v>4.9000000000000004</v>
      </c>
      <c r="S433" s="16">
        <v>88</v>
      </c>
      <c r="T433" s="17">
        <v>6.0000000000000001E-3</v>
      </c>
      <c r="U433" s="16">
        <v>4</v>
      </c>
      <c r="V433" s="71">
        <v>0.8</v>
      </c>
      <c r="W433" s="401" t="str">
        <f>IF(ISNA(MATCH($D433,'My Squad'!$C$2:$C$16,0)),"","Yes")</f>
        <v/>
      </c>
    </row>
    <row r="434" spans="1:23" ht="15.75" thickBot="1" x14ac:dyDescent="0.3">
      <c r="A434" s="577">
        <v>477</v>
      </c>
      <c r="B434" s="73">
        <v>10</v>
      </c>
      <c r="C434" s="5" t="s">
        <v>602</v>
      </c>
      <c r="D434" s="5" t="s">
        <v>674</v>
      </c>
      <c r="E434" s="70" t="s">
        <v>14</v>
      </c>
      <c r="F434" s="71">
        <v>4</v>
      </c>
      <c r="G434" s="71">
        <v>0</v>
      </c>
      <c r="H434" s="71">
        <v>3.0000000000000001E-3</v>
      </c>
      <c r="I434" s="71">
        <v>3.3333333333333335E-3</v>
      </c>
      <c r="J434" s="71">
        <v>0</v>
      </c>
      <c r="K434" s="71">
        <v>9.6666666666666672E-3</v>
      </c>
      <c r="L434" s="71">
        <v>1.6666666666666668E-3</v>
      </c>
      <c r="M434" s="72">
        <v>1.7666666666666667E-2</v>
      </c>
      <c r="N434" s="23">
        <v>-0.49558333333333332</v>
      </c>
      <c r="O434" s="16">
        <v>0.56633333333333336</v>
      </c>
      <c r="P434" s="15">
        <v>90</v>
      </c>
      <c r="Q434" s="15">
        <f>IFERROR(Table37[[#This Row],[Total]]/Table37[[#This Row],[Mins]]*Table37[[#This Row],[Adj mins]],0)</f>
        <v>2.8075338434373163</v>
      </c>
      <c r="R434" s="15">
        <v>0</v>
      </c>
      <c r="S434" s="16">
        <v>0</v>
      </c>
      <c r="T434" s="17">
        <v>1.4999999999999999E-2</v>
      </c>
      <c r="U434" s="16">
        <v>0</v>
      </c>
      <c r="V434" s="71">
        <v>0</v>
      </c>
      <c r="W434" s="401" t="str">
        <f>IF(ISNA(MATCH($D434,'My Squad'!$C$2:$C$16,0)),"","Yes")</f>
        <v/>
      </c>
    </row>
    <row r="435" spans="1:23" ht="15.75" thickBot="1" x14ac:dyDescent="0.3">
      <c r="A435" s="577">
        <v>188</v>
      </c>
      <c r="B435" s="73">
        <v>10</v>
      </c>
      <c r="C435" s="5" t="s">
        <v>602</v>
      </c>
      <c r="D435" s="5" t="s">
        <v>322</v>
      </c>
      <c r="E435" s="70" t="s">
        <v>13</v>
      </c>
      <c r="F435" s="71">
        <v>4.5</v>
      </c>
      <c r="G435" s="71">
        <v>0.24333333333333335</v>
      </c>
      <c r="H435" s="71">
        <v>0.14799999999999999</v>
      </c>
      <c r="I435" s="71">
        <v>0.08</v>
      </c>
      <c r="J435" s="71">
        <v>0</v>
      </c>
      <c r="K435" s="71">
        <v>0.64033333333333342</v>
      </c>
      <c r="L435" s="71">
        <v>8.3000000000000004E-2</v>
      </c>
      <c r="M435" s="72">
        <v>1.1946666666666668</v>
      </c>
      <c r="N435" s="23">
        <v>-0.17896296296296293</v>
      </c>
      <c r="O435" s="16">
        <v>31.818000000000001</v>
      </c>
      <c r="P435" s="15">
        <v>90</v>
      </c>
      <c r="Q435" s="15">
        <f>IFERROR(Table37[[#This Row],[Total]]/Table37[[#This Row],[Mins]]*Table37[[#This Row],[Adj mins]],0)</f>
        <v>3.3792193098246281</v>
      </c>
      <c r="R435" s="15">
        <v>1.6</v>
      </c>
      <c r="S435" s="16">
        <v>47</v>
      </c>
      <c r="T435" s="17">
        <v>4.0000000000000001E-3</v>
      </c>
      <c r="U435" s="16">
        <v>4</v>
      </c>
      <c r="V435" s="71">
        <v>1.3</v>
      </c>
      <c r="W435" s="401" t="str">
        <f>IF(ISNA(MATCH($D435,'My Squad'!$C$2:$C$16,0)),"","Yes")</f>
        <v/>
      </c>
    </row>
    <row r="436" spans="1:23" ht="15.75" thickBot="1" x14ac:dyDescent="0.3">
      <c r="A436" s="577">
        <v>452</v>
      </c>
      <c r="B436" s="73">
        <v>10</v>
      </c>
      <c r="C436" s="5" t="s">
        <v>602</v>
      </c>
      <c r="D436" s="5" t="s">
        <v>675</v>
      </c>
      <c r="E436" s="70" t="s">
        <v>13</v>
      </c>
      <c r="F436" s="71">
        <v>4.9000000000000004</v>
      </c>
      <c r="G436" s="71">
        <v>0.7466666666666667</v>
      </c>
      <c r="H436" s="71">
        <v>0.26</v>
      </c>
      <c r="I436" s="71">
        <v>0.18933333333333333</v>
      </c>
      <c r="J436" s="71">
        <v>0</v>
      </c>
      <c r="K436" s="71">
        <v>1.5189999999999999</v>
      </c>
      <c r="L436" s="71">
        <v>0.25866666666666666</v>
      </c>
      <c r="M436" s="72">
        <v>2.9736666666666665</v>
      </c>
      <c r="N436" s="23">
        <v>0.19870748299319721</v>
      </c>
      <c r="O436" s="16">
        <v>72.563666666666663</v>
      </c>
      <c r="P436" s="15">
        <v>90</v>
      </c>
      <c r="Q436" s="15">
        <f>IFERROR(Table37[[#This Row],[Total]]/Table37[[#This Row],[Mins]]*Table37[[#This Row],[Adj mins]],0)</f>
        <v>3.6882094344736345</v>
      </c>
      <c r="R436" s="15">
        <v>5.4</v>
      </c>
      <c r="S436" s="16">
        <v>60</v>
      </c>
      <c r="T436" s="17">
        <v>1E-3</v>
      </c>
      <c r="U436" s="16">
        <v>20</v>
      </c>
      <c r="V436" s="71">
        <v>2.5</v>
      </c>
      <c r="W436" s="401" t="str">
        <f>IF(ISNA(MATCH($D436,'My Squad'!$C$2:$C$16,0)),"","Yes")</f>
        <v/>
      </c>
    </row>
    <row r="437" spans="1:23" ht="15.75" thickBot="1" x14ac:dyDescent="0.3">
      <c r="A437" s="577">
        <v>459</v>
      </c>
      <c r="B437" s="73">
        <v>10</v>
      </c>
      <c r="C437" s="5" t="s">
        <v>602</v>
      </c>
      <c r="D437" s="5" t="s">
        <v>676</v>
      </c>
      <c r="E437" s="70" t="s">
        <v>13</v>
      </c>
      <c r="F437" s="71">
        <v>4.9000000000000004</v>
      </c>
      <c r="G437" s="71">
        <v>0.34166666666666667</v>
      </c>
      <c r="H437" s="71">
        <v>0.216</v>
      </c>
      <c r="I437" s="71">
        <v>0.12466666666666666</v>
      </c>
      <c r="J437" s="71">
        <v>0</v>
      </c>
      <c r="K437" s="71">
        <v>0.96766666666666667</v>
      </c>
      <c r="L437" s="71">
        <v>0.12933333333333333</v>
      </c>
      <c r="M437" s="72">
        <v>1.7793333333333334</v>
      </c>
      <c r="N437" s="23">
        <v>-4.5034013605442152E-2</v>
      </c>
      <c r="O437" s="16">
        <v>47.57033333333333</v>
      </c>
      <c r="P437" s="15">
        <v>90</v>
      </c>
      <c r="Q437" s="15">
        <f>IFERROR(Table37[[#This Row],[Total]]/Table37[[#This Row],[Mins]]*Table37[[#This Row],[Adj mins]],0)</f>
        <v>3.3663838106382835</v>
      </c>
      <c r="R437" s="15">
        <v>0.7</v>
      </c>
      <c r="S437" s="16">
        <v>33</v>
      </c>
      <c r="T437" s="17">
        <v>0</v>
      </c>
      <c r="U437" s="16">
        <v>1</v>
      </c>
      <c r="V437" s="71">
        <v>0.5</v>
      </c>
      <c r="W437" s="401" t="str">
        <f>IF(ISNA(MATCH($D437,'My Squad'!$C$2:$C$16,0)),"","Yes")</f>
        <v/>
      </c>
    </row>
    <row r="438" spans="1:23" ht="15.75" thickBot="1" x14ac:dyDescent="0.3">
      <c r="A438" s="577">
        <v>462</v>
      </c>
      <c r="B438" s="73">
        <v>10</v>
      </c>
      <c r="C438" s="5" t="s">
        <v>602</v>
      </c>
      <c r="D438" s="5" t="s">
        <v>677</v>
      </c>
      <c r="E438" s="70" t="s">
        <v>13</v>
      </c>
      <c r="F438" s="71">
        <v>5</v>
      </c>
      <c r="G438" s="71">
        <v>4.6666666666666669E-2</v>
      </c>
      <c r="H438" s="71">
        <v>2.7E-2</v>
      </c>
      <c r="I438" s="71">
        <v>8.6666666666666663E-3</v>
      </c>
      <c r="J438" s="71">
        <v>0</v>
      </c>
      <c r="K438" s="71">
        <v>9.6999999999999989E-2</v>
      </c>
      <c r="L438" s="71">
        <v>1.5333333333333332E-2</v>
      </c>
      <c r="M438" s="72">
        <v>0.19466666666666665</v>
      </c>
      <c r="N438" s="23">
        <v>-0.3610666666666667</v>
      </c>
      <c r="O438" s="16">
        <v>4.59</v>
      </c>
      <c r="P438" s="15">
        <v>90</v>
      </c>
      <c r="Q438" s="15">
        <f>IFERROR(Table37[[#This Row],[Total]]/Table37[[#This Row],[Mins]]*Table37[[#This Row],[Adj mins]],0)</f>
        <v>3.8169934640522873</v>
      </c>
      <c r="R438" s="15">
        <v>0.2</v>
      </c>
      <c r="S438" s="16">
        <v>9</v>
      </c>
      <c r="T438" s="17">
        <v>0</v>
      </c>
      <c r="U438" s="16">
        <v>2</v>
      </c>
      <c r="V438" s="71">
        <v>1</v>
      </c>
      <c r="W438" s="401" t="str">
        <f>IF(ISNA(MATCH($D438,'My Squad'!$C$2:$C$16,0)),"","Yes")</f>
        <v/>
      </c>
    </row>
    <row r="439" spans="1:23" ht="15.75" thickBot="1" x14ac:dyDescent="0.3">
      <c r="A439" s="577">
        <v>471</v>
      </c>
      <c r="B439" s="73">
        <v>10</v>
      </c>
      <c r="C439" s="5" t="s">
        <v>602</v>
      </c>
      <c r="D439" s="5" t="s">
        <v>1541</v>
      </c>
      <c r="E439" s="70" t="s">
        <v>13</v>
      </c>
      <c r="F439" s="71">
        <v>5</v>
      </c>
      <c r="G439" s="71">
        <v>0</v>
      </c>
      <c r="H439" s="71">
        <v>0</v>
      </c>
      <c r="I439" s="71">
        <v>0</v>
      </c>
      <c r="J439" s="71">
        <v>0</v>
      </c>
      <c r="K439" s="71">
        <v>0</v>
      </c>
      <c r="L439" s="71">
        <v>0</v>
      </c>
      <c r="M439" s="72">
        <v>0</v>
      </c>
      <c r="N439" s="23">
        <v>-0.4</v>
      </c>
      <c r="O439" s="16">
        <v>0</v>
      </c>
      <c r="P439" s="15">
        <v>90</v>
      </c>
      <c r="Q439" s="15">
        <f>IFERROR(Table37[[#This Row],[Total]]/Table37[[#This Row],[Mins]]*Table37[[#This Row],[Adj mins]],0)</f>
        <v>0</v>
      </c>
      <c r="R439" s="15">
        <v>2.7</v>
      </c>
      <c r="S439" s="16">
        <v>60</v>
      </c>
      <c r="T439" s="17">
        <v>0</v>
      </c>
      <c r="U439" s="16">
        <v>6</v>
      </c>
      <c r="V439" s="71">
        <v>1.5</v>
      </c>
      <c r="W439" s="401" t="str">
        <f>IF(ISNA(MATCH($D439,'My Squad'!$C$2:$C$16,0)),"","Yes")</f>
        <v/>
      </c>
    </row>
    <row r="440" spans="1:23" ht="15.75" thickBot="1" x14ac:dyDescent="0.3">
      <c r="A440" s="577">
        <v>463</v>
      </c>
      <c r="B440" s="73">
        <v>10</v>
      </c>
      <c r="C440" s="5" t="s">
        <v>602</v>
      </c>
      <c r="D440" s="5" t="s">
        <v>218</v>
      </c>
      <c r="E440" s="70" t="s">
        <v>13</v>
      </c>
      <c r="F440" s="71">
        <v>5</v>
      </c>
      <c r="G440" s="71">
        <v>0.53333333333333333</v>
      </c>
      <c r="H440" s="71">
        <v>0.379</v>
      </c>
      <c r="I440" s="71">
        <v>0.20100000000000001</v>
      </c>
      <c r="J440" s="71">
        <v>0</v>
      </c>
      <c r="K440" s="71">
        <v>1.468</v>
      </c>
      <c r="L440" s="71">
        <v>0.20666666666666667</v>
      </c>
      <c r="M440" s="72">
        <v>2.7879999999999998</v>
      </c>
      <c r="N440" s="23">
        <v>0.15759999999999996</v>
      </c>
      <c r="O440" s="16">
        <v>76.068333333333328</v>
      </c>
      <c r="P440" s="15">
        <v>90</v>
      </c>
      <c r="Q440" s="15">
        <f>IFERROR(Table37[[#This Row],[Total]]/Table37[[#This Row],[Mins]]*Table37[[#This Row],[Adj mins]],0)</f>
        <v>3.2986130891084775</v>
      </c>
      <c r="R440" s="15">
        <v>1.9</v>
      </c>
      <c r="S440" s="16">
        <v>35</v>
      </c>
      <c r="T440" s="17">
        <v>0</v>
      </c>
      <c r="U440" s="16">
        <v>9</v>
      </c>
      <c r="V440" s="71">
        <v>1.8</v>
      </c>
      <c r="W440" s="401" t="str">
        <f>IF(ISNA(MATCH($D440,'My Squad'!$C$2:$C$16,0)),"","Yes")</f>
        <v/>
      </c>
    </row>
    <row r="441" spans="1:23" ht="15.75" thickBot="1" x14ac:dyDescent="0.3">
      <c r="A441" s="577">
        <v>518</v>
      </c>
      <c r="B441" s="73">
        <v>10</v>
      </c>
      <c r="C441" s="5" t="s">
        <v>602</v>
      </c>
      <c r="D441" s="5" t="s">
        <v>678</v>
      </c>
      <c r="E441" s="70" t="s">
        <v>13</v>
      </c>
      <c r="F441" s="71">
        <v>4.8</v>
      </c>
      <c r="G441" s="71">
        <v>0.25166666666666665</v>
      </c>
      <c r="H441" s="71">
        <v>0.33200000000000002</v>
      </c>
      <c r="I441" s="71">
        <v>0.221</v>
      </c>
      <c r="J441" s="71">
        <v>0</v>
      </c>
      <c r="K441" s="71">
        <v>1.5529999999999999</v>
      </c>
      <c r="L441" s="71">
        <v>0.11</v>
      </c>
      <c r="M441" s="72">
        <v>2.4676666666666667</v>
      </c>
      <c r="N441" s="23">
        <v>9.7430555555555562E-2</v>
      </c>
      <c r="O441" s="16">
        <v>84.001999999999995</v>
      </c>
      <c r="P441" s="15">
        <v>90</v>
      </c>
      <c r="Q441" s="15">
        <f>IFERROR(Table37[[#This Row],[Total]]/Table37[[#This Row],[Mins]]*Table37[[#This Row],[Adj mins]],0)</f>
        <v>2.6438656222470898</v>
      </c>
      <c r="R441" s="15">
        <v>9</v>
      </c>
      <c r="S441" s="16">
        <v>90</v>
      </c>
      <c r="T441" s="17">
        <v>1E-3</v>
      </c>
      <c r="U441" s="16">
        <v>14</v>
      </c>
      <c r="V441" s="71">
        <v>1.6</v>
      </c>
      <c r="W441" s="401" t="str">
        <f>IF(ISNA(MATCH($D441,'My Squad'!$C$2:$C$16,0)),"","Yes")</f>
        <v/>
      </c>
    </row>
    <row r="442" spans="1:23" ht="15.75" thickBot="1" x14ac:dyDescent="0.3">
      <c r="A442" s="577">
        <v>451</v>
      </c>
      <c r="B442" s="73">
        <v>10</v>
      </c>
      <c r="C442" s="5" t="s">
        <v>602</v>
      </c>
      <c r="D442" s="5" t="s">
        <v>679</v>
      </c>
      <c r="E442" s="70" t="s">
        <v>13</v>
      </c>
      <c r="F442" s="71">
        <v>4.5</v>
      </c>
      <c r="G442" s="71">
        <v>0.01</v>
      </c>
      <c r="H442" s="71">
        <v>8.0000000000000002E-3</v>
      </c>
      <c r="I442" s="71">
        <v>4.3333333333333331E-3</v>
      </c>
      <c r="J442" s="71">
        <v>0</v>
      </c>
      <c r="K442" s="71">
        <v>2.8333333333333332E-2</v>
      </c>
      <c r="L442" s="71">
        <v>5.0000000000000001E-3</v>
      </c>
      <c r="M442" s="72">
        <v>5.566666666666667E-2</v>
      </c>
      <c r="N442" s="23">
        <v>-0.43207407407407405</v>
      </c>
      <c r="O442" s="16">
        <v>1.4913333333333334</v>
      </c>
      <c r="P442" s="15">
        <v>90</v>
      </c>
      <c r="Q442" s="15">
        <f>IFERROR(Table37[[#This Row],[Total]]/Table37[[#This Row],[Mins]]*Table37[[#This Row],[Adj mins]],0)</f>
        <v>3.3594099240053645</v>
      </c>
      <c r="R442" s="15">
        <v>0.1</v>
      </c>
      <c r="S442" s="16">
        <v>10</v>
      </c>
      <c r="T442" s="17">
        <v>1E-3</v>
      </c>
      <c r="U442" s="16">
        <v>1</v>
      </c>
      <c r="V442" s="71">
        <v>1</v>
      </c>
      <c r="W442" s="401" t="str">
        <f>IF(ISNA(MATCH($D442,'My Squad'!$C$2:$C$16,0)),"","Yes")</f>
        <v/>
      </c>
    </row>
    <row r="443" spans="1:23" ht="15.75" thickBot="1" x14ac:dyDescent="0.3">
      <c r="A443" s="577">
        <v>584</v>
      </c>
      <c r="B443" s="73">
        <v>10</v>
      </c>
      <c r="C443" s="5" t="s">
        <v>602</v>
      </c>
      <c r="D443" s="5" t="s">
        <v>1542</v>
      </c>
      <c r="E443" s="70" t="s">
        <v>13</v>
      </c>
      <c r="F443" s="71">
        <v>5.0999999999999996</v>
      </c>
      <c r="G443" s="71">
        <v>0.23499999999999999</v>
      </c>
      <c r="H443" s="71">
        <v>4.9000000000000002E-2</v>
      </c>
      <c r="I443" s="71">
        <v>4.1000000000000002E-2</v>
      </c>
      <c r="J443" s="71">
        <v>0</v>
      </c>
      <c r="K443" s="71">
        <v>0.32300000000000001</v>
      </c>
      <c r="L443" s="71">
        <v>6.6000000000000003E-2</v>
      </c>
      <c r="M443" s="72">
        <v>0.71399999999999997</v>
      </c>
      <c r="N443" s="23">
        <v>-0.25215686274509808</v>
      </c>
      <c r="O443" s="16">
        <v>16.770333333333333</v>
      </c>
      <c r="P443" s="15">
        <v>90</v>
      </c>
      <c r="Q443" s="15">
        <f>IFERROR(Table37[[#This Row],[Total]]/Table37[[#This Row],[Mins]]*Table37[[#This Row],[Adj mins]],0)</f>
        <v>3.8317664129116893</v>
      </c>
      <c r="R443" s="15">
        <v>4.3</v>
      </c>
      <c r="S443" s="16">
        <v>65</v>
      </c>
      <c r="T443" s="17">
        <v>2E-3</v>
      </c>
      <c r="U443" s="16">
        <v>9</v>
      </c>
      <c r="V443" s="71">
        <v>1.5</v>
      </c>
      <c r="W443" s="401" t="str">
        <f>IF(ISNA(MATCH($D443,'My Squad'!$C$2:$C$16,0)),"","Yes")</f>
        <v/>
      </c>
    </row>
    <row r="444" spans="1:23" ht="15.75" thickBot="1" x14ac:dyDescent="0.3">
      <c r="A444" s="577">
        <v>515</v>
      </c>
      <c r="B444" s="73">
        <v>10</v>
      </c>
      <c r="C444" s="5" t="s">
        <v>602</v>
      </c>
      <c r="D444" s="5" t="s">
        <v>366</v>
      </c>
      <c r="E444" s="70" t="s">
        <v>13</v>
      </c>
      <c r="F444" s="71">
        <v>4.8</v>
      </c>
      <c r="G444" s="71">
        <v>0.68166666666666664</v>
      </c>
      <c r="H444" s="71">
        <v>0.13700000000000001</v>
      </c>
      <c r="I444" s="71">
        <v>0.10666666666666667</v>
      </c>
      <c r="J444" s="71">
        <v>0</v>
      </c>
      <c r="K444" s="71">
        <v>0.81800000000000006</v>
      </c>
      <c r="L444" s="71">
        <v>0.20200000000000001</v>
      </c>
      <c r="M444" s="72">
        <v>1.9453333333333334</v>
      </c>
      <c r="N444" s="23">
        <v>-1.1388888888888884E-2</v>
      </c>
      <c r="O444" s="16">
        <v>39.767000000000003</v>
      </c>
      <c r="P444" s="15">
        <v>90</v>
      </c>
      <c r="Q444" s="15">
        <f>IFERROR(Table37[[#This Row],[Total]]/Table37[[#This Row],[Mins]]*Table37[[#This Row],[Adj mins]],0)</f>
        <v>4.4026454095103977</v>
      </c>
      <c r="R444" s="15">
        <v>0.8</v>
      </c>
      <c r="S444" s="16">
        <v>36</v>
      </c>
      <c r="T444" s="17">
        <v>0</v>
      </c>
      <c r="U444" s="16">
        <v>1</v>
      </c>
      <c r="V444" s="71">
        <v>0.5</v>
      </c>
      <c r="W444" s="401" t="str">
        <f>IF(ISNA(MATCH($D444,'My Squad'!$C$2:$C$16,0)),"","Yes")</f>
        <v/>
      </c>
    </row>
    <row r="445" spans="1:23" ht="15.75" thickBot="1" x14ac:dyDescent="0.3">
      <c r="A445" s="577">
        <v>608</v>
      </c>
      <c r="B445" s="73">
        <v>10</v>
      </c>
      <c r="C445" s="5" t="s">
        <v>602</v>
      </c>
      <c r="D445" s="5" t="s">
        <v>1543</v>
      </c>
      <c r="E445" s="70" t="s">
        <v>13</v>
      </c>
      <c r="F445" s="71">
        <v>4.5999999999999996</v>
      </c>
      <c r="G445" s="71">
        <v>0.65333333333333332</v>
      </c>
      <c r="H445" s="71">
        <v>0.35199999999999998</v>
      </c>
      <c r="I445" s="71">
        <v>0.18833333333333332</v>
      </c>
      <c r="J445" s="71">
        <v>0</v>
      </c>
      <c r="K445" s="71">
        <v>1.2120000000000002</v>
      </c>
      <c r="L445" s="71">
        <v>0.25366666666666665</v>
      </c>
      <c r="M445" s="72">
        <v>2.6593333333333335</v>
      </c>
      <c r="N445" s="23">
        <v>0.1433333333333334</v>
      </c>
      <c r="O445" s="16">
        <v>72.760333333333335</v>
      </c>
      <c r="P445" s="15">
        <v>90</v>
      </c>
      <c r="Q445" s="15">
        <f>IFERROR(Table37[[#This Row],[Total]]/Table37[[#This Row],[Mins]]*Table37[[#This Row],[Adj mins]],0)</f>
        <v>3.289429680091259</v>
      </c>
      <c r="R445" s="15">
        <v>5.5</v>
      </c>
      <c r="S445" s="16">
        <v>55</v>
      </c>
      <c r="T445" s="17">
        <v>3.3000000000000002E-2</v>
      </c>
      <c r="U445" s="16">
        <v>20</v>
      </c>
      <c r="V445" s="71">
        <v>2.2000000000000002</v>
      </c>
      <c r="W445" s="401" t="str">
        <f>IF(ISNA(MATCH($D445,'My Squad'!$C$2:$C$16,0)),"","Yes")</f>
        <v/>
      </c>
    </row>
    <row r="446" spans="1:23" ht="15.75" thickBot="1" x14ac:dyDescent="0.3">
      <c r="A446" s="577">
        <v>27</v>
      </c>
      <c r="B446" s="73">
        <v>10</v>
      </c>
      <c r="C446" s="5" t="s">
        <v>602</v>
      </c>
      <c r="D446" s="5" t="s">
        <v>1544</v>
      </c>
      <c r="E446" s="70" t="s">
        <v>15</v>
      </c>
      <c r="F446" s="71">
        <v>5</v>
      </c>
      <c r="G446" s="71">
        <v>1.0146666666666666</v>
      </c>
      <c r="H446" s="71">
        <v>0.251</v>
      </c>
      <c r="I446" s="71">
        <v>0</v>
      </c>
      <c r="J446" s="71">
        <v>0</v>
      </c>
      <c r="K446" s="71">
        <v>1.3559999999999999</v>
      </c>
      <c r="L446" s="71">
        <v>0.40933333333333333</v>
      </c>
      <c r="M446" s="72">
        <v>3.0310000000000001</v>
      </c>
      <c r="N446" s="23">
        <v>0.20620000000000002</v>
      </c>
      <c r="O446" s="16">
        <v>63.973999999999997</v>
      </c>
      <c r="P446" s="15">
        <v>90</v>
      </c>
      <c r="Q446" s="15">
        <f>IFERROR(Table37[[#This Row],[Total]]/Table37[[#This Row],[Mins]]*Table37[[#This Row],[Adj mins]],0)</f>
        <v>4.2640760308875487</v>
      </c>
      <c r="R446" s="15">
        <v>4.9000000000000004</v>
      </c>
      <c r="S446" s="16">
        <v>49</v>
      </c>
      <c r="T446" s="17">
        <v>2.4E-2</v>
      </c>
      <c r="U446" s="16">
        <v>23</v>
      </c>
      <c r="V446" s="71">
        <v>2.6</v>
      </c>
      <c r="W446" s="401" t="str">
        <f>IF(ISNA(MATCH($D446,'My Squad'!$C$2:$C$16,0)),"","Yes")</f>
        <v/>
      </c>
    </row>
    <row r="447" spans="1:23" ht="15.75" thickBot="1" x14ac:dyDescent="0.3">
      <c r="A447" s="577">
        <v>453</v>
      </c>
      <c r="B447" s="73">
        <v>10</v>
      </c>
      <c r="C447" s="5" t="s">
        <v>602</v>
      </c>
      <c r="D447" s="5" t="s">
        <v>680</v>
      </c>
      <c r="E447" s="70" t="s">
        <v>15</v>
      </c>
      <c r="F447" s="71">
        <v>5.2</v>
      </c>
      <c r="G447" s="71">
        <v>0.33200000000000002</v>
      </c>
      <c r="H447" s="71">
        <v>8.4000000000000005E-2</v>
      </c>
      <c r="I447" s="71">
        <v>0</v>
      </c>
      <c r="J447" s="71">
        <v>0</v>
      </c>
      <c r="K447" s="71">
        <v>0.496</v>
      </c>
      <c r="L447" s="71">
        <v>0.11466666666666667</v>
      </c>
      <c r="M447" s="72">
        <v>1.0266666666666666</v>
      </c>
      <c r="N447" s="23">
        <v>-0.18717948717948718</v>
      </c>
      <c r="O447" s="16">
        <v>25.014666666666667</v>
      </c>
      <c r="P447" s="15">
        <v>90</v>
      </c>
      <c r="Q447" s="15">
        <f>IFERROR(Table37[[#This Row],[Total]]/Table37[[#This Row],[Mins]]*Table37[[#This Row],[Adj mins]],0)</f>
        <v>3.6938329513352168</v>
      </c>
      <c r="R447" s="15">
        <v>3.1</v>
      </c>
      <c r="S447" s="16">
        <v>46</v>
      </c>
      <c r="T447" s="17">
        <v>6.0000000000000001E-3</v>
      </c>
      <c r="U447" s="16">
        <v>6</v>
      </c>
      <c r="V447" s="71">
        <v>1</v>
      </c>
      <c r="W447" s="401" t="str">
        <f>IF(ISNA(MATCH($D447,'My Squad'!$C$2:$C$16,0)),"","Yes")</f>
        <v/>
      </c>
    </row>
    <row r="448" spans="1:23" ht="15.75" thickBot="1" x14ac:dyDescent="0.3">
      <c r="A448" s="577">
        <v>470</v>
      </c>
      <c r="B448" s="73">
        <v>10</v>
      </c>
      <c r="C448" s="5" t="s">
        <v>602</v>
      </c>
      <c r="D448" s="5" t="s">
        <v>681</v>
      </c>
      <c r="E448" s="70" t="s">
        <v>15</v>
      </c>
      <c r="F448" s="71">
        <v>4.9000000000000004</v>
      </c>
      <c r="G448" s="71">
        <v>9.3333333333333341E-3</v>
      </c>
      <c r="H448" s="71">
        <v>3.0000000000000001E-3</v>
      </c>
      <c r="I448" s="71">
        <v>0</v>
      </c>
      <c r="J448" s="71">
        <v>0</v>
      </c>
      <c r="K448" s="71">
        <v>1.8666666666666668E-2</v>
      </c>
      <c r="L448" s="71">
        <v>3.0000000000000001E-3</v>
      </c>
      <c r="M448" s="72">
        <v>3.4000000000000002E-2</v>
      </c>
      <c r="N448" s="23">
        <v>-0.40122448979591835</v>
      </c>
      <c r="O448" s="16">
        <v>0.84</v>
      </c>
      <c r="P448" s="15">
        <v>90</v>
      </c>
      <c r="Q448" s="15">
        <f>IFERROR(Table37[[#This Row],[Total]]/Table37[[#This Row],[Mins]]*Table37[[#This Row],[Adj mins]],0)</f>
        <v>3.6428571428571432</v>
      </c>
      <c r="R448" s="15">
        <v>0.5</v>
      </c>
      <c r="S448" s="16">
        <v>15</v>
      </c>
      <c r="T448" s="17">
        <v>2E-3</v>
      </c>
      <c r="U448" s="16">
        <v>3</v>
      </c>
      <c r="V448" s="71">
        <v>1</v>
      </c>
      <c r="W448" s="401" t="str">
        <f>IF(ISNA(MATCH($D448,'My Squad'!$C$2:$C$16,0)),"","Yes")</f>
        <v/>
      </c>
    </row>
    <row r="449" spans="1:23" ht="15.75" thickBot="1" x14ac:dyDescent="0.3">
      <c r="A449" s="577">
        <v>510</v>
      </c>
      <c r="B449" s="73">
        <v>10</v>
      </c>
      <c r="C449" s="5" t="s">
        <v>28</v>
      </c>
      <c r="D449" s="5" t="s">
        <v>360</v>
      </c>
      <c r="E449" s="70" t="s">
        <v>16</v>
      </c>
      <c r="F449" s="71">
        <v>4</v>
      </c>
      <c r="G449" s="71">
        <v>0</v>
      </c>
      <c r="H449" s="71">
        <v>0</v>
      </c>
      <c r="I449" s="71">
        <v>0</v>
      </c>
      <c r="J449" s="71">
        <v>0</v>
      </c>
      <c r="K449" s="71">
        <v>0</v>
      </c>
      <c r="L449" s="71">
        <v>0</v>
      </c>
      <c r="M449" s="72">
        <v>0</v>
      </c>
      <c r="N449" s="23">
        <v>-0.5</v>
      </c>
      <c r="O449" s="16">
        <v>0</v>
      </c>
      <c r="P449" s="15">
        <v>90</v>
      </c>
      <c r="Q449" s="15">
        <f>IFERROR(Table37[[#This Row],[Total]]/Table37[[#This Row],[Mins]]*Table37[[#This Row],[Adj mins]],0)</f>
        <v>0</v>
      </c>
      <c r="R449" s="15">
        <v>0</v>
      </c>
      <c r="S449" s="16" t="s">
        <v>374</v>
      </c>
      <c r="T449" s="17">
        <v>1.4999999999999999E-2</v>
      </c>
      <c r="U449" s="16">
        <v>0</v>
      </c>
      <c r="V449" s="71">
        <v>0</v>
      </c>
      <c r="W449" s="401" t="str">
        <f>IF(ISNA(MATCH($D449,'My Squad'!$C$2:$C$16,0)),"","Yes")</f>
        <v/>
      </c>
    </row>
    <row r="450" spans="1:23" ht="15.75" thickBot="1" x14ac:dyDescent="0.3">
      <c r="A450" s="577">
        <v>479</v>
      </c>
      <c r="B450" s="73">
        <v>10</v>
      </c>
      <c r="C450" s="5" t="s">
        <v>28</v>
      </c>
      <c r="D450" s="5" t="s">
        <v>287</v>
      </c>
      <c r="E450" s="70" t="s">
        <v>16</v>
      </c>
      <c r="F450" s="71">
        <v>4</v>
      </c>
      <c r="G450" s="71">
        <v>0</v>
      </c>
      <c r="H450" s="71">
        <v>0</v>
      </c>
      <c r="I450" s="71">
        <v>-3.3333333333333348E-4</v>
      </c>
      <c r="J450" s="71">
        <v>1E-3</v>
      </c>
      <c r="K450" s="71">
        <v>4.6666666666666671E-3</v>
      </c>
      <c r="L450" s="71">
        <v>0</v>
      </c>
      <c r="M450" s="72">
        <v>5.3333333333333332E-3</v>
      </c>
      <c r="N450" s="23">
        <v>-0.49866666666666665</v>
      </c>
      <c r="O450" s="16">
        <v>0.21</v>
      </c>
      <c r="P450" s="15">
        <v>90</v>
      </c>
      <c r="Q450" s="15">
        <f>IFERROR(Table37[[#This Row],[Total]]/Table37[[#This Row],[Mins]]*Table37[[#This Row],[Adj mins]],0)</f>
        <v>2.2857142857142856</v>
      </c>
      <c r="R450" s="15">
        <v>0</v>
      </c>
      <c r="S450" s="16">
        <v>0</v>
      </c>
      <c r="T450" s="17">
        <v>5.0000000000000001E-3</v>
      </c>
      <c r="U450" s="16">
        <v>0</v>
      </c>
      <c r="V450" s="71">
        <v>0</v>
      </c>
      <c r="W450" s="401" t="str">
        <f>IF(ISNA(MATCH($D450,'My Squad'!$C$2:$C$16,0)),"","Yes")</f>
        <v/>
      </c>
    </row>
    <row r="451" spans="1:23" ht="15.75" thickBot="1" x14ac:dyDescent="0.3">
      <c r="A451" s="577">
        <v>488</v>
      </c>
      <c r="B451" s="73">
        <v>10</v>
      </c>
      <c r="C451" s="5" t="s">
        <v>28</v>
      </c>
      <c r="D451" s="5" t="s">
        <v>274</v>
      </c>
      <c r="E451" s="70" t="s">
        <v>16</v>
      </c>
      <c r="F451" s="71">
        <v>4.4000000000000004</v>
      </c>
      <c r="G451" s="71">
        <v>0</v>
      </c>
      <c r="H451" s="71">
        <v>0</v>
      </c>
      <c r="I451" s="71">
        <v>2.6000000000000002E-2</v>
      </c>
      <c r="J451" s="71">
        <v>1.4666666666666666E-2</v>
      </c>
      <c r="K451" s="71">
        <v>0.09</v>
      </c>
      <c r="L451" s="71">
        <v>2.3333333333333335E-3</v>
      </c>
      <c r="M451" s="72">
        <v>0.13300000000000001</v>
      </c>
      <c r="N451" s="23">
        <v>-0.42431818181818176</v>
      </c>
      <c r="O451" s="16">
        <v>4.2069999999999999</v>
      </c>
      <c r="P451" s="15">
        <v>90</v>
      </c>
      <c r="Q451" s="15">
        <f>IFERROR(Table37[[#This Row],[Total]]/Table37[[#This Row],[Mins]]*Table37[[#This Row],[Adj mins]],0)</f>
        <v>2.8452579034941765</v>
      </c>
      <c r="R451" s="15">
        <v>0</v>
      </c>
      <c r="S451" s="16">
        <v>0</v>
      </c>
      <c r="T451" s="17">
        <v>2E-3</v>
      </c>
      <c r="U451" s="16">
        <v>0</v>
      </c>
      <c r="V451" s="71">
        <v>0</v>
      </c>
      <c r="W451" s="401" t="str">
        <f>IF(ISNA(MATCH($D451,'My Squad'!$C$2:$C$16,0)),"","Yes")</f>
        <v/>
      </c>
    </row>
    <row r="452" spans="1:23" ht="15.75" thickBot="1" x14ac:dyDescent="0.3">
      <c r="A452" s="577">
        <v>508</v>
      </c>
      <c r="B452" s="73">
        <v>10</v>
      </c>
      <c r="C452" s="5" t="s">
        <v>28</v>
      </c>
      <c r="D452" s="5" t="s">
        <v>115</v>
      </c>
      <c r="E452" s="70" t="s">
        <v>16</v>
      </c>
      <c r="F452" s="71">
        <v>5</v>
      </c>
      <c r="G452" s="71">
        <v>0</v>
      </c>
      <c r="H452" s="71">
        <v>0</v>
      </c>
      <c r="I452" s="71">
        <v>0.5093333333333333</v>
      </c>
      <c r="J452" s="71">
        <v>0.311</v>
      </c>
      <c r="K452" s="71">
        <v>1.8983333333333332</v>
      </c>
      <c r="L452" s="71">
        <v>0.14566666666666667</v>
      </c>
      <c r="M452" s="72">
        <v>2.8643333333333332</v>
      </c>
      <c r="N452" s="23">
        <v>0.17286666666666664</v>
      </c>
      <c r="O452" s="16">
        <v>85.462999999999994</v>
      </c>
      <c r="P452" s="15">
        <v>90</v>
      </c>
      <c r="Q452" s="15">
        <f>IFERROR(Table37[[#This Row],[Total]]/Table37[[#This Row],[Mins]]*Table37[[#This Row],[Adj mins]],0)</f>
        <v>3.01639305898459</v>
      </c>
      <c r="R452" s="15">
        <v>9</v>
      </c>
      <c r="S452" s="16">
        <v>90</v>
      </c>
      <c r="T452" s="17">
        <v>3.6000000000000004E-2</v>
      </c>
      <c r="U452" s="16">
        <v>26</v>
      </c>
      <c r="V452" s="71">
        <v>2.9</v>
      </c>
      <c r="W452" s="401" t="str">
        <f>IF(ISNA(MATCH($D452,'My Squad'!$C$2:$C$16,0)),"","Yes")</f>
        <v/>
      </c>
    </row>
    <row r="453" spans="1:23" ht="15.75" thickBot="1" x14ac:dyDescent="0.3">
      <c r="A453" s="577">
        <v>484</v>
      </c>
      <c r="B453" s="73">
        <v>10</v>
      </c>
      <c r="C453" s="5" t="s">
        <v>28</v>
      </c>
      <c r="D453" s="5" t="s">
        <v>104</v>
      </c>
      <c r="E453" s="70" t="s">
        <v>14</v>
      </c>
      <c r="F453" s="71">
        <v>4.3</v>
      </c>
      <c r="G453" s="71">
        <v>2.4E-2</v>
      </c>
      <c r="H453" s="71">
        <v>6.0000000000000001E-3</v>
      </c>
      <c r="I453" s="71">
        <v>2.7E-2</v>
      </c>
      <c r="J453" s="71">
        <v>0</v>
      </c>
      <c r="K453" s="71">
        <v>7.0000000000000007E-2</v>
      </c>
      <c r="L453" s="71">
        <v>0.01</v>
      </c>
      <c r="M453" s="72">
        <v>0.13700000000000001</v>
      </c>
      <c r="N453" s="23">
        <v>-0.43325581395348839</v>
      </c>
      <c r="O453" s="16">
        <v>3.51</v>
      </c>
      <c r="P453" s="15">
        <v>90</v>
      </c>
      <c r="Q453" s="15">
        <f>IFERROR(Table37[[#This Row],[Total]]/Table37[[#This Row],[Mins]]*Table37[[#This Row],[Adj mins]],0)</f>
        <v>3.5128205128205132</v>
      </c>
      <c r="R453" s="15">
        <v>0</v>
      </c>
      <c r="S453" s="16">
        <v>0</v>
      </c>
      <c r="T453" s="17">
        <v>2E-3</v>
      </c>
      <c r="U453" s="16">
        <v>0</v>
      </c>
      <c r="V453" s="71">
        <v>0</v>
      </c>
      <c r="W453" s="401" t="str">
        <f>IF(ISNA(MATCH($D453,'My Squad'!$C$2:$C$16,0)),"","Yes")</f>
        <v/>
      </c>
    </row>
    <row r="454" spans="1:23" ht="15.75" thickBot="1" x14ac:dyDescent="0.3">
      <c r="A454" s="577">
        <v>498</v>
      </c>
      <c r="B454" s="73">
        <v>10</v>
      </c>
      <c r="C454" s="5" t="s">
        <v>28</v>
      </c>
      <c r="D454" s="5" t="s">
        <v>126</v>
      </c>
      <c r="E454" s="70" t="s">
        <v>14</v>
      </c>
      <c r="F454" s="71">
        <v>5.0999999999999996</v>
      </c>
      <c r="G454" s="71">
        <v>0.46800000000000003</v>
      </c>
      <c r="H454" s="71">
        <v>0.17799999999999999</v>
      </c>
      <c r="I454" s="71">
        <v>0.50800000000000001</v>
      </c>
      <c r="J454" s="71">
        <v>0</v>
      </c>
      <c r="K454" s="71">
        <v>1.6016666666666668</v>
      </c>
      <c r="L454" s="71">
        <v>0.31</v>
      </c>
      <c r="M454" s="72">
        <v>3.0656666666666665</v>
      </c>
      <c r="N454" s="23">
        <v>0.20895424836601306</v>
      </c>
      <c r="O454" s="16">
        <v>85.971666666666664</v>
      </c>
      <c r="P454" s="15">
        <v>90</v>
      </c>
      <c r="Q454" s="15">
        <f>IFERROR(Table37[[#This Row],[Total]]/Table37[[#This Row],[Mins]]*Table37[[#This Row],[Adj mins]],0)</f>
        <v>3.2093131458038502</v>
      </c>
      <c r="R454" s="15">
        <v>9</v>
      </c>
      <c r="S454" s="16">
        <v>90</v>
      </c>
      <c r="T454" s="17">
        <v>0.10199999999999999</v>
      </c>
      <c r="U454" s="16">
        <v>32</v>
      </c>
      <c r="V454" s="71">
        <v>3.6</v>
      </c>
      <c r="W454" s="401" t="str">
        <f>IF(ISNA(MATCH($D454,'My Squad'!$C$2:$C$16,0)),"","Yes")</f>
        <v/>
      </c>
    </row>
    <row r="455" spans="1:23" ht="15.75" thickBot="1" x14ac:dyDescent="0.3">
      <c r="A455" s="577">
        <v>504</v>
      </c>
      <c r="B455" s="73">
        <v>10</v>
      </c>
      <c r="C455" s="5" t="s">
        <v>28</v>
      </c>
      <c r="D455" s="5" t="s">
        <v>1068</v>
      </c>
      <c r="E455" s="70" t="s">
        <v>14</v>
      </c>
      <c r="F455" s="71">
        <v>4.4000000000000004</v>
      </c>
      <c r="G455" s="71">
        <v>0</v>
      </c>
      <c r="H455" s="71">
        <v>0</v>
      </c>
      <c r="I455" s="71">
        <v>1E-3</v>
      </c>
      <c r="J455" s="71">
        <v>0</v>
      </c>
      <c r="K455" s="71">
        <v>1.3333333333333333E-3</v>
      </c>
      <c r="L455" s="71">
        <v>1E-3</v>
      </c>
      <c r="M455" s="72">
        <v>3.3333333333333335E-3</v>
      </c>
      <c r="N455" s="23">
        <v>-0.45378787878787874</v>
      </c>
      <c r="O455" s="16">
        <v>0.06</v>
      </c>
      <c r="P455" s="15">
        <v>90</v>
      </c>
      <c r="Q455" s="15">
        <f>IFERROR(Table37[[#This Row],[Total]]/Table37[[#This Row],[Mins]]*Table37[[#This Row],[Adj mins]],0)</f>
        <v>5</v>
      </c>
      <c r="R455" s="15">
        <v>0.7</v>
      </c>
      <c r="S455" s="16">
        <v>21</v>
      </c>
      <c r="T455" s="17">
        <v>1E-3</v>
      </c>
      <c r="U455" s="16">
        <v>2</v>
      </c>
      <c r="V455" s="71">
        <v>0.7</v>
      </c>
      <c r="W455" s="401" t="str">
        <f>IF(ISNA(MATCH($D455,'My Squad'!$C$2:$C$16,0)),"","Yes")</f>
        <v/>
      </c>
    </row>
    <row r="456" spans="1:23" ht="15.75" thickBot="1" x14ac:dyDescent="0.3">
      <c r="A456" s="577">
        <v>486</v>
      </c>
      <c r="B456" s="73">
        <v>10</v>
      </c>
      <c r="C456" s="5" t="s">
        <v>28</v>
      </c>
      <c r="D456" s="5" t="s">
        <v>540</v>
      </c>
      <c r="E456" s="70" t="s">
        <v>14</v>
      </c>
      <c r="F456" s="71">
        <v>4.3</v>
      </c>
      <c r="G456" s="71">
        <v>0.01</v>
      </c>
      <c r="H456" s="71">
        <v>0</v>
      </c>
      <c r="I456" s="71">
        <v>6.8666666666666681E-2</v>
      </c>
      <c r="J456" s="71">
        <v>0</v>
      </c>
      <c r="K456" s="71">
        <v>0.26733333333333331</v>
      </c>
      <c r="L456" s="71">
        <v>1.4E-2</v>
      </c>
      <c r="M456" s="72">
        <v>0.36</v>
      </c>
      <c r="N456" s="23">
        <v>-0.38139534883720932</v>
      </c>
      <c r="O456" s="16">
        <v>13.196999999999999</v>
      </c>
      <c r="P456" s="15">
        <v>90</v>
      </c>
      <c r="Q456" s="15">
        <f>IFERROR(Table37[[#This Row],[Total]]/Table37[[#This Row],[Mins]]*Table37[[#This Row],[Adj mins]],0)</f>
        <v>2.4551034325983179</v>
      </c>
      <c r="R456" s="15">
        <v>1.1000000000000001</v>
      </c>
      <c r="S456" s="16">
        <v>50</v>
      </c>
      <c r="T456" s="17">
        <v>2E-3</v>
      </c>
      <c r="U456" s="16">
        <v>2</v>
      </c>
      <c r="V456" s="71">
        <v>1</v>
      </c>
      <c r="W456" s="401" t="str">
        <f>IF(ISNA(MATCH($D456,'My Squad'!$C$2:$C$16,0)),"","Yes")</f>
        <v/>
      </c>
    </row>
    <row r="457" spans="1:23" ht="15.75" thickBot="1" x14ac:dyDescent="0.3">
      <c r="A457" s="577">
        <v>505</v>
      </c>
      <c r="B457" s="73">
        <v>10</v>
      </c>
      <c r="C457" s="5" t="s">
        <v>28</v>
      </c>
      <c r="D457" s="5" t="s">
        <v>172</v>
      </c>
      <c r="E457" s="70" t="s">
        <v>14</v>
      </c>
      <c r="F457" s="71">
        <v>4.9000000000000004</v>
      </c>
      <c r="G457" s="71">
        <v>0.16</v>
      </c>
      <c r="H457" s="71">
        <v>0.34599999999999997</v>
      </c>
      <c r="I457" s="71">
        <v>0.51633333333333331</v>
      </c>
      <c r="J457" s="71">
        <v>0</v>
      </c>
      <c r="K457" s="71">
        <v>1.609</v>
      </c>
      <c r="L457" s="71">
        <v>0.24433333333333335</v>
      </c>
      <c r="M457" s="72">
        <v>2.8756666666666666</v>
      </c>
      <c r="N457" s="23">
        <v>0.17870748299319725</v>
      </c>
      <c r="O457" s="16">
        <v>83.994</v>
      </c>
      <c r="P457" s="15">
        <v>90</v>
      </c>
      <c r="Q457" s="15">
        <f>IFERROR(Table37[[#This Row],[Total]]/Table37[[#This Row],[Mins]]*Table37[[#This Row],[Adj mins]],0)</f>
        <v>3.0812915208229157</v>
      </c>
      <c r="R457" s="15">
        <v>8.3000000000000007</v>
      </c>
      <c r="S457" s="16">
        <v>83</v>
      </c>
      <c r="T457" s="17">
        <v>2.7999999999999997E-2</v>
      </c>
      <c r="U457" s="16">
        <v>20</v>
      </c>
      <c r="V457" s="71">
        <v>2.2000000000000002</v>
      </c>
      <c r="W457" s="401" t="str">
        <f>IF(ISNA(MATCH($D457,'My Squad'!$C$2:$C$16,0)),"","Yes")</f>
        <v/>
      </c>
    </row>
    <row r="458" spans="1:23" ht="15.75" thickBot="1" x14ac:dyDescent="0.3">
      <c r="A458" s="577">
        <v>506</v>
      </c>
      <c r="B458" s="73">
        <v>10</v>
      </c>
      <c r="C458" s="5" t="s">
        <v>28</v>
      </c>
      <c r="D458" s="5" t="s">
        <v>361</v>
      </c>
      <c r="E458" s="70" t="s">
        <v>14</v>
      </c>
      <c r="F458" s="71">
        <v>4.7</v>
      </c>
      <c r="G458" s="71">
        <v>0.14399999999999999</v>
      </c>
      <c r="H458" s="71">
        <v>0.157</v>
      </c>
      <c r="I458" s="71">
        <v>0.51133333333333342</v>
      </c>
      <c r="J458" s="71">
        <v>0</v>
      </c>
      <c r="K458" s="71">
        <v>1.6206666666666667</v>
      </c>
      <c r="L458" s="71">
        <v>0.23233333333333334</v>
      </c>
      <c r="M458" s="72">
        <v>2.6653333333333333</v>
      </c>
      <c r="N458" s="23">
        <v>0.14156028368794327</v>
      </c>
      <c r="O458" s="16">
        <v>84.991</v>
      </c>
      <c r="P458" s="15">
        <v>90</v>
      </c>
      <c r="Q458" s="15">
        <f>IFERROR(Table37[[#This Row],[Total]]/Table37[[#This Row],[Mins]]*Table37[[#This Row],[Adj mins]],0)</f>
        <v>2.8224164911578873</v>
      </c>
      <c r="R458" s="15">
        <v>7.9</v>
      </c>
      <c r="S458" s="16">
        <v>89</v>
      </c>
      <c r="T458" s="17">
        <v>0.11800000000000001</v>
      </c>
      <c r="U458" s="16">
        <v>27</v>
      </c>
      <c r="V458" s="71">
        <v>3.4</v>
      </c>
      <c r="W458" s="401" t="str">
        <f>IF(ISNA(MATCH($D458,'My Squad'!$C$2:$C$16,0)),"","Yes")</f>
        <v/>
      </c>
    </row>
    <row r="459" spans="1:23" ht="15.75" thickBot="1" x14ac:dyDescent="0.3">
      <c r="A459" s="577">
        <v>495</v>
      </c>
      <c r="B459" s="73">
        <v>10</v>
      </c>
      <c r="C459" s="5" t="s">
        <v>28</v>
      </c>
      <c r="D459" s="5" t="s">
        <v>64</v>
      </c>
      <c r="E459" s="70" t="s">
        <v>14</v>
      </c>
      <c r="F459" s="71">
        <v>5.5</v>
      </c>
      <c r="G459" s="71">
        <v>0.47799999999999998</v>
      </c>
      <c r="H459" s="71">
        <v>0.63800000000000001</v>
      </c>
      <c r="I459" s="71">
        <v>0.51066666666666671</v>
      </c>
      <c r="J459" s="71">
        <v>0</v>
      </c>
      <c r="K459" s="71">
        <v>1.8079999999999998</v>
      </c>
      <c r="L459" s="71">
        <v>0.53033333333333332</v>
      </c>
      <c r="M459" s="72">
        <v>3.9649999999999999</v>
      </c>
      <c r="N459" s="23">
        <v>0.35727272727272724</v>
      </c>
      <c r="O459" s="16">
        <v>85.87733333333334</v>
      </c>
      <c r="P459" s="15">
        <v>90</v>
      </c>
      <c r="Q459" s="15">
        <f>IFERROR(Table37[[#This Row],[Total]]/Table37[[#This Row],[Mins]]*Table37[[#This Row],[Adj mins]],0)</f>
        <v>4.1553456092410883</v>
      </c>
      <c r="R459" s="15">
        <v>9</v>
      </c>
      <c r="S459" s="16">
        <v>90</v>
      </c>
      <c r="T459" s="17">
        <v>0.28699999999999998</v>
      </c>
      <c r="U459" s="16">
        <v>30</v>
      </c>
      <c r="V459" s="71">
        <v>3.3</v>
      </c>
      <c r="W459" s="401" t="str">
        <f>IF(ISNA(MATCH($D459,'My Squad'!$C$2:$C$16,0)),"","Yes")</f>
        <v/>
      </c>
    </row>
    <row r="460" spans="1:23" ht="15.75" thickBot="1" x14ac:dyDescent="0.3">
      <c r="A460" s="577">
        <v>496</v>
      </c>
      <c r="B460" s="73">
        <v>10</v>
      </c>
      <c r="C460" s="5" t="s">
        <v>28</v>
      </c>
      <c r="D460" s="5" t="s">
        <v>171</v>
      </c>
      <c r="E460" s="70" t="s">
        <v>14</v>
      </c>
      <c r="F460" s="71">
        <v>4.3</v>
      </c>
      <c r="G460" s="71">
        <v>0</v>
      </c>
      <c r="H460" s="71">
        <v>5.0000000000000001E-3</v>
      </c>
      <c r="I460" s="71">
        <v>2.6666666666666666E-3</v>
      </c>
      <c r="J460" s="71">
        <v>0</v>
      </c>
      <c r="K460" s="71">
        <v>9.0000000000000011E-3</v>
      </c>
      <c r="L460" s="71">
        <v>2.3333333333333335E-3</v>
      </c>
      <c r="M460" s="72">
        <v>1.9E-2</v>
      </c>
      <c r="N460" s="23">
        <v>-0.46069767441860471</v>
      </c>
      <c r="O460" s="16">
        <v>0.42</v>
      </c>
      <c r="P460" s="15">
        <v>90</v>
      </c>
      <c r="Q460" s="15">
        <f>IFERROR(Table37[[#This Row],[Total]]/Table37[[#This Row],[Mins]]*Table37[[#This Row],[Adj mins]],0)</f>
        <v>4.0714285714285712</v>
      </c>
      <c r="R460" s="15">
        <v>0</v>
      </c>
      <c r="S460" s="16" t="s">
        <v>374</v>
      </c>
      <c r="T460" s="17">
        <v>2E-3</v>
      </c>
      <c r="U460" s="16">
        <v>0</v>
      </c>
      <c r="V460" s="71">
        <v>0</v>
      </c>
      <c r="W460" s="401" t="str">
        <f>IF(ISNA(MATCH($D460,'My Squad'!$C$2:$C$16,0)),"","Yes")</f>
        <v/>
      </c>
    </row>
    <row r="461" spans="1:23" ht="15.75" thickBot="1" x14ac:dyDescent="0.3">
      <c r="A461" s="577">
        <v>481</v>
      </c>
      <c r="B461" s="73">
        <v>10</v>
      </c>
      <c r="C461" s="5" t="s">
        <v>28</v>
      </c>
      <c r="D461" s="5" t="s">
        <v>1545</v>
      </c>
      <c r="E461" s="70" t="s">
        <v>13</v>
      </c>
      <c r="F461" s="71">
        <v>4.5</v>
      </c>
      <c r="G461" s="71">
        <v>2.6666666666666668E-2</v>
      </c>
      <c r="H461" s="71">
        <v>0.02</v>
      </c>
      <c r="I461" s="71">
        <v>8.9999999999999993E-3</v>
      </c>
      <c r="J461" s="71">
        <v>0</v>
      </c>
      <c r="K461" s="71">
        <v>7.166666666666667E-2</v>
      </c>
      <c r="L461" s="71">
        <v>1.0333333333333333E-2</v>
      </c>
      <c r="M461" s="72">
        <v>0.13766666666666666</v>
      </c>
      <c r="N461" s="23">
        <v>-0.41385185185185186</v>
      </c>
      <c r="O461" s="16">
        <v>3.6016666666666666</v>
      </c>
      <c r="P461" s="15">
        <v>90</v>
      </c>
      <c r="Q461" s="15">
        <f>IFERROR(Table37[[#This Row],[Total]]/Table37[[#This Row],[Mins]]*Table37[[#This Row],[Adj mins]],0)</f>
        <v>3.4400740397963907</v>
      </c>
      <c r="R461" s="15">
        <v>0.6</v>
      </c>
      <c r="S461" s="16">
        <v>10</v>
      </c>
      <c r="T461" s="17">
        <v>8.0000000000000002E-3</v>
      </c>
      <c r="U461" s="16">
        <v>5</v>
      </c>
      <c r="V461" s="71">
        <v>1</v>
      </c>
      <c r="W461" s="401" t="str">
        <f>IF(ISNA(MATCH($D461,'My Squad'!$C$2:$C$16,0)),"","Yes")</f>
        <v/>
      </c>
    </row>
    <row r="462" spans="1:23" ht="15.75" thickBot="1" x14ac:dyDescent="0.3">
      <c r="A462" s="577">
        <v>491</v>
      </c>
      <c r="B462" s="73">
        <v>10</v>
      </c>
      <c r="C462" s="5" t="s">
        <v>28</v>
      </c>
      <c r="D462" s="5" t="s">
        <v>74</v>
      </c>
      <c r="E462" s="70" t="s">
        <v>13</v>
      </c>
      <c r="F462" s="71">
        <v>6.7</v>
      </c>
      <c r="G462" s="71">
        <v>1.5083333333333333</v>
      </c>
      <c r="H462" s="71">
        <v>0.45900000000000002</v>
      </c>
      <c r="I462" s="71">
        <v>0.2</v>
      </c>
      <c r="J462" s="71">
        <v>0</v>
      </c>
      <c r="K462" s="71">
        <v>1.4926666666666666</v>
      </c>
      <c r="L462" s="71">
        <v>0.32866666666666666</v>
      </c>
      <c r="M462" s="72">
        <v>3.9886666666666666</v>
      </c>
      <c r="N462" s="23">
        <v>0.29681592039800991</v>
      </c>
      <c r="O462" s="16">
        <v>73.828999999999994</v>
      </c>
      <c r="P462" s="15">
        <v>90</v>
      </c>
      <c r="Q462" s="15">
        <f>IFERROR(Table37[[#This Row],[Total]]/Table37[[#This Row],[Mins]]*Table37[[#This Row],[Adj mins]],0)</f>
        <v>4.8623169757141502</v>
      </c>
      <c r="R462" s="15">
        <v>7.7</v>
      </c>
      <c r="S462" s="16">
        <v>77</v>
      </c>
      <c r="T462" s="17">
        <v>0.10400000000000001</v>
      </c>
      <c r="U462" s="16">
        <v>39</v>
      </c>
      <c r="V462" s="71">
        <v>4.3</v>
      </c>
      <c r="W462" s="401" t="str">
        <f>IF(ISNA(MATCH($D462,'My Squad'!$C$2:$C$16,0)),"","Yes")</f>
        <v/>
      </c>
    </row>
    <row r="463" spans="1:23" ht="15.75" thickBot="1" x14ac:dyDescent="0.3">
      <c r="A463" s="577">
        <v>492</v>
      </c>
      <c r="B463" s="73">
        <v>10</v>
      </c>
      <c r="C463" s="5" t="s">
        <v>28</v>
      </c>
      <c r="D463" s="5" t="s">
        <v>85</v>
      </c>
      <c r="E463" s="70" t="s">
        <v>13</v>
      </c>
      <c r="F463" s="71">
        <v>6.3</v>
      </c>
      <c r="G463" s="71">
        <v>0.73499999999999999</v>
      </c>
      <c r="H463" s="71">
        <v>0.82799999999999996</v>
      </c>
      <c r="I463" s="71">
        <v>0.23200000000000001</v>
      </c>
      <c r="J463" s="71">
        <v>0</v>
      </c>
      <c r="K463" s="71">
        <v>1.6973333333333334</v>
      </c>
      <c r="L463" s="71">
        <v>0.26600000000000001</v>
      </c>
      <c r="M463" s="72">
        <v>3.7583333333333333</v>
      </c>
      <c r="N463" s="23">
        <v>0.27910052910052913</v>
      </c>
      <c r="O463" s="16">
        <v>84.867333333333335</v>
      </c>
      <c r="P463" s="15">
        <v>90</v>
      </c>
      <c r="Q463" s="15">
        <f>IFERROR(Table37[[#This Row],[Total]]/Table37[[#This Row],[Mins]]*Table37[[#This Row],[Adj mins]],0)</f>
        <v>3.9856324773568157</v>
      </c>
      <c r="R463" s="15">
        <v>7.5</v>
      </c>
      <c r="S463" s="16">
        <v>75</v>
      </c>
      <c r="T463" s="17">
        <v>3.5000000000000003E-2</v>
      </c>
      <c r="U463" s="16">
        <v>34</v>
      </c>
      <c r="V463" s="71">
        <v>3.8</v>
      </c>
      <c r="W463" s="401" t="str">
        <f>IF(ISNA(MATCH($D463,'My Squad'!$C$2:$C$16,0)),"","Yes")</f>
        <v/>
      </c>
    </row>
    <row r="464" spans="1:23" ht="15.75" thickBot="1" x14ac:dyDescent="0.3">
      <c r="A464" s="577">
        <v>494</v>
      </c>
      <c r="B464" s="73">
        <v>10</v>
      </c>
      <c r="C464" s="5" t="s">
        <v>28</v>
      </c>
      <c r="D464" s="5" t="s">
        <v>362</v>
      </c>
      <c r="E464" s="70" t="s">
        <v>13</v>
      </c>
      <c r="F464" s="71">
        <v>7.6</v>
      </c>
      <c r="G464" s="71">
        <v>1.1366666666666667</v>
      </c>
      <c r="H464" s="71">
        <v>0.98199999999999998</v>
      </c>
      <c r="I464" s="71">
        <v>0.22033333333333333</v>
      </c>
      <c r="J464" s="71">
        <v>0</v>
      </c>
      <c r="K464" s="71">
        <v>1.5546666666666666</v>
      </c>
      <c r="L464" s="71">
        <v>0.57933333333333337</v>
      </c>
      <c r="M464" s="72">
        <v>4.4729999999999999</v>
      </c>
      <c r="N464" s="23">
        <v>0.32539473684210524</v>
      </c>
      <c r="O464" s="16">
        <v>79.634</v>
      </c>
      <c r="P464" s="15">
        <v>90</v>
      </c>
      <c r="Q464" s="15">
        <f>IFERROR(Table37[[#This Row],[Total]]/Table37[[#This Row],[Mins]]*Table37[[#This Row],[Adj mins]],0)</f>
        <v>5.0552527814752493</v>
      </c>
      <c r="R464" s="15">
        <v>7.4</v>
      </c>
      <c r="S464" s="16">
        <v>74</v>
      </c>
      <c r="T464" s="17">
        <v>7.0999999999999994E-2</v>
      </c>
      <c r="U464" s="16">
        <v>45</v>
      </c>
      <c r="V464" s="71">
        <v>5</v>
      </c>
      <c r="W464" s="401" t="str">
        <f>IF(ISNA(MATCH($D464,'My Squad'!$C$2:$C$16,0)),"","Yes")</f>
        <v/>
      </c>
    </row>
    <row r="465" spans="1:23" ht="15.75" thickBot="1" x14ac:dyDescent="0.3">
      <c r="A465" s="577">
        <v>499</v>
      </c>
      <c r="B465" s="73">
        <v>10</v>
      </c>
      <c r="C465" s="5" t="s">
        <v>28</v>
      </c>
      <c r="D465" s="5" t="s">
        <v>236</v>
      </c>
      <c r="E465" s="70" t="s">
        <v>13</v>
      </c>
      <c r="F465" s="71">
        <v>4.9000000000000004</v>
      </c>
      <c r="G465" s="71">
        <v>0.19166666666666668</v>
      </c>
      <c r="H465" s="71">
        <v>0.105</v>
      </c>
      <c r="I465" s="71">
        <v>7.4333333333333335E-2</v>
      </c>
      <c r="J465" s="71">
        <v>0</v>
      </c>
      <c r="K465" s="71">
        <v>0.48199999999999998</v>
      </c>
      <c r="L465" s="71">
        <v>7.4666666666666673E-2</v>
      </c>
      <c r="M465" s="72">
        <v>0.92766666666666664</v>
      </c>
      <c r="N465" s="23">
        <v>-0.21884353741496598</v>
      </c>
      <c r="O465" s="16">
        <v>26.261666666666667</v>
      </c>
      <c r="P465" s="15">
        <v>90</v>
      </c>
      <c r="Q465" s="15">
        <f>IFERROR(Table37[[#This Row],[Total]]/Table37[[#This Row],[Mins]]*Table37[[#This Row],[Adj mins]],0)</f>
        <v>3.1791584692517612</v>
      </c>
      <c r="R465" s="15">
        <v>3.2</v>
      </c>
      <c r="S465" s="16">
        <v>32</v>
      </c>
      <c r="T465" s="17">
        <v>2E-3</v>
      </c>
      <c r="U465" s="16">
        <v>15</v>
      </c>
      <c r="V465" s="71">
        <v>1.7</v>
      </c>
      <c r="W465" s="401" t="str">
        <f>IF(ISNA(MATCH($D465,'My Squad'!$C$2:$C$16,0)),"","Yes")</f>
        <v/>
      </c>
    </row>
    <row r="466" spans="1:23" ht="15.75" thickBot="1" x14ac:dyDescent="0.3">
      <c r="A466" s="577">
        <v>489</v>
      </c>
      <c r="B466" s="73">
        <v>10</v>
      </c>
      <c r="C466" s="5" t="s">
        <v>28</v>
      </c>
      <c r="D466" s="5" t="s">
        <v>682</v>
      </c>
      <c r="E466" s="70" t="s">
        <v>13</v>
      </c>
      <c r="F466" s="71">
        <v>4.7</v>
      </c>
      <c r="G466" s="71">
        <v>1.8333333333333333E-2</v>
      </c>
      <c r="H466" s="71">
        <v>1.4E-2</v>
      </c>
      <c r="I466" s="71">
        <v>0.01</v>
      </c>
      <c r="J466" s="71">
        <v>0</v>
      </c>
      <c r="K466" s="71">
        <v>5.2666666666666667E-2</v>
      </c>
      <c r="L466" s="71">
        <v>7.3333333333333332E-3</v>
      </c>
      <c r="M466" s="72">
        <v>0.10233333333333333</v>
      </c>
      <c r="N466" s="23">
        <v>-0.40375886524822691</v>
      </c>
      <c r="O466" s="16">
        <v>2.7429999999999999</v>
      </c>
      <c r="P466" s="15">
        <v>90</v>
      </c>
      <c r="Q466" s="15">
        <f>IFERROR(Table37[[#This Row],[Total]]/Table37[[#This Row],[Mins]]*Table37[[#This Row],[Adj mins]],0)</f>
        <v>3.3576376230404668</v>
      </c>
      <c r="R466" s="15">
        <v>0.4</v>
      </c>
      <c r="S466" s="16">
        <v>9</v>
      </c>
      <c r="T466" s="17">
        <v>1E-3</v>
      </c>
      <c r="U466" s="16">
        <v>4</v>
      </c>
      <c r="V466" s="71">
        <v>1</v>
      </c>
      <c r="W466" s="401" t="str">
        <f>IF(ISNA(MATCH($D466,'My Squad'!$C$2:$C$16,0)),"","Yes")</f>
        <v/>
      </c>
    </row>
    <row r="467" spans="1:23" ht="15.75" thickBot="1" x14ac:dyDescent="0.3">
      <c r="A467" s="577">
        <v>612</v>
      </c>
      <c r="B467" s="73">
        <v>10</v>
      </c>
      <c r="C467" s="5" t="s">
        <v>28</v>
      </c>
      <c r="D467" s="5" t="s">
        <v>1348</v>
      </c>
      <c r="E467" s="70" t="s">
        <v>13</v>
      </c>
      <c r="F467" s="71">
        <v>5.3</v>
      </c>
      <c r="G467" s="71">
        <v>0.05</v>
      </c>
      <c r="H467" s="71">
        <v>4.5999999999999999E-2</v>
      </c>
      <c r="I467" s="71">
        <v>1.7999999999999999E-2</v>
      </c>
      <c r="J467" s="71">
        <v>0</v>
      </c>
      <c r="K467" s="71">
        <v>0.12833333333333333</v>
      </c>
      <c r="L467" s="71">
        <v>8.3333333333333332E-3</v>
      </c>
      <c r="M467" s="72">
        <v>0.25066666666666665</v>
      </c>
      <c r="N467" s="23">
        <v>-0.33006289308176101</v>
      </c>
      <c r="O467" s="16">
        <v>6.1813333333333329</v>
      </c>
      <c r="P467" s="15">
        <v>90</v>
      </c>
      <c r="Q467" s="15">
        <f>IFERROR(Table37[[#This Row],[Total]]/Table37[[#This Row],[Mins]]*Table37[[#This Row],[Adj mins]],0)</f>
        <v>3.6496980155306296</v>
      </c>
      <c r="R467" s="15">
        <v>1.8</v>
      </c>
      <c r="S467" s="16">
        <v>54</v>
      </c>
      <c r="T467" s="17">
        <v>0</v>
      </c>
      <c r="U467" s="16">
        <v>6</v>
      </c>
      <c r="V467" s="71">
        <v>2</v>
      </c>
      <c r="W467" s="401" t="str">
        <f>IF(ISNA(MATCH($D467,'My Squad'!$C$2:$C$16,0)),"","Yes")</f>
        <v/>
      </c>
    </row>
    <row r="468" spans="1:23" ht="15.75" thickBot="1" x14ac:dyDescent="0.3">
      <c r="A468" s="577">
        <v>480</v>
      </c>
      <c r="B468" s="73">
        <v>10</v>
      </c>
      <c r="C468" s="5" t="s">
        <v>28</v>
      </c>
      <c r="D468" s="5" t="s">
        <v>363</v>
      </c>
      <c r="E468" s="70" t="s">
        <v>13</v>
      </c>
      <c r="F468" s="71">
        <v>5</v>
      </c>
      <c r="G468" s="71">
        <v>0.32500000000000001</v>
      </c>
      <c r="H468" s="71">
        <v>0.187</v>
      </c>
      <c r="I468" s="71">
        <v>0.17066666666666666</v>
      </c>
      <c r="J468" s="71">
        <v>0</v>
      </c>
      <c r="K468" s="71">
        <v>1.0510000000000002</v>
      </c>
      <c r="L468" s="71">
        <v>0.12166666666666667</v>
      </c>
      <c r="M468" s="72">
        <v>1.8553333333333333</v>
      </c>
      <c r="N468" s="23">
        <v>-2.8933333333333346E-2</v>
      </c>
      <c r="O468" s="16">
        <v>61.045333333333332</v>
      </c>
      <c r="P468" s="15">
        <v>90</v>
      </c>
      <c r="Q468" s="15">
        <f>IFERROR(Table37[[#This Row],[Total]]/Table37[[#This Row],[Mins]]*Table37[[#This Row],[Adj mins]],0)</f>
        <v>2.7353442250567883</v>
      </c>
      <c r="R468" s="15">
        <v>4.4000000000000004</v>
      </c>
      <c r="S468" s="16">
        <v>50</v>
      </c>
      <c r="T468" s="17">
        <v>2E-3</v>
      </c>
      <c r="U468" s="16">
        <v>11</v>
      </c>
      <c r="V468" s="71">
        <v>1.4</v>
      </c>
      <c r="W468" s="401" t="str">
        <f>IF(ISNA(MATCH($D468,'My Squad'!$C$2:$C$16,0)),"","Yes")</f>
        <v/>
      </c>
    </row>
    <row r="469" spans="1:23" ht="15.75" thickBot="1" x14ac:dyDescent="0.3">
      <c r="A469" s="577">
        <v>503</v>
      </c>
      <c r="B469" s="73">
        <v>10</v>
      </c>
      <c r="C469" s="5" t="s">
        <v>28</v>
      </c>
      <c r="D469" s="5" t="s">
        <v>29</v>
      </c>
      <c r="E469" s="70" t="s">
        <v>13</v>
      </c>
      <c r="F469" s="71">
        <v>9.9</v>
      </c>
      <c r="G469" s="71">
        <v>0.22</v>
      </c>
      <c r="H469" s="71">
        <v>0.08</v>
      </c>
      <c r="I469" s="71">
        <v>2.5000000000000001E-2</v>
      </c>
      <c r="J469" s="71">
        <v>0</v>
      </c>
      <c r="K469" s="71">
        <v>0.19733333333333333</v>
      </c>
      <c r="L469" s="71">
        <v>0.08</v>
      </c>
      <c r="M469" s="72">
        <v>0.60233333333333339</v>
      </c>
      <c r="N469" s="23">
        <v>-0.14117845117845118</v>
      </c>
      <c r="O469" s="16">
        <v>9.3456666666666663</v>
      </c>
      <c r="P469" s="15">
        <v>90</v>
      </c>
      <c r="Q469" s="15">
        <f>IFERROR(Table37[[#This Row],[Total]]/Table37[[#This Row],[Mins]]*Table37[[#This Row],[Adj mins]],0)</f>
        <v>5.8005492741734148</v>
      </c>
      <c r="R469" s="15">
        <v>5.8</v>
      </c>
      <c r="S469" s="16">
        <v>87</v>
      </c>
      <c r="T469" s="17">
        <v>6.3E-2</v>
      </c>
      <c r="U469" s="16">
        <v>41</v>
      </c>
      <c r="V469" s="71">
        <v>6.8</v>
      </c>
      <c r="W469" s="401" t="str">
        <f>IF(ISNA(MATCH($D469,'My Squad'!$C$2:$C$16,0)),"","Yes")</f>
        <v/>
      </c>
    </row>
    <row r="470" spans="1:23" ht="15.75" thickBot="1" x14ac:dyDescent="0.3">
      <c r="A470" s="577">
        <v>482</v>
      </c>
      <c r="B470" s="73">
        <v>10</v>
      </c>
      <c r="C470" s="5" t="s">
        <v>28</v>
      </c>
      <c r="D470" s="5" t="s">
        <v>168</v>
      </c>
      <c r="E470" s="70" t="s">
        <v>13</v>
      </c>
      <c r="F470" s="71">
        <v>4.9000000000000004</v>
      </c>
      <c r="G470" s="71">
        <v>6.8333333333333329E-2</v>
      </c>
      <c r="H470" s="71">
        <v>5.2999999999999999E-2</v>
      </c>
      <c r="I470" s="71">
        <v>5.9333333333333335E-2</v>
      </c>
      <c r="J470" s="71">
        <v>0</v>
      </c>
      <c r="K470" s="71">
        <v>0.41033333333333333</v>
      </c>
      <c r="L470" s="71">
        <v>3.4333333333333334E-2</v>
      </c>
      <c r="M470" s="72">
        <v>0.6253333333333333</v>
      </c>
      <c r="N470" s="23">
        <v>-0.28054421768707483</v>
      </c>
      <c r="O470" s="16">
        <v>22.835000000000001</v>
      </c>
      <c r="P470" s="15">
        <v>90</v>
      </c>
      <c r="Q470" s="15">
        <f>IFERROR(Table37[[#This Row],[Total]]/Table37[[#This Row],[Mins]]*Table37[[#This Row],[Adj mins]],0)</f>
        <v>2.464637617692139</v>
      </c>
      <c r="R470" s="15">
        <v>4</v>
      </c>
      <c r="S470" s="16">
        <v>60</v>
      </c>
      <c r="T470" s="17">
        <v>4.0000000000000001E-3</v>
      </c>
      <c r="U470" s="16">
        <v>23</v>
      </c>
      <c r="V470" s="71">
        <v>3.8</v>
      </c>
      <c r="W470" s="401" t="str">
        <f>IF(ISNA(MATCH($D470,'My Squad'!$C$2:$C$16,0)),"","Yes")</f>
        <v/>
      </c>
    </row>
    <row r="471" spans="1:23" ht="15.75" thickBot="1" x14ac:dyDescent="0.3">
      <c r="A471" s="577">
        <v>509</v>
      </c>
      <c r="B471" s="73">
        <v>10</v>
      </c>
      <c r="C471" s="5" t="s">
        <v>28</v>
      </c>
      <c r="D471" s="5" t="s">
        <v>537</v>
      </c>
      <c r="E471" s="70" t="s">
        <v>13</v>
      </c>
      <c r="F471" s="71">
        <v>6.2</v>
      </c>
      <c r="G471" s="71">
        <v>1.2316666666666667</v>
      </c>
      <c r="H471" s="71">
        <v>0.34100000000000003</v>
      </c>
      <c r="I471" s="71">
        <v>0.17533333333333334</v>
      </c>
      <c r="J471" s="71">
        <v>0</v>
      </c>
      <c r="K471" s="71">
        <v>1.341</v>
      </c>
      <c r="L471" s="71">
        <v>0.25566666666666665</v>
      </c>
      <c r="M471" s="72">
        <v>3.3446666666666665</v>
      </c>
      <c r="N471" s="23">
        <v>0.21688172043010748</v>
      </c>
      <c r="O471" s="16">
        <v>63.166333333333334</v>
      </c>
      <c r="P471" s="15">
        <v>90</v>
      </c>
      <c r="Q471" s="15">
        <f>IFERROR(Table37[[#This Row],[Total]]/Table37[[#This Row],[Mins]]*Table37[[#This Row],[Adj mins]],0)</f>
        <v>4.7655132744763824</v>
      </c>
      <c r="R471" s="15">
        <v>2.7</v>
      </c>
      <c r="S471" s="16">
        <v>35</v>
      </c>
      <c r="T471" s="17">
        <v>2E-3</v>
      </c>
      <c r="U471" s="16">
        <v>13</v>
      </c>
      <c r="V471" s="71">
        <v>1.9</v>
      </c>
      <c r="W471" s="401" t="str">
        <f>IF(ISNA(MATCH($D471,'My Squad'!$C$2:$C$16,0)),"","Yes")</f>
        <v/>
      </c>
    </row>
    <row r="472" spans="1:23" ht="15.75" thickBot="1" x14ac:dyDescent="0.3">
      <c r="A472" s="577">
        <v>497</v>
      </c>
      <c r="B472" s="73">
        <v>10</v>
      </c>
      <c r="C472" s="5" t="s">
        <v>28</v>
      </c>
      <c r="D472" s="5" t="s">
        <v>237</v>
      </c>
      <c r="E472" s="70" t="s">
        <v>15</v>
      </c>
      <c r="F472" s="71">
        <v>6.8</v>
      </c>
      <c r="G472" s="71">
        <v>0.24133333333333334</v>
      </c>
      <c r="H472" s="71">
        <v>8.3000000000000004E-2</v>
      </c>
      <c r="I472" s="71">
        <v>0</v>
      </c>
      <c r="J472" s="71">
        <v>0</v>
      </c>
      <c r="K472" s="71">
        <v>0.375</v>
      </c>
      <c r="L472" s="71">
        <v>9.2999999999999999E-2</v>
      </c>
      <c r="M472" s="72">
        <v>0.79233333333333333</v>
      </c>
      <c r="N472" s="23">
        <v>-0.17759803921568629</v>
      </c>
      <c r="O472" s="16">
        <v>19.588333333333335</v>
      </c>
      <c r="P472" s="15">
        <v>90</v>
      </c>
      <c r="Q472" s="15">
        <f>IFERROR(Table37[[#This Row],[Total]]/Table37[[#This Row],[Mins]]*Table37[[#This Row],[Adj mins]],0)</f>
        <v>3.6404322300689183</v>
      </c>
      <c r="R472" s="15">
        <v>0.7</v>
      </c>
      <c r="S472" s="16">
        <v>16</v>
      </c>
      <c r="T472" s="17">
        <v>4.0000000000000001E-3</v>
      </c>
      <c r="U472" s="16">
        <v>3</v>
      </c>
      <c r="V472" s="71">
        <v>0.8</v>
      </c>
      <c r="W472" s="401" t="str">
        <f>IF(ISNA(MATCH($D472,'My Squad'!$C$2:$C$16,0)),"","Yes")</f>
        <v/>
      </c>
    </row>
    <row r="473" spans="1:23" ht="15.75" thickBot="1" x14ac:dyDescent="0.3">
      <c r="A473" s="577">
        <v>82</v>
      </c>
      <c r="B473" s="73">
        <v>10</v>
      </c>
      <c r="C473" s="5" t="s">
        <v>28</v>
      </c>
      <c r="D473" s="5" t="s">
        <v>66</v>
      </c>
      <c r="E473" s="70" t="s">
        <v>15</v>
      </c>
      <c r="F473" s="71">
        <v>7.7</v>
      </c>
      <c r="G473" s="71">
        <v>1.6639999999999999</v>
      </c>
      <c r="H473" s="71">
        <v>0.27300000000000002</v>
      </c>
      <c r="I473" s="71">
        <v>0</v>
      </c>
      <c r="J473" s="71">
        <v>0</v>
      </c>
      <c r="K473" s="71">
        <v>1.7476666666666667</v>
      </c>
      <c r="L473" s="71">
        <v>0.54433333333333334</v>
      </c>
      <c r="M473" s="72">
        <v>4.2290000000000001</v>
      </c>
      <c r="N473" s="23">
        <v>0.2894805194805195</v>
      </c>
      <c r="O473" s="16">
        <v>84.498000000000005</v>
      </c>
      <c r="P473" s="15">
        <v>90</v>
      </c>
      <c r="Q473" s="15">
        <f>IFERROR(Table37[[#This Row],[Total]]/Table37[[#This Row],[Mins]]*Table37[[#This Row],[Adj mins]],0)</f>
        <v>4.5043669672654971</v>
      </c>
      <c r="R473" s="15">
        <v>6.9</v>
      </c>
      <c r="S473" s="16">
        <v>88</v>
      </c>
      <c r="T473" s="17">
        <v>0.125</v>
      </c>
      <c r="U473" s="16">
        <v>25</v>
      </c>
      <c r="V473" s="71">
        <v>3.6</v>
      </c>
      <c r="W473" s="401" t="str">
        <f>IF(ISNA(MATCH($D473,'My Squad'!$C$2:$C$16,0)),"","Yes")</f>
        <v>Yes</v>
      </c>
    </row>
    <row r="474" spans="1:23" ht="15.75" thickBot="1" x14ac:dyDescent="0.3">
      <c r="A474" s="577">
        <v>513</v>
      </c>
      <c r="B474" s="73">
        <v>10</v>
      </c>
      <c r="C474" s="5" t="s">
        <v>56</v>
      </c>
      <c r="D474" s="5" t="s">
        <v>364</v>
      </c>
      <c r="E474" s="70" t="s">
        <v>16</v>
      </c>
      <c r="F474" s="71">
        <v>4.4000000000000004</v>
      </c>
      <c r="G474" s="71">
        <v>0</v>
      </c>
      <c r="H474" s="71">
        <v>0</v>
      </c>
      <c r="I474" s="71">
        <v>0.34600000000000003</v>
      </c>
      <c r="J474" s="71">
        <v>1.002</v>
      </c>
      <c r="K474" s="71">
        <v>1.9253333333333333</v>
      </c>
      <c r="L474" s="71">
        <v>0.26600000000000001</v>
      </c>
      <c r="M474" s="72">
        <v>3.5393333333333334</v>
      </c>
      <c r="N474" s="23">
        <v>0.34984848484848485</v>
      </c>
      <c r="O474" s="16">
        <v>85.176666666666662</v>
      </c>
      <c r="P474" s="15">
        <v>90</v>
      </c>
      <c r="Q474" s="15">
        <f>IFERROR(Table37[[#This Row],[Total]]/Table37[[#This Row],[Mins]]*Table37[[#This Row],[Adj mins]],0)</f>
        <v>3.7397565843540876</v>
      </c>
      <c r="R474" s="15">
        <v>7.5</v>
      </c>
      <c r="S474" s="16">
        <v>84</v>
      </c>
      <c r="T474" s="17">
        <v>6.4000000000000001E-2</v>
      </c>
      <c r="U474" s="16">
        <v>15</v>
      </c>
      <c r="V474" s="71">
        <v>1.9</v>
      </c>
      <c r="W474" s="401" t="str">
        <f>IF(ISNA(MATCH($D474,'My Squad'!$C$2:$C$16,0)),"","Yes")</f>
        <v/>
      </c>
    </row>
    <row r="475" spans="1:23" ht="15.75" thickBot="1" x14ac:dyDescent="0.3">
      <c r="A475" s="577">
        <v>522</v>
      </c>
      <c r="B475" s="73">
        <v>10</v>
      </c>
      <c r="C475" s="5" t="s">
        <v>56</v>
      </c>
      <c r="D475" s="5" t="s">
        <v>93</v>
      </c>
      <c r="E475" s="70" t="s">
        <v>16</v>
      </c>
      <c r="F475" s="71">
        <v>4.4000000000000004</v>
      </c>
      <c r="G475" s="71">
        <v>0</v>
      </c>
      <c r="H475" s="71">
        <v>0</v>
      </c>
      <c r="I475" s="71">
        <v>0</v>
      </c>
      <c r="J475" s="71">
        <v>2.6666666666666666E-3</v>
      </c>
      <c r="K475" s="71">
        <v>5.3333333333333332E-3</v>
      </c>
      <c r="L475" s="71">
        <v>1E-3</v>
      </c>
      <c r="M475" s="72">
        <v>8.9999999999999993E-3</v>
      </c>
      <c r="N475" s="23">
        <v>-0.45250000000000001</v>
      </c>
      <c r="O475" s="16">
        <v>0.27</v>
      </c>
      <c r="P475" s="15">
        <v>90</v>
      </c>
      <c r="Q475" s="15">
        <f>IFERROR(Table37[[#This Row],[Total]]/Table37[[#This Row],[Mins]]*Table37[[#This Row],[Adj mins]],0)</f>
        <v>2.9999999999999991</v>
      </c>
      <c r="R475" s="15">
        <v>0</v>
      </c>
      <c r="S475" s="16" t="s">
        <v>374</v>
      </c>
      <c r="T475" s="17">
        <v>1E-3</v>
      </c>
      <c r="U475" s="16">
        <v>0</v>
      </c>
      <c r="V475" s="71">
        <v>0</v>
      </c>
      <c r="W475" s="401" t="str">
        <f>IF(ISNA(MATCH($D475,'My Squad'!$C$2:$C$16,0)),"","Yes")</f>
        <v/>
      </c>
    </row>
    <row r="476" spans="1:23" ht="15.75" thickBot="1" x14ac:dyDescent="0.3">
      <c r="A476" s="577">
        <v>521</v>
      </c>
      <c r="B476" s="73">
        <v>10</v>
      </c>
      <c r="C476" s="5" t="s">
        <v>56</v>
      </c>
      <c r="D476" s="5" t="s">
        <v>118</v>
      </c>
      <c r="E476" s="70" t="s">
        <v>16</v>
      </c>
      <c r="F476" s="71">
        <v>4</v>
      </c>
      <c r="G476" s="71">
        <v>0</v>
      </c>
      <c r="H476" s="71">
        <v>0</v>
      </c>
      <c r="I476" s="71">
        <v>6.3333333333333332E-3</v>
      </c>
      <c r="J476" s="71">
        <v>5.2333333333333336E-2</v>
      </c>
      <c r="K476" s="71">
        <v>0.10100000000000001</v>
      </c>
      <c r="L476" s="71">
        <v>4.6666666666666671E-3</v>
      </c>
      <c r="M476" s="72">
        <v>0.16433333333333333</v>
      </c>
      <c r="N476" s="23">
        <v>-0.45891666666666664</v>
      </c>
      <c r="O476" s="16">
        <v>4.53</v>
      </c>
      <c r="P476" s="15">
        <v>90</v>
      </c>
      <c r="Q476" s="15">
        <f>IFERROR(Table37[[#This Row],[Total]]/Table37[[#This Row],[Mins]]*Table37[[#This Row],[Adj mins]],0)</f>
        <v>3.2649006622516552</v>
      </c>
      <c r="R476" s="15">
        <v>1.5</v>
      </c>
      <c r="S476" s="16">
        <v>68</v>
      </c>
      <c r="T476" s="17">
        <v>0.17199999999999999</v>
      </c>
      <c r="U476" s="16">
        <v>4</v>
      </c>
      <c r="V476" s="71">
        <v>2</v>
      </c>
      <c r="W476" s="401" t="str">
        <f>IF(ISNA(MATCH($D476,'My Squad'!$C$2:$C$16,0)),"","Yes")</f>
        <v/>
      </c>
    </row>
    <row r="477" spans="1:23" ht="15.75" thickBot="1" x14ac:dyDescent="0.3">
      <c r="A477" s="577">
        <v>517</v>
      </c>
      <c r="B477" s="73">
        <v>10</v>
      </c>
      <c r="C477" s="5" t="s">
        <v>56</v>
      </c>
      <c r="D477" s="5" t="s">
        <v>268</v>
      </c>
      <c r="E477" s="70" t="s">
        <v>14</v>
      </c>
      <c r="F477" s="71">
        <v>4</v>
      </c>
      <c r="G477" s="71">
        <v>8.0000000000000002E-3</v>
      </c>
      <c r="H477" s="71">
        <v>1.2E-2</v>
      </c>
      <c r="I477" s="71">
        <v>6.9999999999999993E-3</v>
      </c>
      <c r="J477" s="71">
        <v>0</v>
      </c>
      <c r="K477" s="71">
        <v>4.7E-2</v>
      </c>
      <c r="L477" s="71">
        <v>4.6666666666666671E-3</v>
      </c>
      <c r="M477" s="72">
        <v>7.8666666666666663E-2</v>
      </c>
      <c r="N477" s="23">
        <v>-0.48033333333333333</v>
      </c>
      <c r="O477" s="16">
        <v>2.2886666666666668</v>
      </c>
      <c r="P477" s="15">
        <v>90</v>
      </c>
      <c r="Q477" s="15">
        <f>IFERROR(Table37[[#This Row],[Total]]/Table37[[#This Row],[Mins]]*Table37[[#This Row],[Adj mins]],0)</f>
        <v>3.0935042237110397</v>
      </c>
      <c r="R477" s="15">
        <v>0.3</v>
      </c>
      <c r="S477" s="16">
        <v>7</v>
      </c>
      <c r="T477" s="17">
        <v>1.7000000000000001E-2</v>
      </c>
      <c r="U477" s="16">
        <v>3</v>
      </c>
      <c r="V477" s="71">
        <v>0.8</v>
      </c>
      <c r="W477" s="401" t="str">
        <f>IF(ISNA(MATCH($D477,'My Squad'!$C$2:$C$16,0)),"","Yes")</f>
        <v/>
      </c>
    </row>
    <row r="478" spans="1:23" ht="15.75" thickBot="1" x14ac:dyDescent="0.3">
      <c r="A478" s="577">
        <v>520</v>
      </c>
      <c r="B478" s="73">
        <v>10</v>
      </c>
      <c r="C478" s="5" t="s">
        <v>56</v>
      </c>
      <c r="D478" s="5" t="s">
        <v>153</v>
      </c>
      <c r="E478" s="70" t="s">
        <v>14</v>
      </c>
      <c r="F478" s="71">
        <v>4.4000000000000004</v>
      </c>
      <c r="G478" s="71">
        <v>0.36799999999999999</v>
      </c>
      <c r="H478" s="71">
        <v>0.26900000000000002</v>
      </c>
      <c r="I478" s="71">
        <v>0.30400000000000005</v>
      </c>
      <c r="J478" s="71">
        <v>0</v>
      </c>
      <c r="K478" s="71">
        <v>1.3633333333333333</v>
      </c>
      <c r="L478" s="71">
        <v>0.21099999999999999</v>
      </c>
      <c r="M478" s="72">
        <v>2.5153333333333334</v>
      </c>
      <c r="N478" s="23">
        <v>0.11712121212121213</v>
      </c>
      <c r="O478" s="16">
        <v>71.654333333333327</v>
      </c>
      <c r="P478" s="15">
        <v>90</v>
      </c>
      <c r="Q478" s="15">
        <f>IFERROR(Table37[[#This Row],[Total]]/Table37[[#This Row],[Mins]]*Table37[[#This Row],[Adj mins]],0)</f>
        <v>3.1593343970822887</v>
      </c>
      <c r="R478" s="15">
        <v>7.6</v>
      </c>
      <c r="S478" s="16">
        <v>76</v>
      </c>
      <c r="T478" s="17">
        <v>5.0000000000000001E-3</v>
      </c>
      <c r="U478" s="16">
        <v>12</v>
      </c>
      <c r="V478" s="71">
        <v>1.3</v>
      </c>
      <c r="W478" s="401" t="str">
        <f>IF(ISNA(MATCH($D478,'My Squad'!$C$2:$C$16,0)),"","Yes")</f>
        <v/>
      </c>
    </row>
    <row r="479" spans="1:23" ht="15.75" thickBot="1" x14ac:dyDescent="0.3">
      <c r="A479" s="577">
        <v>528</v>
      </c>
      <c r="B479" s="73">
        <v>10</v>
      </c>
      <c r="C479" s="5" t="s">
        <v>56</v>
      </c>
      <c r="D479" s="5" t="s">
        <v>252</v>
      </c>
      <c r="E479" s="70" t="s">
        <v>14</v>
      </c>
      <c r="F479" s="71">
        <v>4.5</v>
      </c>
      <c r="G479" s="71">
        <v>0.05</v>
      </c>
      <c r="H479" s="71">
        <v>1.0999999999999999E-2</v>
      </c>
      <c r="I479" s="71">
        <v>4.3666666666666659E-2</v>
      </c>
      <c r="J479" s="71">
        <v>0</v>
      </c>
      <c r="K479" s="71">
        <v>0.44666666666666666</v>
      </c>
      <c r="L479" s="71">
        <v>4.2000000000000003E-2</v>
      </c>
      <c r="M479" s="72">
        <v>0.59333333333333338</v>
      </c>
      <c r="N479" s="23">
        <v>-0.31259259259259259</v>
      </c>
      <c r="O479" s="16">
        <v>21.698666666666668</v>
      </c>
      <c r="P479" s="15">
        <v>90</v>
      </c>
      <c r="Q479" s="15">
        <f>IFERROR(Table37[[#This Row],[Total]]/Table37[[#This Row],[Mins]]*Table37[[#This Row],[Adj mins]],0)</f>
        <v>2.4609807054196877</v>
      </c>
      <c r="R479" s="15">
        <v>6.2</v>
      </c>
      <c r="S479" s="16">
        <v>70</v>
      </c>
      <c r="T479" s="17">
        <v>2E-3</v>
      </c>
      <c r="U479" s="16">
        <v>15</v>
      </c>
      <c r="V479" s="71">
        <v>1.9</v>
      </c>
      <c r="W479" s="401" t="str">
        <f>IF(ISNA(MATCH($D479,'My Squad'!$C$2:$C$16,0)),"","Yes")</f>
        <v/>
      </c>
    </row>
    <row r="480" spans="1:23" ht="15.75" thickBot="1" x14ac:dyDescent="0.3">
      <c r="A480" s="577">
        <v>591</v>
      </c>
      <c r="B480" s="73">
        <v>10</v>
      </c>
      <c r="C480" s="5" t="s">
        <v>56</v>
      </c>
      <c r="D480" s="5" t="s">
        <v>1069</v>
      </c>
      <c r="E480" s="70" t="s">
        <v>14</v>
      </c>
      <c r="F480" s="71">
        <v>4.4000000000000004</v>
      </c>
      <c r="G480" s="71">
        <v>0.13600000000000001</v>
      </c>
      <c r="H480" s="71">
        <v>0.14899999999999999</v>
      </c>
      <c r="I480" s="71">
        <v>0.33233333333333337</v>
      </c>
      <c r="J480" s="71">
        <v>0</v>
      </c>
      <c r="K480" s="71">
        <v>1.4273333333333333</v>
      </c>
      <c r="L480" s="71">
        <v>0.13633333333333333</v>
      </c>
      <c r="M480" s="72">
        <v>2.181</v>
      </c>
      <c r="N480" s="23">
        <v>4.1136363636363645E-2</v>
      </c>
      <c r="O480" s="16">
        <v>71.573666666666668</v>
      </c>
      <c r="P480" s="15">
        <v>90</v>
      </c>
      <c r="Q480" s="15">
        <f>IFERROR(Table37[[#This Row],[Total]]/Table37[[#This Row],[Mins]]*Table37[[#This Row],[Adj mins]],0)</f>
        <v>2.7424890904941761</v>
      </c>
      <c r="R480" s="15">
        <v>3.6</v>
      </c>
      <c r="S480" s="16">
        <v>54</v>
      </c>
      <c r="T480" s="17">
        <v>3.0000000000000001E-3</v>
      </c>
      <c r="U480" s="16">
        <v>7</v>
      </c>
      <c r="V480" s="71">
        <v>1.2</v>
      </c>
      <c r="W480" s="401" t="str">
        <f>IF(ISNA(MATCH($D480,'My Squad'!$C$2:$C$16,0)),"","Yes")</f>
        <v/>
      </c>
    </row>
    <row r="481" spans="1:23" ht="15.75" thickBot="1" x14ac:dyDescent="0.3">
      <c r="A481" s="577">
        <v>516</v>
      </c>
      <c r="B481" s="73">
        <v>10</v>
      </c>
      <c r="C481" s="5" t="s">
        <v>56</v>
      </c>
      <c r="D481" s="5" t="s">
        <v>160</v>
      </c>
      <c r="E481" s="70" t="s">
        <v>14</v>
      </c>
      <c r="F481" s="71">
        <v>4.3</v>
      </c>
      <c r="G481" s="71">
        <v>1.4E-2</v>
      </c>
      <c r="H481" s="71">
        <v>7.9000000000000001E-2</v>
      </c>
      <c r="I481" s="71">
        <v>4.0333333333333332E-2</v>
      </c>
      <c r="J481" s="71">
        <v>0</v>
      </c>
      <c r="K481" s="71">
        <v>0.40233333333333332</v>
      </c>
      <c r="L481" s="71">
        <v>2.2333333333333334E-2</v>
      </c>
      <c r="M481" s="72">
        <v>0.55800000000000005</v>
      </c>
      <c r="N481" s="23">
        <v>-0.33534883720930231</v>
      </c>
      <c r="O481" s="16">
        <v>20.654</v>
      </c>
      <c r="P481" s="15">
        <v>90</v>
      </c>
      <c r="Q481" s="15">
        <f>IFERROR(Table37[[#This Row],[Total]]/Table37[[#This Row],[Mins]]*Table37[[#This Row],[Adj mins]],0)</f>
        <v>2.4314902682289148</v>
      </c>
      <c r="R481" s="15">
        <v>2.2000000000000002</v>
      </c>
      <c r="S481" s="16">
        <v>50</v>
      </c>
      <c r="T481" s="17">
        <v>6.0000000000000001E-3</v>
      </c>
      <c r="U481" s="16">
        <v>9</v>
      </c>
      <c r="V481" s="71">
        <v>2.2000000000000002</v>
      </c>
      <c r="W481" s="401" t="str">
        <f>IF(ISNA(MATCH($D481,'My Squad'!$C$2:$C$16,0)),"","Yes")</f>
        <v/>
      </c>
    </row>
    <row r="482" spans="1:23" ht="15.75" thickBot="1" x14ac:dyDescent="0.3">
      <c r="A482" s="577">
        <v>388</v>
      </c>
      <c r="B482" s="73">
        <v>10</v>
      </c>
      <c r="C482" s="5" t="s">
        <v>56</v>
      </c>
      <c r="D482" s="5" t="s">
        <v>178</v>
      </c>
      <c r="E482" s="70" t="s">
        <v>14</v>
      </c>
      <c r="F482" s="71">
        <v>4.4000000000000004</v>
      </c>
      <c r="G482" s="71">
        <v>0.10199999999999999</v>
      </c>
      <c r="H482" s="71">
        <v>0.307</v>
      </c>
      <c r="I482" s="71">
        <v>0.35099999999999998</v>
      </c>
      <c r="J482" s="71">
        <v>0</v>
      </c>
      <c r="K482" s="71">
        <v>1.7789999999999999</v>
      </c>
      <c r="L482" s="71">
        <v>0.192</v>
      </c>
      <c r="M482" s="72">
        <v>2.7309999999999999</v>
      </c>
      <c r="N482" s="23">
        <v>0.16613636363636358</v>
      </c>
      <c r="O482" s="16">
        <v>85.717666666666673</v>
      </c>
      <c r="P482" s="15">
        <v>90</v>
      </c>
      <c r="Q482" s="15">
        <f>IFERROR(Table37[[#This Row],[Total]]/Table37[[#This Row],[Mins]]*Table37[[#This Row],[Adj mins]],0)</f>
        <v>2.8674368955446758</v>
      </c>
      <c r="R482" s="15">
        <v>7.3</v>
      </c>
      <c r="S482" s="16">
        <v>82</v>
      </c>
      <c r="T482" s="17">
        <v>1.6E-2</v>
      </c>
      <c r="U482" s="16">
        <v>11</v>
      </c>
      <c r="V482" s="71">
        <v>1.4</v>
      </c>
      <c r="W482" s="401" t="str">
        <f>IF(ISNA(MATCH($D482,'My Squad'!$C$2:$C$16,0)),"","Yes")</f>
        <v/>
      </c>
    </row>
    <row r="483" spans="1:23" ht="15.75" thickBot="1" x14ac:dyDescent="0.3">
      <c r="A483" s="577">
        <v>524</v>
      </c>
      <c r="B483" s="73">
        <v>10</v>
      </c>
      <c r="C483" s="5" t="s">
        <v>56</v>
      </c>
      <c r="D483" s="5" t="s">
        <v>88</v>
      </c>
      <c r="E483" s="70" t="s">
        <v>14</v>
      </c>
      <c r="F483" s="71">
        <v>4.5</v>
      </c>
      <c r="G483" s="71">
        <v>0.34</v>
      </c>
      <c r="H483" s="71">
        <v>0.109</v>
      </c>
      <c r="I483" s="71">
        <v>0.32866666666666666</v>
      </c>
      <c r="J483" s="71">
        <v>0</v>
      </c>
      <c r="K483" s="71">
        <v>1.716</v>
      </c>
      <c r="L483" s="71">
        <v>0.251</v>
      </c>
      <c r="M483" s="72">
        <v>2.7446666666666668</v>
      </c>
      <c r="N483" s="23">
        <v>0.16548148148148151</v>
      </c>
      <c r="O483" s="16">
        <v>85.087666666666664</v>
      </c>
      <c r="P483" s="15">
        <v>90</v>
      </c>
      <c r="Q483" s="15">
        <f>IFERROR(Table37[[#This Row],[Total]]/Table37[[#This Row],[Mins]]*Table37[[#This Row],[Adj mins]],0)</f>
        <v>2.9031234452309973</v>
      </c>
      <c r="R483" s="15">
        <v>9</v>
      </c>
      <c r="S483" s="16">
        <v>90</v>
      </c>
      <c r="T483" s="17">
        <v>2.2000000000000002E-2</v>
      </c>
      <c r="U483" s="16">
        <v>20</v>
      </c>
      <c r="V483" s="71">
        <v>2.2000000000000002</v>
      </c>
      <c r="W483" s="401" t="str">
        <f>IF(ISNA(MATCH($D483,'My Squad'!$C$2:$C$16,0)),"","Yes")</f>
        <v/>
      </c>
    </row>
    <row r="484" spans="1:23" ht="15.75" thickBot="1" x14ac:dyDescent="0.3">
      <c r="A484" s="577">
        <v>511</v>
      </c>
      <c r="B484" s="73">
        <v>10</v>
      </c>
      <c r="C484" s="5" t="s">
        <v>56</v>
      </c>
      <c r="D484" s="5" t="s">
        <v>198</v>
      </c>
      <c r="E484" s="70" t="s">
        <v>13</v>
      </c>
      <c r="F484" s="71">
        <v>5</v>
      </c>
      <c r="G484" s="71">
        <v>5.8333333333333334E-2</v>
      </c>
      <c r="H484" s="71">
        <v>6.9000000000000006E-2</v>
      </c>
      <c r="I484" s="71">
        <v>7.3333333333333334E-2</v>
      </c>
      <c r="J484" s="71">
        <v>0</v>
      </c>
      <c r="K484" s="71">
        <v>0.55933333333333335</v>
      </c>
      <c r="L484" s="71">
        <v>1.9333333333333334E-2</v>
      </c>
      <c r="M484" s="72">
        <v>0.77933333333333332</v>
      </c>
      <c r="N484" s="23">
        <v>-0.24413333333333337</v>
      </c>
      <c r="O484" s="16">
        <v>31.574000000000002</v>
      </c>
      <c r="P484" s="15">
        <v>90</v>
      </c>
      <c r="Q484" s="15">
        <f>IFERROR(Table37[[#This Row],[Total]]/Table37[[#This Row],[Mins]]*Table37[[#This Row],[Adj mins]],0)</f>
        <v>2.2214480268575412</v>
      </c>
      <c r="R484" s="15">
        <v>4</v>
      </c>
      <c r="S484" s="16">
        <v>52</v>
      </c>
      <c r="T484" s="17">
        <v>1E-3</v>
      </c>
      <c r="U484" s="16">
        <v>8</v>
      </c>
      <c r="V484" s="71">
        <v>1.1000000000000001</v>
      </c>
      <c r="W484" s="401" t="str">
        <f>IF(ISNA(MATCH($D484,'My Squad'!$C$2:$C$16,0)),"","Yes")</f>
        <v/>
      </c>
    </row>
    <row r="485" spans="1:23" ht="15.75" thickBot="1" x14ac:dyDescent="0.3">
      <c r="A485" s="577">
        <v>654</v>
      </c>
      <c r="B485" s="73">
        <v>10</v>
      </c>
      <c r="C485" s="5" t="s">
        <v>56</v>
      </c>
      <c r="D485" s="5" t="s">
        <v>1546</v>
      </c>
      <c r="E485" s="70" t="s">
        <v>13</v>
      </c>
      <c r="F485" s="71">
        <v>5</v>
      </c>
      <c r="G485" s="71">
        <v>0.115</v>
      </c>
      <c r="H485" s="71">
        <v>9.8000000000000004E-2</v>
      </c>
      <c r="I485" s="71">
        <v>4.5999999999999999E-2</v>
      </c>
      <c r="J485" s="71">
        <v>0</v>
      </c>
      <c r="K485" s="71">
        <v>0.377</v>
      </c>
      <c r="L485" s="71">
        <v>2.8333333333333332E-2</v>
      </c>
      <c r="M485" s="72">
        <v>0.66433333333333333</v>
      </c>
      <c r="N485" s="23">
        <v>-0.26713333333333333</v>
      </c>
      <c r="O485" s="16">
        <v>19.001666666666665</v>
      </c>
      <c r="P485" s="15">
        <v>90</v>
      </c>
      <c r="Q485" s="15">
        <f>IFERROR(Table37[[#This Row],[Total]]/Table37[[#This Row],[Mins]]*Table37[[#This Row],[Adj mins]],0)</f>
        <v>3.1465660906937987</v>
      </c>
      <c r="R485" s="15">
        <v>2.2000000000000002</v>
      </c>
      <c r="S485" s="16">
        <v>33</v>
      </c>
      <c r="T485" s="17">
        <v>0</v>
      </c>
      <c r="U485" s="16">
        <v>3</v>
      </c>
      <c r="V485" s="71">
        <v>0.5</v>
      </c>
      <c r="W485" s="401" t="str">
        <f>IF(ISNA(MATCH($D485,'My Squad'!$C$2:$C$16,0)),"","Yes")</f>
        <v/>
      </c>
    </row>
    <row r="486" spans="1:23" ht="15.75" thickBot="1" x14ac:dyDescent="0.3">
      <c r="A486" s="577">
        <v>514</v>
      </c>
      <c r="B486" s="73">
        <v>10</v>
      </c>
      <c r="C486" s="5" t="s">
        <v>56</v>
      </c>
      <c r="D486" s="5" t="s">
        <v>57</v>
      </c>
      <c r="E486" s="70" t="s">
        <v>13</v>
      </c>
      <c r="F486" s="71">
        <v>7.4</v>
      </c>
      <c r="G486" s="71">
        <v>0.99833333333333329</v>
      </c>
      <c r="H486" s="71">
        <v>0.63600000000000001</v>
      </c>
      <c r="I486" s="71">
        <v>0.21433333333333332</v>
      </c>
      <c r="J486" s="71">
        <v>0</v>
      </c>
      <c r="K486" s="71">
        <v>1.8660000000000001</v>
      </c>
      <c r="L486" s="71">
        <v>0.24833333333333332</v>
      </c>
      <c r="M486" s="72">
        <v>3.9630000000000001</v>
      </c>
      <c r="N486" s="23">
        <v>0.26527027027027028</v>
      </c>
      <c r="O486" s="16">
        <v>89.021333333333331</v>
      </c>
      <c r="P486" s="15">
        <v>90</v>
      </c>
      <c r="Q486" s="15">
        <f>IFERROR(Table37[[#This Row],[Total]]/Table37[[#This Row],[Mins]]*Table37[[#This Row],[Adj mins]],0)</f>
        <v>4.0065677141059819</v>
      </c>
      <c r="R486" s="15">
        <v>8.6999999999999993</v>
      </c>
      <c r="S486" s="16">
        <v>87</v>
      </c>
      <c r="T486" s="17">
        <v>0.06</v>
      </c>
      <c r="U486" s="16">
        <v>45</v>
      </c>
      <c r="V486" s="71">
        <v>5</v>
      </c>
      <c r="W486" s="401" t="str">
        <f>IF(ISNA(MATCH($D486,'My Squad'!$C$2:$C$16,0)),"","Yes")</f>
        <v/>
      </c>
    </row>
    <row r="487" spans="1:23" ht="15.75" thickBot="1" x14ac:dyDescent="0.3">
      <c r="A487" s="577">
        <v>525</v>
      </c>
      <c r="B487" s="73">
        <v>10</v>
      </c>
      <c r="C487" s="5" t="s">
        <v>56</v>
      </c>
      <c r="D487" s="5" t="s">
        <v>1547</v>
      </c>
      <c r="E487" s="70" t="s">
        <v>13</v>
      </c>
      <c r="F487" s="71">
        <v>6.2</v>
      </c>
      <c r="G487" s="71">
        <v>0</v>
      </c>
      <c r="H487" s="71">
        <v>0</v>
      </c>
      <c r="I487" s="71">
        <v>0</v>
      </c>
      <c r="J487" s="71">
        <v>0</v>
      </c>
      <c r="K487" s="71">
        <v>0</v>
      </c>
      <c r="L487" s="71">
        <v>0</v>
      </c>
      <c r="M487" s="72">
        <v>0</v>
      </c>
      <c r="N487" s="23">
        <v>-0.32258064516129031</v>
      </c>
      <c r="O487" s="16">
        <v>0</v>
      </c>
      <c r="P487" s="15">
        <v>90</v>
      </c>
      <c r="Q487" s="15">
        <f>IFERROR(Table37[[#This Row],[Total]]/Table37[[#This Row],[Mins]]*Table37[[#This Row],[Adj mins]],0)</f>
        <v>0</v>
      </c>
      <c r="R487" s="15">
        <v>7.4</v>
      </c>
      <c r="S487" s="16">
        <v>83</v>
      </c>
      <c r="T487" s="17">
        <v>0.03</v>
      </c>
      <c r="U487" s="16">
        <v>23</v>
      </c>
      <c r="V487" s="71">
        <v>2.9</v>
      </c>
      <c r="W487" s="401" t="str">
        <f>IF(ISNA(MATCH($D487,'My Squad'!$C$2:$C$16,0)),"","Yes")</f>
        <v/>
      </c>
    </row>
    <row r="488" spans="1:23" ht="15.75" thickBot="1" x14ac:dyDescent="0.3">
      <c r="A488" s="577">
        <v>527</v>
      </c>
      <c r="B488" s="73">
        <v>10</v>
      </c>
      <c r="C488" s="5" t="s">
        <v>56</v>
      </c>
      <c r="D488" s="5" t="s">
        <v>123</v>
      </c>
      <c r="E488" s="70" t="s">
        <v>13</v>
      </c>
      <c r="F488" s="71">
        <v>5.9</v>
      </c>
      <c r="G488" s="71">
        <v>0.78500000000000003</v>
      </c>
      <c r="H488" s="71">
        <v>0.33600000000000002</v>
      </c>
      <c r="I488" s="71">
        <v>0.17533333333333334</v>
      </c>
      <c r="J488" s="71">
        <v>0</v>
      </c>
      <c r="K488" s="71">
        <v>1.3373333333333333</v>
      </c>
      <c r="L488" s="71">
        <v>0.22066666666666668</v>
      </c>
      <c r="M488" s="72">
        <v>2.8543333333333334</v>
      </c>
      <c r="N488" s="23">
        <v>0.14480225988700565</v>
      </c>
      <c r="O488" s="16">
        <v>73.150333333333336</v>
      </c>
      <c r="P488" s="15">
        <v>90</v>
      </c>
      <c r="Q488" s="15">
        <f>IFERROR(Table37[[#This Row],[Total]]/Table37[[#This Row],[Mins]]*Table37[[#This Row],[Adj mins]],0)</f>
        <v>3.5118090143129903</v>
      </c>
      <c r="R488" s="15">
        <v>7</v>
      </c>
      <c r="S488" s="16">
        <v>70</v>
      </c>
      <c r="T488" s="17">
        <v>1.4999999999999999E-2</v>
      </c>
      <c r="U488" s="16">
        <v>25</v>
      </c>
      <c r="V488" s="71">
        <v>2.8</v>
      </c>
      <c r="W488" s="401" t="str">
        <f>IF(ISNA(MATCH($D488,'My Squad'!$C$2:$C$16,0)),"","Yes")</f>
        <v/>
      </c>
    </row>
    <row r="489" spans="1:23" ht="15.75" thickBot="1" x14ac:dyDescent="0.3">
      <c r="A489" s="577">
        <v>526</v>
      </c>
      <c r="B489" s="73">
        <v>10</v>
      </c>
      <c r="C489" s="5" t="s">
        <v>56</v>
      </c>
      <c r="D489" s="5" t="s">
        <v>1548</v>
      </c>
      <c r="E489" s="70" t="s">
        <v>13</v>
      </c>
      <c r="F489" s="71">
        <v>4.8</v>
      </c>
      <c r="G489" s="71">
        <v>3.3333333333333335E-3</v>
      </c>
      <c r="H489" s="71">
        <v>1E-3</v>
      </c>
      <c r="I489" s="71">
        <v>3.3333333333333332E-4</v>
      </c>
      <c r="J489" s="71">
        <v>0</v>
      </c>
      <c r="K489" s="71">
        <v>6.0000000000000001E-3</v>
      </c>
      <c r="L489" s="71">
        <v>2E-3</v>
      </c>
      <c r="M489" s="72">
        <v>1.2666666666666666E-2</v>
      </c>
      <c r="N489" s="23">
        <v>-0.41402777777777783</v>
      </c>
      <c r="O489" s="16">
        <v>0.27</v>
      </c>
      <c r="P489" s="15">
        <v>90</v>
      </c>
      <c r="Q489" s="15">
        <f>IFERROR(Table37[[#This Row],[Total]]/Table37[[#This Row],[Mins]]*Table37[[#This Row],[Adj mins]],0)</f>
        <v>4.2222222222222214</v>
      </c>
      <c r="R489" s="15">
        <v>0.1</v>
      </c>
      <c r="S489" s="16">
        <v>5</v>
      </c>
      <c r="T489" s="17">
        <v>0</v>
      </c>
      <c r="U489" s="16">
        <v>1</v>
      </c>
      <c r="V489" s="71">
        <v>1</v>
      </c>
      <c r="W489" s="401" t="str">
        <f>IF(ISNA(MATCH($D489,'My Squad'!$C$2:$C$16,0)),"","Yes")</f>
        <v/>
      </c>
    </row>
    <row r="490" spans="1:23" ht="15.75" thickBot="1" x14ac:dyDescent="0.3">
      <c r="A490" s="577">
        <v>530</v>
      </c>
      <c r="B490" s="73">
        <v>10</v>
      </c>
      <c r="C490" s="5" t="s">
        <v>56</v>
      </c>
      <c r="D490" s="5" t="s">
        <v>84</v>
      </c>
      <c r="E490" s="70" t="s">
        <v>13</v>
      </c>
      <c r="F490" s="71">
        <v>5</v>
      </c>
      <c r="G490" s="71">
        <v>0.90666666666666662</v>
      </c>
      <c r="H490" s="71">
        <v>0.26600000000000001</v>
      </c>
      <c r="I490" s="71">
        <v>0.18566666666666667</v>
      </c>
      <c r="J490" s="71">
        <v>0</v>
      </c>
      <c r="K490" s="71">
        <v>1.593</v>
      </c>
      <c r="L490" s="71">
        <v>0.245</v>
      </c>
      <c r="M490" s="72">
        <v>3.1963333333333335</v>
      </c>
      <c r="N490" s="23">
        <v>0.23926666666666668</v>
      </c>
      <c r="O490" s="16">
        <v>78.001333333333335</v>
      </c>
      <c r="P490" s="15">
        <v>90</v>
      </c>
      <c r="Q490" s="15">
        <f>IFERROR(Table37[[#This Row],[Total]]/Table37[[#This Row],[Mins]]*Table37[[#This Row],[Adj mins]],0)</f>
        <v>3.6880138801046138</v>
      </c>
      <c r="R490" s="15">
        <v>6.3</v>
      </c>
      <c r="S490" s="16">
        <v>63</v>
      </c>
      <c r="T490" s="17">
        <v>2.7000000000000003E-2</v>
      </c>
      <c r="U490" s="16">
        <v>29</v>
      </c>
      <c r="V490" s="71">
        <v>3.2</v>
      </c>
      <c r="W490" s="401" t="str">
        <f>IF(ISNA(MATCH($D490,'My Squad'!$C$2:$C$16,0)),"","Yes")</f>
        <v/>
      </c>
    </row>
    <row r="491" spans="1:23" ht="15.75" thickBot="1" x14ac:dyDescent="0.3">
      <c r="A491" s="577">
        <v>587</v>
      </c>
      <c r="B491" s="73">
        <v>10</v>
      </c>
      <c r="C491" s="5" t="s">
        <v>56</v>
      </c>
      <c r="D491" s="5" t="s">
        <v>1070</v>
      </c>
      <c r="E491" s="70" t="s">
        <v>13</v>
      </c>
      <c r="F491" s="71">
        <v>5.7</v>
      </c>
      <c r="G491" s="71">
        <v>0.755</v>
      </c>
      <c r="H491" s="71">
        <v>0.30299999999999999</v>
      </c>
      <c r="I491" s="71">
        <v>0.19066666666666668</v>
      </c>
      <c r="J491" s="71">
        <v>0</v>
      </c>
      <c r="K491" s="71">
        <v>1.5296666666666667</v>
      </c>
      <c r="L491" s="71">
        <v>0.249</v>
      </c>
      <c r="M491" s="72">
        <v>3.0273333333333334</v>
      </c>
      <c r="N491" s="23">
        <v>0.18023391812865497</v>
      </c>
      <c r="O491" s="16">
        <v>78.664333333333332</v>
      </c>
      <c r="P491" s="15">
        <v>90</v>
      </c>
      <c r="Q491" s="15">
        <f>IFERROR(Table37[[#This Row],[Total]]/Table37[[#This Row],[Mins]]*Table37[[#This Row],[Adj mins]],0)</f>
        <v>3.4635773094964684</v>
      </c>
      <c r="R491" s="15">
        <v>2.4</v>
      </c>
      <c r="S491" s="16">
        <v>27</v>
      </c>
      <c r="T491" s="17">
        <v>4.0000000000000001E-3</v>
      </c>
      <c r="U491" s="16">
        <v>14</v>
      </c>
      <c r="V491" s="71">
        <v>1.8</v>
      </c>
      <c r="W491" s="401" t="str">
        <f>IF(ISNA(MATCH($D491,'My Squad'!$C$2:$C$16,0)),"","Yes")</f>
        <v/>
      </c>
    </row>
    <row r="492" spans="1:23" ht="15.75" thickBot="1" x14ac:dyDescent="0.3">
      <c r="A492" s="577">
        <v>588</v>
      </c>
      <c r="B492" s="73">
        <v>10</v>
      </c>
      <c r="C492" s="5" t="s">
        <v>56</v>
      </c>
      <c r="D492" s="5" t="s">
        <v>1071</v>
      </c>
      <c r="E492" s="70" t="s">
        <v>13</v>
      </c>
      <c r="F492" s="71">
        <v>4.9000000000000004</v>
      </c>
      <c r="G492" s="71">
        <v>3.1666666666666669E-2</v>
      </c>
      <c r="H492" s="71">
        <v>4.4999999999999998E-2</v>
      </c>
      <c r="I492" s="71">
        <v>0.17799999999999999</v>
      </c>
      <c r="J492" s="71">
        <v>0</v>
      </c>
      <c r="K492" s="71">
        <v>1.381</v>
      </c>
      <c r="L492" s="71">
        <v>1.2333333333333333E-2</v>
      </c>
      <c r="M492" s="72">
        <v>1.6479999999999999</v>
      </c>
      <c r="N492" s="23">
        <v>-7.1836734693877566E-2</v>
      </c>
      <c r="O492" s="16">
        <v>72.891999999999996</v>
      </c>
      <c r="P492" s="15">
        <v>90</v>
      </c>
      <c r="Q492" s="15">
        <f>IFERROR(Table37[[#This Row],[Total]]/Table37[[#This Row],[Mins]]*Table37[[#This Row],[Adj mins]],0)</f>
        <v>2.0347911979366735</v>
      </c>
      <c r="R492" s="15">
        <v>7.6</v>
      </c>
      <c r="S492" s="16">
        <v>76</v>
      </c>
      <c r="T492" s="17">
        <v>1E-3</v>
      </c>
      <c r="U492" s="16">
        <v>16</v>
      </c>
      <c r="V492" s="71">
        <v>1.8</v>
      </c>
      <c r="W492" s="401" t="str">
        <f>IF(ISNA(MATCH($D492,'My Squad'!$C$2:$C$16,0)),"","Yes")</f>
        <v/>
      </c>
    </row>
    <row r="493" spans="1:23" ht="15.75" thickBot="1" x14ac:dyDescent="0.3">
      <c r="A493" s="577">
        <v>589</v>
      </c>
      <c r="B493" s="73">
        <v>10</v>
      </c>
      <c r="C493" s="5" t="s">
        <v>56</v>
      </c>
      <c r="D493" s="5" t="s">
        <v>1072</v>
      </c>
      <c r="E493" s="70" t="s">
        <v>15</v>
      </c>
      <c r="F493" s="71">
        <v>6.7</v>
      </c>
      <c r="G493" s="71">
        <v>0</v>
      </c>
      <c r="H493" s="71">
        <v>0</v>
      </c>
      <c r="I493" s="71">
        <v>0</v>
      </c>
      <c r="J493" s="71">
        <v>0</v>
      </c>
      <c r="K493" s="71">
        <v>0</v>
      </c>
      <c r="L493" s="71">
        <v>0</v>
      </c>
      <c r="M493" s="72">
        <v>0</v>
      </c>
      <c r="N493" s="23">
        <v>-0.29850746268656714</v>
      </c>
      <c r="O493" s="16">
        <v>0</v>
      </c>
      <c r="P493" s="15">
        <v>90</v>
      </c>
      <c r="Q493" s="15">
        <f>IFERROR(Table37[[#This Row],[Total]]/Table37[[#This Row],[Mins]]*Table37[[#This Row],[Adj mins]],0)</f>
        <v>0</v>
      </c>
      <c r="R493" s="15">
        <v>0.7</v>
      </c>
      <c r="S493" s="16">
        <v>22</v>
      </c>
      <c r="T493" s="17">
        <v>9.0000000000000011E-3</v>
      </c>
      <c r="U493" s="16">
        <v>3</v>
      </c>
      <c r="V493" s="71">
        <v>1</v>
      </c>
      <c r="W493" s="401" t="str">
        <f>IF(ISNA(MATCH($D493,'My Squad'!$C$2:$C$16,0)),"","Yes")</f>
        <v/>
      </c>
    </row>
    <row r="494" spans="1:23" ht="15.75" thickBot="1" x14ac:dyDescent="0.3">
      <c r="A494" s="577">
        <v>523</v>
      </c>
      <c r="B494" s="73">
        <v>10</v>
      </c>
      <c r="C494" s="5" t="s">
        <v>56</v>
      </c>
      <c r="D494" s="5" t="s">
        <v>261</v>
      </c>
      <c r="E494" s="70" t="s">
        <v>15</v>
      </c>
      <c r="F494" s="71">
        <v>5</v>
      </c>
      <c r="G494" s="71">
        <v>0.15333333333333332</v>
      </c>
      <c r="H494" s="71">
        <v>4.9000000000000002E-2</v>
      </c>
      <c r="I494" s="71">
        <v>0</v>
      </c>
      <c r="J494" s="71">
        <v>0</v>
      </c>
      <c r="K494" s="71">
        <v>0.2436666666666667</v>
      </c>
      <c r="L494" s="71">
        <v>5.3666666666666668E-2</v>
      </c>
      <c r="M494" s="72">
        <v>0.49966666666666665</v>
      </c>
      <c r="N494" s="23">
        <v>-0.30006666666666665</v>
      </c>
      <c r="O494" s="16">
        <v>12.212666666666667</v>
      </c>
      <c r="P494" s="15">
        <v>90</v>
      </c>
      <c r="Q494" s="15">
        <f>IFERROR(Table37[[#This Row],[Total]]/Table37[[#This Row],[Mins]]*Table37[[#This Row],[Adj mins]],0)</f>
        <v>3.6822424804847422</v>
      </c>
      <c r="R494" s="15">
        <v>0.6</v>
      </c>
      <c r="S494" s="16">
        <v>13</v>
      </c>
      <c r="T494" s="17">
        <v>2.2000000000000002E-2</v>
      </c>
      <c r="U494" s="16">
        <v>18</v>
      </c>
      <c r="V494" s="71">
        <v>4.5</v>
      </c>
      <c r="W494" s="401" t="str">
        <f>IF(ISNA(MATCH($D494,'My Squad'!$C$2:$C$16,0)),"","Yes")</f>
        <v/>
      </c>
    </row>
    <row r="495" spans="1:23" ht="15.75" thickBot="1" x14ac:dyDescent="0.3">
      <c r="A495" s="577">
        <v>512</v>
      </c>
      <c r="B495" s="73">
        <v>10</v>
      </c>
      <c r="C495" s="5" t="s">
        <v>56</v>
      </c>
      <c r="D495" s="5" t="s">
        <v>367</v>
      </c>
      <c r="E495" s="70" t="s">
        <v>15</v>
      </c>
      <c r="F495" s="71">
        <v>5.4</v>
      </c>
      <c r="G495" s="71">
        <v>0.93600000000000005</v>
      </c>
      <c r="H495" s="71">
        <v>0.376</v>
      </c>
      <c r="I495" s="71">
        <v>0</v>
      </c>
      <c r="J495" s="71">
        <v>0</v>
      </c>
      <c r="K495" s="71">
        <v>1.6283333333333334</v>
      </c>
      <c r="L495" s="71">
        <v>0.35333333333333333</v>
      </c>
      <c r="M495" s="72">
        <v>3.2936666666666667</v>
      </c>
      <c r="N495" s="23">
        <v>0.23956790123456789</v>
      </c>
      <c r="O495" s="16">
        <v>82.260333333333335</v>
      </c>
      <c r="P495" s="15">
        <v>90</v>
      </c>
      <c r="Q495" s="15">
        <f>IFERROR(Table37[[#This Row],[Total]]/Table37[[#This Row],[Mins]]*Table37[[#This Row],[Adj mins]],0)</f>
        <v>3.6035594312366026</v>
      </c>
      <c r="R495" s="15">
        <v>6.2</v>
      </c>
      <c r="S495" s="16">
        <v>62</v>
      </c>
      <c r="T495" s="17">
        <v>2.7999999999999997E-2</v>
      </c>
      <c r="U495" s="16">
        <v>34</v>
      </c>
      <c r="V495" s="71">
        <v>3.8</v>
      </c>
      <c r="W495" s="401" t="str">
        <f>IF(ISNA(MATCH($D495,'My Squad'!$C$2:$C$16,0)),"","Yes")</f>
        <v/>
      </c>
    </row>
    <row r="496" spans="1:23" ht="15.75" thickBot="1" x14ac:dyDescent="0.3">
      <c r="A496" s="577">
        <v>204</v>
      </c>
      <c r="B496" s="73">
        <v>10</v>
      </c>
      <c r="C496" s="5" t="s">
        <v>33</v>
      </c>
      <c r="D496" s="5" t="s">
        <v>157</v>
      </c>
      <c r="E496" s="70" t="s">
        <v>16</v>
      </c>
      <c r="F496" s="71">
        <v>4.4000000000000004</v>
      </c>
      <c r="G496" s="71">
        <v>0</v>
      </c>
      <c r="H496" s="71">
        <v>1.9E-2</v>
      </c>
      <c r="I496" s="71">
        <v>0.20733333333333331</v>
      </c>
      <c r="J496" s="71">
        <v>0.49166666666666664</v>
      </c>
      <c r="K496" s="71">
        <v>0.85766666666666658</v>
      </c>
      <c r="L496" s="71">
        <v>9.633333333333334E-2</v>
      </c>
      <c r="M496" s="72">
        <v>1.6719999999999999</v>
      </c>
      <c r="N496" s="23">
        <v>-7.4545454545454554E-2</v>
      </c>
      <c r="O496" s="16">
        <v>38.61866666666667</v>
      </c>
      <c r="P496" s="15">
        <v>90</v>
      </c>
      <c r="Q496" s="15">
        <f>IFERROR(Table37[[#This Row],[Total]]/Table37[[#This Row],[Mins]]*Table37[[#This Row],[Adj mins]],0)</f>
        <v>3.8965612484463468</v>
      </c>
      <c r="R496" s="15">
        <v>5</v>
      </c>
      <c r="S496" s="16">
        <v>90</v>
      </c>
      <c r="T496" s="17">
        <v>5.0000000000000001E-3</v>
      </c>
      <c r="U496" s="16">
        <v>10</v>
      </c>
      <c r="V496" s="71">
        <v>2</v>
      </c>
      <c r="W496" s="401" t="str">
        <f>IF(ISNA(MATCH($D496,'My Squad'!$C$2:$C$16,0)),"","Yes")</f>
        <v/>
      </c>
    </row>
    <row r="497" spans="1:23" ht="15.75" thickBot="1" x14ac:dyDescent="0.3">
      <c r="A497" s="577">
        <v>536</v>
      </c>
      <c r="B497" s="73">
        <v>10</v>
      </c>
      <c r="C497" s="5" t="s">
        <v>33</v>
      </c>
      <c r="D497" s="5" t="s">
        <v>264</v>
      </c>
      <c r="E497" s="70" t="s">
        <v>16</v>
      </c>
      <c r="F497" s="71">
        <v>4</v>
      </c>
      <c r="G497" s="71">
        <v>0</v>
      </c>
      <c r="H497" s="71">
        <v>0</v>
      </c>
      <c r="I497" s="71">
        <v>1.5333333333333332E-2</v>
      </c>
      <c r="J497" s="71">
        <v>3.9E-2</v>
      </c>
      <c r="K497" s="71">
        <v>6.3333333333333339E-2</v>
      </c>
      <c r="L497" s="71">
        <v>8.9999999999999993E-3</v>
      </c>
      <c r="M497" s="72">
        <v>0.12666666666666668</v>
      </c>
      <c r="N497" s="23">
        <v>-0.46833333333333332</v>
      </c>
      <c r="O497" s="16">
        <v>2.85</v>
      </c>
      <c r="P497" s="15">
        <v>90</v>
      </c>
      <c r="Q497" s="15">
        <f>IFERROR(Table37[[#This Row],[Total]]/Table37[[#This Row],[Mins]]*Table37[[#This Row],[Adj mins]],0)</f>
        <v>4</v>
      </c>
      <c r="R497" s="15">
        <v>0</v>
      </c>
      <c r="S497" s="16">
        <v>0</v>
      </c>
      <c r="T497" s="17">
        <v>1.7000000000000001E-2</v>
      </c>
      <c r="U497" s="16">
        <v>0</v>
      </c>
      <c r="V497" s="71">
        <v>0</v>
      </c>
      <c r="W497" s="401" t="str">
        <f>IF(ISNA(MATCH($D497,'My Squad'!$C$2:$C$16,0)),"","Yes")</f>
        <v/>
      </c>
    </row>
    <row r="498" spans="1:23" ht="15.75" thickBot="1" x14ac:dyDescent="0.3">
      <c r="A498" s="577">
        <v>554</v>
      </c>
      <c r="B498" s="73">
        <v>10</v>
      </c>
      <c r="C498" s="5" t="s">
        <v>33</v>
      </c>
      <c r="D498" s="5" t="s">
        <v>72</v>
      </c>
      <c r="E498" s="70" t="s">
        <v>16</v>
      </c>
      <c r="F498" s="71">
        <v>4.3</v>
      </c>
      <c r="G498" s="71">
        <v>0</v>
      </c>
      <c r="H498" s="71">
        <v>0.01</v>
      </c>
      <c r="I498" s="71">
        <v>0.24199999999999999</v>
      </c>
      <c r="J498" s="71">
        <v>0.59933333333333338</v>
      </c>
      <c r="K498" s="71">
        <v>1.0656666666666668</v>
      </c>
      <c r="L498" s="71">
        <v>0.122</v>
      </c>
      <c r="M498" s="72">
        <v>2.0390000000000001</v>
      </c>
      <c r="N498" s="23">
        <v>9.069767441860499E-3</v>
      </c>
      <c r="O498" s="16">
        <v>48.339666666666666</v>
      </c>
      <c r="P498" s="15">
        <v>90</v>
      </c>
      <c r="Q498" s="15">
        <f>IFERROR(Table37[[#This Row],[Total]]/Table37[[#This Row],[Mins]]*Table37[[#This Row],[Adj mins]],0)</f>
        <v>3.7962611795695738</v>
      </c>
      <c r="R498" s="15">
        <v>4</v>
      </c>
      <c r="S498" s="16">
        <v>90</v>
      </c>
      <c r="T498" s="17">
        <v>1.6E-2</v>
      </c>
      <c r="U498" s="16">
        <v>5</v>
      </c>
      <c r="V498" s="71">
        <v>1.2</v>
      </c>
      <c r="W498" s="401" t="str">
        <f>IF(ISNA(MATCH($D498,'My Squad'!$C$2:$C$16,0)),"","Yes")</f>
        <v/>
      </c>
    </row>
    <row r="499" spans="1:23" ht="15.75" thickBot="1" x14ac:dyDescent="0.3">
      <c r="A499" s="577">
        <v>556</v>
      </c>
      <c r="B499" s="73">
        <v>10</v>
      </c>
      <c r="C499" s="5" t="s">
        <v>33</v>
      </c>
      <c r="D499" s="5" t="s">
        <v>288</v>
      </c>
      <c r="E499" s="70" t="s">
        <v>16</v>
      </c>
      <c r="F499" s="71">
        <v>4</v>
      </c>
      <c r="G499" s="71">
        <v>0</v>
      </c>
      <c r="H499" s="71">
        <v>0</v>
      </c>
      <c r="I499" s="71">
        <v>1.3333333333333333E-3</v>
      </c>
      <c r="J499" s="71">
        <v>6.6666666666666664E-4</v>
      </c>
      <c r="K499" s="71">
        <v>1E-3</v>
      </c>
      <c r="L499" s="71">
        <v>0</v>
      </c>
      <c r="M499" s="72">
        <v>3.0000000000000001E-3</v>
      </c>
      <c r="N499" s="23">
        <v>-0.49925000000000003</v>
      </c>
      <c r="O499" s="16">
        <v>0.06</v>
      </c>
      <c r="P499" s="15">
        <v>90</v>
      </c>
      <c r="Q499" s="15">
        <f>IFERROR(Table37[[#This Row],[Total]]/Table37[[#This Row],[Mins]]*Table37[[#This Row],[Adj mins]],0)</f>
        <v>4.5</v>
      </c>
      <c r="R499" s="15">
        <v>0</v>
      </c>
      <c r="S499" s="16" t="s">
        <v>374</v>
      </c>
      <c r="T499" s="17">
        <v>1.7000000000000001E-2</v>
      </c>
      <c r="U499" s="16">
        <v>0</v>
      </c>
      <c r="V499" s="71">
        <v>0</v>
      </c>
      <c r="W499" s="401" t="str">
        <f>IF(ISNA(MATCH($D499,'My Squad'!$C$2:$C$16,0)),"","Yes")</f>
        <v/>
      </c>
    </row>
    <row r="500" spans="1:23" ht="15.75" thickBot="1" x14ac:dyDescent="0.3">
      <c r="A500" s="577">
        <v>542</v>
      </c>
      <c r="B500" s="73">
        <v>10</v>
      </c>
      <c r="C500" s="5" t="s">
        <v>33</v>
      </c>
      <c r="D500" s="5" t="s">
        <v>80</v>
      </c>
      <c r="E500" s="70" t="s">
        <v>14</v>
      </c>
      <c r="F500" s="71">
        <v>4.4000000000000004</v>
      </c>
      <c r="G500" s="71">
        <v>0.50600000000000001</v>
      </c>
      <c r="H500" s="71">
        <v>0.14299999999999999</v>
      </c>
      <c r="I500" s="71">
        <v>0.46333333333333337</v>
      </c>
      <c r="J500" s="71">
        <v>0</v>
      </c>
      <c r="K500" s="71">
        <v>1.7373333333333334</v>
      </c>
      <c r="L500" s="71">
        <v>0.25800000000000001</v>
      </c>
      <c r="M500" s="72">
        <v>3.1076666666666668</v>
      </c>
      <c r="N500" s="23">
        <v>0.25174242424242427</v>
      </c>
      <c r="O500" s="16">
        <v>88.82</v>
      </c>
      <c r="P500" s="15">
        <v>90</v>
      </c>
      <c r="Q500" s="15">
        <f>IFERROR(Table37[[#This Row],[Total]]/Table37[[#This Row],[Mins]]*Table37[[#This Row],[Adj mins]],0)</f>
        <v>3.1489529385273594</v>
      </c>
      <c r="R500" s="15">
        <v>6.3</v>
      </c>
      <c r="S500" s="16">
        <v>71</v>
      </c>
      <c r="T500" s="17">
        <v>2E-3</v>
      </c>
      <c r="U500" s="16">
        <v>10</v>
      </c>
      <c r="V500" s="71">
        <v>1.2</v>
      </c>
      <c r="W500" s="401" t="str">
        <f>IF(ISNA(MATCH($D500,'My Squad'!$C$2:$C$16,0)),"","Yes")</f>
        <v/>
      </c>
    </row>
    <row r="501" spans="1:23" ht="15.75" thickBot="1" x14ac:dyDescent="0.3">
      <c r="A501" s="577">
        <v>543</v>
      </c>
      <c r="B501" s="73">
        <v>10</v>
      </c>
      <c r="C501" s="5" t="s">
        <v>33</v>
      </c>
      <c r="D501" s="5" t="s">
        <v>242</v>
      </c>
      <c r="E501" s="70" t="s">
        <v>14</v>
      </c>
      <c r="F501" s="71">
        <v>4.4000000000000004</v>
      </c>
      <c r="G501" s="71">
        <v>0.21</v>
      </c>
      <c r="H501" s="71">
        <v>0.14199999999999999</v>
      </c>
      <c r="I501" s="71">
        <v>0.16933333333333334</v>
      </c>
      <c r="J501" s="71">
        <v>0</v>
      </c>
      <c r="K501" s="71">
        <v>0.57199999999999995</v>
      </c>
      <c r="L501" s="71">
        <v>0.10933333333333334</v>
      </c>
      <c r="M501" s="72">
        <v>1.2026666666666668</v>
      </c>
      <c r="N501" s="23">
        <v>-0.18121212121212119</v>
      </c>
      <c r="O501" s="16">
        <v>26.962</v>
      </c>
      <c r="P501" s="15">
        <v>90</v>
      </c>
      <c r="Q501" s="15">
        <f>IFERROR(Table37[[#This Row],[Total]]/Table37[[#This Row],[Mins]]*Table37[[#This Row],[Adj mins]],0)</f>
        <v>4.0145389807877763</v>
      </c>
      <c r="R501" s="15">
        <v>2.2999999999999998</v>
      </c>
      <c r="S501" s="16">
        <v>53</v>
      </c>
      <c r="T501" s="17">
        <v>2E-3</v>
      </c>
      <c r="U501" s="16">
        <v>2</v>
      </c>
      <c r="V501" s="71">
        <v>0.5</v>
      </c>
      <c r="W501" s="401" t="str">
        <f>IF(ISNA(MATCH($D501,'My Squad'!$C$2:$C$16,0)),"","Yes")</f>
        <v/>
      </c>
    </row>
    <row r="502" spans="1:23" ht="15.75" thickBot="1" x14ac:dyDescent="0.3">
      <c r="A502" s="577">
        <v>559</v>
      </c>
      <c r="B502" s="73">
        <v>10</v>
      </c>
      <c r="C502" s="5" t="s">
        <v>33</v>
      </c>
      <c r="D502" s="5" t="s">
        <v>89</v>
      </c>
      <c r="E502" s="70" t="s">
        <v>14</v>
      </c>
      <c r="F502" s="71">
        <v>4.5</v>
      </c>
      <c r="G502" s="71">
        <v>0.25800000000000001</v>
      </c>
      <c r="H502" s="71">
        <v>0.314</v>
      </c>
      <c r="I502" s="71">
        <v>0.42000000000000004</v>
      </c>
      <c r="J502" s="71">
        <v>0</v>
      </c>
      <c r="K502" s="71">
        <v>1.6016666666666666</v>
      </c>
      <c r="L502" s="71">
        <v>0.2</v>
      </c>
      <c r="M502" s="72">
        <v>2.7936666666666667</v>
      </c>
      <c r="N502" s="23">
        <v>0.1763703703703704</v>
      </c>
      <c r="O502" s="16">
        <v>83.093000000000004</v>
      </c>
      <c r="P502" s="15">
        <v>90</v>
      </c>
      <c r="Q502" s="15">
        <f>IFERROR(Table37[[#This Row],[Total]]/Table37[[#This Row],[Mins]]*Table37[[#This Row],[Adj mins]],0)</f>
        <v>3.0258866571191314</v>
      </c>
      <c r="R502" s="15">
        <v>6.7</v>
      </c>
      <c r="S502" s="16">
        <v>86</v>
      </c>
      <c r="T502" s="17">
        <v>1E-3</v>
      </c>
      <c r="U502" s="16">
        <v>10</v>
      </c>
      <c r="V502" s="71">
        <v>1.4</v>
      </c>
      <c r="W502" s="401" t="str">
        <f>IF(ISNA(MATCH($D502,'My Squad'!$C$2:$C$16,0)),"","Yes")</f>
        <v/>
      </c>
    </row>
    <row r="503" spans="1:23" ht="15.75" thickBot="1" x14ac:dyDescent="0.3">
      <c r="A503" s="577">
        <v>533</v>
      </c>
      <c r="B503" s="73">
        <v>10</v>
      </c>
      <c r="C503" s="5" t="s">
        <v>33</v>
      </c>
      <c r="D503" s="5" t="s">
        <v>1549</v>
      </c>
      <c r="E503" s="70" t="s">
        <v>14</v>
      </c>
      <c r="F503" s="71">
        <v>4.5999999999999996</v>
      </c>
      <c r="G503" s="71">
        <v>0.89200000000000002</v>
      </c>
      <c r="H503" s="71">
        <v>0.45500000000000002</v>
      </c>
      <c r="I503" s="71">
        <v>0.43133333333333335</v>
      </c>
      <c r="J503" s="71">
        <v>0</v>
      </c>
      <c r="K503" s="71">
        <v>1.6306666666666667</v>
      </c>
      <c r="L503" s="71">
        <v>0.41399999999999998</v>
      </c>
      <c r="M503" s="72">
        <v>3.823</v>
      </c>
      <c r="N503" s="23">
        <v>0.39630434782608698</v>
      </c>
      <c r="O503" s="16">
        <v>86.818666666666672</v>
      </c>
      <c r="P503" s="15">
        <v>90</v>
      </c>
      <c r="Q503" s="15">
        <f>IFERROR(Table37[[#This Row],[Total]]/Table37[[#This Row],[Mins]]*Table37[[#This Row],[Adj mins]],0)</f>
        <v>3.9630878152163893</v>
      </c>
      <c r="R503" s="15">
        <v>8.3000000000000007</v>
      </c>
      <c r="S503" s="16">
        <v>83</v>
      </c>
      <c r="T503" s="17">
        <v>6.5000000000000002E-2</v>
      </c>
      <c r="U503" s="16">
        <v>29</v>
      </c>
      <c r="V503" s="71">
        <v>3.2</v>
      </c>
      <c r="W503" s="401" t="str">
        <f>IF(ISNA(MATCH($D503,'My Squad'!$C$2:$C$16,0)),"","Yes")</f>
        <v>Yes</v>
      </c>
    </row>
    <row r="504" spans="1:23" ht="15.75" thickBot="1" x14ac:dyDescent="0.3">
      <c r="A504" s="577">
        <v>564</v>
      </c>
      <c r="B504" s="73">
        <v>10</v>
      </c>
      <c r="C504" s="5" t="s">
        <v>33</v>
      </c>
      <c r="D504" s="5" t="s">
        <v>239</v>
      </c>
      <c r="E504" s="70" t="s">
        <v>14</v>
      </c>
      <c r="F504" s="71">
        <v>4.3</v>
      </c>
      <c r="G504" s="71">
        <v>6.2E-2</v>
      </c>
      <c r="H504" s="71">
        <v>3.7999999999999999E-2</v>
      </c>
      <c r="I504" s="71">
        <v>0.2523333333333333</v>
      </c>
      <c r="J504" s="71">
        <v>0</v>
      </c>
      <c r="K504" s="71">
        <v>1.2306666666666666</v>
      </c>
      <c r="L504" s="71">
        <v>8.2333333333333328E-2</v>
      </c>
      <c r="M504" s="72">
        <v>1.6653333333333333</v>
      </c>
      <c r="N504" s="23">
        <v>-7.782945736434109E-2</v>
      </c>
      <c r="O504" s="16">
        <v>58.435333333333332</v>
      </c>
      <c r="P504" s="15">
        <v>90</v>
      </c>
      <c r="Q504" s="15">
        <f>IFERROR(Table37[[#This Row],[Total]]/Table37[[#This Row],[Mins]]*Table37[[#This Row],[Adj mins]],0)</f>
        <v>2.564886541247875</v>
      </c>
      <c r="R504" s="15">
        <v>2.9</v>
      </c>
      <c r="S504" s="16">
        <v>66</v>
      </c>
      <c r="T504" s="17">
        <v>1E-3</v>
      </c>
      <c r="U504" s="16">
        <v>3</v>
      </c>
      <c r="V504" s="71">
        <v>0.8</v>
      </c>
      <c r="W504" s="401" t="str">
        <f>IF(ISNA(MATCH($D504,'My Squad'!$C$2:$C$16,0)),"","Yes")</f>
        <v/>
      </c>
    </row>
    <row r="505" spans="1:23" ht="15.75" thickBot="1" x14ac:dyDescent="0.3">
      <c r="A505" s="577">
        <v>567</v>
      </c>
      <c r="B505" s="73">
        <v>10</v>
      </c>
      <c r="C505" s="5" t="s">
        <v>33</v>
      </c>
      <c r="D505" s="5" t="s">
        <v>111</v>
      </c>
      <c r="E505" s="70" t="s">
        <v>14</v>
      </c>
      <c r="F505" s="71">
        <v>4.3</v>
      </c>
      <c r="G505" s="71">
        <v>0.122</v>
      </c>
      <c r="H505" s="71">
        <v>0.156</v>
      </c>
      <c r="I505" s="71">
        <v>0.44833333333333331</v>
      </c>
      <c r="J505" s="71">
        <v>0</v>
      </c>
      <c r="K505" s="71">
        <v>1.5846666666666667</v>
      </c>
      <c r="L505" s="71">
        <v>8.2666666666666666E-2</v>
      </c>
      <c r="M505" s="72">
        <v>2.3936666666666668</v>
      </c>
      <c r="N505" s="23">
        <v>9.1550387596899263E-2</v>
      </c>
      <c r="O505" s="16">
        <v>87.85466666666666</v>
      </c>
      <c r="P505" s="15">
        <v>90</v>
      </c>
      <c r="Q505" s="15">
        <f>IFERROR(Table37[[#This Row],[Total]]/Table37[[#This Row],[Mins]]*Table37[[#This Row],[Adj mins]],0)</f>
        <v>2.4521178916695758</v>
      </c>
      <c r="R505" s="15">
        <v>6.5</v>
      </c>
      <c r="S505" s="16">
        <v>84</v>
      </c>
      <c r="T505" s="17">
        <v>2E-3</v>
      </c>
      <c r="U505" s="16">
        <v>4</v>
      </c>
      <c r="V505" s="71">
        <v>0.6</v>
      </c>
      <c r="W505" s="401" t="str">
        <f>IF(ISNA(MATCH($D505,'My Squad'!$C$2:$C$16,0)),"","Yes")</f>
        <v/>
      </c>
    </row>
    <row r="506" spans="1:23" ht="15.75" thickBot="1" x14ac:dyDescent="0.3">
      <c r="A506" s="577">
        <v>561</v>
      </c>
      <c r="B506" s="73">
        <v>10</v>
      </c>
      <c r="C506" s="5" t="s">
        <v>33</v>
      </c>
      <c r="D506" s="5" t="s">
        <v>1550</v>
      </c>
      <c r="E506" s="70" t="s">
        <v>14</v>
      </c>
      <c r="F506" s="71">
        <v>4</v>
      </c>
      <c r="G506" s="71">
        <v>2.1999999999999999E-2</v>
      </c>
      <c r="H506" s="71">
        <v>2.3E-2</v>
      </c>
      <c r="I506" s="71">
        <v>4.3999999999999997E-2</v>
      </c>
      <c r="J506" s="71">
        <v>0</v>
      </c>
      <c r="K506" s="71">
        <v>0.12633333333333335</v>
      </c>
      <c r="L506" s="71">
        <v>1.8333333333333333E-2</v>
      </c>
      <c r="M506" s="72">
        <v>0.23366666666666666</v>
      </c>
      <c r="N506" s="23">
        <v>-0.44158333333333333</v>
      </c>
      <c r="O506" s="16">
        <v>6.383</v>
      </c>
      <c r="P506" s="15">
        <v>90</v>
      </c>
      <c r="Q506" s="15">
        <f>IFERROR(Table37[[#This Row],[Total]]/Table37[[#This Row],[Mins]]*Table37[[#This Row],[Adj mins]],0)</f>
        <v>3.2946890177032744</v>
      </c>
      <c r="R506" s="15">
        <v>0</v>
      </c>
      <c r="S506" s="16" t="s">
        <v>374</v>
      </c>
      <c r="T506" s="17">
        <v>1.4999999999999999E-2</v>
      </c>
      <c r="U506" s="16">
        <v>0</v>
      </c>
      <c r="V506" s="71">
        <v>0</v>
      </c>
      <c r="W506" s="401" t="str">
        <f>IF(ISNA(MATCH($D506,'My Squad'!$C$2:$C$16,0)),"","Yes")</f>
        <v/>
      </c>
    </row>
    <row r="507" spans="1:23" ht="15.75" thickBot="1" x14ac:dyDescent="0.3">
      <c r="A507" s="577">
        <v>558</v>
      </c>
      <c r="B507" s="73">
        <v>10</v>
      </c>
      <c r="C507" s="5" t="s">
        <v>33</v>
      </c>
      <c r="D507" s="5" t="s">
        <v>1551</v>
      </c>
      <c r="E507" s="70" t="s">
        <v>14</v>
      </c>
      <c r="F507" s="71">
        <v>4</v>
      </c>
      <c r="G507" s="71">
        <v>0</v>
      </c>
      <c r="H507" s="71">
        <v>0</v>
      </c>
      <c r="I507" s="71">
        <v>0</v>
      </c>
      <c r="J507" s="71">
        <v>0</v>
      </c>
      <c r="K507" s="71">
        <v>0</v>
      </c>
      <c r="L507" s="71">
        <v>0</v>
      </c>
      <c r="M507" s="72">
        <v>0</v>
      </c>
      <c r="N507" s="23">
        <v>-0.5</v>
      </c>
      <c r="O507" s="16">
        <v>0</v>
      </c>
      <c r="P507" s="15">
        <v>90</v>
      </c>
      <c r="Q507" s="15">
        <f>IFERROR(Table37[[#This Row],[Total]]/Table37[[#This Row],[Mins]]*Table37[[#This Row],[Adj mins]],0)</f>
        <v>0</v>
      </c>
      <c r="R507" s="15">
        <v>4.9000000000000004</v>
      </c>
      <c r="S507" s="16">
        <v>88</v>
      </c>
      <c r="T507" s="17">
        <v>6.9999999999999993E-3</v>
      </c>
      <c r="U507" s="16">
        <v>3</v>
      </c>
      <c r="V507" s="71">
        <v>0.6</v>
      </c>
      <c r="W507" s="401" t="str">
        <f>IF(ISNA(MATCH($D507,'My Squad'!$C$2:$C$16,0)),"","Yes")</f>
        <v/>
      </c>
    </row>
    <row r="508" spans="1:23" ht="15.75" thickBot="1" x14ac:dyDescent="0.3">
      <c r="A508" s="577">
        <v>637</v>
      </c>
      <c r="B508" s="73">
        <v>10</v>
      </c>
      <c r="C508" s="5" t="s">
        <v>33</v>
      </c>
      <c r="D508" s="5" t="s">
        <v>1552</v>
      </c>
      <c r="E508" s="70" t="s">
        <v>14</v>
      </c>
      <c r="F508" s="71">
        <v>4</v>
      </c>
      <c r="G508" s="71">
        <v>0</v>
      </c>
      <c r="H508" s="71">
        <v>0</v>
      </c>
      <c r="I508" s="71">
        <v>0</v>
      </c>
      <c r="J508" s="71">
        <v>0</v>
      </c>
      <c r="K508" s="71">
        <v>0</v>
      </c>
      <c r="L508" s="71">
        <v>0</v>
      </c>
      <c r="M508" s="72">
        <v>0</v>
      </c>
      <c r="N508" s="23">
        <v>-0.5</v>
      </c>
      <c r="O508" s="16">
        <v>0</v>
      </c>
      <c r="P508" s="15">
        <v>90</v>
      </c>
      <c r="Q508" s="15">
        <f>IFERROR(Table37[[#This Row],[Total]]/Table37[[#This Row],[Mins]]*Table37[[#This Row],[Adj mins]],0)</f>
        <v>0</v>
      </c>
      <c r="R508" s="15">
        <v>0</v>
      </c>
      <c r="S508" s="16" t="s">
        <v>374</v>
      </c>
      <c r="T508" s="17">
        <v>2E-3</v>
      </c>
      <c r="U508" s="16">
        <v>0</v>
      </c>
      <c r="V508" s="71">
        <v>0</v>
      </c>
      <c r="W508" s="401" t="str">
        <f>IF(ISNA(MATCH($D508,'My Squad'!$C$2:$C$16,0)),"","Yes")</f>
        <v/>
      </c>
    </row>
    <row r="509" spans="1:23" ht="15.75" thickBot="1" x14ac:dyDescent="0.3">
      <c r="A509" s="577">
        <v>534</v>
      </c>
      <c r="B509" s="73">
        <v>10</v>
      </c>
      <c r="C509" s="5" t="s">
        <v>33</v>
      </c>
      <c r="D509" s="5" t="s">
        <v>267</v>
      </c>
      <c r="E509" s="70" t="s">
        <v>13</v>
      </c>
      <c r="F509" s="71">
        <v>4.8</v>
      </c>
      <c r="G509" s="71">
        <v>0</v>
      </c>
      <c r="H509" s="71">
        <v>0</v>
      </c>
      <c r="I509" s="71">
        <v>0</v>
      </c>
      <c r="J509" s="71">
        <v>0</v>
      </c>
      <c r="K509" s="71">
        <v>0</v>
      </c>
      <c r="L509" s="71">
        <v>0</v>
      </c>
      <c r="M509" s="72">
        <v>0</v>
      </c>
      <c r="N509" s="23">
        <v>-0.41666666666666669</v>
      </c>
      <c r="O509" s="16">
        <v>0</v>
      </c>
      <c r="P509" s="15">
        <v>90</v>
      </c>
      <c r="Q509" s="15">
        <f>IFERROR(Table37[[#This Row],[Total]]/Table37[[#This Row],[Mins]]*Table37[[#This Row],[Adj mins]],0)</f>
        <v>0</v>
      </c>
      <c r="R509" s="15">
        <v>0</v>
      </c>
      <c r="S509" s="16">
        <v>0</v>
      </c>
      <c r="T509" s="17">
        <v>0</v>
      </c>
      <c r="U509" s="16">
        <v>0</v>
      </c>
      <c r="V509" s="71">
        <v>0</v>
      </c>
      <c r="W509" s="401" t="str">
        <f>IF(ISNA(MATCH($D509,'My Squad'!$C$2:$C$16,0)),"","Yes")</f>
        <v/>
      </c>
    </row>
    <row r="510" spans="1:23" ht="15.75" thickBot="1" x14ac:dyDescent="0.3">
      <c r="A510" s="577">
        <v>547</v>
      </c>
      <c r="B510" s="73">
        <v>10</v>
      </c>
      <c r="C510" s="5" t="s">
        <v>33</v>
      </c>
      <c r="D510" s="5" t="s">
        <v>368</v>
      </c>
      <c r="E510" s="70" t="s">
        <v>13</v>
      </c>
      <c r="F510" s="71">
        <v>4.5</v>
      </c>
      <c r="G510" s="71">
        <v>0</v>
      </c>
      <c r="H510" s="71">
        <v>0</v>
      </c>
      <c r="I510" s="71">
        <v>0</v>
      </c>
      <c r="J510" s="71">
        <v>0</v>
      </c>
      <c r="K510" s="71">
        <v>0</v>
      </c>
      <c r="L510" s="71">
        <v>0</v>
      </c>
      <c r="M510" s="72">
        <v>0</v>
      </c>
      <c r="N510" s="23">
        <v>-0.44444444444444442</v>
      </c>
      <c r="O510" s="16">
        <v>0</v>
      </c>
      <c r="P510" s="15">
        <v>90</v>
      </c>
      <c r="Q510" s="15">
        <f>IFERROR(Table37[[#This Row],[Total]]/Table37[[#This Row],[Mins]]*Table37[[#This Row],[Adj mins]],0)</f>
        <v>0</v>
      </c>
      <c r="R510" s="15">
        <v>0</v>
      </c>
      <c r="S510" s="16" t="s">
        <v>374</v>
      </c>
      <c r="T510" s="17">
        <v>0</v>
      </c>
      <c r="U510" s="16">
        <v>0</v>
      </c>
      <c r="V510" s="71">
        <v>0</v>
      </c>
      <c r="W510" s="401" t="str">
        <f>IF(ISNA(MATCH($D510,'My Squad'!$C$2:$C$16,0)),"","Yes")</f>
        <v/>
      </c>
    </row>
    <row r="511" spans="1:23" ht="15.75" thickBot="1" x14ac:dyDescent="0.3">
      <c r="A511" s="577">
        <v>550</v>
      </c>
      <c r="B511" s="73">
        <v>10</v>
      </c>
      <c r="C511" s="5" t="s">
        <v>33</v>
      </c>
      <c r="D511" s="5" t="s">
        <v>34</v>
      </c>
      <c r="E511" s="70" t="s">
        <v>13</v>
      </c>
      <c r="F511" s="71">
        <v>6.1</v>
      </c>
      <c r="G511" s="71">
        <v>0</v>
      </c>
      <c r="H511" s="71">
        <v>0</v>
      </c>
      <c r="I511" s="71">
        <v>0</v>
      </c>
      <c r="J511" s="71">
        <v>0</v>
      </c>
      <c r="K511" s="71">
        <v>0</v>
      </c>
      <c r="L511" s="71">
        <v>0</v>
      </c>
      <c r="M511" s="72">
        <v>0</v>
      </c>
      <c r="N511" s="23">
        <v>-0.32786885245901642</v>
      </c>
      <c r="O511" s="16">
        <v>0</v>
      </c>
      <c r="P511" s="15">
        <v>90</v>
      </c>
      <c r="Q511" s="15">
        <f>IFERROR(Table37[[#This Row],[Total]]/Table37[[#This Row],[Mins]]*Table37[[#This Row],[Adj mins]],0)</f>
        <v>0</v>
      </c>
      <c r="R511" s="15">
        <v>2.8</v>
      </c>
      <c r="S511" s="16">
        <v>43</v>
      </c>
      <c r="T511" s="17">
        <v>3.0000000000000001E-3</v>
      </c>
      <c r="U511" s="16">
        <v>7</v>
      </c>
      <c r="V511" s="71">
        <v>1.2</v>
      </c>
      <c r="W511" s="401" t="str">
        <f>IF(ISNA(MATCH($D511,'My Squad'!$C$2:$C$16,0)),"","Yes")</f>
        <v/>
      </c>
    </row>
    <row r="512" spans="1:23" ht="15.75" thickBot="1" x14ac:dyDescent="0.3">
      <c r="A512" s="577">
        <v>535</v>
      </c>
      <c r="B512" s="73">
        <v>10</v>
      </c>
      <c r="C512" s="5" t="s">
        <v>33</v>
      </c>
      <c r="D512" s="5" t="s">
        <v>95</v>
      </c>
      <c r="E512" s="70" t="s">
        <v>13</v>
      </c>
      <c r="F512" s="71">
        <v>5</v>
      </c>
      <c r="G512" s="71">
        <v>0.34499999999999997</v>
      </c>
      <c r="H512" s="71">
        <v>0.219</v>
      </c>
      <c r="I512" s="71">
        <v>0.13433333333333333</v>
      </c>
      <c r="J512" s="71">
        <v>0</v>
      </c>
      <c r="K512" s="71">
        <v>1.0933333333333335</v>
      </c>
      <c r="L512" s="71">
        <v>9.9333333333333329E-2</v>
      </c>
      <c r="M512" s="72">
        <v>1.891</v>
      </c>
      <c r="N512" s="23">
        <v>-2.1799999999999996E-2</v>
      </c>
      <c r="O512" s="16">
        <v>51.283666666666669</v>
      </c>
      <c r="P512" s="15">
        <v>90</v>
      </c>
      <c r="Q512" s="15">
        <f>IFERROR(Table37[[#This Row],[Total]]/Table37[[#This Row],[Mins]]*Table37[[#This Row],[Adj mins]],0)</f>
        <v>3.3186004640853817</v>
      </c>
      <c r="R512" s="15">
        <v>4.5</v>
      </c>
      <c r="S512" s="16">
        <v>50</v>
      </c>
      <c r="T512" s="17">
        <v>1E-3</v>
      </c>
      <c r="U512" s="16">
        <v>21</v>
      </c>
      <c r="V512" s="71">
        <v>2.6</v>
      </c>
      <c r="W512" s="401" t="str">
        <f>IF(ISNA(MATCH($D512,'My Squad'!$C$2:$C$16,0)),"","Yes")</f>
        <v/>
      </c>
    </row>
    <row r="513" spans="1:23" ht="15.75" thickBot="1" x14ac:dyDescent="0.3">
      <c r="A513" s="577">
        <v>553</v>
      </c>
      <c r="B513" s="73">
        <v>10</v>
      </c>
      <c r="C513" s="5" t="s">
        <v>33</v>
      </c>
      <c r="D513" s="5" t="s">
        <v>179</v>
      </c>
      <c r="E513" s="70" t="s">
        <v>13</v>
      </c>
      <c r="F513" s="71">
        <v>4.9000000000000004</v>
      </c>
      <c r="G513" s="71">
        <v>0.185</v>
      </c>
      <c r="H513" s="71">
        <v>0.16700000000000001</v>
      </c>
      <c r="I513" s="71">
        <v>0.193</v>
      </c>
      <c r="J513" s="71">
        <v>0</v>
      </c>
      <c r="K513" s="71">
        <v>1.3023333333333333</v>
      </c>
      <c r="L513" s="71">
        <v>6.3E-2</v>
      </c>
      <c r="M513" s="72">
        <v>1.9103333333333334</v>
      </c>
      <c r="N513" s="23">
        <v>-1.8299319727891134E-2</v>
      </c>
      <c r="O513" s="16">
        <v>73.986333333333334</v>
      </c>
      <c r="P513" s="15">
        <v>90</v>
      </c>
      <c r="Q513" s="15">
        <f>IFERROR(Table37[[#This Row],[Total]]/Table37[[#This Row],[Mins]]*Table37[[#This Row],[Adj mins]],0)</f>
        <v>2.3238075500430262</v>
      </c>
      <c r="R513" s="15">
        <v>8.3000000000000007</v>
      </c>
      <c r="S513" s="16">
        <v>83</v>
      </c>
      <c r="T513" s="17">
        <v>1E-3</v>
      </c>
      <c r="U513" s="16">
        <v>13</v>
      </c>
      <c r="V513" s="71">
        <v>1.4</v>
      </c>
      <c r="W513" s="401" t="str">
        <f>IF(ISNA(MATCH($D513,'My Squad'!$C$2:$C$16,0)),"","Yes")</f>
        <v/>
      </c>
    </row>
    <row r="514" spans="1:23" ht="15.75" thickBot="1" x14ac:dyDescent="0.3">
      <c r="A514" s="577">
        <v>557</v>
      </c>
      <c r="B514" s="73">
        <v>10</v>
      </c>
      <c r="C514" s="5" t="s">
        <v>33</v>
      </c>
      <c r="D514" s="5" t="s">
        <v>100</v>
      </c>
      <c r="E514" s="70" t="s">
        <v>13</v>
      </c>
      <c r="F514" s="71">
        <v>5</v>
      </c>
      <c r="G514" s="71">
        <v>0.31666666666666665</v>
      </c>
      <c r="H514" s="71">
        <v>0.16800000000000001</v>
      </c>
      <c r="I514" s="71">
        <v>0.10866666666666666</v>
      </c>
      <c r="J514" s="71">
        <v>0</v>
      </c>
      <c r="K514" s="71">
        <v>0.82199999999999995</v>
      </c>
      <c r="L514" s="71">
        <v>0.13633333333333333</v>
      </c>
      <c r="M514" s="72">
        <v>1.5516666666666667</v>
      </c>
      <c r="N514" s="23">
        <v>-8.9666666666666645E-2</v>
      </c>
      <c r="O514" s="16">
        <v>43.825333333333333</v>
      </c>
      <c r="P514" s="15">
        <v>90</v>
      </c>
      <c r="Q514" s="15">
        <f>IFERROR(Table37[[#This Row],[Total]]/Table37[[#This Row],[Mins]]*Table37[[#This Row],[Adj mins]],0)</f>
        <v>3.1865131278712466</v>
      </c>
      <c r="R514" s="15">
        <v>8.5</v>
      </c>
      <c r="S514" s="16">
        <v>85</v>
      </c>
      <c r="T514" s="17">
        <v>4.0000000000000001E-3</v>
      </c>
      <c r="U514" s="16">
        <v>27</v>
      </c>
      <c r="V514" s="71">
        <v>3</v>
      </c>
      <c r="W514" s="401" t="str">
        <f>IF(ISNA(MATCH($D514,'My Squad'!$C$2:$C$16,0)),"","Yes")</f>
        <v/>
      </c>
    </row>
    <row r="515" spans="1:23" ht="15.75" thickBot="1" x14ac:dyDescent="0.3">
      <c r="A515" s="577">
        <v>565</v>
      </c>
      <c r="B515" s="73">
        <v>10</v>
      </c>
      <c r="C515" s="5" t="s">
        <v>33</v>
      </c>
      <c r="D515" s="5" t="s">
        <v>227</v>
      </c>
      <c r="E515" s="70" t="s">
        <v>13</v>
      </c>
      <c r="F515" s="71">
        <v>5.0999999999999996</v>
      </c>
      <c r="G515" s="71">
        <v>4.4999999999999998E-2</v>
      </c>
      <c r="H515" s="71">
        <v>2.3E-2</v>
      </c>
      <c r="I515" s="71">
        <v>7.0000000000000001E-3</v>
      </c>
      <c r="J515" s="71">
        <v>0</v>
      </c>
      <c r="K515" s="71">
        <v>5.2999999999999999E-2</v>
      </c>
      <c r="L515" s="71">
        <v>1.6E-2</v>
      </c>
      <c r="M515" s="72">
        <v>0.14399999999999999</v>
      </c>
      <c r="N515" s="23">
        <v>-0.36392156862745101</v>
      </c>
      <c r="O515" s="16">
        <v>2.73</v>
      </c>
      <c r="P515" s="15">
        <v>90</v>
      </c>
      <c r="Q515" s="15">
        <f>IFERROR(Table37[[#This Row],[Total]]/Table37[[#This Row],[Mins]]*Table37[[#This Row],[Adj mins]],0)</f>
        <v>4.7472527472527464</v>
      </c>
      <c r="R515" s="15">
        <v>0.8</v>
      </c>
      <c r="S515" s="16">
        <v>25</v>
      </c>
      <c r="T515" s="17">
        <v>1E-3</v>
      </c>
      <c r="U515" s="16">
        <v>2</v>
      </c>
      <c r="V515" s="71">
        <v>1</v>
      </c>
      <c r="W515" s="401" t="str">
        <f>IF(ISNA(MATCH($D515,'My Squad'!$C$2:$C$16,0)),"","Yes")</f>
        <v/>
      </c>
    </row>
    <row r="516" spans="1:23" ht="15.75" thickBot="1" x14ac:dyDescent="0.3">
      <c r="A516" s="577">
        <v>566</v>
      </c>
      <c r="B516" s="73">
        <v>10</v>
      </c>
      <c r="C516" s="5" t="s">
        <v>33</v>
      </c>
      <c r="D516" s="5" t="s">
        <v>1073</v>
      </c>
      <c r="E516" s="70" t="s">
        <v>15</v>
      </c>
      <c r="F516" s="71">
        <v>5.5</v>
      </c>
      <c r="G516" s="71">
        <v>1.0546666666666666</v>
      </c>
      <c r="H516" s="71">
        <v>0.34300000000000003</v>
      </c>
      <c r="I516" s="71">
        <v>0</v>
      </c>
      <c r="J516" s="71">
        <v>0</v>
      </c>
      <c r="K516" s="71">
        <v>1.8406666666666667</v>
      </c>
      <c r="L516" s="71">
        <v>0.46366666666666667</v>
      </c>
      <c r="M516" s="72">
        <v>3.702</v>
      </c>
      <c r="N516" s="23">
        <v>0.30945454545454543</v>
      </c>
      <c r="O516" s="16">
        <v>88.644999999999996</v>
      </c>
      <c r="P516" s="15">
        <v>90</v>
      </c>
      <c r="Q516" s="15">
        <f>IFERROR(Table37[[#This Row],[Total]]/Table37[[#This Row],[Mins]]*Table37[[#This Row],[Adj mins]],0)</f>
        <v>3.758587624795533</v>
      </c>
      <c r="R516" s="15">
        <v>8.1</v>
      </c>
      <c r="S516" s="16">
        <v>81</v>
      </c>
      <c r="T516" s="17">
        <v>1.6E-2</v>
      </c>
      <c r="U516" s="16">
        <v>35</v>
      </c>
      <c r="V516" s="71">
        <v>3.9</v>
      </c>
      <c r="W516" s="401" t="str">
        <f>IF(ISNA(MATCH($D516,'My Squad'!$C$2:$C$16,0)),"","Yes")</f>
        <v/>
      </c>
    </row>
    <row r="517" spans="1:23" ht="15.75" thickBot="1" x14ac:dyDescent="0.3">
      <c r="A517" s="577">
        <v>544</v>
      </c>
      <c r="B517" s="73">
        <v>10</v>
      </c>
      <c r="C517" s="5" t="s">
        <v>33</v>
      </c>
      <c r="D517" s="5" t="s">
        <v>259</v>
      </c>
      <c r="E517" s="70" t="s">
        <v>13</v>
      </c>
      <c r="F517" s="71">
        <v>4.8</v>
      </c>
      <c r="G517" s="71">
        <v>7.3333333333333334E-2</v>
      </c>
      <c r="H517" s="71">
        <v>0.12</v>
      </c>
      <c r="I517" s="71">
        <v>6.6666666666666666E-2</v>
      </c>
      <c r="J517" s="71">
        <v>0</v>
      </c>
      <c r="K517" s="71">
        <v>0.52933333333333332</v>
      </c>
      <c r="L517" s="71">
        <v>3.0666666666666665E-2</v>
      </c>
      <c r="M517" s="72">
        <v>0.82</v>
      </c>
      <c r="N517" s="23">
        <v>-0.24583333333333338</v>
      </c>
      <c r="O517" s="16">
        <v>25.723333333333333</v>
      </c>
      <c r="P517" s="15">
        <v>90</v>
      </c>
      <c r="Q517" s="15">
        <f>IFERROR(Table37[[#This Row],[Total]]/Table37[[#This Row],[Mins]]*Table37[[#This Row],[Adj mins]],0)</f>
        <v>2.8689905403654268</v>
      </c>
      <c r="R517" s="15">
        <v>2.2999999999999998</v>
      </c>
      <c r="S517" s="16">
        <v>29</v>
      </c>
      <c r="T517" s="17">
        <v>0</v>
      </c>
      <c r="U517" s="16">
        <v>11</v>
      </c>
      <c r="V517" s="71">
        <v>1.6</v>
      </c>
      <c r="W517" s="401" t="str">
        <f>IF(ISNA(MATCH($D517,'My Squad'!$C$2:$C$16,0)),"","Yes")</f>
        <v/>
      </c>
    </row>
    <row r="518" spans="1:23" ht="15.75" thickBot="1" x14ac:dyDescent="0.3">
      <c r="A518" s="577">
        <v>563</v>
      </c>
      <c r="B518" s="73">
        <v>10</v>
      </c>
      <c r="C518" s="5" t="s">
        <v>33</v>
      </c>
      <c r="D518" s="5" t="s">
        <v>1553</v>
      </c>
      <c r="E518" s="70" t="s">
        <v>13</v>
      </c>
      <c r="F518" s="71">
        <v>5.2</v>
      </c>
      <c r="G518" s="71">
        <v>0.03</v>
      </c>
      <c r="H518" s="71">
        <v>2.5999999999999999E-2</v>
      </c>
      <c r="I518" s="71">
        <v>1.1333333333333334E-2</v>
      </c>
      <c r="J518" s="71">
        <v>0</v>
      </c>
      <c r="K518" s="71">
        <v>7.3999999999999996E-2</v>
      </c>
      <c r="L518" s="71">
        <v>1.4666666666666666E-2</v>
      </c>
      <c r="M518" s="72">
        <v>0.156</v>
      </c>
      <c r="N518" s="23">
        <v>-0.35461538461538461</v>
      </c>
      <c r="O518" s="16">
        <v>3.63</v>
      </c>
      <c r="P518" s="15">
        <v>90</v>
      </c>
      <c r="Q518" s="15">
        <f>IFERROR(Table37[[#This Row],[Total]]/Table37[[#This Row],[Mins]]*Table37[[#This Row],[Adj mins]],0)</f>
        <v>3.8677685950413223</v>
      </c>
      <c r="R518" s="15">
        <v>1.3</v>
      </c>
      <c r="S518" s="16">
        <v>30</v>
      </c>
      <c r="T518" s="17">
        <v>1E-3</v>
      </c>
      <c r="U518" s="16">
        <v>5</v>
      </c>
      <c r="V518" s="71">
        <v>1.2</v>
      </c>
      <c r="W518" s="401" t="str">
        <f>IF(ISNA(MATCH($D518,'My Squad'!$C$2:$C$16,0)),"","Yes")</f>
        <v/>
      </c>
    </row>
    <row r="519" spans="1:23" ht="15.75" thickBot="1" x14ac:dyDescent="0.3">
      <c r="A519" s="577">
        <v>655</v>
      </c>
      <c r="B519" s="73">
        <v>10</v>
      </c>
      <c r="C519" s="5" t="s">
        <v>33</v>
      </c>
      <c r="D519" s="5" t="s">
        <v>1554</v>
      </c>
      <c r="E519" s="70" t="s">
        <v>13</v>
      </c>
      <c r="F519" s="71">
        <v>5.5</v>
      </c>
      <c r="G519" s="71">
        <v>0</v>
      </c>
      <c r="H519" s="71">
        <v>0</v>
      </c>
      <c r="I519" s="71">
        <v>0</v>
      </c>
      <c r="J519" s="71">
        <v>0</v>
      </c>
      <c r="K519" s="71">
        <v>0</v>
      </c>
      <c r="L519" s="71">
        <v>0</v>
      </c>
      <c r="M519" s="72">
        <v>0</v>
      </c>
      <c r="N519" s="23">
        <v>-0.36363636363636365</v>
      </c>
      <c r="O519" s="16">
        <v>0</v>
      </c>
      <c r="P519" s="15">
        <v>90</v>
      </c>
      <c r="Q519" s="15">
        <f>IFERROR(Table37[[#This Row],[Total]]/Table37[[#This Row],[Mins]]*Table37[[#This Row],[Adj mins]],0)</f>
        <v>0</v>
      </c>
      <c r="R519" s="15">
        <v>0</v>
      </c>
      <c r="S519" s="16" t="s">
        <v>374</v>
      </c>
      <c r="T519" s="17">
        <v>0</v>
      </c>
      <c r="U519" s="16">
        <v>4</v>
      </c>
      <c r="V519" s="71">
        <v>0.8</v>
      </c>
      <c r="W519" s="401" t="str">
        <f>IF(ISNA(MATCH($D519,'My Squad'!$C$2:$C$16,0)),"","Yes")</f>
        <v/>
      </c>
    </row>
    <row r="520" spans="1:23" ht="15.75" thickBot="1" x14ac:dyDescent="0.3">
      <c r="A520" s="577">
        <v>548</v>
      </c>
      <c r="B520" s="73">
        <v>10</v>
      </c>
      <c r="C520" s="5" t="s">
        <v>33</v>
      </c>
      <c r="D520" s="5" t="s">
        <v>1555</v>
      </c>
      <c r="E520" s="70" t="s">
        <v>13</v>
      </c>
      <c r="F520" s="71">
        <v>5.3</v>
      </c>
      <c r="G520" s="71">
        <v>7.8333333333333338E-2</v>
      </c>
      <c r="H520" s="71">
        <v>4.4999999999999998E-2</v>
      </c>
      <c r="I520" s="71">
        <v>1.8333333333333333E-2</v>
      </c>
      <c r="J520" s="71">
        <v>0</v>
      </c>
      <c r="K520" s="71">
        <v>0.14599999999999999</v>
      </c>
      <c r="L520" s="71">
        <v>2.6333333333333334E-2</v>
      </c>
      <c r="M520" s="72">
        <v>0.314</v>
      </c>
      <c r="N520" s="23">
        <v>-0.31811320754716982</v>
      </c>
      <c r="O520" s="16">
        <v>6.8823333333333334</v>
      </c>
      <c r="P520" s="15">
        <v>90</v>
      </c>
      <c r="Q520" s="15">
        <f>IFERROR(Table37[[#This Row],[Total]]/Table37[[#This Row],[Mins]]*Table37[[#This Row],[Adj mins]],0)</f>
        <v>4.1061655446311818</v>
      </c>
      <c r="R520" s="15">
        <v>0.9</v>
      </c>
      <c r="S520" s="16">
        <v>14</v>
      </c>
      <c r="T520" s="17">
        <v>1E-3</v>
      </c>
      <c r="U520" s="16">
        <v>6</v>
      </c>
      <c r="V520" s="71">
        <v>1</v>
      </c>
      <c r="W520" s="401" t="str">
        <f>IF(ISNA(MATCH($D520,'My Squad'!$C$2:$C$16,0)),"","Yes")</f>
        <v/>
      </c>
    </row>
    <row r="521" spans="1:23" ht="15.75" thickBot="1" x14ac:dyDescent="0.3">
      <c r="A521" s="577">
        <v>642</v>
      </c>
      <c r="B521" s="73">
        <v>10</v>
      </c>
      <c r="C521" s="5" t="s">
        <v>33</v>
      </c>
      <c r="D521" s="5" t="s">
        <v>1556</v>
      </c>
      <c r="E521" s="70" t="s">
        <v>13</v>
      </c>
      <c r="F521" s="71">
        <v>5</v>
      </c>
      <c r="G521" s="71">
        <v>0.55500000000000005</v>
      </c>
      <c r="H521" s="71">
        <v>0.52</v>
      </c>
      <c r="I521" s="71">
        <v>0.183</v>
      </c>
      <c r="J521" s="71">
        <v>0</v>
      </c>
      <c r="K521" s="71">
        <v>1.4086666666666665</v>
      </c>
      <c r="L521" s="71">
        <v>0.22833333333333333</v>
      </c>
      <c r="M521" s="72">
        <v>2.895</v>
      </c>
      <c r="N521" s="23">
        <v>0.17899999999999999</v>
      </c>
      <c r="O521" s="16">
        <v>71.476333333333329</v>
      </c>
      <c r="P521" s="15">
        <v>90</v>
      </c>
      <c r="Q521" s="15">
        <f>IFERROR(Table37[[#This Row],[Total]]/Table37[[#This Row],[Mins]]*Table37[[#This Row],[Adj mins]],0)</f>
        <v>3.6452625344519629</v>
      </c>
      <c r="R521" s="15">
        <v>4</v>
      </c>
      <c r="S521" s="16">
        <v>52</v>
      </c>
      <c r="T521" s="17">
        <v>0</v>
      </c>
      <c r="U521" s="16">
        <v>8</v>
      </c>
      <c r="V521" s="71">
        <v>1.1000000000000001</v>
      </c>
      <c r="W521" s="401" t="str">
        <f>IF(ISNA(MATCH($D521,'My Squad'!$C$2:$C$16,0)),"","Yes")</f>
        <v/>
      </c>
    </row>
    <row r="522" spans="1:23" ht="15.75" thickBot="1" x14ac:dyDescent="0.3">
      <c r="A522" s="577">
        <v>540</v>
      </c>
      <c r="B522" s="73">
        <v>10</v>
      </c>
      <c r="C522" s="5" t="s">
        <v>33</v>
      </c>
      <c r="D522" s="5" t="s">
        <v>1557</v>
      </c>
      <c r="E522" s="70" t="s">
        <v>13</v>
      </c>
      <c r="F522" s="71">
        <v>4.5</v>
      </c>
      <c r="G522" s="71">
        <v>0</v>
      </c>
      <c r="H522" s="71">
        <v>0</v>
      </c>
      <c r="I522" s="71">
        <v>0</v>
      </c>
      <c r="J522" s="71">
        <v>0</v>
      </c>
      <c r="K522" s="71">
        <v>0</v>
      </c>
      <c r="L522" s="71">
        <v>0</v>
      </c>
      <c r="M522" s="72">
        <v>0</v>
      </c>
      <c r="N522" s="23">
        <v>-0.44444444444444442</v>
      </c>
      <c r="O522" s="16">
        <v>0</v>
      </c>
      <c r="P522" s="15">
        <v>90</v>
      </c>
      <c r="Q522" s="15">
        <f>IFERROR(Table37[[#This Row],[Total]]/Table37[[#This Row],[Mins]]*Table37[[#This Row],[Adj mins]],0)</f>
        <v>0</v>
      </c>
      <c r="R522" s="15">
        <v>0</v>
      </c>
      <c r="S522" s="16" t="s">
        <v>374</v>
      </c>
      <c r="T522" s="17">
        <v>2E-3</v>
      </c>
      <c r="U522" s="16">
        <v>0</v>
      </c>
      <c r="V522" s="71">
        <v>0</v>
      </c>
      <c r="W522" s="401" t="str">
        <f>IF(ISNA(MATCH($D522,'My Squad'!$C$2:$C$16,0)),"","Yes")</f>
        <v/>
      </c>
    </row>
    <row r="523" spans="1:23" ht="15.75" thickBot="1" x14ac:dyDescent="0.3">
      <c r="A523" s="577">
        <v>555</v>
      </c>
      <c r="B523" s="73">
        <v>10</v>
      </c>
      <c r="C523" s="5" t="s">
        <v>33</v>
      </c>
      <c r="D523" s="5" t="s">
        <v>1558</v>
      </c>
      <c r="E523" s="70" t="s">
        <v>15</v>
      </c>
      <c r="F523" s="71">
        <v>4.8</v>
      </c>
      <c r="G523" s="71">
        <v>0</v>
      </c>
      <c r="H523" s="71">
        <v>0</v>
      </c>
      <c r="I523" s="71">
        <v>0</v>
      </c>
      <c r="J523" s="71">
        <v>0</v>
      </c>
      <c r="K523" s="71">
        <v>0</v>
      </c>
      <c r="L523" s="71">
        <v>0</v>
      </c>
      <c r="M523" s="72">
        <v>0</v>
      </c>
      <c r="N523" s="23">
        <v>-0.41666666666666669</v>
      </c>
      <c r="O523" s="16">
        <v>0</v>
      </c>
      <c r="P523" s="15">
        <v>90</v>
      </c>
      <c r="Q523" s="15">
        <f>IFERROR(Table37[[#This Row],[Total]]/Table37[[#This Row],[Mins]]*Table37[[#This Row],[Adj mins]],0)</f>
        <v>0</v>
      </c>
      <c r="R523" s="15">
        <v>0</v>
      </c>
      <c r="S523" s="16" t="s">
        <v>374</v>
      </c>
      <c r="T523" s="17">
        <v>0</v>
      </c>
      <c r="U523" s="16">
        <v>0</v>
      </c>
      <c r="V523" s="71">
        <v>0</v>
      </c>
      <c r="W523" s="401" t="str">
        <f>IF(ISNA(MATCH($D523,'My Squad'!$C$2:$C$16,0)),"","Yes")</f>
        <v/>
      </c>
    </row>
    <row r="524" spans="1:23" ht="15.75" thickBot="1" x14ac:dyDescent="0.3">
      <c r="A524" s="577">
        <v>539</v>
      </c>
      <c r="B524" s="73">
        <v>10</v>
      </c>
      <c r="C524" s="5" t="s">
        <v>33</v>
      </c>
      <c r="D524" s="5" t="s">
        <v>1559</v>
      </c>
      <c r="E524" s="70" t="s">
        <v>15</v>
      </c>
      <c r="F524" s="71">
        <v>4.5</v>
      </c>
      <c r="G524" s="71">
        <v>0</v>
      </c>
      <c r="H524" s="71">
        <v>0</v>
      </c>
      <c r="I524" s="71">
        <v>0</v>
      </c>
      <c r="J524" s="71">
        <v>0</v>
      </c>
      <c r="K524" s="71">
        <v>0</v>
      </c>
      <c r="L524" s="71">
        <v>0</v>
      </c>
      <c r="M524" s="72">
        <v>0</v>
      </c>
      <c r="N524" s="23">
        <v>-0.44444444444444442</v>
      </c>
      <c r="O524" s="16">
        <v>0</v>
      </c>
      <c r="P524" s="15">
        <v>90</v>
      </c>
      <c r="Q524" s="15">
        <f>IFERROR(Table37[[#This Row],[Total]]/Table37[[#This Row],[Mins]]*Table37[[#This Row],[Adj mins]],0)</f>
        <v>0</v>
      </c>
      <c r="R524" s="15">
        <v>0</v>
      </c>
      <c r="S524" s="16" t="s">
        <v>374</v>
      </c>
      <c r="T524" s="17">
        <v>2.7000000000000003E-2</v>
      </c>
      <c r="U524" s="16">
        <v>0</v>
      </c>
      <c r="V524" s="71">
        <v>0</v>
      </c>
      <c r="W524" s="401" t="str">
        <f>IF(ISNA(MATCH($D524,'My Squad'!$C$2:$C$16,0)),"","Yes")</f>
        <v/>
      </c>
    </row>
    <row r="525" spans="1:23" ht="15.75" thickBot="1" x14ac:dyDescent="0.3">
      <c r="A525" s="577">
        <v>541</v>
      </c>
      <c r="B525" s="73">
        <v>10</v>
      </c>
      <c r="C525" s="5" t="s">
        <v>33</v>
      </c>
      <c r="D525" s="5" t="s">
        <v>75</v>
      </c>
      <c r="E525" s="70" t="s">
        <v>15</v>
      </c>
      <c r="F525" s="71">
        <v>6.5</v>
      </c>
      <c r="G525" s="71">
        <v>1.5640000000000001</v>
      </c>
      <c r="H525" s="71">
        <v>0.64800000000000002</v>
      </c>
      <c r="I525" s="71">
        <v>0</v>
      </c>
      <c r="J525" s="71">
        <v>0</v>
      </c>
      <c r="K525" s="71">
        <v>1.6933333333333334</v>
      </c>
      <c r="L525" s="71">
        <v>0.84933333333333338</v>
      </c>
      <c r="M525" s="72">
        <v>4.754666666666667</v>
      </c>
      <c r="N525" s="23">
        <v>0.42379487179487185</v>
      </c>
      <c r="O525" s="16">
        <v>88.266999999999996</v>
      </c>
      <c r="P525" s="15">
        <v>90</v>
      </c>
      <c r="Q525" s="15">
        <f>IFERROR(Table37[[#This Row],[Total]]/Table37[[#This Row],[Mins]]*Table37[[#This Row],[Adj mins]],0)</f>
        <v>4.8480179455515664</v>
      </c>
      <c r="R525" s="15">
        <v>7.9</v>
      </c>
      <c r="S525" s="16">
        <v>79</v>
      </c>
      <c r="T525" s="17">
        <v>3.4000000000000002E-2</v>
      </c>
      <c r="U525" s="16">
        <v>41</v>
      </c>
      <c r="V525" s="71">
        <v>4.5999999999999996</v>
      </c>
      <c r="W525" s="401" t="str">
        <f>IF(ISNA(MATCH($D525,'My Squad'!$C$2:$C$16,0)),"","Yes")</f>
        <v/>
      </c>
    </row>
    <row r="526" spans="1:23" ht="15.75" thickBot="1" x14ac:dyDescent="0.3">
      <c r="A526" s="577">
        <v>73</v>
      </c>
      <c r="B526" s="73">
        <v>11</v>
      </c>
      <c r="C526" s="5" t="s">
        <v>35</v>
      </c>
      <c r="D526" s="5" t="s">
        <v>147</v>
      </c>
      <c r="E526" s="70" t="s">
        <v>16</v>
      </c>
      <c r="F526" s="71">
        <v>4.3</v>
      </c>
      <c r="G526" s="71">
        <v>0</v>
      </c>
      <c r="H526" s="71">
        <v>0</v>
      </c>
      <c r="I526" s="71">
        <v>4.1333333333333333E-2</v>
      </c>
      <c r="J526" s="71">
        <v>4.2666666666666665E-2</v>
      </c>
      <c r="K526" s="71">
        <v>8.2333333333333342E-2</v>
      </c>
      <c r="L526" s="71">
        <v>5.6666666666666671E-3</v>
      </c>
      <c r="M526" s="72">
        <v>0.17199999999999999</v>
      </c>
      <c r="N526" s="23">
        <v>-0.42511627906976746</v>
      </c>
      <c r="O526" s="16">
        <v>4.0549999999999997</v>
      </c>
      <c r="P526" s="15">
        <v>90</v>
      </c>
      <c r="Q526" s="15">
        <f>IFERROR(Table37[[#This Row],[Total]]/Table37[[#This Row],[Mins]]*Table37[[#This Row],[Adj mins]],0)</f>
        <v>3.8175092478421702</v>
      </c>
      <c r="R526" s="15">
        <v>2</v>
      </c>
      <c r="S526" s="16">
        <v>0</v>
      </c>
      <c r="T526" s="17">
        <v>1.1000000000000001E-2</v>
      </c>
      <c r="U526" s="16">
        <v>7</v>
      </c>
      <c r="V526" s="71">
        <v>3.5</v>
      </c>
      <c r="W526" s="401" t="str">
        <f>IF(ISNA(MATCH($D526,'My Squad'!$C$2:$C$16,0)),"","Yes")</f>
        <v/>
      </c>
    </row>
    <row r="527" spans="1:23" ht="15.75" thickBot="1" x14ac:dyDescent="0.3">
      <c r="A527" s="577">
        <v>15</v>
      </c>
      <c r="B527" s="73">
        <v>11</v>
      </c>
      <c r="C527" s="5" t="s">
        <v>35</v>
      </c>
      <c r="D527" s="5" t="s">
        <v>130</v>
      </c>
      <c r="E527" s="70" t="s">
        <v>16</v>
      </c>
      <c r="F527" s="71">
        <v>5.6</v>
      </c>
      <c r="G527" s="71">
        <v>0</v>
      </c>
      <c r="H527" s="71">
        <v>2E-3</v>
      </c>
      <c r="I527" s="71">
        <v>0.54933333333333345</v>
      </c>
      <c r="J527" s="71">
        <v>0.89500000000000002</v>
      </c>
      <c r="K527" s="71">
        <v>1.8846666666666667</v>
      </c>
      <c r="L527" s="71">
        <v>0.15333333333333332</v>
      </c>
      <c r="M527" s="72">
        <v>3.4843333333333333</v>
      </c>
      <c r="N527" s="23">
        <v>0.2650595238095238</v>
      </c>
      <c r="O527" s="16">
        <v>85.303333333333327</v>
      </c>
      <c r="P527" s="15">
        <v>90</v>
      </c>
      <c r="Q527" s="15">
        <f>IFERROR(Table37[[#This Row],[Total]]/Table37[[#This Row],[Mins]]*Table37[[#This Row],[Adj mins]],0)</f>
        <v>3.6761752178500258</v>
      </c>
      <c r="R527" s="15">
        <v>9</v>
      </c>
      <c r="S527" s="16">
        <v>90</v>
      </c>
      <c r="T527" s="17">
        <v>0.30399999999999999</v>
      </c>
      <c r="U527" s="16">
        <v>37</v>
      </c>
      <c r="V527" s="71">
        <v>4.0999999999999996</v>
      </c>
      <c r="W527" s="401" t="str">
        <f>IF(ISNA(MATCH($D527,'My Squad'!$C$2:$C$16,0)),"","Yes")</f>
        <v/>
      </c>
    </row>
    <row r="528" spans="1:23" ht="15.75" thickBot="1" x14ac:dyDescent="0.3">
      <c r="A528" s="577">
        <v>639</v>
      </c>
      <c r="B528" s="73">
        <v>11</v>
      </c>
      <c r="C528" s="5" t="s">
        <v>35</v>
      </c>
      <c r="D528" s="5" t="s">
        <v>1491</v>
      </c>
      <c r="E528" s="70" t="s">
        <v>16</v>
      </c>
      <c r="F528" s="71">
        <v>4.5</v>
      </c>
      <c r="G528" s="71">
        <v>0</v>
      </c>
      <c r="H528" s="71">
        <v>0</v>
      </c>
      <c r="I528" s="71">
        <v>4.0000000000000001E-3</v>
      </c>
      <c r="J528" s="71">
        <v>3.0000000000000001E-3</v>
      </c>
      <c r="K528" s="71">
        <v>7.3333333333333332E-3</v>
      </c>
      <c r="L528" s="71">
        <v>0</v>
      </c>
      <c r="M528" s="72">
        <v>1.4333333333333333E-2</v>
      </c>
      <c r="N528" s="23">
        <v>-0.44125925925925924</v>
      </c>
      <c r="O528" s="16">
        <v>0.33</v>
      </c>
      <c r="P528" s="15">
        <v>90</v>
      </c>
      <c r="Q528" s="15">
        <f>IFERROR(Table37[[#This Row],[Total]]/Table37[[#This Row],[Mins]]*Table37[[#This Row],[Adj mins]],0)</f>
        <v>3.9090909090909087</v>
      </c>
      <c r="R528" s="15">
        <v>0</v>
      </c>
      <c r="S528" s="16">
        <v>0</v>
      </c>
      <c r="T528" s="17">
        <v>0</v>
      </c>
      <c r="U528" s="16">
        <v>0</v>
      </c>
      <c r="V528" s="71">
        <v>0</v>
      </c>
      <c r="W528" s="401" t="str">
        <f>IF(ISNA(MATCH($D528,'My Squad'!$C$2:$C$16,0)),"","Yes")</f>
        <v/>
      </c>
    </row>
    <row r="529" spans="1:23" ht="15.75" thickBot="1" x14ac:dyDescent="0.3">
      <c r="A529" s="577">
        <v>21</v>
      </c>
      <c r="B529" s="73">
        <v>11</v>
      </c>
      <c r="C529" s="5" t="s">
        <v>35</v>
      </c>
      <c r="D529" s="5" t="s">
        <v>1492</v>
      </c>
      <c r="E529" s="70" t="s">
        <v>14</v>
      </c>
      <c r="F529" s="71">
        <v>4.3</v>
      </c>
      <c r="G529" s="71">
        <v>0</v>
      </c>
      <c r="H529" s="71">
        <v>0</v>
      </c>
      <c r="I529" s="71">
        <v>0</v>
      </c>
      <c r="J529" s="71">
        <v>0</v>
      </c>
      <c r="K529" s="71">
        <v>0</v>
      </c>
      <c r="L529" s="71">
        <v>0</v>
      </c>
      <c r="M529" s="72">
        <v>0</v>
      </c>
      <c r="N529" s="23">
        <v>-0.46511627906976744</v>
      </c>
      <c r="O529" s="16">
        <v>0</v>
      </c>
      <c r="P529" s="15">
        <v>90</v>
      </c>
      <c r="Q529" s="15">
        <f>IFERROR(Table37[[#This Row],[Total]]/Table37[[#This Row],[Mins]]*Table37[[#This Row],[Adj mins]],0)</f>
        <v>0</v>
      </c>
      <c r="R529" s="15">
        <v>0</v>
      </c>
      <c r="S529" s="16" t="s">
        <v>374</v>
      </c>
      <c r="T529" s="17">
        <v>0</v>
      </c>
      <c r="U529" s="16">
        <v>0</v>
      </c>
      <c r="V529" s="71">
        <v>0</v>
      </c>
      <c r="W529" s="401" t="str">
        <f>IF(ISNA(MATCH($D529,'My Squad'!$C$2:$C$16,0)),"","Yes")</f>
        <v/>
      </c>
    </row>
    <row r="530" spans="1:23" ht="15.75" thickBot="1" x14ac:dyDescent="0.3">
      <c r="A530" s="577">
        <v>578</v>
      </c>
      <c r="B530" s="73">
        <v>11</v>
      </c>
      <c r="C530" s="5" t="s">
        <v>35</v>
      </c>
      <c r="D530" s="5" t="s">
        <v>603</v>
      </c>
      <c r="E530" s="70" t="s">
        <v>14</v>
      </c>
      <c r="F530" s="71">
        <v>5.8</v>
      </c>
      <c r="G530" s="71">
        <v>9.6000000000000002E-2</v>
      </c>
      <c r="H530" s="71">
        <v>7.3999999999999996E-2</v>
      </c>
      <c r="I530" s="71">
        <v>0.25600000000000001</v>
      </c>
      <c r="J530" s="71">
        <v>0</v>
      </c>
      <c r="K530" s="71">
        <v>0.69399999999999995</v>
      </c>
      <c r="L530" s="71">
        <v>9.7333333333333327E-2</v>
      </c>
      <c r="M530" s="72">
        <v>1.2173333333333334</v>
      </c>
      <c r="N530" s="23">
        <v>-0.13494252873563217</v>
      </c>
      <c r="O530" s="16">
        <v>34.786666666666669</v>
      </c>
      <c r="P530" s="15">
        <v>90</v>
      </c>
      <c r="Q530" s="15">
        <f>IFERROR(Table37[[#This Row],[Total]]/Table37[[#This Row],[Mins]]*Table37[[#This Row],[Adj mins]],0)</f>
        <v>3.1494825603679573</v>
      </c>
      <c r="R530" s="15">
        <v>4.3</v>
      </c>
      <c r="S530" s="16">
        <v>64</v>
      </c>
      <c r="T530" s="17">
        <v>1.9E-2</v>
      </c>
      <c r="U530" s="16">
        <v>14</v>
      </c>
      <c r="V530" s="71">
        <v>2.2999999999999998</v>
      </c>
      <c r="W530" s="401" t="str">
        <f>IF(ISNA(MATCH($D530,'My Squad'!$C$2:$C$16,0)),"","Yes")</f>
        <v/>
      </c>
    </row>
    <row r="531" spans="1:23" ht="15.75" thickBot="1" x14ac:dyDescent="0.3">
      <c r="A531" s="577">
        <v>24</v>
      </c>
      <c r="B531" s="73">
        <v>11</v>
      </c>
      <c r="C531" s="5" t="s">
        <v>35</v>
      </c>
      <c r="D531" s="5" t="s">
        <v>105</v>
      </c>
      <c r="E531" s="70" t="s">
        <v>14</v>
      </c>
      <c r="F531" s="71">
        <v>6.3</v>
      </c>
      <c r="G531" s="71">
        <v>0.14399999999999999</v>
      </c>
      <c r="H531" s="71">
        <v>0.13300000000000001</v>
      </c>
      <c r="I531" s="71">
        <v>0.57366666666666677</v>
      </c>
      <c r="J531" s="71">
        <v>0</v>
      </c>
      <c r="K531" s="71">
        <v>1.7486666666666668</v>
      </c>
      <c r="L531" s="71">
        <v>0.14899999999999999</v>
      </c>
      <c r="M531" s="72">
        <v>2.7483333333333335</v>
      </c>
      <c r="N531" s="23">
        <v>0.11878306878306881</v>
      </c>
      <c r="O531" s="16">
        <v>86.822666666666663</v>
      </c>
      <c r="P531" s="15">
        <v>90</v>
      </c>
      <c r="Q531" s="15">
        <f>IFERROR(Table37[[#This Row],[Total]]/Table37[[#This Row],[Mins]]*Table37[[#This Row],[Adj mins]],0)</f>
        <v>2.8489104227774624</v>
      </c>
      <c r="R531" s="15">
        <v>6.5</v>
      </c>
      <c r="S531" s="16">
        <v>84</v>
      </c>
      <c r="T531" s="17">
        <v>4.2999999999999997E-2</v>
      </c>
      <c r="U531" s="16">
        <v>25</v>
      </c>
      <c r="V531" s="71">
        <v>3.6</v>
      </c>
      <c r="W531" s="401" t="str">
        <f>IF(ISNA(MATCH($D531,'My Squad'!$C$2:$C$16,0)),"","Yes")</f>
        <v/>
      </c>
    </row>
    <row r="532" spans="1:23" ht="15.75" thickBot="1" x14ac:dyDescent="0.3">
      <c r="A532" s="577">
        <v>3</v>
      </c>
      <c r="B532" s="73">
        <v>11</v>
      </c>
      <c r="C532" s="5" t="s">
        <v>35</v>
      </c>
      <c r="D532" s="5" t="s">
        <v>604</v>
      </c>
      <c r="E532" s="70" t="s">
        <v>14</v>
      </c>
      <c r="F532" s="71">
        <v>6.3</v>
      </c>
      <c r="G532" s="71">
        <v>0.64800000000000002</v>
      </c>
      <c r="H532" s="71">
        <v>0.1</v>
      </c>
      <c r="I532" s="71">
        <v>0.48766666666666664</v>
      </c>
      <c r="J532" s="71">
        <v>0</v>
      </c>
      <c r="K532" s="71">
        <v>1.5473333333333334</v>
      </c>
      <c r="L532" s="71">
        <v>0.27933333333333332</v>
      </c>
      <c r="M532" s="72">
        <v>3.0623333333333331</v>
      </c>
      <c r="N532" s="23">
        <v>0.16862433862433859</v>
      </c>
      <c r="O532" s="16">
        <v>75.025999999999996</v>
      </c>
      <c r="P532" s="15">
        <v>90</v>
      </c>
      <c r="Q532" s="15">
        <f>IFERROR(Table37[[#This Row],[Total]]/Table37[[#This Row],[Mins]]*Table37[[#This Row],[Adj mins]],0)</f>
        <v>3.673526510809586</v>
      </c>
      <c r="R532" s="15">
        <v>8.6</v>
      </c>
      <c r="S532" s="16">
        <v>86</v>
      </c>
      <c r="T532" s="17">
        <v>0.255</v>
      </c>
      <c r="U532" s="16">
        <v>41</v>
      </c>
      <c r="V532" s="71">
        <v>4.5999999999999996</v>
      </c>
      <c r="W532" s="401" t="str">
        <f>IF(ISNA(MATCH($D532,'My Squad'!$C$2:$C$16,0)),"","Yes")</f>
        <v>Yes</v>
      </c>
    </row>
    <row r="533" spans="1:23" ht="15.75" thickBot="1" x14ac:dyDescent="0.3">
      <c r="A533" s="577">
        <v>8</v>
      </c>
      <c r="B533" s="73">
        <v>11</v>
      </c>
      <c r="C533" s="5" t="s">
        <v>35</v>
      </c>
      <c r="D533" s="5" t="s">
        <v>231</v>
      </c>
      <c r="E533" s="70" t="s">
        <v>14</v>
      </c>
      <c r="F533" s="71">
        <v>4.8</v>
      </c>
      <c r="G533" s="71">
        <v>8.0000000000000002E-3</v>
      </c>
      <c r="H533" s="71">
        <v>4.0000000000000001E-3</v>
      </c>
      <c r="I533" s="71">
        <v>2.5333333333333336E-2</v>
      </c>
      <c r="J533" s="71">
        <v>0</v>
      </c>
      <c r="K533" s="71">
        <v>6.7666666666666667E-2</v>
      </c>
      <c r="L533" s="71">
        <v>6.6666666666666671E-3</v>
      </c>
      <c r="M533" s="72">
        <v>0.11166666666666666</v>
      </c>
      <c r="N533" s="23">
        <v>-0.39340277777777782</v>
      </c>
      <c r="O533" s="16">
        <v>3.12</v>
      </c>
      <c r="P533" s="15">
        <v>90</v>
      </c>
      <c r="Q533" s="15">
        <f>IFERROR(Table37[[#This Row],[Total]]/Table37[[#This Row],[Mins]]*Table37[[#This Row],[Adj mins]],0)</f>
        <v>3.2211538461538458</v>
      </c>
      <c r="R533" s="15">
        <v>1.1000000000000001</v>
      </c>
      <c r="S533" s="16">
        <v>25</v>
      </c>
      <c r="T533" s="17">
        <v>2E-3</v>
      </c>
      <c r="U533" s="16">
        <v>3</v>
      </c>
      <c r="V533" s="71">
        <v>0.8</v>
      </c>
      <c r="W533" s="401" t="str">
        <f>IF(ISNA(MATCH($D533,'My Squad'!$C$2:$C$16,0)),"","Yes")</f>
        <v/>
      </c>
    </row>
    <row r="534" spans="1:23" ht="15.75" thickBot="1" x14ac:dyDescent="0.3">
      <c r="A534" s="577">
        <v>6</v>
      </c>
      <c r="B534" s="73">
        <v>11</v>
      </c>
      <c r="C534" s="5" t="s">
        <v>35</v>
      </c>
      <c r="D534" s="5" t="s">
        <v>291</v>
      </c>
      <c r="E534" s="70" t="s">
        <v>14</v>
      </c>
      <c r="F534" s="71">
        <v>5.5</v>
      </c>
      <c r="G534" s="71">
        <v>0.19800000000000001</v>
      </c>
      <c r="H534" s="71">
        <v>0.19400000000000001</v>
      </c>
      <c r="I534" s="71">
        <v>0.33533333333333337</v>
      </c>
      <c r="J534" s="71">
        <v>0</v>
      </c>
      <c r="K534" s="71">
        <v>0.8793333333333333</v>
      </c>
      <c r="L534" s="71">
        <v>9.9666666666666667E-2</v>
      </c>
      <c r="M534" s="72">
        <v>1.7063333333333333</v>
      </c>
      <c r="N534" s="23">
        <v>-5.339393939393941E-2</v>
      </c>
      <c r="O534" s="16">
        <v>53.585000000000001</v>
      </c>
      <c r="P534" s="15">
        <v>90</v>
      </c>
      <c r="Q534" s="15">
        <f>IFERROR(Table37[[#This Row],[Total]]/Table37[[#This Row],[Mins]]*Table37[[#This Row],[Adj mins]],0)</f>
        <v>2.8659139684613226</v>
      </c>
      <c r="R534" s="15">
        <v>5.8</v>
      </c>
      <c r="S534" s="16">
        <v>75</v>
      </c>
      <c r="T534" s="17">
        <v>1.2E-2</v>
      </c>
      <c r="U534" s="16">
        <v>21</v>
      </c>
      <c r="V534" s="71">
        <v>3</v>
      </c>
      <c r="W534" s="401" t="str">
        <f>IF(ISNA(MATCH($D534,'My Squad'!$C$2:$C$16,0)),"","Yes")</f>
        <v/>
      </c>
    </row>
    <row r="535" spans="1:23" ht="15.75" thickBot="1" x14ac:dyDescent="0.3">
      <c r="A535" s="577">
        <v>25</v>
      </c>
      <c r="B535" s="73">
        <v>11</v>
      </c>
      <c r="C535" s="5" t="s">
        <v>35</v>
      </c>
      <c r="D535" s="5" t="s">
        <v>117</v>
      </c>
      <c r="E535" s="70" t="s">
        <v>14</v>
      </c>
      <c r="F535" s="71">
        <v>4.8</v>
      </c>
      <c r="G535" s="71">
        <v>5.3999999999999999E-2</v>
      </c>
      <c r="H535" s="71">
        <v>7.1999999999999995E-2</v>
      </c>
      <c r="I535" s="71">
        <v>0.10533333333333333</v>
      </c>
      <c r="J535" s="71">
        <v>0</v>
      </c>
      <c r="K535" s="71">
        <v>0.35233333333333333</v>
      </c>
      <c r="L535" s="71">
        <v>5.3999999999999999E-2</v>
      </c>
      <c r="M535" s="72">
        <v>0.63766666666666671</v>
      </c>
      <c r="N535" s="23">
        <v>-0.28381944444444446</v>
      </c>
      <c r="O535" s="16">
        <v>16.692</v>
      </c>
      <c r="P535" s="15">
        <v>90</v>
      </c>
      <c r="Q535" s="15">
        <f>IFERROR(Table37[[#This Row],[Total]]/Table37[[#This Row],[Mins]]*Table37[[#This Row],[Adj mins]],0)</f>
        <v>3.4381739755571536</v>
      </c>
      <c r="R535" s="15">
        <v>0.9</v>
      </c>
      <c r="S535" s="16">
        <v>40</v>
      </c>
      <c r="T535" s="17">
        <v>0.01</v>
      </c>
      <c r="U535" s="16">
        <v>7</v>
      </c>
      <c r="V535" s="71">
        <v>3.5</v>
      </c>
      <c r="W535" s="401" t="str">
        <f>IF(ISNA(MATCH($D535,'My Squad'!$C$2:$C$16,0)),"","Yes")</f>
        <v/>
      </c>
    </row>
    <row r="536" spans="1:23" ht="15.75" thickBot="1" x14ac:dyDescent="0.3">
      <c r="A536" s="577">
        <v>22</v>
      </c>
      <c r="B536" s="73">
        <v>11</v>
      </c>
      <c r="C536" s="5" t="s">
        <v>35</v>
      </c>
      <c r="D536" s="5" t="s">
        <v>292</v>
      </c>
      <c r="E536" s="70" t="s">
        <v>14</v>
      </c>
      <c r="F536" s="71">
        <v>4.8</v>
      </c>
      <c r="G536" s="71">
        <v>0</v>
      </c>
      <c r="H536" s="71">
        <v>0</v>
      </c>
      <c r="I536" s="71">
        <v>0</v>
      </c>
      <c r="J536" s="71">
        <v>0</v>
      </c>
      <c r="K536" s="71">
        <v>0</v>
      </c>
      <c r="L536" s="71">
        <v>0</v>
      </c>
      <c r="M536" s="72">
        <v>0</v>
      </c>
      <c r="N536" s="23">
        <v>-0.41666666666666669</v>
      </c>
      <c r="O536" s="16">
        <v>0</v>
      </c>
      <c r="P536" s="15">
        <v>90</v>
      </c>
      <c r="Q536" s="15">
        <f>IFERROR(Table37[[#This Row],[Total]]/Table37[[#This Row],[Mins]]*Table37[[#This Row],[Adj mins]],0)</f>
        <v>0</v>
      </c>
      <c r="R536" s="15">
        <v>0.1</v>
      </c>
      <c r="S536" s="16">
        <v>7</v>
      </c>
      <c r="T536" s="17">
        <v>0</v>
      </c>
      <c r="U536" s="16">
        <v>1</v>
      </c>
      <c r="V536" s="71">
        <v>1</v>
      </c>
      <c r="W536" s="401" t="str">
        <f>IF(ISNA(MATCH($D536,'My Squad'!$C$2:$C$16,0)),"","Yes")</f>
        <v/>
      </c>
    </row>
    <row r="537" spans="1:23" ht="15.75" thickBot="1" x14ac:dyDescent="0.3">
      <c r="A537" s="577">
        <v>18</v>
      </c>
      <c r="B537" s="73">
        <v>11</v>
      </c>
      <c r="C537" s="5" t="s">
        <v>35</v>
      </c>
      <c r="D537" s="5" t="s">
        <v>127</v>
      </c>
      <c r="E537" s="70" t="s">
        <v>14</v>
      </c>
      <c r="F537" s="71">
        <v>6</v>
      </c>
      <c r="G537" s="71">
        <v>7.3999999999999996E-2</v>
      </c>
      <c r="H537" s="71">
        <v>5.0999999999999997E-2</v>
      </c>
      <c r="I537" s="71">
        <v>0.57899999999999996</v>
      </c>
      <c r="J537" s="71">
        <v>0</v>
      </c>
      <c r="K537" s="71">
        <v>1.8056666666666665</v>
      </c>
      <c r="L537" s="71">
        <v>0.20066666666666666</v>
      </c>
      <c r="M537" s="72">
        <v>2.7103333333333333</v>
      </c>
      <c r="N537" s="23">
        <v>0.11838888888888888</v>
      </c>
      <c r="O537" s="16">
        <v>88.268333333333331</v>
      </c>
      <c r="P537" s="15">
        <v>90</v>
      </c>
      <c r="Q537" s="15">
        <f>IFERROR(Table37[[#This Row],[Total]]/Table37[[#This Row],[Mins]]*Table37[[#This Row],[Adj mins]],0)</f>
        <v>2.7635052208228696</v>
      </c>
      <c r="R537" s="15">
        <v>7.3</v>
      </c>
      <c r="S537" s="16">
        <v>82</v>
      </c>
      <c r="T537" s="17">
        <v>0.23100000000000001</v>
      </c>
      <c r="U537" s="16">
        <v>19</v>
      </c>
      <c r="V537" s="71">
        <v>2.4</v>
      </c>
      <c r="W537" s="401" t="str">
        <f>IF(ISNA(MATCH($D537,'My Squad'!$C$2:$C$16,0)),"","Yes")</f>
        <v/>
      </c>
    </row>
    <row r="538" spans="1:23" ht="15.75" thickBot="1" x14ac:dyDescent="0.3">
      <c r="A538" s="577">
        <v>17</v>
      </c>
      <c r="B538" s="73">
        <v>11</v>
      </c>
      <c r="C538" s="5" t="s">
        <v>35</v>
      </c>
      <c r="D538" s="5" t="s">
        <v>36</v>
      </c>
      <c r="E538" s="70" t="s">
        <v>13</v>
      </c>
      <c r="F538" s="71">
        <v>10</v>
      </c>
      <c r="G538" s="71">
        <v>1.575</v>
      </c>
      <c r="H538" s="71">
        <v>0.83299999999999996</v>
      </c>
      <c r="I538" s="71">
        <v>0.23200000000000001</v>
      </c>
      <c r="J538" s="71">
        <v>0</v>
      </c>
      <c r="K538" s="71">
        <v>1.6143333333333334</v>
      </c>
      <c r="L538" s="71">
        <v>0.54300000000000004</v>
      </c>
      <c r="M538" s="72">
        <v>4.7973333333333334</v>
      </c>
      <c r="N538" s="23">
        <v>0.27973333333333333</v>
      </c>
      <c r="O538" s="16">
        <v>80.585333333333338</v>
      </c>
      <c r="P538" s="15">
        <v>90</v>
      </c>
      <c r="Q538" s="15">
        <f>IFERROR(Table37[[#This Row],[Total]]/Table37[[#This Row],[Mins]]*Table37[[#This Row],[Adj mins]],0)</f>
        <v>5.3577987723158884</v>
      </c>
      <c r="R538" s="15">
        <v>7.2</v>
      </c>
      <c r="S538" s="16">
        <v>81</v>
      </c>
      <c r="T538" s="17">
        <v>0.23100000000000001</v>
      </c>
      <c r="U538" s="16">
        <v>63</v>
      </c>
      <c r="V538" s="71">
        <v>7.9</v>
      </c>
      <c r="W538" s="401" t="str">
        <f>IF(ISNA(MATCH($D538,'My Squad'!$C$2:$C$16,0)),"","Yes")</f>
        <v/>
      </c>
    </row>
    <row r="539" spans="1:23" ht="15.75" thickBot="1" x14ac:dyDescent="0.3">
      <c r="A539" s="577">
        <v>16</v>
      </c>
      <c r="B539" s="73">
        <v>11</v>
      </c>
      <c r="C539" s="5" t="s">
        <v>35</v>
      </c>
      <c r="D539" s="5" t="s">
        <v>142</v>
      </c>
      <c r="E539" s="70" t="s">
        <v>13</v>
      </c>
      <c r="F539" s="71">
        <v>6.3</v>
      </c>
      <c r="G539" s="71">
        <v>0.27</v>
      </c>
      <c r="H539" s="71">
        <v>0.45800000000000002</v>
      </c>
      <c r="I539" s="71">
        <v>0.24833333333333332</v>
      </c>
      <c r="J539" s="71">
        <v>0</v>
      </c>
      <c r="K539" s="71">
        <v>1.7013333333333334</v>
      </c>
      <c r="L539" s="71">
        <v>0.13433333333333333</v>
      </c>
      <c r="M539" s="72">
        <v>2.8119999999999998</v>
      </c>
      <c r="N539" s="23">
        <v>0.12888888888888886</v>
      </c>
      <c r="O539" s="16">
        <v>85.576333333333338</v>
      </c>
      <c r="P539" s="15">
        <v>90</v>
      </c>
      <c r="Q539" s="15">
        <f>IFERROR(Table37[[#This Row],[Total]]/Table37[[#This Row],[Mins]]*Table37[[#This Row],[Adj mins]],0)</f>
        <v>2.9573597061492851</v>
      </c>
      <c r="R539" s="15">
        <v>7.5</v>
      </c>
      <c r="S539" s="16">
        <v>84</v>
      </c>
      <c r="T539" s="17">
        <v>2.8999999999999998E-2</v>
      </c>
      <c r="U539" s="16">
        <v>15</v>
      </c>
      <c r="V539" s="71">
        <v>1.9</v>
      </c>
      <c r="W539" s="401" t="str">
        <f>IF(ISNA(MATCH($D539,'My Squad'!$C$2:$C$16,0)),"","Yes")</f>
        <v/>
      </c>
    </row>
    <row r="540" spans="1:23" ht="15.75" thickBot="1" x14ac:dyDescent="0.3">
      <c r="A540" s="577">
        <v>7</v>
      </c>
      <c r="B540" s="73">
        <v>11</v>
      </c>
      <c r="C540" s="5" t="s">
        <v>35</v>
      </c>
      <c r="D540" s="5" t="s">
        <v>241</v>
      </c>
      <c r="E540" s="70" t="s">
        <v>13</v>
      </c>
      <c r="F540" s="71">
        <v>4.8</v>
      </c>
      <c r="G540" s="71">
        <v>0</v>
      </c>
      <c r="H540" s="71">
        <v>1.0999999999999999E-2</v>
      </c>
      <c r="I540" s="71">
        <v>6.6666666666666671E-3</v>
      </c>
      <c r="J540" s="71">
        <v>0</v>
      </c>
      <c r="K540" s="71">
        <v>4.9000000000000002E-2</v>
      </c>
      <c r="L540" s="71">
        <v>2.3333333333333335E-3</v>
      </c>
      <c r="M540" s="72">
        <v>6.9000000000000006E-2</v>
      </c>
      <c r="N540" s="23">
        <v>-0.40229166666666671</v>
      </c>
      <c r="O540" s="16">
        <v>2.4300000000000002</v>
      </c>
      <c r="P540" s="15">
        <v>90</v>
      </c>
      <c r="Q540" s="15">
        <f>IFERROR(Table37[[#This Row],[Total]]/Table37[[#This Row],[Mins]]*Table37[[#This Row],[Adj mins]],0)</f>
        <v>2.5555555555555558</v>
      </c>
      <c r="R540" s="15">
        <v>1.7</v>
      </c>
      <c r="S540" s="16">
        <v>75</v>
      </c>
      <c r="T540" s="17">
        <v>3.0000000000000001E-3</v>
      </c>
      <c r="U540" s="16">
        <v>4</v>
      </c>
      <c r="V540" s="71">
        <v>2</v>
      </c>
      <c r="W540" s="401" t="str">
        <f>IF(ISNA(MATCH($D540,'My Squad'!$C$2:$C$16,0)),"","Yes")</f>
        <v/>
      </c>
    </row>
    <row r="541" spans="1:23" ht="15.75" thickBot="1" x14ac:dyDescent="0.3">
      <c r="A541" s="577">
        <v>633</v>
      </c>
      <c r="B541" s="73">
        <v>11</v>
      </c>
      <c r="C541" s="5" t="s">
        <v>35</v>
      </c>
      <c r="D541" s="5" t="s">
        <v>1493</v>
      </c>
      <c r="E541" s="70" t="s">
        <v>13</v>
      </c>
      <c r="F541" s="71">
        <v>6</v>
      </c>
      <c r="G541" s="71">
        <v>9.3333333333333338E-2</v>
      </c>
      <c r="H541" s="71">
        <v>5.8000000000000003E-2</v>
      </c>
      <c r="I541" s="71">
        <v>3.2000000000000001E-2</v>
      </c>
      <c r="J541" s="71">
        <v>0</v>
      </c>
      <c r="K541" s="71">
        <v>0.23666666666666666</v>
      </c>
      <c r="L541" s="71">
        <v>2.7333333333333334E-2</v>
      </c>
      <c r="M541" s="72">
        <v>0.44733333333333336</v>
      </c>
      <c r="N541" s="23">
        <v>-0.25877777777777777</v>
      </c>
      <c r="O541" s="16">
        <v>11.978999999999999</v>
      </c>
      <c r="P541" s="15">
        <v>90</v>
      </c>
      <c r="Q541" s="15">
        <f>IFERROR(Table37[[#This Row],[Total]]/Table37[[#This Row],[Mins]]*Table37[[#This Row],[Adj mins]],0)</f>
        <v>3.3608815426997247</v>
      </c>
      <c r="R541" s="15">
        <v>2.2000000000000002</v>
      </c>
      <c r="S541" s="16">
        <v>67</v>
      </c>
      <c r="T541" s="17">
        <v>1E-3</v>
      </c>
      <c r="U541" s="16">
        <v>11</v>
      </c>
      <c r="V541" s="71">
        <v>3.7</v>
      </c>
      <c r="W541" s="401" t="str">
        <f>IF(ISNA(MATCH($D541,'My Squad'!$C$2:$C$16,0)),"","Yes")</f>
        <v/>
      </c>
    </row>
    <row r="542" spans="1:23" ht="15.75" thickBot="1" x14ac:dyDescent="0.3">
      <c r="A542" s="577">
        <v>23</v>
      </c>
      <c r="B542" s="73">
        <v>11</v>
      </c>
      <c r="C542" s="5" t="s">
        <v>35</v>
      </c>
      <c r="D542" s="5" t="s">
        <v>224</v>
      </c>
      <c r="E542" s="70" t="s">
        <v>13</v>
      </c>
      <c r="F542" s="71">
        <v>6.9</v>
      </c>
      <c r="G542" s="71">
        <v>0.45333333333333331</v>
      </c>
      <c r="H542" s="71">
        <v>0.19400000000000001</v>
      </c>
      <c r="I542" s="71">
        <v>8.6333333333333331E-2</v>
      </c>
      <c r="J542" s="71">
        <v>0</v>
      </c>
      <c r="K542" s="71">
        <v>0.64266666666666661</v>
      </c>
      <c r="L542" s="71">
        <v>0.122</v>
      </c>
      <c r="M542" s="72">
        <v>1.4983333333333333</v>
      </c>
      <c r="N542" s="23">
        <v>-7.2705314009661834E-2</v>
      </c>
      <c r="O542" s="16">
        <v>30.425000000000001</v>
      </c>
      <c r="P542" s="15">
        <v>90</v>
      </c>
      <c r="Q542" s="15">
        <f>IFERROR(Table37[[#This Row],[Total]]/Table37[[#This Row],[Mins]]*Table37[[#This Row],[Adj mins]],0)</f>
        <v>4.4322103533278554</v>
      </c>
      <c r="R542" s="15">
        <v>5.4</v>
      </c>
      <c r="S542" s="16">
        <v>54</v>
      </c>
      <c r="T542" s="17">
        <v>2.5000000000000001E-2</v>
      </c>
      <c r="U542" s="16">
        <v>28</v>
      </c>
      <c r="V542" s="71">
        <v>3.1</v>
      </c>
      <c r="W542" s="401" t="str">
        <f>IF(ISNA(MATCH($D542,'My Squad'!$C$2:$C$16,0)),"","Yes")</f>
        <v/>
      </c>
    </row>
    <row r="543" spans="1:23" ht="15.75" thickBot="1" x14ac:dyDescent="0.3">
      <c r="A543" s="577">
        <v>13</v>
      </c>
      <c r="B543" s="73">
        <v>11</v>
      </c>
      <c r="C543" s="5" t="s">
        <v>35</v>
      </c>
      <c r="D543" s="5" t="s">
        <v>70</v>
      </c>
      <c r="E543" s="70" t="s">
        <v>13</v>
      </c>
      <c r="F543" s="71">
        <v>8.1999999999999993</v>
      </c>
      <c r="G543" s="71">
        <v>0.99833333333333329</v>
      </c>
      <c r="H543" s="71">
        <v>0.745</v>
      </c>
      <c r="I543" s="71">
        <v>0.24566666666666667</v>
      </c>
      <c r="J543" s="71">
        <v>0</v>
      </c>
      <c r="K543" s="71">
        <v>1.7863333333333333</v>
      </c>
      <c r="L543" s="71">
        <v>0.37566666666666665</v>
      </c>
      <c r="M543" s="72">
        <v>4.1509999999999998</v>
      </c>
      <c r="N543" s="23">
        <v>0.26231707317073172</v>
      </c>
      <c r="O543" s="16">
        <v>85.12133333333334</v>
      </c>
      <c r="P543" s="15">
        <v>90</v>
      </c>
      <c r="Q543" s="15">
        <f>IFERROR(Table37[[#This Row],[Total]]/Table37[[#This Row],[Mins]]*Table37[[#This Row],[Adj mins]],0)</f>
        <v>4.3889115145439446</v>
      </c>
      <c r="R543" s="15">
        <v>2.8</v>
      </c>
      <c r="S543" s="16">
        <v>84</v>
      </c>
      <c r="T543" s="17">
        <v>3.2000000000000001E-2</v>
      </c>
      <c r="U543" s="16">
        <v>7</v>
      </c>
      <c r="V543" s="71">
        <v>2.2999999999999998</v>
      </c>
      <c r="W543" s="401" t="str">
        <f>IF(ISNA(MATCH($D543,'My Squad'!$C$2:$C$16,0)),"","Yes")</f>
        <v/>
      </c>
    </row>
    <row r="544" spans="1:23" ht="15.75" thickBot="1" x14ac:dyDescent="0.3">
      <c r="A544" s="577">
        <v>9</v>
      </c>
      <c r="B544" s="73">
        <v>11</v>
      </c>
      <c r="C544" s="5" t="s">
        <v>35</v>
      </c>
      <c r="D544" s="5" t="s">
        <v>102</v>
      </c>
      <c r="E544" s="70" t="s">
        <v>13</v>
      </c>
      <c r="F544" s="71">
        <v>7</v>
      </c>
      <c r="G544" s="71">
        <v>0.79500000000000004</v>
      </c>
      <c r="H544" s="71">
        <v>0.47199999999999998</v>
      </c>
      <c r="I544" s="71">
        <v>0.16633333333333333</v>
      </c>
      <c r="J544" s="71">
        <v>0</v>
      </c>
      <c r="K544" s="71">
        <v>1.1926666666666665</v>
      </c>
      <c r="L544" s="71">
        <v>0.25033333333333335</v>
      </c>
      <c r="M544" s="72">
        <v>2.8763333333333332</v>
      </c>
      <c r="N544" s="23">
        <v>0.12519047619047616</v>
      </c>
      <c r="O544" s="16">
        <v>56.978999999999999</v>
      </c>
      <c r="P544" s="15">
        <v>90</v>
      </c>
      <c r="Q544" s="15">
        <f>IFERROR(Table37[[#This Row],[Total]]/Table37[[#This Row],[Mins]]*Table37[[#This Row],[Adj mins]],0)</f>
        <v>4.5432527773390197</v>
      </c>
      <c r="R544" s="15">
        <v>6.1</v>
      </c>
      <c r="S544" s="16">
        <v>61</v>
      </c>
      <c r="T544" s="17">
        <v>0.04</v>
      </c>
      <c r="U544" s="16">
        <v>37</v>
      </c>
      <c r="V544" s="71">
        <v>4.0999999999999996</v>
      </c>
      <c r="W544" s="401" t="str">
        <f>IF(ISNA(MATCH($D544,'My Squad'!$C$2:$C$16,0)),"","Yes")</f>
        <v/>
      </c>
    </row>
    <row r="545" spans="1:23" ht="15.75" thickBot="1" x14ac:dyDescent="0.3">
      <c r="A545" s="577">
        <v>20</v>
      </c>
      <c r="B545" s="73">
        <v>11</v>
      </c>
      <c r="C545" s="5" t="s">
        <v>35</v>
      </c>
      <c r="D545" s="5" t="s">
        <v>294</v>
      </c>
      <c r="E545" s="70" t="s">
        <v>13</v>
      </c>
      <c r="F545" s="71">
        <v>5</v>
      </c>
      <c r="G545" s="71">
        <v>0.23333333333333334</v>
      </c>
      <c r="H545" s="71">
        <v>0.20499999999999999</v>
      </c>
      <c r="I545" s="71">
        <v>0.23666666666666666</v>
      </c>
      <c r="J545" s="71">
        <v>0</v>
      </c>
      <c r="K545" s="71">
        <v>1.5853333333333333</v>
      </c>
      <c r="L545" s="71">
        <v>0.10433333333333333</v>
      </c>
      <c r="M545" s="72">
        <v>2.3646666666666665</v>
      </c>
      <c r="N545" s="23">
        <v>7.2933333333333294E-2</v>
      </c>
      <c r="O545" s="16">
        <v>81.24466666666666</v>
      </c>
      <c r="P545" s="15">
        <v>90</v>
      </c>
      <c r="Q545" s="15">
        <f>IFERROR(Table37[[#This Row],[Total]]/Table37[[#This Row],[Mins]]*Table37[[#This Row],[Adj mins]],0)</f>
        <v>2.6194950232630654</v>
      </c>
      <c r="R545" s="15">
        <v>8.9</v>
      </c>
      <c r="S545" s="16">
        <v>89</v>
      </c>
      <c r="T545" s="17">
        <v>1.2E-2</v>
      </c>
      <c r="U545" s="16">
        <v>27</v>
      </c>
      <c r="V545" s="71">
        <v>3</v>
      </c>
      <c r="W545" s="401" t="str">
        <f>IF(ISNA(MATCH($D545,'My Squad'!$C$2:$C$16,0)),"","Yes")</f>
        <v/>
      </c>
    </row>
    <row r="546" spans="1:23" ht="15.75" thickBot="1" x14ac:dyDescent="0.3">
      <c r="A546" s="577">
        <v>186</v>
      </c>
      <c r="B546" s="73">
        <v>11</v>
      </c>
      <c r="C546" s="5" t="s">
        <v>35</v>
      </c>
      <c r="D546" s="5" t="s">
        <v>96</v>
      </c>
      <c r="E546" s="70" t="s">
        <v>13</v>
      </c>
      <c r="F546" s="71">
        <v>6.7</v>
      </c>
      <c r="G546" s="71">
        <v>0.26333333333333331</v>
      </c>
      <c r="H546" s="71">
        <v>9.7000000000000003E-2</v>
      </c>
      <c r="I546" s="71">
        <v>3.9E-2</v>
      </c>
      <c r="J546" s="71">
        <v>0</v>
      </c>
      <c r="K546" s="71">
        <v>0.28833333333333333</v>
      </c>
      <c r="L546" s="71">
        <v>5.8666666666666666E-2</v>
      </c>
      <c r="M546" s="72">
        <v>0.74633333333333329</v>
      </c>
      <c r="N546" s="23">
        <v>-0.18711442786069651</v>
      </c>
      <c r="O546" s="16">
        <v>14.178666666666667</v>
      </c>
      <c r="P546" s="15">
        <v>90</v>
      </c>
      <c r="Q546" s="15">
        <f>IFERROR(Table37[[#This Row],[Total]]/Table37[[#This Row],[Mins]]*Table37[[#This Row],[Adj mins]],0)</f>
        <v>4.7373989091593005</v>
      </c>
      <c r="R546" s="15">
        <v>1.4</v>
      </c>
      <c r="S546" s="16">
        <v>31</v>
      </c>
      <c r="T546" s="17">
        <v>0.01</v>
      </c>
      <c r="U546" s="16">
        <v>4</v>
      </c>
      <c r="V546" s="71">
        <v>1</v>
      </c>
      <c r="W546" s="401" t="str">
        <f>IF(ISNA(MATCH($D546,'My Squad'!$C$2:$C$16,0)),"","Yes")</f>
        <v/>
      </c>
    </row>
    <row r="547" spans="1:23" ht="15.75" thickBot="1" x14ac:dyDescent="0.3">
      <c r="A547" s="577">
        <v>4</v>
      </c>
      <c r="B547" s="73">
        <v>11</v>
      </c>
      <c r="C547" s="5" t="s">
        <v>35</v>
      </c>
      <c r="D547" s="5" t="s">
        <v>113</v>
      </c>
      <c r="E547" s="70" t="s">
        <v>15</v>
      </c>
      <c r="F547" s="71">
        <v>8.1999999999999993</v>
      </c>
      <c r="G547" s="71">
        <v>1.4466666666666668</v>
      </c>
      <c r="H547" s="71">
        <v>0.36199999999999999</v>
      </c>
      <c r="I547" s="71">
        <v>0</v>
      </c>
      <c r="J547" s="71">
        <v>0</v>
      </c>
      <c r="K547" s="71">
        <v>1.6723333333333332</v>
      </c>
      <c r="L547" s="71">
        <v>0.51766666666666672</v>
      </c>
      <c r="M547" s="72">
        <v>3.9986666666666668</v>
      </c>
      <c r="N547" s="23">
        <v>0.24373983739837402</v>
      </c>
      <c r="O547" s="16">
        <v>85.460999999999999</v>
      </c>
      <c r="P547" s="15">
        <v>90</v>
      </c>
      <c r="Q547" s="15">
        <f>IFERROR(Table37[[#This Row],[Total]]/Table37[[#This Row],[Mins]]*Table37[[#This Row],[Adj mins]],0)</f>
        <v>4.2110436339382877</v>
      </c>
      <c r="R547" s="15">
        <v>9</v>
      </c>
      <c r="S547" s="16">
        <v>90</v>
      </c>
      <c r="T547" s="17">
        <v>0.161</v>
      </c>
      <c r="U547" s="16">
        <v>44</v>
      </c>
      <c r="V547" s="71">
        <v>4.9000000000000004</v>
      </c>
      <c r="W547" s="401" t="str">
        <f>IF(ISNA(MATCH($D547,'My Squad'!$C$2:$C$16,0)),"","Yes")</f>
        <v/>
      </c>
    </row>
    <row r="548" spans="1:23" ht="15.75" thickBot="1" x14ac:dyDescent="0.3">
      <c r="A548" s="577">
        <v>2</v>
      </c>
      <c r="B548" s="73">
        <v>11</v>
      </c>
      <c r="C548" s="5" t="s">
        <v>35</v>
      </c>
      <c r="D548" s="5" t="s">
        <v>79</v>
      </c>
      <c r="E548" s="70" t="s">
        <v>15</v>
      </c>
      <c r="F548" s="71">
        <v>6.8</v>
      </c>
      <c r="G548" s="71">
        <v>4.5333333333333337E-2</v>
      </c>
      <c r="H548" s="71">
        <v>2.4E-2</v>
      </c>
      <c r="I548" s="71">
        <v>0</v>
      </c>
      <c r="J548" s="71">
        <v>0</v>
      </c>
      <c r="K548" s="71">
        <v>7.7333333333333337E-2</v>
      </c>
      <c r="L548" s="71">
        <v>2.0333333333333332E-2</v>
      </c>
      <c r="M548" s="72">
        <v>0.16700000000000001</v>
      </c>
      <c r="N548" s="23">
        <v>-0.26955882352941174</v>
      </c>
      <c r="O548" s="16">
        <v>3.99</v>
      </c>
      <c r="P548" s="15">
        <v>90</v>
      </c>
      <c r="Q548" s="15">
        <f>IFERROR(Table37[[#This Row],[Total]]/Table37[[#This Row],[Mins]]*Table37[[#This Row],[Adj mins]],0)</f>
        <v>3.766917293233083</v>
      </c>
      <c r="R548" s="15">
        <v>1.1000000000000001</v>
      </c>
      <c r="S548" s="16">
        <v>14</v>
      </c>
      <c r="T548" s="17">
        <v>9.0000000000000011E-3</v>
      </c>
      <c r="U548" s="16">
        <v>4</v>
      </c>
      <c r="V548" s="71">
        <v>0.6</v>
      </c>
      <c r="W548" s="401" t="str">
        <f>IF(ISNA(MATCH($D548,'My Squad'!$C$2:$C$16,0)),"","Yes")</f>
        <v/>
      </c>
    </row>
    <row r="549" spans="1:23" ht="15.75" thickBot="1" x14ac:dyDescent="0.3">
      <c r="A549" s="577">
        <v>47</v>
      </c>
      <c r="B549" s="73">
        <v>11</v>
      </c>
      <c r="C549" s="5" t="s">
        <v>61</v>
      </c>
      <c r="D549" s="5" t="s">
        <v>135</v>
      </c>
      <c r="E549" s="70" t="s">
        <v>16</v>
      </c>
      <c r="F549" s="71">
        <v>5</v>
      </c>
      <c r="G549" s="71">
        <v>0</v>
      </c>
      <c r="H549" s="71">
        <v>0</v>
      </c>
      <c r="I549" s="71">
        <v>-0.37966666666666665</v>
      </c>
      <c r="J549" s="71">
        <v>0.78300000000000003</v>
      </c>
      <c r="K549" s="71">
        <v>1.8216666666666668</v>
      </c>
      <c r="L549" s="71">
        <v>0.13</v>
      </c>
      <c r="M549" s="72">
        <v>2.355</v>
      </c>
      <c r="N549" s="23">
        <v>7.0999999999999994E-2</v>
      </c>
      <c r="O549" s="16">
        <v>84.771333333333331</v>
      </c>
      <c r="P549" s="15">
        <v>90</v>
      </c>
      <c r="Q549" s="15">
        <f>IFERROR(Table37[[#This Row],[Total]]/Table37[[#This Row],[Mins]]*Table37[[#This Row],[Adj mins]],0)</f>
        <v>2.5002555895467808</v>
      </c>
      <c r="R549" s="15">
        <v>9</v>
      </c>
      <c r="S549" s="16">
        <v>90</v>
      </c>
      <c r="T549" s="17">
        <v>0.13800000000000001</v>
      </c>
      <c r="U549" s="16">
        <v>30</v>
      </c>
      <c r="V549" s="71">
        <v>3.3</v>
      </c>
      <c r="W549" s="401" t="str">
        <f>IF(ISNA(MATCH($D549,'My Squad'!$C$2:$C$16,0)),"","Yes")</f>
        <v/>
      </c>
    </row>
    <row r="550" spans="1:23" ht="15.75" thickBot="1" x14ac:dyDescent="0.3">
      <c r="A550" s="577">
        <v>39</v>
      </c>
      <c r="B550" s="73">
        <v>11</v>
      </c>
      <c r="C550" s="5" t="s">
        <v>61</v>
      </c>
      <c r="D550" s="5" t="s">
        <v>605</v>
      </c>
      <c r="E550" s="70" t="s">
        <v>16</v>
      </c>
      <c r="F550" s="71">
        <v>4</v>
      </c>
      <c r="G550" s="71">
        <v>0</v>
      </c>
      <c r="H550" s="71">
        <v>0</v>
      </c>
      <c r="I550" s="71">
        <v>-4.6666666666666671E-3</v>
      </c>
      <c r="J550" s="71">
        <v>4.6666666666666671E-3</v>
      </c>
      <c r="K550" s="71">
        <v>0.01</v>
      </c>
      <c r="L550" s="71">
        <v>3.3333333333333332E-4</v>
      </c>
      <c r="M550" s="72">
        <v>1.0333333333333333E-2</v>
      </c>
      <c r="N550" s="23">
        <v>-0.49741666666666667</v>
      </c>
      <c r="O550" s="16">
        <v>0.45</v>
      </c>
      <c r="P550" s="15">
        <v>90</v>
      </c>
      <c r="Q550" s="15">
        <f>IFERROR(Table37[[#This Row],[Total]]/Table37[[#This Row],[Mins]]*Table37[[#This Row],[Adj mins]],0)</f>
        <v>2.0666666666666664</v>
      </c>
      <c r="R550" s="15">
        <v>0</v>
      </c>
      <c r="S550" s="16">
        <v>0</v>
      </c>
      <c r="T550" s="17">
        <v>9.0000000000000011E-3</v>
      </c>
      <c r="U550" s="16">
        <v>0</v>
      </c>
      <c r="V550" s="71">
        <v>0</v>
      </c>
      <c r="W550" s="401" t="str">
        <f>IF(ISNA(MATCH($D550,'My Squad'!$C$2:$C$16,0)),"","Yes")</f>
        <v/>
      </c>
    </row>
    <row r="551" spans="1:23" ht="15.75" thickBot="1" x14ac:dyDescent="0.3">
      <c r="A551" s="577">
        <v>51</v>
      </c>
      <c r="B551" s="73">
        <v>11</v>
      </c>
      <c r="C551" s="5" t="s">
        <v>61</v>
      </c>
      <c r="D551" s="5" t="s">
        <v>272</v>
      </c>
      <c r="E551" s="70" t="s">
        <v>16</v>
      </c>
      <c r="F551" s="71">
        <v>4.5</v>
      </c>
      <c r="G551" s="71">
        <v>0</v>
      </c>
      <c r="H551" s="71">
        <v>0</v>
      </c>
      <c r="I551" s="71">
        <v>-8.333333333333335E-3</v>
      </c>
      <c r="J551" s="71">
        <v>4.2999999999999997E-2</v>
      </c>
      <c r="K551" s="71">
        <v>0.10866666666666666</v>
      </c>
      <c r="L551" s="71">
        <v>9.6666666666666672E-3</v>
      </c>
      <c r="M551" s="72">
        <v>0.153</v>
      </c>
      <c r="N551" s="23">
        <v>-0.41044444444444445</v>
      </c>
      <c r="O551" s="16">
        <v>4.59</v>
      </c>
      <c r="P551" s="15">
        <v>90</v>
      </c>
      <c r="Q551" s="15">
        <f>IFERROR(Table37[[#This Row],[Total]]/Table37[[#This Row],[Mins]]*Table37[[#This Row],[Adj mins]],0)</f>
        <v>3</v>
      </c>
      <c r="R551" s="15">
        <v>0</v>
      </c>
      <c r="S551" s="16">
        <v>0</v>
      </c>
      <c r="T551" s="17">
        <v>1E-3</v>
      </c>
      <c r="U551" s="16">
        <v>0</v>
      </c>
      <c r="V551" s="71">
        <v>0</v>
      </c>
      <c r="W551" s="401" t="str">
        <f>IF(ISNA(MATCH($D551,'My Squad'!$C$2:$C$16,0)),"","Yes")</f>
        <v/>
      </c>
    </row>
    <row r="552" spans="1:23" ht="15.75" thickBot="1" x14ac:dyDescent="0.3">
      <c r="A552" s="577">
        <v>641</v>
      </c>
      <c r="B552" s="73">
        <v>11</v>
      </c>
      <c r="C552" s="5" t="s">
        <v>61</v>
      </c>
      <c r="D552" s="5" t="s">
        <v>1494</v>
      </c>
      <c r="E552" s="70" t="s">
        <v>16</v>
      </c>
      <c r="F552" s="71">
        <v>4</v>
      </c>
      <c r="G552" s="71">
        <v>0</v>
      </c>
      <c r="H552" s="71">
        <v>0</v>
      </c>
      <c r="I552" s="71">
        <v>0</v>
      </c>
      <c r="J552" s="71">
        <v>0</v>
      </c>
      <c r="K552" s="71">
        <v>0</v>
      </c>
      <c r="L552" s="71">
        <v>0</v>
      </c>
      <c r="M552" s="72">
        <v>0</v>
      </c>
      <c r="N552" s="23">
        <v>-0.5</v>
      </c>
      <c r="O552" s="16">
        <v>0</v>
      </c>
      <c r="P552" s="15">
        <v>90</v>
      </c>
      <c r="Q552" s="15">
        <f>IFERROR(Table37[[#This Row],[Total]]/Table37[[#This Row],[Mins]]*Table37[[#This Row],[Adj mins]],0)</f>
        <v>0</v>
      </c>
      <c r="R552" s="15">
        <v>0</v>
      </c>
      <c r="S552" s="16">
        <v>0</v>
      </c>
      <c r="T552" s="17">
        <v>6.9999999999999993E-3</v>
      </c>
      <c r="U552" s="16">
        <v>0</v>
      </c>
      <c r="V552" s="71">
        <v>0</v>
      </c>
      <c r="W552" s="401" t="str">
        <f>IF(ISNA(MATCH($D552,'My Squad'!$C$2:$C$16,0)),"","Yes")</f>
        <v/>
      </c>
    </row>
    <row r="553" spans="1:23" ht="15.75" thickBot="1" x14ac:dyDescent="0.3">
      <c r="A553" s="577">
        <v>50</v>
      </c>
      <c r="B553" s="73">
        <v>11</v>
      </c>
      <c r="C553" s="5" t="s">
        <v>61</v>
      </c>
      <c r="D553" s="5" t="s">
        <v>1352</v>
      </c>
      <c r="E553" s="70" t="s">
        <v>14</v>
      </c>
      <c r="F553" s="71">
        <v>4</v>
      </c>
      <c r="G553" s="71">
        <v>4.0000000000000001E-3</v>
      </c>
      <c r="H553" s="71">
        <v>5.0000000000000001E-3</v>
      </c>
      <c r="I553" s="71">
        <v>-2.4333333333333332E-2</v>
      </c>
      <c r="J553" s="71">
        <v>0</v>
      </c>
      <c r="K553" s="71">
        <v>8.1000000000000003E-2</v>
      </c>
      <c r="L553" s="71">
        <v>5.6666666666666671E-3</v>
      </c>
      <c r="M553" s="72">
        <v>7.1333333333333332E-2</v>
      </c>
      <c r="N553" s="23">
        <v>-0.48216666666666669</v>
      </c>
      <c r="O553" s="16">
        <v>4.1246666666666663</v>
      </c>
      <c r="P553" s="15">
        <v>90</v>
      </c>
      <c r="Q553" s="15">
        <f>IFERROR(Table37[[#This Row],[Total]]/Table37[[#This Row],[Mins]]*Table37[[#This Row],[Adj mins]],0)</f>
        <v>1.5564894132859222</v>
      </c>
      <c r="R553" s="15">
        <v>1.1000000000000001</v>
      </c>
      <c r="S553" s="16">
        <v>32</v>
      </c>
      <c r="T553" s="17">
        <v>1.2E-2</v>
      </c>
      <c r="U553" s="16">
        <v>3</v>
      </c>
      <c r="V553" s="71">
        <v>1</v>
      </c>
      <c r="W553" s="401" t="str">
        <f>IF(ISNA(MATCH($D553,'My Squad'!$C$2:$C$16,0)),"","Yes")</f>
        <v/>
      </c>
    </row>
    <row r="554" spans="1:23" ht="15.75" thickBot="1" x14ac:dyDescent="0.3">
      <c r="A554" s="577">
        <v>45</v>
      </c>
      <c r="B554" s="73">
        <v>11</v>
      </c>
      <c r="C554" s="5" t="s">
        <v>61</v>
      </c>
      <c r="D554" s="5" t="s">
        <v>606</v>
      </c>
      <c r="E554" s="70" t="s">
        <v>14</v>
      </c>
      <c r="F554" s="71">
        <v>4.8</v>
      </c>
      <c r="G554" s="71">
        <v>2.4E-2</v>
      </c>
      <c r="H554" s="71">
        <v>2.9000000000000001E-2</v>
      </c>
      <c r="I554" s="71">
        <v>-7.4999999999999997E-2</v>
      </c>
      <c r="J554" s="71">
        <v>0</v>
      </c>
      <c r="K554" s="71">
        <v>0.36166666666666664</v>
      </c>
      <c r="L554" s="71">
        <v>2.3333333333333334E-2</v>
      </c>
      <c r="M554" s="72">
        <v>0.36299999999999999</v>
      </c>
      <c r="N554" s="23">
        <v>-0.34104166666666669</v>
      </c>
      <c r="O554" s="16">
        <v>18.270333333333333</v>
      </c>
      <c r="P554" s="15">
        <v>90</v>
      </c>
      <c r="Q554" s="15">
        <f>IFERROR(Table37[[#This Row],[Total]]/Table37[[#This Row],[Mins]]*Table37[[#This Row],[Adj mins]],0)</f>
        <v>1.7881447154768202</v>
      </c>
      <c r="R554" s="15">
        <v>1.6</v>
      </c>
      <c r="S554" s="16">
        <v>18</v>
      </c>
      <c r="T554" s="17">
        <v>1.8000000000000002E-2</v>
      </c>
      <c r="U554" s="16">
        <v>8</v>
      </c>
      <c r="V554" s="71">
        <v>1</v>
      </c>
      <c r="W554" s="401" t="str">
        <f>IF(ISNA(MATCH($D554,'My Squad'!$C$2:$C$16,0)),"","Yes")</f>
        <v/>
      </c>
    </row>
    <row r="555" spans="1:23" ht="15.75" thickBot="1" x14ac:dyDescent="0.3">
      <c r="A555" s="577">
        <v>35</v>
      </c>
      <c r="B555" s="73">
        <v>11</v>
      </c>
      <c r="C555" s="5" t="s">
        <v>61</v>
      </c>
      <c r="D555" s="5" t="s">
        <v>197</v>
      </c>
      <c r="E555" s="70" t="s">
        <v>14</v>
      </c>
      <c r="F555" s="71">
        <v>4.5</v>
      </c>
      <c r="G555" s="71">
        <v>3.7999999999999999E-2</v>
      </c>
      <c r="H555" s="71">
        <v>5.0000000000000001E-3</v>
      </c>
      <c r="I555" s="71">
        <v>-3.1333333333333331E-2</v>
      </c>
      <c r="J555" s="71">
        <v>0</v>
      </c>
      <c r="K555" s="71">
        <v>0.11699999999999999</v>
      </c>
      <c r="L555" s="71">
        <v>1.0666666666666666E-2</v>
      </c>
      <c r="M555" s="72">
        <v>0.13933333333333334</v>
      </c>
      <c r="N555" s="23">
        <v>-0.41348148148148151</v>
      </c>
      <c r="O555" s="16">
        <v>5.9436666666666671</v>
      </c>
      <c r="P555" s="15">
        <v>90</v>
      </c>
      <c r="Q555" s="15">
        <f>IFERROR(Table37[[#This Row],[Total]]/Table37[[#This Row],[Mins]]*Table37[[#This Row],[Adj mins]],0)</f>
        <v>2.1098087600246758</v>
      </c>
      <c r="R555" s="15">
        <v>3.9</v>
      </c>
      <c r="S555" s="16">
        <v>87</v>
      </c>
      <c r="T555" s="17">
        <v>5.0000000000000001E-3</v>
      </c>
      <c r="U555" s="16">
        <v>11</v>
      </c>
      <c r="V555" s="71">
        <v>2.8</v>
      </c>
      <c r="W555" s="401" t="str">
        <f>IF(ISNA(MATCH($D555,'My Squad'!$C$2:$C$16,0)),"","Yes")</f>
        <v/>
      </c>
    </row>
    <row r="556" spans="1:23" ht="15.75" thickBot="1" x14ac:dyDescent="0.3">
      <c r="A556" s="577">
        <v>44</v>
      </c>
      <c r="B556" s="73">
        <v>11</v>
      </c>
      <c r="C556" s="5" t="s">
        <v>61</v>
      </c>
      <c r="D556" s="5" t="s">
        <v>156</v>
      </c>
      <c r="E556" s="70" t="s">
        <v>14</v>
      </c>
      <c r="F556" s="71">
        <v>4.5</v>
      </c>
      <c r="G556" s="71">
        <v>0.23200000000000001</v>
      </c>
      <c r="H556" s="71">
        <v>6.2E-2</v>
      </c>
      <c r="I556" s="71">
        <v>-0.35933333333333328</v>
      </c>
      <c r="J556" s="71">
        <v>0</v>
      </c>
      <c r="K556" s="71">
        <v>1.7273333333333334</v>
      </c>
      <c r="L556" s="71">
        <v>0.16600000000000001</v>
      </c>
      <c r="M556" s="72">
        <v>1.8280000000000001</v>
      </c>
      <c r="N556" s="23">
        <v>-3.8222222222222206E-2</v>
      </c>
      <c r="O556" s="16">
        <v>85.491</v>
      </c>
      <c r="P556" s="15">
        <v>90</v>
      </c>
      <c r="Q556" s="15">
        <f>IFERROR(Table37[[#This Row],[Total]]/Table37[[#This Row],[Mins]]*Table37[[#This Row],[Adj mins]],0)</f>
        <v>1.9244130961153807</v>
      </c>
      <c r="R556" s="15">
        <v>7.1</v>
      </c>
      <c r="S556" s="16">
        <v>80</v>
      </c>
      <c r="T556" s="17">
        <v>0.115</v>
      </c>
      <c r="U556" s="16">
        <v>19</v>
      </c>
      <c r="V556" s="71">
        <v>2.4</v>
      </c>
      <c r="W556" s="401" t="str">
        <f>IF(ISNA(MATCH($D556,'My Squad'!$C$2:$C$16,0)),"","Yes")</f>
        <v>Yes</v>
      </c>
    </row>
    <row r="557" spans="1:23" ht="15.75" thickBot="1" x14ac:dyDescent="0.3">
      <c r="A557" s="577">
        <v>40</v>
      </c>
      <c r="B557" s="73">
        <v>11</v>
      </c>
      <c r="C557" s="5" t="s">
        <v>61</v>
      </c>
      <c r="D557" s="5" t="s">
        <v>295</v>
      </c>
      <c r="E557" s="70" t="s">
        <v>14</v>
      </c>
      <c r="F557" s="71">
        <v>4</v>
      </c>
      <c r="G557" s="71">
        <v>0</v>
      </c>
      <c r="H557" s="71">
        <v>0</v>
      </c>
      <c r="I557" s="71">
        <v>-2E-3</v>
      </c>
      <c r="J557" s="71">
        <v>0</v>
      </c>
      <c r="K557" s="71">
        <v>3.0000000000000001E-3</v>
      </c>
      <c r="L557" s="71">
        <v>0</v>
      </c>
      <c r="M557" s="72">
        <v>1E-3</v>
      </c>
      <c r="N557" s="23">
        <v>-0.49975000000000003</v>
      </c>
      <c r="O557" s="16">
        <v>0.15</v>
      </c>
      <c r="P557" s="15">
        <v>90</v>
      </c>
      <c r="Q557" s="15">
        <f>IFERROR(Table37[[#This Row],[Total]]/Table37[[#This Row],[Mins]]*Table37[[#This Row],[Adj mins]],0)</f>
        <v>0.60000000000000009</v>
      </c>
      <c r="R557" s="15">
        <v>0</v>
      </c>
      <c r="S557" s="16" t="s">
        <v>374</v>
      </c>
      <c r="T557" s="17">
        <v>6.0000000000000001E-3</v>
      </c>
      <c r="U557" s="16">
        <v>0</v>
      </c>
      <c r="V557" s="71">
        <v>0</v>
      </c>
      <c r="W557" s="401" t="str">
        <f>IF(ISNA(MATCH($D557,'My Squad'!$C$2:$C$16,0)),"","Yes")</f>
        <v/>
      </c>
    </row>
    <row r="558" spans="1:23" ht="15.75" thickBot="1" x14ac:dyDescent="0.3">
      <c r="A558" s="577">
        <v>36</v>
      </c>
      <c r="B558" s="73">
        <v>11</v>
      </c>
      <c r="C558" s="5" t="s">
        <v>61</v>
      </c>
      <c r="D558" s="5" t="s">
        <v>165</v>
      </c>
      <c r="E558" s="70" t="s">
        <v>14</v>
      </c>
      <c r="F558" s="71">
        <v>4.7</v>
      </c>
      <c r="G558" s="71">
        <v>8.5999999999999993E-2</v>
      </c>
      <c r="H558" s="71">
        <v>0.307</v>
      </c>
      <c r="I558" s="71">
        <v>-0.31400000000000006</v>
      </c>
      <c r="J558" s="71">
        <v>0</v>
      </c>
      <c r="K558" s="71">
        <v>1.3466666666666667</v>
      </c>
      <c r="L558" s="71">
        <v>8.1000000000000003E-2</v>
      </c>
      <c r="M558" s="72">
        <v>1.5066666666666666</v>
      </c>
      <c r="N558" s="23">
        <v>-0.10496453900709221</v>
      </c>
      <c r="O558" s="16">
        <v>70.964666666666673</v>
      </c>
      <c r="P558" s="15">
        <v>90</v>
      </c>
      <c r="Q558" s="15">
        <f>IFERROR(Table37[[#This Row],[Total]]/Table37[[#This Row],[Mins]]*Table37[[#This Row],[Adj mins]],0)</f>
        <v>1.9108100744971674</v>
      </c>
      <c r="R558" s="15">
        <v>7.5</v>
      </c>
      <c r="S558" s="16">
        <v>75</v>
      </c>
      <c r="T558" s="17">
        <v>8.8000000000000009E-2</v>
      </c>
      <c r="U558" s="16">
        <v>35</v>
      </c>
      <c r="V558" s="71">
        <v>3.9</v>
      </c>
      <c r="W558" s="401" t="str">
        <f>IF(ISNA(MATCH($D558,'My Squad'!$C$2:$C$16,0)),"","Yes")</f>
        <v/>
      </c>
    </row>
    <row r="559" spans="1:23" ht="15.75" thickBot="1" x14ac:dyDescent="0.3">
      <c r="A559" s="577">
        <v>32</v>
      </c>
      <c r="B559" s="73">
        <v>11</v>
      </c>
      <c r="C559" s="5" t="s">
        <v>61</v>
      </c>
      <c r="D559" s="5" t="s">
        <v>220</v>
      </c>
      <c r="E559" s="70" t="s">
        <v>14</v>
      </c>
      <c r="F559" s="71">
        <v>4.4000000000000004</v>
      </c>
      <c r="G559" s="71">
        <v>9.8000000000000004E-2</v>
      </c>
      <c r="H559" s="71">
        <v>0.10299999999999999</v>
      </c>
      <c r="I559" s="71">
        <v>-0.27666666666666673</v>
      </c>
      <c r="J559" s="71">
        <v>0</v>
      </c>
      <c r="K559" s="71">
        <v>1.224</v>
      </c>
      <c r="L559" s="71">
        <v>5.8000000000000003E-2</v>
      </c>
      <c r="M559" s="72">
        <v>1.2063333333333333</v>
      </c>
      <c r="N559" s="23">
        <v>-0.18037878787878789</v>
      </c>
      <c r="O559" s="16">
        <v>63.657333333333334</v>
      </c>
      <c r="P559" s="15">
        <v>90</v>
      </c>
      <c r="Q559" s="15">
        <f>IFERROR(Table37[[#This Row],[Total]]/Table37[[#This Row],[Mins]]*Table37[[#This Row],[Adj mins]],0)</f>
        <v>1.7055379846260184</v>
      </c>
      <c r="R559" s="15">
        <v>4.0999999999999996</v>
      </c>
      <c r="S559" s="16">
        <v>73</v>
      </c>
      <c r="T559" s="17">
        <v>1.3000000000000001E-2</v>
      </c>
      <c r="U559" s="16">
        <v>12</v>
      </c>
      <c r="V559" s="71">
        <v>2.4</v>
      </c>
      <c r="W559" s="401" t="str">
        <f>IF(ISNA(MATCH($D559,'My Squad'!$C$2:$C$16,0)),"","Yes")</f>
        <v/>
      </c>
    </row>
    <row r="560" spans="1:23" ht="15.75" thickBot="1" x14ac:dyDescent="0.3">
      <c r="A560" s="577">
        <v>52</v>
      </c>
      <c r="B560" s="73">
        <v>11</v>
      </c>
      <c r="C560" s="5" t="s">
        <v>61</v>
      </c>
      <c r="D560" s="5" t="s">
        <v>161</v>
      </c>
      <c r="E560" s="70" t="s">
        <v>14</v>
      </c>
      <c r="F560" s="71">
        <v>4.5</v>
      </c>
      <c r="G560" s="71">
        <v>7.8E-2</v>
      </c>
      <c r="H560" s="71">
        <v>3.6999999999999998E-2</v>
      </c>
      <c r="I560" s="71">
        <v>-0.36299999999999999</v>
      </c>
      <c r="J560" s="71">
        <v>0</v>
      </c>
      <c r="K560" s="71">
        <v>1.8053333333333332</v>
      </c>
      <c r="L560" s="71">
        <v>6.933333333333333E-2</v>
      </c>
      <c r="M560" s="72">
        <v>1.6266666666666667</v>
      </c>
      <c r="N560" s="23">
        <v>-8.2962962962962961E-2</v>
      </c>
      <c r="O560" s="16">
        <v>84.87233333333333</v>
      </c>
      <c r="P560" s="15">
        <v>90</v>
      </c>
      <c r="Q560" s="15">
        <f>IFERROR(Table37[[#This Row],[Total]]/Table37[[#This Row],[Mins]]*Table37[[#This Row],[Adj mins]],0)</f>
        <v>1.7249437390276376</v>
      </c>
      <c r="R560" s="15">
        <v>9</v>
      </c>
      <c r="S560" s="16">
        <v>90</v>
      </c>
      <c r="T560" s="17">
        <v>0.02</v>
      </c>
      <c r="U560" s="16">
        <v>18</v>
      </c>
      <c r="V560" s="71">
        <v>2</v>
      </c>
      <c r="W560" s="401" t="str">
        <f>IF(ISNA(MATCH($D560,'My Squad'!$C$2:$C$16,0)),"","Yes")</f>
        <v/>
      </c>
    </row>
    <row r="561" spans="1:23" ht="15.75" thickBot="1" x14ac:dyDescent="0.3">
      <c r="A561" s="577">
        <v>49</v>
      </c>
      <c r="B561" s="73">
        <v>11</v>
      </c>
      <c r="C561" s="5" t="s">
        <v>61</v>
      </c>
      <c r="D561" s="5" t="s">
        <v>296</v>
      </c>
      <c r="E561" s="70" t="s">
        <v>14</v>
      </c>
      <c r="F561" s="71">
        <v>4.4000000000000004</v>
      </c>
      <c r="G561" s="71">
        <v>0.01</v>
      </c>
      <c r="H561" s="71">
        <v>7.0000000000000001E-3</v>
      </c>
      <c r="I561" s="71">
        <v>-3.8666666666666662E-2</v>
      </c>
      <c r="J561" s="71">
        <v>0</v>
      </c>
      <c r="K561" s="71">
        <v>0.13733333333333334</v>
      </c>
      <c r="L561" s="71">
        <v>6.3333333333333332E-3</v>
      </c>
      <c r="M561" s="72">
        <v>0.122</v>
      </c>
      <c r="N561" s="23">
        <v>-0.42681818181818182</v>
      </c>
      <c r="O561" s="16">
        <v>7.0019999999999998</v>
      </c>
      <c r="P561" s="15">
        <v>90</v>
      </c>
      <c r="Q561" s="15">
        <f>IFERROR(Table37[[#This Row],[Total]]/Table37[[#This Row],[Mins]]*Table37[[#This Row],[Adj mins]],0)</f>
        <v>1.5681233933161953</v>
      </c>
      <c r="R561" s="15">
        <v>0</v>
      </c>
      <c r="S561" s="16">
        <v>0</v>
      </c>
      <c r="T561" s="17">
        <v>1E-3</v>
      </c>
      <c r="U561" s="16">
        <v>0</v>
      </c>
      <c r="V561" s="71">
        <v>0</v>
      </c>
      <c r="W561" s="401" t="str">
        <f>IF(ISNA(MATCH($D561,'My Squad'!$C$2:$C$16,0)),"","Yes")</f>
        <v/>
      </c>
    </row>
    <row r="562" spans="1:23" ht="15.75" thickBot="1" x14ac:dyDescent="0.3">
      <c r="A562" s="577">
        <v>598</v>
      </c>
      <c r="B562" s="73">
        <v>11</v>
      </c>
      <c r="C562" s="5" t="s">
        <v>61</v>
      </c>
      <c r="D562" s="5" t="s">
        <v>1495</v>
      </c>
      <c r="E562" s="70" t="s">
        <v>14</v>
      </c>
      <c r="F562" s="71">
        <v>4</v>
      </c>
      <c r="G562" s="71">
        <v>0.03</v>
      </c>
      <c r="H562" s="71">
        <v>2.8000000000000001E-2</v>
      </c>
      <c r="I562" s="71">
        <v>-7.2999999999999995E-2</v>
      </c>
      <c r="J562" s="71">
        <v>0</v>
      </c>
      <c r="K562" s="71">
        <v>0.35633333333333334</v>
      </c>
      <c r="L562" s="71">
        <v>1.7666666666666667E-2</v>
      </c>
      <c r="M562" s="72">
        <v>0.35899999999999999</v>
      </c>
      <c r="N562" s="23">
        <v>-0.41025</v>
      </c>
      <c r="O562" s="16">
        <v>18.082666666666668</v>
      </c>
      <c r="P562" s="15">
        <v>90</v>
      </c>
      <c r="Q562" s="15">
        <f>IFERROR(Table37[[#This Row],[Total]]/Table37[[#This Row],[Mins]]*Table37[[#This Row],[Adj mins]],0)</f>
        <v>1.7867939831883202</v>
      </c>
      <c r="R562" s="15">
        <v>1.9</v>
      </c>
      <c r="S562" s="16">
        <v>84</v>
      </c>
      <c r="T562" s="17">
        <v>4.0000000000000001E-3</v>
      </c>
      <c r="U562" s="16">
        <v>2</v>
      </c>
      <c r="V562" s="71">
        <v>1</v>
      </c>
      <c r="W562" s="401" t="str">
        <f>IF(ISNA(MATCH($D562,'My Squad'!$C$2:$C$16,0)),"","Yes")</f>
        <v/>
      </c>
    </row>
    <row r="563" spans="1:23" ht="15.75" thickBot="1" x14ac:dyDescent="0.3">
      <c r="A563" s="577">
        <v>42</v>
      </c>
      <c r="B563" s="73">
        <v>11</v>
      </c>
      <c r="C563" s="5" t="s">
        <v>61</v>
      </c>
      <c r="D563" s="5" t="s">
        <v>191</v>
      </c>
      <c r="E563" s="70" t="s">
        <v>13</v>
      </c>
      <c r="F563" s="71">
        <v>5</v>
      </c>
      <c r="G563" s="71">
        <v>0</v>
      </c>
      <c r="H563" s="71">
        <v>8.0000000000000002E-3</v>
      </c>
      <c r="I563" s="71">
        <v>4.0000000000000001E-3</v>
      </c>
      <c r="J563" s="71">
        <v>0</v>
      </c>
      <c r="K563" s="71">
        <v>5.3666666666666661E-2</v>
      </c>
      <c r="L563" s="71">
        <v>1E-3</v>
      </c>
      <c r="M563" s="72">
        <v>6.6666666666666666E-2</v>
      </c>
      <c r="N563" s="23">
        <v>-0.38666666666666666</v>
      </c>
      <c r="O563" s="16">
        <v>2.9333333333333331</v>
      </c>
      <c r="P563" s="15">
        <v>90</v>
      </c>
      <c r="Q563" s="15">
        <f>IFERROR(Table37[[#This Row],[Total]]/Table37[[#This Row],[Mins]]*Table37[[#This Row],[Adj mins]],0)</f>
        <v>2.0454545454545454</v>
      </c>
      <c r="R563" s="15">
        <v>0.1</v>
      </c>
      <c r="S563" s="16">
        <v>9</v>
      </c>
      <c r="T563" s="17">
        <v>0</v>
      </c>
      <c r="U563" s="16">
        <v>1</v>
      </c>
      <c r="V563" s="71">
        <v>1</v>
      </c>
      <c r="W563" s="401" t="str">
        <f>IF(ISNA(MATCH($D563,'My Squad'!$C$2:$C$16,0)),"","Yes")</f>
        <v/>
      </c>
    </row>
    <row r="564" spans="1:23" ht="15.75" thickBot="1" x14ac:dyDescent="0.3">
      <c r="A564" s="577">
        <v>233</v>
      </c>
      <c r="B564" s="73">
        <v>11</v>
      </c>
      <c r="C564" s="5" t="s">
        <v>61</v>
      </c>
      <c r="D564" s="5" t="s">
        <v>185</v>
      </c>
      <c r="E564" s="70" t="s">
        <v>13</v>
      </c>
      <c r="F564" s="71">
        <v>5</v>
      </c>
      <c r="G564" s="71">
        <v>0.43666666666666665</v>
      </c>
      <c r="H564" s="71">
        <v>9.7000000000000003E-2</v>
      </c>
      <c r="I564" s="71">
        <v>9.0333333333333335E-2</v>
      </c>
      <c r="J564" s="71">
        <v>0</v>
      </c>
      <c r="K564" s="71">
        <v>1.3823333333333334</v>
      </c>
      <c r="L564" s="71">
        <v>0.13466666666666666</v>
      </c>
      <c r="M564" s="72">
        <v>2.141</v>
      </c>
      <c r="N564" s="23">
        <v>2.8200000000000003E-2</v>
      </c>
      <c r="O564" s="16">
        <v>72.697666666666663</v>
      </c>
      <c r="P564" s="15">
        <v>90</v>
      </c>
      <c r="Q564" s="15">
        <f>IFERROR(Table37[[#This Row],[Total]]/Table37[[#This Row],[Mins]]*Table37[[#This Row],[Adj mins]],0)</f>
        <v>2.6505665014466309</v>
      </c>
      <c r="R564" s="15">
        <v>6</v>
      </c>
      <c r="S564" s="16">
        <v>68</v>
      </c>
      <c r="T564" s="17">
        <v>6.4000000000000001E-2</v>
      </c>
      <c r="U564" s="16">
        <v>27</v>
      </c>
      <c r="V564" s="71">
        <v>3.4</v>
      </c>
      <c r="W564" s="401" t="str">
        <f>IF(ISNA(MATCH($D564,'My Squad'!$C$2:$C$16,0)),"","Yes")</f>
        <v/>
      </c>
    </row>
    <row r="565" spans="1:23" ht="15.75" thickBot="1" x14ac:dyDescent="0.3">
      <c r="A565" s="577">
        <v>31</v>
      </c>
      <c r="B565" s="73">
        <v>11</v>
      </c>
      <c r="C565" s="5" t="s">
        <v>61</v>
      </c>
      <c r="D565" s="5" t="s">
        <v>297</v>
      </c>
      <c r="E565" s="70" t="s">
        <v>13</v>
      </c>
      <c r="F565" s="71">
        <v>5.3</v>
      </c>
      <c r="G565" s="71">
        <v>3.3333333333333335E-3</v>
      </c>
      <c r="H565" s="71">
        <v>4.0000000000000001E-3</v>
      </c>
      <c r="I565" s="71">
        <v>3.3333333333333332E-4</v>
      </c>
      <c r="J565" s="71">
        <v>0</v>
      </c>
      <c r="K565" s="71">
        <v>8.6666666666666663E-3</v>
      </c>
      <c r="L565" s="71">
        <v>0</v>
      </c>
      <c r="M565" s="72">
        <v>1.6333333333333332E-2</v>
      </c>
      <c r="N565" s="23">
        <v>-0.37427672955974844</v>
      </c>
      <c r="O565" s="16">
        <v>0.39</v>
      </c>
      <c r="P565" s="15">
        <v>90</v>
      </c>
      <c r="Q565" s="15">
        <f>IFERROR(Table37[[#This Row],[Total]]/Table37[[#This Row],[Mins]]*Table37[[#This Row],[Adj mins]],0)</f>
        <v>3.7692307692307692</v>
      </c>
      <c r="R565" s="15">
        <v>0.3</v>
      </c>
      <c r="S565" s="16">
        <v>6</v>
      </c>
      <c r="T565" s="17">
        <v>1E-3</v>
      </c>
      <c r="U565" s="16">
        <v>4</v>
      </c>
      <c r="V565" s="71">
        <v>1</v>
      </c>
      <c r="W565" s="401" t="str">
        <f>IF(ISNA(MATCH($D565,'My Squad'!$C$2:$C$16,0)),"","Yes")</f>
        <v/>
      </c>
    </row>
    <row r="566" spans="1:23" ht="15.75" thickBot="1" x14ac:dyDescent="0.3">
      <c r="A566" s="577">
        <v>53</v>
      </c>
      <c r="B566" s="73">
        <v>11</v>
      </c>
      <c r="C566" s="5" t="s">
        <v>61</v>
      </c>
      <c r="D566" s="5" t="s">
        <v>244</v>
      </c>
      <c r="E566" s="70" t="s">
        <v>13</v>
      </c>
      <c r="F566" s="71">
        <v>5.4</v>
      </c>
      <c r="G566" s="71">
        <v>8.1666666666666665E-2</v>
      </c>
      <c r="H566" s="71">
        <v>7.5999999999999998E-2</v>
      </c>
      <c r="I566" s="71">
        <v>2.5999999999999999E-2</v>
      </c>
      <c r="J566" s="71">
        <v>0</v>
      </c>
      <c r="K566" s="71">
        <v>0.39200000000000002</v>
      </c>
      <c r="L566" s="71">
        <v>2.3666666666666666E-2</v>
      </c>
      <c r="M566" s="72">
        <v>0.59933333333333338</v>
      </c>
      <c r="N566" s="23">
        <v>-0.25938271604938268</v>
      </c>
      <c r="O566" s="16">
        <v>19.494333333333334</v>
      </c>
      <c r="P566" s="15">
        <v>90</v>
      </c>
      <c r="Q566" s="15">
        <f>IFERROR(Table37[[#This Row],[Total]]/Table37[[#This Row],[Mins]]*Table37[[#This Row],[Adj mins]],0)</f>
        <v>2.7669579193953804</v>
      </c>
      <c r="R566" s="15">
        <v>5.7</v>
      </c>
      <c r="S566" s="16">
        <v>64</v>
      </c>
      <c r="T566" s="17">
        <v>3.0000000000000001E-3</v>
      </c>
      <c r="U566" s="16">
        <v>19</v>
      </c>
      <c r="V566" s="71">
        <v>2.4</v>
      </c>
      <c r="W566" s="401" t="str">
        <f>IF(ISNA(MATCH($D566,'My Squad'!$C$2:$C$16,0)),"","Yes")</f>
        <v/>
      </c>
    </row>
    <row r="567" spans="1:23" ht="15.75" thickBot="1" x14ac:dyDescent="0.3">
      <c r="A567" s="577">
        <v>48</v>
      </c>
      <c r="B567" s="73">
        <v>11</v>
      </c>
      <c r="C567" s="5" t="s">
        <v>61</v>
      </c>
      <c r="D567" s="5" t="s">
        <v>154</v>
      </c>
      <c r="E567" s="70" t="s">
        <v>13</v>
      </c>
      <c r="F567" s="71">
        <v>5.2</v>
      </c>
      <c r="G567" s="71">
        <v>0.27166666666666667</v>
      </c>
      <c r="H567" s="71">
        <v>0.254</v>
      </c>
      <c r="I567" s="71">
        <v>9.9000000000000005E-2</v>
      </c>
      <c r="J567" s="71">
        <v>0</v>
      </c>
      <c r="K567" s="71">
        <v>1.5149999999999999</v>
      </c>
      <c r="L567" s="71">
        <v>9.5000000000000001E-2</v>
      </c>
      <c r="M567" s="72">
        <v>2.2346666666666666</v>
      </c>
      <c r="N567" s="23">
        <v>4.5128205128205111E-2</v>
      </c>
      <c r="O567" s="16">
        <v>78.885333333333335</v>
      </c>
      <c r="P567" s="15">
        <v>90</v>
      </c>
      <c r="Q567" s="15">
        <f>IFERROR(Table37[[#This Row],[Total]]/Table37[[#This Row],[Mins]]*Table37[[#This Row],[Adj mins]],0)</f>
        <v>2.5495233587992696</v>
      </c>
      <c r="R567" s="15">
        <v>4.7</v>
      </c>
      <c r="S567" s="16">
        <v>61</v>
      </c>
      <c r="T567" s="17">
        <v>8.0000000000000002E-3</v>
      </c>
      <c r="U567" s="16">
        <v>12</v>
      </c>
      <c r="V567" s="71">
        <v>1.7</v>
      </c>
      <c r="W567" s="401" t="str">
        <f>IF(ISNA(MATCH($D567,'My Squad'!$C$2:$C$16,0)),"","Yes")</f>
        <v/>
      </c>
    </row>
    <row r="568" spans="1:23" ht="15.75" thickBot="1" x14ac:dyDescent="0.3">
      <c r="A568" s="577">
        <v>28</v>
      </c>
      <c r="B568" s="73">
        <v>11</v>
      </c>
      <c r="C568" s="5" t="s">
        <v>61</v>
      </c>
      <c r="D568" s="5" t="s">
        <v>143</v>
      </c>
      <c r="E568" s="70" t="s">
        <v>13</v>
      </c>
      <c r="F568" s="71">
        <v>6.3</v>
      </c>
      <c r="G568" s="71">
        <v>0.41833333333333333</v>
      </c>
      <c r="H568" s="71">
        <v>0.378</v>
      </c>
      <c r="I568" s="71">
        <v>9.0999999999999998E-2</v>
      </c>
      <c r="J568" s="71">
        <v>0</v>
      </c>
      <c r="K568" s="71">
        <v>1.383</v>
      </c>
      <c r="L568" s="71">
        <v>5.7333333333333333E-2</v>
      </c>
      <c r="M568" s="72">
        <v>2.3276666666666666</v>
      </c>
      <c r="N568" s="23">
        <v>5.2010582010581993E-2</v>
      </c>
      <c r="O568" s="16">
        <v>71.341999999999999</v>
      </c>
      <c r="P568" s="15">
        <v>90</v>
      </c>
      <c r="Q568" s="15">
        <f>IFERROR(Table37[[#This Row],[Total]]/Table37[[#This Row],[Mins]]*Table37[[#This Row],[Adj mins]],0)</f>
        <v>2.9364189397549829</v>
      </c>
      <c r="R568" s="15">
        <v>4.8</v>
      </c>
      <c r="S568" s="16">
        <v>54</v>
      </c>
      <c r="T568" s="17">
        <v>1.1000000000000001E-2</v>
      </c>
      <c r="U568" s="16">
        <v>18</v>
      </c>
      <c r="V568" s="71">
        <v>2.2000000000000002</v>
      </c>
      <c r="W568" s="401" t="str">
        <f>IF(ISNA(MATCH($D568,'My Squad'!$C$2:$C$16,0)),"","Yes")</f>
        <v/>
      </c>
    </row>
    <row r="569" spans="1:23" ht="15.75" thickBot="1" x14ac:dyDescent="0.3">
      <c r="A569" s="577">
        <v>29</v>
      </c>
      <c r="B569" s="73">
        <v>11</v>
      </c>
      <c r="C569" s="5" t="s">
        <v>61</v>
      </c>
      <c r="D569" s="5" t="s">
        <v>186</v>
      </c>
      <c r="E569" s="70" t="s">
        <v>13</v>
      </c>
      <c r="F569" s="71">
        <v>5.2</v>
      </c>
      <c r="G569" s="71">
        <v>0.13833333333333334</v>
      </c>
      <c r="H569" s="71">
        <v>9.1999999999999998E-2</v>
      </c>
      <c r="I569" s="71">
        <v>3.4666666666666665E-2</v>
      </c>
      <c r="J569" s="71">
        <v>0</v>
      </c>
      <c r="K569" s="71">
        <v>0.48300000000000004</v>
      </c>
      <c r="L569" s="71">
        <v>4.1000000000000002E-2</v>
      </c>
      <c r="M569" s="72">
        <v>0.78900000000000003</v>
      </c>
      <c r="N569" s="23">
        <v>-0.23288461538461536</v>
      </c>
      <c r="O569" s="16">
        <v>25.41</v>
      </c>
      <c r="P569" s="15">
        <v>90</v>
      </c>
      <c r="Q569" s="15">
        <f>IFERROR(Table37[[#This Row],[Total]]/Table37[[#This Row],[Mins]]*Table37[[#This Row],[Adj mins]],0)</f>
        <v>2.7945690672963401</v>
      </c>
      <c r="R569" s="15">
        <v>3.1</v>
      </c>
      <c r="S569" s="16">
        <v>35</v>
      </c>
      <c r="T569" s="17">
        <v>4.0000000000000001E-3</v>
      </c>
      <c r="U569" s="16">
        <v>15</v>
      </c>
      <c r="V569" s="71">
        <v>1.9</v>
      </c>
      <c r="W569" s="401" t="str">
        <f>IF(ISNA(MATCH($D569,'My Squad'!$C$2:$C$16,0)),"","Yes")</f>
        <v/>
      </c>
    </row>
    <row r="570" spans="1:23" ht="15.75" thickBot="1" x14ac:dyDescent="0.3">
      <c r="A570" s="577">
        <v>54</v>
      </c>
      <c r="B570" s="73">
        <v>11</v>
      </c>
      <c r="C570" s="5" t="s">
        <v>61</v>
      </c>
      <c r="D570" s="5" t="s">
        <v>542</v>
      </c>
      <c r="E570" s="70" t="s">
        <v>13</v>
      </c>
      <c r="F570" s="71">
        <v>5.4</v>
      </c>
      <c r="G570" s="71">
        <v>0.55666666666666664</v>
      </c>
      <c r="H570" s="71">
        <v>0.34300000000000003</v>
      </c>
      <c r="I570" s="71">
        <v>0.10266666666666667</v>
      </c>
      <c r="J570" s="71">
        <v>0</v>
      </c>
      <c r="K570" s="71">
        <v>1.5336666666666667</v>
      </c>
      <c r="L570" s="71">
        <v>6.5333333333333327E-2</v>
      </c>
      <c r="M570" s="72">
        <v>2.6013333333333333</v>
      </c>
      <c r="N570" s="23">
        <v>0.11135802469135801</v>
      </c>
      <c r="O570" s="16">
        <v>81.337333333333333</v>
      </c>
      <c r="P570" s="15">
        <v>90</v>
      </c>
      <c r="Q570" s="15">
        <f>IFERROR(Table37[[#This Row],[Total]]/Table37[[#This Row],[Mins]]*Table37[[#This Row],[Adj mins]],0)</f>
        <v>2.87838303034277</v>
      </c>
      <c r="R570" s="15">
        <v>8.1999999999999993</v>
      </c>
      <c r="S570" s="16">
        <v>82</v>
      </c>
      <c r="T570" s="17">
        <v>0.23199999999999998</v>
      </c>
      <c r="U570" s="16">
        <v>35</v>
      </c>
      <c r="V570" s="71">
        <v>3.9</v>
      </c>
      <c r="W570" s="401" t="str">
        <f>IF(ISNA(MATCH($D570,'My Squad'!$C$2:$C$16,0)),"","Yes")</f>
        <v/>
      </c>
    </row>
    <row r="571" spans="1:23" ht="15.75" thickBot="1" x14ac:dyDescent="0.3">
      <c r="A571" s="577">
        <v>57</v>
      </c>
      <c r="B571" s="73">
        <v>11</v>
      </c>
      <c r="C571" s="5" t="s">
        <v>61</v>
      </c>
      <c r="D571" s="5" t="s">
        <v>188</v>
      </c>
      <c r="E571" s="70" t="s">
        <v>13</v>
      </c>
      <c r="F571" s="71">
        <v>5.5</v>
      </c>
      <c r="G571" s="71">
        <v>0.42166666666666669</v>
      </c>
      <c r="H571" s="71">
        <v>0.41599999999999998</v>
      </c>
      <c r="I571" s="71">
        <v>0.10933333333333334</v>
      </c>
      <c r="J571" s="71">
        <v>0</v>
      </c>
      <c r="K571" s="71">
        <v>1.7130000000000001</v>
      </c>
      <c r="L571" s="71">
        <v>0.17399999999999999</v>
      </c>
      <c r="M571" s="72">
        <v>2.8340000000000001</v>
      </c>
      <c r="N571" s="23">
        <v>0.15163636363636365</v>
      </c>
      <c r="O571" s="16">
        <v>85.661000000000001</v>
      </c>
      <c r="P571" s="15">
        <v>90</v>
      </c>
      <c r="Q571" s="15">
        <f>IFERROR(Table37[[#This Row],[Total]]/Table37[[#This Row],[Mins]]*Table37[[#This Row],[Adj mins]],0)</f>
        <v>2.9775510442324977</v>
      </c>
      <c r="R571" s="15">
        <v>8.9</v>
      </c>
      <c r="S571" s="16">
        <v>89</v>
      </c>
      <c r="T571" s="17">
        <v>1.6E-2</v>
      </c>
      <c r="U571" s="16">
        <v>31</v>
      </c>
      <c r="V571" s="71">
        <v>3.4</v>
      </c>
      <c r="W571" s="401" t="str">
        <f>IF(ISNA(MATCH($D571,'My Squad'!$C$2:$C$16,0)),"","Yes")</f>
        <v>Yes</v>
      </c>
    </row>
    <row r="572" spans="1:23" ht="15.75" thickBot="1" x14ac:dyDescent="0.3">
      <c r="A572" s="577">
        <v>569</v>
      </c>
      <c r="B572" s="73">
        <v>11</v>
      </c>
      <c r="C572" s="5" t="s">
        <v>61</v>
      </c>
      <c r="D572" s="5" t="s">
        <v>1496</v>
      </c>
      <c r="E572" s="70" t="s">
        <v>13</v>
      </c>
      <c r="F572" s="71">
        <v>5.3</v>
      </c>
      <c r="G572" s="71">
        <v>1.8333333333333333E-2</v>
      </c>
      <c r="H572" s="71">
        <v>1.7000000000000001E-2</v>
      </c>
      <c r="I572" s="71">
        <v>6.3333333333333332E-3</v>
      </c>
      <c r="J572" s="71">
        <v>0</v>
      </c>
      <c r="K572" s="71">
        <v>0.11366666666666665</v>
      </c>
      <c r="L572" s="71">
        <v>9.3333333333333341E-3</v>
      </c>
      <c r="M572" s="72">
        <v>0.16466666666666666</v>
      </c>
      <c r="N572" s="23">
        <v>-0.34628930817610065</v>
      </c>
      <c r="O572" s="16">
        <v>5.8546666666666667</v>
      </c>
      <c r="P572" s="15">
        <v>90</v>
      </c>
      <c r="Q572" s="15">
        <f>IFERROR(Table37[[#This Row],[Total]]/Table37[[#This Row],[Mins]]*Table37[[#This Row],[Adj mins]],0)</f>
        <v>2.5313140514689136</v>
      </c>
      <c r="R572" s="15">
        <v>1.8</v>
      </c>
      <c r="S572" s="16">
        <v>33</v>
      </c>
      <c r="T572" s="17">
        <v>0</v>
      </c>
      <c r="U572" s="16">
        <v>3</v>
      </c>
      <c r="V572" s="71">
        <v>0.6</v>
      </c>
      <c r="W572" s="401" t="str">
        <f>IF(ISNA(MATCH($D572,'My Squad'!$C$2:$C$16,0)),"","Yes")</f>
        <v/>
      </c>
    </row>
    <row r="573" spans="1:23" ht="15.75" thickBot="1" x14ac:dyDescent="0.3">
      <c r="A573" s="577">
        <v>38</v>
      </c>
      <c r="B573" s="73">
        <v>11</v>
      </c>
      <c r="C573" s="5" t="s">
        <v>61</v>
      </c>
      <c r="D573" s="5" t="s">
        <v>282</v>
      </c>
      <c r="E573" s="70" t="s">
        <v>15</v>
      </c>
      <c r="F573" s="71">
        <v>6.1</v>
      </c>
      <c r="G573" s="71">
        <v>0.19466666666666665</v>
      </c>
      <c r="H573" s="71">
        <v>2.7E-2</v>
      </c>
      <c r="I573" s="71">
        <v>0</v>
      </c>
      <c r="J573" s="71">
        <v>0</v>
      </c>
      <c r="K573" s="71">
        <v>0.191</v>
      </c>
      <c r="L573" s="71">
        <v>6.0999999999999999E-2</v>
      </c>
      <c r="M573" s="72">
        <v>0.47366666666666668</v>
      </c>
      <c r="N573" s="23">
        <v>-0.2502185792349727</v>
      </c>
      <c r="O573" s="16">
        <v>12.583</v>
      </c>
      <c r="P573" s="15">
        <v>90</v>
      </c>
      <c r="Q573" s="15">
        <f>IFERROR(Table37[[#This Row],[Total]]/Table37[[#This Row],[Mins]]*Table37[[#This Row],[Adj mins]],0)</f>
        <v>3.3879043153461019</v>
      </c>
      <c r="R573" s="15">
        <v>2.7</v>
      </c>
      <c r="S573" s="16">
        <v>27</v>
      </c>
      <c r="T573" s="17">
        <v>5.0999999999999997E-2</v>
      </c>
      <c r="U573" s="16">
        <v>29</v>
      </c>
      <c r="V573" s="71">
        <v>3.2</v>
      </c>
      <c r="W573" s="401" t="str">
        <f>IF(ISNA(MATCH($D573,'My Squad'!$C$2:$C$16,0)),"","Yes")</f>
        <v/>
      </c>
    </row>
    <row r="574" spans="1:23" ht="15.75" thickBot="1" x14ac:dyDescent="0.3">
      <c r="A574" s="577">
        <v>58</v>
      </c>
      <c r="B574" s="73">
        <v>11</v>
      </c>
      <c r="C574" s="5" t="s">
        <v>61</v>
      </c>
      <c r="D574" s="5" t="s">
        <v>62</v>
      </c>
      <c r="E574" s="70" t="s">
        <v>15</v>
      </c>
      <c r="F574" s="71">
        <v>9.1</v>
      </c>
      <c r="G574" s="71">
        <v>1.2</v>
      </c>
      <c r="H574" s="71">
        <v>0.251</v>
      </c>
      <c r="I574" s="71">
        <v>0</v>
      </c>
      <c r="J574" s="71">
        <v>0</v>
      </c>
      <c r="K574" s="71">
        <v>1.6426666666666667</v>
      </c>
      <c r="L574" s="71">
        <v>0.42266666666666669</v>
      </c>
      <c r="M574" s="72">
        <v>3.5163333333333333</v>
      </c>
      <c r="N574" s="23">
        <v>0.16663003663003664</v>
      </c>
      <c r="O574" s="16">
        <v>80.405666666666662</v>
      </c>
      <c r="P574" s="15">
        <v>90</v>
      </c>
      <c r="Q574" s="15">
        <f>IFERROR(Table37[[#This Row],[Total]]/Table37[[#This Row],[Mins]]*Table37[[#This Row],[Adj mins]],0)</f>
        <v>3.9359166227919258</v>
      </c>
      <c r="R574" s="15">
        <v>7.6</v>
      </c>
      <c r="S574" s="16">
        <v>76</v>
      </c>
      <c r="T574" s="17">
        <v>0.28899999999999998</v>
      </c>
      <c r="U574" s="16">
        <v>51</v>
      </c>
      <c r="V574" s="71">
        <v>5.7</v>
      </c>
      <c r="W574" s="401" t="str">
        <f>IF(ISNA(MATCH($D574,'My Squad'!$C$2:$C$16,0)),"","Yes")</f>
        <v/>
      </c>
    </row>
    <row r="575" spans="1:23" ht="15.75" thickBot="1" x14ac:dyDescent="0.3">
      <c r="A575" s="577">
        <v>84</v>
      </c>
      <c r="B575" s="73">
        <v>11</v>
      </c>
      <c r="C575" s="5" t="s">
        <v>65</v>
      </c>
      <c r="D575" s="5" t="s">
        <v>607</v>
      </c>
      <c r="E575" s="70" t="s">
        <v>16</v>
      </c>
      <c r="F575" s="71">
        <v>4.4000000000000004</v>
      </c>
      <c r="G575" s="71">
        <v>0</v>
      </c>
      <c r="H575" s="71">
        <v>0</v>
      </c>
      <c r="I575" s="71">
        <v>1.3000000000000005E-2</v>
      </c>
      <c r="J575" s="71">
        <v>6.433333333333334E-2</v>
      </c>
      <c r="K575" s="71">
        <v>9.7000000000000003E-2</v>
      </c>
      <c r="L575" s="71">
        <v>2.2333333333333334E-2</v>
      </c>
      <c r="M575" s="72">
        <v>0.19666666666666666</v>
      </c>
      <c r="N575" s="23">
        <v>-0.4098484848484848</v>
      </c>
      <c r="O575" s="16">
        <v>3.99</v>
      </c>
      <c r="P575" s="15">
        <v>90</v>
      </c>
      <c r="Q575" s="15">
        <f>IFERROR(Table37[[#This Row],[Total]]/Table37[[#This Row],[Mins]]*Table37[[#This Row],[Adj mins]],0)</f>
        <v>4.4360902255639099</v>
      </c>
      <c r="R575" s="15">
        <v>2</v>
      </c>
      <c r="S575" s="16">
        <v>90</v>
      </c>
      <c r="T575" s="17">
        <v>1E-3</v>
      </c>
      <c r="U575" s="16">
        <v>7</v>
      </c>
      <c r="V575" s="71">
        <v>3.5</v>
      </c>
      <c r="W575" s="401" t="str">
        <f>IF(ISNA(MATCH($D575,'My Squad'!$C$2:$C$16,0)),"","Yes")</f>
        <v/>
      </c>
    </row>
    <row r="576" spans="1:23" ht="15.75" thickBot="1" x14ac:dyDescent="0.3">
      <c r="A576" s="577">
        <v>152</v>
      </c>
      <c r="B576" s="73">
        <v>11</v>
      </c>
      <c r="C576" s="5" t="s">
        <v>65</v>
      </c>
      <c r="D576" s="5" t="s">
        <v>1490</v>
      </c>
      <c r="E576" s="70" t="s">
        <v>16</v>
      </c>
      <c r="F576" s="71">
        <v>4.5</v>
      </c>
      <c r="G576" s="71">
        <v>0</v>
      </c>
      <c r="H576" s="71">
        <v>0</v>
      </c>
      <c r="I576" s="71">
        <v>0.26300000000000001</v>
      </c>
      <c r="J576" s="71">
        <v>1.3913333333333333</v>
      </c>
      <c r="K576" s="71">
        <v>1.9396666666666667</v>
      </c>
      <c r="L576" s="71">
        <v>0.41799999999999998</v>
      </c>
      <c r="M576" s="72">
        <v>4.0119999999999996</v>
      </c>
      <c r="N576" s="23">
        <v>0.44711111111111101</v>
      </c>
      <c r="O576" s="16">
        <v>85.8</v>
      </c>
      <c r="P576" s="15">
        <v>90</v>
      </c>
      <c r="Q576" s="15">
        <f>IFERROR(Table37[[#This Row],[Total]]/Table37[[#This Row],[Mins]]*Table37[[#This Row],[Adj mins]],0)</f>
        <v>4.208391608391608</v>
      </c>
      <c r="R576" s="15">
        <v>5</v>
      </c>
      <c r="S576" s="16">
        <v>90</v>
      </c>
      <c r="T576" s="17">
        <v>8.0000000000000002E-3</v>
      </c>
      <c r="U576" s="16">
        <v>17</v>
      </c>
      <c r="V576" s="71">
        <v>3.4</v>
      </c>
      <c r="W576" s="401" t="str">
        <f>IF(ISNA(MATCH($D576,'My Squad'!$C$2:$C$16,0)),"","Yes")</f>
        <v/>
      </c>
    </row>
    <row r="577" spans="1:23" ht="15.75" thickBot="1" x14ac:dyDescent="0.3">
      <c r="A577" s="577">
        <v>599</v>
      </c>
      <c r="B577" s="73">
        <v>11</v>
      </c>
      <c r="C577" s="5" t="s">
        <v>65</v>
      </c>
      <c r="D577" s="5" t="s">
        <v>1497</v>
      </c>
      <c r="E577" s="70" t="s">
        <v>16</v>
      </c>
      <c r="F577" s="71">
        <v>4</v>
      </c>
      <c r="G577" s="71">
        <v>0</v>
      </c>
      <c r="H577" s="71">
        <v>0</v>
      </c>
      <c r="I577" s="71">
        <v>-1.3333333333333333E-3</v>
      </c>
      <c r="J577" s="71">
        <v>2.3333333333333335E-3</v>
      </c>
      <c r="K577" s="71">
        <v>3.3333333333333331E-3</v>
      </c>
      <c r="L577" s="71">
        <v>0</v>
      </c>
      <c r="M577" s="72">
        <v>4.3333333333333331E-3</v>
      </c>
      <c r="N577" s="23">
        <v>-0.49891666666666667</v>
      </c>
      <c r="O577" s="16">
        <v>0.19733333333333333</v>
      </c>
      <c r="P577" s="15">
        <v>90</v>
      </c>
      <c r="Q577" s="15">
        <f>IFERROR(Table37[[#This Row],[Total]]/Table37[[#This Row],[Mins]]*Table37[[#This Row],[Adj mins]],0)</f>
        <v>1.9763513513513511</v>
      </c>
      <c r="R577" s="15">
        <v>0</v>
      </c>
      <c r="S577" s="16">
        <v>0</v>
      </c>
      <c r="T577" s="17">
        <v>4.0000000000000001E-3</v>
      </c>
      <c r="U577" s="16">
        <v>0</v>
      </c>
      <c r="V577" s="71">
        <v>0</v>
      </c>
      <c r="W577" s="401" t="str">
        <f>IF(ISNA(MATCH($D577,'My Squad'!$C$2:$C$16,0)),"","Yes")</f>
        <v/>
      </c>
    </row>
    <row r="578" spans="1:23" ht="15.75" thickBot="1" x14ac:dyDescent="0.3">
      <c r="A578" s="577">
        <v>81</v>
      </c>
      <c r="B578" s="73">
        <v>11</v>
      </c>
      <c r="C578" s="5" t="s">
        <v>65</v>
      </c>
      <c r="D578" s="5" t="s">
        <v>205</v>
      </c>
      <c r="E578" s="70" t="s">
        <v>14</v>
      </c>
      <c r="F578" s="71">
        <v>4.5</v>
      </c>
      <c r="G578" s="71">
        <v>0</v>
      </c>
      <c r="H578" s="71">
        <v>4.8000000000000001E-2</v>
      </c>
      <c r="I578" s="71">
        <v>0.16633333333333333</v>
      </c>
      <c r="J578" s="71">
        <v>0</v>
      </c>
      <c r="K578" s="71">
        <v>1.0153333333333332</v>
      </c>
      <c r="L578" s="71">
        <v>4.6333333333333331E-2</v>
      </c>
      <c r="M578" s="72">
        <v>1.276</v>
      </c>
      <c r="N578" s="23">
        <v>-0.16088888888888889</v>
      </c>
      <c r="O578" s="16">
        <v>53.459000000000003</v>
      </c>
      <c r="P578" s="15">
        <v>90</v>
      </c>
      <c r="Q578" s="15">
        <f>IFERROR(Table37[[#This Row],[Total]]/Table37[[#This Row],[Mins]]*Table37[[#This Row],[Adj mins]],0)</f>
        <v>2.1481883312445054</v>
      </c>
      <c r="R578" s="15">
        <v>4.8</v>
      </c>
      <c r="S578" s="16">
        <v>48</v>
      </c>
      <c r="T578" s="17">
        <v>2E-3</v>
      </c>
      <c r="U578" s="16">
        <v>16</v>
      </c>
      <c r="V578" s="71">
        <v>1.8</v>
      </c>
      <c r="W578" s="401" t="str">
        <f>IF(ISNA(MATCH($D578,'My Squad'!$C$2:$C$16,0)),"","Yes")</f>
        <v/>
      </c>
    </row>
    <row r="579" spans="1:23" ht="15.75" thickBot="1" x14ac:dyDescent="0.3">
      <c r="A579" s="577">
        <v>85</v>
      </c>
      <c r="B579" s="73">
        <v>11</v>
      </c>
      <c r="C579" s="5" t="s">
        <v>65</v>
      </c>
      <c r="D579" s="5" t="s">
        <v>204</v>
      </c>
      <c r="E579" s="70" t="s">
        <v>14</v>
      </c>
      <c r="F579" s="71">
        <v>4.4000000000000004</v>
      </c>
      <c r="G579" s="71">
        <v>0.186</v>
      </c>
      <c r="H579" s="71">
        <v>5.8000000000000003E-2</v>
      </c>
      <c r="I579" s="71">
        <v>0.2636666666666666</v>
      </c>
      <c r="J579" s="71">
        <v>0</v>
      </c>
      <c r="K579" s="71">
        <v>1.7903333333333333</v>
      </c>
      <c r="L579" s="71">
        <v>0.123</v>
      </c>
      <c r="M579" s="72">
        <v>2.4209999999999998</v>
      </c>
      <c r="N579" s="23">
        <v>9.5681818181818132E-2</v>
      </c>
      <c r="O579" s="16">
        <v>86.239000000000004</v>
      </c>
      <c r="P579" s="15">
        <v>90</v>
      </c>
      <c r="Q579" s="15">
        <f>IFERROR(Table37[[#This Row],[Total]]/Table37[[#This Row],[Mins]]*Table37[[#This Row],[Adj mins]],0)</f>
        <v>2.526583100453391</v>
      </c>
      <c r="R579" s="15">
        <v>9</v>
      </c>
      <c r="S579" s="16">
        <v>90</v>
      </c>
      <c r="T579" s="17">
        <v>4.0000000000000001E-3</v>
      </c>
      <c r="U579" s="16">
        <v>20</v>
      </c>
      <c r="V579" s="71">
        <v>2.2000000000000002</v>
      </c>
      <c r="W579" s="401" t="str">
        <f>IF(ISNA(MATCH($D579,'My Squad'!$C$2:$C$16,0)),"","Yes")</f>
        <v/>
      </c>
    </row>
    <row r="580" spans="1:23" ht="15.75" thickBot="1" x14ac:dyDescent="0.3">
      <c r="A580" s="577">
        <v>79</v>
      </c>
      <c r="B580" s="73">
        <v>11</v>
      </c>
      <c r="C580" s="5" t="s">
        <v>65</v>
      </c>
      <c r="D580" s="5" t="s">
        <v>196</v>
      </c>
      <c r="E580" s="70" t="s">
        <v>14</v>
      </c>
      <c r="F580" s="71">
        <v>4.8</v>
      </c>
      <c r="G580" s="71">
        <v>0.19400000000000001</v>
      </c>
      <c r="H580" s="71">
        <v>0.20200000000000001</v>
      </c>
      <c r="I580" s="71">
        <v>0.27266666666666667</v>
      </c>
      <c r="J580" s="71">
        <v>0</v>
      </c>
      <c r="K580" s="71">
        <v>1.5149999999999999</v>
      </c>
      <c r="L580" s="71">
        <v>0.222</v>
      </c>
      <c r="M580" s="72">
        <v>2.4056666666666668</v>
      </c>
      <c r="N580" s="23">
        <v>8.451388888888893E-2</v>
      </c>
      <c r="O580" s="16">
        <v>84.891666666666666</v>
      </c>
      <c r="P580" s="15">
        <v>90</v>
      </c>
      <c r="Q580" s="15">
        <f>IFERROR(Table37[[#This Row],[Total]]/Table37[[#This Row],[Mins]]*Table37[[#This Row],[Adj mins]],0)</f>
        <v>2.5504270148228136</v>
      </c>
      <c r="R580" s="15">
        <v>6.8</v>
      </c>
      <c r="S580" s="16">
        <v>88</v>
      </c>
      <c r="T580" s="17">
        <v>6.0000000000000001E-3</v>
      </c>
      <c r="U580" s="16">
        <v>17</v>
      </c>
      <c r="V580" s="71">
        <v>2.4</v>
      </c>
      <c r="W580" s="401" t="str">
        <f>IF(ISNA(MATCH($D580,'My Squad'!$C$2:$C$16,0)),"","Yes")</f>
        <v/>
      </c>
    </row>
    <row r="581" spans="1:23" ht="15.75" thickBot="1" x14ac:dyDescent="0.3">
      <c r="A581" s="577">
        <v>59</v>
      </c>
      <c r="B581" s="73">
        <v>11</v>
      </c>
      <c r="C581" s="5" t="s">
        <v>65</v>
      </c>
      <c r="D581" s="5" t="s">
        <v>300</v>
      </c>
      <c r="E581" s="70" t="s">
        <v>14</v>
      </c>
      <c r="F581" s="71">
        <v>4.3</v>
      </c>
      <c r="G581" s="71">
        <v>1.4E-2</v>
      </c>
      <c r="H581" s="71">
        <v>2.4E-2</v>
      </c>
      <c r="I581" s="71">
        <v>1.5666666666666662E-2</v>
      </c>
      <c r="J581" s="71">
        <v>0</v>
      </c>
      <c r="K581" s="71">
        <v>0.17566666666666667</v>
      </c>
      <c r="L581" s="71">
        <v>1.8666666666666668E-2</v>
      </c>
      <c r="M581" s="72">
        <v>0.248</v>
      </c>
      <c r="N581" s="23">
        <v>-0.40744186046511632</v>
      </c>
      <c r="O581" s="16">
        <v>8.8580000000000005</v>
      </c>
      <c r="P581" s="15">
        <v>90</v>
      </c>
      <c r="Q581" s="15">
        <f>IFERROR(Table37[[#This Row],[Total]]/Table37[[#This Row],[Mins]]*Table37[[#This Row],[Adj mins]],0)</f>
        <v>2.5197561526303907</v>
      </c>
      <c r="R581" s="15">
        <v>0</v>
      </c>
      <c r="S581" s="16">
        <v>0</v>
      </c>
      <c r="T581" s="17">
        <v>2E-3</v>
      </c>
      <c r="U581" s="16">
        <v>0</v>
      </c>
      <c r="V581" s="71">
        <v>0</v>
      </c>
      <c r="W581" s="401" t="str">
        <f>IF(ISNA(MATCH($D581,'My Squad'!$C$2:$C$16,0)),"","Yes")</f>
        <v/>
      </c>
    </row>
    <row r="582" spans="1:23" ht="15.75" thickBot="1" x14ac:dyDescent="0.3">
      <c r="A582" s="577">
        <v>70</v>
      </c>
      <c r="B582" s="73">
        <v>11</v>
      </c>
      <c r="C582" s="5" t="s">
        <v>65</v>
      </c>
      <c r="D582" s="5" t="s">
        <v>201</v>
      </c>
      <c r="E582" s="70" t="s">
        <v>14</v>
      </c>
      <c r="F582" s="71">
        <v>4.4000000000000004</v>
      </c>
      <c r="G582" s="71">
        <v>6.4000000000000001E-2</v>
      </c>
      <c r="H582" s="71">
        <v>0.20499999999999999</v>
      </c>
      <c r="I582" s="71">
        <v>0.26533333333333337</v>
      </c>
      <c r="J582" s="71">
        <v>0</v>
      </c>
      <c r="K582" s="71">
        <v>1.5926666666666667</v>
      </c>
      <c r="L582" s="71">
        <v>0.107</v>
      </c>
      <c r="M582" s="72">
        <v>2.234</v>
      </c>
      <c r="N582" s="23">
        <v>5.3181818181818177E-2</v>
      </c>
      <c r="O582" s="16">
        <v>80.455333333333328</v>
      </c>
      <c r="P582" s="15">
        <v>90</v>
      </c>
      <c r="Q582" s="15">
        <f>IFERROR(Table37[[#This Row],[Total]]/Table37[[#This Row],[Mins]]*Table37[[#This Row],[Adj mins]],0)</f>
        <v>2.4990263748829578</v>
      </c>
      <c r="R582" s="15">
        <v>8.3000000000000007</v>
      </c>
      <c r="S582" s="16">
        <v>83</v>
      </c>
      <c r="T582" s="17">
        <v>4.0000000000000001E-3</v>
      </c>
      <c r="U582" s="16">
        <v>19</v>
      </c>
      <c r="V582" s="71">
        <v>2.1</v>
      </c>
      <c r="W582" s="401" t="str">
        <f>IF(ISNA(MATCH($D582,'My Squad'!$C$2:$C$16,0)),"","Yes")</f>
        <v/>
      </c>
    </row>
    <row r="583" spans="1:23" ht="15.75" thickBot="1" x14ac:dyDescent="0.3">
      <c r="A583" s="577">
        <v>68</v>
      </c>
      <c r="B583" s="73">
        <v>11</v>
      </c>
      <c r="C583" s="5" t="s">
        <v>65</v>
      </c>
      <c r="D583" s="5" t="s">
        <v>538</v>
      </c>
      <c r="E583" s="70" t="s">
        <v>14</v>
      </c>
      <c r="F583" s="71">
        <v>4</v>
      </c>
      <c r="G583" s="71">
        <v>0</v>
      </c>
      <c r="H583" s="71">
        <v>0</v>
      </c>
      <c r="I583" s="71">
        <v>-1.6666666666666668E-3</v>
      </c>
      <c r="J583" s="71">
        <v>0</v>
      </c>
      <c r="K583" s="71">
        <v>8.0000000000000002E-3</v>
      </c>
      <c r="L583" s="71">
        <v>3.3333333333333332E-4</v>
      </c>
      <c r="M583" s="72">
        <v>6.6666666666666671E-3</v>
      </c>
      <c r="N583" s="23">
        <v>-0.49833333333333335</v>
      </c>
      <c r="O583" s="16">
        <v>0.42</v>
      </c>
      <c r="P583" s="15">
        <v>90</v>
      </c>
      <c r="Q583" s="15">
        <f>IFERROR(Table37[[#This Row],[Total]]/Table37[[#This Row],[Mins]]*Table37[[#This Row],[Adj mins]],0)</f>
        <v>1.4285714285714288</v>
      </c>
      <c r="R583" s="15">
        <v>0</v>
      </c>
      <c r="S583" s="16">
        <v>0</v>
      </c>
      <c r="T583" s="17">
        <v>4.0000000000000001E-3</v>
      </c>
      <c r="U583" s="16">
        <v>0</v>
      </c>
      <c r="V583" s="71">
        <v>0</v>
      </c>
      <c r="W583" s="401" t="str">
        <f>IF(ISNA(MATCH($D583,'My Squad'!$C$2:$C$16,0)),"","Yes")</f>
        <v/>
      </c>
    </row>
    <row r="584" spans="1:23" ht="15.75" thickBot="1" x14ac:dyDescent="0.3">
      <c r="A584" s="577">
        <v>592</v>
      </c>
      <c r="B584" s="73">
        <v>11</v>
      </c>
      <c r="C584" s="5" t="s">
        <v>65</v>
      </c>
      <c r="D584" s="5" t="s">
        <v>1254</v>
      </c>
      <c r="E584" s="70" t="s">
        <v>14</v>
      </c>
      <c r="F584" s="71">
        <v>4.4000000000000004</v>
      </c>
      <c r="G584" s="71">
        <v>0.10199999999999999</v>
      </c>
      <c r="H584" s="71">
        <v>0.09</v>
      </c>
      <c r="I584" s="71">
        <v>9.866666666666668E-2</v>
      </c>
      <c r="J584" s="71">
        <v>0</v>
      </c>
      <c r="K584" s="71">
        <v>0.71799999999999997</v>
      </c>
      <c r="L584" s="71">
        <v>7.6666666666666661E-2</v>
      </c>
      <c r="M584" s="72">
        <v>1.0853333333333333</v>
      </c>
      <c r="N584" s="23">
        <v>-0.20787878787878789</v>
      </c>
      <c r="O584" s="16">
        <v>36.131999999999998</v>
      </c>
      <c r="P584" s="15">
        <v>90</v>
      </c>
      <c r="Q584" s="15">
        <f>IFERROR(Table37[[#This Row],[Total]]/Table37[[#This Row],[Mins]]*Table37[[#This Row],[Adj mins]],0)</f>
        <v>2.7034207904350716</v>
      </c>
      <c r="R584" s="15">
        <v>3.9</v>
      </c>
      <c r="S584" s="16">
        <v>50</v>
      </c>
      <c r="T584" s="17">
        <v>2E-3</v>
      </c>
      <c r="U584" s="16">
        <v>7</v>
      </c>
      <c r="V584" s="71">
        <v>1</v>
      </c>
      <c r="W584" s="401" t="str">
        <f>IF(ISNA(MATCH($D584,'My Squad'!$C$2:$C$16,0)),"","Yes")</f>
        <v/>
      </c>
    </row>
    <row r="585" spans="1:23" ht="15.75" thickBot="1" x14ac:dyDescent="0.3">
      <c r="A585" s="577">
        <v>580</v>
      </c>
      <c r="B585" s="73">
        <v>11</v>
      </c>
      <c r="C585" s="5" t="s">
        <v>65</v>
      </c>
      <c r="D585" s="5" t="s">
        <v>1498</v>
      </c>
      <c r="E585" s="70" t="s">
        <v>14</v>
      </c>
      <c r="F585" s="71">
        <v>4.3</v>
      </c>
      <c r="G585" s="71">
        <v>2.8000000000000001E-2</v>
      </c>
      <c r="H585" s="71">
        <v>1.0999999999999999E-2</v>
      </c>
      <c r="I585" s="71">
        <v>1.6333333333333332E-2</v>
      </c>
      <c r="J585" s="71">
        <v>0</v>
      </c>
      <c r="K585" s="71">
        <v>0.15</v>
      </c>
      <c r="L585" s="71">
        <v>1.2333333333333333E-2</v>
      </c>
      <c r="M585" s="72">
        <v>0.21766666666666667</v>
      </c>
      <c r="N585" s="23">
        <v>-0.41449612403100777</v>
      </c>
      <c r="O585" s="16">
        <v>7.692333333333333</v>
      </c>
      <c r="P585" s="15">
        <v>90</v>
      </c>
      <c r="Q585" s="15">
        <f>IFERROR(Table37[[#This Row],[Total]]/Table37[[#This Row],[Mins]]*Table37[[#This Row],[Adj mins]],0)</f>
        <v>2.5466915110282966</v>
      </c>
      <c r="R585" s="15">
        <v>2.2000000000000002</v>
      </c>
      <c r="S585" s="16">
        <v>65</v>
      </c>
      <c r="T585" s="17">
        <v>1E-3</v>
      </c>
      <c r="U585" s="16">
        <v>3</v>
      </c>
      <c r="V585" s="71">
        <v>1</v>
      </c>
      <c r="W585" s="401" t="str">
        <f>IF(ISNA(MATCH($D585,'My Squad'!$C$2:$C$16,0)),"","Yes")</f>
        <v/>
      </c>
    </row>
    <row r="586" spans="1:23" ht="15.75" thickBot="1" x14ac:dyDescent="0.3">
      <c r="A586" s="577">
        <v>77</v>
      </c>
      <c r="B586" s="73">
        <v>11</v>
      </c>
      <c r="C586" s="5" t="s">
        <v>65</v>
      </c>
      <c r="D586" s="5" t="s">
        <v>301</v>
      </c>
      <c r="E586" s="70" t="s">
        <v>13</v>
      </c>
      <c r="F586" s="71">
        <v>4.8</v>
      </c>
      <c r="G586" s="71">
        <v>0</v>
      </c>
      <c r="H586" s="71">
        <v>0</v>
      </c>
      <c r="I586" s="71">
        <v>0</v>
      </c>
      <c r="J586" s="71">
        <v>0</v>
      </c>
      <c r="K586" s="71">
        <v>0</v>
      </c>
      <c r="L586" s="71">
        <v>0</v>
      </c>
      <c r="M586" s="72">
        <v>0</v>
      </c>
      <c r="N586" s="23">
        <v>-0.41666666666666669</v>
      </c>
      <c r="O586" s="16">
        <v>0</v>
      </c>
      <c r="P586" s="15">
        <v>90</v>
      </c>
      <c r="Q586" s="15">
        <f>IFERROR(Table37[[#This Row],[Total]]/Table37[[#This Row],[Mins]]*Table37[[#This Row],[Adj mins]],0)</f>
        <v>0</v>
      </c>
      <c r="R586" s="15">
        <v>2.9</v>
      </c>
      <c r="S586" s="16">
        <v>33</v>
      </c>
      <c r="T586" s="17">
        <v>0</v>
      </c>
      <c r="U586" s="16">
        <v>11</v>
      </c>
      <c r="V586" s="71">
        <v>1.4</v>
      </c>
      <c r="W586" s="401" t="str">
        <f>IF(ISNA(MATCH($D586,'My Squad'!$C$2:$C$16,0)),"","Yes")</f>
        <v/>
      </c>
    </row>
    <row r="587" spans="1:23" ht="15.75" thickBot="1" x14ac:dyDescent="0.3">
      <c r="A587" s="577">
        <v>74</v>
      </c>
      <c r="B587" s="73">
        <v>11</v>
      </c>
      <c r="C587" s="5" t="s">
        <v>65</v>
      </c>
      <c r="D587" s="5" t="s">
        <v>278</v>
      </c>
      <c r="E587" s="70" t="s">
        <v>13</v>
      </c>
      <c r="F587" s="71">
        <v>5</v>
      </c>
      <c r="G587" s="71">
        <v>0.55833333333333335</v>
      </c>
      <c r="H587" s="71">
        <v>0.19800000000000001</v>
      </c>
      <c r="I587" s="71">
        <v>7.9333333333333339E-2</v>
      </c>
      <c r="J587" s="71">
        <v>0</v>
      </c>
      <c r="K587" s="71">
        <v>0.72766666666666668</v>
      </c>
      <c r="L587" s="71">
        <v>0.151</v>
      </c>
      <c r="M587" s="72">
        <v>1.7143333333333333</v>
      </c>
      <c r="N587" s="23">
        <v>-5.7133333333333348E-2</v>
      </c>
      <c r="O587" s="16">
        <v>35.275666666666666</v>
      </c>
      <c r="P587" s="15">
        <v>90</v>
      </c>
      <c r="Q587" s="15">
        <f>IFERROR(Table37[[#This Row],[Total]]/Table37[[#This Row],[Mins]]*Table37[[#This Row],[Adj mins]],0)</f>
        <v>4.373836544549123</v>
      </c>
      <c r="R587" s="15">
        <v>4.5999999999999996</v>
      </c>
      <c r="S587" s="16">
        <v>52</v>
      </c>
      <c r="T587" s="17">
        <v>0</v>
      </c>
      <c r="U587" s="16">
        <v>22</v>
      </c>
      <c r="V587" s="71">
        <v>2.8</v>
      </c>
      <c r="W587" s="401" t="str">
        <f>IF(ISNA(MATCH($D587,'My Squad'!$C$2:$C$16,0)),"","Yes")</f>
        <v/>
      </c>
    </row>
    <row r="588" spans="1:23" ht="15.75" thickBot="1" x14ac:dyDescent="0.3">
      <c r="A588" s="577">
        <v>62</v>
      </c>
      <c r="B588" s="73">
        <v>11</v>
      </c>
      <c r="C588" s="5" t="s">
        <v>65</v>
      </c>
      <c r="D588" s="5" t="s">
        <v>608</v>
      </c>
      <c r="E588" s="70" t="s">
        <v>13</v>
      </c>
      <c r="F588" s="71">
        <v>4.9000000000000004</v>
      </c>
      <c r="G588" s="71">
        <v>0</v>
      </c>
      <c r="H588" s="71">
        <v>2E-3</v>
      </c>
      <c r="I588" s="71">
        <v>3.3333333333333332E-4</v>
      </c>
      <c r="J588" s="71">
        <v>0</v>
      </c>
      <c r="K588" s="71">
        <v>4.0000000000000001E-3</v>
      </c>
      <c r="L588" s="71">
        <v>0</v>
      </c>
      <c r="M588" s="72">
        <v>6.3333333333333332E-3</v>
      </c>
      <c r="N588" s="23">
        <v>-0.40687074829931968</v>
      </c>
      <c r="O588" s="16">
        <v>0.21</v>
      </c>
      <c r="P588" s="15">
        <v>90</v>
      </c>
      <c r="Q588" s="15">
        <f>IFERROR(Table37[[#This Row],[Total]]/Table37[[#This Row],[Mins]]*Table37[[#This Row],[Adj mins]],0)</f>
        <v>2.7142857142857144</v>
      </c>
      <c r="R588" s="15">
        <v>0.2</v>
      </c>
      <c r="S588" s="16">
        <v>10</v>
      </c>
      <c r="T588" s="17">
        <v>0</v>
      </c>
      <c r="U588" s="16">
        <v>2</v>
      </c>
      <c r="V588" s="71">
        <v>1</v>
      </c>
      <c r="W588" s="401" t="str">
        <f>IF(ISNA(MATCH($D588,'My Squad'!$C$2:$C$16,0)),"","Yes")</f>
        <v/>
      </c>
    </row>
    <row r="589" spans="1:23" ht="15.75" thickBot="1" x14ac:dyDescent="0.3">
      <c r="A589" s="577">
        <v>71</v>
      </c>
      <c r="B589" s="73">
        <v>11</v>
      </c>
      <c r="C589" s="5" t="s">
        <v>65</v>
      </c>
      <c r="D589" s="5" t="s">
        <v>200</v>
      </c>
      <c r="E589" s="70" t="s">
        <v>13</v>
      </c>
      <c r="F589" s="71">
        <v>5.3</v>
      </c>
      <c r="G589" s="71">
        <v>1.0133333333333334</v>
      </c>
      <c r="H589" s="71">
        <v>0.308</v>
      </c>
      <c r="I589" s="71">
        <v>0.14666666666666667</v>
      </c>
      <c r="J589" s="71">
        <v>0</v>
      </c>
      <c r="K589" s="71">
        <v>1.1953333333333334</v>
      </c>
      <c r="L589" s="71">
        <v>0.16133333333333333</v>
      </c>
      <c r="M589" s="72">
        <v>2.8246666666666669</v>
      </c>
      <c r="N589" s="23">
        <v>0.15559748427672959</v>
      </c>
      <c r="O589" s="16">
        <v>65.656000000000006</v>
      </c>
      <c r="P589" s="15">
        <v>90</v>
      </c>
      <c r="Q589" s="15">
        <f>IFERROR(Table37[[#This Row],[Total]]/Table37[[#This Row],[Mins]]*Table37[[#This Row],[Adj mins]],0)</f>
        <v>3.8719995126111852</v>
      </c>
      <c r="R589" s="15">
        <v>5.3</v>
      </c>
      <c r="S589" s="16">
        <v>53</v>
      </c>
      <c r="T589" s="17">
        <v>3.0000000000000001E-3</v>
      </c>
      <c r="U589" s="16">
        <v>25</v>
      </c>
      <c r="V589" s="71">
        <v>2.8</v>
      </c>
      <c r="W589" s="401" t="str">
        <f>IF(ISNA(MATCH($D589,'My Squad'!$C$2:$C$16,0)),"","Yes")</f>
        <v/>
      </c>
    </row>
    <row r="590" spans="1:23" ht="15.75" thickBot="1" x14ac:dyDescent="0.3">
      <c r="A590" s="577">
        <v>64</v>
      </c>
      <c r="B590" s="73">
        <v>11</v>
      </c>
      <c r="C590" s="5" t="s">
        <v>65</v>
      </c>
      <c r="D590" s="5" t="s">
        <v>181</v>
      </c>
      <c r="E590" s="70" t="s">
        <v>13</v>
      </c>
      <c r="F590" s="71">
        <v>5</v>
      </c>
      <c r="G590" s="71">
        <v>0.12</v>
      </c>
      <c r="H590" s="71">
        <v>0.54500000000000004</v>
      </c>
      <c r="I590" s="71">
        <v>0.19333333333333333</v>
      </c>
      <c r="J590" s="71">
        <v>0</v>
      </c>
      <c r="K590" s="71">
        <v>1.7073333333333331</v>
      </c>
      <c r="L590" s="71">
        <v>0.10666666666666667</v>
      </c>
      <c r="M590" s="72">
        <v>2.6723333333333334</v>
      </c>
      <c r="N590" s="23">
        <v>0.13446666666666668</v>
      </c>
      <c r="O590" s="16">
        <v>86.717333333333329</v>
      </c>
      <c r="P590" s="15">
        <v>90</v>
      </c>
      <c r="Q590" s="15">
        <f>IFERROR(Table37[[#This Row],[Total]]/Table37[[#This Row],[Mins]]*Table37[[#This Row],[Adj mins]],0)</f>
        <v>2.7734939573787636</v>
      </c>
      <c r="R590" s="15">
        <v>8.9</v>
      </c>
      <c r="S590" s="16">
        <v>89</v>
      </c>
      <c r="T590" s="17">
        <v>2E-3</v>
      </c>
      <c r="U590" s="16">
        <v>29</v>
      </c>
      <c r="V590" s="71">
        <v>3.2</v>
      </c>
      <c r="W590" s="401" t="str">
        <f>IF(ISNA(MATCH($D590,'My Squad'!$C$2:$C$16,0)),"","Yes")</f>
        <v/>
      </c>
    </row>
    <row r="591" spans="1:23" ht="15.75" thickBot="1" x14ac:dyDescent="0.3">
      <c r="A591" s="577">
        <v>80</v>
      </c>
      <c r="B591" s="73">
        <v>11</v>
      </c>
      <c r="C591" s="5" t="s">
        <v>65</v>
      </c>
      <c r="D591" s="5" t="s">
        <v>195</v>
      </c>
      <c r="E591" s="70" t="s">
        <v>13</v>
      </c>
      <c r="F591" s="71">
        <v>5</v>
      </c>
      <c r="G591" s="71">
        <v>0.39500000000000002</v>
      </c>
      <c r="H591" s="71">
        <v>0.11</v>
      </c>
      <c r="I591" s="71">
        <v>4.6333333333333331E-2</v>
      </c>
      <c r="J591" s="71">
        <v>0</v>
      </c>
      <c r="K591" s="71">
        <v>0.39</v>
      </c>
      <c r="L591" s="71">
        <v>0.12466666666666666</v>
      </c>
      <c r="M591" s="72">
        <v>1.0660000000000001</v>
      </c>
      <c r="N591" s="23">
        <v>-0.18679999999999999</v>
      </c>
      <c r="O591" s="16">
        <v>19.360666666666667</v>
      </c>
      <c r="P591" s="15">
        <v>90</v>
      </c>
      <c r="Q591" s="15">
        <f>IFERROR(Table37[[#This Row],[Total]]/Table37[[#This Row],[Mins]]*Table37[[#This Row],[Adj mins]],0)</f>
        <v>4.9554078716297649</v>
      </c>
      <c r="R591" s="15">
        <v>2.2999999999999998</v>
      </c>
      <c r="S591" s="16">
        <v>26</v>
      </c>
      <c r="T591" s="17">
        <v>3.0000000000000001E-3</v>
      </c>
      <c r="U591" s="16">
        <v>19</v>
      </c>
      <c r="V591" s="71">
        <v>2.4</v>
      </c>
      <c r="W591" s="401" t="str">
        <f>IF(ISNA(MATCH($D591,'My Squad'!$C$2:$C$16,0)),"","Yes")</f>
        <v/>
      </c>
    </row>
    <row r="592" spans="1:23" ht="15.75" thickBot="1" x14ac:dyDescent="0.3">
      <c r="A592" s="577">
        <v>83</v>
      </c>
      <c r="B592" s="73">
        <v>11</v>
      </c>
      <c r="C592" s="5" t="s">
        <v>65</v>
      </c>
      <c r="D592" s="5" t="s">
        <v>187</v>
      </c>
      <c r="E592" s="70" t="s">
        <v>13</v>
      </c>
      <c r="F592" s="71">
        <v>5.5</v>
      </c>
      <c r="G592" s="71">
        <v>1.085</v>
      </c>
      <c r="H592" s="71">
        <v>0.58499999999999996</v>
      </c>
      <c r="I592" s="71">
        <v>0.189</v>
      </c>
      <c r="J592" s="71">
        <v>0</v>
      </c>
      <c r="K592" s="71">
        <v>1.7613333333333332</v>
      </c>
      <c r="L592" s="71">
        <v>0.35199999999999998</v>
      </c>
      <c r="M592" s="72">
        <v>3.9723333333333333</v>
      </c>
      <c r="N592" s="23">
        <v>0.35860606060606059</v>
      </c>
      <c r="O592" s="16">
        <v>84.637</v>
      </c>
      <c r="P592" s="15">
        <v>90</v>
      </c>
      <c r="Q592" s="15">
        <f>IFERROR(Table37[[#This Row],[Total]]/Table37[[#This Row],[Mins]]*Table37[[#This Row],[Adj mins]],0)</f>
        <v>4.2240391318217796</v>
      </c>
      <c r="R592" s="15">
        <v>7.7</v>
      </c>
      <c r="S592" s="16">
        <v>77</v>
      </c>
      <c r="T592" s="17">
        <v>4.0000000000000001E-3</v>
      </c>
      <c r="U592" s="16">
        <v>30</v>
      </c>
      <c r="V592" s="71">
        <v>3.3</v>
      </c>
      <c r="W592" s="401" t="str">
        <f>IF(ISNA(MATCH($D592,'My Squad'!$C$2:$C$16,0)),"","Yes")</f>
        <v/>
      </c>
    </row>
    <row r="593" spans="1:23" ht="15.75" thickBot="1" x14ac:dyDescent="0.3">
      <c r="A593" s="577">
        <v>76</v>
      </c>
      <c r="B593" s="73">
        <v>11</v>
      </c>
      <c r="C593" s="5" t="s">
        <v>65</v>
      </c>
      <c r="D593" s="5" t="s">
        <v>210</v>
      </c>
      <c r="E593" s="70" t="s">
        <v>13</v>
      </c>
      <c r="F593" s="71">
        <v>4.8</v>
      </c>
      <c r="G593" s="71">
        <v>0.04</v>
      </c>
      <c r="H593" s="71">
        <v>1.7999999999999999E-2</v>
      </c>
      <c r="I593" s="71">
        <v>1.0666666666666666E-2</v>
      </c>
      <c r="J593" s="71">
        <v>0</v>
      </c>
      <c r="K593" s="71">
        <v>9.2333333333333337E-2</v>
      </c>
      <c r="L593" s="71">
        <v>1.4999999999999999E-2</v>
      </c>
      <c r="M593" s="72">
        <v>0.17599999999999999</v>
      </c>
      <c r="N593" s="23">
        <v>-0.38</v>
      </c>
      <c r="O593" s="16">
        <v>4.7876666666666665</v>
      </c>
      <c r="P593" s="15">
        <v>90</v>
      </c>
      <c r="Q593" s="15">
        <f>IFERROR(Table37[[#This Row],[Total]]/Table37[[#This Row],[Mins]]*Table37[[#This Row],[Adj mins]],0)</f>
        <v>3.3085010095383973</v>
      </c>
      <c r="R593" s="15">
        <v>0.3</v>
      </c>
      <c r="S593" s="16">
        <v>12</v>
      </c>
      <c r="T593" s="17">
        <v>1E-3</v>
      </c>
      <c r="U593" s="16">
        <v>2</v>
      </c>
      <c r="V593" s="71">
        <v>1</v>
      </c>
      <c r="W593" s="401" t="str">
        <f>IF(ISNA(MATCH($D593,'My Squad'!$C$2:$C$16,0)),"","Yes")</f>
        <v/>
      </c>
    </row>
    <row r="594" spans="1:23" ht="15.75" thickBot="1" x14ac:dyDescent="0.3">
      <c r="A594" s="577">
        <v>63</v>
      </c>
      <c r="B594" s="73">
        <v>11</v>
      </c>
      <c r="C594" s="5" t="s">
        <v>65</v>
      </c>
      <c r="D594" s="5" t="s">
        <v>144</v>
      </c>
      <c r="E594" s="70" t="s">
        <v>13</v>
      </c>
      <c r="F594" s="71">
        <v>4.9000000000000004</v>
      </c>
      <c r="G594" s="71">
        <v>0.29666666666666669</v>
      </c>
      <c r="H594" s="71">
        <v>0.41099999999999998</v>
      </c>
      <c r="I594" s="71">
        <v>0.17699999999999999</v>
      </c>
      <c r="J594" s="71">
        <v>0</v>
      </c>
      <c r="K594" s="71">
        <v>1.5773333333333333</v>
      </c>
      <c r="L594" s="71">
        <v>0.15266666666666667</v>
      </c>
      <c r="M594" s="72">
        <v>2.6146666666666665</v>
      </c>
      <c r="N594" s="23">
        <v>0.12544217687074824</v>
      </c>
      <c r="O594" s="16">
        <v>78.322999999999993</v>
      </c>
      <c r="P594" s="15">
        <v>90</v>
      </c>
      <c r="Q594" s="15">
        <f>IFERROR(Table37[[#This Row],[Total]]/Table37[[#This Row],[Mins]]*Table37[[#This Row],[Adj mins]],0)</f>
        <v>3.0044814422328052</v>
      </c>
      <c r="R594" s="15">
        <v>6.3</v>
      </c>
      <c r="S594" s="16">
        <v>63</v>
      </c>
      <c r="T594" s="17">
        <v>2E-3</v>
      </c>
      <c r="U594" s="16">
        <v>20</v>
      </c>
      <c r="V594" s="71">
        <v>2.2000000000000002</v>
      </c>
      <c r="W594" s="401" t="str">
        <f>IF(ISNA(MATCH($D594,'My Squad'!$C$2:$C$16,0)),"","Yes")</f>
        <v/>
      </c>
    </row>
    <row r="595" spans="1:23" ht="15.75" thickBot="1" x14ac:dyDescent="0.3">
      <c r="A595" s="577">
        <v>60</v>
      </c>
      <c r="B595" s="73">
        <v>11</v>
      </c>
      <c r="C595" s="5" t="s">
        <v>65</v>
      </c>
      <c r="D595" s="5" t="s">
        <v>302</v>
      </c>
      <c r="E595" s="70" t="s">
        <v>13</v>
      </c>
      <c r="F595" s="71">
        <v>4.9000000000000004</v>
      </c>
      <c r="G595" s="71">
        <v>0</v>
      </c>
      <c r="H595" s="71">
        <v>1E-3</v>
      </c>
      <c r="I595" s="71">
        <v>6.6666666666666664E-4</v>
      </c>
      <c r="J595" s="71">
        <v>0</v>
      </c>
      <c r="K595" s="71">
        <v>9.3333333333333341E-3</v>
      </c>
      <c r="L595" s="71">
        <v>6.6666666666666664E-4</v>
      </c>
      <c r="M595" s="72">
        <v>1.1666666666666667E-2</v>
      </c>
      <c r="N595" s="23">
        <v>-0.40578231292517003</v>
      </c>
      <c r="O595" s="16">
        <v>0.45</v>
      </c>
      <c r="P595" s="15">
        <v>90</v>
      </c>
      <c r="Q595" s="15">
        <f>IFERROR(Table37[[#This Row],[Total]]/Table37[[#This Row],[Mins]]*Table37[[#This Row],[Adj mins]],0)</f>
        <v>2.3333333333333335</v>
      </c>
      <c r="R595" s="15">
        <v>0.1</v>
      </c>
      <c r="S595" s="16">
        <v>10</v>
      </c>
      <c r="T595" s="17">
        <v>0</v>
      </c>
      <c r="U595" s="16">
        <v>1</v>
      </c>
      <c r="V595" s="71">
        <v>1</v>
      </c>
      <c r="W595" s="401" t="str">
        <f>IF(ISNA(MATCH($D595,'My Squad'!$C$2:$C$16,0)),"","Yes")</f>
        <v/>
      </c>
    </row>
    <row r="596" spans="1:23" ht="15.75" thickBot="1" x14ac:dyDescent="0.3">
      <c r="A596" s="577">
        <v>78</v>
      </c>
      <c r="B596" s="73">
        <v>11</v>
      </c>
      <c r="C596" s="5" t="s">
        <v>65</v>
      </c>
      <c r="D596" s="5" t="s">
        <v>166</v>
      </c>
      <c r="E596" s="70" t="s">
        <v>13</v>
      </c>
      <c r="F596" s="71">
        <v>5.6</v>
      </c>
      <c r="G596" s="71">
        <v>1.3166666666666667</v>
      </c>
      <c r="H596" s="71">
        <v>0.46200000000000002</v>
      </c>
      <c r="I596" s="71">
        <v>0.18733333333333332</v>
      </c>
      <c r="J596" s="71">
        <v>0</v>
      </c>
      <c r="K596" s="71">
        <v>1.5936666666666666</v>
      </c>
      <c r="L596" s="71">
        <v>0.24866666666666667</v>
      </c>
      <c r="M596" s="72">
        <v>3.8083333333333331</v>
      </c>
      <c r="N596" s="23">
        <v>0.32291666666666663</v>
      </c>
      <c r="O596" s="16">
        <v>85.336666666666673</v>
      </c>
      <c r="P596" s="15">
        <v>90</v>
      </c>
      <c r="Q596" s="15">
        <f>IFERROR(Table37[[#This Row],[Total]]/Table37[[#This Row],[Mins]]*Table37[[#This Row],[Adj mins]],0)</f>
        <v>4.0164446701300722</v>
      </c>
      <c r="R596" s="15">
        <v>8.6999999999999993</v>
      </c>
      <c r="S596" s="16">
        <v>87</v>
      </c>
      <c r="T596" s="17">
        <v>0.08</v>
      </c>
      <c r="U596" s="16">
        <v>34</v>
      </c>
      <c r="V596" s="71">
        <v>3.8</v>
      </c>
      <c r="W596" s="401" t="str">
        <f>IF(ISNA(MATCH($D596,'My Squad'!$C$2:$C$16,0)),"","Yes")</f>
        <v>Yes</v>
      </c>
    </row>
    <row r="597" spans="1:23" ht="15.75" thickBot="1" x14ac:dyDescent="0.3">
      <c r="A597" s="577">
        <v>617</v>
      </c>
      <c r="B597" s="73">
        <v>11</v>
      </c>
      <c r="C597" s="5" t="s">
        <v>65</v>
      </c>
      <c r="D597" s="5" t="s">
        <v>1346</v>
      </c>
      <c r="E597" s="70" t="s">
        <v>15</v>
      </c>
      <c r="F597" s="71">
        <v>5.9</v>
      </c>
      <c r="G597" s="71">
        <v>1.0386666666666666</v>
      </c>
      <c r="H597" s="71">
        <v>0.29799999999999999</v>
      </c>
      <c r="I597" s="71">
        <v>0</v>
      </c>
      <c r="J597" s="71">
        <v>0</v>
      </c>
      <c r="K597" s="71">
        <v>1.5986666666666667</v>
      </c>
      <c r="L597" s="71">
        <v>0.38600000000000001</v>
      </c>
      <c r="M597" s="72">
        <v>3.3213333333333335</v>
      </c>
      <c r="N597" s="23">
        <v>0.22395480225988701</v>
      </c>
      <c r="O597" s="16">
        <v>72.45</v>
      </c>
      <c r="P597" s="15">
        <v>90</v>
      </c>
      <c r="Q597" s="15">
        <f>IFERROR(Table37[[#This Row],[Total]]/Table37[[#This Row],[Mins]]*Table37[[#This Row],[Adj mins]],0)</f>
        <v>4.1258799171842648</v>
      </c>
      <c r="R597" s="15">
        <v>6</v>
      </c>
      <c r="S597" s="16">
        <v>68</v>
      </c>
      <c r="T597" s="17">
        <v>6.0000000000000001E-3</v>
      </c>
      <c r="U597" s="16">
        <v>30</v>
      </c>
      <c r="V597" s="71">
        <v>3.8</v>
      </c>
      <c r="W597" s="401" t="str">
        <f>IF(ISNA(MATCH($D597,'My Squad'!$C$2:$C$16,0)),"","Yes")</f>
        <v/>
      </c>
    </row>
    <row r="598" spans="1:23" ht="15.75" thickBot="1" x14ac:dyDescent="0.3">
      <c r="A598" s="577">
        <v>65</v>
      </c>
      <c r="B598" s="73">
        <v>11</v>
      </c>
      <c r="C598" s="5" t="s">
        <v>65</v>
      </c>
      <c r="D598" s="5" t="s">
        <v>609</v>
      </c>
      <c r="E598" s="70" t="s">
        <v>15</v>
      </c>
      <c r="F598" s="71">
        <v>5.4</v>
      </c>
      <c r="G598" s="71">
        <v>8.7999999999999995E-2</v>
      </c>
      <c r="H598" s="71">
        <v>1.2999999999999999E-2</v>
      </c>
      <c r="I598" s="71">
        <v>0</v>
      </c>
      <c r="J598" s="71">
        <v>0</v>
      </c>
      <c r="K598" s="71">
        <v>7.8E-2</v>
      </c>
      <c r="L598" s="71">
        <v>3.1E-2</v>
      </c>
      <c r="M598" s="72">
        <v>0.21</v>
      </c>
      <c r="N598" s="23">
        <v>-0.33148148148148149</v>
      </c>
      <c r="O598" s="16">
        <v>4.3150000000000004</v>
      </c>
      <c r="P598" s="15">
        <v>90</v>
      </c>
      <c r="Q598" s="15">
        <f>IFERROR(Table37[[#This Row],[Total]]/Table37[[#This Row],[Mins]]*Table37[[#This Row],[Adj mins]],0)</f>
        <v>4.3800695249130932</v>
      </c>
      <c r="R598" s="15">
        <v>1.4</v>
      </c>
      <c r="S598" s="16">
        <v>21</v>
      </c>
      <c r="T598" s="17">
        <v>0</v>
      </c>
      <c r="U598" s="16">
        <v>6</v>
      </c>
      <c r="V598" s="71">
        <v>1</v>
      </c>
      <c r="W598" s="401" t="str">
        <f>IF(ISNA(MATCH($D598,'My Squad'!$C$2:$C$16,0)),"","Yes")</f>
        <v/>
      </c>
    </row>
    <row r="599" spans="1:23" ht="15.75" thickBot="1" x14ac:dyDescent="0.3">
      <c r="A599" s="577">
        <v>69</v>
      </c>
      <c r="B599" s="73">
        <v>11</v>
      </c>
      <c r="C599" s="5" t="s">
        <v>65</v>
      </c>
      <c r="D599" s="5" t="s">
        <v>610</v>
      </c>
      <c r="E599" s="70" t="s">
        <v>15</v>
      </c>
      <c r="F599" s="71">
        <v>4.5</v>
      </c>
      <c r="G599" s="71">
        <v>0</v>
      </c>
      <c r="H599" s="71">
        <v>0</v>
      </c>
      <c r="I599" s="71">
        <v>0</v>
      </c>
      <c r="J599" s="71">
        <v>0</v>
      </c>
      <c r="K599" s="71">
        <v>0</v>
      </c>
      <c r="L599" s="71">
        <v>0</v>
      </c>
      <c r="M599" s="72">
        <v>0</v>
      </c>
      <c r="N599" s="23">
        <v>-0.44444444444444442</v>
      </c>
      <c r="O599" s="16">
        <v>0</v>
      </c>
      <c r="P599" s="15">
        <v>90</v>
      </c>
      <c r="Q599" s="15">
        <f>IFERROR(Table37[[#This Row],[Total]]/Table37[[#This Row],[Mins]]*Table37[[#This Row],[Adj mins]],0)</f>
        <v>0</v>
      </c>
      <c r="R599" s="15">
        <v>0.3</v>
      </c>
      <c r="S599" s="16">
        <v>14</v>
      </c>
      <c r="T599" s="17">
        <v>1.7000000000000001E-2</v>
      </c>
      <c r="U599" s="16">
        <v>2</v>
      </c>
      <c r="V599" s="71">
        <v>1</v>
      </c>
      <c r="W599" s="401" t="str">
        <f>IF(ISNA(MATCH($D599,'My Squad'!$C$2:$C$16,0)),"","Yes")</f>
        <v/>
      </c>
    </row>
    <row r="600" spans="1:23" ht="15.75" thickBot="1" x14ac:dyDescent="0.3">
      <c r="A600" s="577">
        <v>91</v>
      </c>
      <c r="B600" s="73">
        <v>11</v>
      </c>
      <c r="C600" s="5" t="s">
        <v>46</v>
      </c>
      <c r="D600" s="5" t="s">
        <v>90</v>
      </c>
      <c r="E600" s="70" t="s">
        <v>16</v>
      </c>
      <c r="F600" s="71">
        <v>4.5</v>
      </c>
      <c r="G600" s="71">
        <v>0</v>
      </c>
      <c r="H600" s="71">
        <v>1.2999999999999999E-2</v>
      </c>
      <c r="I600" s="71">
        <v>0.47066666666666662</v>
      </c>
      <c r="J600" s="71">
        <v>1.2446666666666666</v>
      </c>
      <c r="K600" s="71">
        <v>1.8856666666666666</v>
      </c>
      <c r="L600" s="71">
        <v>0.40466666666666667</v>
      </c>
      <c r="M600" s="72">
        <v>4.0186666666666664</v>
      </c>
      <c r="N600" s="23">
        <v>0.44859259259259254</v>
      </c>
      <c r="O600" s="16">
        <v>85.350666666666669</v>
      </c>
      <c r="P600" s="15">
        <v>90</v>
      </c>
      <c r="Q600" s="15">
        <f>IFERROR(Table37[[#This Row],[Total]]/Table37[[#This Row],[Mins]]*Table37[[#This Row],[Adj mins]],0)</f>
        <v>4.2375767422242347</v>
      </c>
      <c r="R600" s="15">
        <v>9</v>
      </c>
      <c r="S600" s="16">
        <v>90</v>
      </c>
      <c r="T600" s="17">
        <v>0.126</v>
      </c>
      <c r="U600" s="16">
        <v>24</v>
      </c>
      <c r="V600" s="71">
        <v>2.7</v>
      </c>
      <c r="W600" s="401" t="str">
        <f>IF(ISNA(MATCH($D600,'My Squad'!$C$2:$C$16,0)),"","Yes")</f>
        <v>Yes</v>
      </c>
    </row>
    <row r="601" spans="1:23" ht="15.75" thickBot="1" x14ac:dyDescent="0.3">
      <c r="A601" s="577">
        <v>109</v>
      </c>
      <c r="B601" s="73">
        <v>11</v>
      </c>
      <c r="C601" s="5" t="s">
        <v>46</v>
      </c>
      <c r="D601" s="5" t="s">
        <v>611</v>
      </c>
      <c r="E601" s="70" t="s">
        <v>16</v>
      </c>
      <c r="F601" s="71">
        <v>4</v>
      </c>
      <c r="G601" s="71">
        <v>0</v>
      </c>
      <c r="H601" s="71">
        <v>0</v>
      </c>
      <c r="I601" s="71">
        <v>3.1333333333333338E-2</v>
      </c>
      <c r="J601" s="71">
        <v>6.2666666666666662E-2</v>
      </c>
      <c r="K601" s="71">
        <v>9.9333333333333329E-2</v>
      </c>
      <c r="L601" s="71">
        <v>0.02</v>
      </c>
      <c r="M601" s="72">
        <v>0.21333333333333335</v>
      </c>
      <c r="N601" s="23">
        <v>-0.44666666666666666</v>
      </c>
      <c r="O601" s="16">
        <v>4.4800000000000004</v>
      </c>
      <c r="P601" s="15">
        <v>90</v>
      </c>
      <c r="Q601" s="15">
        <f>IFERROR(Table37[[#This Row],[Total]]/Table37[[#This Row],[Mins]]*Table37[[#This Row],[Adj mins]],0)</f>
        <v>4.2857142857142856</v>
      </c>
      <c r="R601" s="15">
        <v>0</v>
      </c>
      <c r="S601" s="16">
        <v>0</v>
      </c>
      <c r="T601" s="17">
        <v>3.3000000000000002E-2</v>
      </c>
      <c r="U601" s="16">
        <v>0</v>
      </c>
      <c r="V601" s="71">
        <v>0</v>
      </c>
      <c r="W601" s="401" t="str">
        <f>IF(ISNA(MATCH($D601,'My Squad'!$C$2:$C$16,0)),"","Yes")</f>
        <v/>
      </c>
    </row>
    <row r="602" spans="1:23" ht="15.75" thickBot="1" x14ac:dyDescent="0.3">
      <c r="A602" s="577">
        <v>93</v>
      </c>
      <c r="B602" s="73">
        <v>11</v>
      </c>
      <c r="C602" s="5" t="s">
        <v>46</v>
      </c>
      <c r="D602" s="5" t="s">
        <v>303</v>
      </c>
      <c r="E602" s="70" t="s">
        <v>14</v>
      </c>
      <c r="F602" s="71">
        <v>4.4000000000000004</v>
      </c>
      <c r="G602" s="71">
        <v>0</v>
      </c>
      <c r="H602" s="71">
        <v>0</v>
      </c>
      <c r="I602" s="71">
        <v>0</v>
      </c>
      <c r="J602" s="71">
        <v>0</v>
      </c>
      <c r="K602" s="71">
        <v>0</v>
      </c>
      <c r="L602" s="71">
        <v>0</v>
      </c>
      <c r="M602" s="72">
        <v>0</v>
      </c>
      <c r="N602" s="23">
        <v>-0.45454545454545453</v>
      </c>
      <c r="O602" s="16">
        <v>0</v>
      </c>
      <c r="P602" s="15">
        <v>90</v>
      </c>
      <c r="Q602" s="15">
        <f>IFERROR(Table37[[#This Row],[Total]]/Table37[[#This Row],[Mins]]*Table37[[#This Row],[Adj mins]],0)</f>
        <v>0</v>
      </c>
      <c r="R602" s="15">
        <v>0</v>
      </c>
      <c r="S602" s="16" t="s">
        <v>374</v>
      </c>
      <c r="T602" s="17">
        <v>0</v>
      </c>
      <c r="U602" s="16">
        <v>0</v>
      </c>
      <c r="V602" s="71">
        <v>0</v>
      </c>
      <c r="W602" s="401" t="str">
        <f>IF(ISNA(MATCH($D602,'My Squad'!$C$2:$C$16,0)),"","Yes")</f>
        <v/>
      </c>
    </row>
    <row r="603" spans="1:23" ht="15.75" thickBot="1" x14ac:dyDescent="0.3">
      <c r="A603" s="577">
        <v>100</v>
      </c>
      <c r="B603" s="73">
        <v>11</v>
      </c>
      <c r="C603" s="5" t="s">
        <v>46</v>
      </c>
      <c r="D603" s="5" t="s">
        <v>53</v>
      </c>
      <c r="E603" s="70" t="s">
        <v>14</v>
      </c>
      <c r="F603" s="71">
        <v>4.3</v>
      </c>
      <c r="G603" s="71">
        <v>0.02</v>
      </c>
      <c r="H603" s="71">
        <v>3.0000000000000001E-3</v>
      </c>
      <c r="I603" s="71">
        <v>2.6333333333333334E-2</v>
      </c>
      <c r="J603" s="71">
        <v>0</v>
      </c>
      <c r="K603" s="71">
        <v>6.2E-2</v>
      </c>
      <c r="L603" s="71">
        <v>7.3333333333333332E-3</v>
      </c>
      <c r="M603" s="72">
        <v>0.11866666666666667</v>
      </c>
      <c r="N603" s="23">
        <v>-0.43751937984496125</v>
      </c>
      <c r="O603" s="16">
        <v>2.9006666666666665</v>
      </c>
      <c r="P603" s="15">
        <v>90</v>
      </c>
      <c r="Q603" s="15">
        <f>IFERROR(Table37[[#This Row],[Total]]/Table37[[#This Row],[Mins]]*Table37[[#This Row],[Adj mins]],0)</f>
        <v>3.6819122040910144</v>
      </c>
      <c r="R603" s="15">
        <v>0</v>
      </c>
      <c r="S603" s="16">
        <v>1</v>
      </c>
      <c r="T603" s="17">
        <v>5.0000000000000001E-3</v>
      </c>
      <c r="U603" s="16">
        <v>1</v>
      </c>
      <c r="V603" s="71">
        <v>1</v>
      </c>
      <c r="W603" s="401" t="str">
        <f>IF(ISNA(MATCH($D603,'My Squad'!$C$2:$C$16,0)),"","Yes")</f>
        <v/>
      </c>
    </row>
    <row r="604" spans="1:23" ht="15.75" thickBot="1" x14ac:dyDescent="0.3">
      <c r="A604" s="577">
        <v>338</v>
      </c>
      <c r="B604" s="73">
        <v>11</v>
      </c>
      <c r="C604" s="5" t="s">
        <v>46</v>
      </c>
      <c r="D604" s="5" t="s">
        <v>1489</v>
      </c>
      <c r="E604" s="70" t="s">
        <v>14</v>
      </c>
      <c r="F604" s="71">
        <v>4</v>
      </c>
      <c r="G604" s="71">
        <v>0.27400000000000002</v>
      </c>
      <c r="H604" s="71">
        <v>0.17499999999999999</v>
      </c>
      <c r="I604" s="71">
        <v>0.46400000000000002</v>
      </c>
      <c r="J604" s="71">
        <v>0</v>
      </c>
      <c r="K604" s="71">
        <v>1.81</v>
      </c>
      <c r="L604" s="71">
        <v>0.21299999999999999</v>
      </c>
      <c r="M604" s="72">
        <v>2.9359999999999999</v>
      </c>
      <c r="N604" s="23">
        <v>0.23399999999999999</v>
      </c>
      <c r="O604" s="16">
        <v>82.2</v>
      </c>
      <c r="P604" s="15">
        <v>90</v>
      </c>
      <c r="Q604" s="15">
        <f>IFERROR(Table37[[#This Row],[Total]]/Table37[[#This Row],[Mins]]*Table37[[#This Row],[Adj mins]],0)</f>
        <v>3.2145985401459849</v>
      </c>
      <c r="R604" s="15">
        <v>6.1</v>
      </c>
      <c r="S604" s="16">
        <v>79</v>
      </c>
      <c r="T604" s="17">
        <v>0.03</v>
      </c>
      <c r="U604" s="16">
        <v>8</v>
      </c>
      <c r="V604" s="71">
        <v>1.1000000000000001</v>
      </c>
      <c r="W604" s="401" t="str">
        <f>IF(ISNA(MATCH($D604,'My Squad'!$C$2:$C$16,0)),"","Yes")</f>
        <v>Yes</v>
      </c>
    </row>
    <row r="605" spans="1:23" ht="15.75" thickBot="1" x14ac:dyDescent="0.3">
      <c r="A605" s="577">
        <v>104</v>
      </c>
      <c r="B605" s="73">
        <v>11</v>
      </c>
      <c r="C605" s="5" t="s">
        <v>46</v>
      </c>
      <c r="D605" s="5" t="s">
        <v>47</v>
      </c>
      <c r="E605" s="70" t="s">
        <v>14</v>
      </c>
      <c r="F605" s="71">
        <v>4.5</v>
      </c>
      <c r="G605" s="71">
        <v>0.35</v>
      </c>
      <c r="H605" s="71">
        <v>0.183</v>
      </c>
      <c r="I605" s="71">
        <v>0.46466666666666667</v>
      </c>
      <c r="J605" s="71">
        <v>0</v>
      </c>
      <c r="K605" s="71">
        <v>1.8473333333333333</v>
      </c>
      <c r="L605" s="71">
        <v>0.28266666666666668</v>
      </c>
      <c r="M605" s="72">
        <v>3.1276666666666668</v>
      </c>
      <c r="N605" s="23">
        <v>0.25059259259259264</v>
      </c>
      <c r="O605" s="16">
        <v>85.270666666666671</v>
      </c>
      <c r="P605" s="15">
        <v>90</v>
      </c>
      <c r="Q605" s="15">
        <f>IFERROR(Table37[[#This Row],[Total]]/Table37[[#This Row],[Mins]]*Table37[[#This Row],[Adj mins]],0)</f>
        <v>3.3011352086688666</v>
      </c>
      <c r="R605" s="15">
        <v>9</v>
      </c>
      <c r="S605" s="16">
        <v>90</v>
      </c>
      <c r="T605" s="17">
        <v>1.2E-2</v>
      </c>
      <c r="U605" s="16">
        <v>21</v>
      </c>
      <c r="V605" s="71">
        <v>2.2999999999999998</v>
      </c>
      <c r="W605" s="401" t="str">
        <f>IF(ISNA(MATCH($D605,'My Squad'!$C$2:$C$16,0)),"","Yes")</f>
        <v/>
      </c>
    </row>
    <row r="606" spans="1:23" ht="15.75" thickBot="1" x14ac:dyDescent="0.3">
      <c r="A606" s="577">
        <v>96</v>
      </c>
      <c r="B606" s="73">
        <v>11</v>
      </c>
      <c r="C606" s="5" t="s">
        <v>46</v>
      </c>
      <c r="D606" s="5" t="s">
        <v>304</v>
      </c>
      <c r="E606" s="70" t="s">
        <v>14</v>
      </c>
      <c r="F606" s="71">
        <v>3.9</v>
      </c>
      <c r="G606" s="71">
        <v>0</v>
      </c>
      <c r="H606" s="71">
        <v>0</v>
      </c>
      <c r="I606" s="71">
        <v>8.0000000000000002E-3</v>
      </c>
      <c r="J606" s="71">
        <v>0</v>
      </c>
      <c r="K606" s="71">
        <v>9.0000000000000011E-3</v>
      </c>
      <c r="L606" s="71">
        <v>1E-3</v>
      </c>
      <c r="M606" s="72">
        <v>1.7999999999999999E-2</v>
      </c>
      <c r="N606" s="23">
        <v>-0.5082051282051282</v>
      </c>
      <c r="O606" s="16">
        <v>0.42</v>
      </c>
      <c r="P606" s="15">
        <v>90</v>
      </c>
      <c r="Q606" s="15">
        <f>IFERROR(Table37[[#This Row],[Total]]/Table37[[#This Row],[Mins]]*Table37[[#This Row],[Adj mins]],0)</f>
        <v>3.8571428571428572</v>
      </c>
      <c r="R606" s="15">
        <v>0</v>
      </c>
      <c r="S606" s="16">
        <v>0</v>
      </c>
      <c r="T606" s="17">
        <v>3.0000000000000001E-3</v>
      </c>
      <c r="U606" s="16">
        <v>0</v>
      </c>
      <c r="V606" s="71">
        <v>0</v>
      </c>
      <c r="W606" s="401" t="str">
        <f>IF(ISNA(MATCH($D606,'My Squad'!$C$2:$C$16,0)),"","Yes")</f>
        <v/>
      </c>
    </row>
    <row r="607" spans="1:23" ht="15.75" thickBot="1" x14ac:dyDescent="0.3">
      <c r="A607" s="577">
        <v>86</v>
      </c>
      <c r="B607" s="73">
        <v>11</v>
      </c>
      <c r="C607" s="5" t="s">
        <v>46</v>
      </c>
      <c r="D607" s="5" t="s">
        <v>305</v>
      </c>
      <c r="E607" s="70" t="s">
        <v>14</v>
      </c>
      <c r="F607" s="71">
        <v>4.5</v>
      </c>
      <c r="G607" s="71">
        <v>1.2E-2</v>
      </c>
      <c r="H607" s="71">
        <v>2.3E-2</v>
      </c>
      <c r="I607" s="71">
        <v>4.4000000000000004E-2</v>
      </c>
      <c r="J607" s="71">
        <v>0</v>
      </c>
      <c r="K607" s="71">
        <v>0.20966666666666667</v>
      </c>
      <c r="L607" s="71">
        <v>1.0333333333333333E-2</v>
      </c>
      <c r="M607" s="72">
        <v>0.29899999999999999</v>
      </c>
      <c r="N607" s="23">
        <v>-0.378</v>
      </c>
      <c r="O607" s="16">
        <v>10.682333333333334</v>
      </c>
      <c r="P607" s="15">
        <v>90</v>
      </c>
      <c r="Q607" s="15">
        <f>IFERROR(Table37[[#This Row],[Total]]/Table37[[#This Row],[Mins]]*Table37[[#This Row],[Adj mins]],0)</f>
        <v>2.519112553437139</v>
      </c>
      <c r="R607" s="15">
        <v>7.1</v>
      </c>
      <c r="S607" s="16">
        <v>80</v>
      </c>
      <c r="T607" s="17">
        <v>4.0000000000000001E-3</v>
      </c>
      <c r="U607" s="16">
        <v>7</v>
      </c>
      <c r="V607" s="71">
        <v>0.9</v>
      </c>
      <c r="W607" s="401" t="str">
        <f>IF(ISNA(MATCH($D607,'My Squad'!$C$2:$C$16,0)),"","Yes")</f>
        <v/>
      </c>
    </row>
    <row r="608" spans="1:23" ht="15.75" thickBot="1" x14ac:dyDescent="0.3">
      <c r="A608" s="577">
        <v>105</v>
      </c>
      <c r="B608" s="73">
        <v>11</v>
      </c>
      <c r="C608" s="5" t="s">
        <v>46</v>
      </c>
      <c r="D608" s="5" t="s">
        <v>97</v>
      </c>
      <c r="E608" s="70" t="s">
        <v>14</v>
      </c>
      <c r="F608" s="71">
        <v>4.4000000000000004</v>
      </c>
      <c r="G608" s="71">
        <v>1.4E-2</v>
      </c>
      <c r="H608" s="71">
        <v>4.9000000000000002E-2</v>
      </c>
      <c r="I608" s="71">
        <v>6.4333333333333326E-2</v>
      </c>
      <c r="J608" s="71">
        <v>0</v>
      </c>
      <c r="K608" s="71">
        <v>0.24933333333333335</v>
      </c>
      <c r="L608" s="71">
        <v>1.5333333333333332E-2</v>
      </c>
      <c r="M608" s="72">
        <v>0.39200000000000002</v>
      </c>
      <c r="N608" s="23">
        <v>-0.36545454545454542</v>
      </c>
      <c r="O608" s="16">
        <v>11.698333333333334</v>
      </c>
      <c r="P608" s="15">
        <v>90</v>
      </c>
      <c r="Q608" s="15">
        <f>IFERROR(Table37[[#This Row],[Total]]/Table37[[#This Row],[Mins]]*Table37[[#This Row],[Adj mins]],0)</f>
        <v>3.0158142185496506</v>
      </c>
      <c r="R608" s="15">
        <v>4</v>
      </c>
      <c r="S608" s="16">
        <v>45</v>
      </c>
      <c r="T608" s="17">
        <v>1E-3</v>
      </c>
      <c r="U608" s="16">
        <v>12</v>
      </c>
      <c r="V608" s="71">
        <v>1.5</v>
      </c>
      <c r="W608" s="401" t="str">
        <f>IF(ISNA(MATCH($D608,'My Squad'!$C$2:$C$16,0)),"","Yes")</f>
        <v/>
      </c>
    </row>
    <row r="609" spans="1:23" ht="15.75" thickBot="1" x14ac:dyDescent="0.3">
      <c r="A609" s="577">
        <v>88</v>
      </c>
      <c r="B609" s="73">
        <v>11</v>
      </c>
      <c r="C609" s="5" t="s">
        <v>46</v>
      </c>
      <c r="D609" s="5" t="s">
        <v>306</v>
      </c>
      <c r="E609" s="70" t="s">
        <v>14</v>
      </c>
      <c r="F609" s="71">
        <v>4.5</v>
      </c>
      <c r="G609" s="71">
        <v>0.51600000000000001</v>
      </c>
      <c r="H609" s="71">
        <v>0.158</v>
      </c>
      <c r="I609" s="71">
        <v>0.47866666666666668</v>
      </c>
      <c r="J609" s="71">
        <v>0</v>
      </c>
      <c r="K609" s="71">
        <v>1.7726666666666666</v>
      </c>
      <c r="L609" s="71">
        <v>0.21933333333333332</v>
      </c>
      <c r="M609" s="72">
        <v>3.1446666666666667</v>
      </c>
      <c r="N609" s="23">
        <v>0.25437037037037036</v>
      </c>
      <c r="O609" s="16">
        <v>85.220666666666673</v>
      </c>
      <c r="P609" s="15">
        <v>90</v>
      </c>
      <c r="Q609" s="15">
        <f>IFERROR(Table37[[#This Row],[Total]]/Table37[[#This Row],[Mins]]*Table37[[#This Row],[Adj mins]],0)</f>
        <v>3.3210254163700506</v>
      </c>
      <c r="R609" s="15">
        <v>9</v>
      </c>
      <c r="S609" s="16">
        <v>90</v>
      </c>
      <c r="T609" s="17">
        <v>2.4E-2</v>
      </c>
      <c r="U609" s="16">
        <v>27</v>
      </c>
      <c r="V609" s="71">
        <v>3</v>
      </c>
      <c r="W609" s="401" t="str">
        <f>IF(ISNA(MATCH($D609,'My Squad'!$C$2:$C$16,0)),"","Yes")</f>
        <v/>
      </c>
    </row>
    <row r="610" spans="1:23" ht="15.75" thickBot="1" x14ac:dyDescent="0.3">
      <c r="A610" s="577">
        <v>92</v>
      </c>
      <c r="B610" s="73">
        <v>11</v>
      </c>
      <c r="C610" s="5" t="s">
        <v>46</v>
      </c>
      <c r="D610" s="5" t="s">
        <v>307</v>
      </c>
      <c r="E610" s="70" t="s">
        <v>14</v>
      </c>
      <c r="F610" s="71">
        <v>4.3</v>
      </c>
      <c r="G610" s="71">
        <v>2E-3</v>
      </c>
      <c r="H610" s="71">
        <v>0</v>
      </c>
      <c r="I610" s="71">
        <v>1.3333333333333333E-3</v>
      </c>
      <c r="J610" s="71">
        <v>0</v>
      </c>
      <c r="K610" s="71">
        <v>5.3333333333333332E-3</v>
      </c>
      <c r="L610" s="71">
        <v>3.3333333333333332E-4</v>
      </c>
      <c r="M610" s="72">
        <v>8.9999999999999993E-3</v>
      </c>
      <c r="N610" s="23">
        <v>-0.46302325581395354</v>
      </c>
      <c r="O610" s="16">
        <v>0.24</v>
      </c>
      <c r="P610" s="15">
        <v>90</v>
      </c>
      <c r="Q610" s="15">
        <f>IFERROR(Table37[[#This Row],[Total]]/Table37[[#This Row],[Mins]]*Table37[[#This Row],[Adj mins]],0)</f>
        <v>3.375</v>
      </c>
      <c r="R610" s="15">
        <v>0</v>
      </c>
      <c r="S610" s="16" t="s">
        <v>374</v>
      </c>
      <c r="T610" s="17">
        <v>0</v>
      </c>
      <c r="U610" s="16">
        <v>0</v>
      </c>
      <c r="V610" s="71">
        <v>0</v>
      </c>
      <c r="W610" s="401" t="str">
        <f>IF(ISNA(MATCH($D610,'My Squad'!$C$2:$C$16,0)),"","Yes")</f>
        <v/>
      </c>
    </row>
    <row r="611" spans="1:23" ht="15.75" thickBot="1" x14ac:dyDescent="0.3">
      <c r="A611" s="577">
        <v>99</v>
      </c>
      <c r="B611" s="73">
        <v>11</v>
      </c>
      <c r="C611" s="5" t="s">
        <v>46</v>
      </c>
      <c r="D611" s="5" t="s">
        <v>308</v>
      </c>
      <c r="E611" s="70" t="s">
        <v>13</v>
      </c>
      <c r="F611" s="71">
        <v>7.7</v>
      </c>
      <c r="G611" s="71">
        <v>1.395</v>
      </c>
      <c r="H611" s="71">
        <v>0.73799999999999999</v>
      </c>
      <c r="I611" s="71">
        <v>0.23133333333333334</v>
      </c>
      <c r="J611" s="71">
        <v>0</v>
      </c>
      <c r="K611" s="71">
        <v>1.7426666666666666</v>
      </c>
      <c r="L611" s="71">
        <v>0.53166666666666662</v>
      </c>
      <c r="M611" s="72">
        <v>4.6386666666666665</v>
      </c>
      <c r="N611" s="23">
        <v>0.34268398268398265</v>
      </c>
      <c r="O611" s="16">
        <v>86.85733333333333</v>
      </c>
      <c r="P611" s="15">
        <v>90</v>
      </c>
      <c r="Q611" s="15">
        <f>IFERROR(Table37[[#This Row],[Total]]/Table37[[#This Row],[Mins]]*Table37[[#This Row],[Adj mins]],0)</f>
        <v>4.8065026173188219</v>
      </c>
      <c r="R611" s="15">
        <v>9</v>
      </c>
      <c r="S611" s="16">
        <v>90</v>
      </c>
      <c r="T611" s="17">
        <v>0.374</v>
      </c>
      <c r="U611" s="16">
        <v>68</v>
      </c>
      <c r="V611" s="71">
        <v>7.6</v>
      </c>
      <c r="W611" s="401" t="str">
        <f>IF(ISNA(MATCH($D611,'My Squad'!$C$2:$C$16,0)),"","Yes")</f>
        <v>Yes</v>
      </c>
    </row>
    <row r="612" spans="1:23" ht="15.75" thickBot="1" x14ac:dyDescent="0.3">
      <c r="A612" s="577">
        <v>634</v>
      </c>
      <c r="B612" s="73">
        <v>11</v>
      </c>
      <c r="C612" s="5" t="s">
        <v>46</v>
      </c>
      <c r="D612" s="5" t="s">
        <v>1499</v>
      </c>
      <c r="E612" s="70" t="s">
        <v>13</v>
      </c>
      <c r="F612" s="71">
        <v>4.9000000000000004</v>
      </c>
      <c r="G612" s="71">
        <v>0</v>
      </c>
      <c r="H612" s="71">
        <v>0</v>
      </c>
      <c r="I612" s="71">
        <v>0</v>
      </c>
      <c r="J612" s="71">
        <v>0</v>
      </c>
      <c r="K612" s="71">
        <v>0</v>
      </c>
      <c r="L612" s="71">
        <v>0</v>
      </c>
      <c r="M612" s="72">
        <v>0</v>
      </c>
      <c r="N612" s="23">
        <v>-0.4081632653061224</v>
      </c>
      <c r="O612" s="16">
        <v>0</v>
      </c>
      <c r="P612" s="15">
        <v>90</v>
      </c>
      <c r="Q612" s="15">
        <f>IFERROR(Table37[[#This Row],[Total]]/Table37[[#This Row],[Mins]]*Table37[[#This Row],[Adj mins]],0)</f>
        <v>0</v>
      </c>
      <c r="R612" s="15">
        <v>0</v>
      </c>
      <c r="S612" s="16" t="s">
        <v>374</v>
      </c>
      <c r="T612" s="17">
        <v>0</v>
      </c>
      <c r="U612" s="16">
        <v>0</v>
      </c>
      <c r="V612" s="71">
        <v>0</v>
      </c>
      <c r="W612" s="401" t="str">
        <f>IF(ISNA(MATCH($D612,'My Squad'!$C$2:$C$16,0)),"","Yes")</f>
        <v/>
      </c>
    </row>
    <row r="613" spans="1:23" ht="15.75" thickBot="1" x14ac:dyDescent="0.3">
      <c r="A613" s="577">
        <v>101</v>
      </c>
      <c r="B613" s="73">
        <v>11</v>
      </c>
      <c r="C613" s="5" t="s">
        <v>46</v>
      </c>
      <c r="D613" s="5" t="s">
        <v>119</v>
      </c>
      <c r="E613" s="70" t="s">
        <v>13</v>
      </c>
      <c r="F613" s="71">
        <v>4.8</v>
      </c>
      <c r="G613" s="71">
        <v>0.505</v>
      </c>
      <c r="H613" s="71">
        <v>0.25800000000000001</v>
      </c>
      <c r="I613" s="71">
        <v>0.22666666666666666</v>
      </c>
      <c r="J613" s="71">
        <v>0</v>
      </c>
      <c r="K613" s="71">
        <v>1.6416666666666666</v>
      </c>
      <c r="L613" s="71">
        <v>0.19466666666666665</v>
      </c>
      <c r="M613" s="72">
        <v>2.8260000000000001</v>
      </c>
      <c r="N613" s="23">
        <v>0.17208333333333337</v>
      </c>
      <c r="O613" s="16">
        <v>85.38133333333333</v>
      </c>
      <c r="P613" s="15">
        <v>90</v>
      </c>
      <c r="Q613" s="15">
        <f>IFERROR(Table37[[#This Row],[Total]]/Table37[[#This Row],[Mins]]*Table37[[#This Row],[Adj mins]],0)</f>
        <v>2.9788712599162976</v>
      </c>
      <c r="R613" s="15">
        <v>6.7</v>
      </c>
      <c r="S613" s="16">
        <v>86</v>
      </c>
      <c r="T613" s="17">
        <v>2E-3</v>
      </c>
      <c r="U613" s="16">
        <v>17</v>
      </c>
      <c r="V613" s="71">
        <v>2.4</v>
      </c>
      <c r="W613" s="401" t="str">
        <f>IF(ISNA(MATCH($D613,'My Squad'!$C$2:$C$16,0)),"","Yes")</f>
        <v/>
      </c>
    </row>
    <row r="614" spans="1:23" ht="15.75" thickBot="1" x14ac:dyDescent="0.3">
      <c r="A614" s="577">
        <v>90</v>
      </c>
      <c r="B614" s="73">
        <v>11</v>
      </c>
      <c r="C614" s="5" t="s">
        <v>46</v>
      </c>
      <c r="D614" s="5" t="s">
        <v>310</v>
      </c>
      <c r="E614" s="70" t="s">
        <v>13</v>
      </c>
      <c r="F614" s="71">
        <v>4.8</v>
      </c>
      <c r="G614" s="71">
        <v>0</v>
      </c>
      <c r="H614" s="71">
        <v>0</v>
      </c>
      <c r="I614" s="71">
        <v>0</v>
      </c>
      <c r="J614" s="71">
        <v>0</v>
      </c>
      <c r="K614" s="71">
        <v>0</v>
      </c>
      <c r="L614" s="71">
        <v>0</v>
      </c>
      <c r="M614" s="72">
        <v>0</v>
      </c>
      <c r="N614" s="23">
        <v>-0.41666666666666669</v>
      </c>
      <c r="O614" s="16">
        <v>0</v>
      </c>
      <c r="P614" s="15">
        <v>90</v>
      </c>
      <c r="Q614" s="15">
        <f>IFERROR(Table37[[#This Row],[Total]]/Table37[[#This Row],[Mins]]*Table37[[#This Row],[Adj mins]],0)</f>
        <v>0</v>
      </c>
      <c r="R614" s="15">
        <v>0</v>
      </c>
      <c r="S614" s="16" t="s">
        <v>374</v>
      </c>
      <c r="T614" s="17">
        <v>0</v>
      </c>
      <c r="U614" s="16">
        <v>0</v>
      </c>
      <c r="V614" s="71">
        <v>0</v>
      </c>
      <c r="W614" s="401" t="str">
        <f>IF(ISNA(MATCH($D614,'My Squad'!$C$2:$C$16,0)),"","Yes")</f>
        <v/>
      </c>
    </row>
    <row r="615" spans="1:23" ht="15.75" thickBot="1" x14ac:dyDescent="0.3">
      <c r="A615" s="577">
        <v>98</v>
      </c>
      <c r="B615" s="73">
        <v>11</v>
      </c>
      <c r="C615" s="5" t="s">
        <v>46</v>
      </c>
      <c r="D615" s="5" t="s">
        <v>58</v>
      </c>
      <c r="E615" s="70" t="s">
        <v>13</v>
      </c>
      <c r="F615" s="71">
        <v>5</v>
      </c>
      <c r="G615" s="71">
        <v>0.66166666666666663</v>
      </c>
      <c r="H615" s="71">
        <v>0.44400000000000001</v>
      </c>
      <c r="I615" s="71">
        <v>0.21466666666666667</v>
      </c>
      <c r="J615" s="71">
        <v>0</v>
      </c>
      <c r="K615" s="71">
        <v>1.7453333333333334</v>
      </c>
      <c r="L615" s="71">
        <v>0.16400000000000001</v>
      </c>
      <c r="M615" s="72">
        <v>3.2296666666666667</v>
      </c>
      <c r="N615" s="23">
        <v>0.24593333333333334</v>
      </c>
      <c r="O615" s="16">
        <v>80.816000000000003</v>
      </c>
      <c r="P615" s="15">
        <v>90</v>
      </c>
      <c r="Q615" s="15">
        <f>IFERROR(Table37[[#This Row],[Total]]/Table37[[#This Row],[Mins]]*Table37[[#This Row],[Adj mins]],0)</f>
        <v>3.5966887745000986</v>
      </c>
      <c r="R615" s="15">
        <v>6.7</v>
      </c>
      <c r="S615" s="16">
        <v>67</v>
      </c>
      <c r="T615" s="17">
        <v>1E-3</v>
      </c>
      <c r="U615" s="16">
        <v>24</v>
      </c>
      <c r="V615" s="71">
        <v>2.7</v>
      </c>
      <c r="W615" s="401" t="str">
        <f>IF(ISNA(MATCH($D615,'My Squad'!$C$2:$C$16,0)),"","Yes")</f>
        <v/>
      </c>
    </row>
    <row r="616" spans="1:23" ht="15.75" thickBot="1" x14ac:dyDescent="0.3">
      <c r="A616" s="577">
        <v>106</v>
      </c>
      <c r="B616" s="73">
        <v>11</v>
      </c>
      <c r="C616" s="5" t="s">
        <v>46</v>
      </c>
      <c r="D616" s="5" t="s">
        <v>311</v>
      </c>
      <c r="E616" s="70" t="s">
        <v>13</v>
      </c>
      <c r="F616" s="71">
        <v>5.3</v>
      </c>
      <c r="G616" s="71">
        <v>0.62333333333333329</v>
      </c>
      <c r="H616" s="71">
        <v>0.114</v>
      </c>
      <c r="I616" s="71">
        <v>0.15833333333333333</v>
      </c>
      <c r="J616" s="71">
        <v>0</v>
      </c>
      <c r="K616" s="71">
        <v>1.24</v>
      </c>
      <c r="L616" s="71">
        <v>0.13033333333333333</v>
      </c>
      <c r="M616" s="72">
        <v>2.266</v>
      </c>
      <c r="N616" s="23">
        <v>5.0188679245283023E-2</v>
      </c>
      <c r="O616" s="16">
        <v>59.464333333333336</v>
      </c>
      <c r="P616" s="15">
        <v>90</v>
      </c>
      <c r="Q616" s="15">
        <f>IFERROR(Table37[[#This Row],[Total]]/Table37[[#This Row],[Mins]]*Table37[[#This Row],[Adj mins]],0)</f>
        <v>3.42961887518008</v>
      </c>
      <c r="R616" s="15">
        <v>5.0999999999999996</v>
      </c>
      <c r="S616" s="16">
        <v>51</v>
      </c>
      <c r="T616" s="17">
        <v>1E-3</v>
      </c>
      <c r="U616" s="16">
        <v>17</v>
      </c>
      <c r="V616" s="71">
        <v>1.9</v>
      </c>
      <c r="W616" s="401" t="str">
        <f>IF(ISNA(MATCH($D616,'My Squad'!$C$2:$C$16,0)),"","Yes")</f>
        <v/>
      </c>
    </row>
    <row r="617" spans="1:23" ht="15.75" thickBot="1" x14ac:dyDescent="0.3">
      <c r="A617" s="577">
        <v>95</v>
      </c>
      <c r="B617" s="73">
        <v>11</v>
      </c>
      <c r="C617" s="5" t="s">
        <v>46</v>
      </c>
      <c r="D617" s="5" t="s">
        <v>219</v>
      </c>
      <c r="E617" s="70" t="s">
        <v>13</v>
      </c>
      <c r="F617" s="71">
        <v>5.3</v>
      </c>
      <c r="G617" s="71">
        <v>0.3</v>
      </c>
      <c r="H617" s="71">
        <v>0.72</v>
      </c>
      <c r="I617" s="71">
        <v>0.21299999999999999</v>
      </c>
      <c r="J617" s="71">
        <v>0</v>
      </c>
      <c r="K617" s="71">
        <v>1.6233333333333333</v>
      </c>
      <c r="L617" s="71">
        <v>0.23133333333333334</v>
      </c>
      <c r="M617" s="72">
        <v>3.0876666666666668</v>
      </c>
      <c r="N617" s="23">
        <v>0.20522012578616355</v>
      </c>
      <c r="O617" s="16">
        <v>79.567666666666668</v>
      </c>
      <c r="P617" s="15">
        <v>90</v>
      </c>
      <c r="Q617" s="15">
        <f>IFERROR(Table37[[#This Row],[Total]]/Table37[[#This Row],[Mins]]*Table37[[#This Row],[Adj mins]],0)</f>
        <v>3.4924990469327994</v>
      </c>
      <c r="R617" s="15">
        <v>2.8</v>
      </c>
      <c r="S617" s="16">
        <v>63</v>
      </c>
      <c r="T617" s="17">
        <v>1E-3</v>
      </c>
      <c r="U617" s="16">
        <v>10</v>
      </c>
      <c r="V617" s="71">
        <v>2.5</v>
      </c>
      <c r="W617" s="401" t="str">
        <f>IF(ISNA(MATCH($D617,'My Squad'!$C$2:$C$16,0)),"","Yes")</f>
        <v/>
      </c>
    </row>
    <row r="618" spans="1:23" ht="15.75" thickBot="1" x14ac:dyDescent="0.3">
      <c r="A618" s="577">
        <v>89</v>
      </c>
      <c r="B618" s="73">
        <v>11</v>
      </c>
      <c r="C618" s="5" t="s">
        <v>46</v>
      </c>
      <c r="D618" s="5" t="s">
        <v>276</v>
      </c>
      <c r="E618" s="70" t="s">
        <v>13</v>
      </c>
      <c r="F618" s="71">
        <v>5</v>
      </c>
      <c r="G618" s="71">
        <v>0.21333333333333335</v>
      </c>
      <c r="H618" s="71">
        <v>0.35</v>
      </c>
      <c r="I618" s="71">
        <v>9.8333333333333328E-2</v>
      </c>
      <c r="J618" s="71">
        <v>0</v>
      </c>
      <c r="K618" s="71">
        <v>0.76466666666666661</v>
      </c>
      <c r="L618" s="71">
        <v>0.15933333333333333</v>
      </c>
      <c r="M618" s="72">
        <v>1.5856666666666666</v>
      </c>
      <c r="N618" s="23">
        <v>-8.2866666666666686E-2</v>
      </c>
      <c r="O618" s="16">
        <v>38.411666666666669</v>
      </c>
      <c r="P618" s="15">
        <v>90</v>
      </c>
      <c r="Q618" s="15">
        <f>IFERROR(Table37[[#This Row],[Total]]/Table37[[#This Row],[Mins]]*Table37[[#This Row],[Adj mins]],0)</f>
        <v>3.7152774764611438</v>
      </c>
      <c r="R618" s="15">
        <v>7</v>
      </c>
      <c r="S618" s="16">
        <v>70</v>
      </c>
      <c r="T618" s="17">
        <v>5.0000000000000001E-3</v>
      </c>
      <c r="U618" s="16">
        <v>29</v>
      </c>
      <c r="V618" s="71">
        <v>3.2</v>
      </c>
      <c r="W618" s="401" t="str">
        <f>IF(ISNA(MATCH($D618,'My Squad'!$C$2:$C$16,0)),"","Yes")</f>
        <v/>
      </c>
    </row>
    <row r="619" spans="1:23" ht="15.75" thickBot="1" x14ac:dyDescent="0.3">
      <c r="A619" s="577">
        <v>87</v>
      </c>
      <c r="B619" s="73">
        <v>11</v>
      </c>
      <c r="C619" s="5" t="s">
        <v>46</v>
      </c>
      <c r="D619" s="5" t="s">
        <v>309</v>
      </c>
      <c r="E619" s="70" t="s">
        <v>13</v>
      </c>
      <c r="F619" s="71">
        <v>4.5</v>
      </c>
      <c r="G619" s="71">
        <v>3.3333333333333335E-3</v>
      </c>
      <c r="H619" s="71">
        <v>0</v>
      </c>
      <c r="I619" s="71">
        <v>6.6666666666666664E-4</v>
      </c>
      <c r="J619" s="71">
        <v>0</v>
      </c>
      <c r="K619" s="71">
        <v>3.6666666666666662E-3</v>
      </c>
      <c r="L619" s="71">
        <v>1E-3</v>
      </c>
      <c r="M619" s="72">
        <v>8.6666666666666663E-3</v>
      </c>
      <c r="N619" s="23">
        <v>-0.44251851851851853</v>
      </c>
      <c r="O619" s="16">
        <v>0.23699999999999999</v>
      </c>
      <c r="P619" s="15">
        <v>90</v>
      </c>
      <c r="Q619" s="15">
        <f>IFERROR(Table37[[#This Row],[Total]]/Table37[[#This Row],[Mins]]*Table37[[#This Row],[Adj mins]],0)</f>
        <v>3.2911392405063289</v>
      </c>
      <c r="R619" s="15">
        <v>0</v>
      </c>
      <c r="S619" s="16" t="s">
        <v>374</v>
      </c>
      <c r="T619" s="17">
        <v>1E-3</v>
      </c>
      <c r="U619" s="16">
        <v>0</v>
      </c>
      <c r="V619" s="71">
        <v>0</v>
      </c>
      <c r="W619" s="401" t="str">
        <f>IF(ISNA(MATCH($D619,'My Squad'!$C$2:$C$16,0)),"","Yes")</f>
        <v/>
      </c>
    </row>
    <row r="620" spans="1:23" ht="15.75" thickBot="1" x14ac:dyDescent="0.3">
      <c r="A620" s="577">
        <v>94</v>
      </c>
      <c r="B620" s="73">
        <v>11</v>
      </c>
      <c r="C620" s="5" t="s">
        <v>46</v>
      </c>
      <c r="D620" s="5" t="s">
        <v>112</v>
      </c>
      <c r="E620" s="70" t="s">
        <v>13</v>
      </c>
      <c r="F620" s="71">
        <v>4.9000000000000004</v>
      </c>
      <c r="G620" s="71">
        <v>0.16666666666666666</v>
      </c>
      <c r="H620" s="71">
        <v>0.32600000000000001</v>
      </c>
      <c r="I620" s="71">
        <v>0.20533333333333334</v>
      </c>
      <c r="J620" s="71">
        <v>0</v>
      </c>
      <c r="K620" s="71">
        <v>1.5496666666666665</v>
      </c>
      <c r="L620" s="71">
        <v>0.11333333333333333</v>
      </c>
      <c r="M620" s="72">
        <v>2.3610000000000002</v>
      </c>
      <c r="N620" s="23">
        <v>7.3673469387755139E-2</v>
      </c>
      <c r="O620" s="16">
        <v>76.748666666666665</v>
      </c>
      <c r="P620" s="15">
        <v>90</v>
      </c>
      <c r="Q620" s="15">
        <f>IFERROR(Table37[[#This Row],[Total]]/Table37[[#This Row],[Mins]]*Table37[[#This Row],[Adj mins]],0)</f>
        <v>2.7686474466440245</v>
      </c>
      <c r="R620" s="15">
        <v>8</v>
      </c>
      <c r="S620" s="16">
        <v>80</v>
      </c>
      <c r="T620" s="17">
        <v>2E-3</v>
      </c>
      <c r="U620" s="16">
        <v>24</v>
      </c>
      <c r="V620" s="71">
        <v>2.7</v>
      </c>
      <c r="W620" s="401" t="str">
        <f>IF(ISNA(MATCH($D620,'My Squad'!$C$2:$C$16,0)),"","Yes")</f>
        <v/>
      </c>
    </row>
    <row r="621" spans="1:23" ht="15.75" thickBot="1" x14ac:dyDescent="0.3">
      <c r="A621" s="577">
        <v>111</v>
      </c>
      <c r="B621" s="73">
        <v>11</v>
      </c>
      <c r="C621" s="5" t="s">
        <v>46</v>
      </c>
      <c r="D621" s="5" t="s">
        <v>132</v>
      </c>
      <c r="E621" s="70" t="s">
        <v>13</v>
      </c>
      <c r="F621" s="71">
        <v>4.4000000000000004</v>
      </c>
      <c r="G621" s="71">
        <v>3.6666666666666667E-2</v>
      </c>
      <c r="H621" s="71">
        <v>1.9E-2</v>
      </c>
      <c r="I621" s="71">
        <v>1.4666666666666666E-2</v>
      </c>
      <c r="J621" s="71">
        <v>0</v>
      </c>
      <c r="K621" s="71">
        <v>0.11033333333333334</v>
      </c>
      <c r="L621" s="71">
        <v>8.6666666666666663E-3</v>
      </c>
      <c r="M621" s="72">
        <v>0.18933333333333333</v>
      </c>
      <c r="N621" s="23">
        <v>-0.4115151515151515</v>
      </c>
      <c r="O621" s="16">
        <v>5.9249999999999998</v>
      </c>
      <c r="P621" s="15">
        <v>90</v>
      </c>
      <c r="Q621" s="15">
        <f>IFERROR(Table37[[#This Row],[Total]]/Table37[[#This Row],[Mins]]*Table37[[#This Row],[Adj mins]],0)</f>
        <v>2.8759493670886078</v>
      </c>
      <c r="R621" s="15">
        <v>1.5</v>
      </c>
      <c r="S621" s="16">
        <v>26</v>
      </c>
      <c r="T621" s="17">
        <v>3.1E-2</v>
      </c>
      <c r="U621" s="16">
        <v>5</v>
      </c>
      <c r="V621" s="71">
        <v>1</v>
      </c>
      <c r="W621" s="401" t="str">
        <f>IF(ISNA(MATCH($D621,'My Squad'!$C$2:$C$16,0)),"","Yes")</f>
        <v/>
      </c>
    </row>
    <row r="622" spans="1:23" ht="15.75" thickBot="1" x14ac:dyDescent="0.3">
      <c r="A622" s="577">
        <v>314</v>
      </c>
      <c r="B622" s="73">
        <v>11</v>
      </c>
      <c r="C622" s="5" t="s">
        <v>46</v>
      </c>
      <c r="D622" s="5" t="s">
        <v>1054</v>
      </c>
      <c r="E622" s="70" t="s">
        <v>13</v>
      </c>
      <c r="F622" s="71">
        <v>4.8</v>
      </c>
      <c r="G622" s="71">
        <v>0.51</v>
      </c>
      <c r="H622" s="71">
        <v>0.13300000000000001</v>
      </c>
      <c r="I622" s="71">
        <v>8.9333333333333334E-2</v>
      </c>
      <c r="J622" s="71">
        <v>0</v>
      </c>
      <c r="K622" s="71">
        <v>0.73466666666666669</v>
      </c>
      <c r="L622" s="71">
        <v>0.17866666666666667</v>
      </c>
      <c r="M622" s="72">
        <v>1.6456666666666666</v>
      </c>
      <c r="N622" s="23">
        <v>-7.3819444444444465E-2</v>
      </c>
      <c r="O622" s="16">
        <v>33.21</v>
      </c>
      <c r="P622" s="15">
        <v>90</v>
      </c>
      <c r="Q622" s="15">
        <f>IFERROR(Table37[[#This Row],[Total]]/Table37[[#This Row],[Mins]]*Table37[[#This Row],[Adj mins]],0)</f>
        <v>4.4598012646793128</v>
      </c>
      <c r="R622" s="15">
        <v>3</v>
      </c>
      <c r="S622" s="16">
        <v>30</v>
      </c>
      <c r="T622" s="17">
        <v>1.3999999999999999E-2</v>
      </c>
      <c r="U622" s="16">
        <v>20</v>
      </c>
      <c r="V622" s="71">
        <v>2.2000000000000002</v>
      </c>
      <c r="W622" s="401" t="str">
        <f>IF(ISNA(MATCH($D622,'My Squad'!$C$2:$C$16,0)),"","Yes")</f>
        <v/>
      </c>
    </row>
    <row r="623" spans="1:23" ht="15.75" thickBot="1" x14ac:dyDescent="0.3">
      <c r="A623" s="577">
        <v>97</v>
      </c>
      <c r="B623" s="73">
        <v>11</v>
      </c>
      <c r="C623" s="5" t="s">
        <v>46</v>
      </c>
      <c r="D623" s="5" t="s">
        <v>1500</v>
      </c>
      <c r="E623" s="70" t="s">
        <v>13</v>
      </c>
      <c r="F623" s="71">
        <v>4.5</v>
      </c>
      <c r="G623" s="71">
        <v>0</v>
      </c>
      <c r="H623" s="71">
        <v>0</v>
      </c>
      <c r="I623" s="71">
        <v>0</v>
      </c>
      <c r="J623" s="71">
        <v>0</v>
      </c>
      <c r="K623" s="71">
        <v>0</v>
      </c>
      <c r="L623" s="71">
        <v>0</v>
      </c>
      <c r="M623" s="72">
        <v>0</v>
      </c>
      <c r="N623" s="23">
        <v>-0.44444444444444442</v>
      </c>
      <c r="O623" s="16">
        <v>0</v>
      </c>
      <c r="P623" s="15">
        <v>90</v>
      </c>
      <c r="Q623" s="15">
        <f>IFERROR(Table37[[#This Row],[Total]]/Table37[[#This Row],[Mins]]*Table37[[#This Row],[Adj mins]],0)</f>
        <v>0</v>
      </c>
      <c r="R623" s="15">
        <v>0.2</v>
      </c>
      <c r="S623" s="16">
        <v>6</v>
      </c>
      <c r="T623" s="17">
        <v>1E-3</v>
      </c>
      <c r="U623" s="16">
        <v>3</v>
      </c>
      <c r="V623" s="71">
        <v>1</v>
      </c>
      <c r="W623" s="401" t="str">
        <f>IF(ISNA(MATCH($D623,'My Squad'!$C$2:$C$16,0)),"","Yes")</f>
        <v/>
      </c>
    </row>
    <row r="624" spans="1:23" ht="15.75" thickBot="1" x14ac:dyDescent="0.3">
      <c r="A624" s="577">
        <v>602</v>
      </c>
      <c r="B624" s="73">
        <v>11</v>
      </c>
      <c r="C624" s="5" t="s">
        <v>46</v>
      </c>
      <c r="D624" s="5" t="s">
        <v>1501</v>
      </c>
      <c r="E624" s="70" t="s">
        <v>13</v>
      </c>
      <c r="F624" s="71">
        <v>4.5</v>
      </c>
      <c r="G624" s="71">
        <v>0</v>
      </c>
      <c r="H624" s="71">
        <v>0</v>
      </c>
      <c r="I624" s="71">
        <v>0</v>
      </c>
      <c r="J624" s="71">
        <v>0</v>
      </c>
      <c r="K624" s="71">
        <v>0</v>
      </c>
      <c r="L624" s="71">
        <v>0</v>
      </c>
      <c r="M624" s="72">
        <v>0</v>
      </c>
      <c r="N624" s="23">
        <v>-0.44444444444444442</v>
      </c>
      <c r="O624" s="16">
        <v>0</v>
      </c>
      <c r="P624" s="15">
        <v>90</v>
      </c>
      <c r="Q624" s="15">
        <f>IFERROR(Table37[[#This Row],[Total]]/Table37[[#This Row],[Mins]]*Table37[[#This Row],[Adj mins]],0)</f>
        <v>0</v>
      </c>
      <c r="R624" s="15">
        <v>0</v>
      </c>
      <c r="S624" s="16">
        <v>4</v>
      </c>
      <c r="T624" s="17">
        <v>1E-3</v>
      </c>
      <c r="U624" s="16">
        <v>1</v>
      </c>
      <c r="V624" s="71">
        <v>1</v>
      </c>
      <c r="W624" s="401" t="str">
        <f>IF(ISNA(MATCH($D624,'My Squad'!$C$2:$C$16,0)),"","Yes")</f>
        <v/>
      </c>
    </row>
    <row r="625" spans="1:23" ht="15.75" thickBot="1" x14ac:dyDescent="0.3">
      <c r="A625" s="577">
        <v>107</v>
      </c>
      <c r="B625" s="73">
        <v>11</v>
      </c>
      <c r="C625" s="5" t="s">
        <v>46</v>
      </c>
      <c r="D625" s="5" t="s">
        <v>612</v>
      </c>
      <c r="E625" s="70" t="s">
        <v>15</v>
      </c>
      <c r="F625" s="71">
        <v>5.9</v>
      </c>
      <c r="G625" s="71">
        <v>0</v>
      </c>
      <c r="H625" s="71">
        <v>0</v>
      </c>
      <c r="I625" s="71">
        <v>0</v>
      </c>
      <c r="J625" s="71">
        <v>0</v>
      </c>
      <c r="K625" s="71">
        <v>0</v>
      </c>
      <c r="L625" s="71">
        <v>0</v>
      </c>
      <c r="M625" s="72">
        <v>0</v>
      </c>
      <c r="N625" s="23">
        <v>-0.33898305084745761</v>
      </c>
      <c r="O625" s="16">
        <v>0</v>
      </c>
      <c r="P625" s="15">
        <v>90</v>
      </c>
      <c r="Q625" s="15">
        <f>IFERROR(Table37[[#This Row],[Total]]/Table37[[#This Row],[Mins]]*Table37[[#This Row],[Adj mins]],0)</f>
        <v>0</v>
      </c>
      <c r="R625" s="15">
        <v>0</v>
      </c>
      <c r="S625" s="16" t="s">
        <v>374</v>
      </c>
      <c r="T625" s="17">
        <v>0</v>
      </c>
      <c r="U625" s="16">
        <v>0</v>
      </c>
      <c r="V625" s="71">
        <v>0</v>
      </c>
      <c r="W625" s="401" t="str">
        <f>IF(ISNA(MATCH($D625,'My Squad'!$C$2:$C$16,0)),"","Yes")</f>
        <v/>
      </c>
    </row>
    <row r="626" spans="1:23" ht="15.75" thickBot="1" x14ac:dyDescent="0.3">
      <c r="A626" s="577">
        <v>110</v>
      </c>
      <c r="B626" s="73">
        <v>11</v>
      </c>
      <c r="C626" s="5" t="s">
        <v>46</v>
      </c>
      <c r="D626" s="5" t="s">
        <v>124</v>
      </c>
      <c r="E626" s="70" t="s">
        <v>15</v>
      </c>
      <c r="F626" s="71">
        <v>5.9</v>
      </c>
      <c r="G626" s="71">
        <v>1.6173333333333333</v>
      </c>
      <c r="H626" s="71">
        <v>0.31</v>
      </c>
      <c r="I626" s="71">
        <v>0</v>
      </c>
      <c r="J626" s="71">
        <v>0</v>
      </c>
      <c r="K626" s="71">
        <v>1.45</v>
      </c>
      <c r="L626" s="71">
        <v>0.69599999999999995</v>
      </c>
      <c r="M626" s="72">
        <v>4.0733333333333333</v>
      </c>
      <c r="N626" s="23">
        <v>0.35141242937853107</v>
      </c>
      <c r="O626" s="16">
        <v>72.210999999999999</v>
      </c>
      <c r="P626" s="15">
        <v>90</v>
      </c>
      <c r="Q626" s="15">
        <f>IFERROR(Table37[[#This Row],[Total]]/Table37[[#This Row],[Mins]]*Table37[[#This Row],[Adj mins]],0)</f>
        <v>5.0767888548836044</v>
      </c>
      <c r="R626" s="15">
        <v>4.5</v>
      </c>
      <c r="S626" s="16">
        <v>67</v>
      </c>
      <c r="T626" s="17">
        <v>3.9E-2</v>
      </c>
      <c r="U626" s="16">
        <v>39</v>
      </c>
      <c r="V626" s="71">
        <v>6.5</v>
      </c>
      <c r="W626" s="401" t="str">
        <f>IF(ISNA(MATCH($D626,'My Squad'!$C$2:$C$16,0)),"","Yes")</f>
        <v/>
      </c>
    </row>
    <row r="627" spans="1:23" ht="15.75" thickBot="1" x14ac:dyDescent="0.3">
      <c r="A627" s="577">
        <v>146</v>
      </c>
      <c r="B627" s="73">
        <v>11</v>
      </c>
      <c r="C627" s="5" t="s">
        <v>37</v>
      </c>
      <c r="D627" s="5" t="s">
        <v>202</v>
      </c>
      <c r="E627" s="70" t="s">
        <v>16</v>
      </c>
      <c r="F627" s="71">
        <v>4.5</v>
      </c>
      <c r="G627" s="71">
        <v>0</v>
      </c>
      <c r="H627" s="71">
        <v>0</v>
      </c>
      <c r="I627" s="71">
        <v>-0.44033333333333341</v>
      </c>
      <c r="J627" s="71">
        <v>0.98866666666666669</v>
      </c>
      <c r="K627" s="71">
        <v>1.8063333333333333</v>
      </c>
      <c r="L627" s="71">
        <v>0.13966666666666666</v>
      </c>
      <c r="M627" s="72">
        <v>2.4943333333333335</v>
      </c>
      <c r="N627" s="23">
        <v>0.10985185185185189</v>
      </c>
      <c r="O627" s="16">
        <v>84.939666666666668</v>
      </c>
      <c r="P627" s="15">
        <v>90</v>
      </c>
      <c r="Q627" s="15">
        <f>IFERROR(Table37[[#This Row],[Total]]/Table37[[#This Row],[Mins]]*Table37[[#This Row],[Adj mins]],0)</f>
        <v>2.6429347890070995</v>
      </c>
      <c r="R627" s="15">
        <v>7</v>
      </c>
      <c r="S627" s="16">
        <v>90</v>
      </c>
      <c r="T627" s="17">
        <v>0.02</v>
      </c>
      <c r="U627" s="16">
        <v>22</v>
      </c>
      <c r="V627" s="71">
        <v>3.1</v>
      </c>
      <c r="W627" s="401" t="str">
        <f>IF(ISNA(MATCH($D627,'My Squad'!$C$2:$C$16,0)),"","Yes")</f>
        <v/>
      </c>
    </row>
    <row r="628" spans="1:23" ht="15.75" thickBot="1" x14ac:dyDescent="0.3">
      <c r="A628" s="577">
        <v>142</v>
      </c>
      <c r="B628" s="73">
        <v>11</v>
      </c>
      <c r="C628" s="5" t="s">
        <v>37</v>
      </c>
      <c r="D628" s="5" t="s">
        <v>199</v>
      </c>
      <c r="E628" s="70" t="s">
        <v>16</v>
      </c>
      <c r="F628" s="71">
        <v>4.3</v>
      </c>
      <c r="G628" s="71">
        <v>0</v>
      </c>
      <c r="H628" s="71">
        <v>0</v>
      </c>
      <c r="I628" s="71">
        <v>-3.6000000000000004E-2</v>
      </c>
      <c r="J628" s="71">
        <v>6.6666666666666666E-2</v>
      </c>
      <c r="K628" s="71">
        <v>0.11733333333333333</v>
      </c>
      <c r="L628" s="71">
        <v>8.3333333333333332E-3</v>
      </c>
      <c r="M628" s="72">
        <v>0.15633333333333332</v>
      </c>
      <c r="N628" s="23">
        <v>-0.42875968992248059</v>
      </c>
      <c r="O628" s="16">
        <v>4.8600000000000003</v>
      </c>
      <c r="P628" s="15">
        <v>90</v>
      </c>
      <c r="Q628" s="15">
        <f>IFERROR(Table37[[#This Row],[Total]]/Table37[[#This Row],[Mins]]*Table37[[#This Row],[Adj mins]],0)</f>
        <v>2.8950617283950613</v>
      </c>
      <c r="R628" s="15">
        <v>2</v>
      </c>
      <c r="S628" s="16">
        <v>90</v>
      </c>
      <c r="T628" s="17">
        <v>1.3999999999999999E-2</v>
      </c>
      <c r="U628" s="16">
        <v>9</v>
      </c>
      <c r="V628" s="71">
        <v>4.5</v>
      </c>
      <c r="W628" s="401" t="str">
        <f>IF(ISNA(MATCH($D628,'My Squad'!$C$2:$C$16,0)),"","Yes")</f>
        <v/>
      </c>
    </row>
    <row r="629" spans="1:23" ht="15.75" thickBot="1" x14ac:dyDescent="0.3">
      <c r="A629" s="577">
        <v>147</v>
      </c>
      <c r="B629" s="73">
        <v>11</v>
      </c>
      <c r="C629" s="5" t="s">
        <v>37</v>
      </c>
      <c r="D629" s="5" t="s">
        <v>312</v>
      </c>
      <c r="E629" s="70" t="s">
        <v>14</v>
      </c>
      <c r="F629" s="71">
        <v>4.4000000000000004</v>
      </c>
      <c r="G629" s="71">
        <v>0</v>
      </c>
      <c r="H629" s="71">
        <v>0</v>
      </c>
      <c r="I629" s="71">
        <v>0</v>
      </c>
      <c r="J629" s="71">
        <v>0</v>
      </c>
      <c r="K629" s="71">
        <v>0</v>
      </c>
      <c r="L629" s="71">
        <v>0</v>
      </c>
      <c r="M629" s="72">
        <v>0</v>
      </c>
      <c r="N629" s="23">
        <v>-0.45454545454545453</v>
      </c>
      <c r="O629" s="16">
        <v>0</v>
      </c>
      <c r="P629" s="15">
        <v>90</v>
      </c>
      <c r="Q629" s="15">
        <f>IFERROR(Table37[[#This Row],[Total]]/Table37[[#This Row],[Mins]]*Table37[[#This Row],[Adj mins]],0)</f>
        <v>0</v>
      </c>
      <c r="R629" s="15">
        <v>0.9</v>
      </c>
      <c r="S629" s="16">
        <v>26</v>
      </c>
      <c r="T629" s="17">
        <v>1E-3</v>
      </c>
      <c r="U629" s="16">
        <v>1</v>
      </c>
      <c r="V629" s="71">
        <v>0.3</v>
      </c>
      <c r="W629" s="401" t="str">
        <f>IF(ISNA(MATCH($D629,'My Squad'!$C$2:$C$16,0)),"","Yes")</f>
        <v/>
      </c>
    </row>
    <row r="630" spans="1:23" ht="15.75" thickBot="1" x14ac:dyDescent="0.3">
      <c r="A630" s="577">
        <v>128</v>
      </c>
      <c r="B630" s="73">
        <v>11</v>
      </c>
      <c r="C630" s="5" t="s">
        <v>37</v>
      </c>
      <c r="D630" s="5" t="s">
        <v>216</v>
      </c>
      <c r="E630" s="70" t="s">
        <v>14</v>
      </c>
      <c r="F630" s="71">
        <v>4.4000000000000004</v>
      </c>
      <c r="G630" s="71">
        <v>6.0000000000000001E-3</v>
      </c>
      <c r="H630" s="71">
        <v>2.7E-2</v>
      </c>
      <c r="I630" s="71">
        <v>-0.13366666666666666</v>
      </c>
      <c r="J630" s="71">
        <v>0</v>
      </c>
      <c r="K630" s="71">
        <v>0.39100000000000001</v>
      </c>
      <c r="L630" s="71">
        <v>2.1666666666666667E-2</v>
      </c>
      <c r="M630" s="72">
        <v>0.312</v>
      </c>
      <c r="N630" s="23">
        <v>-0.38363636363636361</v>
      </c>
      <c r="O630" s="16">
        <v>20.944666666666667</v>
      </c>
      <c r="P630" s="15">
        <v>90</v>
      </c>
      <c r="Q630" s="15">
        <f>IFERROR(Table37[[#This Row],[Total]]/Table37[[#This Row],[Mins]]*Table37[[#This Row],[Adj mins]],0)</f>
        <v>1.3406754304994113</v>
      </c>
      <c r="R630" s="15">
        <v>3.3</v>
      </c>
      <c r="S630" s="16">
        <v>74</v>
      </c>
      <c r="T630" s="17">
        <v>1E-3</v>
      </c>
      <c r="U630" s="16">
        <v>7</v>
      </c>
      <c r="V630" s="71">
        <v>1.8</v>
      </c>
      <c r="W630" s="401" t="str">
        <f>IF(ISNA(MATCH($D630,'My Squad'!$C$2:$C$16,0)),"","Yes")</f>
        <v/>
      </c>
    </row>
    <row r="631" spans="1:23" ht="15.75" thickBot="1" x14ac:dyDescent="0.3">
      <c r="A631" s="577">
        <v>144</v>
      </c>
      <c r="B631" s="73">
        <v>11</v>
      </c>
      <c r="C631" s="5" t="s">
        <v>37</v>
      </c>
      <c r="D631" s="5" t="s">
        <v>109</v>
      </c>
      <c r="E631" s="70" t="s">
        <v>14</v>
      </c>
      <c r="F631" s="71">
        <v>4.5</v>
      </c>
      <c r="G631" s="71">
        <v>0.1</v>
      </c>
      <c r="H631" s="71">
        <v>0.11799999999999999</v>
      </c>
      <c r="I631" s="71">
        <v>-0.45766666666666667</v>
      </c>
      <c r="J631" s="71">
        <v>0</v>
      </c>
      <c r="K631" s="71">
        <v>1.72</v>
      </c>
      <c r="L631" s="71">
        <v>8.7999999999999995E-2</v>
      </c>
      <c r="M631" s="72">
        <v>1.5683333333333334</v>
      </c>
      <c r="N631" s="23">
        <v>-9.5925925925925914E-2</v>
      </c>
      <c r="O631" s="16">
        <v>86.421999999999997</v>
      </c>
      <c r="P631" s="15">
        <v>90</v>
      </c>
      <c r="Q631" s="15">
        <f>IFERROR(Table37[[#This Row],[Total]]/Table37[[#This Row],[Mins]]*Table37[[#This Row],[Adj mins]],0)</f>
        <v>1.6332646779755156</v>
      </c>
      <c r="R631" s="15">
        <v>6.1</v>
      </c>
      <c r="S631" s="16">
        <v>78</v>
      </c>
      <c r="T631" s="17">
        <v>5.0000000000000001E-3</v>
      </c>
      <c r="U631" s="16">
        <v>21</v>
      </c>
      <c r="V631" s="71">
        <v>3</v>
      </c>
      <c r="W631" s="401" t="str">
        <f>IF(ISNA(MATCH($D631,'My Squad'!$C$2:$C$16,0)),"","Yes")</f>
        <v/>
      </c>
    </row>
    <row r="632" spans="1:23" ht="15.75" thickBot="1" x14ac:dyDescent="0.3">
      <c r="A632" s="577">
        <v>145</v>
      </c>
      <c r="B632" s="73">
        <v>11</v>
      </c>
      <c r="C632" s="5" t="s">
        <v>37</v>
      </c>
      <c r="D632" s="5" t="s">
        <v>116</v>
      </c>
      <c r="E632" s="70" t="s">
        <v>14</v>
      </c>
      <c r="F632" s="71">
        <v>4.5</v>
      </c>
      <c r="G632" s="71">
        <v>4.2000000000000003E-2</v>
      </c>
      <c r="H632" s="71">
        <v>0.27200000000000002</v>
      </c>
      <c r="I632" s="71">
        <v>-0.44399999999999995</v>
      </c>
      <c r="J632" s="71">
        <v>0</v>
      </c>
      <c r="K632" s="71">
        <v>1.6619999999999999</v>
      </c>
      <c r="L632" s="71">
        <v>6.6666666666666666E-2</v>
      </c>
      <c r="M632" s="72">
        <v>1.5986666666666667</v>
      </c>
      <c r="N632" s="23">
        <v>-8.9185185185185187E-2</v>
      </c>
      <c r="O632" s="16">
        <v>86.288666666666671</v>
      </c>
      <c r="P632" s="15">
        <v>90</v>
      </c>
      <c r="Q632" s="15">
        <f>IFERROR(Table37[[#This Row],[Total]]/Table37[[#This Row],[Mins]]*Table37[[#This Row],[Adj mins]],0)</f>
        <v>1.6674263904877427</v>
      </c>
      <c r="R632" s="15">
        <v>7.8</v>
      </c>
      <c r="S632" s="16">
        <v>88</v>
      </c>
      <c r="T632" s="17">
        <v>3.5000000000000003E-2</v>
      </c>
      <c r="U632" s="16">
        <v>29</v>
      </c>
      <c r="V632" s="71">
        <v>3.6</v>
      </c>
      <c r="W632" s="401" t="str">
        <f>IF(ISNA(MATCH($D632,'My Squad'!$C$2:$C$16,0)),"","Yes")</f>
        <v/>
      </c>
    </row>
    <row r="633" spans="1:23" ht="15.75" thickBot="1" x14ac:dyDescent="0.3">
      <c r="A633" s="577">
        <v>120</v>
      </c>
      <c r="B633" s="73">
        <v>11</v>
      </c>
      <c r="C633" s="5" t="s">
        <v>37</v>
      </c>
      <c r="D633" s="5" t="s">
        <v>42</v>
      </c>
      <c r="E633" s="70" t="s">
        <v>14</v>
      </c>
      <c r="F633" s="71">
        <v>4.5</v>
      </c>
      <c r="G633" s="71">
        <v>0.152</v>
      </c>
      <c r="H633" s="71">
        <v>0.09</v>
      </c>
      <c r="I633" s="71">
        <v>-0.36099999999999993</v>
      </c>
      <c r="J633" s="71">
        <v>0</v>
      </c>
      <c r="K633" s="71">
        <v>1.4463333333333332</v>
      </c>
      <c r="L633" s="71">
        <v>9.3333333333333338E-2</v>
      </c>
      <c r="M633" s="72">
        <v>1.4206666666666667</v>
      </c>
      <c r="N633" s="23">
        <v>-0.12874074074074071</v>
      </c>
      <c r="O633" s="16">
        <v>71.606999999999999</v>
      </c>
      <c r="P633" s="15">
        <v>90</v>
      </c>
      <c r="Q633" s="15">
        <f>IFERROR(Table37[[#This Row],[Total]]/Table37[[#This Row],[Mins]]*Table37[[#This Row],[Adj mins]],0)</f>
        <v>1.7855796221039844</v>
      </c>
      <c r="R633" s="15">
        <v>7.8</v>
      </c>
      <c r="S633" s="16">
        <v>88</v>
      </c>
      <c r="T633" s="17">
        <v>6.0999999999999999E-2</v>
      </c>
      <c r="U633" s="16">
        <v>22</v>
      </c>
      <c r="V633" s="71">
        <v>2.8</v>
      </c>
      <c r="W633" s="401" t="str">
        <f>IF(ISNA(MATCH($D633,'My Squad'!$C$2:$C$16,0)),"","Yes")</f>
        <v/>
      </c>
    </row>
    <row r="634" spans="1:23" ht="15.75" thickBot="1" x14ac:dyDescent="0.3">
      <c r="A634" s="577">
        <v>122</v>
      </c>
      <c r="B634" s="73">
        <v>11</v>
      </c>
      <c r="C634" s="5" t="s">
        <v>37</v>
      </c>
      <c r="D634" s="5" t="s">
        <v>313</v>
      </c>
      <c r="E634" s="70" t="s">
        <v>14</v>
      </c>
      <c r="F634" s="71">
        <v>5</v>
      </c>
      <c r="G634" s="71">
        <v>7.8E-2</v>
      </c>
      <c r="H634" s="71">
        <v>0.126</v>
      </c>
      <c r="I634" s="71">
        <v>-0.128</v>
      </c>
      <c r="J634" s="71">
        <v>0</v>
      </c>
      <c r="K634" s="71">
        <v>0.41566666666666668</v>
      </c>
      <c r="L634" s="71">
        <v>4.2666666666666665E-2</v>
      </c>
      <c r="M634" s="72">
        <v>0.53433333333333333</v>
      </c>
      <c r="N634" s="23">
        <v>-0.29313333333333336</v>
      </c>
      <c r="O634" s="16">
        <v>21.678000000000001</v>
      </c>
      <c r="P634" s="15">
        <v>90</v>
      </c>
      <c r="Q634" s="15">
        <f>IFERROR(Table37[[#This Row],[Total]]/Table37[[#This Row],[Mins]]*Table37[[#This Row],[Adj mins]],0)</f>
        <v>2.2183780791585939</v>
      </c>
      <c r="R634" s="15">
        <v>3.8</v>
      </c>
      <c r="S634" s="16">
        <v>57</v>
      </c>
      <c r="T634" s="17">
        <v>5.0000000000000001E-3</v>
      </c>
      <c r="U634" s="16">
        <v>3</v>
      </c>
      <c r="V634" s="71">
        <v>0.5</v>
      </c>
      <c r="W634" s="401" t="str">
        <f>IF(ISNA(MATCH($D634,'My Squad'!$C$2:$C$16,0)),"","Yes")</f>
        <v/>
      </c>
    </row>
    <row r="635" spans="1:23" ht="15.75" thickBot="1" x14ac:dyDescent="0.3">
      <c r="A635" s="577">
        <v>131</v>
      </c>
      <c r="B635" s="73">
        <v>11</v>
      </c>
      <c r="C635" s="5" t="s">
        <v>37</v>
      </c>
      <c r="D635" s="5" t="s">
        <v>314</v>
      </c>
      <c r="E635" s="70" t="s">
        <v>14</v>
      </c>
      <c r="F635" s="71">
        <v>4.4000000000000004</v>
      </c>
      <c r="G635" s="71">
        <v>1.2E-2</v>
      </c>
      <c r="H635" s="71">
        <v>1.2E-2</v>
      </c>
      <c r="I635" s="71">
        <v>-1.0666666666666666E-2</v>
      </c>
      <c r="J635" s="71">
        <v>0</v>
      </c>
      <c r="K635" s="71">
        <v>4.9000000000000002E-2</v>
      </c>
      <c r="L635" s="71">
        <v>3.0000000000000001E-3</v>
      </c>
      <c r="M635" s="72">
        <v>6.5333333333333327E-2</v>
      </c>
      <c r="N635" s="23">
        <v>-0.4396969696969697</v>
      </c>
      <c r="O635" s="16">
        <v>2.52</v>
      </c>
      <c r="P635" s="15">
        <v>90</v>
      </c>
      <c r="Q635" s="15">
        <f>IFERROR(Table37[[#This Row],[Total]]/Table37[[#This Row],[Mins]]*Table37[[#This Row],[Adj mins]],0)</f>
        <v>2.333333333333333</v>
      </c>
      <c r="R635" s="15">
        <v>0.1</v>
      </c>
      <c r="S635" s="16">
        <v>11</v>
      </c>
      <c r="T635" s="17">
        <v>2E-3</v>
      </c>
      <c r="U635" s="16">
        <v>3</v>
      </c>
      <c r="V635" s="71">
        <v>3</v>
      </c>
      <c r="W635" s="401" t="str">
        <f>IF(ISNA(MATCH($D635,'My Squad'!$C$2:$C$16,0)),"","Yes")</f>
        <v/>
      </c>
    </row>
    <row r="636" spans="1:23" ht="15.75" thickBot="1" x14ac:dyDescent="0.3">
      <c r="A636" s="577">
        <v>628</v>
      </c>
      <c r="B636" s="73">
        <v>11</v>
      </c>
      <c r="C636" s="5" t="s">
        <v>37</v>
      </c>
      <c r="D636" s="5" t="s">
        <v>1502</v>
      </c>
      <c r="E636" s="70" t="s">
        <v>14</v>
      </c>
      <c r="F636" s="71">
        <v>4.5</v>
      </c>
      <c r="G636" s="71">
        <v>2.5999999999999999E-2</v>
      </c>
      <c r="H636" s="71">
        <v>3.4000000000000002E-2</v>
      </c>
      <c r="I636" s="71">
        <v>-7.9666666666666663E-2</v>
      </c>
      <c r="J636" s="71">
        <v>0</v>
      </c>
      <c r="K636" s="71">
        <v>0.215</v>
      </c>
      <c r="L636" s="71">
        <v>7.0000000000000001E-3</v>
      </c>
      <c r="M636" s="72">
        <v>0.20233333333333334</v>
      </c>
      <c r="N636" s="23">
        <v>-0.39948148148148149</v>
      </c>
      <c r="O636" s="16">
        <v>11.805999999999999</v>
      </c>
      <c r="P636" s="15">
        <v>90</v>
      </c>
      <c r="Q636" s="15">
        <f>IFERROR(Table37[[#This Row],[Total]]/Table37[[#This Row],[Mins]]*Table37[[#This Row],[Adj mins]],0)</f>
        <v>1.5424360494663731</v>
      </c>
      <c r="R636" s="15">
        <v>3.3</v>
      </c>
      <c r="S636" s="16">
        <v>60</v>
      </c>
      <c r="T636" s="17">
        <v>2E-3</v>
      </c>
      <c r="U636" s="16">
        <v>13</v>
      </c>
      <c r="V636" s="71">
        <v>2.6</v>
      </c>
      <c r="W636" s="401" t="str">
        <f>IF(ISNA(MATCH($D636,'My Squad'!$C$2:$C$16,0)),"","Yes")</f>
        <v/>
      </c>
    </row>
    <row r="637" spans="1:23" ht="15.75" thickBot="1" x14ac:dyDescent="0.3">
      <c r="A637" s="577">
        <v>116</v>
      </c>
      <c r="B637" s="73">
        <v>11</v>
      </c>
      <c r="C637" s="5" t="s">
        <v>37</v>
      </c>
      <c r="D637" s="5" t="s">
        <v>1055</v>
      </c>
      <c r="E637" s="70" t="s">
        <v>14</v>
      </c>
      <c r="F637" s="71">
        <v>4</v>
      </c>
      <c r="G637" s="71">
        <v>0</v>
      </c>
      <c r="H637" s="71">
        <v>0</v>
      </c>
      <c r="I637" s="71">
        <v>0</v>
      </c>
      <c r="J637" s="71">
        <v>0</v>
      </c>
      <c r="K637" s="71">
        <v>0</v>
      </c>
      <c r="L637" s="71">
        <v>0</v>
      </c>
      <c r="M637" s="72">
        <v>0</v>
      </c>
      <c r="N637" s="23">
        <v>-0.5</v>
      </c>
      <c r="O637" s="16">
        <v>0</v>
      </c>
      <c r="P637" s="15">
        <v>90</v>
      </c>
      <c r="Q637" s="15">
        <f>IFERROR(Table37[[#This Row],[Total]]/Table37[[#This Row],[Mins]]*Table37[[#This Row],[Adj mins]],0)</f>
        <v>0</v>
      </c>
      <c r="R637" s="15">
        <v>0</v>
      </c>
      <c r="S637" s="16">
        <v>0</v>
      </c>
      <c r="T637" s="17">
        <v>4.5999999999999999E-2</v>
      </c>
      <c r="U637" s="16">
        <v>0</v>
      </c>
      <c r="V637" s="71">
        <v>0</v>
      </c>
      <c r="W637" s="401" t="str">
        <f>IF(ISNA(MATCH($D637,'My Squad'!$C$2:$C$16,0)),"","Yes")</f>
        <v/>
      </c>
    </row>
    <row r="638" spans="1:23" ht="15.75" thickBot="1" x14ac:dyDescent="0.3">
      <c r="A638" s="577">
        <v>135</v>
      </c>
      <c r="B638" s="73">
        <v>11</v>
      </c>
      <c r="C638" s="5" t="s">
        <v>37</v>
      </c>
      <c r="D638" s="5" t="s">
        <v>613</v>
      </c>
      <c r="E638" s="70" t="s">
        <v>13</v>
      </c>
      <c r="F638" s="71">
        <v>5.3</v>
      </c>
      <c r="G638" s="71">
        <v>0.11</v>
      </c>
      <c r="H638" s="71">
        <v>0.111</v>
      </c>
      <c r="I638" s="71">
        <v>1.9666666666666666E-2</v>
      </c>
      <c r="J638" s="71">
        <v>0</v>
      </c>
      <c r="K638" s="71">
        <v>0.46733333333333332</v>
      </c>
      <c r="L638" s="71">
        <v>1.7999999999999999E-2</v>
      </c>
      <c r="M638" s="72">
        <v>0.72599999999999998</v>
      </c>
      <c r="N638" s="23">
        <v>-0.24037735849056605</v>
      </c>
      <c r="O638" s="16">
        <v>23.529666666666667</v>
      </c>
      <c r="P638" s="15">
        <v>90</v>
      </c>
      <c r="Q638" s="15">
        <f>IFERROR(Table37[[#This Row],[Total]]/Table37[[#This Row],[Mins]]*Table37[[#This Row],[Adj mins]],0)</f>
        <v>2.7769199167009022</v>
      </c>
      <c r="R638" s="15">
        <v>4.5</v>
      </c>
      <c r="S638" s="16">
        <v>58</v>
      </c>
      <c r="T638" s="17">
        <v>8.0000000000000002E-3</v>
      </c>
      <c r="U638" s="16">
        <v>21</v>
      </c>
      <c r="V638" s="71">
        <v>3</v>
      </c>
      <c r="W638" s="401" t="str">
        <f>IF(ISNA(MATCH($D638,'My Squad'!$C$2:$C$16,0)),"","Yes")</f>
        <v/>
      </c>
    </row>
    <row r="639" spans="1:23" ht="15.75" thickBot="1" x14ac:dyDescent="0.3">
      <c r="A639" s="577">
        <v>115</v>
      </c>
      <c r="B639" s="73">
        <v>11</v>
      </c>
      <c r="C639" s="5" t="s">
        <v>37</v>
      </c>
      <c r="D639" s="5" t="s">
        <v>226</v>
      </c>
      <c r="E639" s="70" t="s">
        <v>13</v>
      </c>
      <c r="F639" s="71">
        <v>5</v>
      </c>
      <c r="G639" s="71">
        <v>0.35166666666666668</v>
      </c>
      <c r="H639" s="71">
        <v>0.183</v>
      </c>
      <c r="I639" s="71">
        <v>8.3333333333333329E-2</v>
      </c>
      <c r="J639" s="71">
        <v>0</v>
      </c>
      <c r="K639" s="71">
        <v>1.4179999999999999</v>
      </c>
      <c r="L639" s="71">
        <v>7.9666666666666663E-2</v>
      </c>
      <c r="M639" s="72">
        <v>2.1156666666666668</v>
      </c>
      <c r="N639" s="23">
        <v>2.313333333333336E-2</v>
      </c>
      <c r="O639" s="16">
        <v>76.64233333333334</v>
      </c>
      <c r="P639" s="15">
        <v>90</v>
      </c>
      <c r="Q639" s="15">
        <f>IFERROR(Table37[[#This Row],[Total]]/Table37[[#This Row],[Mins]]*Table37[[#This Row],[Adj mins]],0)</f>
        <v>2.4843972217268959</v>
      </c>
      <c r="R639" s="15">
        <v>6.4</v>
      </c>
      <c r="S639" s="16">
        <v>72</v>
      </c>
      <c r="T639" s="17">
        <v>3.0000000000000001E-3</v>
      </c>
      <c r="U639" s="16">
        <v>27</v>
      </c>
      <c r="V639" s="71">
        <v>3.4</v>
      </c>
      <c r="W639" s="401" t="str">
        <f>IF(ISNA(MATCH($D639,'My Squad'!$C$2:$C$16,0)),"","Yes")</f>
        <v/>
      </c>
    </row>
    <row r="640" spans="1:23" ht="15.75" thickBot="1" x14ac:dyDescent="0.3">
      <c r="A640" s="577">
        <v>126</v>
      </c>
      <c r="B640" s="73">
        <v>11</v>
      </c>
      <c r="C640" s="5" t="s">
        <v>37</v>
      </c>
      <c r="D640" s="5" t="s">
        <v>215</v>
      </c>
      <c r="E640" s="70" t="s">
        <v>13</v>
      </c>
      <c r="F640" s="71">
        <v>5</v>
      </c>
      <c r="G640" s="71">
        <v>0.125</v>
      </c>
      <c r="H640" s="71">
        <v>0.217</v>
      </c>
      <c r="I640" s="71">
        <v>6.5333333333333327E-2</v>
      </c>
      <c r="J640" s="71">
        <v>0</v>
      </c>
      <c r="K640" s="71">
        <v>1.1703333333333334</v>
      </c>
      <c r="L640" s="71">
        <v>1.9333333333333334E-2</v>
      </c>
      <c r="M640" s="72">
        <v>1.597</v>
      </c>
      <c r="N640" s="23">
        <v>-8.0600000000000005E-2</v>
      </c>
      <c r="O640" s="16">
        <v>57.212666666666664</v>
      </c>
      <c r="P640" s="15">
        <v>90</v>
      </c>
      <c r="Q640" s="15">
        <f>IFERROR(Table37[[#This Row],[Total]]/Table37[[#This Row],[Mins]]*Table37[[#This Row],[Adj mins]],0)</f>
        <v>2.5122059217655766</v>
      </c>
      <c r="R640" s="15">
        <v>7.7</v>
      </c>
      <c r="S640" s="16">
        <v>87</v>
      </c>
      <c r="T640" s="17">
        <v>1E-3</v>
      </c>
      <c r="U640" s="16">
        <v>25</v>
      </c>
      <c r="V640" s="71">
        <v>3.1</v>
      </c>
      <c r="W640" s="401" t="str">
        <f>IF(ISNA(MATCH($D640,'My Squad'!$C$2:$C$16,0)),"","Yes")</f>
        <v/>
      </c>
    </row>
    <row r="641" spans="1:23" ht="15.75" thickBot="1" x14ac:dyDescent="0.3">
      <c r="A641" s="577">
        <v>149</v>
      </c>
      <c r="B641" s="73">
        <v>11</v>
      </c>
      <c r="C641" s="5" t="s">
        <v>37</v>
      </c>
      <c r="D641" s="5" t="s">
        <v>1056</v>
      </c>
      <c r="E641" s="70" t="s">
        <v>13</v>
      </c>
      <c r="F641" s="71">
        <v>4.8</v>
      </c>
      <c r="G641" s="71">
        <v>0.41</v>
      </c>
      <c r="H641" s="71">
        <v>0.307</v>
      </c>
      <c r="I641" s="71">
        <v>0.08</v>
      </c>
      <c r="J641" s="71">
        <v>0</v>
      </c>
      <c r="K641" s="71">
        <v>1.4693333333333332</v>
      </c>
      <c r="L641" s="71">
        <v>8.9666666666666672E-2</v>
      </c>
      <c r="M641" s="72">
        <v>2.3559999999999999</v>
      </c>
      <c r="N641" s="23">
        <v>7.4166666666666645E-2</v>
      </c>
      <c r="O641" s="16">
        <v>73.901333333333326</v>
      </c>
      <c r="P641" s="15">
        <v>90</v>
      </c>
      <c r="Q641" s="15">
        <f>IFERROR(Table37[[#This Row],[Total]]/Table37[[#This Row],[Mins]]*Table37[[#This Row],[Adj mins]],0)</f>
        <v>2.8692310468011404</v>
      </c>
      <c r="R641" s="15">
        <v>2.5</v>
      </c>
      <c r="S641" s="16">
        <v>37</v>
      </c>
      <c r="T641" s="17">
        <v>1E-3</v>
      </c>
      <c r="U641" s="16">
        <v>11</v>
      </c>
      <c r="V641" s="71">
        <v>1.8</v>
      </c>
      <c r="W641" s="401" t="str">
        <f>IF(ISNA(MATCH($D641,'My Squad'!$C$2:$C$16,0)),"","Yes")</f>
        <v/>
      </c>
    </row>
    <row r="642" spans="1:23" ht="15.75" thickBot="1" x14ac:dyDescent="0.3">
      <c r="A642" s="577">
        <v>137</v>
      </c>
      <c r="B642" s="73">
        <v>11</v>
      </c>
      <c r="C642" s="5" t="s">
        <v>37</v>
      </c>
      <c r="D642" s="5" t="s">
        <v>265</v>
      </c>
      <c r="E642" s="70" t="s">
        <v>13</v>
      </c>
      <c r="F642" s="71">
        <v>4.4000000000000004</v>
      </c>
      <c r="G642" s="71">
        <v>0</v>
      </c>
      <c r="H642" s="71">
        <v>1E-3</v>
      </c>
      <c r="I642" s="71">
        <v>1E-3</v>
      </c>
      <c r="J642" s="71">
        <v>0</v>
      </c>
      <c r="K642" s="71">
        <v>2.0333333333333335E-2</v>
      </c>
      <c r="L642" s="71">
        <v>0</v>
      </c>
      <c r="M642" s="72">
        <v>2.2333333333333334E-2</v>
      </c>
      <c r="N642" s="23">
        <v>-0.44946969696969696</v>
      </c>
      <c r="O642" s="16">
        <v>1.02</v>
      </c>
      <c r="P642" s="15">
        <v>90</v>
      </c>
      <c r="Q642" s="15">
        <f>IFERROR(Table37[[#This Row],[Total]]/Table37[[#This Row],[Mins]]*Table37[[#This Row],[Adj mins]],0)</f>
        <v>1.9705882352941175</v>
      </c>
      <c r="R642" s="15">
        <v>0</v>
      </c>
      <c r="S642" s="16">
        <v>0</v>
      </c>
      <c r="T642" s="17">
        <v>0.01</v>
      </c>
      <c r="U642" s="16">
        <v>0</v>
      </c>
      <c r="V642" s="71">
        <v>0</v>
      </c>
      <c r="W642" s="401" t="str">
        <f>IF(ISNA(MATCH($D642,'My Squad'!$C$2:$C$16,0)),"","Yes")</f>
        <v/>
      </c>
    </row>
    <row r="643" spans="1:23" ht="15.75" thickBot="1" x14ac:dyDescent="0.3">
      <c r="A643" s="577">
        <v>134</v>
      </c>
      <c r="B643" s="73">
        <v>11</v>
      </c>
      <c r="C643" s="5" t="s">
        <v>37</v>
      </c>
      <c r="D643" s="5" t="s">
        <v>230</v>
      </c>
      <c r="E643" s="70" t="s">
        <v>13</v>
      </c>
      <c r="F643" s="71">
        <v>5</v>
      </c>
      <c r="G643" s="71">
        <v>0</v>
      </c>
      <c r="H643" s="71">
        <v>0</v>
      </c>
      <c r="I643" s="71">
        <v>0</v>
      </c>
      <c r="J643" s="71">
        <v>0</v>
      </c>
      <c r="K643" s="71">
        <v>0</v>
      </c>
      <c r="L643" s="71">
        <v>0</v>
      </c>
      <c r="M643" s="72">
        <v>0</v>
      </c>
      <c r="N643" s="23">
        <v>-0.4</v>
      </c>
      <c r="O643" s="16">
        <v>0</v>
      </c>
      <c r="P643" s="15">
        <v>90</v>
      </c>
      <c r="Q643" s="15">
        <f>IFERROR(Table37[[#This Row],[Total]]/Table37[[#This Row],[Mins]]*Table37[[#This Row],[Adj mins]],0)</f>
        <v>0</v>
      </c>
      <c r="R643" s="15">
        <v>1.9</v>
      </c>
      <c r="S643" s="16">
        <v>56</v>
      </c>
      <c r="T643" s="17">
        <v>0</v>
      </c>
      <c r="U643" s="16">
        <v>5</v>
      </c>
      <c r="V643" s="71">
        <v>1.7</v>
      </c>
      <c r="W643" s="401" t="str">
        <f>IF(ISNA(MATCH($D643,'My Squad'!$C$2:$C$16,0)),"","Yes")</f>
        <v/>
      </c>
    </row>
    <row r="644" spans="1:23" ht="15.75" thickBot="1" x14ac:dyDescent="0.3">
      <c r="A644" s="577">
        <v>121</v>
      </c>
      <c r="B644" s="73">
        <v>11</v>
      </c>
      <c r="C644" s="5" t="s">
        <v>37</v>
      </c>
      <c r="D644" s="5" t="s">
        <v>1503</v>
      </c>
      <c r="E644" s="70" t="s">
        <v>13</v>
      </c>
      <c r="F644" s="71">
        <v>5.4</v>
      </c>
      <c r="G644" s="71">
        <v>0.06</v>
      </c>
      <c r="H644" s="71">
        <v>3.9E-2</v>
      </c>
      <c r="I644" s="71">
        <v>6.3333333333333332E-3</v>
      </c>
      <c r="J644" s="71">
        <v>0</v>
      </c>
      <c r="K644" s="71">
        <v>9.8666666666666653E-2</v>
      </c>
      <c r="L644" s="71">
        <v>8.9999999999999993E-3</v>
      </c>
      <c r="M644" s="72">
        <v>0.21299999999999999</v>
      </c>
      <c r="N644" s="23">
        <v>-0.3309259259259259</v>
      </c>
      <c r="O644" s="16">
        <v>5.31</v>
      </c>
      <c r="P644" s="15">
        <v>90</v>
      </c>
      <c r="Q644" s="15">
        <f>IFERROR(Table37[[#This Row],[Total]]/Table37[[#This Row],[Mins]]*Table37[[#This Row],[Adj mins]],0)</f>
        <v>3.6101694915254239</v>
      </c>
      <c r="R644" s="15">
        <v>1</v>
      </c>
      <c r="S644" s="16">
        <v>13</v>
      </c>
      <c r="T644" s="17">
        <v>1E-3</v>
      </c>
      <c r="U644" s="16">
        <v>7</v>
      </c>
      <c r="V644" s="71">
        <v>1</v>
      </c>
      <c r="W644" s="401" t="str">
        <f>IF(ISNA(MATCH($D644,'My Squad'!$C$2:$C$16,0)),"","Yes")</f>
        <v/>
      </c>
    </row>
    <row r="645" spans="1:23" ht="15.75" thickBot="1" x14ac:dyDescent="0.3">
      <c r="A645" s="577">
        <v>136</v>
      </c>
      <c r="B645" s="73">
        <v>11</v>
      </c>
      <c r="C645" s="5" t="s">
        <v>37</v>
      </c>
      <c r="D645" s="5" t="s">
        <v>38</v>
      </c>
      <c r="E645" s="70" t="s">
        <v>13</v>
      </c>
      <c r="F645" s="71">
        <v>6.5</v>
      </c>
      <c r="G645" s="71">
        <v>0.72833333333333339</v>
      </c>
      <c r="H645" s="71">
        <v>0.436</v>
      </c>
      <c r="I645" s="71">
        <v>8.8333333333333333E-2</v>
      </c>
      <c r="J645" s="71">
        <v>0</v>
      </c>
      <c r="K645" s="71">
        <v>1.7089999999999999</v>
      </c>
      <c r="L645" s="71">
        <v>0.13400000000000001</v>
      </c>
      <c r="M645" s="72">
        <v>3.0956666666666668</v>
      </c>
      <c r="N645" s="23">
        <v>0.16856410256410259</v>
      </c>
      <c r="O645" s="16">
        <v>80.870999999999995</v>
      </c>
      <c r="P645" s="15">
        <v>90</v>
      </c>
      <c r="Q645" s="15">
        <f>IFERROR(Table37[[#This Row],[Total]]/Table37[[#This Row],[Mins]]*Table37[[#This Row],[Adj mins]],0)</f>
        <v>3.4451162963237754</v>
      </c>
      <c r="R645" s="15">
        <v>8.1999999999999993</v>
      </c>
      <c r="S645" s="16">
        <v>82</v>
      </c>
      <c r="T645" s="17">
        <v>6.3E-2</v>
      </c>
      <c r="U645" s="16">
        <v>34</v>
      </c>
      <c r="V645" s="71">
        <v>3.8</v>
      </c>
      <c r="W645" s="401" t="str">
        <f>IF(ISNA(MATCH($D645,'My Squad'!$C$2:$C$16,0)),"","Yes")</f>
        <v/>
      </c>
    </row>
    <row r="646" spans="1:23" ht="15.75" thickBot="1" x14ac:dyDescent="0.3">
      <c r="A646" s="577">
        <v>113</v>
      </c>
      <c r="B646" s="73">
        <v>11</v>
      </c>
      <c r="C646" s="5" t="s">
        <v>37</v>
      </c>
      <c r="D646" s="5" t="s">
        <v>163</v>
      </c>
      <c r="E646" s="70" t="s">
        <v>13</v>
      </c>
      <c r="F646" s="71">
        <v>5.4</v>
      </c>
      <c r="G646" s="71">
        <v>0.17833333333333334</v>
      </c>
      <c r="H646" s="71">
        <v>8.6999999999999994E-2</v>
      </c>
      <c r="I646" s="71">
        <v>2.4666666666666667E-2</v>
      </c>
      <c r="J646" s="71">
        <v>0</v>
      </c>
      <c r="K646" s="71">
        <v>0.4463333333333333</v>
      </c>
      <c r="L646" s="71">
        <v>2.8000000000000001E-2</v>
      </c>
      <c r="M646" s="72">
        <v>0.76433333333333331</v>
      </c>
      <c r="N646" s="23">
        <v>-0.22882716049382715</v>
      </c>
      <c r="O646" s="16">
        <v>21.330666666666666</v>
      </c>
      <c r="P646" s="15">
        <v>90</v>
      </c>
      <c r="Q646" s="15">
        <f>IFERROR(Table37[[#This Row],[Total]]/Table37[[#This Row],[Mins]]*Table37[[#This Row],[Adj mins]],0)</f>
        <v>3.2249343667958494</v>
      </c>
      <c r="R646" s="15">
        <v>1.5</v>
      </c>
      <c r="S646" s="16">
        <v>27</v>
      </c>
      <c r="T646" s="17">
        <v>4.0000000000000001E-3</v>
      </c>
      <c r="U646" s="16">
        <v>14</v>
      </c>
      <c r="V646" s="71">
        <v>2.8</v>
      </c>
      <c r="W646" s="401" t="str">
        <f>IF(ISNA(MATCH($D646,'My Squad'!$C$2:$C$16,0)),"","Yes")</f>
        <v/>
      </c>
    </row>
    <row r="647" spans="1:23" ht="15.75" thickBot="1" x14ac:dyDescent="0.3">
      <c r="A647" s="577">
        <v>132</v>
      </c>
      <c r="B647" s="73">
        <v>11</v>
      </c>
      <c r="C647" s="5" t="s">
        <v>37</v>
      </c>
      <c r="D647" s="5" t="s">
        <v>315</v>
      </c>
      <c r="E647" s="70" t="s">
        <v>13</v>
      </c>
      <c r="F647" s="71">
        <v>6.5</v>
      </c>
      <c r="G647" s="71">
        <v>0</v>
      </c>
      <c r="H647" s="71">
        <v>0</v>
      </c>
      <c r="I647" s="71">
        <v>0</v>
      </c>
      <c r="J647" s="71">
        <v>0</v>
      </c>
      <c r="K647" s="71">
        <v>0</v>
      </c>
      <c r="L647" s="71">
        <v>0</v>
      </c>
      <c r="M647" s="72">
        <v>0</v>
      </c>
      <c r="N647" s="23">
        <v>-0.30769230769230771</v>
      </c>
      <c r="O647" s="16">
        <v>0</v>
      </c>
      <c r="P647" s="15">
        <v>90</v>
      </c>
      <c r="Q647" s="15">
        <f>IFERROR(Table37[[#This Row],[Total]]/Table37[[#This Row],[Mins]]*Table37[[#This Row],[Adj mins]],0)</f>
        <v>0</v>
      </c>
      <c r="R647" s="15">
        <v>0</v>
      </c>
      <c r="S647" s="16" t="s">
        <v>374</v>
      </c>
      <c r="T647" s="17">
        <v>0</v>
      </c>
      <c r="U647" s="16">
        <v>0</v>
      </c>
      <c r="V647" s="71">
        <v>0</v>
      </c>
      <c r="W647" s="401" t="str">
        <f>IF(ISNA(MATCH($D647,'My Squad'!$C$2:$C$16,0)),"","Yes")</f>
        <v/>
      </c>
    </row>
    <row r="648" spans="1:23" ht="15.75" thickBot="1" x14ac:dyDescent="0.3">
      <c r="A648" s="577">
        <v>595</v>
      </c>
      <c r="B648" s="73">
        <v>11</v>
      </c>
      <c r="C648" s="5" t="s">
        <v>37</v>
      </c>
      <c r="D648" s="5" t="s">
        <v>1504</v>
      </c>
      <c r="E648" s="70" t="s">
        <v>13</v>
      </c>
      <c r="F648" s="71">
        <v>5.4</v>
      </c>
      <c r="G648" s="71">
        <v>0</v>
      </c>
      <c r="H648" s="71">
        <v>0</v>
      </c>
      <c r="I648" s="71">
        <v>0</v>
      </c>
      <c r="J648" s="71">
        <v>0</v>
      </c>
      <c r="K648" s="71">
        <v>0</v>
      </c>
      <c r="L648" s="71">
        <v>0</v>
      </c>
      <c r="M648" s="72">
        <v>0</v>
      </c>
      <c r="N648" s="23">
        <v>-0.37037037037037035</v>
      </c>
      <c r="O648" s="16">
        <v>0</v>
      </c>
      <c r="P648" s="15">
        <v>90</v>
      </c>
      <c r="Q648" s="15">
        <f>IFERROR(Table37[[#This Row],[Total]]/Table37[[#This Row],[Mins]]*Table37[[#This Row],[Adj mins]],0)</f>
        <v>0</v>
      </c>
      <c r="R648" s="15">
        <v>0.3</v>
      </c>
      <c r="S648" s="16">
        <v>12</v>
      </c>
      <c r="T648" s="17">
        <v>0</v>
      </c>
      <c r="U648" s="16">
        <v>2</v>
      </c>
      <c r="V648" s="71">
        <v>1</v>
      </c>
      <c r="W648" s="401" t="str">
        <f>IF(ISNA(MATCH($D648,'My Squad'!$C$2:$C$16,0)),"","Yes")</f>
        <v/>
      </c>
    </row>
    <row r="649" spans="1:23" ht="15.75" thickBot="1" x14ac:dyDescent="0.3">
      <c r="A649" s="577">
        <v>618</v>
      </c>
      <c r="B649" s="73">
        <v>11</v>
      </c>
      <c r="C649" s="5" t="s">
        <v>37</v>
      </c>
      <c r="D649" s="5" t="s">
        <v>1505</v>
      </c>
      <c r="E649" s="70" t="s">
        <v>13</v>
      </c>
      <c r="F649" s="71">
        <v>5.5</v>
      </c>
      <c r="G649" s="71">
        <v>0.79666666666666663</v>
      </c>
      <c r="H649" s="71">
        <v>0.39200000000000002</v>
      </c>
      <c r="I649" s="71">
        <v>7.5999999999999998E-2</v>
      </c>
      <c r="J649" s="71">
        <v>0</v>
      </c>
      <c r="K649" s="71">
        <v>1.4039999999999999</v>
      </c>
      <c r="L649" s="71">
        <v>8.533333333333333E-2</v>
      </c>
      <c r="M649" s="72">
        <v>2.754</v>
      </c>
      <c r="N649" s="23">
        <v>0.1370909090909091</v>
      </c>
      <c r="O649" s="16">
        <v>68.034000000000006</v>
      </c>
      <c r="P649" s="15">
        <v>90</v>
      </c>
      <c r="Q649" s="15">
        <f>IFERROR(Table37[[#This Row],[Total]]/Table37[[#This Row],[Mins]]*Table37[[#This Row],[Adj mins]],0)</f>
        <v>3.6431784107946026</v>
      </c>
      <c r="R649" s="15">
        <v>5</v>
      </c>
      <c r="S649" s="16">
        <v>56</v>
      </c>
      <c r="T649" s="17">
        <v>1.3000000000000001E-2</v>
      </c>
      <c r="U649" s="16">
        <v>36</v>
      </c>
      <c r="V649" s="71">
        <v>4.5</v>
      </c>
      <c r="W649" s="401" t="str">
        <f>IF(ISNA(MATCH($D649,'My Squad'!$C$2:$C$16,0)),"","Yes")</f>
        <v/>
      </c>
    </row>
    <row r="650" spans="1:23" ht="15.75" thickBot="1" x14ac:dyDescent="0.3">
      <c r="A650" s="577">
        <v>629</v>
      </c>
      <c r="B650" s="73">
        <v>11</v>
      </c>
      <c r="C650" s="5" t="s">
        <v>37</v>
      </c>
      <c r="D650" s="5" t="s">
        <v>1506</v>
      </c>
      <c r="E650" s="70" t="s">
        <v>13</v>
      </c>
      <c r="F650" s="71">
        <v>5.5</v>
      </c>
      <c r="G650" s="71">
        <v>0</v>
      </c>
      <c r="H650" s="71">
        <v>0</v>
      </c>
      <c r="I650" s="71">
        <v>0</v>
      </c>
      <c r="J650" s="71">
        <v>0</v>
      </c>
      <c r="K650" s="71">
        <v>0</v>
      </c>
      <c r="L650" s="71">
        <v>0</v>
      </c>
      <c r="M650" s="72">
        <v>0</v>
      </c>
      <c r="N650" s="23">
        <v>-0.36363636363636365</v>
      </c>
      <c r="O650" s="16">
        <v>0</v>
      </c>
      <c r="P650" s="15">
        <v>90</v>
      </c>
      <c r="Q650" s="15">
        <f>IFERROR(Table37[[#This Row],[Total]]/Table37[[#This Row],[Mins]]*Table37[[#This Row],[Adj mins]],0)</f>
        <v>0</v>
      </c>
      <c r="R650" s="15">
        <v>0</v>
      </c>
      <c r="S650" s="16" t="s">
        <v>374</v>
      </c>
      <c r="T650" s="17">
        <v>0</v>
      </c>
      <c r="U650" s="16">
        <v>0</v>
      </c>
      <c r="V650" s="71">
        <v>0</v>
      </c>
      <c r="W650" s="401" t="str">
        <f>IF(ISNA(MATCH($D650,'My Squad'!$C$2:$C$16,0)),"","Yes")</f>
        <v/>
      </c>
    </row>
    <row r="651" spans="1:23" ht="15.75" thickBot="1" x14ac:dyDescent="0.3">
      <c r="A651" s="577">
        <v>600</v>
      </c>
      <c r="B651" s="73">
        <v>11</v>
      </c>
      <c r="C651" s="5" t="s">
        <v>37</v>
      </c>
      <c r="D651" s="5" t="s">
        <v>1507</v>
      </c>
      <c r="E651" s="70" t="s">
        <v>13</v>
      </c>
      <c r="F651" s="71">
        <v>5</v>
      </c>
      <c r="G651" s="71">
        <v>0.115</v>
      </c>
      <c r="H651" s="71">
        <v>9.8000000000000004E-2</v>
      </c>
      <c r="I651" s="71">
        <v>3.1666666666666669E-2</v>
      </c>
      <c r="J651" s="71">
        <v>0</v>
      </c>
      <c r="K651" s="71">
        <v>0.55933333333333335</v>
      </c>
      <c r="L651" s="71">
        <v>2.8000000000000001E-2</v>
      </c>
      <c r="M651" s="72">
        <v>0.83199999999999996</v>
      </c>
      <c r="N651" s="23">
        <v>-0.23360000000000003</v>
      </c>
      <c r="O651" s="16">
        <v>28.11</v>
      </c>
      <c r="P651" s="15">
        <v>90</v>
      </c>
      <c r="Q651" s="15">
        <f>IFERROR(Table37[[#This Row],[Total]]/Table37[[#This Row],[Mins]]*Table37[[#This Row],[Adj mins]],0)</f>
        <v>2.663820704375667</v>
      </c>
      <c r="R651" s="15">
        <v>4.0999999999999996</v>
      </c>
      <c r="S651" s="16">
        <v>53</v>
      </c>
      <c r="T651" s="17">
        <v>0</v>
      </c>
      <c r="U651" s="16">
        <v>12</v>
      </c>
      <c r="V651" s="71">
        <v>1.7</v>
      </c>
      <c r="W651" s="401" t="str">
        <f>IF(ISNA(MATCH($D651,'My Squad'!$C$2:$C$16,0)),"","Yes")</f>
        <v/>
      </c>
    </row>
    <row r="652" spans="1:23" ht="15.75" thickBot="1" x14ac:dyDescent="0.3">
      <c r="A652" s="577">
        <v>140</v>
      </c>
      <c r="B652" s="73">
        <v>11</v>
      </c>
      <c r="C652" s="5" t="s">
        <v>37</v>
      </c>
      <c r="D652" s="5" t="s">
        <v>1508</v>
      </c>
      <c r="E652" s="70" t="s">
        <v>13</v>
      </c>
      <c r="F652" s="71">
        <v>4.5</v>
      </c>
      <c r="G652" s="71">
        <v>0</v>
      </c>
      <c r="H652" s="71">
        <v>0</v>
      </c>
      <c r="I652" s="71">
        <v>0</v>
      </c>
      <c r="J652" s="71">
        <v>0</v>
      </c>
      <c r="K652" s="71">
        <v>0</v>
      </c>
      <c r="L652" s="71">
        <v>0</v>
      </c>
      <c r="M652" s="72">
        <v>0</v>
      </c>
      <c r="N652" s="23">
        <v>-0.44444444444444442</v>
      </c>
      <c r="O652" s="16">
        <v>0</v>
      </c>
      <c r="P652" s="15">
        <v>90</v>
      </c>
      <c r="Q652" s="15">
        <f>IFERROR(Table37[[#This Row],[Total]]/Table37[[#This Row],[Mins]]*Table37[[#This Row],[Adj mins]],0)</f>
        <v>0</v>
      </c>
      <c r="R652" s="15">
        <v>0</v>
      </c>
      <c r="S652" s="16" t="s">
        <v>374</v>
      </c>
      <c r="T652" s="17">
        <v>1E-3</v>
      </c>
      <c r="U652" s="16">
        <v>0</v>
      </c>
      <c r="V652" s="71">
        <v>0</v>
      </c>
      <c r="W652" s="401" t="str">
        <f>IF(ISNA(MATCH($D652,'My Squad'!$C$2:$C$16,0)),"","Yes")</f>
        <v/>
      </c>
    </row>
    <row r="653" spans="1:23" ht="15.75" thickBot="1" x14ac:dyDescent="0.3">
      <c r="A653" s="577">
        <v>148</v>
      </c>
      <c r="B653" s="73">
        <v>11</v>
      </c>
      <c r="C653" s="5" t="s">
        <v>37</v>
      </c>
      <c r="D653" s="5" t="s">
        <v>316</v>
      </c>
      <c r="E653" s="70" t="s">
        <v>15</v>
      </c>
      <c r="F653" s="71">
        <v>5.9</v>
      </c>
      <c r="G653" s="71">
        <v>1.1933333333333334</v>
      </c>
      <c r="H653" s="71">
        <v>0.215</v>
      </c>
      <c r="I653" s="71">
        <v>0</v>
      </c>
      <c r="J653" s="71">
        <v>0</v>
      </c>
      <c r="K653" s="71">
        <v>1.571</v>
      </c>
      <c r="L653" s="71">
        <v>0.33666666666666667</v>
      </c>
      <c r="M653" s="72">
        <v>3.3159999999999998</v>
      </c>
      <c r="N653" s="23">
        <v>0.22305084745762707</v>
      </c>
      <c r="O653" s="16">
        <v>73.900333333333336</v>
      </c>
      <c r="P653" s="15">
        <v>90</v>
      </c>
      <c r="Q653" s="15">
        <f>IFERROR(Table37[[#This Row],[Total]]/Table37[[#This Row],[Mins]]*Table37[[#This Row],[Adj mins]],0)</f>
        <v>4.038412095570159</v>
      </c>
      <c r="R653" s="15">
        <v>8.3000000000000007</v>
      </c>
      <c r="S653" s="16">
        <v>83</v>
      </c>
      <c r="T653" s="17">
        <v>0.19699999999999998</v>
      </c>
      <c r="U653" s="16">
        <v>57</v>
      </c>
      <c r="V653" s="71">
        <v>6.3</v>
      </c>
      <c r="W653" s="401" t="str">
        <f>IF(ISNA(MATCH($D653,'My Squad'!$C$2:$C$16,0)),"","Yes")</f>
        <v/>
      </c>
    </row>
    <row r="654" spans="1:23" ht="15.75" thickBot="1" x14ac:dyDescent="0.3">
      <c r="A654" s="577">
        <v>123</v>
      </c>
      <c r="B654" s="73">
        <v>11</v>
      </c>
      <c r="C654" s="5" t="s">
        <v>37</v>
      </c>
      <c r="D654" s="5" t="s">
        <v>44</v>
      </c>
      <c r="E654" s="70" t="s">
        <v>15</v>
      </c>
      <c r="F654" s="71">
        <v>5.5</v>
      </c>
      <c r="G654" s="71">
        <v>0.27866666666666667</v>
      </c>
      <c r="H654" s="71">
        <v>4.8000000000000001E-2</v>
      </c>
      <c r="I654" s="71">
        <v>0</v>
      </c>
      <c r="J654" s="71">
        <v>0</v>
      </c>
      <c r="K654" s="71">
        <v>0.39433333333333331</v>
      </c>
      <c r="L654" s="71">
        <v>8.3000000000000004E-2</v>
      </c>
      <c r="M654" s="72">
        <v>0.80400000000000005</v>
      </c>
      <c r="N654" s="23">
        <v>-0.21745454545454546</v>
      </c>
      <c r="O654" s="16">
        <v>18.510000000000002</v>
      </c>
      <c r="P654" s="15">
        <v>90</v>
      </c>
      <c r="Q654" s="15">
        <f>IFERROR(Table37[[#This Row],[Total]]/Table37[[#This Row],[Mins]]*Table37[[#This Row],[Adj mins]],0)</f>
        <v>3.9092382495948139</v>
      </c>
      <c r="R654" s="15">
        <v>1.1000000000000001</v>
      </c>
      <c r="S654" s="16">
        <v>20</v>
      </c>
      <c r="T654" s="17">
        <v>4.0000000000000001E-3</v>
      </c>
      <c r="U654" s="16">
        <v>11</v>
      </c>
      <c r="V654" s="71">
        <v>2.2000000000000002</v>
      </c>
      <c r="W654" s="401" t="str">
        <f>IF(ISNA(MATCH($D654,'My Squad'!$C$2:$C$16,0)),"","Yes")</f>
        <v/>
      </c>
    </row>
    <row r="655" spans="1:23" ht="15.75" thickBot="1" x14ac:dyDescent="0.3">
      <c r="A655" s="577">
        <v>129</v>
      </c>
      <c r="B655" s="73">
        <v>11</v>
      </c>
      <c r="C655" s="5" t="s">
        <v>37</v>
      </c>
      <c r="D655" s="5" t="s">
        <v>54</v>
      </c>
      <c r="E655" s="70" t="s">
        <v>15</v>
      </c>
      <c r="F655" s="71">
        <v>5.4</v>
      </c>
      <c r="G655" s="71">
        <v>0.64400000000000002</v>
      </c>
      <c r="H655" s="71">
        <v>0.32200000000000001</v>
      </c>
      <c r="I655" s="71">
        <v>0</v>
      </c>
      <c r="J655" s="71">
        <v>0</v>
      </c>
      <c r="K655" s="71">
        <v>1.3736666666666666</v>
      </c>
      <c r="L655" s="71">
        <v>0.23599999999999999</v>
      </c>
      <c r="M655" s="72">
        <v>2.5756666666666668</v>
      </c>
      <c r="N655" s="23">
        <v>0.10660493827160496</v>
      </c>
      <c r="O655" s="16">
        <v>67.006</v>
      </c>
      <c r="P655" s="15">
        <v>90</v>
      </c>
      <c r="Q655" s="15">
        <f>IFERROR(Table37[[#This Row],[Total]]/Table37[[#This Row],[Mins]]*Table37[[#This Row],[Adj mins]],0)</f>
        <v>3.4595409366325409</v>
      </c>
      <c r="R655" s="15">
        <v>3.1</v>
      </c>
      <c r="S655" s="16">
        <v>70</v>
      </c>
      <c r="T655" s="17">
        <v>7.0000000000000007E-2</v>
      </c>
      <c r="U655" s="16">
        <v>19</v>
      </c>
      <c r="V655" s="71">
        <v>4.8</v>
      </c>
      <c r="W655" s="401" t="str">
        <f>IF(ISNA(MATCH($D655,'My Squad'!$C$2:$C$16,0)),"","Yes")</f>
        <v/>
      </c>
    </row>
    <row r="656" spans="1:23" ht="15.75" thickBot="1" x14ac:dyDescent="0.3">
      <c r="A656" s="577">
        <v>581</v>
      </c>
      <c r="B656" s="73">
        <v>11</v>
      </c>
      <c r="C656" s="5" t="s">
        <v>51</v>
      </c>
      <c r="D656" s="5" t="s">
        <v>1057</v>
      </c>
      <c r="E656" s="70" t="s">
        <v>16</v>
      </c>
      <c r="F656" s="71">
        <v>4.3</v>
      </c>
      <c r="G656" s="71">
        <v>0</v>
      </c>
      <c r="H656" s="71">
        <v>2E-3</v>
      </c>
      <c r="I656" s="71">
        <v>7.3333333333333341E-3</v>
      </c>
      <c r="J656" s="71">
        <v>5.0666666666666665E-2</v>
      </c>
      <c r="K656" s="71">
        <v>9.9333333333333329E-2</v>
      </c>
      <c r="L656" s="71">
        <v>9.6666666666666672E-3</v>
      </c>
      <c r="M656" s="72">
        <v>0.16900000000000001</v>
      </c>
      <c r="N656" s="23">
        <v>-0.42581395348837209</v>
      </c>
      <c r="O656" s="16">
        <v>4.38</v>
      </c>
      <c r="P656" s="15">
        <v>90</v>
      </c>
      <c r="Q656" s="15">
        <f>IFERROR(Table37[[#This Row],[Total]]/Table37[[#This Row],[Mins]]*Table37[[#This Row],[Adj mins]],0)</f>
        <v>3.4726027397260277</v>
      </c>
      <c r="R656" s="15">
        <v>0</v>
      </c>
      <c r="S656" s="16">
        <v>0</v>
      </c>
      <c r="T656" s="17">
        <v>2E-3</v>
      </c>
      <c r="U656" s="16">
        <v>0</v>
      </c>
      <c r="V656" s="71">
        <v>0</v>
      </c>
      <c r="W656" s="401" t="str">
        <f>IF(ISNA(MATCH($D656,'My Squad'!$C$2:$C$16,0)),"","Yes")</f>
        <v/>
      </c>
    </row>
    <row r="657" spans="1:23" ht="15.75" thickBot="1" x14ac:dyDescent="0.3">
      <c r="A657" s="577">
        <v>185</v>
      </c>
      <c r="B657" s="73">
        <v>11</v>
      </c>
      <c r="C657" s="5" t="s">
        <v>51</v>
      </c>
      <c r="D657" s="5" t="s">
        <v>73</v>
      </c>
      <c r="E657" s="70" t="s">
        <v>16</v>
      </c>
      <c r="F657" s="71">
        <v>4.7</v>
      </c>
      <c r="G657" s="71">
        <v>0</v>
      </c>
      <c r="H657" s="71">
        <v>0</v>
      </c>
      <c r="I657" s="71">
        <v>0.27133333333333332</v>
      </c>
      <c r="J657" s="71">
        <v>1.0369999999999999</v>
      </c>
      <c r="K657" s="71">
        <v>1.7706666666666666</v>
      </c>
      <c r="L657" s="71">
        <v>0.25333333333333335</v>
      </c>
      <c r="M657" s="72">
        <v>3.3323333333333331</v>
      </c>
      <c r="N657" s="23">
        <v>0.28347517730496447</v>
      </c>
      <c r="O657" s="16">
        <v>84.953333333333333</v>
      </c>
      <c r="P657" s="15">
        <v>90</v>
      </c>
      <c r="Q657" s="15">
        <f>IFERROR(Table37[[#This Row],[Total]]/Table37[[#This Row],[Mins]]*Table37[[#This Row],[Adj mins]],0)</f>
        <v>3.5302911402338535</v>
      </c>
      <c r="R657" s="15">
        <v>9</v>
      </c>
      <c r="S657" s="16">
        <v>90</v>
      </c>
      <c r="T657" s="17">
        <v>0.11800000000000001</v>
      </c>
      <c r="U657" s="16">
        <v>39</v>
      </c>
      <c r="V657" s="71">
        <v>4.3</v>
      </c>
      <c r="W657" s="401" t="str">
        <f>IF(ISNA(MATCH($D657,'My Squad'!$C$2:$C$16,0)),"","Yes")</f>
        <v>Yes</v>
      </c>
    </row>
    <row r="658" spans="1:23" ht="15.75" thickBot="1" x14ac:dyDescent="0.3">
      <c r="A658" s="577">
        <v>154</v>
      </c>
      <c r="B658" s="73">
        <v>11</v>
      </c>
      <c r="C658" s="5" t="s">
        <v>51</v>
      </c>
      <c r="D658" s="5" t="s">
        <v>1509</v>
      </c>
      <c r="E658" s="70" t="s">
        <v>16</v>
      </c>
      <c r="F658" s="71">
        <v>4</v>
      </c>
      <c r="G658" s="71">
        <v>0</v>
      </c>
      <c r="H658" s="71">
        <v>0</v>
      </c>
      <c r="I658" s="71">
        <v>-2.6666666666666666E-3</v>
      </c>
      <c r="J658" s="71">
        <v>2.3333333333333335E-3</v>
      </c>
      <c r="K658" s="71">
        <v>3.6666666666666666E-3</v>
      </c>
      <c r="L658" s="71">
        <v>0</v>
      </c>
      <c r="M658" s="72">
        <v>3.3333333333333335E-3</v>
      </c>
      <c r="N658" s="23">
        <v>-0.49916666666666665</v>
      </c>
      <c r="O658" s="16">
        <v>0.18</v>
      </c>
      <c r="P658" s="15">
        <v>90</v>
      </c>
      <c r="Q658" s="15">
        <f>IFERROR(Table37[[#This Row],[Total]]/Table37[[#This Row],[Mins]]*Table37[[#This Row],[Adj mins]],0)</f>
        <v>1.666666666666667</v>
      </c>
      <c r="R658" s="15">
        <v>0</v>
      </c>
      <c r="S658" s="16" t="s">
        <v>374</v>
      </c>
      <c r="T658" s="17">
        <v>3.0000000000000001E-3</v>
      </c>
      <c r="U658" s="16">
        <v>0</v>
      </c>
      <c r="V658" s="71">
        <v>0</v>
      </c>
      <c r="W658" s="401" t="str">
        <f>IF(ISNA(MATCH($D658,'My Squad'!$C$2:$C$16,0)),"","Yes")</f>
        <v/>
      </c>
    </row>
    <row r="659" spans="1:23" ht="15.75" thickBot="1" x14ac:dyDescent="0.3">
      <c r="A659" s="577">
        <v>167</v>
      </c>
      <c r="B659" s="73">
        <v>11</v>
      </c>
      <c r="C659" s="5" t="s">
        <v>51</v>
      </c>
      <c r="D659" s="5" t="s">
        <v>209</v>
      </c>
      <c r="E659" s="70" t="s">
        <v>14</v>
      </c>
      <c r="F659" s="71">
        <v>4.3</v>
      </c>
      <c r="G659" s="71">
        <v>2.8000000000000001E-2</v>
      </c>
      <c r="H659" s="71">
        <v>1.0999999999999999E-2</v>
      </c>
      <c r="I659" s="71">
        <v>3.6000000000000004E-2</v>
      </c>
      <c r="J659" s="71">
        <v>0</v>
      </c>
      <c r="K659" s="71">
        <v>0.24266666666666667</v>
      </c>
      <c r="L659" s="71">
        <v>2.0666666666666667E-2</v>
      </c>
      <c r="M659" s="72">
        <v>0.33833333333333332</v>
      </c>
      <c r="N659" s="23">
        <v>-0.38643410852713178</v>
      </c>
      <c r="O659" s="16">
        <v>12.268666666666666</v>
      </c>
      <c r="P659" s="15">
        <v>90</v>
      </c>
      <c r="Q659" s="15">
        <f>IFERROR(Table37[[#This Row],[Total]]/Table37[[#This Row],[Mins]]*Table37[[#This Row],[Adj mins]],0)</f>
        <v>2.481932293647775</v>
      </c>
      <c r="R659" s="15">
        <v>1</v>
      </c>
      <c r="S659" s="16">
        <v>47</v>
      </c>
      <c r="T659" s="17">
        <v>3.0000000000000001E-3</v>
      </c>
      <c r="U659" s="16">
        <v>7</v>
      </c>
      <c r="V659" s="71">
        <v>3.5</v>
      </c>
      <c r="W659" s="401" t="str">
        <f>IF(ISNA(MATCH($D659,'My Squad'!$C$2:$C$16,0)),"","Yes")</f>
        <v/>
      </c>
    </row>
    <row r="660" spans="1:23" ht="15.75" thickBot="1" x14ac:dyDescent="0.3">
      <c r="A660" s="577">
        <v>160</v>
      </c>
      <c r="B660" s="73">
        <v>11</v>
      </c>
      <c r="C660" s="5" t="s">
        <v>51</v>
      </c>
      <c r="D660" s="5" t="s">
        <v>317</v>
      </c>
      <c r="E660" s="70" t="s">
        <v>14</v>
      </c>
      <c r="F660" s="71">
        <v>4.7</v>
      </c>
      <c r="G660" s="71">
        <v>2.1999999999999999E-2</v>
      </c>
      <c r="H660" s="71">
        <v>2.4E-2</v>
      </c>
      <c r="I660" s="71">
        <v>1.7999999999999999E-2</v>
      </c>
      <c r="J660" s="71">
        <v>0</v>
      </c>
      <c r="K660" s="71">
        <v>8.7000000000000008E-2</v>
      </c>
      <c r="L660" s="71">
        <v>1.1666666666666667E-2</v>
      </c>
      <c r="M660" s="72">
        <v>0.16266666666666665</v>
      </c>
      <c r="N660" s="23">
        <v>-0.39092198581560278</v>
      </c>
      <c r="O660" s="16">
        <v>4.6183333333333332</v>
      </c>
      <c r="P660" s="15">
        <v>90</v>
      </c>
      <c r="Q660" s="15">
        <f>IFERROR(Table37[[#This Row],[Total]]/Table37[[#This Row],[Mins]]*Table37[[#This Row],[Adj mins]],0)</f>
        <v>3.1699747383616024</v>
      </c>
      <c r="R660" s="15">
        <v>0</v>
      </c>
      <c r="S660" s="16" t="s">
        <v>374</v>
      </c>
      <c r="T660" s="17">
        <v>5.0000000000000001E-3</v>
      </c>
      <c r="U660" s="16">
        <v>0</v>
      </c>
      <c r="V660" s="71">
        <v>0</v>
      </c>
      <c r="W660" s="401" t="str">
        <f>IF(ISNA(MATCH($D660,'My Squad'!$C$2:$C$16,0)),"","Yes")</f>
        <v/>
      </c>
    </row>
    <row r="661" spans="1:23" ht="15.75" thickBot="1" x14ac:dyDescent="0.3">
      <c r="A661" s="577">
        <v>163</v>
      </c>
      <c r="B661" s="73">
        <v>11</v>
      </c>
      <c r="C661" s="5" t="s">
        <v>51</v>
      </c>
      <c r="D661" s="5" t="s">
        <v>248</v>
      </c>
      <c r="E661" s="70" t="s">
        <v>14</v>
      </c>
      <c r="F661" s="71">
        <v>5</v>
      </c>
      <c r="G661" s="71">
        <v>4.8000000000000001E-2</v>
      </c>
      <c r="H661" s="71">
        <v>0.20699999999999999</v>
      </c>
      <c r="I661" s="71">
        <v>0.23233333333333328</v>
      </c>
      <c r="J661" s="71">
        <v>0</v>
      </c>
      <c r="K661" s="71">
        <v>1.4893333333333334</v>
      </c>
      <c r="L661" s="71">
        <v>0.183</v>
      </c>
      <c r="M661" s="72">
        <v>2.1596666666666668</v>
      </c>
      <c r="N661" s="23">
        <v>3.1933333333333369E-2</v>
      </c>
      <c r="O661" s="16">
        <v>79.370999999999995</v>
      </c>
      <c r="P661" s="15">
        <v>90</v>
      </c>
      <c r="Q661" s="15">
        <f>IFERROR(Table37[[#This Row],[Total]]/Table37[[#This Row],[Mins]]*Table37[[#This Row],[Adj mins]],0)</f>
        <v>2.4488793136032054</v>
      </c>
      <c r="R661" s="15">
        <v>6.7</v>
      </c>
      <c r="S661" s="16">
        <v>75</v>
      </c>
      <c r="T661" s="17">
        <v>4.2999999999999997E-2</v>
      </c>
      <c r="U661" s="16">
        <v>16</v>
      </c>
      <c r="V661" s="71">
        <v>2</v>
      </c>
      <c r="W661" s="401" t="str">
        <f>IF(ISNA(MATCH($D661,'My Squad'!$C$2:$C$16,0)),"","Yes")</f>
        <v/>
      </c>
    </row>
    <row r="662" spans="1:23" ht="15.75" thickBot="1" x14ac:dyDescent="0.3">
      <c r="A662" s="577">
        <v>162</v>
      </c>
      <c r="B662" s="73">
        <v>11</v>
      </c>
      <c r="C662" s="5" t="s">
        <v>51</v>
      </c>
      <c r="D662" s="5" t="s">
        <v>131</v>
      </c>
      <c r="E662" s="70" t="s">
        <v>14</v>
      </c>
      <c r="F662" s="71">
        <v>4.5999999999999996</v>
      </c>
      <c r="G662" s="71">
        <v>6.4000000000000001E-2</v>
      </c>
      <c r="H662" s="71">
        <v>0.13700000000000001</v>
      </c>
      <c r="I662" s="71">
        <v>0.26133333333333331</v>
      </c>
      <c r="J662" s="71">
        <v>0</v>
      </c>
      <c r="K662" s="71">
        <v>1.77</v>
      </c>
      <c r="L662" s="71">
        <v>0.12866666666666668</v>
      </c>
      <c r="M662" s="72">
        <v>2.3610000000000002</v>
      </c>
      <c r="N662" s="23">
        <v>7.8478260869565275E-2</v>
      </c>
      <c r="O662" s="16">
        <v>85.803666666666672</v>
      </c>
      <c r="P662" s="15">
        <v>90</v>
      </c>
      <c r="Q662" s="15">
        <f>IFERROR(Table37[[#This Row],[Total]]/Table37[[#This Row],[Mins]]*Table37[[#This Row],[Adj mins]],0)</f>
        <v>2.4764675946249386</v>
      </c>
      <c r="R662" s="15">
        <v>9</v>
      </c>
      <c r="S662" s="16">
        <v>90</v>
      </c>
      <c r="T662" s="17">
        <v>3.1E-2</v>
      </c>
      <c r="U662" s="16">
        <v>21</v>
      </c>
      <c r="V662" s="71">
        <v>2.2999999999999998</v>
      </c>
      <c r="W662" s="401" t="str">
        <f>IF(ISNA(MATCH($D662,'My Squad'!$C$2:$C$16,0)),"","Yes")</f>
        <v>Yes</v>
      </c>
    </row>
    <row r="663" spans="1:23" ht="15.75" thickBot="1" x14ac:dyDescent="0.3">
      <c r="A663" s="577">
        <v>187</v>
      </c>
      <c r="B663" s="73">
        <v>11</v>
      </c>
      <c r="C663" s="5" t="s">
        <v>51</v>
      </c>
      <c r="D663" s="5" t="s">
        <v>1058</v>
      </c>
      <c r="E663" s="70" t="s">
        <v>14</v>
      </c>
      <c r="F663" s="71">
        <v>4.4000000000000004</v>
      </c>
      <c r="G663" s="71">
        <v>0.01</v>
      </c>
      <c r="H663" s="71">
        <v>8.9999999999999993E-3</v>
      </c>
      <c r="I663" s="71">
        <v>3.4000000000000002E-2</v>
      </c>
      <c r="J663" s="71">
        <v>0</v>
      </c>
      <c r="K663" s="71">
        <v>0.21</v>
      </c>
      <c r="L663" s="71">
        <v>1.0333333333333333E-2</v>
      </c>
      <c r="M663" s="72">
        <v>0.27333333333333332</v>
      </c>
      <c r="N663" s="23">
        <v>-0.3924242424242424</v>
      </c>
      <c r="O663" s="16">
        <v>10.414666666666667</v>
      </c>
      <c r="P663" s="15">
        <v>90</v>
      </c>
      <c r="Q663" s="15">
        <f>IFERROR(Table37[[#This Row],[Total]]/Table37[[#This Row],[Mins]]*Table37[[#This Row],[Adj mins]],0)</f>
        <v>2.3620535142747405</v>
      </c>
      <c r="R663" s="15">
        <v>1.9</v>
      </c>
      <c r="S663" s="16">
        <v>43</v>
      </c>
      <c r="T663" s="17">
        <v>2E-3</v>
      </c>
      <c r="U663" s="16">
        <v>7</v>
      </c>
      <c r="V663" s="71">
        <v>1.8</v>
      </c>
      <c r="W663" s="401" t="str">
        <f>IF(ISNA(MATCH($D663,'My Squad'!$C$2:$C$16,0)),"","Yes")</f>
        <v/>
      </c>
    </row>
    <row r="664" spans="1:23" ht="15.75" thickBot="1" x14ac:dyDescent="0.3">
      <c r="A664" s="577">
        <v>153</v>
      </c>
      <c r="B664" s="73">
        <v>11</v>
      </c>
      <c r="C664" s="5" t="s">
        <v>51</v>
      </c>
      <c r="D664" s="5" t="s">
        <v>184</v>
      </c>
      <c r="E664" s="70" t="s">
        <v>14</v>
      </c>
      <c r="F664" s="71">
        <v>4.3</v>
      </c>
      <c r="G664" s="71">
        <v>2E-3</v>
      </c>
      <c r="H664" s="71">
        <v>6.0000000000000001E-3</v>
      </c>
      <c r="I664" s="71">
        <v>1.0333333333333333E-2</v>
      </c>
      <c r="J664" s="71">
        <v>0</v>
      </c>
      <c r="K664" s="71">
        <v>4.8000000000000001E-2</v>
      </c>
      <c r="L664" s="71">
        <v>5.6666666666666671E-3</v>
      </c>
      <c r="M664" s="72">
        <v>7.1999999999999995E-2</v>
      </c>
      <c r="N664" s="23">
        <v>-0.44837209302325581</v>
      </c>
      <c r="O664" s="16">
        <v>2.3923333333333332</v>
      </c>
      <c r="P664" s="15">
        <v>90</v>
      </c>
      <c r="Q664" s="15">
        <f>IFERROR(Table37[[#This Row],[Total]]/Table37[[#This Row],[Mins]]*Table37[[#This Row],[Adj mins]],0)</f>
        <v>2.7086526403789883</v>
      </c>
      <c r="R664" s="15">
        <v>0.4</v>
      </c>
      <c r="S664" s="16">
        <v>38</v>
      </c>
      <c r="T664" s="17">
        <v>1E-3</v>
      </c>
      <c r="U664" s="16">
        <v>1</v>
      </c>
      <c r="V664" s="71">
        <v>1</v>
      </c>
      <c r="W664" s="401" t="str">
        <f>IF(ISNA(MATCH($D664,'My Squad'!$C$2:$C$16,0)),"","Yes")</f>
        <v/>
      </c>
    </row>
    <row r="665" spans="1:23" ht="15.75" thickBot="1" x14ac:dyDescent="0.3">
      <c r="A665" s="577">
        <v>189</v>
      </c>
      <c r="B665" s="73">
        <v>11</v>
      </c>
      <c r="C665" s="5" t="s">
        <v>51</v>
      </c>
      <c r="D665" s="5" t="s">
        <v>320</v>
      </c>
      <c r="E665" s="70" t="s">
        <v>14</v>
      </c>
      <c r="F665" s="71">
        <v>4.5</v>
      </c>
      <c r="G665" s="71">
        <v>7.5999999999999998E-2</v>
      </c>
      <c r="H665" s="71">
        <v>8.5999999999999993E-2</v>
      </c>
      <c r="I665" s="71">
        <v>0.25766666666666671</v>
      </c>
      <c r="J665" s="71">
        <v>0</v>
      </c>
      <c r="K665" s="71">
        <v>1.4549999999999998</v>
      </c>
      <c r="L665" s="71">
        <v>0.15033333333333335</v>
      </c>
      <c r="M665" s="72">
        <v>2.0249999999999999</v>
      </c>
      <c r="N665" s="23">
        <v>5.5555555555555358E-3</v>
      </c>
      <c r="O665" s="16">
        <v>81.159666666666666</v>
      </c>
      <c r="P665" s="15">
        <v>90</v>
      </c>
      <c r="Q665" s="15">
        <f>IFERROR(Table37[[#This Row],[Total]]/Table37[[#This Row],[Mins]]*Table37[[#This Row],[Adj mins]],0)</f>
        <v>2.2455735402231816</v>
      </c>
      <c r="R665" s="15">
        <v>7.6</v>
      </c>
      <c r="S665" s="16">
        <v>86</v>
      </c>
      <c r="T665" s="17">
        <v>5.0000000000000001E-3</v>
      </c>
      <c r="U665" s="16">
        <v>12</v>
      </c>
      <c r="V665" s="71">
        <v>1.5</v>
      </c>
      <c r="W665" s="401" t="str">
        <f>IF(ISNA(MATCH($D665,'My Squad'!$C$2:$C$16,0)),"","Yes")</f>
        <v/>
      </c>
    </row>
    <row r="666" spans="1:23" ht="15.75" thickBot="1" x14ac:dyDescent="0.3">
      <c r="A666" s="577">
        <v>171</v>
      </c>
      <c r="B666" s="73">
        <v>11</v>
      </c>
      <c r="C666" s="5" t="s">
        <v>51</v>
      </c>
      <c r="D666" s="5" t="s">
        <v>318</v>
      </c>
      <c r="E666" s="70" t="s">
        <v>14</v>
      </c>
      <c r="F666" s="71">
        <v>4.9000000000000004</v>
      </c>
      <c r="G666" s="71">
        <v>0.128</v>
      </c>
      <c r="H666" s="71">
        <v>5.7000000000000002E-2</v>
      </c>
      <c r="I666" s="71">
        <v>0.10933333333333334</v>
      </c>
      <c r="J666" s="71">
        <v>0</v>
      </c>
      <c r="K666" s="71">
        <v>0.64400000000000002</v>
      </c>
      <c r="L666" s="71">
        <v>4.2999999999999997E-2</v>
      </c>
      <c r="M666" s="72">
        <v>0.98133333333333328</v>
      </c>
      <c r="N666" s="23">
        <v>-0.20789115646258505</v>
      </c>
      <c r="O666" s="16">
        <v>35.628666666666668</v>
      </c>
      <c r="P666" s="15">
        <v>90</v>
      </c>
      <c r="Q666" s="15">
        <f>IFERROR(Table37[[#This Row],[Total]]/Table37[[#This Row],[Mins]]*Table37[[#This Row],[Adj mins]],0)</f>
        <v>2.4789027562075483</v>
      </c>
      <c r="R666" s="15">
        <v>6.7</v>
      </c>
      <c r="S666" s="16">
        <v>86</v>
      </c>
      <c r="T666" s="17">
        <v>1.6E-2</v>
      </c>
      <c r="U666" s="16">
        <v>9</v>
      </c>
      <c r="V666" s="71">
        <v>1.3</v>
      </c>
      <c r="W666" s="401" t="str">
        <f>IF(ISNA(MATCH($D666,'My Squad'!$C$2:$C$16,0)),"","Yes")</f>
        <v/>
      </c>
    </row>
    <row r="667" spans="1:23" ht="15.75" thickBot="1" x14ac:dyDescent="0.3">
      <c r="A667" s="577">
        <v>172</v>
      </c>
      <c r="B667" s="73">
        <v>11</v>
      </c>
      <c r="C667" s="5" t="s">
        <v>51</v>
      </c>
      <c r="D667" s="5" t="s">
        <v>94</v>
      </c>
      <c r="E667" s="70" t="s">
        <v>14</v>
      </c>
      <c r="F667" s="71">
        <v>4.9000000000000004</v>
      </c>
      <c r="G667" s="71">
        <v>0.22</v>
      </c>
      <c r="H667" s="71">
        <v>0.34599999999999997</v>
      </c>
      <c r="I667" s="71">
        <v>0.13366666666666666</v>
      </c>
      <c r="J667" s="71">
        <v>0</v>
      </c>
      <c r="K667" s="71">
        <v>0.88100000000000012</v>
      </c>
      <c r="L667" s="71">
        <v>0.315</v>
      </c>
      <c r="M667" s="72">
        <v>1.8956666666666666</v>
      </c>
      <c r="N667" s="23">
        <v>-2.1292517006802732E-2</v>
      </c>
      <c r="O667" s="16">
        <v>45.206000000000003</v>
      </c>
      <c r="P667" s="15">
        <v>90</v>
      </c>
      <c r="Q667" s="15">
        <f>IFERROR(Table37[[#This Row],[Total]]/Table37[[#This Row],[Mins]]*Table37[[#This Row],[Adj mins]],0)</f>
        <v>3.7740565411671012</v>
      </c>
      <c r="R667" s="15">
        <v>1.6</v>
      </c>
      <c r="S667" s="16">
        <v>71</v>
      </c>
      <c r="T667" s="17">
        <v>3.0000000000000001E-3</v>
      </c>
      <c r="U667" s="16">
        <v>2</v>
      </c>
      <c r="V667" s="71">
        <v>1</v>
      </c>
      <c r="W667" s="401" t="str">
        <f>IF(ISNA(MATCH($D667,'My Squad'!$C$2:$C$16,0)),"","Yes")</f>
        <v/>
      </c>
    </row>
    <row r="668" spans="1:23" ht="15.75" thickBot="1" x14ac:dyDescent="0.3">
      <c r="A668" s="577">
        <v>168</v>
      </c>
      <c r="B668" s="73">
        <v>11</v>
      </c>
      <c r="C668" s="5" t="s">
        <v>51</v>
      </c>
      <c r="D668" s="5" t="s">
        <v>87</v>
      </c>
      <c r="E668" s="70" t="s">
        <v>13</v>
      </c>
      <c r="F668" s="71">
        <v>4.9000000000000004</v>
      </c>
      <c r="G668" s="71">
        <v>0.26166666666666666</v>
      </c>
      <c r="H668" s="71">
        <v>0.39900000000000002</v>
      </c>
      <c r="I668" s="71">
        <v>0.18533333333333332</v>
      </c>
      <c r="J668" s="71">
        <v>0</v>
      </c>
      <c r="K668" s="71">
        <v>1.5936666666666668</v>
      </c>
      <c r="L668" s="71">
        <v>0.13100000000000001</v>
      </c>
      <c r="M668" s="72">
        <v>2.5706666666666669</v>
      </c>
      <c r="N668" s="23">
        <v>0.11646258503401365</v>
      </c>
      <c r="O668" s="16">
        <v>81.977999999999994</v>
      </c>
      <c r="P668" s="15">
        <v>90</v>
      </c>
      <c r="Q668" s="15">
        <f>IFERROR(Table37[[#This Row],[Total]]/Table37[[#This Row],[Mins]]*Table37[[#This Row],[Adj mins]],0)</f>
        <v>2.8222205957695969</v>
      </c>
      <c r="R668" s="15">
        <v>6.3</v>
      </c>
      <c r="S668" s="16">
        <v>71</v>
      </c>
      <c r="T668" s="17">
        <v>1.2E-2</v>
      </c>
      <c r="U668" s="16">
        <v>14</v>
      </c>
      <c r="V668" s="71">
        <v>1.8</v>
      </c>
      <c r="W668" s="401" t="str">
        <f>IF(ISNA(MATCH($D668,'My Squad'!$C$2:$C$16,0)),"","Yes")</f>
        <v/>
      </c>
    </row>
    <row r="669" spans="1:23" ht="15.75" thickBot="1" x14ac:dyDescent="0.3">
      <c r="A669" s="577">
        <v>157</v>
      </c>
      <c r="B669" s="73">
        <v>11</v>
      </c>
      <c r="C669" s="5" t="s">
        <v>51</v>
      </c>
      <c r="D669" s="5" t="s">
        <v>180</v>
      </c>
      <c r="E669" s="70" t="s">
        <v>13</v>
      </c>
      <c r="F669" s="71">
        <v>4.9000000000000004</v>
      </c>
      <c r="G669" s="71">
        <v>5.3333333333333337E-2</v>
      </c>
      <c r="H669" s="71">
        <v>0.32300000000000001</v>
      </c>
      <c r="I669" s="71">
        <v>0.18033333333333335</v>
      </c>
      <c r="J669" s="71">
        <v>0</v>
      </c>
      <c r="K669" s="71">
        <v>1.5003333333333333</v>
      </c>
      <c r="L669" s="71">
        <v>8.1666666666666665E-2</v>
      </c>
      <c r="M669" s="72">
        <v>2.1386666666666665</v>
      </c>
      <c r="N669" s="23">
        <v>2.8299319727891119E-2</v>
      </c>
      <c r="O669" s="16">
        <v>80.504999999999995</v>
      </c>
      <c r="P669" s="15">
        <v>90</v>
      </c>
      <c r="Q669" s="15">
        <f>IFERROR(Table37[[#This Row],[Total]]/Table37[[#This Row],[Mins]]*Table37[[#This Row],[Adj mins]],0)</f>
        <v>2.3909073970560835</v>
      </c>
      <c r="R669" s="15">
        <v>8.8000000000000007</v>
      </c>
      <c r="S669" s="16">
        <v>88</v>
      </c>
      <c r="T669" s="17">
        <v>0.01</v>
      </c>
      <c r="U669" s="16">
        <v>24</v>
      </c>
      <c r="V669" s="71">
        <v>2.7</v>
      </c>
      <c r="W669" s="401" t="str">
        <f>IF(ISNA(MATCH($D669,'My Squad'!$C$2:$C$16,0)),"","Yes")</f>
        <v/>
      </c>
    </row>
    <row r="670" spans="1:23" ht="15.75" thickBot="1" x14ac:dyDescent="0.3">
      <c r="A670" s="577">
        <v>166</v>
      </c>
      <c r="B670" s="73">
        <v>11</v>
      </c>
      <c r="C670" s="5" t="s">
        <v>51</v>
      </c>
      <c r="D670" s="5" t="s">
        <v>614</v>
      </c>
      <c r="E670" s="70" t="s">
        <v>13</v>
      </c>
      <c r="F670" s="71">
        <v>5.6</v>
      </c>
      <c r="G670" s="71">
        <v>2.5000000000000001E-2</v>
      </c>
      <c r="H670" s="71">
        <v>3.4000000000000002E-2</v>
      </c>
      <c r="I670" s="71">
        <v>2.1000000000000001E-2</v>
      </c>
      <c r="J670" s="71">
        <v>0</v>
      </c>
      <c r="K670" s="71">
        <v>0.17766666666666667</v>
      </c>
      <c r="L670" s="71">
        <v>1.2E-2</v>
      </c>
      <c r="M670" s="72">
        <v>0.26966666666666667</v>
      </c>
      <c r="N670" s="23">
        <v>-0.30898809523809523</v>
      </c>
      <c r="O670" s="16">
        <v>8.9689999999999994</v>
      </c>
      <c r="P670" s="15">
        <v>90</v>
      </c>
      <c r="Q670" s="15">
        <f>IFERROR(Table37[[#This Row],[Total]]/Table37[[#This Row],[Mins]]*Table37[[#This Row],[Adj mins]],0)</f>
        <v>2.7059872895529047</v>
      </c>
      <c r="R670" s="15">
        <v>0.5</v>
      </c>
      <c r="S670" s="16">
        <v>15</v>
      </c>
      <c r="T670" s="17">
        <v>1E-3</v>
      </c>
      <c r="U670" s="16">
        <v>3</v>
      </c>
      <c r="V670" s="71">
        <v>1</v>
      </c>
      <c r="W670" s="401" t="str">
        <f>IF(ISNA(MATCH($D670,'My Squad'!$C$2:$C$16,0)),"","Yes")</f>
        <v/>
      </c>
    </row>
    <row r="671" spans="1:23" ht="15.75" thickBot="1" x14ac:dyDescent="0.3">
      <c r="A671" s="577">
        <v>174</v>
      </c>
      <c r="B671" s="73">
        <v>11</v>
      </c>
      <c r="C671" s="5" t="s">
        <v>51</v>
      </c>
      <c r="D671" s="5" t="s">
        <v>324</v>
      </c>
      <c r="E671" s="70" t="s">
        <v>13</v>
      </c>
      <c r="F671" s="71">
        <v>4.5</v>
      </c>
      <c r="G671" s="71">
        <v>5.0000000000000001E-3</v>
      </c>
      <c r="H671" s="71">
        <v>2.9000000000000001E-2</v>
      </c>
      <c r="I671" s="71">
        <v>2.5666666666666667E-2</v>
      </c>
      <c r="J671" s="71">
        <v>0</v>
      </c>
      <c r="K671" s="71">
        <v>0.22900000000000001</v>
      </c>
      <c r="L671" s="71">
        <v>7.0000000000000001E-3</v>
      </c>
      <c r="M671" s="72">
        <v>0.29566666666666669</v>
      </c>
      <c r="N671" s="23">
        <v>-0.37874074074074071</v>
      </c>
      <c r="O671" s="16">
        <v>12.25</v>
      </c>
      <c r="P671" s="15">
        <v>90</v>
      </c>
      <c r="Q671" s="15">
        <f>IFERROR(Table37[[#This Row],[Total]]/Table37[[#This Row],[Mins]]*Table37[[#This Row],[Adj mins]],0)</f>
        <v>2.172244897959184</v>
      </c>
      <c r="R671" s="15">
        <v>2.2000000000000002</v>
      </c>
      <c r="S671" s="16">
        <v>50</v>
      </c>
      <c r="T671" s="17">
        <v>8.0000000000000002E-3</v>
      </c>
      <c r="U671" s="16">
        <v>8</v>
      </c>
      <c r="V671" s="71">
        <v>2</v>
      </c>
      <c r="W671" s="401" t="str">
        <f>IF(ISNA(MATCH($D671,'My Squad'!$C$2:$C$16,0)),"","Yes")</f>
        <v/>
      </c>
    </row>
    <row r="672" spans="1:23" ht="15.75" thickBot="1" x14ac:dyDescent="0.3">
      <c r="A672" s="577">
        <v>161</v>
      </c>
      <c r="B672" s="73">
        <v>11</v>
      </c>
      <c r="C672" s="5" t="s">
        <v>51</v>
      </c>
      <c r="D672" s="5" t="s">
        <v>321</v>
      </c>
      <c r="E672" s="70" t="s">
        <v>13</v>
      </c>
      <c r="F672" s="71">
        <v>4.8</v>
      </c>
      <c r="G672" s="71">
        <v>1.6666666666666668E-3</v>
      </c>
      <c r="H672" s="71">
        <v>2E-3</v>
      </c>
      <c r="I672" s="71">
        <v>3.3333333333333332E-4</v>
      </c>
      <c r="J672" s="71">
        <v>0</v>
      </c>
      <c r="K672" s="71">
        <v>5.3333333333333332E-3</v>
      </c>
      <c r="L672" s="71">
        <v>6.6666666666666664E-4</v>
      </c>
      <c r="M672" s="72">
        <v>0.01</v>
      </c>
      <c r="N672" s="23">
        <v>-0.41458333333333336</v>
      </c>
      <c r="O672" s="16">
        <v>0.27</v>
      </c>
      <c r="P672" s="15">
        <v>90</v>
      </c>
      <c r="Q672" s="15">
        <f>IFERROR(Table37[[#This Row],[Total]]/Table37[[#This Row],[Mins]]*Table37[[#This Row],[Adj mins]],0)</f>
        <v>3.333333333333333</v>
      </c>
      <c r="R672" s="15">
        <v>0</v>
      </c>
      <c r="S672" s="16" t="s">
        <v>374</v>
      </c>
      <c r="T672" s="17">
        <v>0</v>
      </c>
      <c r="U672" s="16">
        <v>0</v>
      </c>
      <c r="V672" s="71">
        <v>0</v>
      </c>
      <c r="W672" s="401" t="str">
        <f>IF(ISNA(MATCH($D672,'My Squad'!$C$2:$C$16,0)),"","Yes")</f>
        <v/>
      </c>
    </row>
    <row r="673" spans="1:23" ht="15.75" thickBot="1" x14ac:dyDescent="0.3">
      <c r="A673" s="577">
        <v>182</v>
      </c>
      <c r="B673" s="73">
        <v>11</v>
      </c>
      <c r="C673" s="5" t="s">
        <v>51</v>
      </c>
      <c r="D673" s="5" t="s">
        <v>55</v>
      </c>
      <c r="E673" s="70" t="s">
        <v>13</v>
      </c>
      <c r="F673" s="71">
        <v>11</v>
      </c>
      <c r="G673" s="71">
        <v>1.6833333333333333</v>
      </c>
      <c r="H673" s="71">
        <v>0.56299999999999994</v>
      </c>
      <c r="I673" s="71">
        <v>0.18099999999999999</v>
      </c>
      <c r="J673" s="71">
        <v>0</v>
      </c>
      <c r="K673" s="71">
        <v>1.5043333333333335</v>
      </c>
      <c r="L673" s="71">
        <v>0.64300000000000002</v>
      </c>
      <c r="M673" s="72">
        <v>4.5746666666666664</v>
      </c>
      <c r="N673" s="23">
        <v>0.23406060606060605</v>
      </c>
      <c r="O673" s="16">
        <v>79.86633333333333</v>
      </c>
      <c r="P673" s="15">
        <v>90</v>
      </c>
      <c r="Q673" s="15">
        <f>IFERROR(Table37[[#This Row],[Total]]/Table37[[#This Row],[Mins]]*Table37[[#This Row],[Adj mins]],0)</f>
        <v>5.1551133351975587</v>
      </c>
      <c r="R673" s="15">
        <v>8.6</v>
      </c>
      <c r="S673" s="16">
        <v>86</v>
      </c>
      <c r="T673" s="17">
        <v>0.55299999999999994</v>
      </c>
      <c r="U673" s="16">
        <v>79</v>
      </c>
      <c r="V673" s="71">
        <v>8.8000000000000007</v>
      </c>
      <c r="W673" s="401" t="str">
        <f>IF(ISNA(MATCH($D673,'My Squad'!$C$2:$C$16,0)),"","Yes")</f>
        <v>Yes</v>
      </c>
    </row>
    <row r="674" spans="1:23" ht="15.75" thickBot="1" x14ac:dyDescent="0.3">
      <c r="A674" s="577">
        <v>621</v>
      </c>
      <c r="B674" s="73">
        <v>11</v>
      </c>
      <c r="C674" s="5" t="s">
        <v>51</v>
      </c>
      <c r="D674" s="5" t="s">
        <v>1351</v>
      </c>
      <c r="E674" s="70" t="s">
        <v>13</v>
      </c>
      <c r="F674" s="71">
        <v>6.1</v>
      </c>
      <c r="G674" s="71">
        <v>0.44166666666666665</v>
      </c>
      <c r="H674" s="71">
        <v>7.4999999999999997E-2</v>
      </c>
      <c r="I674" s="71">
        <v>6.0333333333333336E-2</v>
      </c>
      <c r="J674" s="71">
        <v>0</v>
      </c>
      <c r="K674" s="71">
        <v>0.51033333333333331</v>
      </c>
      <c r="L674" s="71">
        <v>9.5666666666666664E-2</v>
      </c>
      <c r="M674" s="72">
        <v>1.1830000000000001</v>
      </c>
      <c r="N674" s="23">
        <v>-0.13393442622950819</v>
      </c>
      <c r="O674" s="16">
        <v>25.356666666666666</v>
      </c>
      <c r="P674" s="15">
        <v>90</v>
      </c>
      <c r="Q674" s="15">
        <f>IFERROR(Table37[[#This Row],[Total]]/Table37[[#This Row],[Mins]]*Table37[[#This Row],[Adj mins]],0)</f>
        <v>4.1988957539108718</v>
      </c>
      <c r="R674" s="15">
        <v>1.4</v>
      </c>
      <c r="S674" s="16">
        <v>24</v>
      </c>
      <c r="T674" s="17">
        <v>5.0000000000000001E-3</v>
      </c>
      <c r="U674" s="16">
        <v>9</v>
      </c>
      <c r="V674" s="71">
        <v>1.8</v>
      </c>
      <c r="W674" s="401" t="str">
        <f>IF(ISNA(MATCH($D674,'My Squad'!$C$2:$C$16,0)),"","Yes")</f>
        <v/>
      </c>
    </row>
    <row r="675" spans="1:23" ht="15.75" thickBot="1" x14ac:dyDescent="0.3">
      <c r="A675" s="577">
        <v>179</v>
      </c>
      <c r="B675" s="73">
        <v>11</v>
      </c>
      <c r="C675" s="5" t="s">
        <v>51</v>
      </c>
      <c r="D675" s="5" t="s">
        <v>207</v>
      </c>
      <c r="E675" s="70" t="s">
        <v>13</v>
      </c>
      <c r="F675" s="71">
        <v>6.2</v>
      </c>
      <c r="G675" s="71">
        <v>0.155</v>
      </c>
      <c r="H675" s="71">
        <v>8.7999999999999995E-2</v>
      </c>
      <c r="I675" s="71">
        <v>3.2666666666666663E-2</v>
      </c>
      <c r="J675" s="71">
        <v>0</v>
      </c>
      <c r="K675" s="71">
        <v>0.29900000000000004</v>
      </c>
      <c r="L675" s="71">
        <v>3.5999999999999997E-2</v>
      </c>
      <c r="M675" s="72">
        <v>0.61066666666666669</v>
      </c>
      <c r="N675" s="23">
        <v>-0.22408602150537632</v>
      </c>
      <c r="O675" s="16">
        <v>15.398666666666667</v>
      </c>
      <c r="P675" s="15">
        <v>90</v>
      </c>
      <c r="Q675" s="15">
        <f>IFERROR(Table37[[#This Row],[Total]]/Table37[[#This Row],[Mins]]*Table37[[#This Row],[Adj mins]],0)</f>
        <v>3.5691401852974285</v>
      </c>
      <c r="R675" s="15">
        <v>1.2</v>
      </c>
      <c r="S675" s="16">
        <v>21</v>
      </c>
      <c r="T675" s="17">
        <v>2E-3</v>
      </c>
      <c r="U675" s="16">
        <v>5</v>
      </c>
      <c r="V675" s="71">
        <v>1</v>
      </c>
      <c r="W675" s="401" t="str">
        <f>IF(ISNA(MATCH($D675,'My Squad'!$C$2:$C$16,0)),"","Yes")</f>
        <v/>
      </c>
    </row>
    <row r="676" spans="1:23" ht="15.75" thickBot="1" x14ac:dyDescent="0.3">
      <c r="A676" s="577">
        <v>560</v>
      </c>
      <c r="B676" s="73">
        <v>11</v>
      </c>
      <c r="C676" s="5" t="s">
        <v>51</v>
      </c>
      <c r="D676" s="5" t="s">
        <v>369</v>
      </c>
      <c r="E676" s="70" t="s">
        <v>13</v>
      </c>
      <c r="F676" s="71">
        <v>6.2</v>
      </c>
      <c r="G676" s="71">
        <v>9.3333333333333338E-2</v>
      </c>
      <c r="H676" s="71">
        <v>0.126</v>
      </c>
      <c r="I676" s="71">
        <v>4.5999999999999999E-2</v>
      </c>
      <c r="J676" s="71">
        <v>0</v>
      </c>
      <c r="K676" s="71">
        <v>0.37566666666666665</v>
      </c>
      <c r="L676" s="71">
        <v>3.6999999999999998E-2</v>
      </c>
      <c r="M676" s="72">
        <v>0.67800000000000005</v>
      </c>
      <c r="N676" s="23">
        <v>-0.2132258064516129</v>
      </c>
      <c r="O676" s="16">
        <v>19.875333333333334</v>
      </c>
      <c r="P676" s="15">
        <v>90</v>
      </c>
      <c r="Q676" s="15">
        <f>IFERROR(Table37[[#This Row],[Total]]/Table37[[#This Row],[Mins]]*Table37[[#This Row],[Adj mins]],0)</f>
        <v>3.0701371884748268</v>
      </c>
      <c r="R676" s="15">
        <v>4.2</v>
      </c>
      <c r="S676" s="16">
        <v>42</v>
      </c>
      <c r="T676" s="17">
        <v>6.0000000000000001E-3</v>
      </c>
      <c r="U676" s="16">
        <v>14</v>
      </c>
      <c r="V676" s="71">
        <v>1.6</v>
      </c>
      <c r="W676" s="401" t="str">
        <f>IF(ISNA(MATCH($D676,'My Squad'!$C$2:$C$16,0)),"","Yes")</f>
        <v/>
      </c>
    </row>
    <row r="677" spans="1:23" ht="15.75" thickBot="1" x14ac:dyDescent="0.3">
      <c r="A677" s="577">
        <v>177</v>
      </c>
      <c r="B677" s="73">
        <v>11</v>
      </c>
      <c r="C677" s="5" t="s">
        <v>51</v>
      </c>
      <c r="D677" s="5" t="s">
        <v>323</v>
      </c>
      <c r="E677" s="70" t="s">
        <v>13</v>
      </c>
      <c r="F677" s="71">
        <v>6.5</v>
      </c>
      <c r="G677" s="71">
        <v>0.745</v>
      </c>
      <c r="H677" s="71">
        <v>0.3</v>
      </c>
      <c r="I677" s="71">
        <v>0.15366666666666667</v>
      </c>
      <c r="J677" s="71">
        <v>0</v>
      </c>
      <c r="K677" s="71">
        <v>1.4259999999999999</v>
      </c>
      <c r="L677" s="71">
        <v>0.18833333333333332</v>
      </c>
      <c r="M677" s="72">
        <v>2.8130000000000002</v>
      </c>
      <c r="N677" s="23">
        <v>0.12507692307692311</v>
      </c>
      <c r="O677" s="16">
        <v>68.460666666666668</v>
      </c>
      <c r="P677" s="15">
        <v>90</v>
      </c>
      <c r="Q677" s="15">
        <f>IFERROR(Table37[[#This Row],[Total]]/Table37[[#This Row],[Mins]]*Table37[[#This Row],[Adj mins]],0)</f>
        <v>3.6980358551382304</v>
      </c>
      <c r="R677" s="15">
        <v>6.9</v>
      </c>
      <c r="S677" s="16">
        <v>77</v>
      </c>
      <c r="T677" s="17">
        <v>8.5999999999999993E-2</v>
      </c>
      <c r="U677" s="16">
        <v>46</v>
      </c>
      <c r="V677" s="71">
        <v>5.8</v>
      </c>
      <c r="W677" s="401" t="str">
        <f>IF(ISNA(MATCH($D677,'My Squad'!$C$2:$C$16,0)),"","Yes")</f>
        <v/>
      </c>
    </row>
    <row r="678" spans="1:23" ht="15.75" thickBot="1" x14ac:dyDescent="0.3">
      <c r="A678" s="577">
        <v>386</v>
      </c>
      <c r="B678" s="73">
        <v>11</v>
      </c>
      <c r="C678" s="5" t="s">
        <v>51</v>
      </c>
      <c r="D678" s="5" t="s">
        <v>656</v>
      </c>
      <c r="E678" s="70" t="s">
        <v>13</v>
      </c>
      <c r="F678" s="71">
        <v>6.3</v>
      </c>
      <c r="G678" s="71">
        <v>0.34666666666666668</v>
      </c>
      <c r="H678" s="71">
        <v>0.33700000000000002</v>
      </c>
      <c r="I678" s="71">
        <v>0.10533333333333333</v>
      </c>
      <c r="J678" s="71">
        <v>0</v>
      </c>
      <c r="K678" s="71">
        <v>1.0860000000000001</v>
      </c>
      <c r="L678" s="71">
        <v>0.13400000000000001</v>
      </c>
      <c r="M678" s="72">
        <v>2.0089999999999999</v>
      </c>
      <c r="N678" s="23">
        <v>1.4285714285714123E-3</v>
      </c>
      <c r="O678" s="16">
        <v>49.416333333333334</v>
      </c>
      <c r="P678" s="15">
        <v>90</v>
      </c>
      <c r="Q678" s="15">
        <f>IFERROR(Table37[[#This Row],[Total]]/Table37[[#This Row],[Mins]]*Table37[[#This Row],[Adj mins]],0)</f>
        <v>3.6589116958630412</v>
      </c>
      <c r="R678" s="15">
        <v>3.4</v>
      </c>
      <c r="S678" s="16">
        <v>61</v>
      </c>
      <c r="T678" s="17">
        <v>1.8000000000000002E-2</v>
      </c>
      <c r="U678" s="16">
        <v>19</v>
      </c>
      <c r="V678" s="71">
        <v>3.8</v>
      </c>
      <c r="W678" s="401" t="str">
        <f>IF(ISNA(MATCH($D678,'My Squad'!$C$2:$C$16,0)),"","Yes")</f>
        <v/>
      </c>
    </row>
    <row r="679" spans="1:23" ht="15.75" thickBot="1" x14ac:dyDescent="0.3">
      <c r="A679" s="577">
        <v>158</v>
      </c>
      <c r="B679" s="73">
        <v>11</v>
      </c>
      <c r="C679" s="5" t="s">
        <v>51</v>
      </c>
      <c r="D679" s="5" t="s">
        <v>544</v>
      </c>
      <c r="E679" s="70" t="s">
        <v>13</v>
      </c>
      <c r="F679" s="71">
        <v>4.5</v>
      </c>
      <c r="G679" s="71">
        <v>0</v>
      </c>
      <c r="H679" s="71">
        <v>1E-3</v>
      </c>
      <c r="I679" s="71">
        <v>6.6666666666666664E-4</v>
      </c>
      <c r="J679" s="71">
        <v>0</v>
      </c>
      <c r="K679" s="71">
        <v>4.6666666666666662E-3</v>
      </c>
      <c r="L679" s="71">
        <v>0</v>
      </c>
      <c r="M679" s="72">
        <v>6.3333333333333332E-3</v>
      </c>
      <c r="N679" s="23">
        <v>-0.44303703703703706</v>
      </c>
      <c r="O679" s="16">
        <v>0.24</v>
      </c>
      <c r="P679" s="15">
        <v>90</v>
      </c>
      <c r="Q679" s="15">
        <f>IFERROR(Table37[[#This Row],[Total]]/Table37[[#This Row],[Mins]]*Table37[[#This Row],[Adj mins]],0)</f>
        <v>2.375</v>
      </c>
      <c r="R679" s="15">
        <v>0</v>
      </c>
      <c r="S679" s="16">
        <v>0</v>
      </c>
      <c r="T679" s="17">
        <v>1E-3</v>
      </c>
      <c r="U679" s="16">
        <v>0</v>
      </c>
      <c r="V679" s="71">
        <v>0</v>
      </c>
      <c r="W679" s="401" t="str">
        <f>IF(ISNA(MATCH($D679,'My Squad'!$C$2:$C$16,0)),"","Yes")</f>
        <v/>
      </c>
    </row>
    <row r="680" spans="1:23" ht="15.75" thickBot="1" x14ac:dyDescent="0.3">
      <c r="A680" s="577">
        <v>184</v>
      </c>
      <c r="B680" s="73">
        <v>11</v>
      </c>
      <c r="C680" s="5" t="s">
        <v>51</v>
      </c>
      <c r="D680" s="5" t="s">
        <v>1510</v>
      </c>
      <c r="E680" s="70" t="s">
        <v>13</v>
      </c>
      <c r="F680" s="71">
        <v>4.5</v>
      </c>
      <c r="G680" s="71">
        <v>5.0000000000000001E-3</v>
      </c>
      <c r="H680" s="71">
        <v>4.0000000000000001E-3</v>
      </c>
      <c r="I680" s="71">
        <v>3.6666666666666666E-3</v>
      </c>
      <c r="J680" s="71">
        <v>0</v>
      </c>
      <c r="K680" s="71">
        <v>2.6666666666666665E-2</v>
      </c>
      <c r="L680" s="71">
        <v>1.6666666666666668E-3</v>
      </c>
      <c r="M680" s="72">
        <v>4.1000000000000002E-2</v>
      </c>
      <c r="N680" s="23">
        <v>-0.43533333333333335</v>
      </c>
      <c r="O680" s="16">
        <v>1.4713333333333334</v>
      </c>
      <c r="P680" s="15">
        <v>90</v>
      </c>
      <c r="Q680" s="15">
        <f>IFERROR(Table37[[#This Row],[Total]]/Table37[[#This Row],[Mins]]*Table37[[#This Row],[Adj mins]],0)</f>
        <v>2.5079293158133216</v>
      </c>
      <c r="R680" s="15">
        <v>1.9</v>
      </c>
      <c r="S680" s="16">
        <v>34</v>
      </c>
      <c r="T680" s="17">
        <v>3.0000000000000001E-3</v>
      </c>
      <c r="U680" s="16">
        <v>5</v>
      </c>
      <c r="V680" s="71">
        <v>1</v>
      </c>
      <c r="W680" s="401" t="str">
        <f>IF(ISNA(MATCH($D680,'My Squad'!$C$2:$C$16,0)),"","Yes")</f>
        <v/>
      </c>
    </row>
    <row r="681" spans="1:23" ht="15.75" thickBot="1" x14ac:dyDescent="0.3">
      <c r="A681" s="577">
        <v>181</v>
      </c>
      <c r="B681" s="73">
        <v>11</v>
      </c>
      <c r="C681" s="5" t="s">
        <v>51</v>
      </c>
      <c r="D681" s="5" t="s">
        <v>325</v>
      </c>
      <c r="E681" s="70" t="s">
        <v>13</v>
      </c>
      <c r="F681" s="71">
        <v>6</v>
      </c>
      <c r="G681" s="71">
        <v>0.42666666666666669</v>
      </c>
      <c r="H681" s="71">
        <v>7.9000000000000001E-2</v>
      </c>
      <c r="I681" s="71">
        <v>5.6000000000000001E-2</v>
      </c>
      <c r="J681" s="71">
        <v>0</v>
      </c>
      <c r="K681" s="71">
        <v>0.43</v>
      </c>
      <c r="L681" s="71">
        <v>0.13400000000000001</v>
      </c>
      <c r="M681" s="72">
        <v>1.1256666666666666</v>
      </c>
      <c r="N681" s="23">
        <v>-0.14572222222222223</v>
      </c>
      <c r="O681" s="16">
        <v>21.181999999999999</v>
      </c>
      <c r="P681" s="15">
        <v>90</v>
      </c>
      <c r="Q681" s="15">
        <f>IFERROR(Table37[[#This Row],[Total]]/Table37[[#This Row],[Mins]]*Table37[[#This Row],[Adj mins]],0)</f>
        <v>4.7828344821074493</v>
      </c>
      <c r="R681" s="15">
        <v>1.8</v>
      </c>
      <c r="S681" s="16">
        <v>18</v>
      </c>
      <c r="T681" s="17">
        <v>2.7999999999999997E-2</v>
      </c>
      <c r="U681" s="16">
        <v>14</v>
      </c>
      <c r="V681" s="71">
        <v>1.6</v>
      </c>
      <c r="W681" s="401" t="str">
        <f>IF(ISNA(MATCH($D681,'My Squad'!$C$2:$C$16,0)),"","Yes")</f>
        <v/>
      </c>
    </row>
    <row r="682" spans="1:23" ht="15.75" thickBot="1" x14ac:dyDescent="0.3">
      <c r="A682" s="577">
        <v>165</v>
      </c>
      <c r="B682" s="73">
        <v>11</v>
      </c>
      <c r="C682" s="5" t="s">
        <v>51</v>
      </c>
      <c r="D682" s="5" t="s">
        <v>290</v>
      </c>
      <c r="E682" s="70" t="s">
        <v>15</v>
      </c>
      <c r="F682" s="71">
        <v>5</v>
      </c>
      <c r="G682" s="71">
        <v>0</v>
      </c>
      <c r="H682" s="71">
        <v>0</v>
      </c>
      <c r="I682" s="71">
        <v>0</v>
      </c>
      <c r="J682" s="71">
        <v>0</v>
      </c>
      <c r="K682" s="71">
        <v>1.3333333333333333E-3</v>
      </c>
      <c r="L682" s="71">
        <v>0</v>
      </c>
      <c r="M682" s="72">
        <v>1.3333333333333333E-3</v>
      </c>
      <c r="N682" s="23">
        <v>-0.39973333333333333</v>
      </c>
      <c r="O682" s="16">
        <v>0.06</v>
      </c>
      <c r="P682" s="15">
        <v>90</v>
      </c>
      <c r="Q682" s="15">
        <f>IFERROR(Table37[[#This Row],[Total]]/Table37[[#This Row],[Mins]]*Table37[[#This Row],[Adj mins]],0)</f>
        <v>2</v>
      </c>
      <c r="R682" s="15">
        <v>0</v>
      </c>
      <c r="S682" s="16" t="s">
        <v>374</v>
      </c>
      <c r="T682" s="17">
        <v>1E-3</v>
      </c>
      <c r="U682" s="16">
        <v>0</v>
      </c>
      <c r="V682" s="71">
        <v>0</v>
      </c>
      <c r="W682" s="401" t="str">
        <f>IF(ISNA(MATCH($D682,'My Squad'!$C$2:$C$16,0)),"","Yes")</f>
        <v/>
      </c>
    </row>
    <row r="683" spans="1:23" ht="15.75" thickBot="1" x14ac:dyDescent="0.3">
      <c r="A683" s="577">
        <v>180</v>
      </c>
      <c r="B683" s="73">
        <v>11</v>
      </c>
      <c r="C683" s="5" t="s">
        <v>51</v>
      </c>
      <c r="D683" s="5" t="s">
        <v>52</v>
      </c>
      <c r="E683" s="70" t="s">
        <v>15</v>
      </c>
      <c r="F683" s="71">
        <v>7.9</v>
      </c>
      <c r="G683" s="71">
        <v>1.3959999999999999</v>
      </c>
      <c r="H683" s="71">
        <v>0.26600000000000001</v>
      </c>
      <c r="I683" s="71">
        <v>0</v>
      </c>
      <c r="J683" s="71">
        <v>0</v>
      </c>
      <c r="K683" s="71">
        <v>1.3393333333333333</v>
      </c>
      <c r="L683" s="71">
        <v>0.54133333333333333</v>
      </c>
      <c r="M683" s="72">
        <v>3.5426666666666669</v>
      </c>
      <c r="N683" s="23">
        <v>0.19527426160337555</v>
      </c>
      <c r="O683" s="16">
        <v>71.708333333333329</v>
      </c>
      <c r="P683" s="15">
        <v>90</v>
      </c>
      <c r="Q683" s="15">
        <f>IFERROR(Table37[[#This Row],[Total]]/Table37[[#This Row],[Mins]]*Table37[[#This Row],[Adj mins]],0)</f>
        <v>4.4463451481696694</v>
      </c>
      <c r="R683" s="15">
        <v>7.7</v>
      </c>
      <c r="S683" s="16">
        <v>77</v>
      </c>
      <c r="T683" s="17">
        <v>0.17499999999999999</v>
      </c>
      <c r="U683" s="16">
        <v>57</v>
      </c>
      <c r="V683" s="71">
        <v>6.3</v>
      </c>
      <c r="W683" s="401" t="str">
        <f>IF(ISNA(MATCH($D683,'My Squad'!$C$2:$C$16,0)),"","Yes")</f>
        <v/>
      </c>
    </row>
    <row r="684" spans="1:23" ht="15.75" thickBot="1" x14ac:dyDescent="0.3">
      <c r="A684" s="577">
        <v>164</v>
      </c>
      <c r="B684" s="73">
        <v>11</v>
      </c>
      <c r="C684" s="5" t="s">
        <v>51</v>
      </c>
      <c r="D684" s="5" t="s">
        <v>543</v>
      </c>
      <c r="E684" s="70" t="s">
        <v>15</v>
      </c>
      <c r="F684" s="71">
        <v>5.4</v>
      </c>
      <c r="G684" s="71">
        <v>0</v>
      </c>
      <c r="H684" s="71">
        <v>0</v>
      </c>
      <c r="I684" s="71">
        <v>0</v>
      </c>
      <c r="J684" s="71">
        <v>0</v>
      </c>
      <c r="K684" s="71">
        <v>0</v>
      </c>
      <c r="L684" s="71">
        <v>0</v>
      </c>
      <c r="M684" s="72">
        <v>0</v>
      </c>
      <c r="N684" s="23">
        <v>-0.37037037037037035</v>
      </c>
      <c r="O684" s="16">
        <v>0</v>
      </c>
      <c r="P684" s="15">
        <v>90</v>
      </c>
      <c r="Q684" s="15">
        <f>IFERROR(Table37[[#This Row],[Total]]/Table37[[#This Row],[Mins]]*Table37[[#This Row],[Adj mins]],0)</f>
        <v>0</v>
      </c>
      <c r="R684" s="15">
        <v>0</v>
      </c>
      <c r="S684" s="16" t="s">
        <v>374</v>
      </c>
      <c r="T684" s="17">
        <v>1E-3</v>
      </c>
      <c r="U684" s="16">
        <v>0</v>
      </c>
      <c r="V684" s="71">
        <v>0</v>
      </c>
      <c r="W684" s="401" t="str">
        <f>IF(ISNA(MATCH($D684,'My Squad'!$C$2:$C$16,0)),"","Yes")</f>
        <v/>
      </c>
    </row>
    <row r="685" spans="1:23" ht="15.75" thickBot="1" x14ac:dyDescent="0.3">
      <c r="A685" s="577">
        <v>178</v>
      </c>
      <c r="B685" s="73">
        <v>11</v>
      </c>
      <c r="C685" s="5" t="s">
        <v>51</v>
      </c>
      <c r="D685" s="5" t="s">
        <v>1511</v>
      </c>
      <c r="E685" s="70" t="s">
        <v>15</v>
      </c>
      <c r="F685" s="71">
        <v>4.8</v>
      </c>
      <c r="G685" s="71">
        <v>1.3333333333333334E-2</v>
      </c>
      <c r="H685" s="71">
        <v>1E-3</v>
      </c>
      <c r="I685" s="71">
        <v>0</v>
      </c>
      <c r="J685" s="71">
        <v>0</v>
      </c>
      <c r="K685" s="71">
        <v>1.8666666666666668E-2</v>
      </c>
      <c r="L685" s="71">
        <v>4.3333333333333331E-3</v>
      </c>
      <c r="M685" s="72">
        <v>3.7333333333333336E-2</v>
      </c>
      <c r="N685" s="23">
        <v>-0.40888888888888886</v>
      </c>
      <c r="O685" s="16">
        <v>0.9</v>
      </c>
      <c r="P685" s="15">
        <v>90</v>
      </c>
      <c r="Q685" s="15">
        <f>IFERROR(Table37[[#This Row],[Total]]/Table37[[#This Row],[Mins]]*Table37[[#This Row],[Adj mins]],0)</f>
        <v>3.7333333333333338</v>
      </c>
      <c r="R685" s="15">
        <v>0.3</v>
      </c>
      <c r="S685" s="16">
        <v>24</v>
      </c>
      <c r="T685" s="17">
        <v>6.0000000000000001E-3</v>
      </c>
      <c r="U685" s="16">
        <v>1</v>
      </c>
      <c r="V685" s="71">
        <v>1</v>
      </c>
      <c r="W685" s="401" t="str">
        <f>IF(ISNA(MATCH($D685,'My Squad'!$C$2:$C$16,0)),"","Yes")</f>
        <v/>
      </c>
    </row>
    <row r="686" spans="1:23" ht="15.75" thickBot="1" x14ac:dyDescent="0.3">
      <c r="A686" s="577">
        <v>201</v>
      </c>
      <c r="B686" s="73">
        <v>11</v>
      </c>
      <c r="C686" s="5" t="s">
        <v>110</v>
      </c>
      <c r="D686" s="5" t="s">
        <v>326</v>
      </c>
      <c r="E686" s="70" t="s">
        <v>16</v>
      </c>
      <c r="F686" s="71">
        <v>4.4000000000000004</v>
      </c>
      <c r="G686" s="71">
        <v>0</v>
      </c>
      <c r="H686" s="71">
        <v>0</v>
      </c>
      <c r="I686" s="71">
        <v>0.46199999999999997</v>
      </c>
      <c r="J686" s="71">
        <v>0.68200000000000005</v>
      </c>
      <c r="K686" s="71">
        <v>1.8846666666666667</v>
      </c>
      <c r="L686" s="71">
        <v>0.11799999999999999</v>
      </c>
      <c r="M686" s="72">
        <v>3.1466666666666665</v>
      </c>
      <c r="N686" s="23">
        <v>0.26060606060606056</v>
      </c>
      <c r="O686" s="16">
        <v>85.86666666666666</v>
      </c>
      <c r="P686" s="15">
        <v>90</v>
      </c>
      <c r="Q686" s="15">
        <f>IFERROR(Table37[[#This Row],[Total]]/Table37[[#This Row],[Mins]]*Table37[[#This Row],[Adj mins]],0)</f>
        <v>3.298136645962733</v>
      </c>
      <c r="R686" s="15">
        <v>9</v>
      </c>
      <c r="S686" s="16">
        <v>90</v>
      </c>
      <c r="T686" s="17">
        <v>0.10400000000000001</v>
      </c>
      <c r="U686" s="16">
        <v>32</v>
      </c>
      <c r="V686" s="71">
        <v>3.6</v>
      </c>
      <c r="W686" s="401" t="str">
        <f>IF(ISNA(MATCH($D686,'My Squad'!$C$2:$C$16,0)),"","Yes")</f>
        <v/>
      </c>
    </row>
    <row r="687" spans="1:23" ht="15.75" thickBot="1" x14ac:dyDescent="0.3">
      <c r="A687" s="577">
        <v>209</v>
      </c>
      <c r="B687" s="73">
        <v>11</v>
      </c>
      <c r="C687" s="5" t="s">
        <v>110</v>
      </c>
      <c r="D687" s="5" t="s">
        <v>289</v>
      </c>
      <c r="E687" s="70" t="s">
        <v>16</v>
      </c>
      <c r="F687" s="71">
        <v>4</v>
      </c>
      <c r="G687" s="71">
        <v>0</v>
      </c>
      <c r="H687" s="71">
        <v>0</v>
      </c>
      <c r="I687" s="71">
        <v>3.3333333333333327E-4</v>
      </c>
      <c r="J687" s="71">
        <v>1E-3</v>
      </c>
      <c r="K687" s="71">
        <v>3.3333333333333335E-3</v>
      </c>
      <c r="L687" s="71">
        <v>0</v>
      </c>
      <c r="M687" s="72">
        <v>4.6666666666666671E-3</v>
      </c>
      <c r="N687" s="23">
        <v>-0.49883333333333335</v>
      </c>
      <c r="O687" s="16">
        <v>0.15</v>
      </c>
      <c r="P687" s="15">
        <v>90</v>
      </c>
      <c r="Q687" s="15">
        <f>IFERROR(Table37[[#This Row],[Total]]/Table37[[#This Row],[Mins]]*Table37[[#This Row],[Adj mins]],0)</f>
        <v>2.8000000000000003</v>
      </c>
      <c r="R687" s="15">
        <v>0</v>
      </c>
      <c r="S687" s="16">
        <v>0</v>
      </c>
      <c r="T687" s="17">
        <v>6.0000000000000001E-3</v>
      </c>
      <c r="U687" s="16">
        <v>0</v>
      </c>
      <c r="V687" s="71">
        <v>0</v>
      </c>
      <c r="W687" s="401" t="str">
        <f>IF(ISNA(MATCH($D687,'My Squad'!$C$2:$C$16,0)),"","Yes")</f>
        <v/>
      </c>
    </row>
    <row r="688" spans="1:23" ht="15.75" thickBot="1" x14ac:dyDescent="0.3">
      <c r="A688" s="577">
        <v>445</v>
      </c>
      <c r="B688" s="73">
        <v>11</v>
      </c>
      <c r="C688" s="5" t="s">
        <v>110</v>
      </c>
      <c r="D688" s="5" t="s">
        <v>271</v>
      </c>
      <c r="E688" s="70" t="s">
        <v>16</v>
      </c>
      <c r="F688" s="71">
        <v>4</v>
      </c>
      <c r="G688" s="71">
        <v>0</v>
      </c>
      <c r="H688" s="71">
        <v>0</v>
      </c>
      <c r="I688" s="71">
        <v>1.9333333333333334E-2</v>
      </c>
      <c r="J688" s="71">
        <v>3.2666666666666663E-2</v>
      </c>
      <c r="K688" s="71">
        <v>7.9000000000000001E-2</v>
      </c>
      <c r="L688" s="71">
        <v>3.3333333333333335E-3</v>
      </c>
      <c r="M688" s="72">
        <v>0.13433333333333333</v>
      </c>
      <c r="N688" s="23">
        <v>-0.46641666666666665</v>
      </c>
      <c r="O688" s="16">
        <v>3.81</v>
      </c>
      <c r="P688" s="15">
        <v>90</v>
      </c>
      <c r="Q688" s="15">
        <f>IFERROR(Table37[[#This Row],[Total]]/Table37[[#This Row],[Mins]]*Table37[[#This Row],[Adj mins]],0)</f>
        <v>3.173228346456693</v>
      </c>
      <c r="R688" s="15">
        <v>0</v>
      </c>
      <c r="S688" s="16">
        <v>0</v>
      </c>
      <c r="T688" s="17">
        <v>0.128</v>
      </c>
      <c r="U688" s="16">
        <v>0</v>
      </c>
      <c r="V688" s="71">
        <v>0</v>
      </c>
      <c r="W688" s="401" t="str">
        <f>IF(ISNA(MATCH($D688,'My Squad'!$C$2:$C$16,0)),"","Yes")</f>
        <v/>
      </c>
    </row>
    <row r="689" spans="1:23" ht="15.75" thickBot="1" x14ac:dyDescent="0.3">
      <c r="A689" s="577">
        <v>650</v>
      </c>
      <c r="B689" s="73">
        <v>11</v>
      </c>
      <c r="C689" s="5" t="s">
        <v>110</v>
      </c>
      <c r="D689" s="5" t="s">
        <v>1512</v>
      </c>
      <c r="E689" s="70" t="s">
        <v>14</v>
      </c>
      <c r="F689" s="71">
        <v>4.5</v>
      </c>
      <c r="G689" s="71">
        <v>0.25600000000000001</v>
      </c>
      <c r="H689" s="71">
        <v>0.27700000000000002</v>
      </c>
      <c r="I689" s="71">
        <v>0.47833333333333328</v>
      </c>
      <c r="J689" s="71">
        <v>0</v>
      </c>
      <c r="K689" s="71">
        <v>1.6060000000000001</v>
      </c>
      <c r="L689" s="71">
        <v>0.16300000000000001</v>
      </c>
      <c r="M689" s="72">
        <v>2.7803333333333335</v>
      </c>
      <c r="N689" s="23">
        <v>0.17340740740740745</v>
      </c>
      <c r="O689" s="16">
        <v>87.541333333333327</v>
      </c>
      <c r="P689" s="15">
        <v>90</v>
      </c>
      <c r="Q689" s="15">
        <f>IFERROR(Table37[[#This Row],[Total]]/Table37[[#This Row],[Mins]]*Table37[[#This Row],[Adj mins]],0)</f>
        <v>2.8584211648592666</v>
      </c>
      <c r="R689" s="15">
        <v>6</v>
      </c>
      <c r="S689" s="16">
        <v>90</v>
      </c>
      <c r="T689" s="17">
        <v>1E-3</v>
      </c>
      <c r="U689" s="16">
        <v>19</v>
      </c>
      <c r="V689" s="71">
        <v>3.2</v>
      </c>
      <c r="W689" s="401" t="str">
        <f>IF(ISNA(MATCH($D689,'My Squad'!$C$2:$C$16,0)),"","Yes")</f>
        <v/>
      </c>
    </row>
    <row r="690" spans="1:23" ht="15.75" thickBot="1" x14ac:dyDescent="0.3">
      <c r="A690" s="577">
        <v>194</v>
      </c>
      <c r="B690" s="73">
        <v>11</v>
      </c>
      <c r="C690" s="5" t="s">
        <v>110</v>
      </c>
      <c r="D690" s="5" t="s">
        <v>208</v>
      </c>
      <c r="E690" s="70" t="s">
        <v>14</v>
      </c>
      <c r="F690" s="71">
        <v>4.4000000000000004</v>
      </c>
      <c r="G690" s="71">
        <v>0</v>
      </c>
      <c r="H690" s="71">
        <v>0</v>
      </c>
      <c r="I690" s="71">
        <v>0</v>
      </c>
      <c r="J690" s="71">
        <v>0</v>
      </c>
      <c r="K690" s="71">
        <v>0</v>
      </c>
      <c r="L690" s="71">
        <v>0</v>
      </c>
      <c r="M690" s="72">
        <v>0</v>
      </c>
      <c r="N690" s="23">
        <v>-0.45454545454545453</v>
      </c>
      <c r="O690" s="16">
        <v>0</v>
      </c>
      <c r="P690" s="15">
        <v>90</v>
      </c>
      <c r="Q690" s="15">
        <f>IFERROR(Table37[[#This Row],[Total]]/Table37[[#This Row],[Mins]]*Table37[[#This Row],[Adj mins]],0)</f>
        <v>0</v>
      </c>
      <c r="R690" s="15">
        <v>3.8</v>
      </c>
      <c r="S690" s="16">
        <v>86</v>
      </c>
      <c r="T690" s="17">
        <v>1E-3</v>
      </c>
      <c r="U690" s="16">
        <v>9</v>
      </c>
      <c r="V690" s="71">
        <v>2.2000000000000002</v>
      </c>
      <c r="W690" s="401" t="str">
        <f>IF(ISNA(MATCH($D690,'My Squad'!$C$2:$C$16,0)),"","Yes")</f>
        <v/>
      </c>
    </row>
    <row r="691" spans="1:23" ht="15.75" thickBot="1" x14ac:dyDescent="0.3">
      <c r="A691" s="577">
        <v>215</v>
      </c>
      <c r="B691" s="73">
        <v>11</v>
      </c>
      <c r="C691" s="5" t="s">
        <v>110</v>
      </c>
      <c r="D691" s="5" t="s">
        <v>203</v>
      </c>
      <c r="E691" s="70" t="s">
        <v>14</v>
      </c>
      <c r="F691" s="71">
        <v>4.3</v>
      </c>
      <c r="G691" s="71">
        <v>2.8000000000000001E-2</v>
      </c>
      <c r="H691" s="71">
        <v>2.5999999999999999E-2</v>
      </c>
      <c r="I691" s="71">
        <v>4.9000000000000002E-2</v>
      </c>
      <c r="J691" s="71">
        <v>0</v>
      </c>
      <c r="K691" s="71">
        <v>0.20333333333333331</v>
      </c>
      <c r="L691" s="71">
        <v>2.1000000000000001E-2</v>
      </c>
      <c r="M691" s="72">
        <v>0.32733333333333331</v>
      </c>
      <c r="N691" s="23">
        <v>-0.38899224806201554</v>
      </c>
      <c r="O691" s="16">
        <v>10.561666666666667</v>
      </c>
      <c r="P691" s="15">
        <v>90</v>
      </c>
      <c r="Q691" s="15">
        <f>IFERROR(Table37[[#This Row],[Total]]/Table37[[#This Row],[Mins]]*Table37[[#This Row],[Adj mins]],0)</f>
        <v>2.7893324917153226</v>
      </c>
      <c r="R691" s="15">
        <v>0</v>
      </c>
      <c r="S691" s="16">
        <v>0</v>
      </c>
      <c r="T691" s="17">
        <v>1E-3</v>
      </c>
      <c r="U691" s="16">
        <v>0</v>
      </c>
      <c r="V691" s="71">
        <v>0</v>
      </c>
      <c r="W691" s="401" t="str">
        <f>IF(ISNA(MATCH($D691,'My Squad'!$C$2:$C$16,0)),"","Yes")</f>
        <v/>
      </c>
    </row>
    <row r="692" spans="1:23" ht="15.75" thickBot="1" x14ac:dyDescent="0.3">
      <c r="A692" s="577">
        <v>200</v>
      </c>
      <c r="B692" s="73">
        <v>11</v>
      </c>
      <c r="C692" s="5" t="s">
        <v>110</v>
      </c>
      <c r="D692" s="5" t="s">
        <v>193</v>
      </c>
      <c r="E692" s="70" t="s">
        <v>14</v>
      </c>
      <c r="F692" s="71">
        <v>4.4000000000000004</v>
      </c>
      <c r="G692" s="71">
        <v>0.27200000000000002</v>
      </c>
      <c r="H692" s="71">
        <v>0.13100000000000001</v>
      </c>
      <c r="I692" s="71">
        <v>0.46633333333333332</v>
      </c>
      <c r="J692" s="71">
        <v>0</v>
      </c>
      <c r="K692" s="71">
        <v>1.7503333333333333</v>
      </c>
      <c r="L692" s="71">
        <v>0.26466666666666666</v>
      </c>
      <c r="M692" s="72">
        <v>2.8843333333333332</v>
      </c>
      <c r="N692" s="23">
        <v>0.20098484848484843</v>
      </c>
      <c r="O692" s="16">
        <v>84.948999999999998</v>
      </c>
      <c r="P692" s="15">
        <v>90</v>
      </c>
      <c r="Q692" s="15">
        <f>IFERROR(Table37[[#This Row],[Total]]/Table37[[#This Row],[Mins]]*Table37[[#This Row],[Adj mins]],0)</f>
        <v>3.0558335001000598</v>
      </c>
      <c r="R692" s="15">
        <v>9</v>
      </c>
      <c r="S692" s="16">
        <v>90</v>
      </c>
      <c r="T692" s="17">
        <v>6.5000000000000002E-2</v>
      </c>
      <c r="U692" s="16">
        <v>29</v>
      </c>
      <c r="V692" s="71">
        <v>3.2</v>
      </c>
      <c r="W692" s="401" t="str">
        <f>IF(ISNA(MATCH($D692,'My Squad'!$C$2:$C$16,0)),"","Yes")</f>
        <v/>
      </c>
    </row>
    <row r="693" spans="1:23" ht="15.75" thickBot="1" x14ac:dyDescent="0.3">
      <c r="A693" s="577">
        <v>196</v>
      </c>
      <c r="B693" s="73">
        <v>11</v>
      </c>
      <c r="C693" s="5" t="s">
        <v>110</v>
      </c>
      <c r="D693" s="5" t="s">
        <v>212</v>
      </c>
      <c r="E693" s="70" t="s">
        <v>14</v>
      </c>
      <c r="F693" s="71">
        <v>4.4000000000000004</v>
      </c>
      <c r="G693" s="71">
        <v>2E-3</v>
      </c>
      <c r="H693" s="71">
        <v>1.7000000000000001E-2</v>
      </c>
      <c r="I693" s="71">
        <v>4.1333333333333326E-2</v>
      </c>
      <c r="J693" s="71">
        <v>0</v>
      </c>
      <c r="K693" s="71">
        <v>0.16133333333333333</v>
      </c>
      <c r="L693" s="71">
        <v>1.1333333333333334E-2</v>
      </c>
      <c r="M693" s="72">
        <v>0.23300000000000001</v>
      </c>
      <c r="N693" s="23">
        <v>-0.40159090909090905</v>
      </c>
      <c r="O693" s="16">
        <v>7.708333333333333</v>
      </c>
      <c r="P693" s="15">
        <v>90</v>
      </c>
      <c r="Q693" s="15">
        <f>IFERROR(Table37[[#This Row],[Total]]/Table37[[#This Row],[Mins]]*Table37[[#This Row],[Adj mins]],0)</f>
        <v>2.7204324324324327</v>
      </c>
      <c r="R693" s="15">
        <v>2.5</v>
      </c>
      <c r="S693" s="16">
        <v>76</v>
      </c>
      <c r="T693" s="17">
        <v>1E-3</v>
      </c>
      <c r="U693" s="16">
        <v>9</v>
      </c>
      <c r="V693" s="71">
        <v>3</v>
      </c>
      <c r="W693" s="401" t="str">
        <f>IF(ISNA(MATCH($D693,'My Squad'!$C$2:$C$16,0)),"","Yes")</f>
        <v/>
      </c>
    </row>
    <row r="694" spans="1:23" ht="15.75" thickBot="1" x14ac:dyDescent="0.3">
      <c r="A694" s="577">
        <v>202</v>
      </c>
      <c r="B694" s="73">
        <v>11</v>
      </c>
      <c r="C694" s="5" t="s">
        <v>110</v>
      </c>
      <c r="D694" s="5" t="s">
        <v>327</v>
      </c>
      <c r="E694" s="70" t="s">
        <v>14</v>
      </c>
      <c r="F694" s="71">
        <v>4.3</v>
      </c>
      <c r="G694" s="71">
        <v>0</v>
      </c>
      <c r="H694" s="71">
        <v>0</v>
      </c>
      <c r="I694" s="71">
        <v>0</v>
      </c>
      <c r="J694" s="71">
        <v>0</v>
      </c>
      <c r="K694" s="71">
        <v>0</v>
      </c>
      <c r="L694" s="71">
        <v>0</v>
      </c>
      <c r="M694" s="72">
        <v>0</v>
      </c>
      <c r="N694" s="23">
        <v>-0.46511627906976744</v>
      </c>
      <c r="O694" s="16">
        <v>0</v>
      </c>
      <c r="P694" s="15">
        <v>90</v>
      </c>
      <c r="Q694" s="15">
        <f>IFERROR(Table37[[#This Row],[Total]]/Table37[[#This Row],[Mins]]*Table37[[#This Row],[Adj mins]],0)</f>
        <v>0</v>
      </c>
      <c r="R694" s="15">
        <v>0</v>
      </c>
      <c r="S694" s="16">
        <v>0</v>
      </c>
      <c r="T694" s="17">
        <v>1E-3</v>
      </c>
      <c r="U694" s="16">
        <v>0</v>
      </c>
      <c r="V694" s="71">
        <v>0</v>
      </c>
      <c r="W694" s="401" t="str">
        <f>IF(ISNA(MATCH($D694,'My Squad'!$C$2:$C$16,0)),"","Yes")</f>
        <v/>
      </c>
    </row>
    <row r="695" spans="1:23" ht="15.75" thickBot="1" x14ac:dyDescent="0.3">
      <c r="A695" s="577">
        <v>210</v>
      </c>
      <c r="B695" s="73">
        <v>11</v>
      </c>
      <c r="C695" s="5" t="s">
        <v>110</v>
      </c>
      <c r="D695" s="5" t="s">
        <v>328</v>
      </c>
      <c r="E695" s="70" t="s">
        <v>14</v>
      </c>
      <c r="F695" s="71">
        <v>4.9000000000000004</v>
      </c>
      <c r="G695" s="71">
        <v>0.17</v>
      </c>
      <c r="H695" s="71">
        <v>0.39</v>
      </c>
      <c r="I695" s="71">
        <v>0.45466666666666666</v>
      </c>
      <c r="J695" s="71">
        <v>0</v>
      </c>
      <c r="K695" s="71">
        <v>1.7856666666666665</v>
      </c>
      <c r="L695" s="71">
        <v>0.23400000000000001</v>
      </c>
      <c r="M695" s="72">
        <v>3.0343333333333335</v>
      </c>
      <c r="N695" s="23">
        <v>0.2110884353741497</v>
      </c>
      <c r="O695" s="16">
        <v>86.076666666666668</v>
      </c>
      <c r="P695" s="15">
        <v>90</v>
      </c>
      <c r="Q695" s="15">
        <f>IFERROR(Table37[[#This Row],[Total]]/Table37[[#This Row],[Mins]]*Table37[[#This Row],[Adj mins]],0)</f>
        <v>3.172636796654146</v>
      </c>
      <c r="R695" s="15">
        <v>8.4</v>
      </c>
      <c r="S695" s="16">
        <v>84</v>
      </c>
      <c r="T695" s="17">
        <v>1.6E-2</v>
      </c>
      <c r="U695" s="16">
        <v>24</v>
      </c>
      <c r="V695" s="71">
        <v>2.7</v>
      </c>
      <c r="W695" s="401" t="str">
        <f>IF(ISNA(MATCH($D695,'My Squad'!$C$2:$C$16,0)),"","Yes")</f>
        <v/>
      </c>
    </row>
    <row r="696" spans="1:23" ht="15.75" thickBot="1" x14ac:dyDescent="0.3">
      <c r="A696" s="577">
        <v>211</v>
      </c>
      <c r="B696" s="73">
        <v>11</v>
      </c>
      <c r="C696" s="5" t="s">
        <v>110</v>
      </c>
      <c r="D696" s="5" t="s">
        <v>545</v>
      </c>
      <c r="E696" s="70" t="s">
        <v>14</v>
      </c>
      <c r="F696" s="71">
        <v>4.8</v>
      </c>
      <c r="G696" s="71">
        <v>0.42</v>
      </c>
      <c r="H696" s="71">
        <v>0.439</v>
      </c>
      <c r="I696" s="71">
        <v>0.47466666666666668</v>
      </c>
      <c r="J696" s="71">
        <v>0</v>
      </c>
      <c r="K696" s="71">
        <v>1.6116666666666666</v>
      </c>
      <c r="L696" s="71">
        <v>0.23499999999999999</v>
      </c>
      <c r="M696" s="72">
        <v>3.1803333333333335</v>
      </c>
      <c r="N696" s="23">
        <v>0.2459027777777778</v>
      </c>
      <c r="O696" s="16">
        <v>86.001333333333335</v>
      </c>
      <c r="P696" s="15">
        <v>90</v>
      </c>
      <c r="Q696" s="15">
        <f>IFERROR(Table37[[#This Row],[Total]]/Table37[[#This Row],[Mins]]*Table37[[#This Row],[Adj mins]],0)</f>
        <v>3.3282042138881569</v>
      </c>
      <c r="R696" s="15">
        <v>8.1</v>
      </c>
      <c r="S696" s="16">
        <v>81</v>
      </c>
      <c r="T696" s="17">
        <v>1.7000000000000001E-2</v>
      </c>
      <c r="U696" s="16">
        <v>21</v>
      </c>
      <c r="V696" s="71">
        <v>2.2999999999999998</v>
      </c>
      <c r="W696" s="401" t="str">
        <f>IF(ISNA(MATCH($D696,'My Squad'!$C$2:$C$16,0)),"","Yes")</f>
        <v/>
      </c>
    </row>
    <row r="697" spans="1:23" ht="15.75" thickBot="1" x14ac:dyDescent="0.3">
      <c r="A697" s="577">
        <v>159</v>
      </c>
      <c r="B697" s="73">
        <v>11</v>
      </c>
      <c r="C697" s="5" t="s">
        <v>110</v>
      </c>
      <c r="D697" s="5" t="s">
        <v>319</v>
      </c>
      <c r="E697" s="70" t="s">
        <v>14</v>
      </c>
      <c r="F697" s="71">
        <v>4.4000000000000004</v>
      </c>
      <c r="G697" s="71">
        <v>0.39800000000000002</v>
      </c>
      <c r="H697" s="71">
        <v>0.13900000000000001</v>
      </c>
      <c r="I697" s="71">
        <v>0.46800000000000003</v>
      </c>
      <c r="J697" s="71">
        <v>0</v>
      </c>
      <c r="K697" s="71">
        <v>1.7329999999999999</v>
      </c>
      <c r="L697" s="71">
        <v>0.28433333333333333</v>
      </c>
      <c r="M697" s="72">
        <v>3.0223333333333335</v>
      </c>
      <c r="N697" s="23">
        <v>0.23234848484848489</v>
      </c>
      <c r="O697" s="16">
        <v>85.084666666666664</v>
      </c>
      <c r="P697" s="15">
        <v>90</v>
      </c>
      <c r="Q697" s="15">
        <f>IFERROR(Table37[[#This Row],[Total]]/Table37[[#This Row],[Mins]]*Table37[[#This Row],[Adj mins]],0)</f>
        <v>3.1969332508011634</v>
      </c>
      <c r="R697" s="15">
        <v>3</v>
      </c>
      <c r="S697" s="16">
        <v>89</v>
      </c>
      <c r="T697" s="17">
        <v>2E-3</v>
      </c>
      <c r="U697" s="16">
        <v>12</v>
      </c>
      <c r="V697" s="71">
        <v>4</v>
      </c>
      <c r="W697" s="401" t="str">
        <f>IF(ISNA(MATCH($D697,'My Squad'!$C$2:$C$16,0)),"","Yes")</f>
        <v/>
      </c>
    </row>
    <row r="698" spans="1:23" ht="15.75" thickBot="1" x14ac:dyDescent="0.3">
      <c r="A698" s="577">
        <v>193</v>
      </c>
      <c r="B698" s="73">
        <v>11</v>
      </c>
      <c r="C698" s="5" t="s">
        <v>110</v>
      </c>
      <c r="D698" s="5" t="s">
        <v>329</v>
      </c>
      <c r="E698" s="70" t="s">
        <v>13</v>
      </c>
      <c r="F698" s="71">
        <v>4.9000000000000004</v>
      </c>
      <c r="G698" s="71">
        <v>7.0000000000000007E-2</v>
      </c>
      <c r="H698" s="71">
        <v>8.6999999999999994E-2</v>
      </c>
      <c r="I698" s="71">
        <v>6.4000000000000001E-2</v>
      </c>
      <c r="J698" s="71">
        <v>0</v>
      </c>
      <c r="K698" s="71">
        <v>0.44633333333333336</v>
      </c>
      <c r="L698" s="71">
        <v>3.2666666666666663E-2</v>
      </c>
      <c r="M698" s="72">
        <v>0.7</v>
      </c>
      <c r="N698" s="23">
        <v>-0.26530612244897961</v>
      </c>
      <c r="O698" s="16">
        <v>23.934999999999999</v>
      </c>
      <c r="P698" s="15">
        <v>90</v>
      </c>
      <c r="Q698" s="15">
        <f>IFERROR(Table37[[#This Row],[Total]]/Table37[[#This Row],[Mins]]*Table37[[#This Row],[Adj mins]],0)</f>
        <v>2.6321286818466683</v>
      </c>
      <c r="R698" s="15">
        <v>1</v>
      </c>
      <c r="S698" s="16">
        <v>31</v>
      </c>
      <c r="T698" s="17">
        <v>1E-3</v>
      </c>
      <c r="U698" s="16">
        <v>6</v>
      </c>
      <c r="V698" s="71">
        <v>2</v>
      </c>
      <c r="W698" s="401" t="str">
        <f>IF(ISNA(MATCH($D698,'My Squad'!$C$2:$C$16,0)),"","Yes")</f>
        <v/>
      </c>
    </row>
    <row r="699" spans="1:23" ht="15.75" thickBot="1" x14ac:dyDescent="0.3">
      <c r="A699" s="577">
        <v>195</v>
      </c>
      <c r="B699" s="73">
        <v>11</v>
      </c>
      <c r="C699" s="5" t="s">
        <v>110</v>
      </c>
      <c r="D699" s="5" t="s">
        <v>1513</v>
      </c>
      <c r="E699" s="70" t="s">
        <v>14</v>
      </c>
      <c r="F699" s="71">
        <v>4.3</v>
      </c>
      <c r="G699" s="71">
        <v>0</v>
      </c>
      <c r="H699" s="71">
        <v>0</v>
      </c>
      <c r="I699" s="71">
        <v>0</v>
      </c>
      <c r="J699" s="71">
        <v>0</v>
      </c>
      <c r="K699" s="71">
        <v>0</v>
      </c>
      <c r="L699" s="71">
        <v>0</v>
      </c>
      <c r="M699" s="72">
        <v>0</v>
      </c>
      <c r="N699" s="23">
        <v>-0.46511627906976744</v>
      </c>
      <c r="O699" s="16">
        <v>0</v>
      </c>
      <c r="P699" s="15">
        <v>90</v>
      </c>
      <c r="Q699" s="15">
        <f>IFERROR(Table37[[#This Row],[Total]]/Table37[[#This Row],[Mins]]*Table37[[#This Row],[Adj mins]],0)</f>
        <v>0</v>
      </c>
      <c r="R699" s="15">
        <v>1</v>
      </c>
      <c r="S699" s="16">
        <v>90</v>
      </c>
      <c r="T699" s="17">
        <v>1E-3</v>
      </c>
      <c r="U699" s="16">
        <v>1</v>
      </c>
      <c r="V699" s="71">
        <v>1</v>
      </c>
      <c r="W699" s="401" t="str">
        <f>IF(ISNA(MATCH($D699,'My Squad'!$C$2:$C$16,0)),"","Yes")</f>
        <v/>
      </c>
    </row>
    <row r="700" spans="1:23" ht="15.75" thickBot="1" x14ac:dyDescent="0.3">
      <c r="A700" s="577">
        <v>199</v>
      </c>
      <c r="B700" s="73">
        <v>11</v>
      </c>
      <c r="C700" s="5" t="s">
        <v>110</v>
      </c>
      <c r="D700" s="5" t="s">
        <v>330</v>
      </c>
      <c r="E700" s="70" t="s">
        <v>13</v>
      </c>
      <c r="F700" s="71">
        <v>6.7</v>
      </c>
      <c r="G700" s="71">
        <v>2.0983333333333332</v>
      </c>
      <c r="H700" s="71">
        <v>0.60299999999999998</v>
      </c>
      <c r="I700" s="71">
        <v>0.21966666666666668</v>
      </c>
      <c r="J700" s="71">
        <v>0</v>
      </c>
      <c r="K700" s="71">
        <v>1.7683333333333333</v>
      </c>
      <c r="L700" s="71">
        <v>0.73366666666666669</v>
      </c>
      <c r="M700" s="72">
        <v>5.423</v>
      </c>
      <c r="N700" s="23">
        <v>0.51089552238805969</v>
      </c>
      <c r="O700" s="16">
        <v>85.236999999999995</v>
      </c>
      <c r="P700" s="15">
        <v>90</v>
      </c>
      <c r="Q700" s="15">
        <f>IFERROR(Table37[[#This Row],[Total]]/Table37[[#This Row],[Mins]]*Table37[[#This Row],[Adj mins]],0)</f>
        <v>5.726034468599317</v>
      </c>
      <c r="R700" s="15">
        <v>9</v>
      </c>
      <c r="S700" s="16">
        <v>90</v>
      </c>
      <c r="T700" s="17">
        <v>0.13300000000000001</v>
      </c>
      <c r="U700" s="16">
        <v>31</v>
      </c>
      <c r="V700" s="71">
        <v>3.4</v>
      </c>
      <c r="W700" s="401" t="str">
        <f>IF(ISNA(MATCH($D700,'My Squad'!$C$2:$C$16,0)),"","Yes")</f>
        <v/>
      </c>
    </row>
    <row r="701" spans="1:23" ht="15.75" thickBot="1" x14ac:dyDescent="0.3">
      <c r="A701" s="577">
        <v>206</v>
      </c>
      <c r="B701" s="73">
        <v>11</v>
      </c>
      <c r="C701" s="5" t="s">
        <v>110</v>
      </c>
      <c r="D701" s="5" t="s">
        <v>148</v>
      </c>
      <c r="E701" s="70" t="s">
        <v>13</v>
      </c>
      <c r="F701" s="71">
        <v>4.8</v>
      </c>
      <c r="G701" s="71">
        <v>0</v>
      </c>
      <c r="H701" s="71">
        <v>0</v>
      </c>
      <c r="I701" s="71">
        <v>0</v>
      </c>
      <c r="J701" s="71">
        <v>0</v>
      </c>
      <c r="K701" s="71">
        <v>0</v>
      </c>
      <c r="L701" s="71">
        <v>0</v>
      </c>
      <c r="M701" s="72">
        <v>0</v>
      </c>
      <c r="N701" s="23">
        <v>-0.41666666666666669</v>
      </c>
      <c r="O701" s="16">
        <v>0</v>
      </c>
      <c r="P701" s="15">
        <v>90</v>
      </c>
      <c r="Q701" s="15">
        <f>IFERROR(Table37[[#This Row],[Total]]/Table37[[#This Row],[Mins]]*Table37[[#This Row],[Adj mins]],0)</f>
        <v>0</v>
      </c>
      <c r="R701" s="15">
        <v>4.5999999999999996</v>
      </c>
      <c r="S701" s="16">
        <v>59</v>
      </c>
      <c r="T701" s="17">
        <v>1E-3</v>
      </c>
      <c r="U701" s="16">
        <v>9</v>
      </c>
      <c r="V701" s="71">
        <v>1.3</v>
      </c>
      <c r="W701" s="401" t="str">
        <f>IF(ISNA(MATCH($D701,'My Squad'!$C$2:$C$16,0)),"","Yes")</f>
        <v/>
      </c>
    </row>
    <row r="702" spans="1:23" ht="15.75" thickBot="1" x14ac:dyDescent="0.3">
      <c r="A702" s="577">
        <v>214</v>
      </c>
      <c r="B702" s="73">
        <v>11</v>
      </c>
      <c r="C702" s="5" t="s">
        <v>110</v>
      </c>
      <c r="D702" s="5" t="s">
        <v>182</v>
      </c>
      <c r="E702" s="70" t="s">
        <v>13</v>
      </c>
      <c r="F702" s="71">
        <v>4.7</v>
      </c>
      <c r="G702" s="71">
        <v>9.8333333333333328E-2</v>
      </c>
      <c r="H702" s="71">
        <v>4.3999999999999997E-2</v>
      </c>
      <c r="I702" s="71">
        <v>2.0666666666666667E-2</v>
      </c>
      <c r="J702" s="71">
        <v>0</v>
      </c>
      <c r="K702" s="71">
        <v>0.16566666666666666</v>
      </c>
      <c r="L702" s="71">
        <v>3.0666666666666665E-2</v>
      </c>
      <c r="M702" s="72">
        <v>0.35933333333333334</v>
      </c>
      <c r="N702" s="23">
        <v>-0.34907801418439716</v>
      </c>
      <c r="O702" s="16">
        <v>8.2249999999999996</v>
      </c>
      <c r="P702" s="15">
        <v>90</v>
      </c>
      <c r="Q702" s="15">
        <f>IFERROR(Table37[[#This Row],[Total]]/Table37[[#This Row],[Mins]]*Table37[[#This Row],[Adj mins]],0)</f>
        <v>3.9319148936170216</v>
      </c>
      <c r="R702" s="15">
        <v>0.6</v>
      </c>
      <c r="S702" s="16">
        <v>8</v>
      </c>
      <c r="T702" s="17">
        <v>1E-3</v>
      </c>
      <c r="U702" s="16">
        <v>6</v>
      </c>
      <c r="V702" s="71">
        <v>1</v>
      </c>
      <c r="W702" s="401" t="str">
        <f>IF(ISNA(MATCH($D702,'My Squad'!$C$2:$C$16,0)),"","Yes")</f>
        <v/>
      </c>
    </row>
    <row r="703" spans="1:23" ht="15.75" thickBot="1" x14ac:dyDescent="0.3">
      <c r="A703" s="577">
        <v>216</v>
      </c>
      <c r="B703" s="73">
        <v>11</v>
      </c>
      <c r="C703" s="5" t="s">
        <v>110</v>
      </c>
      <c r="D703" s="5" t="s">
        <v>546</v>
      </c>
      <c r="E703" s="70" t="s">
        <v>13</v>
      </c>
      <c r="F703" s="71">
        <v>4.8</v>
      </c>
      <c r="G703" s="71">
        <v>0.19</v>
      </c>
      <c r="H703" s="71">
        <v>0.432</v>
      </c>
      <c r="I703" s="71">
        <v>0.22066666666666668</v>
      </c>
      <c r="J703" s="71">
        <v>0</v>
      </c>
      <c r="K703" s="71">
        <v>1.7870000000000001</v>
      </c>
      <c r="L703" s="71">
        <v>0.19033333333333333</v>
      </c>
      <c r="M703" s="72">
        <v>2.82</v>
      </c>
      <c r="N703" s="23">
        <v>0.17083333333333331</v>
      </c>
      <c r="O703" s="16">
        <v>84.739000000000004</v>
      </c>
      <c r="P703" s="15">
        <v>90</v>
      </c>
      <c r="Q703" s="15">
        <f>IFERROR(Table37[[#This Row],[Total]]/Table37[[#This Row],[Mins]]*Table37[[#This Row],[Adj mins]],0)</f>
        <v>2.9950790073047826</v>
      </c>
      <c r="R703" s="15">
        <v>6.9</v>
      </c>
      <c r="S703" s="16">
        <v>78</v>
      </c>
      <c r="T703" s="17">
        <v>3.0000000000000001E-3</v>
      </c>
      <c r="U703" s="16">
        <v>15</v>
      </c>
      <c r="V703" s="71">
        <v>1.9</v>
      </c>
      <c r="W703" s="401" t="str">
        <f>IF(ISNA(MATCH($D703,'My Squad'!$C$2:$C$16,0)),"","Yes")</f>
        <v/>
      </c>
    </row>
    <row r="704" spans="1:23" ht="15.75" thickBot="1" x14ac:dyDescent="0.3">
      <c r="A704" s="577">
        <v>208</v>
      </c>
      <c r="B704" s="73">
        <v>11</v>
      </c>
      <c r="C704" s="5" t="s">
        <v>110</v>
      </c>
      <c r="D704" s="5" t="s">
        <v>281</v>
      </c>
      <c r="E704" s="70" t="s">
        <v>13</v>
      </c>
      <c r="F704" s="71">
        <v>4.4000000000000004</v>
      </c>
      <c r="G704" s="71">
        <v>0</v>
      </c>
      <c r="H704" s="71">
        <v>0</v>
      </c>
      <c r="I704" s="71">
        <v>0</v>
      </c>
      <c r="J704" s="71">
        <v>0</v>
      </c>
      <c r="K704" s="71">
        <v>0</v>
      </c>
      <c r="L704" s="71">
        <v>0</v>
      </c>
      <c r="M704" s="72">
        <v>0</v>
      </c>
      <c r="N704" s="23">
        <v>-0.45454545454545453</v>
      </c>
      <c r="O704" s="16">
        <v>0</v>
      </c>
      <c r="P704" s="15">
        <v>90</v>
      </c>
      <c r="Q704" s="15">
        <f>IFERROR(Table37[[#This Row],[Total]]/Table37[[#This Row],[Mins]]*Table37[[#This Row],[Adj mins]],0)</f>
        <v>0</v>
      </c>
      <c r="R704" s="15">
        <v>0</v>
      </c>
      <c r="S704" s="16" t="s">
        <v>374</v>
      </c>
      <c r="T704" s="17">
        <v>6.0000000000000001E-3</v>
      </c>
      <c r="U704" s="16">
        <v>0</v>
      </c>
      <c r="V704" s="71">
        <v>0</v>
      </c>
      <c r="W704" s="401" t="str">
        <f>IF(ISNA(MATCH($D704,'My Squad'!$C$2:$C$16,0)),"","Yes")</f>
        <v/>
      </c>
    </row>
    <row r="705" spans="1:23" ht="15.75" thickBot="1" x14ac:dyDescent="0.3">
      <c r="A705" s="577">
        <v>203</v>
      </c>
      <c r="B705" s="73">
        <v>11</v>
      </c>
      <c r="C705" s="5" t="s">
        <v>110</v>
      </c>
      <c r="D705" s="5" t="s">
        <v>211</v>
      </c>
      <c r="E705" s="70" t="s">
        <v>13</v>
      </c>
      <c r="F705" s="71">
        <v>4.9000000000000004</v>
      </c>
      <c r="G705" s="71">
        <v>0.14499999999999999</v>
      </c>
      <c r="H705" s="71">
        <v>0.28100000000000003</v>
      </c>
      <c r="I705" s="71">
        <v>0.17166666666666666</v>
      </c>
      <c r="J705" s="71">
        <v>0</v>
      </c>
      <c r="K705" s="71">
        <v>1.1723333333333334</v>
      </c>
      <c r="L705" s="71">
        <v>7.4333333333333335E-2</v>
      </c>
      <c r="M705" s="72">
        <v>1.8443333333333334</v>
      </c>
      <c r="N705" s="23">
        <v>-3.1768707482993187E-2</v>
      </c>
      <c r="O705" s="16">
        <v>66.135666666666665</v>
      </c>
      <c r="P705" s="15">
        <v>90</v>
      </c>
      <c r="Q705" s="15">
        <f>IFERROR(Table37[[#This Row],[Total]]/Table37[[#This Row],[Mins]]*Table37[[#This Row],[Adj mins]],0)</f>
        <v>2.509840882630149</v>
      </c>
      <c r="R705" s="15">
        <v>4.2</v>
      </c>
      <c r="S705" s="16">
        <v>47</v>
      </c>
      <c r="T705" s="17">
        <v>0</v>
      </c>
      <c r="U705" s="16">
        <v>8</v>
      </c>
      <c r="V705" s="71">
        <v>1</v>
      </c>
      <c r="W705" s="401" t="str">
        <f>IF(ISNA(MATCH($D705,'My Squad'!$C$2:$C$16,0)),"","Yes")</f>
        <v/>
      </c>
    </row>
    <row r="706" spans="1:23" ht="15.75" thickBot="1" x14ac:dyDescent="0.3">
      <c r="A706" s="577">
        <v>585</v>
      </c>
      <c r="B706" s="73">
        <v>11</v>
      </c>
      <c r="C706" s="5" t="s">
        <v>110</v>
      </c>
      <c r="D706" s="5" t="s">
        <v>1514</v>
      </c>
      <c r="E706" s="70" t="s">
        <v>13</v>
      </c>
      <c r="F706" s="71">
        <v>5.7</v>
      </c>
      <c r="G706" s="71">
        <v>0.50666666666666671</v>
      </c>
      <c r="H706" s="71">
        <v>0.2</v>
      </c>
      <c r="I706" s="71">
        <v>0.08</v>
      </c>
      <c r="J706" s="71">
        <v>0</v>
      </c>
      <c r="K706" s="71">
        <v>0.66200000000000003</v>
      </c>
      <c r="L706" s="71">
        <v>0.14033333333333334</v>
      </c>
      <c r="M706" s="72">
        <v>1.589</v>
      </c>
      <c r="N706" s="23">
        <v>-7.2105263157894742E-2</v>
      </c>
      <c r="O706" s="16">
        <v>32.19533333333333</v>
      </c>
      <c r="P706" s="15">
        <v>90</v>
      </c>
      <c r="Q706" s="15">
        <f>IFERROR(Table37[[#This Row],[Total]]/Table37[[#This Row],[Mins]]*Table37[[#This Row],[Adj mins]],0)</f>
        <v>4.4419481084215109</v>
      </c>
      <c r="R706" s="15">
        <v>3.4</v>
      </c>
      <c r="S706" s="16">
        <v>34</v>
      </c>
      <c r="T706" s="17">
        <v>2E-3</v>
      </c>
      <c r="U706" s="16">
        <v>14</v>
      </c>
      <c r="V706" s="71">
        <v>1.6</v>
      </c>
      <c r="W706" s="401" t="str">
        <f>IF(ISNA(MATCH($D706,'My Squad'!$C$2:$C$16,0)),"","Yes")</f>
        <v/>
      </c>
    </row>
    <row r="707" spans="1:23" ht="15.75" thickBot="1" x14ac:dyDescent="0.3">
      <c r="A707" s="577">
        <v>205</v>
      </c>
      <c r="B707" s="73">
        <v>11</v>
      </c>
      <c r="C707" s="5" t="s">
        <v>110</v>
      </c>
      <c r="D707" s="5" t="s">
        <v>1515</v>
      </c>
      <c r="E707" s="70" t="s">
        <v>13</v>
      </c>
      <c r="F707" s="71">
        <v>5.0999999999999996</v>
      </c>
      <c r="G707" s="71">
        <v>5.5E-2</v>
      </c>
      <c r="H707" s="71">
        <v>3.4000000000000002E-2</v>
      </c>
      <c r="I707" s="71">
        <v>2.4666666666666667E-2</v>
      </c>
      <c r="J707" s="71">
        <v>0</v>
      </c>
      <c r="K707" s="71">
        <v>0.16333333333333333</v>
      </c>
      <c r="L707" s="71">
        <v>1.2666666666666666E-2</v>
      </c>
      <c r="M707" s="72">
        <v>0.28966666666666668</v>
      </c>
      <c r="N707" s="23">
        <v>-0.33535947712418301</v>
      </c>
      <c r="O707" s="16">
        <v>9.4353333333333325</v>
      </c>
      <c r="P707" s="15">
        <v>90</v>
      </c>
      <c r="Q707" s="15">
        <f>IFERROR(Table37[[#This Row],[Total]]/Table37[[#This Row],[Mins]]*Table37[[#This Row],[Adj mins]],0)</f>
        <v>2.7630184413198617</v>
      </c>
      <c r="R707" s="15">
        <v>5.0999999999999996</v>
      </c>
      <c r="S707" s="16">
        <v>51</v>
      </c>
      <c r="T707" s="17">
        <v>1E-3</v>
      </c>
      <c r="U707" s="16">
        <v>13</v>
      </c>
      <c r="V707" s="71">
        <v>1.4</v>
      </c>
      <c r="W707" s="401" t="str">
        <f>IF(ISNA(MATCH($D707,'My Squad'!$C$2:$C$16,0)),"","Yes")</f>
        <v/>
      </c>
    </row>
    <row r="708" spans="1:23" ht="15.75" thickBot="1" x14ac:dyDescent="0.3">
      <c r="A708" s="577">
        <v>207</v>
      </c>
      <c r="B708" s="73">
        <v>11</v>
      </c>
      <c r="C708" s="5" t="s">
        <v>110</v>
      </c>
      <c r="D708" s="5" t="s">
        <v>249</v>
      </c>
      <c r="E708" s="70" t="s">
        <v>15</v>
      </c>
      <c r="F708" s="71">
        <v>7.3</v>
      </c>
      <c r="G708" s="71">
        <v>1.1866666666666668</v>
      </c>
      <c r="H708" s="71">
        <v>0.217</v>
      </c>
      <c r="I708" s="71">
        <v>0</v>
      </c>
      <c r="J708" s="71">
        <v>0</v>
      </c>
      <c r="K708" s="71">
        <v>1.2593333333333332</v>
      </c>
      <c r="L708" s="71">
        <v>0.45033333333333331</v>
      </c>
      <c r="M708" s="72">
        <v>3.1133333333333333</v>
      </c>
      <c r="N708" s="23">
        <v>0.15251141552511416</v>
      </c>
      <c r="O708" s="16">
        <v>63.991</v>
      </c>
      <c r="P708" s="15">
        <v>90</v>
      </c>
      <c r="Q708" s="15">
        <f>IFERROR(Table37[[#This Row],[Total]]/Table37[[#This Row],[Mins]]*Table37[[#This Row],[Adj mins]],0)</f>
        <v>4.3787407604194337</v>
      </c>
      <c r="R708" s="15">
        <v>6.4</v>
      </c>
      <c r="S708" s="16">
        <v>64</v>
      </c>
      <c r="T708" s="17">
        <v>0.03</v>
      </c>
      <c r="U708" s="16">
        <v>31</v>
      </c>
      <c r="V708" s="71">
        <v>3.4</v>
      </c>
      <c r="W708" s="401" t="str">
        <f>IF(ISNA(MATCH($D708,'My Squad'!$C$2:$C$16,0)),"","Yes")</f>
        <v/>
      </c>
    </row>
    <row r="709" spans="1:23" ht="15.75" thickBot="1" x14ac:dyDescent="0.3">
      <c r="A709" s="577">
        <v>11</v>
      </c>
      <c r="B709" s="73">
        <v>11</v>
      </c>
      <c r="C709" s="5" t="s">
        <v>110</v>
      </c>
      <c r="D709" s="5" t="s">
        <v>247</v>
      </c>
      <c r="E709" s="70" t="s">
        <v>15</v>
      </c>
      <c r="F709" s="71">
        <v>5.9</v>
      </c>
      <c r="G709" s="71">
        <v>0.73199999999999998</v>
      </c>
      <c r="H709" s="71">
        <v>0.34799999999999998</v>
      </c>
      <c r="I709" s="71">
        <v>0</v>
      </c>
      <c r="J709" s="71">
        <v>0</v>
      </c>
      <c r="K709" s="71">
        <v>1.4140000000000001</v>
      </c>
      <c r="L709" s="71">
        <v>0.28299999999999997</v>
      </c>
      <c r="M709" s="72">
        <v>2.7770000000000001</v>
      </c>
      <c r="N709" s="23">
        <v>0.13169491525423729</v>
      </c>
      <c r="O709" s="16">
        <v>73.822000000000003</v>
      </c>
      <c r="P709" s="15">
        <v>90</v>
      </c>
      <c r="Q709" s="15">
        <f>IFERROR(Table37[[#This Row],[Total]]/Table37[[#This Row],[Mins]]*Table37[[#This Row],[Adj mins]],0)</f>
        <v>3.3855761155211184</v>
      </c>
      <c r="R709" s="15">
        <v>4.5</v>
      </c>
      <c r="S709" s="16">
        <v>68</v>
      </c>
      <c r="T709" s="17">
        <v>8.0000000000000002E-3</v>
      </c>
      <c r="U709" s="16">
        <v>10</v>
      </c>
      <c r="V709" s="71">
        <v>1.7</v>
      </c>
      <c r="W709" s="401" t="str">
        <f>IF(ISNA(MATCH($D709,'My Squad'!$C$2:$C$16,0)),"","Yes")</f>
        <v/>
      </c>
    </row>
    <row r="710" spans="1:23" ht="15.75" thickBot="1" x14ac:dyDescent="0.3">
      <c r="A710" s="577">
        <v>227</v>
      </c>
      <c r="B710" s="73">
        <v>11</v>
      </c>
      <c r="C710" s="5" t="s">
        <v>91</v>
      </c>
      <c r="D710" s="5" t="s">
        <v>275</v>
      </c>
      <c r="E710" s="70" t="s">
        <v>16</v>
      </c>
      <c r="F710" s="71">
        <v>4</v>
      </c>
      <c r="G710" s="71">
        <v>0</v>
      </c>
      <c r="H710" s="71">
        <v>0</v>
      </c>
      <c r="I710" s="71">
        <v>2E-3</v>
      </c>
      <c r="J710" s="71">
        <v>2.3333333333333335E-3</v>
      </c>
      <c r="K710" s="71">
        <v>5.3333333333333332E-3</v>
      </c>
      <c r="L710" s="71">
        <v>1.3333333333333333E-3</v>
      </c>
      <c r="M710" s="72">
        <v>1.0999999999999999E-2</v>
      </c>
      <c r="N710" s="23">
        <v>-0.49725000000000003</v>
      </c>
      <c r="O710" s="16">
        <v>0.24</v>
      </c>
      <c r="P710" s="15">
        <v>90</v>
      </c>
      <c r="Q710" s="15">
        <f>IFERROR(Table37[[#This Row],[Total]]/Table37[[#This Row],[Mins]]*Table37[[#This Row],[Adj mins]],0)</f>
        <v>4.125</v>
      </c>
      <c r="R710" s="15">
        <v>0</v>
      </c>
      <c r="S710" s="16">
        <v>0</v>
      </c>
      <c r="T710" s="17">
        <v>4.0000000000000001E-3</v>
      </c>
      <c r="U710" s="16">
        <v>0</v>
      </c>
      <c r="V710" s="71">
        <v>0</v>
      </c>
      <c r="W710" s="401" t="str">
        <f>IF(ISNA(MATCH($D710,'My Squad'!$C$2:$C$16,0)),"","Yes")</f>
        <v/>
      </c>
    </row>
    <row r="711" spans="1:23" ht="15.75" thickBot="1" x14ac:dyDescent="0.3">
      <c r="A711" s="577">
        <v>235</v>
      </c>
      <c r="B711" s="73">
        <v>11</v>
      </c>
      <c r="C711" s="5" t="s">
        <v>91</v>
      </c>
      <c r="D711" s="5" t="s">
        <v>151</v>
      </c>
      <c r="E711" s="70" t="s">
        <v>16</v>
      </c>
      <c r="F711" s="71">
        <v>4.8</v>
      </c>
      <c r="G711" s="71">
        <v>0</v>
      </c>
      <c r="H711" s="71">
        <v>2.7E-2</v>
      </c>
      <c r="I711" s="71">
        <v>2.4333333333333318E-2</v>
      </c>
      <c r="J711" s="71">
        <v>0.55700000000000005</v>
      </c>
      <c r="K711" s="71">
        <v>1.8336666666666666</v>
      </c>
      <c r="L711" s="71">
        <v>6.433333333333334E-2</v>
      </c>
      <c r="M711" s="72">
        <v>2.5063333333333335</v>
      </c>
      <c r="N711" s="23">
        <v>0.10548611111111116</v>
      </c>
      <c r="O711" s="16">
        <v>85.483999999999995</v>
      </c>
      <c r="P711" s="15">
        <v>90</v>
      </c>
      <c r="Q711" s="15">
        <f>IFERROR(Table37[[#This Row],[Total]]/Table37[[#This Row],[Mins]]*Table37[[#This Row],[Adj mins]],0)</f>
        <v>2.6387394132235276</v>
      </c>
      <c r="R711" s="15">
        <v>9</v>
      </c>
      <c r="S711" s="16">
        <v>90</v>
      </c>
      <c r="T711" s="17">
        <v>0.1</v>
      </c>
      <c r="U711" s="16">
        <v>33</v>
      </c>
      <c r="V711" s="71">
        <v>3.7</v>
      </c>
      <c r="W711" s="401" t="str">
        <f>IF(ISNA(MATCH($D711,'My Squad'!$C$2:$C$16,0)),"","Yes")</f>
        <v/>
      </c>
    </row>
    <row r="712" spans="1:23" ht="15.75" thickBot="1" x14ac:dyDescent="0.3">
      <c r="A712" s="577">
        <v>624</v>
      </c>
      <c r="B712" s="73">
        <v>11</v>
      </c>
      <c r="C712" s="5" t="s">
        <v>91</v>
      </c>
      <c r="D712" s="5" t="s">
        <v>1349</v>
      </c>
      <c r="E712" s="70" t="s">
        <v>16</v>
      </c>
      <c r="F712" s="71">
        <v>4</v>
      </c>
      <c r="G712" s="71">
        <v>0</v>
      </c>
      <c r="H712" s="71">
        <v>1E-3</v>
      </c>
      <c r="I712" s="71">
        <v>6.9999999999999993E-3</v>
      </c>
      <c r="J712" s="71">
        <v>2.5333333333333333E-2</v>
      </c>
      <c r="K712" s="71">
        <v>8.7666666666666671E-2</v>
      </c>
      <c r="L712" s="71">
        <v>6.3333333333333332E-3</v>
      </c>
      <c r="M712" s="72">
        <v>0.12733333333333333</v>
      </c>
      <c r="N712" s="23">
        <v>-0.46816666666666668</v>
      </c>
      <c r="O712" s="16">
        <v>3.9433333333333334</v>
      </c>
      <c r="P712" s="15">
        <v>90</v>
      </c>
      <c r="Q712" s="15">
        <f>IFERROR(Table37[[#This Row],[Total]]/Table37[[#This Row],[Mins]]*Table37[[#This Row],[Adj mins]],0)</f>
        <v>2.9061707523245985</v>
      </c>
      <c r="R712" s="15">
        <v>0</v>
      </c>
      <c r="S712" s="16">
        <v>0</v>
      </c>
      <c r="T712" s="17">
        <v>3.0000000000000001E-3</v>
      </c>
      <c r="U712" s="16">
        <v>0</v>
      </c>
      <c r="V712" s="71">
        <v>0</v>
      </c>
      <c r="W712" s="401" t="str">
        <f>IF(ISNA(MATCH($D712,'My Squad'!$C$2:$C$16,0)),"","Yes")</f>
        <v/>
      </c>
    </row>
    <row r="713" spans="1:23" ht="15.75" thickBot="1" x14ac:dyDescent="0.3">
      <c r="A713" s="577">
        <v>238</v>
      </c>
      <c r="B713" s="73">
        <v>11</v>
      </c>
      <c r="C713" s="5" t="s">
        <v>91</v>
      </c>
      <c r="D713" s="5" t="s">
        <v>177</v>
      </c>
      <c r="E713" s="70" t="s">
        <v>14</v>
      </c>
      <c r="F713" s="71">
        <v>4.5</v>
      </c>
      <c r="G713" s="71">
        <v>8.2000000000000003E-2</v>
      </c>
      <c r="H713" s="71">
        <v>0.502</v>
      </c>
      <c r="I713" s="71">
        <v>5.7333333333333347E-2</v>
      </c>
      <c r="J713" s="71">
        <v>0</v>
      </c>
      <c r="K713" s="71">
        <v>1.5483333333333333</v>
      </c>
      <c r="L713" s="71">
        <v>0.24466666666666667</v>
      </c>
      <c r="M713" s="72">
        <v>2.4343333333333335</v>
      </c>
      <c r="N713" s="23">
        <v>9.6518518518518545E-2</v>
      </c>
      <c r="O713" s="16">
        <v>80.149000000000001</v>
      </c>
      <c r="P713" s="15">
        <v>90</v>
      </c>
      <c r="Q713" s="15">
        <f>IFERROR(Table37[[#This Row],[Total]]/Table37[[#This Row],[Mins]]*Table37[[#This Row],[Adj mins]],0)</f>
        <v>2.7335337933099604</v>
      </c>
      <c r="R713" s="15">
        <v>6.7</v>
      </c>
      <c r="S713" s="16">
        <v>86</v>
      </c>
      <c r="T713" s="17">
        <v>8.0000000000000002E-3</v>
      </c>
      <c r="U713" s="16">
        <v>27</v>
      </c>
      <c r="V713" s="71">
        <v>3.9</v>
      </c>
      <c r="W713" s="401" t="str">
        <f>IF(ISNA(MATCH($D713,'My Squad'!$C$2:$C$16,0)),"","Yes")</f>
        <v/>
      </c>
    </row>
    <row r="714" spans="1:23" ht="15.75" thickBot="1" x14ac:dyDescent="0.3">
      <c r="A714" s="577">
        <v>236</v>
      </c>
      <c r="B714" s="73">
        <v>11</v>
      </c>
      <c r="C714" s="5" t="s">
        <v>91</v>
      </c>
      <c r="D714" s="5" t="s">
        <v>158</v>
      </c>
      <c r="E714" s="70" t="s">
        <v>14</v>
      </c>
      <c r="F714" s="71">
        <v>4.8</v>
      </c>
      <c r="G714" s="71">
        <v>0.36399999999999999</v>
      </c>
      <c r="H714" s="71">
        <v>0.19500000000000001</v>
      </c>
      <c r="I714" s="71">
        <v>3.8666666666666627E-2</v>
      </c>
      <c r="J714" s="71">
        <v>0</v>
      </c>
      <c r="K714" s="71">
        <v>1.6349999999999998</v>
      </c>
      <c r="L714" s="71">
        <v>0.27100000000000002</v>
      </c>
      <c r="M714" s="72">
        <v>2.5036666666666667</v>
      </c>
      <c r="N714" s="23">
        <v>0.10493055555555557</v>
      </c>
      <c r="O714" s="16">
        <v>84.953999999999994</v>
      </c>
      <c r="P714" s="15">
        <v>90</v>
      </c>
      <c r="Q714" s="15">
        <f>IFERROR(Table37[[#This Row],[Total]]/Table37[[#This Row],[Mins]]*Table37[[#This Row],[Adj mins]],0)</f>
        <v>2.6523765802669685</v>
      </c>
      <c r="R714" s="15">
        <v>9</v>
      </c>
      <c r="S714" s="16">
        <v>90</v>
      </c>
      <c r="T714" s="17">
        <v>1.3999999999999999E-2</v>
      </c>
      <c r="U714" s="16">
        <v>21</v>
      </c>
      <c r="V714" s="71">
        <v>2.2999999999999998</v>
      </c>
      <c r="W714" s="401" t="str">
        <f>IF(ISNA(MATCH($D714,'My Squad'!$C$2:$C$16,0)),"","Yes")</f>
        <v/>
      </c>
    </row>
    <row r="715" spans="1:23" ht="15.75" thickBot="1" x14ac:dyDescent="0.3">
      <c r="A715" s="577">
        <v>219</v>
      </c>
      <c r="B715" s="73">
        <v>11</v>
      </c>
      <c r="C715" s="5" t="s">
        <v>91</v>
      </c>
      <c r="D715" s="5" t="s">
        <v>174</v>
      </c>
      <c r="E715" s="70" t="s">
        <v>14</v>
      </c>
      <c r="F715" s="71">
        <v>4.8</v>
      </c>
      <c r="G715" s="71">
        <v>0.38</v>
      </c>
      <c r="H715" s="71">
        <v>7.6999999999999999E-2</v>
      </c>
      <c r="I715" s="71">
        <v>4.6333333333333226E-2</v>
      </c>
      <c r="J715" s="71">
        <v>0</v>
      </c>
      <c r="K715" s="71">
        <v>1.6546666666666667</v>
      </c>
      <c r="L715" s="71">
        <v>0.151</v>
      </c>
      <c r="M715" s="72">
        <v>2.3090000000000002</v>
      </c>
      <c r="N715" s="23">
        <v>6.4375000000000043E-2</v>
      </c>
      <c r="O715" s="16">
        <v>84.176000000000002</v>
      </c>
      <c r="P715" s="15">
        <v>90</v>
      </c>
      <c r="Q715" s="15">
        <f>IFERROR(Table37[[#This Row],[Total]]/Table37[[#This Row],[Mins]]*Table37[[#This Row],[Adj mins]],0)</f>
        <v>2.4687559399353733</v>
      </c>
      <c r="R715" s="15">
        <v>1.1000000000000001</v>
      </c>
      <c r="S715" s="16">
        <v>48</v>
      </c>
      <c r="T715" s="17">
        <v>6.9999999999999993E-3</v>
      </c>
      <c r="U715" s="16">
        <v>3</v>
      </c>
      <c r="V715" s="71">
        <v>1.5</v>
      </c>
      <c r="W715" s="401" t="str">
        <f>IF(ISNA(MATCH($D715,'My Squad'!$C$2:$C$16,0)),"","Yes")</f>
        <v/>
      </c>
    </row>
    <row r="716" spans="1:23" ht="15.75" thickBot="1" x14ac:dyDescent="0.3">
      <c r="A716" s="577">
        <v>228</v>
      </c>
      <c r="B716" s="73">
        <v>11</v>
      </c>
      <c r="C716" s="5" t="s">
        <v>91</v>
      </c>
      <c r="D716" s="5" t="s">
        <v>260</v>
      </c>
      <c r="E716" s="70" t="s">
        <v>14</v>
      </c>
      <c r="F716" s="71">
        <v>4.2</v>
      </c>
      <c r="G716" s="71">
        <v>2.1999999999999999E-2</v>
      </c>
      <c r="H716" s="71">
        <v>7.0000000000000001E-3</v>
      </c>
      <c r="I716" s="71">
        <v>-8.3333333333333315E-3</v>
      </c>
      <c r="J716" s="71">
        <v>0</v>
      </c>
      <c r="K716" s="71">
        <v>0.153</v>
      </c>
      <c r="L716" s="71">
        <v>8.6666666666666663E-3</v>
      </c>
      <c r="M716" s="72">
        <v>0.18233333333333332</v>
      </c>
      <c r="N716" s="23">
        <v>-0.43277777777777776</v>
      </c>
      <c r="O716" s="16">
        <v>7.581666666666667</v>
      </c>
      <c r="P716" s="15">
        <v>90</v>
      </c>
      <c r="Q716" s="15">
        <f>IFERROR(Table37[[#This Row],[Total]]/Table37[[#This Row],[Mins]]*Table37[[#This Row],[Adj mins]],0)</f>
        <v>2.1644317432402724</v>
      </c>
      <c r="R716" s="15">
        <v>8</v>
      </c>
      <c r="S716" s="16">
        <v>90</v>
      </c>
      <c r="T716" s="17">
        <v>9.8000000000000004E-2</v>
      </c>
      <c r="U716" s="16">
        <v>31</v>
      </c>
      <c r="V716" s="71">
        <v>3.9</v>
      </c>
      <c r="W716" s="401" t="str">
        <f>IF(ISNA(MATCH($D716,'My Squad'!$C$2:$C$16,0)),"","Yes")</f>
        <v/>
      </c>
    </row>
    <row r="717" spans="1:23" ht="15.75" thickBot="1" x14ac:dyDescent="0.3">
      <c r="A717" s="577">
        <v>234</v>
      </c>
      <c r="B717" s="73">
        <v>11</v>
      </c>
      <c r="C717" s="5" t="s">
        <v>91</v>
      </c>
      <c r="D717" s="5" t="s">
        <v>253</v>
      </c>
      <c r="E717" s="70" t="s">
        <v>14</v>
      </c>
      <c r="F717" s="71">
        <v>4.4000000000000004</v>
      </c>
      <c r="G717" s="71">
        <v>8.0000000000000002E-3</v>
      </c>
      <c r="H717" s="71">
        <v>1.2999999999999999E-2</v>
      </c>
      <c r="I717" s="71">
        <v>-1.6999999999999998E-2</v>
      </c>
      <c r="J717" s="71">
        <v>0</v>
      </c>
      <c r="K717" s="71">
        <v>0.10066666666666665</v>
      </c>
      <c r="L717" s="71">
        <v>6.3333333333333332E-3</v>
      </c>
      <c r="M717" s="72">
        <v>0.111</v>
      </c>
      <c r="N717" s="23">
        <v>-0.42931818181818177</v>
      </c>
      <c r="O717" s="16">
        <v>5.2886666666666668</v>
      </c>
      <c r="P717" s="15">
        <v>90</v>
      </c>
      <c r="Q717" s="15">
        <f>IFERROR(Table37[[#This Row],[Total]]/Table37[[#This Row],[Mins]]*Table37[[#This Row],[Adj mins]],0)</f>
        <v>1.8889449136518339</v>
      </c>
      <c r="R717" s="15">
        <v>0</v>
      </c>
      <c r="S717" s="16">
        <v>0</v>
      </c>
      <c r="T717" s="17">
        <v>0</v>
      </c>
      <c r="U717" s="16">
        <v>0</v>
      </c>
      <c r="V717" s="71">
        <v>0</v>
      </c>
      <c r="W717" s="401" t="str">
        <f>IF(ISNA(MATCH($D717,'My Squad'!$C$2:$C$16,0)),"","Yes")</f>
        <v/>
      </c>
    </row>
    <row r="718" spans="1:23" ht="15.75" thickBot="1" x14ac:dyDescent="0.3">
      <c r="A718" s="577">
        <v>221</v>
      </c>
      <c r="B718" s="73">
        <v>11</v>
      </c>
      <c r="C718" s="5" t="s">
        <v>91</v>
      </c>
      <c r="D718" s="5" t="s">
        <v>273</v>
      </c>
      <c r="E718" s="70" t="s">
        <v>14</v>
      </c>
      <c r="F718" s="71">
        <v>4.3</v>
      </c>
      <c r="G718" s="71">
        <v>1.4E-2</v>
      </c>
      <c r="H718" s="71">
        <v>5.0000000000000001E-3</v>
      </c>
      <c r="I718" s="71">
        <v>3.6666666666666653E-3</v>
      </c>
      <c r="J718" s="71">
        <v>0</v>
      </c>
      <c r="K718" s="71">
        <v>8.7333333333333332E-2</v>
      </c>
      <c r="L718" s="71">
        <v>0.01</v>
      </c>
      <c r="M718" s="72">
        <v>0.12</v>
      </c>
      <c r="N718" s="23">
        <v>-0.43720930232558136</v>
      </c>
      <c r="O718" s="16">
        <v>4.1100000000000003</v>
      </c>
      <c r="P718" s="15">
        <v>90</v>
      </c>
      <c r="Q718" s="15">
        <f>IFERROR(Table37[[#This Row],[Total]]/Table37[[#This Row],[Mins]]*Table37[[#This Row],[Adj mins]],0)</f>
        <v>2.6277372262773717</v>
      </c>
      <c r="R718" s="15">
        <v>1</v>
      </c>
      <c r="S718" s="16">
        <v>90</v>
      </c>
      <c r="T718" s="17">
        <v>0</v>
      </c>
      <c r="U718" s="16">
        <v>1</v>
      </c>
      <c r="V718" s="71">
        <v>1</v>
      </c>
      <c r="W718" s="401" t="str">
        <f>IF(ISNA(MATCH($D718,'My Squad'!$C$2:$C$16,0)),"","Yes")</f>
        <v/>
      </c>
    </row>
    <row r="719" spans="1:23" ht="15.75" thickBot="1" x14ac:dyDescent="0.3">
      <c r="A719" s="577">
        <v>231</v>
      </c>
      <c r="B719" s="73">
        <v>11</v>
      </c>
      <c r="C719" s="5" t="s">
        <v>91</v>
      </c>
      <c r="D719" s="5" t="s">
        <v>155</v>
      </c>
      <c r="E719" s="70" t="s">
        <v>14</v>
      </c>
      <c r="F719" s="71">
        <v>4.3</v>
      </c>
      <c r="G719" s="71">
        <v>9.8000000000000004E-2</v>
      </c>
      <c r="H719" s="71">
        <v>0.224</v>
      </c>
      <c r="I719" s="71">
        <v>2.3333333333333317E-2</v>
      </c>
      <c r="J719" s="71">
        <v>0</v>
      </c>
      <c r="K719" s="71">
        <v>1.8540000000000001</v>
      </c>
      <c r="L719" s="71">
        <v>0.15066666666666667</v>
      </c>
      <c r="M719" s="72">
        <v>2.35</v>
      </c>
      <c r="N719" s="23">
        <v>8.1395348837209322E-2</v>
      </c>
      <c r="O719" s="16">
        <v>88.450333333333333</v>
      </c>
      <c r="P719" s="15">
        <v>90</v>
      </c>
      <c r="Q719" s="15">
        <f>IFERROR(Table37[[#This Row],[Total]]/Table37[[#This Row],[Mins]]*Table37[[#This Row],[Adj mins]],0)</f>
        <v>2.3911724470606859</v>
      </c>
      <c r="R719" s="15">
        <v>6.3</v>
      </c>
      <c r="S719" s="16">
        <v>81</v>
      </c>
      <c r="T719" s="17">
        <v>4.2000000000000003E-2</v>
      </c>
      <c r="U719" s="16">
        <v>14</v>
      </c>
      <c r="V719" s="71">
        <v>2</v>
      </c>
      <c r="W719" s="401" t="str">
        <f>IF(ISNA(MATCH($D719,'My Squad'!$C$2:$C$16,0)),"","Yes")</f>
        <v/>
      </c>
    </row>
    <row r="720" spans="1:23" ht="15.75" thickBot="1" x14ac:dyDescent="0.3">
      <c r="A720" s="577">
        <v>582</v>
      </c>
      <c r="B720" s="73">
        <v>11</v>
      </c>
      <c r="C720" s="5" t="s">
        <v>91</v>
      </c>
      <c r="D720" s="5" t="s">
        <v>1059</v>
      </c>
      <c r="E720" s="70" t="s">
        <v>14</v>
      </c>
      <c r="F720" s="71">
        <v>4.7</v>
      </c>
      <c r="G720" s="71">
        <v>0.01</v>
      </c>
      <c r="H720" s="71">
        <v>1E-3</v>
      </c>
      <c r="I720" s="71">
        <v>-2.3333333333333331E-3</v>
      </c>
      <c r="J720" s="71">
        <v>0</v>
      </c>
      <c r="K720" s="71">
        <v>4.7666666666666663E-2</v>
      </c>
      <c r="L720" s="71">
        <v>4.0000000000000001E-3</v>
      </c>
      <c r="M720" s="72">
        <v>6.0333333333333336E-2</v>
      </c>
      <c r="N720" s="23">
        <v>-0.4126950354609929</v>
      </c>
      <c r="O720" s="16">
        <v>2.34</v>
      </c>
      <c r="P720" s="15">
        <v>90</v>
      </c>
      <c r="Q720" s="15">
        <f>IFERROR(Table37[[#This Row],[Total]]/Table37[[#This Row],[Mins]]*Table37[[#This Row],[Adj mins]],0)</f>
        <v>2.3205128205128207</v>
      </c>
      <c r="R720" s="15">
        <v>0.3</v>
      </c>
      <c r="S720" s="16">
        <v>27</v>
      </c>
      <c r="T720" s="17">
        <v>2E-3</v>
      </c>
      <c r="U720" s="16">
        <v>0</v>
      </c>
      <c r="V720" s="71">
        <v>0</v>
      </c>
      <c r="W720" s="401" t="str">
        <f>IF(ISNA(MATCH($D720,'My Squad'!$C$2:$C$16,0)),"","Yes")</f>
        <v/>
      </c>
    </row>
    <row r="721" spans="1:23" ht="15.75" thickBot="1" x14ac:dyDescent="0.3">
      <c r="A721" s="577">
        <v>627</v>
      </c>
      <c r="B721" s="73">
        <v>11</v>
      </c>
      <c r="C721" s="5" t="s">
        <v>91</v>
      </c>
      <c r="D721" s="5" t="s">
        <v>1516</v>
      </c>
      <c r="E721" s="70" t="s">
        <v>14</v>
      </c>
      <c r="F721" s="71">
        <v>4</v>
      </c>
      <c r="G721" s="71">
        <v>0</v>
      </c>
      <c r="H721" s="71">
        <v>0</v>
      </c>
      <c r="I721" s="71">
        <v>-2.9999999999999992E-3</v>
      </c>
      <c r="J721" s="71">
        <v>0</v>
      </c>
      <c r="K721" s="71">
        <v>2.1000000000000001E-2</v>
      </c>
      <c r="L721" s="71">
        <v>3.3333333333333332E-4</v>
      </c>
      <c r="M721" s="72">
        <v>1.8333333333333333E-2</v>
      </c>
      <c r="N721" s="23">
        <v>-0.49541666666666667</v>
      </c>
      <c r="O721" s="16">
        <v>1.204</v>
      </c>
      <c r="P721" s="15">
        <v>90</v>
      </c>
      <c r="Q721" s="15">
        <f>IFERROR(Table37[[#This Row],[Total]]/Table37[[#This Row],[Mins]]*Table37[[#This Row],[Adj mins]],0)</f>
        <v>1.3704318936877076</v>
      </c>
      <c r="R721" s="15">
        <v>1</v>
      </c>
      <c r="S721" s="16">
        <v>90</v>
      </c>
      <c r="T721" s="17">
        <v>1E-3</v>
      </c>
      <c r="U721" s="16">
        <v>0</v>
      </c>
      <c r="V721" s="71">
        <v>0</v>
      </c>
      <c r="W721" s="401" t="str">
        <f>IF(ISNA(MATCH($D721,'My Squad'!$C$2:$C$16,0)),"","Yes")</f>
        <v/>
      </c>
    </row>
    <row r="722" spans="1:23" ht="15.75" thickBot="1" x14ac:dyDescent="0.3">
      <c r="A722" s="577">
        <v>651</v>
      </c>
      <c r="B722" s="73">
        <v>11</v>
      </c>
      <c r="C722" s="5" t="s">
        <v>91</v>
      </c>
      <c r="D722" s="5" t="s">
        <v>1517</v>
      </c>
      <c r="E722" s="70" t="s">
        <v>13</v>
      </c>
      <c r="F722" s="71">
        <v>5</v>
      </c>
      <c r="G722" s="71">
        <v>0.08</v>
      </c>
      <c r="H722" s="71">
        <v>5.0999999999999997E-2</v>
      </c>
      <c r="I722" s="71">
        <v>5.8999999999999997E-2</v>
      </c>
      <c r="J722" s="71">
        <v>0</v>
      </c>
      <c r="K722" s="71">
        <v>0.59533333333333327</v>
      </c>
      <c r="L722" s="71">
        <v>0.02</v>
      </c>
      <c r="M722" s="72">
        <v>0.80533333333333335</v>
      </c>
      <c r="N722" s="23">
        <v>-0.2389333333333333</v>
      </c>
      <c r="O722" s="16">
        <v>31.141666666666666</v>
      </c>
      <c r="P722" s="15">
        <v>90</v>
      </c>
      <c r="Q722" s="15">
        <f>IFERROR(Table37[[#This Row],[Total]]/Table37[[#This Row],[Mins]]*Table37[[#This Row],[Adj mins]],0)</f>
        <v>2.3274284185175276</v>
      </c>
      <c r="R722" s="15">
        <v>3.1</v>
      </c>
      <c r="S722" s="16">
        <v>46</v>
      </c>
      <c r="T722" s="17">
        <v>0</v>
      </c>
      <c r="U722" s="16">
        <v>8</v>
      </c>
      <c r="V722" s="71">
        <v>1.3</v>
      </c>
      <c r="W722" s="401" t="str">
        <f>IF(ISNA(MATCH($D722,'My Squad'!$C$2:$C$16,0)),"","Yes")</f>
        <v/>
      </c>
    </row>
    <row r="723" spans="1:23" ht="15.75" thickBot="1" x14ac:dyDescent="0.3">
      <c r="A723" s="577">
        <v>603</v>
      </c>
      <c r="B723" s="73">
        <v>11</v>
      </c>
      <c r="C723" s="5" t="s">
        <v>91</v>
      </c>
      <c r="D723" s="5" t="s">
        <v>1518</v>
      </c>
      <c r="E723" s="70" t="s">
        <v>13</v>
      </c>
      <c r="F723" s="71">
        <v>4.5</v>
      </c>
      <c r="G723" s="71">
        <v>4.8333333333333332E-2</v>
      </c>
      <c r="H723" s="71">
        <v>0.04</v>
      </c>
      <c r="I723" s="71">
        <v>1.2999999999999999E-2</v>
      </c>
      <c r="J723" s="71">
        <v>0</v>
      </c>
      <c r="K723" s="71">
        <v>0.14466666666666667</v>
      </c>
      <c r="L723" s="71">
        <v>2.0666666666666667E-2</v>
      </c>
      <c r="M723" s="72">
        <v>0.26666666666666666</v>
      </c>
      <c r="N723" s="23">
        <v>-0.38518518518518519</v>
      </c>
      <c r="O723" s="16">
        <v>7.3596666666666666</v>
      </c>
      <c r="P723" s="15">
        <v>90</v>
      </c>
      <c r="Q723" s="15">
        <f>IFERROR(Table37[[#This Row],[Total]]/Table37[[#This Row],[Mins]]*Table37[[#This Row],[Adj mins]],0)</f>
        <v>3.2610172562163138</v>
      </c>
      <c r="R723" s="15">
        <v>0</v>
      </c>
      <c r="S723" s="16">
        <v>1</v>
      </c>
      <c r="T723" s="17">
        <v>2E-3</v>
      </c>
      <c r="U723" s="16">
        <v>1</v>
      </c>
      <c r="V723" s="71">
        <v>1</v>
      </c>
      <c r="W723" s="401" t="str">
        <f>IF(ISNA(MATCH($D723,'My Squad'!$C$2:$C$16,0)),"","Yes")</f>
        <v/>
      </c>
    </row>
    <row r="724" spans="1:23" ht="15.75" thickBot="1" x14ac:dyDescent="0.3">
      <c r="A724" s="577">
        <v>577</v>
      </c>
      <c r="B724" s="73">
        <v>11</v>
      </c>
      <c r="C724" s="5" t="s">
        <v>91</v>
      </c>
      <c r="D724" s="5" t="s">
        <v>1060</v>
      </c>
      <c r="E724" s="70" t="s">
        <v>13</v>
      </c>
      <c r="F724" s="71">
        <v>5.2</v>
      </c>
      <c r="G724" s="71">
        <v>0.62333333333333329</v>
      </c>
      <c r="H724" s="71">
        <v>0.32900000000000001</v>
      </c>
      <c r="I724" s="71">
        <v>0.14766666666666667</v>
      </c>
      <c r="J724" s="71">
        <v>0</v>
      </c>
      <c r="K724" s="71">
        <v>1.4913333333333334</v>
      </c>
      <c r="L724" s="71">
        <v>0.19166666666666668</v>
      </c>
      <c r="M724" s="72">
        <v>2.7829999999999999</v>
      </c>
      <c r="N724" s="23">
        <v>0.15057692307692305</v>
      </c>
      <c r="O724" s="16">
        <v>75.928333333333327</v>
      </c>
      <c r="P724" s="15">
        <v>90</v>
      </c>
      <c r="Q724" s="15">
        <f>IFERROR(Table37[[#This Row],[Total]]/Table37[[#This Row],[Mins]]*Table37[[#This Row],[Adj mins]],0)</f>
        <v>3.2987685756305285</v>
      </c>
      <c r="R724" s="15">
        <v>1.9</v>
      </c>
      <c r="S724" s="16">
        <v>34</v>
      </c>
      <c r="T724" s="17">
        <v>1E-3</v>
      </c>
      <c r="U724" s="16">
        <v>7</v>
      </c>
      <c r="V724" s="71">
        <v>1.4</v>
      </c>
      <c r="W724" s="401" t="str">
        <f>IF(ISNA(MATCH($D724,'My Squad'!$C$2:$C$16,0)),"","Yes")</f>
        <v/>
      </c>
    </row>
    <row r="725" spans="1:23" ht="15.75" thickBot="1" x14ac:dyDescent="0.3">
      <c r="A725" s="577">
        <v>217</v>
      </c>
      <c r="B725" s="73">
        <v>11</v>
      </c>
      <c r="C725" s="5" t="s">
        <v>91</v>
      </c>
      <c r="D725" s="5" t="s">
        <v>98</v>
      </c>
      <c r="E725" s="70" t="s">
        <v>13</v>
      </c>
      <c r="F725" s="71">
        <v>5.2</v>
      </c>
      <c r="G725" s="71">
        <v>0.52833333333333332</v>
      </c>
      <c r="H725" s="71">
        <v>0.24299999999999999</v>
      </c>
      <c r="I725" s="71">
        <v>0.13833333333333334</v>
      </c>
      <c r="J725" s="71">
        <v>0</v>
      </c>
      <c r="K725" s="71">
        <v>1.4350000000000001</v>
      </c>
      <c r="L725" s="71">
        <v>0.14933333333333335</v>
      </c>
      <c r="M725" s="72">
        <v>2.4940000000000002</v>
      </c>
      <c r="N725" s="23">
        <v>9.5000000000000043E-2</v>
      </c>
      <c r="O725" s="16">
        <v>73.843333333333334</v>
      </c>
      <c r="P725" s="15">
        <v>90</v>
      </c>
      <c r="Q725" s="15">
        <f>IFERROR(Table37[[#This Row],[Total]]/Table37[[#This Row],[Mins]]*Table37[[#This Row],[Adj mins]],0)</f>
        <v>3.0396785988353723</v>
      </c>
      <c r="R725" s="15">
        <v>6.3</v>
      </c>
      <c r="S725" s="16">
        <v>71</v>
      </c>
      <c r="T725" s="17">
        <v>2E-3</v>
      </c>
      <c r="U725" s="16">
        <v>16</v>
      </c>
      <c r="V725" s="71">
        <v>2</v>
      </c>
      <c r="W725" s="401" t="str">
        <f>IF(ISNA(MATCH($D725,'My Squad'!$C$2:$C$16,0)),"","Yes")</f>
        <v/>
      </c>
    </row>
    <row r="726" spans="1:23" ht="15.75" thickBot="1" x14ac:dyDescent="0.3">
      <c r="A726" s="577">
        <v>226</v>
      </c>
      <c r="B726" s="73">
        <v>11</v>
      </c>
      <c r="C726" s="5" t="s">
        <v>91</v>
      </c>
      <c r="D726" s="5" t="s">
        <v>298</v>
      </c>
      <c r="E726" s="70" t="s">
        <v>13</v>
      </c>
      <c r="F726" s="71">
        <v>4.5</v>
      </c>
      <c r="G726" s="71">
        <v>0</v>
      </c>
      <c r="H726" s="71">
        <v>0</v>
      </c>
      <c r="I726" s="71">
        <v>0</v>
      </c>
      <c r="J726" s="71">
        <v>0</v>
      </c>
      <c r="K726" s="71">
        <v>0</v>
      </c>
      <c r="L726" s="71">
        <v>0</v>
      </c>
      <c r="M726" s="72">
        <v>0</v>
      </c>
      <c r="N726" s="23">
        <v>-0.44444444444444442</v>
      </c>
      <c r="O726" s="16">
        <v>0</v>
      </c>
      <c r="P726" s="15">
        <v>90</v>
      </c>
      <c r="Q726" s="15">
        <f>IFERROR(Table37[[#This Row],[Total]]/Table37[[#This Row],[Mins]]*Table37[[#This Row],[Adj mins]],0)</f>
        <v>0</v>
      </c>
      <c r="R726" s="15">
        <v>4.3</v>
      </c>
      <c r="S726" s="16">
        <v>64</v>
      </c>
      <c r="T726" s="17">
        <v>8.0000000000000002E-3</v>
      </c>
      <c r="U726" s="16">
        <v>8</v>
      </c>
      <c r="V726" s="71">
        <v>1.3</v>
      </c>
      <c r="W726" s="401" t="str">
        <f>IF(ISNA(MATCH($D726,'My Squad'!$C$2:$C$16,0)),"","Yes")</f>
        <v/>
      </c>
    </row>
    <row r="727" spans="1:23" ht="15.75" thickBot="1" x14ac:dyDescent="0.3">
      <c r="A727" s="577">
        <v>230</v>
      </c>
      <c r="B727" s="73">
        <v>11</v>
      </c>
      <c r="C727" s="5" t="s">
        <v>91</v>
      </c>
      <c r="D727" s="5" t="s">
        <v>92</v>
      </c>
      <c r="E727" s="70" t="s">
        <v>13</v>
      </c>
      <c r="F727" s="71">
        <v>5.8</v>
      </c>
      <c r="G727" s="71">
        <v>0.39</v>
      </c>
      <c r="H727" s="71">
        <v>0.68300000000000005</v>
      </c>
      <c r="I727" s="71">
        <v>0.129</v>
      </c>
      <c r="J727" s="71">
        <v>0</v>
      </c>
      <c r="K727" s="71">
        <v>1.4276666666666666</v>
      </c>
      <c r="L727" s="71">
        <v>0.215</v>
      </c>
      <c r="M727" s="72">
        <v>2.8446666666666665</v>
      </c>
      <c r="N727" s="23">
        <v>0.14563218390804594</v>
      </c>
      <c r="O727" s="16">
        <v>68.225333333333339</v>
      </c>
      <c r="P727" s="15">
        <v>90</v>
      </c>
      <c r="Q727" s="15">
        <f>IFERROR(Table37[[#This Row],[Total]]/Table37[[#This Row],[Mins]]*Table37[[#This Row],[Adj mins]],0)</f>
        <v>3.7525650296077697</v>
      </c>
      <c r="R727" s="15">
        <v>8.9</v>
      </c>
      <c r="S727" s="16">
        <v>89</v>
      </c>
      <c r="T727" s="17">
        <v>0.129</v>
      </c>
      <c r="U727" s="16">
        <v>49</v>
      </c>
      <c r="V727" s="71">
        <v>5.4</v>
      </c>
      <c r="W727" s="401" t="str">
        <f>IF(ISNA(MATCH($D727,'My Squad'!$C$2:$C$16,0)),"","Yes")</f>
        <v/>
      </c>
    </row>
    <row r="728" spans="1:23" ht="15.75" thickBot="1" x14ac:dyDescent="0.3">
      <c r="A728" s="577">
        <v>222</v>
      </c>
      <c r="B728" s="73">
        <v>11</v>
      </c>
      <c r="C728" s="5" t="s">
        <v>91</v>
      </c>
      <c r="D728" s="5" t="s">
        <v>162</v>
      </c>
      <c r="E728" s="70" t="s">
        <v>13</v>
      </c>
      <c r="F728" s="71">
        <v>4.9000000000000004</v>
      </c>
      <c r="G728" s="71">
        <v>0.10833333333333334</v>
      </c>
      <c r="H728" s="71">
        <v>0.01</v>
      </c>
      <c r="I728" s="71">
        <v>2.8666666666666667E-2</v>
      </c>
      <c r="J728" s="71">
        <v>0</v>
      </c>
      <c r="K728" s="71">
        <v>0.31833333333333336</v>
      </c>
      <c r="L728" s="71">
        <v>3.7333333333333336E-2</v>
      </c>
      <c r="M728" s="72">
        <v>0.50266666666666671</v>
      </c>
      <c r="N728" s="23">
        <v>-0.30557823129251693</v>
      </c>
      <c r="O728" s="16">
        <v>16.521333333333335</v>
      </c>
      <c r="P728" s="15">
        <v>90</v>
      </c>
      <c r="Q728" s="15">
        <f>IFERROR(Table37[[#This Row],[Total]]/Table37[[#This Row],[Mins]]*Table37[[#This Row],[Adj mins]],0)</f>
        <v>2.7382777822613189</v>
      </c>
      <c r="R728" s="15">
        <v>6.2</v>
      </c>
      <c r="S728" s="16">
        <v>69</v>
      </c>
      <c r="T728" s="17">
        <v>1E-3</v>
      </c>
      <c r="U728" s="16">
        <v>15</v>
      </c>
      <c r="V728" s="71">
        <v>1.9</v>
      </c>
      <c r="W728" s="401" t="str">
        <f>IF(ISNA(MATCH($D728,'My Squad'!$C$2:$C$16,0)),"","Yes")</f>
        <v/>
      </c>
    </row>
    <row r="729" spans="1:23" ht="15.75" thickBot="1" x14ac:dyDescent="0.3">
      <c r="A729" s="577">
        <v>224</v>
      </c>
      <c r="B729" s="73">
        <v>11</v>
      </c>
      <c r="C729" s="5" t="s">
        <v>91</v>
      </c>
      <c r="D729" s="5" t="s">
        <v>103</v>
      </c>
      <c r="E729" s="70" t="s">
        <v>13</v>
      </c>
      <c r="F729" s="71">
        <v>5.3</v>
      </c>
      <c r="G729" s="71">
        <v>0.76166666666666671</v>
      </c>
      <c r="H729" s="71">
        <v>0.46400000000000002</v>
      </c>
      <c r="I729" s="71">
        <v>0.16333333333333333</v>
      </c>
      <c r="J729" s="71">
        <v>0</v>
      </c>
      <c r="K729" s="71">
        <v>1.8656666666666666</v>
      </c>
      <c r="L729" s="71">
        <v>0.20200000000000001</v>
      </c>
      <c r="M729" s="72">
        <v>3.4566666666666666</v>
      </c>
      <c r="N729" s="23">
        <v>0.27484276729559748</v>
      </c>
      <c r="O729" s="16">
        <v>87.269666666666666</v>
      </c>
      <c r="P729" s="15">
        <v>90</v>
      </c>
      <c r="Q729" s="15">
        <f>IFERROR(Table37[[#This Row],[Total]]/Table37[[#This Row],[Mins]]*Table37[[#This Row],[Adj mins]],0)</f>
        <v>3.5648125159944843</v>
      </c>
      <c r="R729" s="15">
        <v>6.6</v>
      </c>
      <c r="S729" s="16">
        <v>66</v>
      </c>
      <c r="T729" s="17">
        <v>1E-3</v>
      </c>
      <c r="U729" s="16">
        <v>20</v>
      </c>
      <c r="V729" s="71">
        <v>2.2000000000000002</v>
      </c>
      <c r="W729" s="401" t="str">
        <f>IF(ISNA(MATCH($D729,'My Squad'!$C$2:$C$16,0)),"","Yes")</f>
        <v/>
      </c>
    </row>
    <row r="730" spans="1:23" ht="15.75" thickBot="1" x14ac:dyDescent="0.3">
      <c r="A730" s="577">
        <v>223</v>
      </c>
      <c r="B730" s="73">
        <v>11</v>
      </c>
      <c r="C730" s="5" t="s">
        <v>91</v>
      </c>
      <c r="D730" s="5" t="s">
        <v>331</v>
      </c>
      <c r="E730" s="70" t="s">
        <v>13</v>
      </c>
      <c r="F730" s="71">
        <v>5</v>
      </c>
      <c r="G730" s="71">
        <v>0</v>
      </c>
      <c r="H730" s="71">
        <v>0</v>
      </c>
      <c r="I730" s="71">
        <v>0</v>
      </c>
      <c r="J730" s="71">
        <v>0</v>
      </c>
      <c r="K730" s="71">
        <v>0</v>
      </c>
      <c r="L730" s="71">
        <v>0</v>
      </c>
      <c r="M730" s="72">
        <v>0</v>
      </c>
      <c r="N730" s="23">
        <v>-0.4</v>
      </c>
      <c r="O730" s="16">
        <v>0</v>
      </c>
      <c r="P730" s="15">
        <v>90</v>
      </c>
      <c r="Q730" s="15">
        <f>IFERROR(Table37[[#This Row],[Total]]/Table37[[#This Row],[Mins]]*Table37[[#This Row],[Adj mins]],0)</f>
        <v>0</v>
      </c>
      <c r="R730" s="15">
        <v>2.8</v>
      </c>
      <c r="S730" s="16">
        <v>63</v>
      </c>
      <c r="T730" s="17">
        <v>0</v>
      </c>
      <c r="U730" s="16">
        <v>7</v>
      </c>
      <c r="V730" s="71">
        <v>1.8</v>
      </c>
      <c r="W730" s="401" t="str">
        <f>IF(ISNA(MATCH($D730,'My Squad'!$C$2:$C$16,0)),"","Yes")</f>
        <v/>
      </c>
    </row>
    <row r="731" spans="1:23" ht="15.75" thickBot="1" x14ac:dyDescent="0.3">
      <c r="A731" s="577">
        <v>232</v>
      </c>
      <c r="B731" s="73">
        <v>11</v>
      </c>
      <c r="C731" s="5" t="s">
        <v>91</v>
      </c>
      <c r="D731" s="5" t="s">
        <v>615</v>
      </c>
      <c r="E731" s="70" t="s">
        <v>15</v>
      </c>
      <c r="F731" s="71">
        <v>5.4</v>
      </c>
      <c r="G731" s="71">
        <v>0.46533333333333332</v>
      </c>
      <c r="H731" s="71">
        <v>0.23799999999999999</v>
      </c>
      <c r="I731" s="71">
        <v>0</v>
      </c>
      <c r="J731" s="71">
        <v>0</v>
      </c>
      <c r="K731" s="71">
        <v>1.8166666666666667</v>
      </c>
      <c r="L731" s="71">
        <v>0.20566666666666666</v>
      </c>
      <c r="M731" s="72">
        <v>2.7256666666666667</v>
      </c>
      <c r="N731" s="23">
        <v>0.13438271604938271</v>
      </c>
      <c r="O731" s="16">
        <v>88.173333333333332</v>
      </c>
      <c r="P731" s="15">
        <v>90</v>
      </c>
      <c r="Q731" s="15">
        <f>IFERROR(Table37[[#This Row],[Total]]/Table37[[#This Row],[Mins]]*Table37[[#This Row],[Adj mins]],0)</f>
        <v>2.782133676092545</v>
      </c>
      <c r="R731" s="15">
        <v>7.3</v>
      </c>
      <c r="S731" s="16">
        <v>73</v>
      </c>
      <c r="T731" s="17">
        <v>1.3999999999999999E-2</v>
      </c>
      <c r="U731" s="16">
        <v>29</v>
      </c>
      <c r="V731" s="71">
        <v>3.2</v>
      </c>
      <c r="W731" s="401" t="str">
        <f>IF(ISNA(MATCH($D731,'My Squad'!$C$2:$C$16,0)),"","Yes")</f>
        <v/>
      </c>
    </row>
    <row r="732" spans="1:23" ht="15.75" thickBot="1" x14ac:dyDescent="0.3">
      <c r="A732" s="577">
        <v>218</v>
      </c>
      <c r="B732" s="73">
        <v>11</v>
      </c>
      <c r="C732" s="5" t="s">
        <v>91</v>
      </c>
      <c r="D732" s="5" t="s">
        <v>229</v>
      </c>
      <c r="E732" s="70" t="s">
        <v>15</v>
      </c>
      <c r="F732" s="71">
        <v>5</v>
      </c>
      <c r="G732" s="71">
        <v>0.24399999999999999</v>
      </c>
      <c r="H732" s="71">
        <v>1.9E-2</v>
      </c>
      <c r="I732" s="71">
        <v>0</v>
      </c>
      <c r="J732" s="71">
        <v>0</v>
      </c>
      <c r="K732" s="71">
        <v>0.17399999999999999</v>
      </c>
      <c r="L732" s="71">
        <v>7.6666666666666661E-2</v>
      </c>
      <c r="M732" s="72">
        <v>0.51366666666666672</v>
      </c>
      <c r="N732" s="23">
        <v>-0.29726666666666668</v>
      </c>
      <c r="O732" s="16">
        <v>8.886333333333333</v>
      </c>
      <c r="P732" s="15">
        <v>90</v>
      </c>
      <c r="Q732" s="15">
        <f>IFERROR(Table37[[#This Row],[Total]]/Table37[[#This Row],[Mins]]*Table37[[#This Row],[Adj mins]],0)</f>
        <v>5.2023706815709518</v>
      </c>
      <c r="R732" s="15">
        <v>0.6</v>
      </c>
      <c r="S732" s="16">
        <v>11</v>
      </c>
      <c r="T732" s="17">
        <v>6.0000000000000001E-3</v>
      </c>
      <c r="U732" s="16">
        <v>11</v>
      </c>
      <c r="V732" s="71">
        <v>2.2000000000000002</v>
      </c>
      <c r="W732" s="401" t="str">
        <f>IF(ISNA(MATCH($D732,'My Squad'!$C$2:$C$16,0)),"","Yes")</f>
        <v/>
      </c>
    </row>
    <row r="733" spans="1:23" ht="15.75" thickBot="1" x14ac:dyDescent="0.3">
      <c r="A733" s="577">
        <v>220</v>
      </c>
      <c r="B733" s="73">
        <v>11</v>
      </c>
      <c r="C733" s="5" t="s">
        <v>91</v>
      </c>
      <c r="D733" s="5" t="s">
        <v>129</v>
      </c>
      <c r="E733" s="70" t="s">
        <v>15</v>
      </c>
      <c r="F733" s="71">
        <v>6</v>
      </c>
      <c r="G733" s="71">
        <v>1.5506666666666666</v>
      </c>
      <c r="H733" s="71">
        <v>0.189</v>
      </c>
      <c r="I733" s="71">
        <v>0</v>
      </c>
      <c r="J733" s="71">
        <v>0</v>
      </c>
      <c r="K733" s="71">
        <v>1.637</v>
      </c>
      <c r="L733" s="71">
        <v>0.53366666666666662</v>
      </c>
      <c r="M733" s="72">
        <v>3.9103333333333334</v>
      </c>
      <c r="N733" s="23">
        <v>0.31838888888888889</v>
      </c>
      <c r="O733" s="16">
        <v>80.667333333333332</v>
      </c>
      <c r="P733" s="15">
        <v>90</v>
      </c>
      <c r="Q733" s="15">
        <f>IFERROR(Table37[[#This Row],[Total]]/Table37[[#This Row],[Mins]]*Table37[[#This Row],[Adj mins]],0)</f>
        <v>4.3627325394005014</v>
      </c>
      <c r="R733" s="15">
        <v>8.5</v>
      </c>
      <c r="S733" s="16">
        <v>85</v>
      </c>
      <c r="T733" s="17">
        <v>5.4000000000000006E-2</v>
      </c>
      <c r="U733" s="16">
        <v>31</v>
      </c>
      <c r="V733" s="71">
        <v>3.4</v>
      </c>
      <c r="W733" s="401" t="str">
        <f>IF(ISNA(MATCH($D733,'My Squad'!$C$2:$C$16,0)),"","Yes")</f>
        <v>Yes</v>
      </c>
    </row>
    <row r="734" spans="1:23" ht="15.75" thickBot="1" x14ac:dyDescent="0.3">
      <c r="A734" s="577">
        <v>237</v>
      </c>
      <c r="B734" s="73">
        <v>11</v>
      </c>
      <c r="C734" s="5" t="s">
        <v>91</v>
      </c>
      <c r="D734" s="5" t="s">
        <v>283</v>
      </c>
      <c r="E734" s="70" t="s">
        <v>15</v>
      </c>
      <c r="F734" s="71">
        <v>4.9000000000000004</v>
      </c>
      <c r="G734" s="71">
        <v>0</v>
      </c>
      <c r="H734" s="71">
        <v>0</v>
      </c>
      <c r="I734" s="71">
        <v>0</v>
      </c>
      <c r="J734" s="71">
        <v>0</v>
      </c>
      <c r="K734" s="71">
        <v>0</v>
      </c>
      <c r="L734" s="71">
        <v>0</v>
      </c>
      <c r="M734" s="72">
        <v>0</v>
      </c>
      <c r="N734" s="23">
        <v>-0.4081632653061224</v>
      </c>
      <c r="O734" s="16">
        <v>0</v>
      </c>
      <c r="P734" s="15">
        <v>90</v>
      </c>
      <c r="Q734" s="15">
        <f>IFERROR(Table37[[#This Row],[Total]]/Table37[[#This Row],[Mins]]*Table37[[#This Row],[Adj mins]],0)</f>
        <v>0</v>
      </c>
      <c r="R734" s="15">
        <v>0</v>
      </c>
      <c r="S734" s="16" t="s">
        <v>374</v>
      </c>
      <c r="T734" s="17">
        <v>0</v>
      </c>
      <c r="U734" s="16">
        <v>0</v>
      </c>
      <c r="V734" s="71">
        <v>0</v>
      </c>
      <c r="W734" s="401" t="str">
        <f>IF(ISNA(MATCH($D734,'My Squad'!$C$2:$C$16,0)),"","Yes")</f>
        <v/>
      </c>
    </row>
    <row r="735" spans="1:23" ht="15.75" thickBot="1" x14ac:dyDescent="0.3">
      <c r="A735" s="577">
        <v>156</v>
      </c>
      <c r="B735" s="73">
        <v>11</v>
      </c>
      <c r="C735" s="5" t="s">
        <v>91</v>
      </c>
      <c r="D735" s="5" t="s">
        <v>1519</v>
      </c>
      <c r="E735" s="70" t="s">
        <v>15</v>
      </c>
      <c r="F735" s="71">
        <v>5.4</v>
      </c>
      <c r="G735" s="71">
        <v>0</v>
      </c>
      <c r="H735" s="71">
        <v>0</v>
      </c>
      <c r="I735" s="71">
        <v>0</v>
      </c>
      <c r="J735" s="71">
        <v>0</v>
      </c>
      <c r="K735" s="71">
        <v>0</v>
      </c>
      <c r="L735" s="71">
        <v>0</v>
      </c>
      <c r="M735" s="72">
        <v>0</v>
      </c>
      <c r="N735" s="23">
        <v>-0.37037037037037035</v>
      </c>
      <c r="O735" s="16">
        <v>0</v>
      </c>
      <c r="P735" s="15">
        <v>90</v>
      </c>
      <c r="Q735" s="15">
        <f>IFERROR(Table37[[#This Row],[Total]]/Table37[[#This Row],[Mins]]*Table37[[#This Row],[Adj mins]],0)</f>
        <v>0</v>
      </c>
      <c r="R735" s="15">
        <v>0</v>
      </c>
      <c r="S735" s="16" t="s">
        <v>374</v>
      </c>
      <c r="T735" s="17">
        <v>1E-3</v>
      </c>
      <c r="U735" s="16">
        <v>0</v>
      </c>
      <c r="V735" s="71">
        <v>0</v>
      </c>
      <c r="W735" s="401" t="str">
        <f>IF(ISNA(MATCH($D735,'My Squad'!$C$2:$C$16,0)),"","Yes")</f>
        <v/>
      </c>
    </row>
    <row r="736" spans="1:23" ht="15.75" thickBot="1" x14ac:dyDescent="0.3">
      <c r="A736" s="577">
        <v>248</v>
      </c>
      <c r="B736" s="73">
        <v>11</v>
      </c>
      <c r="C736" s="5" t="s">
        <v>68</v>
      </c>
      <c r="D736" s="5" t="s">
        <v>78</v>
      </c>
      <c r="E736" s="70" t="s">
        <v>16</v>
      </c>
      <c r="F736" s="71">
        <v>5</v>
      </c>
      <c r="G736" s="71">
        <v>0</v>
      </c>
      <c r="H736" s="71">
        <v>1.7999999999999999E-2</v>
      </c>
      <c r="I736" s="71">
        <v>0.47633333333333339</v>
      </c>
      <c r="J736" s="71">
        <v>1.1146666666666667</v>
      </c>
      <c r="K736" s="71">
        <v>1.952</v>
      </c>
      <c r="L736" s="71">
        <v>0.40699999999999997</v>
      </c>
      <c r="M736" s="72">
        <v>3.968</v>
      </c>
      <c r="N736" s="23">
        <v>0.39360000000000001</v>
      </c>
      <c r="O736" s="16">
        <v>89.457666666666668</v>
      </c>
      <c r="P736" s="15">
        <v>90</v>
      </c>
      <c r="Q736" s="15">
        <f>IFERROR(Table37[[#This Row],[Total]]/Table37[[#This Row],[Mins]]*Table37[[#This Row],[Adj mins]],0)</f>
        <v>3.9920558327402533</v>
      </c>
      <c r="R736" s="15">
        <v>9</v>
      </c>
      <c r="S736" s="16">
        <v>90</v>
      </c>
      <c r="T736" s="17">
        <v>2.5000000000000001E-2</v>
      </c>
      <c r="U736" s="16">
        <v>28</v>
      </c>
      <c r="V736" s="71">
        <v>3.1</v>
      </c>
      <c r="W736" s="401" t="str">
        <f>IF(ISNA(MATCH($D736,'My Squad'!$C$2:$C$16,0)),"","Yes")</f>
        <v/>
      </c>
    </row>
    <row r="737" spans="1:23" ht="15.75" thickBot="1" x14ac:dyDescent="0.3">
      <c r="A737" s="577">
        <v>242</v>
      </c>
      <c r="B737" s="73">
        <v>11</v>
      </c>
      <c r="C737" s="5" t="s">
        <v>68</v>
      </c>
      <c r="D737" s="5" t="s">
        <v>286</v>
      </c>
      <c r="E737" s="70" t="s">
        <v>16</v>
      </c>
      <c r="F737" s="71">
        <v>4</v>
      </c>
      <c r="G737" s="71">
        <v>0</v>
      </c>
      <c r="H737" s="71">
        <v>0</v>
      </c>
      <c r="I737" s="71">
        <v>2.3333333333333331E-3</v>
      </c>
      <c r="J737" s="71">
        <v>3.0000000000000001E-3</v>
      </c>
      <c r="K737" s="71">
        <v>9.6666666666666672E-3</v>
      </c>
      <c r="L737" s="71">
        <v>1E-3</v>
      </c>
      <c r="M737" s="72">
        <v>1.6E-2</v>
      </c>
      <c r="N737" s="23">
        <v>-0.496</v>
      </c>
      <c r="O737" s="16">
        <v>0.36</v>
      </c>
      <c r="P737" s="15">
        <v>90</v>
      </c>
      <c r="Q737" s="15">
        <f>IFERROR(Table37[[#This Row],[Total]]/Table37[[#This Row],[Mins]]*Table37[[#This Row],[Adj mins]],0)</f>
        <v>4</v>
      </c>
      <c r="R737" s="15">
        <v>0</v>
      </c>
      <c r="S737" s="16">
        <v>0</v>
      </c>
      <c r="T737" s="17">
        <v>5.0000000000000001E-3</v>
      </c>
      <c r="U737" s="16">
        <v>0</v>
      </c>
      <c r="V737" s="71">
        <v>0</v>
      </c>
      <c r="W737" s="401" t="str">
        <f>IF(ISNA(MATCH($D737,'My Squad'!$C$2:$C$16,0)),"","Yes")</f>
        <v/>
      </c>
    </row>
    <row r="738" spans="1:23" ht="15.75" thickBot="1" x14ac:dyDescent="0.3">
      <c r="A738" s="577">
        <v>255</v>
      </c>
      <c r="B738" s="73">
        <v>11</v>
      </c>
      <c r="C738" s="5" t="s">
        <v>68</v>
      </c>
      <c r="D738" s="5" t="s">
        <v>136</v>
      </c>
      <c r="E738" s="70" t="s">
        <v>14</v>
      </c>
      <c r="F738" s="71">
        <v>4.7</v>
      </c>
      <c r="G738" s="71">
        <v>9.6000000000000002E-2</v>
      </c>
      <c r="H738" s="71">
        <v>0.27</v>
      </c>
      <c r="I738" s="71">
        <v>0.44133333333333341</v>
      </c>
      <c r="J738" s="71">
        <v>0</v>
      </c>
      <c r="K738" s="71">
        <v>1.6673333333333333</v>
      </c>
      <c r="L738" s="71">
        <v>0.20533333333333334</v>
      </c>
      <c r="M738" s="72">
        <v>2.68</v>
      </c>
      <c r="N738" s="23">
        <v>0.14468085106382983</v>
      </c>
      <c r="O738" s="16">
        <v>84.362333333333339</v>
      </c>
      <c r="P738" s="15">
        <v>90</v>
      </c>
      <c r="Q738" s="15">
        <f>IFERROR(Table37[[#This Row],[Total]]/Table37[[#This Row],[Mins]]*Table37[[#This Row],[Adj mins]],0)</f>
        <v>2.8590958840240703</v>
      </c>
      <c r="R738" s="15">
        <v>9</v>
      </c>
      <c r="S738" s="16">
        <v>90</v>
      </c>
      <c r="T738" s="17">
        <v>0.154</v>
      </c>
      <c r="U738" s="16">
        <v>28</v>
      </c>
      <c r="V738" s="71">
        <v>3.1</v>
      </c>
      <c r="W738" s="401" t="str">
        <f>IF(ISNA(MATCH($D738,'My Squad'!$C$2:$C$16,0)),"","Yes")</f>
        <v/>
      </c>
    </row>
    <row r="739" spans="1:23" ht="15.75" thickBot="1" x14ac:dyDescent="0.3">
      <c r="A739" s="577">
        <v>241</v>
      </c>
      <c r="B739" s="73">
        <v>11</v>
      </c>
      <c r="C739" s="5" t="s">
        <v>68</v>
      </c>
      <c r="D739" s="5" t="s">
        <v>173</v>
      </c>
      <c r="E739" s="70" t="s">
        <v>14</v>
      </c>
      <c r="F739" s="71">
        <v>4.5</v>
      </c>
      <c r="G739" s="71">
        <v>0.124</v>
      </c>
      <c r="H739" s="71">
        <v>2.1000000000000001E-2</v>
      </c>
      <c r="I739" s="71">
        <v>0.44433333333333336</v>
      </c>
      <c r="J739" s="71">
        <v>0</v>
      </c>
      <c r="K739" s="71">
        <v>1.6093333333333333</v>
      </c>
      <c r="L739" s="71">
        <v>0.14199999999999999</v>
      </c>
      <c r="M739" s="72">
        <v>2.3406666666666665</v>
      </c>
      <c r="N739" s="23">
        <v>7.5703703703703662E-2</v>
      </c>
      <c r="O739" s="16">
        <v>84.436999999999998</v>
      </c>
      <c r="P739" s="15">
        <v>90</v>
      </c>
      <c r="Q739" s="15">
        <f>IFERROR(Table37[[#This Row],[Total]]/Table37[[#This Row],[Mins]]*Table37[[#This Row],[Adj mins]],0)</f>
        <v>2.4948778379146579</v>
      </c>
      <c r="R739" s="15">
        <v>9</v>
      </c>
      <c r="S739" s="16">
        <v>90</v>
      </c>
      <c r="T739" s="17">
        <v>4.0000000000000001E-3</v>
      </c>
      <c r="U739" s="16">
        <v>17</v>
      </c>
      <c r="V739" s="71">
        <v>1.9</v>
      </c>
      <c r="W739" s="401" t="str">
        <f>IF(ISNA(MATCH($D739,'My Squad'!$C$2:$C$16,0)),"","Yes")</f>
        <v/>
      </c>
    </row>
    <row r="740" spans="1:23" ht="15.75" thickBot="1" x14ac:dyDescent="0.3">
      <c r="A740" s="577">
        <v>245</v>
      </c>
      <c r="B740" s="73">
        <v>11</v>
      </c>
      <c r="C740" s="5" t="s">
        <v>68</v>
      </c>
      <c r="D740" s="5" t="s">
        <v>332</v>
      </c>
      <c r="E740" s="70" t="s">
        <v>14</v>
      </c>
      <c r="F740" s="71">
        <v>4.4000000000000004</v>
      </c>
      <c r="G740" s="71">
        <v>1.2E-2</v>
      </c>
      <c r="H740" s="71">
        <v>1E-3</v>
      </c>
      <c r="I740" s="71">
        <v>2.0333333333333335E-2</v>
      </c>
      <c r="J740" s="71">
        <v>0</v>
      </c>
      <c r="K740" s="71">
        <v>9.3333333333333338E-2</v>
      </c>
      <c r="L740" s="71">
        <v>8.0000000000000002E-3</v>
      </c>
      <c r="M740" s="72">
        <v>0.13466666666666666</v>
      </c>
      <c r="N740" s="23">
        <v>-0.42393939393939389</v>
      </c>
      <c r="O740" s="16">
        <v>4.628333333333333</v>
      </c>
      <c r="P740" s="15">
        <v>90</v>
      </c>
      <c r="Q740" s="15">
        <f>IFERROR(Table37[[#This Row],[Total]]/Table37[[#This Row],[Mins]]*Table37[[#This Row],[Adj mins]],0)</f>
        <v>2.6186532229024126</v>
      </c>
      <c r="R740" s="15">
        <v>4.4000000000000004</v>
      </c>
      <c r="S740" s="16">
        <v>56</v>
      </c>
      <c r="T740" s="17">
        <v>2E-3</v>
      </c>
      <c r="U740" s="16">
        <v>8</v>
      </c>
      <c r="V740" s="71">
        <v>1.1000000000000001</v>
      </c>
      <c r="W740" s="401" t="str">
        <f>IF(ISNA(MATCH($D740,'My Squad'!$C$2:$C$16,0)),"","Yes")</f>
        <v/>
      </c>
    </row>
    <row r="741" spans="1:23" ht="15.75" thickBot="1" x14ac:dyDescent="0.3">
      <c r="A741" s="577">
        <v>257</v>
      </c>
      <c r="B741" s="73">
        <v>11</v>
      </c>
      <c r="C741" s="5" t="s">
        <v>68</v>
      </c>
      <c r="D741" s="5" t="s">
        <v>221</v>
      </c>
      <c r="E741" s="70" t="s">
        <v>14</v>
      </c>
      <c r="F741" s="71">
        <v>4.5</v>
      </c>
      <c r="G741" s="71">
        <v>0.35599999999999998</v>
      </c>
      <c r="H741" s="71">
        <v>0.14699999999999999</v>
      </c>
      <c r="I741" s="71">
        <v>0.46666666666666667</v>
      </c>
      <c r="J741" s="71">
        <v>0</v>
      </c>
      <c r="K741" s="71">
        <v>1.679</v>
      </c>
      <c r="L741" s="71">
        <v>0.14699999999999999</v>
      </c>
      <c r="M741" s="72">
        <v>2.7956666666666665</v>
      </c>
      <c r="N741" s="23">
        <v>0.17681481481481479</v>
      </c>
      <c r="O741" s="16">
        <v>88.094333333333338</v>
      </c>
      <c r="P741" s="15">
        <v>90</v>
      </c>
      <c r="Q741" s="15">
        <f>IFERROR(Table37[[#This Row],[Total]]/Table37[[#This Row],[Mins]]*Table37[[#This Row],[Adj mins]],0)</f>
        <v>2.8561428468724808</v>
      </c>
      <c r="R741" s="15">
        <v>8.8000000000000007</v>
      </c>
      <c r="S741" s="16">
        <v>88</v>
      </c>
      <c r="T741" s="17">
        <v>4.0000000000000001E-3</v>
      </c>
      <c r="U741" s="16">
        <v>18</v>
      </c>
      <c r="V741" s="71">
        <v>2</v>
      </c>
      <c r="W741" s="401" t="str">
        <f>IF(ISNA(MATCH($D741,'My Squad'!$C$2:$C$16,0)),"","Yes")</f>
        <v/>
      </c>
    </row>
    <row r="742" spans="1:23" ht="15.75" thickBot="1" x14ac:dyDescent="0.3">
      <c r="A742" s="577">
        <v>244</v>
      </c>
      <c r="B742" s="73">
        <v>11</v>
      </c>
      <c r="C742" s="5" t="s">
        <v>68</v>
      </c>
      <c r="D742" s="5" t="s">
        <v>176</v>
      </c>
      <c r="E742" s="70" t="s">
        <v>14</v>
      </c>
      <c r="F742" s="71">
        <v>4.2</v>
      </c>
      <c r="G742" s="71">
        <v>0</v>
      </c>
      <c r="H742" s="71">
        <v>0</v>
      </c>
      <c r="I742" s="71">
        <v>0</v>
      </c>
      <c r="J742" s="71">
        <v>0</v>
      </c>
      <c r="K742" s="71">
        <v>0</v>
      </c>
      <c r="L742" s="71">
        <v>0</v>
      </c>
      <c r="M742" s="72">
        <v>0</v>
      </c>
      <c r="N742" s="23">
        <v>-0.47619047619047616</v>
      </c>
      <c r="O742" s="16">
        <v>0</v>
      </c>
      <c r="P742" s="15">
        <v>90</v>
      </c>
      <c r="Q742" s="15">
        <f>IFERROR(Table37[[#This Row],[Total]]/Table37[[#This Row],[Mins]]*Table37[[#This Row],[Adj mins]],0)</f>
        <v>0</v>
      </c>
      <c r="R742" s="15">
        <v>0.2</v>
      </c>
      <c r="S742" s="16">
        <v>14</v>
      </c>
      <c r="T742" s="17">
        <v>8.0000000000000002E-3</v>
      </c>
      <c r="U742" s="16">
        <v>1</v>
      </c>
      <c r="V742" s="71">
        <v>1</v>
      </c>
      <c r="W742" s="401" t="str">
        <f>IF(ISNA(MATCH($D742,'My Squad'!$C$2:$C$16,0)),"","Yes")</f>
        <v/>
      </c>
    </row>
    <row r="743" spans="1:23" ht="15.75" thickBot="1" x14ac:dyDescent="0.3">
      <c r="A743" s="577">
        <v>579</v>
      </c>
      <c r="B743" s="73">
        <v>11</v>
      </c>
      <c r="C743" s="5" t="s">
        <v>68</v>
      </c>
      <c r="D743" s="5" t="s">
        <v>1061</v>
      </c>
      <c r="E743" s="70" t="s">
        <v>14</v>
      </c>
      <c r="F743" s="71">
        <v>4.3</v>
      </c>
      <c r="G743" s="71">
        <v>3.5999999999999997E-2</v>
      </c>
      <c r="H743" s="71">
        <v>3.2000000000000001E-2</v>
      </c>
      <c r="I743" s="71">
        <v>3.3999999999999996E-2</v>
      </c>
      <c r="J743" s="71">
        <v>0</v>
      </c>
      <c r="K743" s="71">
        <v>9.8333333333333328E-2</v>
      </c>
      <c r="L743" s="71">
        <v>1.1666666666666667E-2</v>
      </c>
      <c r="M743" s="72">
        <v>0.21199999999999999</v>
      </c>
      <c r="N743" s="23">
        <v>-0.41581395348837213</v>
      </c>
      <c r="O743" s="16">
        <v>5.3573333333333331</v>
      </c>
      <c r="P743" s="15">
        <v>90</v>
      </c>
      <c r="Q743" s="15">
        <f>IFERROR(Table37[[#This Row],[Total]]/Table37[[#This Row],[Mins]]*Table37[[#This Row],[Adj mins]],0)</f>
        <v>3.5614733698357397</v>
      </c>
      <c r="R743" s="15">
        <v>0</v>
      </c>
      <c r="S743" s="16">
        <v>0</v>
      </c>
      <c r="T743" s="17">
        <v>1E-3</v>
      </c>
      <c r="U743" s="16">
        <v>0</v>
      </c>
      <c r="V743" s="71">
        <v>0</v>
      </c>
      <c r="W743" s="401" t="str">
        <f>IF(ISNA(MATCH($D743,'My Squad'!$C$2:$C$16,0)),"","Yes")</f>
        <v/>
      </c>
    </row>
    <row r="744" spans="1:23" ht="15.75" thickBot="1" x14ac:dyDescent="0.3">
      <c r="A744" s="577">
        <v>586</v>
      </c>
      <c r="B744" s="73">
        <v>11</v>
      </c>
      <c r="C744" s="5" t="s">
        <v>68</v>
      </c>
      <c r="D744" s="5" t="s">
        <v>1520</v>
      </c>
      <c r="E744" s="70" t="s">
        <v>14</v>
      </c>
      <c r="F744" s="71">
        <v>4.4000000000000004</v>
      </c>
      <c r="G744" s="71">
        <v>1.7999999999999999E-2</v>
      </c>
      <c r="H744" s="71">
        <v>0.01</v>
      </c>
      <c r="I744" s="71">
        <v>3.6333333333333329E-2</v>
      </c>
      <c r="J744" s="71">
        <v>0</v>
      </c>
      <c r="K744" s="71">
        <v>0.12266666666666667</v>
      </c>
      <c r="L744" s="71">
        <v>1.3333333333333334E-2</v>
      </c>
      <c r="M744" s="72">
        <v>0.20033333333333334</v>
      </c>
      <c r="N744" s="23">
        <v>-0.4090151515151515</v>
      </c>
      <c r="O744" s="16">
        <v>6.1609999999999996</v>
      </c>
      <c r="P744" s="15">
        <v>90</v>
      </c>
      <c r="Q744" s="15">
        <f>IFERROR(Table37[[#This Row],[Total]]/Table37[[#This Row],[Mins]]*Table37[[#This Row],[Adj mins]],0)</f>
        <v>2.9264729751663698</v>
      </c>
      <c r="R744" s="15">
        <v>0</v>
      </c>
      <c r="S744" s="16">
        <v>1</v>
      </c>
      <c r="T744" s="17">
        <v>0</v>
      </c>
      <c r="U744" s="16">
        <v>1</v>
      </c>
      <c r="V744" s="71">
        <v>1</v>
      </c>
      <c r="W744" s="401" t="str">
        <f>IF(ISNA(MATCH($D744,'My Squad'!$C$2:$C$16,0)),"","Yes")</f>
        <v/>
      </c>
    </row>
    <row r="745" spans="1:23" ht="15.75" thickBot="1" x14ac:dyDescent="0.3">
      <c r="A745" s="577">
        <v>191</v>
      </c>
      <c r="B745" s="73">
        <v>11</v>
      </c>
      <c r="C745" s="5" t="s">
        <v>68</v>
      </c>
      <c r="D745" s="5" t="s">
        <v>192</v>
      </c>
      <c r="E745" s="70" t="s">
        <v>14</v>
      </c>
      <c r="F745" s="71">
        <v>4.3</v>
      </c>
      <c r="G745" s="71">
        <v>0.14199999999999999</v>
      </c>
      <c r="H745" s="71">
        <v>0.127</v>
      </c>
      <c r="I745" s="71">
        <v>0.45333333333333337</v>
      </c>
      <c r="J745" s="71">
        <v>0</v>
      </c>
      <c r="K745" s="71">
        <v>1.6830000000000001</v>
      </c>
      <c r="L745" s="71">
        <v>0.24066666666666667</v>
      </c>
      <c r="M745" s="72">
        <v>2.6459999999999999</v>
      </c>
      <c r="N745" s="23">
        <v>0.15023255813953487</v>
      </c>
      <c r="O745" s="16">
        <v>84.638000000000005</v>
      </c>
      <c r="P745" s="15">
        <v>90</v>
      </c>
      <c r="Q745" s="15">
        <f>IFERROR(Table37[[#This Row],[Total]]/Table37[[#This Row],[Mins]]*Table37[[#This Row],[Adj mins]],0)</f>
        <v>2.8136298116685174</v>
      </c>
      <c r="R745" s="15">
        <v>5.7</v>
      </c>
      <c r="S745" s="16">
        <v>85</v>
      </c>
      <c r="T745" s="17">
        <v>7.2999999999999995E-2</v>
      </c>
      <c r="U745" s="16">
        <v>11</v>
      </c>
      <c r="V745" s="71">
        <v>1.8</v>
      </c>
      <c r="W745" s="401" t="str">
        <f>IF(ISNA(MATCH($D745,'My Squad'!$C$2:$C$16,0)),"","Yes")</f>
        <v/>
      </c>
    </row>
    <row r="746" spans="1:23" ht="15.75" thickBot="1" x14ac:dyDescent="0.3">
      <c r="A746" s="577">
        <v>239</v>
      </c>
      <c r="B746" s="73">
        <v>11</v>
      </c>
      <c r="C746" s="5" t="s">
        <v>68</v>
      </c>
      <c r="D746" s="5" t="s">
        <v>333</v>
      </c>
      <c r="E746" s="70" t="s">
        <v>13</v>
      </c>
      <c r="F746" s="71">
        <v>5.0999999999999996</v>
      </c>
      <c r="G746" s="71">
        <v>1.0616666666666668</v>
      </c>
      <c r="H746" s="71">
        <v>0.48099999999999998</v>
      </c>
      <c r="I746" s="71">
        <v>0.192</v>
      </c>
      <c r="J746" s="71">
        <v>0</v>
      </c>
      <c r="K746" s="71">
        <v>1.4933333333333334</v>
      </c>
      <c r="L746" s="71">
        <v>0.25966666666666666</v>
      </c>
      <c r="M746" s="72">
        <v>3.4876666666666667</v>
      </c>
      <c r="N746" s="23">
        <v>0.29169934640522877</v>
      </c>
      <c r="O746" s="16">
        <v>73.144666666666666</v>
      </c>
      <c r="P746" s="15">
        <v>90</v>
      </c>
      <c r="Q746" s="15">
        <f>IFERROR(Table37[[#This Row],[Total]]/Table37[[#This Row],[Mins]]*Table37[[#This Row],[Adj mins]],0)</f>
        <v>4.2913586773243892</v>
      </c>
      <c r="R746" s="15">
        <v>7.7</v>
      </c>
      <c r="S746" s="16">
        <v>77</v>
      </c>
      <c r="T746" s="17">
        <v>3.7000000000000005E-2</v>
      </c>
      <c r="U746" s="16">
        <v>33</v>
      </c>
      <c r="V746" s="71">
        <v>3.7</v>
      </c>
      <c r="W746" s="401" t="str">
        <f>IF(ISNA(MATCH($D746,'My Squad'!$C$2:$C$16,0)),"","Yes")</f>
        <v/>
      </c>
    </row>
    <row r="747" spans="1:23" ht="15.75" thickBot="1" x14ac:dyDescent="0.3">
      <c r="A747" s="577">
        <v>247</v>
      </c>
      <c r="B747" s="73">
        <v>11</v>
      </c>
      <c r="C747" s="5" t="s">
        <v>68</v>
      </c>
      <c r="D747" s="5" t="s">
        <v>133</v>
      </c>
      <c r="E747" s="70" t="s">
        <v>13</v>
      </c>
      <c r="F747" s="71">
        <v>5.5</v>
      </c>
      <c r="G747" s="71">
        <v>0.59666666666666668</v>
      </c>
      <c r="H747" s="71">
        <v>0.52100000000000002</v>
      </c>
      <c r="I747" s="71">
        <v>0.21299999999999999</v>
      </c>
      <c r="J747" s="71">
        <v>0</v>
      </c>
      <c r="K747" s="71">
        <v>1.7446666666666668</v>
      </c>
      <c r="L747" s="71">
        <v>0.22066666666666668</v>
      </c>
      <c r="M747" s="72">
        <v>3.2959999999999998</v>
      </c>
      <c r="N747" s="23">
        <v>0.23563636363636362</v>
      </c>
      <c r="O747" s="16">
        <v>81.016333333333336</v>
      </c>
      <c r="P747" s="15">
        <v>90</v>
      </c>
      <c r="Q747" s="15">
        <f>IFERROR(Table37[[#This Row],[Total]]/Table37[[#This Row],[Mins]]*Table37[[#This Row],[Adj mins]],0)</f>
        <v>3.6614838983085711</v>
      </c>
      <c r="R747" s="15">
        <v>8.5</v>
      </c>
      <c r="S747" s="16">
        <v>85</v>
      </c>
      <c r="T747" s="17">
        <v>1.3999999999999999E-2</v>
      </c>
      <c r="U747" s="16">
        <v>40</v>
      </c>
      <c r="V747" s="71">
        <v>4.4000000000000004</v>
      </c>
      <c r="W747" s="401" t="str">
        <f>IF(ISNA(MATCH($D747,'My Squad'!$C$2:$C$16,0)),"","Yes")</f>
        <v/>
      </c>
    </row>
    <row r="748" spans="1:23" ht="15.75" thickBot="1" x14ac:dyDescent="0.3">
      <c r="A748" s="577">
        <v>240</v>
      </c>
      <c r="B748" s="73">
        <v>11</v>
      </c>
      <c r="C748" s="5" t="s">
        <v>68</v>
      </c>
      <c r="D748" s="5" t="s">
        <v>108</v>
      </c>
      <c r="E748" s="70" t="s">
        <v>13</v>
      </c>
      <c r="F748" s="71">
        <v>5.3</v>
      </c>
      <c r="G748" s="71">
        <v>0.89</v>
      </c>
      <c r="H748" s="71">
        <v>0.58699999999999997</v>
      </c>
      <c r="I748" s="71">
        <v>0.19266666666666668</v>
      </c>
      <c r="J748" s="71">
        <v>0</v>
      </c>
      <c r="K748" s="71">
        <v>1.3913333333333333</v>
      </c>
      <c r="L748" s="71">
        <v>0.26133333333333331</v>
      </c>
      <c r="M748" s="72">
        <v>3.3223333333333334</v>
      </c>
      <c r="N748" s="23">
        <v>0.24949685534591196</v>
      </c>
      <c r="O748" s="16">
        <v>73.201999999999998</v>
      </c>
      <c r="P748" s="15">
        <v>90</v>
      </c>
      <c r="Q748" s="15">
        <f>IFERROR(Table37[[#This Row],[Total]]/Table37[[#This Row],[Mins]]*Table37[[#This Row],[Adj mins]],0)</f>
        <v>4.0847244610802989</v>
      </c>
      <c r="R748" s="15">
        <v>7.6</v>
      </c>
      <c r="S748" s="16">
        <v>76</v>
      </c>
      <c r="T748" s="17">
        <v>1.7000000000000001E-2</v>
      </c>
      <c r="U748" s="16">
        <v>26</v>
      </c>
      <c r="V748" s="71">
        <v>2.9</v>
      </c>
      <c r="W748" s="401" t="str">
        <f>IF(ISNA(MATCH($D748,'My Squad'!$C$2:$C$16,0)),"","Yes")</f>
        <v/>
      </c>
    </row>
    <row r="749" spans="1:23" ht="15.75" thickBot="1" x14ac:dyDescent="0.3">
      <c r="A749" s="577">
        <v>254</v>
      </c>
      <c r="B749" s="73">
        <v>11</v>
      </c>
      <c r="C749" s="5" t="s">
        <v>68</v>
      </c>
      <c r="D749" s="5" t="s">
        <v>214</v>
      </c>
      <c r="E749" s="70" t="s">
        <v>13</v>
      </c>
      <c r="F749" s="71">
        <v>4.8</v>
      </c>
      <c r="G749" s="71">
        <v>4.3333333333333335E-2</v>
      </c>
      <c r="H749" s="71">
        <v>5.8999999999999997E-2</v>
      </c>
      <c r="I749" s="71">
        <v>3.6666666666666667E-2</v>
      </c>
      <c r="J749" s="71">
        <v>0</v>
      </c>
      <c r="K749" s="71">
        <v>0.27733333333333332</v>
      </c>
      <c r="L749" s="71">
        <v>1.0666666666666666E-2</v>
      </c>
      <c r="M749" s="72">
        <v>0.42699999999999999</v>
      </c>
      <c r="N749" s="23">
        <v>-0.32770833333333332</v>
      </c>
      <c r="O749" s="16">
        <v>14.471666666666666</v>
      </c>
      <c r="P749" s="15">
        <v>90</v>
      </c>
      <c r="Q749" s="15">
        <f>IFERROR(Table37[[#This Row],[Total]]/Table37[[#This Row],[Mins]]*Table37[[#This Row],[Adj mins]],0)</f>
        <v>2.6555338016814467</v>
      </c>
      <c r="R749" s="15">
        <v>0.7</v>
      </c>
      <c r="S749" s="16">
        <v>8</v>
      </c>
      <c r="T749" s="17">
        <v>0</v>
      </c>
      <c r="U749" s="16">
        <v>5</v>
      </c>
      <c r="V749" s="71">
        <v>0.7</v>
      </c>
      <c r="W749" s="401" t="str">
        <f>IF(ISNA(MATCH($D749,'My Squad'!$C$2:$C$16,0)),"","Yes")</f>
        <v/>
      </c>
    </row>
    <row r="750" spans="1:23" ht="15.75" thickBot="1" x14ac:dyDescent="0.3">
      <c r="A750" s="577">
        <v>622</v>
      </c>
      <c r="B750" s="73">
        <v>11</v>
      </c>
      <c r="C750" s="5" t="s">
        <v>68</v>
      </c>
      <c r="D750" s="5" t="s">
        <v>1350</v>
      </c>
      <c r="E750" s="70" t="s">
        <v>13</v>
      </c>
      <c r="F750" s="71">
        <v>5</v>
      </c>
      <c r="G750" s="71">
        <v>0.27333333333333332</v>
      </c>
      <c r="H750" s="71">
        <v>0.223</v>
      </c>
      <c r="I750" s="71">
        <v>0.22466666666666665</v>
      </c>
      <c r="J750" s="71">
        <v>0</v>
      </c>
      <c r="K750" s="71">
        <v>1.609</v>
      </c>
      <c r="L750" s="71">
        <v>0.11600000000000001</v>
      </c>
      <c r="M750" s="72">
        <v>2.4460000000000002</v>
      </c>
      <c r="N750" s="23">
        <v>8.9200000000000029E-2</v>
      </c>
      <c r="O750" s="16">
        <v>83.421999999999997</v>
      </c>
      <c r="P750" s="15">
        <v>90</v>
      </c>
      <c r="Q750" s="15">
        <f>IFERROR(Table37[[#This Row],[Total]]/Table37[[#This Row],[Mins]]*Table37[[#This Row],[Adj mins]],0)</f>
        <v>2.6388722399367075</v>
      </c>
      <c r="R750" s="15">
        <v>3.8</v>
      </c>
      <c r="S750" s="16">
        <v>49</v>
      </c>
      <c r="T750" s="17">
        <v>0</v>
      </c>
      <c r="U750" s="16">
        <v>10</v>
      </c>
      <c r="V750" s="71">
        <v>1.4</v>
      </c>
      <c r="W750" s="401" t="str">
        <f>IF(ISNA(MATCH($D750,'My Squad'!$C$2:$C$16,0)),"","Yes")</f>
        <v/>
      </c>
    </row>
    <row r="751" spans="1:23" ht="15.75" thickBot="1" x14ac:dyDescent="0.3">
      <c r="A751" s="577">
        <v>259</v>
      </c>
      <c r="B751" s="73">
        <v>11</v>
      </c>
      <c r="C751" s="5" t="s">
        <v>68</v>
      </c>
      <c r="D751" s="5" t="s">
        <v>235</v>
      </c>
      <c r="E751" s="70" t="s">
        <v>13</v>
      </c>
      <c r="F751" s="71">
        <v>5.3</v>
      </c>
      <c r="G751" s="71">
        <v>0.125</v>
      </c>
      <c r="H751" s="71">
        <v>4.4999999999999998E-2</v>
      </c>
      <c r="I751" s="71">
        <v>2.8000000000000001E-2</v>
      </c>
      <c r="J751" s="71">
        <v>0</v>
      </c>
      <c r="K751" s="71">
        <v>0.18466666666666665</v>
      </c>
      <c r="L751" s="71">
        <v>3.6999999999999998E-2</v>
      </c>
      <c r="M751" s="72">
        <v>0.41966666666666669</v>
      </c>
      <c r="N751" s="23">
        <v>-0.29817610062893085</v>
      </c>
      <c r="O751" s="16">
        <v>9.5053333333333327</v>
      </c>
      <c r="P751" s="15">
        <v>90</v>
      </c>
      <c r="Q751" s="15">
        <f>IFERROR(Table37[[#This Row],[Total]]/Table37[[#This Row],[Mins]]*Table37[[#This Row],[Adj mins]],0)</f>
        <v>3.9735587038855384</v>
      </c>
      <c r="R751" s="15">
        <v>0.7</v>
      </c>
      <c r="S751" s="16">
        <v>12</v>
      </c>
      <c r="T751" s="17">
        <v>1E-3</v>
      </c>
      <c r="U751" s="16">
        <v>4</v>
      </c>
      <c r="V751" s="71">
        <v>0.8</v>
      </c>
      <c r="W751" s="401" t="str">
        <f>IF(ISNA(MATCH($D751,'My Squad'!$C$2:$C$16,0)),"","Yes")</f>
        <v/>
      </c>
    </row>
    <row r="752" spans="1:23" ht="15.75" thickBot="1" x14ac:dyDescent="0.3">
      <c r="A752" s="577">
        <v>249</v>
      </c>
      <c r="B752" s="73">
        <v>11</v>
      </c>
      <c r="C752" s="5" t="s">
        <v>68</v>
      </c>
      <c r="D752" s="5" t="s">
        <v>279</v>
      </c>
      <c r="E752" s="70" t="s">
        <v>13</v>
      </c>
      <c r="F752" s="71">
        <v>4.9000000000000004</v>
      </c>
      <c r="G752" s="71">
        <v>0</v>
      </c>
      <c r="H752" s="71">
        <v>0</v>
      </c>
      <c r="I752" s="71">
        <v>0</v>
      </c>
      <c r="J752" s="71">
        <v>0</v>
      </c>
      <c r="K752" s="71">
        <v>0</v>
      </c>
      <c r="L752" s="71">
        <v>0</v>
      </c>
      <c r="M752" s="72">
        <v>0</v>
      </c>
      <c r="N752" s="23">
        <v>-0.4081632653061224</v>
      </c>
      <c r="O752" s="16">
        <v>0</v>
      </c>
      <c r="P752" s="15">
        <v>90</v>
      </c>
      <c r="Q752" s="15">
        <f>IFERROR(Table37[[#This Row],[Total]]/Table37[[#This Row],[Mins]]*Table37[[#This Row],[Adj mins]],0)</f>
        <v>0</v>
      </c>
      <c r="R752" s="15">
        <v>6.1</v>
      </c>
      <c r="S752" s="16">
        <v>78</v>
      </c>
      <c r="T752" s="17">
        <v>0</v>
      </c>
      <c r="U752" s="16">
        <v>11</v>
      </c>
      <c r="V752" s="71">
        <v>1.6</v>
      </c>
      <c r="W752" s="401" t="str">
        <f>IF(ISNA(MATCH($D752,'My Squad'!$C$2:$C$16,0)),"","Yes")</f>
        <v/>
      </c>
    </row>
    <row r="753" spans="1:23" ht="15.75" thickBot="1" x14ac:dyDescent="0.3">
      <c r="A753" s="577">
        <v>243</v>
      </c>
      <c r="B753" s="73">
        <v>11</v>
      </c>
      <c r="C753" s="5" t="s">
        <v>68</v>
      </c>
      <c r="D753" s="5" t="s">
        <v>140</v>
      </c>
      <c r="E753" s="70" t="s">
        <v>13</v>
      </c>
      <c r="F753" s="71">
        <v>4.8</v>
      </c>
      <c r="G753" s="71">
        <v>0.19</v>
      </c>
      <c r="H753" s="71">
        <v>0.19</v>
      </c>
      <c r="I753" s="71">
        <v>9.2999999999999999E-2</v>
      </c>
      <c r="J753" s="71">
        <v>0</v>
      </c>
      <c r="K753" s="71">
        <v>0.67633333333333334</v>
      </c>
      <c r="L753" s="71">
        <v>8.5666666666666669E-2</v>
      </c>
      <c r="M753" s="72">
        <v>1.2350000000000001</v>
      </c>
      <c r="N753" s="23">
        <v>-0.15937499999999999</v>
      </c>
      <c r="O753" s="16">
        <v>34.454000000000001</v>
      </c>
      <c r="P753" s="15">
        <v>90</v>
      </c>
      <c r="Q753" s="15">
        <f>IFERROR(Table37[[#This Row],[Total]]/Table37[[#This Row],[Mins]]*Table37[[#This Row],[Adj mins]],0)</f>
        <v>3.2260405177918385</v>
      </c>
      <c r="R753" s="15">
        <v>1.2</v>
      </c>
      <c r="S753" s="16">
        <v>18</v>
      </c>
      <c r="T753" s="17">
        <v>0</v>
      </c>
      <c r="U753" s="16">
        <v>4</v>
      </c>
      <c r="V753" s="71">
        <v>0.7</v>
      </c>
      <c r="W753" s="401" t="str">
        <f>IF(ISNA(MATCH($D753,'My Squad'!$C$2:$C$16,0)),"","Yes")</f>
        <v/>
      </c>
    </row>
    <row r="754" spans="1:23" ht="15.75" thickBot="1" x14ac:dyDescent="0.3">
      <c r="A754" s="577">
        <v>19</v>
      </c>
      <c r="B754" s="73">
        <v>11</v>
      </c>
      <c r="C754" s="5" t="s">
        <v>68</v>
      </c>
      <c r="D754" s="5" t="s">
        <v>293</v>
      </c>
      <c r="E754" s="70" t="s">
        <v>13</v>
      </c>
      <c r="F754" s="71">
        <v>5.7</v>
      </c>
      <c r="G754" s="71">
        <v>0.98166666666666669</v>
      </c>
      <c r="H754" s="71">
        <v>0.27200000000000002</v>
      </c>
      <c r="I754" s="71">
        <v>0.16200000000000001</v>
      </c>
      <c r="J754" s="71">
        <v>0</v>
      </c>
      <c r="K754" s="71">
        <v>1.3343333333333334</v>
      </c>
      <c r="L754" s="71">
        <v>0.30966666666666665</v>
      </c>
      <c r="M754" s="72">
        <v>3.0596666666666668</v>
      </c>
      <c r="N754" s="23">
        <v>0.18590643274853802</v>
      </c>
      <c r="O754" s="16">
        <v>62.217666666666666</v>
      </c>
      <c r="P754" s="15">
        <v>90</v>
      </c>
      <c r="Q754" s="15">
        <f>IFERROR(Table37[[#This Row],[Total]]/Table37[[#This Row],[Mins]]*Table37[[#This Row],[Adj mins]],0)</f>
        <v>4.425913325797068</v>
      </c>
      <c r="R754" s="15">
        <v>7</v>
      </c>
      <c r="S754" s="16">
        <v>70</v>
      </c>
      <c r="T754" s="17">
        <v>0.26200000000000001</v>
      </c>
      <c r="U754" s="16">
        <v>41</v>
      </c>
      <c r="V754" s="71">
        <v>4.5999999999999996</v>
      </c>
      <c r="W754" s="401" t="str">
        <f>IF(ISNA(MATCH($D754,'My Squad'!$C$2:$C$16,0)),"","Yes")</f>
        <v/>
      </c>
    </row>
    <row r="755" spans="1:23" ht="15.75" thickBot="1" x14ac:dyDescent="0.3">
      <c r="A755" s="577">
        <v>10</v>
      </c>
      <c r="B755" s="73">
        <v>11</v>
      </c>
      <c r="C755" s="5" t="s">
        <v>68</v>
      </c>
      <c r="D755" s="5" t="s">
        <v>284</v>
      </c>
      <c r="E755" s="70" t="s">
        <v>13</v>
      </c>
      <c r="F755" s="71">
        <v>5</v>
      </c>
      <c r="G755" s="71">
        <v>0.20833333333333334</v>
      </c>
      <c r="H755" s="71">
        <v>0.16600000000000001</v>
      </c>
      <c r="I755" s="71">
        <v>4.7E-2</v>
      </c>
      <c r="J755" s="71">
        <v>0</v>
      </c>
      <c r="K755" s="71">
        <v>0.3183333333333333</v>
      </c>
      <c r="L755" s="71">
        <v>9.8333333333333328E-2</v>
      </c>
      <c r="M755" s="72">
        <v>0.83799999999999997</v>
      </c>
      <c r="N755" s="23">
        <v>-0.2324</v>
      </c>
      <c r="O755" s="16">
        <v>16.617333333333335</v>
      </c>
      <c r="P755" s="15">
        <v>90</v>
      </c>
      <c r="Q755" s="15">
        <f>IFERROR(Table37[[#This Row],[Total]]/Table37[[#This Row],[Mins]]*Table37[[#This Row],[Adj mins]],0)</f>
        <v>4.538634357698788</v>
      </c>
      <c r="R755" s="15">
        <v>1.4</v>
      </c>
      <c r="S755" s="16">
        <v>21</v>
      </c>
      <c r="T755" s="17">
        <v>1E-3</v>
      </c>
      <c r="U755" s="16">
        <v>15</v>
      </c>
      <c r="V755" s="71">
        <v>2.1</v>
      </c>
      <c r="W755" s="401" t="str">
        <f>IF(ISNA(MATCH($D755,'My Squad'!$C$2:$C$16,0)),"","Yes")</f>
        <v/>
      </c>
    </row>
    <row r="756" spans="1:23" ht="15.75" thickBot="1" x14ac:dyDescent="0.3">
      <c r="A756" s="577">
        <v>604</v>
      </c>
      <c r="B756" s="73">
        <v>11</v>
      </c>
      <c r="C756" s="5" t="s">
        <v>68</v>
      </c>
      <c r="D756" s="5" t="s">
        <v>1521</v>
      </c>
      <c r="E756" s="70" t="s">
        <v>13</v>
      </c>
      <c r="F756" s="71">
        <v>4.5</v>
      </c>
      <c r="G756" s="71">
        <v>5.0000000000000001E-3</v>
      </c>
      <c r="H756" s="71">
        <v>2E-3</v>
      </c>
      <c r="I756" s="71">
        <v>1E-3</v>
      </c>
      <c r="J756" s="71">
        <v>0</v>
      </c>
      <c r="K756" s="71">
        <v>6.3333333333333332E-3</v>
      </c>
      <c r="L756" s="71">
        <v>1E-3</v>
      </c>
      <c r="M756" s="72">
        <v>1.5333333333333332E-2</v>
      </c>
      <c r="N756" s="23">
        <v>-0.44103703703703701</v>
      </c>
      <c r="O756" s="16">
        <v>0.33</v>
      </c>
      <c r="P756" s="15">
        <v>90</v>
      </c>
      <c r="Q756" s="15">
        <f>IFERROR(Table37[[#This Row],[Total]]/Table37[[#This Row],[Mins]]*Table37[[#This Row],[Adj mins]],0)</f>
        <v>4.1818181818181817</v>
      </c>
      <c r="R756" s="15">
        <v>0</v>
      </c>
      <c r="S756" s="16">
        <v>0</v>
      </c>
      <c r="T756" s="17">
        <v>1E-3</v>
      </c>
      <c r="U756" s="16">
        <v>0</v>
      </c>
      <c r="V756" s="71">
        <v>0</v>
      </c>
      <c r="W756" s="401" t="str">
        <f>IF(ISNA(MATCH($D756,'My Squad'!$C$2:$C$16,0)),"","Yes")</f>
        <v/>
      </c>
    </row>
    <row r="757" spans="1:23" ht="15.75" thickBot="1" x14ac:dyDescent="0.3">
      <c r="A757" s="577">
        <v>605</v>
      </c>
      <c r="B757" s="73">
        <v>11</v>
      </c>
      <c r="C757" s="5" t="s">
        <v>68</v>
      </c>
      <c r="D757" s="5" t="s">
        <v>1522</v>
      </c>
      <c r="E757" s="70" t="s">
        <v>13</v>
      </c>
      <c r="F757" s="71">
        <v>4.5</v>
      </c>
      <c r="G757" s="71">
        <v>0</v>
      </c>
      <c r="H757" s="71">
        <v>0</v>
      </c>
      <c r="I757" s="71">
        <v>0</v>
      </c>
      <c r="J757" s="71">
        <v>0</v>
      </c>
      <c r="K757" s="71">
        <v>0</v>
      </c>
      <c r="L757" s="71">
        <v>0</v>
      </c>
      <c r="M757" s="72">
        <v>0</v>
      </c>
      <c r="N757" s="23">
        <v>-0.44444444444444442</v>
      </c>
      <c r="O757" s="16">
        <v>0</v>
      </c>
      <c r="P757" s="15">
        <v>90</v>
      </c>
      <c r="Q757" s="15">
        <f>IFERROR(Table37[[#This Row],[Total]]/Table37[[#This Row],[Mins]]*Table37[[#This Row],[Adj mins]],0)</f>
        <v>0</v>
      </c>
      <c r="R757" s="15">
        <v>0</v>
      </c>
      <c r="S757" s="16" t="s">
        <v>374</v>
      </c>
      <c r="T757" s="17">
        <v>0</v>
      </c>
      <c r="U757" s="16">
        <v>0</v>
      </c>
      <c r="V757" s="71">
        <v>0</v>
      </c>
      <c r="W757" s="401" t="str">
        <f>IF(ISNA(MATCH($D757,'My Squad'!$C$2:$C$16,0)),"","Yes")</f>
        <v/>
      </c>
    </row>
    <row r="758" spans="1:23" ht="15.75" thickBot="1" x14ac:dyDescent="0.3">
      <c r="A758" s="577">
        <v>258</v>
      </c>
      <c r="B758" s="73">
        <v>11</v>
      </c>
      <c r="C758" s="5" t="s">
        <v>68</v>
      </c>
      <c r="D758" s="5" t="s">
        <v>257</v>
      </c>
      <c r="E758" s="70" t="s">
        <v>15</v>
      </c>
      <c r="F758" s="71">
        <v>5</v>
      </c>
      <c r="G758" s="71">
        <v>1.3333333333333334E-2</v>
      </c>
      <c r="H758" s="71">
        <v>3.0000000000000001E-3</v>
      </c>
      <c r="I758" s="71">
        <v>0</v>
      </c>
      <c r="J758" s="71">
        <v>0</v>
      </c>
      <c r="K758" s="71">
        <v>2.5000000000000001E-2</v>
      </c>
      <c r="L758" s="71">
        <v>5.3333333333333332E-3</v>
      </c>
      <c r="M758" s="72">
        <v>4.6666666666666669E-2</v>
      </c>
      <c r="N758" s="23">
        <v>-0.39066666666666666</v>
      </c>
      <c r="O758" s="16">
        <v>1.29</v>
      </c>
      <c r="P758" s="15">
        <v>90</v>
      </c>
      <c r="Q758" s="15">
        <f>IFERROR(Table37[[#This Row],[Total]]/Table37[[#This Row],[Mins]]*Table37[[#This Row],[Adj mins]],0)</f>
        <v>3.2558139534883717</v>
      </c>
      <c r="R758" s="15">
        <v>0</v>
      </c>
      <c r="S758" s="16" t="s">
        <v>374</v>
      </c>
      <c r="T758" s="17">
        <v>3.0000000000000001E-3</v>
      </c>
      <c r="U758" s="16">
        <v>0</v>
      </c>
      <c r="V758" s="71">
        <v>0</v>
      </c>
      <c r="W758" s="401" t="str">
        <f>IF(ISNA(MATCH($D758,'My Squad'!$C$2:$C$16,0)),"","Yes")</f>
        <v/>
      </c>
    </row>
    <row r="759" spans="1:23" ht="15.75" thickBot="1" x14ac:dyDescent="0.3">
      <c r="A759" s="577">
        <v>252</v>
      </c>
      <c r="B759" s="73">
        <v>11</v>
      </c>
      <c r="C759" s="5" t="s">
        <v>68</v>
      </c>
      <c r="D759" s="5" t="s">
        <v>69</v>
      </c>
      <c r="E759" s="70" t="s">
        <v>15</v>
      </c>
      <c r="F759" s="71">
        <v>5.7</v>
      </c>
      <c r="G759" s="71">
        <v>0.78800000000000003</v>
      </c>
      <c r="H759" s="71">
        <v>0.376</v>
      </c>
      <c r="I759" s="71">
        <v>0</v>
      </c>
      <c r="J759" s="71">
        <v>0</v>
      </c>
      <c r="K759" s="71">
        <v>1.222</v>
      </c>
      <c r="L759" s="71">
        <v>0.33100000000000002</v>
      </c>
      <c r="M759" s="72">
        <v>2.7170000000000001</v>
      </c>
      <c r="N759" s="23">
        <v>0.12578947368421053</v>
      </c>
      <c r="O759" s="16">
        <v>62.023000000000003</v>
      </c>
      <c r="P759" s="15">
        <v>90</v>
      </c>
      <c r="Q759" s="15">
        <f>IFERROR(Table37[[#This Row],[Total]]/Table37[[#This Row],[Mins]]*Table37[[#This Row],[Adj mins]],0)</f>
        <v>3.9425696918884925</v>
      </c>
      <c r="R759" s="15">
        <v>5.8</v>
      </c>
      <c r="S759" s="16">
        <v>58</v>
      </c>
      <c r="T759" s="17">
        <v>0.10199999999999999</v>
      </c>
      <c r="U759" s="16">
        <v>41</v>
      </c>
      <c r="V759" s="71">
        <v>4.5999999999999996</v>
      </c>
      <c r="W759" s="401" t="str">
        <f>IF(ISNA(MATCH($D759,'My Squad'!$C$2:$C$16,0)),"","Yes")</f>
        <v/>
      </c>
    </row>
    <row r="760" spans="1:23" ht="15.75" thickBot="1" x14ac:dyDescent="0.3">
      <c r="A760" s="577">
        <v>251</v>
      </c>
      <c r="B760" s="73">
        <v>11</v>
      </c>
      <c r="C760" s="5" t="s">
        <v>68</v>
      </c>
      <c r="D760" s="5" t="s">
        <v>270</v>
      </c>
      <c r="E760" s="70" t="s">
        <v>15</v>
      </c>
      <c r="F760" s="71">
        <v>5.7</v>
      </c>
      <c r="G760" s="71">
        <v>0.51200000000000001</v>
      </c>
      <c r="H760" s="71">
        <v>9.1999999999999998E-2</v>
      </c>
      <c r="I760" s="71">
        <v>0</v>
      </c>
      <c r="J760" s="71">
        <v>0</v>
      </c>
      <c r="K760" s="71">
        <v>0.56400000000000006</v>
      </c>
      <c r="L760" s="71">
        <v>0.21299999999999999</v>
      </c>
      <c r="M760" s="72">
        <v>1.381</v>
      </c>
      <c r="N760" s="23">
        <v>-0.10859649122807018</v>
      </c>
      <c r="O760" s="16">
        <v>26.172333333333334</v>
      </c>
      <c r="P760" s="15">
        <v>90</v>
      </c>
      <c r="Q760" s="15">
        <f>IFERROR(Table37[[#This Row],[Total]]/Table37[[#This Row],[Mins]]*Table37[[#This Row],[Adj mins]],0)</f>
        <v>4.7489078798222035</v>
      </c>
      <c r="R760" s="15">
        <v>3.2</v>
      </c>
      <c r="S760" s="16">
        <v>37</v>
      </c>
      <c r="T760" s="17">
        <v>2.3E-2</v>
      </c>
      <c r="U760" s="16">
        <v>19</v>
      </c>
      <c r="V760" s="71">
        <v>2.4</v>
      </c>
      <c r="W760" s="401" t="str">
        <f>IF(ISNA(MATCH($D760,'My Squad'!$C$2:$C$16,0)),"","Yes")</f>
        <v/>
      </c>
    </row>
    <row r="761" spans="1:23" ht="15.75" thickBot="1" x14ac:dyDescent="0.3">
      <c r="A761" s="577">
        <v>283</v>
      </c>
      <c r="B761" s="73">
        <v>11</v>
      </c>
      <c r="C761" s="5" t="s">
        <v>600</v>
      </c>
      <c r="D761" s="5" t="s">
        <v>616</v>
      </c>
      <c r="E761" s="70" t="s">
        <v>16</v>
      </c>
      <c r="F761" s="71">
        <v>4.4000000000000004</v>
      </c>
      <c r="G761" s="71">
        <v>0</v>
      </c>
      <c r="H761" s="71">
        <v>0</v>
      </c>
      <c r="I761" s="71">
        <v>-1.2333333333333335E-2</v>
      </c>
      <c r="J761" s="71">
        <v>6.8666666666666668E-2</v>
      </c>
      <c r="K761" s="71">
        <v>8.9333333333333334E-2</v>
      </c>
      <c r="L761" s="71">
        <v>1.1666666666666667E-2</v>
      </c>
      <c r="M761" s="72">
        <v>0.15733333333333333</v>
      </c>
      <c r="N761" s="23">
        <v>-0.41878787878787876</v>
      </c>
      <c r="O761" s="16">
        <v>3.9653333333333332</v>
      </c>
      <c r="P761" s="15">
        <v>90</v>
      </c>
      <c r="Q761" s="15">
        <f>IFERROR(Table37[[#This Row],[Total]]/Table37[[#This Row],[Mins]]*Table37[[#This Row],[Adj mins]],0)</f>
        <v>3.5709482178883656</v>
      </c>
      <c r="R761" s="15">
        <v>1</v>
      </c>
      <c r="S761" s="16">
        <v>90</v>
      </c>
      <c r="T761" s="17">
        <v>2E-3</v>
      </c>
      <c r="U761" s="16">
        <v>2</v>
      </c>
      <c r="V761" s="71">
        <v>2</v>
      </c>
      <c r="W761" s="401" t="str">
        <f>IF(ISNA(MATCH($D761,'My Squad'!$C$2:$C$16,0)),"","Yes")</f>
        <v/>
      </c>
    </row>
    <row r="762" spans="1:23" ht="15.75" thickBot="1" x14ac:dyDescent="0.3">
      <c r="A762" s="577">
        <v>568</v>
      </c>
      <c r="B762" s="73">
        <v>11</v>
      </c>
      <c r="C762" s="5" t="s">
        <v>600</v>
      </c>
      <c r="D762" s="5" t="s">
        <v>1062</v>
      </c>
      <c r="E762" s="70" t="s">
        <v>16</v>
      </c>
      <c r="F762" s="71">
        <v>4.4000000000000004</v>
      </c>
      <c r="G762" s="71">
        <v>0</v>
      </c>
      <c r="H762" s="71">
        <v>1.4E-2</v>
      </c>
      <c r="I762" s="71">
        <v>-0.7416666666666667</v>
      </c>
      <c r="J762" s="71">
        <v>1.5556666666666668</v>
      </c>
      <c r="K762" s="71">
        <v>1.986</v>
      </c>
      <c r="L762" s="71">
        <v>0.14433333333333334</v>
      </c>
      <c r="M762" s="72">
        <v>2.9583333333333335</v>
      </c>
      <c r="N762" s="23">
        <v>0.21780303030303033</v>
      </c>
      <c r="O762" s="16">
        <v>85.65</v>
      </c>
      <c r="P762" s="15">
        <v>90</v>
      </c>
      <c r="Q762" s="15">
        <f>IFERROR(Table37[[#This Row],[Total]]/Table37[[#This Row],[Mins]]*Table37[[#This Row],[Adj mins]],0)</f>
        <v>3.1085814360770576</v>
      </c>
      <c r="R762" s="15">
        <v>8</v>
      </c>
      <c r="S762" s="16">
        <v>90</v>
      </c>
      <c r="T762" s="17">
        <v>1.2E-2</v>
      </c>
      <c r="U762" s="16">
        <v>24</v>
      </c>
      <c r="V762" s="71">
        <v>3</v>
      </c>
      <c r="W762" s="401" t="str">
        <f>IF(ISNA(MATCH($D762,'My Squad'!$C$2:$C$16,0)),"","Yes")</f>
        <v/>
      </c>
    </row>
    <row r="763" spans="1:23" ht="15.75" thickBot="1" x14ac:dyDescent="0.3">
      <c r="A763" s="577">
        <v>280</v>
      </c>
      <c r="B763" s="73">
        <v>11</v>
      </c>
      <c r="C763" s="5" t="s">
        <v>600</v>
      </c>
      <c r="D763" s="5" t="s">
        <v>617</v>
      </c>
      <c r="E763" s="70" t="s">
        <v>16</v>
      </c>
      <c r="F763" s="71">
        <v>4</v>
      </c>
      <c r="G763" s="71">
        <v>0</v>
      </c>
      <c r="H763" s="71">
        <v>0</v>
      </c>
      <c r="I763" s="71">
        <v>-4.3333333333333331E-3</v>
      </c>
      <c r="J763" s="71">
        <v>6.0000000000000001E-3</v>
      </c>
      <c r="K763" s="71">
        <v>9.0000000000000011E-3</v>
      </c>
      <c r="L763" s="71">
        <v>3.3333333333333332E-4</v>
      </c>
      <c r="M763" s="72">
        <v>1.0999999999999999E-2</v>
      </c>
      <c r="N763" s="23">
        <v>-0.49725000000000003</v>
      </c>
      <c r="O763" s="16">
        <v>0.36</v>
      </c>
      <c r="P763" s="15">
        <v>90</v>
      </c>
      <c r="Q763" s="15">
        <f>IFERROR(Table37[[#This Row],[Total]]/Table37[[#This Row],[Mins]]*Table37[[#This Row],[Adj mins]],0)</f>
        <v>2.75</v>
      </c>
      <c r="R763" s="15">
        <v>0</v>
      </c>
      <c r="S763" s="16">
        <v>0</v>
      </c>
      <c r="T763" s="17">
        <v>6.9999999999999993E-3</v>
      </c>
      <c r="U763" s="16">
        <v>0</v>
      </c>
      <c r="V763" s="71">
        <v>0</v>
      </c>
      <c r="W763" s="401" t="str">
        <f>IF(ISNA(MATCH($D763,'My Squad'!$C$2:$C$16,0)),"","Yes")</f>
        <v/>
      </c>
    </row>
    <row r="764" spans="1:23" ht="15.75" thickBot="1" x14ac:dyDescent="0.3">
      <c r="A764" s="577">
        <v>267</v>
      </c>
      <c r="B764" s="73">
        <v>11</v>
      </c>
      <c r="C764" s="5" t="s">
        <v>600</v>
      </c>
      <c r="D764" s="5" t="s">
        <v>618</v>
      </c>
      <c r="E764" s="70" t="s">
        <v>14</v>
      </c>
      <c r="F764" s="71">
        <v>4.5</v>
      </c>
      <c r="G764" s="71">
        <v>0.31</v>
      </c>
      <c r="H764" s="71">
        <v>0.59299999999999997</v>
      </c>
      <c r="I764" s="71">
        <v>-0.67900000000000005</v>
      </c>
      <c r="J764" s="71">
        <v>0</v>
      </c>
      <c r="K764" s="71">
        <v>1.6850000000000001</v>
      </c>
      <c r="L764" s="71">
        <v>9.9000000000000005E-2</v>
      </c>
      <c r="M764" s="72">
        <v>2.008</v>
      </c>
      <c r="N764" s="23">
        <v>1.7777777777777794E-3</v>
      </c>
      <c r="O764" s="16">
        <v>81.476333333333329</v>
      </c>
      <c r="P764" s="15">
        <v>90</v>
      </c>
      <c r="Q764" s="15">
        <f>IFERROR(Table37[[#This Row],[Total]]/Table37[[#This Row],[Mins]]*Table37[[#This Row],[Adj mins]],0)</f>
        <v>2.2180674142593553</v>
      </c>
      <c r="R764" s="15">
        <v>9</v>
      </c>
      <c r="S764" s="16">
        <v>90</v>
      </c>
      <c r="T764" s="17">
        <v>2.2000000000000002E-2</v>
      </c>
      <c r="U764" s="16">
        <v>21</v>
      </c>
      <c r="V764" s="71">
        <v>2.2999999999999998</v>
      </c>
      <c r="W764" s="401" t="str">
        <f>IF(ISNA(MATCH($D764,'My Squad'!$C$2:$C$16,0)),"","Yes")</f>
        <v/>
      </c>
    </row>
    <row r="765" spans="1:23" ht="15.75" thickBot="1" x14ac:dyDescent="0.3">
      <c r="A765" s="577">
        <v>263</v>
      </c>
      <c r="B765" s="73">
        <v>11</v>
      </c>
      <c r="C765" s="5" t="s">
        <v>600</v>
      </c>
      <c r="D765" s="5" t="s">
        <v>619</v>
      </c>
      <c r="E765" s="70" t="s">
        <v>14</v>
      </c>
      <c r="F765" s="71">
        <v>3.9</v>
      </c>
      <c r="G765" s="71">
        <v>0.13200000000000001</v>
      </c>
      <c r="H765" s="71">
        <v>0.106</v>
      </c>
      <c r="I765" s="71">
        <v>-0.38933333333333336</v>
      </c>
      <c r="J765" s="71">
        <v>0</v>
      </c>
      <c r="K765" s="71">
        <v>0.95033333333333336</v>
      </c>
      <c r="L765" s="71">
        <v>6.4000000000000001E-2</v>
      </c>
      <c r="M765" s="72">
        <v>0.86299999999999999</v>
      </c>
      <c r="N765" s="23">
        <v>-0.29153846153846152</v>
      </c>
      <c r="O765" s="16">
        <v>48.014666666666663</v>
      </c>
      <c r="P765" s="15">
        <v>90</v>
      </c>
      <c r="Q765" s="15">
        <f>IFERROR(Table37[[#This Row],[Total]]/Table37[[#This Row],[Mins]]*Table37[[#This Row],[Adj mins]],0)</f>
        <v>1.6176307239454613</v>
      </c>
      <c r="R765" s="15">
        <v>2</v>
      </c>
      <c r="S765" s="16">
        <v>90</v>
      </c>
      <c r="T765" s="17">
        <v>1.3000000000000001E-2</v>
      </c>
      <c r="U765" s="16">
        <v>1</v>
      </c>
      <c r="V765" s="71">
        <v>0.5</v>
      </c>
      <c r="W765" s="401" t="str">
        <f>IF(ISNA(MATCH($D765,'My Squad'!$C$2:$C$16,0)),"","Yes")</f>
        <v/>
      </c>
    </row>
    <row r="766" spans="1:23" ht="15.75" thickBot="1" x14ac:dyDescent="0.3">
      <c r="A766" s="577">
        <v>266</v>
      </c>
      <c r="B766" s="73">
        <v>11</v>
      </c>
      <c r="C766" s="5" t="s">
        <v>600</v>
      </c>
      <c r="D766" s="5" t="s">
        <v>620</v>
      </c>
      <c r="E766" s="70" t="s">
        <v>14</v>
      </c>
      <c r="F766" s="71">
        <v>4</v>
      </c>
      <c r="G766" s="71">
        <v>4.5999999999999999E-2</v>
      </c>
      <c r="H766" s="71">
        <v>4.1000000000000002E-2</v>
      </c>
      <c r="I766" s="71">
        <v>-9.9333333333333329E-2</v>
      </c>
      <c r="J766" s="71">
        <v>0</v>
      </c>
      <c r="K766" s="71">
        <v>0.25466666666666665</v>
      </c>
      <c r="L766" s="71">
        <v>1.7333333333333333E-2</v>
      </c>
      <c r="M766" s="72">
        <v>0.25966666666666666</v>
      </c>
      <c r="N766" s="23">
        <v>-0.43508333333333332</v>
      </c>
      <c r="O766" s="16">
        <v>12.746333333333334</v>
      </c>
      <c r="P766" s="15">
        <v>90</v>
      </c>
      <c r="Q766" s="15">
        <f>IFERROR(Table37[[#This Row],[Total]]/Table37[[#This Row],[Mins]]*Table37[[#This Row],[Adj mins]],0)</f>
        <v>1.8334684484426891</v>
      </c>
      <c r="R766" s="15">
        <v>1.1000000000000001</v>
      </c>
      <c r="S766" s="16">
        <v>48</v>
      </c>
      <c r="T766" s="17">
        <v>0</v>
      </c>
      <c r="U766" s="16">
        <v>-4</v>
      </c>
      <c r="V766" s="71">
        <v>-2</v>
      </c>
      <c r="W766" s="401" t="str">
        <f>IF(ISNA(MATCH($D766,'My Squad'!$C$2:$C$16,0)),"","Yes")</f>
        <v/>
      </c>
    </row>
    <row r="767" spans="1:23" ht="15.75" thickBot="1" x14ac:dyDescent="0.3">
      <c r="A767" s="577">
        <v>270</v>
      </c>
      <c r="B767" s="73">
        <v>11</v>
      </c>
      <c r="C767" s="5" t="s">
        <v>600</v>
      </c>
      <c r="D767" s="5" t="s">
        <v>621</v>
      </c>
      <c r="E767" s="70" t="s">
        <v>14</v>
      </c>
      <c r="F767" s="71">
        <v>4.0999999999999996</v>
      </c>
      <c r="G767" s="71">
        <v>0.20799999999999999</v>
      </c>
      <c r="H767" s="71">
        <v>0.01</v>
      </c>
      <c r="I767" s="71">
        <v>-0.39666666666666672</v>
      </c>
      <c r="J767" s="71">
        <v>0</v>
      </c>
      <c r="K767" s="71">
        <v>0.89233333333333331</v>
      </c>
      <c r="L767" s="71">
        <v>3.0333333333333334E-2</v>
      </c>
      <c r="M767" s="72">
        <v>0.74399999999999999</v>
      </c>
      <c r="N767" s="23">
        <v>-0.3063414634146342</v>
      </c>
      <c r="O767" s="16">
        <v>43.723999999999997</v>
      </c>
      <c r="P767" s="15">
        <v>90</v>
      </c>
      <c r="Q767" s="15">
        <f>IFERROR(Table37[[#This Row],[Total]]/Table37[[#This Row],[Mins]]*Table37[[#This Row],[Adj mins]],0)</f>
        <v>1.5314243893513861</v>
      </c>
      <c r="R767" s="15">
        <v>7</v>
      </c>
      <c r="S767" s="16">
        <v>90</v>
      </c>
      <c r="T767" s="17">
        <v>4.8000000000000001E-2</v>
      </c>
      <c r="U767" s="16">
        <v>11</v>
      </c>
      <c r="V767" s="71">
        <v>1.6</v>
      </c>
      <c r="W767" s="401" t="str">
        <f>IF(ISNA(MATCH($D767,'My Squad'!$C$2:$C$16,0)),"","Yes")</f>
        <v/>
      </c>
    </row>
    <row r="768" spans="1:23" ht="15.75" thickBot="1" x14ac:dyDescent="0.3">
      <c r="A768" s="577">
        <v>282</v>
      </c>
      <c r="B768" s="73">
        <v>11</v>
      </c>
      <c r="C768" s="5" t="s">
        <v>600</v>
      </c>
      <c r="D768" s="5" t="s">
        <v>622</v>
      </c>
      <c r="E768" s="70" t="s">
        <v>14</v>
      </c>
      <c r="F768" s="71">
        <v>4</v>
      </c>
      <c r="G768" s="71">
        <v>0</v>
      </c>
      <c r="H768" s="71">
        <v>0</v>
      </c>
      <c r="I768" s="71">
        <v>0</v>
      </c>
      <c r="J768" s="71">
        <v>0</v>
      </c>
      <c r="K768" s="71">
        <v>0</v>
      </c>
      <c r="L768" s="71">
        <v>0</v>
      </c>
      <c r="M768" s="72">
        <v>0</v>
      </c>
      <c r="N768" s="23">
        <v>-0.5</v>
      </c>
      <c r="O768" s="16">
        <v>0</v>
      </c>
      <c r="P768" s="15">
        <v>90</v>
      </c>
      <c r="Q768" s="15">
        <f>IFERROR(Table37[[#This Row],[Total]]/Table37[[#This Row],[Mins]]*Table37[[#This Row],[Adj mins]],0)</f>
        <v>0</v>
      </c>
      <c r="R768" s="15">
        <v>5.7</v>
      </c>
      <c r="S768" s="16">
        <v>85</v>
      </c>
      <c r="T768" s="17">
        <v>2.7000000000000003E-2</v>
      </c>
      <c r="U768" s="16">
        <v>11</v>
      </c>
      <c r="V768" s="71">
        <v>1.8</v>
      </c>
      <c r="W768" s="401" t="str">
        <f>IF(ISNA(MATCH($D768,'My Squad'!$C$2:$C$16,0)),"","Yes")</f>
        <v/>
      </c>
    </row>
    <row r="769" spans="1:23" ht="15.75" thickBot="1" x14ac:dyDescent="0.3">
      <c r="A769" s="577">
        <v>284</v>
      </c>
      <c r="B769" s="73">
        <v>11</v>
      </c>
      <c r="C769" s="5" t="s">
        <v>600</v>
      </c>
      <c r="D769" s="5" t="s">
        <v>623</v>
      </c>
      <c r="E769" s="70" t="s">
        <v>14</v>
      </c>
      <c r="F769" s="71">
        <v>4</v>
      </c>
      <c r="G769" s="71">
        <v>0.27400000000000002</v>
      </c>
      <c r="H769" s="71">
        <v>0.19500000000000001</v>
      </c>
      <c r="I769" s="71">
        <v>-0.72933333333333339</v>
      </c>
      <c r="J769" s="71">
        <v>0</v>
      </c>
      <c r="K769" s="71">
        <v>1.718</v>
      </c>
      <c r="L769" s="71">
        <v>0.11066666666666666</v>
      </c>
      <c r="M769" s="72">
        <v>1.5683333333333334</v>
      </c>
      <c r="N769" s="23">
        <v>-0.10791666666666666</v>
      </c>
      <c r="O769" s="16">
        <v>86.548000000000002</v>
      </c>
      <c r="P769" s="15">
        <v>90</v>
      </c>
      <c r="Q769" s="15">
        <f>IFERROR(Table37[[#This Row],[Total]]/Table37[[#This Row],[Mins]]*Table37[[#This Row],[Adj mins]],0)</f>
        <v>1.6308869066876184</v>
      </c>
      <c r="R769" s="15">
        <v>4.2</v>
      </c>
      <c r="S769" s="16">
        <v>76</v>
      </c>
      <c r="T769" s="17">
        <v>1.8000000000000002E-2</v>
      </c>
      <c r="U769" s="16">
        <v>4</v>
      </c>
      <c r="V769" s="71">
        <v>0.8</v>
      </c>
      <c r="W769" s="401" t="str">
        <f>IF(ISNA(MATCH($D769,'My Squad'!$C$2:$C$16,0)),"","Yes")</f>
        <v/>
      </c>
    </row>
    <row r="770" spans="1:23" ht="15.75" thickBot="1" x14ac:dyDescent="0.3">
      <c r="A770" s="577">
        <v>275</v>
      </c>
      <c r="B770" s="73">
        <v>11</v>
      </c>
      <c r="C770" s="5" t="s">
        <v>600</v>
      </c>
      <c r="D770" s="5" t="s">
        <v>365</v>
      </c>
      <c r="E770" s="70" t="s">
        <v>14</v>
      </c>
      <c r="F770" s="71">
        <v>4</v>
      </c>
      <c r="G770" s="71">
        <v>8.2000000000000003E-2</v>
      </c>
      <c r="H770" s="71">
        <v>0.107</v>
      </c>
      <c r="I770" s="71">
        <v>-0.68433333333333335</v>
      </c>
      <c r="J770" s="71">
        <v>0</v>
      </c>
      <c r="K770" s="71">
        <v>1.7096666666666667</v>
      </c>
      <c r="L770" s="71">
        <v>4.3666666666666666E-2</v>
      </c>
      <c r="M770" s="72">
        <v>1.258</v>
      </c>
      <c r="N770" s="23">
        <v>-0.1855</v>
      </c>
      <c r="O770" s="16">
        <v>80.584333333333333</v>
      </c>
      <c r="P770" s="15">
        <v>90</v>
      </c>
      <c r="Q770" s="15">
        <f>IFERROR(Table37[[#This Row],[Total]]/Table37[[#This Row],[Mins]]*Table37[[#This Row],[Adj mins]],0)</f>
        <v>1.4049877354158997</v>
      </c>
      <c r="R770" s="15">
        <v>2.5</v>
      </c>
      <c r="S770" s="16">
        <v>56</v>
      </c>
      <c r="T770" s="17">
        <v>2.4E-2</v>
      </c>
      <c r="U770" s="16">
        <v>4</v>
      </c>
      <c r="V770" s="71">
        <v>1</v>
      </c>
      <c r="W770" s="401" t="str">
        <f>IF(ISNA(MATCH($D770,'My Squad'!$C$2:$C$16,0)),"","Yes")</f>
        <v/>
      </c>
    </row>
    <row r="771" spans="1:23" ht="15.75" thickBot="1" x14ac:dyDescent="0.3">
      <c r="A771" s="577">
        <v>583</v>
      </c>
      <c r="B771" s="73">
        <v>11</v>
      </c>
      <c r="C771" s="5" t="s">
        <v>600</v>
      </c>
      <c r="D771" s="5" t="s">
        <v>1063</v>
      </c>
      <c r="E771" s="70" t="s">
        <v>14</v>
      </c>
      <c r="F771" s="71">
        <v>4</v>
      </c>
      <c r="G771" s="71">
        <v>0.01</v>
      </c>
      <c r="H771" s="71">
        <v>1.0999999999999999E-2</v>
      </c>
      <c r="I771" s="71">
        <v>-5.099999999999999E-2</v>
      </c>
      <c r="J771" s="71">
        <v>0</v>
      </c>
      <c r="K771" s="71">
        <v>0.11133333333333334</v>
      </c>
      <c r="L771" s="71">
        <v>8.0000000000000002E-3</v>
      </c>
      <c r="M771" s="72">
        <v>8.9333333333333334E-2</v>
      </c>
      <c r="N771" s="23">
        <v>-0.47766666666666668</v>
      </c>
      <c r="O771" s="16">
        <v>5.8209999999999997</v>
      </c>
      <c r="P771" s="15">
        <v>90</v>
      </c>
      <c r="Q771" s="15">
        <f>IFERROR(Table37[[#This Row],[Total]]/Table37[[#This Row],[Mins]]*Table37[[#This Row],[Adj mins]],0)</f>
        <v>1.3812059783542348</v>
      </c>
      <c r="R771" s="15">
        <v>0</v>
      </c>
      <c r="S771" s="16">
        <v>1</v>
      </c>
      <c r="T771" s="17">
        <v>4.0000000000000001E-3</v>
      </c>
      <c r="U771" s="16">
        <v>1</v>
      </c>
      <c r="V771" s="71">
        <v>1</v>
      </c>
      <c r="W771" s="401" t="str">
        <f>IF(ISNA(MATCH($D771,'My Squad'!$C$2:$C$16,0)),"","Yes")</f>
        <v/>
      </c>
    </row>
    <row r="772" spans="1:23" ht="15.75" thickBot="1" x14ac:dyDescent="0.3">
      <c r="A772" s="577">
        <v>359</v>
      </c>
      <c r="B772" s="73">
        <v>11</v>
      </c>
      <c r="C772" s="5" t="s">
        <v>600</v>
      </c>
      <c r="D772" s="5" t="s">
        <v>1066</v>
      </c>
      <c r="E772" s="70" t="s">
        <v>13</v>
      </c>
      <c r="F772" s="71">
        <v>4.9000000000000004</v>
      </c>
      <c r="G772" s="71">
        <v>0.26</v>
      </c>
      <c r="H772" s="71">
        <v>0.13900000000000001</v>
      </c>
      <c r="I772" s="71">
        <v>6.8333333333333329E-2</v>
      </c>
      <c r="J772" s="71">
        <v>0</v>
      </c>
      <c r="K772" s="71">
        <v>1.677</v>
      </c>
      <c r="L772" s="71">
        <v>4.5999999999999999E-2</v>
      </c>
      <c r="M772" s="72">
        <v>2.1903333333333332</v>
      </c>
      <c r="N772" s="23">
        <v>3.8843537414965962E-2</v>
      </c>
      <c r="O772" s="16">
        <v>87.972666666666669</v>
      </c>
      <c r="P772" s="15">
        <v>90</v>
      </c>
      <c r="Q772" s="15">
        <f>IFERROR(Table37[[#This Row],[Total]]/Table37[[#This Row],[Mins]]*Table37[[#This Row],[Adj mins]],0)</f>
        <v>2.2408096454201685</v>
      </c>
      <c r="R772" s="15">
        <v>5.0999999999999996</v>
      </c>
      <c r="S772" s="16">
        <v>77</v>
      </c>
      <c r="T772" s="17">
        <v>1E-3</v>
      </c>
      <c r="U772" s="16">
        <v>12</v>
      </c>
      <c r="V772" s="71">
        <v>2</v>
      </c>
      <c r="W772" s="401" t="str">
        <f>IF(ISNA(MATCH($D772,'My Squad'!$C$2:$C$16,0)),"","Yes")</f>
        <v/>
      </c>
    </row>
    <row r="773" spans="1:23" ht="15.75" thickBot="1" x14ac:dyDescent="0.3">
      <c r="A773" s="577">
        <v>265</v>
      </c>
      <c r="B773" s="73">
        <v>11</v>
      </c>
      <c r="C773" s="5" t="s">
        <v>600</v>
      </c>
      <c r="D773" s="5" t="s">
        <v>624</v>
      </c>
      <c r="E773" s="70" t="s">
        <v>13</v>
      </c>
      <c r="F773" s="71">
        <v>5.2</v>
      </c>
      <c r="G773" s="71">
        <v>7.8333333333333338E-2</v>
      </c>
      <c r="H773" s="71">
        <v>3.9E-2</v>
      </c>
      <c r="I773" s="71">
        <v>6.6666666666666671E-3</v>
      </c>
      <c r="J773" s="71">
        <v>0</v>
      </c>
      <c r="K773" s="71">
        <v>0.18533333333333332</v>
      </c>
      <c r="L773" s="71">
        <v>1.2666666666666666E-2</v>
      </c>
      <c r="M773" s="72">
        <v>0.32200000000000001</v>
      </c>
      <c r="N773" s="23">
        <v>-0.32269230769230767</v>
      </c>
      <c r="O773" s="16">
        <v>9.3673333333333328</v>
      </c>
      <c r="P773" s="15">
        <v>90</v>
      </c>
      <c r="Q773" s="15">
        <f>IFERROR(Table37[[#This Row],[Total]]/Table37[[#This Row],[Mins]]*Table37[[#This Row],[Adj mins]],0)</f>
        <v>3.0937299836310586</v>
      </c>
      <c r="R773" s="15">
        <v>2.2000000000000002</v>
      </c>
      <c r="S773" s="16">
        <v>25</v>
      </c>
      <c r="T773" s="17">
        <v>1E-3</v>
      </c>
      <c r="U773" s="16">
        <v>13</v>
      </c>
      <c r="V773" s="71">
        <v>1.6</v>
      </c>
      <c r="W773" s="401" t="str">
        <f>IF(ISNA(MATCH($D773,'My Squad'!$C$2:$C$16,0)),"","Yes")</f>
        <v/>
      </c>
    </row>
    <row r="774" spans="1:23" ht="15.75" thickBot="1" x14ac:dyDescent="0.3">
      <c r="A774" s="577">
        <v>274</v>
      </c>
      <c r="B774" s="73">
        <v>11</v>
      </c>
      <c r="C774" s="5" t="s">
        <v>600</v>
      </c>
      <c r="D774" s="5" t="s">
        <v>1523</v>
      </c>
      <c r="E774" s="70" t="s">
        <v>13</v>
      </c>
      <c r="F774" s="71">
        <v>5.3</v>
      </c>
      <c r="G774" s="71">
        <v>0.34</v>
      </c>
      <c r="H774" s="71">
        <v>0.23799999999999999</v>
      </c>
      <c r="I774" s="71">
        <v>6.5333333333333327E-2</v>
      </c>
      <c r="J774" s="71">
        <v>0</v>
      </c>
      <c r="K774" s="71">
        <v>1.5143333333333333</v>
      </c>
      <c r="L774" s="71">
        <v>3.5999999999999997E-2</v>
      </c>
      <c r="M774" s="72">
        <v>2.1936666666666667</v>
      </c>
      <c r="N774" s="23">
        <v>3.6540880503144656E-2</v>
      </c>
      <c r="O774" s="16">
        <v>82.998333333333335</v>
      </c>
      <c r="P774" s="15">
        <v>90</v>
      </c>
      <c r="Q774" s="15">
        <f>IFERROR(Table37[[#This Row],[Total]]/Table37[[#This Row],[Mins]]*Table37[[#This Row],[Adj mins]],0)</f>
        <v>2.3787224643065121</v>
      </c>
      <c r="R774" s="15">
        <v>7.8</v>
      </c>
      <c r="S774" s="16">
        <v>88</v>
      </c>
      <c r="T774" s="17">
        <v>3.0000000000000001E-3</v>
      </c>
      <c r="U774" s="16">
        <v>18</v>
      </c>
      <c r="V774" s="71">
        <v>2.2000000000000002</v>
      </c>
      <c r="W774" s="401" t="str">
        <f>IF(ISNA(MATCH($D774,'My Squad'!$C$2:$C$16,0)),"","Yes")</f>
        <v/>
      </c>
    </row>
    <row r="775" spans="1:23" ht="15.75" thickBot="1" x14ac:dyDescent="0.3">
      <c r="A775" s="577">
        <v>262</v>
      </c>
      <c r="B775" s="73">
        <v>11</v>
      </c>
      <c r="C775" s="5" t="s">
        <v>600</v>
      </c>
      <c r="D775" s="5" t="s">
        <v>625</v>
      </c>
      <c r="E775" s="70" t="s">
        <v>13</v>
      </c>
      <c r="F775" s="71">
        <v>4.9000000000000004</v>
      </c>
      <c r="G775" s="71">
        <v>3.3333333333333335E-3</v>
      </c>
      <c r="H775" s="71">
        <v>4.0000000000000001E-3</v>
      </c>
      <c r="I775" s="71">
        <v>3.3333333333333332E-4</v>
      </c>
      <c r="J775" s="71">
        <v>0</v>
      </c>
      <c r="K775" s="71">
        <v>5.6666666666666662E-3</v>
      </c>
      <c r="L775" s="71">
        <v>0</v>
      </c>
      <c r="M775" s="72">
        <v>1.3333333333333334E-2</v>
      </c>
      <c r="N775" s="23">
        <v>-0.40544217687074824</v>
      </c>
      <c r="O775" s="16">
        <v>0.33</v>
      </c>
      <c r="P775" s="15">
        <v>90</v>
      </c>
      <c r="Q775" s="15">
        <f>IFERROR(Table37[[#This Row],[Total]]/Table37[[#This Row],[Mins]]*Table37[[#This Row],[Adj mins]],0)</f>
        <v>3.6363636363636367</v>
      </c>
      <c r="R775" s="15">
        <v>0</v>
      </c>
      <c r="S775" s="16">
        <v>0</v>
      </c>
      <c r="T775" s="17">
        <v>0</v>
      </c>
      <c r="U775" s="16">
        <v>0</v>
      </c>
      <c r="V775" s="71">
        <v>0</v>
      </c>
      <c r="W775" s="401" t="str">
        <f>IF(ISNA(MATCH($D775,'My Squad'!$C$2:$C$16,0)),"","Yes")</f>
        <v/>
      </c>
    </row>
    <row r="776" spans="1:23" ht="15.75" thickBot="1" x14ac:dyDescent="0.3">
      <c r="A776" s="577">
        <v>264</v>
      </c>
      <c r="B776" s="73">
        <v>11</v>
      </c>
      <c r="C776" s="5" t="s">
        <v>600</v>
      </c>
      <c r="D776" s="5" t="s">
        <v>626</v>
      </c>
      <c r="E776" s="70" t="s">
        <v>13</v>
      </c>
      <c r="F776" s="71">
        <v>4.9000000000000004</v>
      </c>
      <c r="G776" s="71">
        <v>0.75</v>
      </c>
      <c r="H776" s="71">
        <v>0.40100000000000002</v>
      </c>
      <c r="I776" s="71">
        <v>6.9000000000000006E-2</v>
      </c>
      <c r="J776" s="71">
        <v>0</v>
      </c>
      <c r="K776" s="71">
        <v>1.7390000000000001</v>
      </c>
      <c r="L776" s="71">
        <v>0.12</v>
      </c>
      <c r="M776" s="72">
        <v>3.0790000000000002</v>
      </c>
      <c r="N776" s="23">
        <v>0.22020408163265309</v>
      </c>
      <c r="O776" s="16">
        <v>87.75266666666667</v>
      </c>
      <c r="P776" s="15">
        <v>90</v>
      </c>
      <c r="Q776" s="15">
        <f>IFERROR(Table37[[#This Row],[Total]]/Table37[[#This Row],[Mins]]*Table37[[#This Row],[Adj mins]],0)</f>
        <v>3.15785275281283</v>
      </c>
      <c r="R776" s="15">
        <v>4.4000000000000004</v>
      </c>
      <c r="S776" s="16">
        <v>57</v>
      </c>
      <c r="T776" s="17">
        <v>0</v>
      </c>
      <c r="U776" s="16">
        <v>9</v>
      </c>
      <c r="V776" s="71">
        <v>1.3</v>
      </c>
      <c r="W776" s="401" t="str">
        <f>IF(ISNA(MATCH($D776,'My Squad'!$C$2:$C$16,0)),"","Yes")</f>
        <v/>
      </c>
    </row>
    <row r="777" spans="1:23" ht="15.75" thickBot="1" x14ac:dyDescent="0.3">
      <c r="A777" s="577">
        <v>278</v>
      </c>
      <c r="B777" s="73">
        <v>11</v>
      </c>
      <c r="C777" s="5" t="s">
        <v>600</v>
      </c>
      <c r="D777" s="5" t="s">
        <v>627</v>
      </c>
      <c r="E777" s="70" t="s">
        <v>13</v>
      </c>
      <c r="F777" s="71">
        <v>4.9000000000000004</v>
      </c>
      <c r="G777" s="71">
        <v>0.13833333333333334</v>
      </c>
      <c r="H777" s="71">
        <v>0.22600000000000001</v>
      </c>
      <c r="I777" s="71">
        <v>6.4000000000000001E-2</v>
      </c>
      <c r="J777" s="71">
        <v>0</v>
      </c>
      <c r="K777" s="71">
        <v>1.4356666666666666</v>
      </c>
      <c r="L777" s="71">
        <v>5.2666666666666667E-2</v>
      </c>
      <c r="M777" s="72">
        <v>1.9166666666666667</v>
      </c>
      <c r="N777" s="23">
        <v>-1.700680272108842E-2</v>
      </c>
      <c r="O777" s="16">
        <v>84.25833333333334</v>
      </c>
      <c r="P777" s="15">
        <v>90</v>
      </c>
      <c r="Q777" s="15">
        <f>IFERROR(Table37[[#This Row],[Total]]/Table37[[#This Row],[Mins]]*Table37[[#This Row],[Adj mins]],0)</f>
        <v>2.0472752447829095</v>
      </c>
      <c r="R777" s="15">
        <v>7.9</v>
      </c>
      <c r="S777" s="16">
        <v>89</v>
      </c>
      <c r="T777" s="17">
        <v>3.0000000000000001E-3</v>
      </c>
      <c r="U777" s="16">
        <v>20</v>
      </c>
      <c r="V777" s="71">
        <v>2.5</v>
      </c>
      <c r="W777" s="401" t="str">
        <f>IF(ISNA(MATCH($D777,'My Squad'!$C$2:$C$16,0)),"","Yes")</f>
        <v/>
      </c>
    </row>
    <row r="778" spans="1:23" ht="15.75" thickBot="1" x14ac:dyDescent="0.3">
      <c r="A778" s="577">
        <v>281</v>
      </c>
      <c r="B778" s="73">
        <v>11</v>
      </c>
      <c r="C778" s="5" t="s">
        <v>600</v>
      </c>
      <c r="D778" s="5" t="s">
        <v>628</v>
      </c>
      <c r="E778" s="70" t="s">
        <v>13</v>
      </c>
      <c r="F778" s="71">
        <v>4.8</v>
      </c>
      <c r="G778" s="71">
        <v>0</v>
      </c>
      <c r="H778" s="71">
        <v>0</v>
      </c>
      <c r="I778" s="71">
        <v>0</v>
      </c>
      <c r="J778" s="71">
        <v>0</v>
      </c>
      <c r="K778" s="71">
        <v>0</v>
      </c>
      <c r="L778" s="71">
        <v>0</v>
      </c>
      <c r="M778" s="72">
        <v>0</v>
      </c>
      <c r="N778" s="23">
        <v>-0.41666666666666669</v>
      </c>
      <c r="O778" s="16">
        <v>0</v>
      </c>
      <c r="P778" s="15">
        <v>90</v>
      </c>
      <c r="Q778" s="15">
        <f>IFERROR(Table37[[#This Row],[Total]]/Table37[[#This Row],[Mins]]*Table37[[#This Row],[Adj mins]],0)</f>
        <v>0</v>
      </c>
      <c r="R778" s="15">
        <v>1.5</v>
      </c>
      <c r="S778" s="16">
        <v>22</v>
      </c>
      <c r="T778" s="17">
        <v>0</v>
      </c>
      <c r="U778" s="16">
        <v>4</v>
      </c>
      <c r="V778" s="71">
        <v>0.7</v>
      </c>
      <c r="W778" s="401" t="str">
        <f>IF(ISNA(MATCH($D778,'My Squad'!$C$2:$C$16,0)),"","Yes")</f>
        <v/>
      </c>
    </row>
    <row r="779" spans="1:23" ht="15.75" thickBot="1" x14ac:dyDescent="0.3">
      <c r="A779" s="577">
        <v>277</v>
      </c>
      <c r="B779" s="73">
        <v>11</v>
      </c>
      <c r="C779" s="5" t="s">
        <v>600</v>
      </c>
      <c r="D779" s="5" t="s">
        <v>629</v>
      </c>
      <c r="E779" s="70" t="s">
        <v>13</v>
      </c>
      <c r="F779" s="71">
        <v>4.5</v>
      </c>
      <c r="G779" s="71">
        <v>0</v>
      </c>
      <c r="H779" s="71">
        <v>0</v>
      </c>
      <c r="I779" s="71">
        <v>0</v>
      </c>
      <c r="J779" s="71">
        <v>0</v>
      </c>
      <c r="K779" s="71">
        <v>0</v>
      </c>
      <c r="L779" s="71">
        <v>0</v>
      </c>
      <c r="M779" s="72">
        <v>0</v>
      </c>
      <c r="N779" s="23">
        <v>-0.44444444444444442</v>
      </c>
      <c r="O779" s="16">
        <v>0</v>
      </c>
      <c r="P779" s="15">
        <v>90</v>
      </c>
      <c r="Q779" s="15">
        <f>IFERROR(Table37[[#This Row],[Total]]/Table37[[#This Row],[Mins]]*Table37[[#This Row],[Adj mins]],0)</f>
        <v>0</v>
      </c>
      <c r="R779" s="15">
        <v>1.6</v>
      </c>
      <c r="S779" s="16">
        <v>36</v>
      </c>
      <c r="T779" s="17">
        <v>4.0000000000000001E-3</v>
      </c>
      <c r="U779" s="16">
        <v>6</v>
      </c>
      <c r="V779" s="71">
        <v>1.5</v>
      </c>
      <c r="W779" s="401" t="str">
        <f>IF(ISNA(MATCH($D779,'My Squad'!$C$2:$C$16,0)),"","Yes")</f>
        <v/>
      </c>
    </row>
    <row r="780" spans="1:23" ht="15.75" thickBot="1" x14ac:dyDescent="0.3">
      <c r="A780" s="577">
        <v>611</v>
      </c>
      <c r="B780" s="73">
        <v>11</v>
      </c>
      <c r="C780" s="5" t="s">
        <v>600</v>
      </c>
      <c r="D780" s="5" t="s">
        <v>1524</v>
      </c>
      <c r="E780" s="70" t="s">
        <v>13</v>
      </c>
      <c r="F780" s="71">
        <v>5.8</v>
      </c>
      <c r="G780" s="71">
        <v>0.23833333333333334</v>
      </c>
      <c r="H780" s="71">
        <v>0.10199999999999999</v>
      </c>
      <c r="I780" s="71">
        <v>2.4E-2</v>
      </c>
      <c r="J780" s="71">
        <v>0</v>
      </c>
      <c r="K780" s="71">
        <v>0.50800000000000001</v>
      </c>
      <c r="L780" s="71">
        <v>3.2333333333333332E-2</v>
      </c>
      <c r="M780" s="72">
        <v>0.90466666666666662</v>
      </c>
      <c r="N780" s="23">
        <v>-0.18885057471264372</v>
      </c>
      <c r="O780" s="16">
        <v>26.118333333333332</v>
      </c>
      <c r="P780" s="15">
        <v>90</v>
      </c>
      <c r="Q780" s="15">
        <f>IFERROR(Table37[[#This Row],[Total]]/Table37[[#This Row],[Mins]]*Table37[[#This Row],[Adj mins]],0)</f>
        <v>3.1173505200689173</v>
      </c>
      <c r="R780" s="15">
        <v>4.4000000000000004</v>
      </c>
      <c r="S780" s="16">
        <v>44</v>
      </c>
      <c r="T780" s="17">
        <v>2E-3</v>
      </c>
      <c r="U780" s="16">
        <v>22</v>
      </c>
      <c r="V780" s="71">
        <v>2.4</v>
      </c>
      <c r="W780" s="401" t="str">
        <f>IF(ISNA(MATCH($D780,'My Squad'!$C$2:$C$16,0)),"","Yes")</f>
        <v/>
      </c>
    </row>
    <row r="781" spans="1:23" ht="15.75" thickBot="1" x14ac:dyDescent="0.3">
      <c r="A781" s="577">
        <v>631</v>
      </c>
      <c r="B781" s="73">
        <v>11</v>
      </c>
      <c r="C781" s="5" t="s">
        <v>600</v>
      </c>
      <c r="D781" s="5" t="s">
        <v>1525</v>
      </c>
      <c r="E781" s="70" t="s">
        <v>13</v>
      </c>
      <c r="F781" s="71">
        <v>5.5</v>
      </c>
      <c r="G781" s="71">
        <v>0.49333333333333335</v>
      </c>
      <c r="H781" s="71">
        <v>0.23599999999999999</v>
      </c>
      <c r="I781" s="71">
        <v>4.5333333333333337E-2</v>
      </c>
      <c r="J781" s="71">
        <v>0</v>
      </c>
      <c r="K781" s="71">
        <v>1.2423333333333333</v>
      </c>
      <c r="L781" s="71">
        <v>7.4999999999999997E-2</v>
      </c>
      <c r="M781" s="72">
        <v>2.0920000000000001</v>
      </c>
      <c r="N781" s="23">
        <v>1.6727272727272743E-2</v>
      </c>
      <c r="O781" s="16">
        <v>62.57033333333333</v>
      </c>
      <c r="P781" s="15">
        <v>90</v>
      </c>
      <c r="Q781" s="15">
        <f>IFERROR(Table37[[#This Row],[Total]]/Table37[[#This Row],[Mins]]*Table37[[#This Row],[Adj mins]],0)</f>
        <v>3.0090937664814534</v>
      </c>
      <c r="R781" s="15">
        <v>3.6</v>
      </c>
      <c r="S781" s="16">
        <v>46</v>
      </c>
      <c r="T781" s="17">
        <v>0</v>
      </c>
      <c r="U781" s="16">
        <v>12</v>
      </c>
      <c r="V781" s="71">
        <v>1.7</v>
      </c>
      <c r="W781" s="401" t="str">
        <f>IF(ISNA(MATCH($D781,'My Squad'!$C$2:$C$16,0)),"","Yes")</f>
        <v/>
      </c>
    </row>
    <row r="782" spans="1:23" ht="15.75" thickBot="1" x14ac:dyDescent="0.3">
      <c r="A782" s="577">
        <v>632</v>
      </c>
      <c r="B782" s="73">
        <v>11</v>
      </c>
      <c r="C782" s="5" t="s">
        <v>600</v>
      </c>
      <c r="D782" s="5" t="s">
        <v>1526</v>
      </c>
      <c r="E782" s="70" t="s">
        <v>13</v>
      </c>
      <c r="F782" s="71">
        <v>5</v>
      </c>
      <c r="G782" s="71">
        <v>0</v>
      </c>
      <c r="H782" s="71">
        <v>0</v>
      </c>
      <c r="I782" s="71">
        <v>0</v>
      </c>
      <c r="J782" s="71">
        <v>0</v>
      </c>
      <c r="K782" s="71">
        <v>0</v>
      </c>
      <c r="L782" s="71">
        <v>0</v>
      </c>
      <c r="M782" s="72">
        <v>0</v>
      </c>
      <c r="N782" s="23">
        <v>-0.4</v>
      </c>
      <c r="O782" s="16">
        <v>0</v>
      </c>
      <c r="P782" s="15">
        <v>90</v>
      </c>
      <c r="Q782" s="15">
        <f>IFERROR(Table37[[#This Row],[Total]]/Table37[[#This Row],[Mins]]*Table37[[#This Row],[Adj mins]],0)</f>
        <v>0</v>
      </c>
      <c r="R782" s="15">
        <v>2.6</v>
      </c>
      <c r="S782" s="16">
        <v>48</v>
      </c>
      <c r="T782" s="17">
        <v>0</v>
      </c>
      <c r="U782" s="16">
        <v>7</v>
      </c>
      <c r="V782" s="71">
        <v>1.4</v>
      </c>
      <c r="W782" s="401" t="str">
        <f>IF(ISNA(MATCH($D782,'My Squad'!$C$2:$C$16,0)),"","Yes")</f>
        <v/>
      </c>
    </row>
    <row r="783" spans="1:23" ht="15.75" thickBot="1" x14ac:dyDescent="0.3">
      <c r="A783" s="577">
        <v>619</v>
      </c>
      <c r="B783" s="73">
        <v>11</v>
      </c>
      <c r="C783" s="5" t="s">
        <v>600</v>
      </c>
      <c r="D783" s="5" t="s">
        <v>1527</v>
      </c>
      <c r="E783" s="70" t="s">
        <v>13</v>
      </c>
      <c r="F783" s="71">
        <v>4.5</v>
      </c>
      <c r="G783" s="71">
        <v>0.02</v>
      </c>
      <c r="H783" s="71">
        <v>0.01</v>
      </c>
      <c r="I783" s="71">
        <v>2.3333333333333335E-3</v>
      </c>
      <c r="J783" s="71">
        <v>0</v>
      </c>
      <c r="K783" s="71">
        <v>5.2333333333333336E-2</v>
      </c>
      <c r="L783" s="71">
        <v>3.0000000000000001E-3</v>
      </c>
      <c r="M783" s="72">
        <v>8.7666666666666671E-2</v>
      </c>
      <c r="N783" s="23">
        <v>-0.42496296296296293</v>
      </c>
      <c r="O783" s="16">
        <v>2.6673333333333331</v>
      </c>
      <c r="P783" s="15">
        <v>90</v>
      </c>
      <c r="Q783" s="15">
        <f>IFERROR(Table37[[#This Row],[Total]]/Table37[[#This Row],[Mins]]*Table37[[#This Row],[Adj mins]],0)</f>
        <v>2.9580104973756565</v>
      </c>
      <c r="R783" s="15">
        <v>1.9</v>
      </c>
      <c r="S783" s="16">
        <v>56</v>
      </c>
      <c r="T783" s="17">
        <v>0</v>
      </c>
      <c r="U783" s="16">
        <v>5</v>
      </c>
      <c r="V783" s="71">
        <v>1.7</v>
      </c>
      <c r="W783" s="401" t="str">
        <f>IF(ISNA(MATCH($D783,'My Squad'!$C$2:$C$16,0)),"","Yes")</f>
        <v/>
      </c>
    </row>
    <row r="784" spans="1:23" ht="15.75" thickBot="1" x14ac:dyDescent="0.3">
      <c r="A784" s="577">
        <v>268</v>
      </c>
      <c r="B784" s="73">
        <v>11</v>
      </c>
      <c r="C784" s="5" t="s">
        <v>600</v>
      </c>
      <c r="D784" s="5" t="s">
        <v>630</v>
      </c>
      <c r="E784" s="70" t="s">
        <v>15</v>
      </c>
      <c r="F784" s="71">
        <v>5.7</v>
      </c>
      <c r="G784" s="71">
        <v>0.97199999999999998</v>
      </c>
      <c r="H784" s="71">
        <v>0.10299999999999999</v>
      </c>
      <c r="I784" s="71">
        <v>0</v>
      </c>
      <c r="J784" s="71">
        <v>0</v>
      </c>
      <c r="K784" s="71">
        <v>1.3463333333333334</v>
      </c>
      <c r="L784" s="71">
        <v>0.24299999999999999</v>
      </c>
      <c r="M784" s="72">
        <v>2.6643333333333334</v>
      </c>
      <c r="N784" s="23">
        <v>0.11654970760233919</v>
      </c>
      <c r="O784" s="16">
        <v>72.942999999999998</v>
      </c>
      <c r="P784" s="15">
        <v>90</v>
      </c>
      <c r="Q784" s="15">
        <f>IFERROR(Table37[[#This Row],[Total]]/Table37[[#This Row],[Mins]]*Table37[[#This Row],[Adj mins]],0)</f>
        <v>3.2873613643529884</v>
      </c>
      <c r="R784" s="15">
        <v>7</v>
      </c>
      <c r="S784" s="16">
        <v>70</v>
      </c>
      <c r="T784" s="17">
        <v>5.7000000000000002E-2</v>
      </c>
      <c r="U784" s="16">
        <v>38</v>
      </c>
      <c r="V784" s="71">
        <v>4.2</v>
      </c>
      <c r="W784" s="401" t="str">
        <f>IF(ISNA(MATCH($D784,'My Squad'!$C$2:$C$16,0)),"","Yes")</f>
        <v/>
      </c>
    </row>
    <row r="785" spans="1:23" ht="15.75" thickBot="1" x14ac:dyDescent="0.3">
      <c r="A785" s="577">
        <v>272</v>
      </c>
      <c r="B785" s="73">
        <v>11</v>
      </c>
      <c r="C785" s="5" t="s">
        <v>600</v>
      </c>
      <c r="D785" s="5" t="s">
        <v>631</v>
      </c>
      <c r="E785" s="70" t="s">
        <v>15</v>
      </c>
      <c r="F785" s="71">
        <v>5.4</v>
      </c>
      <c r="G785" s="71">
        <v>0.252</v>
      </c>
      <c r="H785" s="71">
        <v>4.3999999999999997E-2</v>
      </c>
      <c r="I785" s="71">
        <v>0</v>
      </c>
      <c r="J785" s="71">
        <v>0</v>
      </c>
      <c r="K785" s="71">
        <v>0.3096666666666667</v>
      </c>
      <c r="L785" s="71">
        <v>7.0999999999999994E-2</v>
      </c>
      <c r="M785" s="72">
        <v>0.67666666666666664</v>
      </c>
      <c r="N785" s="23">
        <v>-0.24506172839506168</v>
      </c>
      <c r="O785" s="16">
        <v>15.730333333333334</v>
      </c>
      <c r="P785" s="15">
        <v>90</v>
      </c>
      <c r="Q785" s="15">
        <f>IFERROR(Table37[[#This Row],[Total]]/Table37[[#This Row],[Mins]]*Table37[[#This Row],[Adj mins]],0)</f>
        <v>3.8715009217859335</v>
      </c>
      <c r="R785" s="15">
        <v>1.6</v>
      </c>
      <c r="S785" s="16">
        <v>24</v>
      </c>
      <c r="T785" s="17">
        <v>0</v>
      </c>
      <c r="U785" s="16">
        <v>16</v>
      </c>
      <c r="V785" s="71">
        <v>2.7</v>
      </c>
      <c r="W785" s="401" t="str">
        <f>IF(ISNA(MATCH($D785,'My Squad'!$C$2:$C$16,0)),"","Yes")</f>
        <v/>
      </c>
    </row>
    <row r="786" spans="1:23" ht="15.75" thickBot="1" x14ac:dyDescent="0.3">
      <c r="A786" s="577">
        <v>260</v>
      </c>
      <c r="B786" s="73">
        <v>11</v>
      </c>
      <c r="C786" s="5" t="s">
        <v>600</v>
      </c>
      <c r="D786" s="5" t="s">
        <v>1528</v>
      </c>
      <c r="E786" s="70" t="s">
        <v>15</v>
      </c>
      <c r="F786" s="71">
        <v>4.8</v>
      </c>
      <c r="G786" s="71">
        <v>3.5999999999999997E-2</v>
      </c>
      <c r="H786" s="71">
        <v>1.0999999999999999E-2</v>
      </c>
      <c r="I786" s="71">
        <v>0</v>
      </c>
      <c r="J786" s="71">
        <v>0</v>
      </c>
      <c r="K786" s="71">
        <v>7.566666666666666E-2</v>
      </c>
      <c r="L786" s="71">
        <v>1.0999999999999999E-2</v>
      </c>
      <c r="M786" s="72">
        <v>0.13366666666666666</v>
      </c>
      <c r="N786" s="23">
        <v>-0.3888194444444445</v>
      </c>
      <c r="O786" s="16">
        <v>3.6709999999999998</v>
      </c>
      <c r="P786" s="15">
        <v>90</v>
      </c>
      <c r="Q786" s="15">
        <f>IFERROR(Table37[[#This Row],[Total]]/Table37[[#This Row],[Mins]]*Table37[[#This Row],[Adj mins]],0)</f>
        <v>3.2770362299101063</v>
      </c>
      <c r="R786" s="15">
        <v>0.4</v>
      </c>
      <c r="S786" s="16">
        <v>12</v>
      </c>
      <c r="T786" s="17">
        <v>3.0000000000000001E-3</v>
      </c>
      <c r="U786" s="16">
        <v>1</v>
      </c>
      <c r="V786" s="71">
        <v>0.3</v>
      </c>
      <c r="W786" s="401" t="str">
        <f>IF(ISNA(MATCH($D786,'My Squad'!$C$2:$C$16,0)),"","Yes")</f>
        <v/>
      </c>
    </row>
    <row r="787" spans="1:23" ht="15.75" thickBot="1" x14ac:dyDescent="0.3">
      <c r="A787" s="577">
        <v>276</v>
      </c>
      <c r="B787" s="73">
        <v>11</v>
      </c>
      <c r="C787" s="5" t="s">
        <v>600</v>
      </c>
      <c r="D787" s="5" t="s">
        <v>632</v>
      </c>
      <c r="E787" s="70" t="s">
        <v>15</v>
      </c>
      <c r="F787" s="71">
        <v>4.5</v>
      </c>
      <c r="G787" s="71">
        <v>8.0000000000000002E-3</v>
      </c>
      <c r="H787" s="71">
        <v>0</v>
      </c>
      <c r="I787" s="71">
        <v>0</v>
      </c>
      <c r="J787" s="71">
        <v>0</v>
      </c>
      <c r="K787" s="71">
        <v>4.6666666666666671E-3</v>
      </c>
      <c r="L787" s="71">
        <v>2.6666666666666666E-3</v>
      </c>
      <c r="M787" s="72">
        <v>1.5333333333333332E-2</v>
      </c>
      <c r="N787" s="23">
        <v>-0.44103703703703701</v>
      </c>
      <c r="O787" s="16">
        <v>0.21</v>
      </c>
      <c r="P787" s="15">
        <v>90</v>
      </c>
      <c r="Q787" s="15">
        <f>IFERROR(Table37[[#This Row],[Total]]/Table37[[#This Row],[Mins]]*Table37[[#This Row],[Adj mins]],0)</f>
        <v>6.5714285714285721</v>
      </c>
      <c r="R787" s="15">
        <v>0</v>
      </c>
      <c r="S787" s="16" t="s">
        <v>374</v>
      </c>
      <c r="T787" s="17">
        <v>8.0000000000000002E-3</v>
      </c>
      <c r="U787" s="16">
        <v>0</v>
      </c>
      <c r="V787" s="71">
        <v>0</v>
      </c>
      <c r="W787" s="401" t="str">
        <f>IF(ISNA(MATCH($D787,'My Squad'!$C$2:$C$16,0)),"","Yes")</f>
        <v/>
      </c>
    </row>
    <row r="788" spans="1:23" ht="15.75" thickBot="1" x14ac:dyDescent="0.3">
      <c r="A788" s="577">
        <v>293</v>
      </c>
      <c r="B788" s="73">
        <v>11</v>
      </c>
      <c r="C788" s="5" t="s">
        <v>601</v>
      </c>
      <c r="D788" s="5" t="s">
        <v>633</v>
      </c>
      <c r="E788" s="70" t="s">
        <v>16</v>
      </c>
      <c r="F788" s="71">
        <v>4.5</v>
      </c>
      <c r="G788" s="71">
        <v>0</v>
      </c>
      <c r="H788" s="71">
        <v>0</v>
      </c>
      <c r="I788" s="71">
        <v>-0.47433333333333327</v>
      </c>
      <c r="J788" s="71">
        <v>1.8123333333333334</v>
      </c>
      <c r="K788" s="71">
        <v>2.1063333333333332</v>
      </c>
      <c r="L788" s="71">
        <v>0.308</v>
      </c>
      <c r="M788" s="72">
        <v>3.7523333333333335</v>
      </c>
      <c r="N788" s="23">
        <v>0.38940740740740742</v>
      </c>
      <c r="O788" s="16">
        <v>89.82</v>
      </c>
      <c r="P788" s="15">
        <v>90</v>
      </c>
      <c r="Q788" s="15">
        <f>IFERROR(Table37[[#This Row],[Total]]/Table37[[#This Row],[Mins]]*Table37[[#This Row],[Adj mins]],0)</f>
        <v>3.7598530394121581</v>
      </c>
      <c r="R788" s="15">
        <v>9</v>
      </c>
      <c r="S788" s="16">
        <v>90</v>
      </c>
      <c r="T788" s="17">
        <v>0.01</v>
      </c>
      <c r="U788" s="16">
        <v>25</v>
      </c>
      <c r="V788" s="71">
        <v>2.8</v>
      </c>
      <c r="W788" s="401" t="str">
        <f>IF(ISNA(MATCH($D788,'My Squad'!$C$2:$C$16,0)),"","Yes")</f>
        <v/>
      </c>
    </row>
    <row r="789" spans="1:23" ht="15.75" thickBot="1" x14ac:dyDescent="0.3">
      <c r="A789" s="577">
        <v>294</v>
      </c>
      <c r="B789" s="73">
        <v>11</v>
      </c>
      <c r="C789" s="5" t="s">
        <v>601</v>
      </c>
      <c r="D789" s="5" t="s">
        <v>634</v>
      </c>
      <c r="E789" s="70" t="s">
        <v>16</v>
      </c>
      <c r="F789" s="71">
        <v>4</v>
      </c>
      <c r="G789" s="71">
        <v>0</v>
      </c>
      <c r="H789" s="71">
        <v>0</v>
      </c>
      <c r="I789" s="71">
        <v>9.999999999999998E-4</v>
      </c>
      <c r="J789" s="71">
        <v>3.3333333333333335E-3</v>
      </c>
      <c r="K789" s="71">
        <v>4.0000000000000001E-3</v>
      </c>
      <c r="L789" s="71">
        <v>2E-3</v>
      </c>
      <c r="M789" s="72">
        <v>1.0333333333333333E-2</v>
      </c>
      <c r="N789" s="23">
        <v>-0.49741666666666667</v>
      </c>
      <c r="O789" s="16">
        <v>0.18</v>
      </c>
      <c r="P789" s="15">
        <v>90</v>
      </c>
      <c r="Q789" s="15">
        <f>IFERROR(Table37[[#This Row],[Total]]/Table37[[#This Row],[Mins]]*Table37[[#This Row],[Adj mins]],0)</f>
        <v>5.166666666666667</v>
      </c>
      <c r="R789" s="15">
        <v>0</v>
      </c>
      <c r="S789" s="16">
        <v>0</v>
      </c>
      <c r="T789" s="17">
        <v>6.0000000000000001E-3</v>
      </c>
      <c r="U789" s="16">
        <v>0</v>
      </c>
      <c r="V789" s="71">
        <v>0</v>
      </c>
      <c r="W789" s="401" t="str">
        <f>IF(ISNA(MATCH($D789,'My Squad'!$C$2:$C$16,0)),"","Yes")</f>
        <v/>
      </c>
    </row>
    <row r="790" spans="1:23" ht="15.75" thickBot="1" x14ac:dyDescent="0.3">
      <c r="A790" s="577">
        <v>304</v>
      </c>
      <c r="B790" s="73">
        <v>11</v>
      </c>
      <c r="C790" s="5" t="s">
        <v>601</v>
      </c>
      <c r="D790" s="5" t="s">
        <v>635</v>
      </c>
      <c r="E790" s="70" t="s">
        <v>16</v>
      </c>
      <c r="F790" s="71">
        <v>4</v>
      </c>
      <c r="G790" s="71">
        <v>0</v>
      </c>
      <c r="H790" s="71">
        <v>0</v>
      </c>
      <c r="I790" s="71">
        <v>0</v>
      </c>
      <c r="J790" s="71">
        <v>0</v>
      </c>
      <c r="K790" s="71">
        <v>0</v>
      </c>
      <c r="L790" s="71">
        <v>0</v>
      </c>
      <c r="M790" s="72">
        <v>0</v>
      </c>
      <c r="N790" s="23">
        <v>-0.5</v>
      </c>
      <c r="O790" s="16">
        <v>0</v>
      </c>
      <c r="P790" s="15">
        <v>90</v>
      </c>
      <c r="Q790" s="15">
        <f>IFERROR(Table37[[#This Row],[Total]]/Table37[[#This Row],[Mins]]*Table37[[#This Row],[Adj mins]],0)</f>
        <v>0</v>
      </c>
      <c r="R790" s="15">
        <v>0</v>
      </c>
      <c r="S790" s="16" t="s">
        <v>374</v>
      </c>
      <c r="T790" s="17">
        <v>0</v>
      </c>
      <c r="U790" s="16">
        <v>0</v>
      </c>
      <c r="V790" s="71">
        <v>0</v>
      </c>
      <c r="W790" s="401" t="str">
        <f>IF(ISNA(MATCH($D790,'My Squad'!$C$2:$C$16,0)),"","Yes")</f>
        <v/>
      </c>
    </row>
    <row r="791" spans="1:23" ht="15.75" thickBot="1" x14ac:dyDescent="0.3">
      <c r="A791" s="577">
        <v>308</v>
      </c>
      <c r="B791" s="73">
        <v>11</v>
      </c>
      <c r="C791" s="5" t="s">
        <v>601</v>
      </c>
      <c r="D791" s="5" t="s">
        <v>636</v>
      </c>
      <c r="E791" s="70" t="s">
        <v>16</v>
      </c>
      <c r="F791" s="71">
        <v>4</v>
      </c>
      <c r="G791" s="71">
        <v>0</v>
      </c>
      <c r="H791" s="71">
        <v>0</v>
      </c>
      <c r="I791" s="71">
        <v>0</v>
      </c>
      <c r="J791" s="71">
        <v>0</v>
      </c>
      <c r="K791" s="71">
        <v>0</v>
      </c>
      <c r="L791" s="71">
        <v>0</v>
      </c>
      <c r="M791" s="72">
        <v>0</v>
      </c>
      <c r="N791" s="23">
        <v>-0.5</v>
      </c>
      <c r="O791" s="16">
        <v>0</v>
      </c>
      <c r="P791" s="15">
        <v>90</v>
      </c>
      <c r="Q791" s="15">
        <f>IFERROR(Table37[[#This Row],[Total]]/Table37[[#This Row],[Mins]]*Table37[[#This Row],[Adj mins]],0)</f>
        <v>0</v>
      </c>
      <c r="R791" s="15">
        <v>0</v>
      </c>
      <c r="S791" s="16">
        <v>0</v>
      </c>
      <c r="T791" s="17">
        <v>2.3E-2</v>
      </c>
      <c r="U791" s="16">
        <v>0</v>
      </c>
      <c r="V791" s="71">
        <v>0</v>
      </c>
      <c r="W791" s="401" t="str">
        <f>IF(ISNA(MATCH($D791,'My Squad'!$C$2:$C$16,0)),"","Yes")</f>
        <v/>
      </c>
    </row>
    <row r="792" spans="1:23" ht="15.75" thickBot="1" x14ac:dyDescent="0.3">
      <c r="A792" s="577">
        <v>295</v>
      </c>
      <c r="B792" s="73">
        <v>11</v>
      </c>
      <c r="C792" s="5" t="s">
        <v>601</v>
      </c>
      <c r="D792" s="5" t="s">
        <v>637</v>
      </c>
      <c r="E792" s="70" t="s">
        <v>14</v>
      </c>
      <c r="F792" s="71">
        <v>4.5999999999999996</v>
      </c>
      <c r="G792" s="71">
        <v>0.23400000000000001</v>
      </c>
      <c r="H792" s="71">
        <v>0.14399999999999999</v>
      </c>
      <c r="I792" s="71">
        <v>-0.43100000000000005</v>
      </c>
      <c r="J792" s="71">
        <v>0</v>
      </c>
      <c r="K792" s="71">
        <v>1.8</v>
      </c>
      <c r="L792" s="71">
        <v>0.13600000000000001</v>
      </c>
      <c r="M792" s="72">
        <v>1.883</v>
      </c>
      <c r="N792" s="23">
        <v>-2.5434782608695652E-2</v>
      </c>
      <c r="O792" s="16">
        <v>84.257000000000005</v>
      </c>
      <c r="P792" s="15">
        <v>90</v>
      </c>
      <c r="Q792" s="15">
        <f>IFERROR(Table37[[#This Row],[Total]]/Table37[[#This Row],[Mins]]*Table37[[#This Row],[Adj mins]],0)</f>
        <v>2.0113462382947409</v>
      </c>
      <c r="R792" s="15">
        <v>9</v>
      </c>
      <c r="S792" s="16">
        <v>90</v>
      </c>
      <c r="T792" s="17">
        <v>4.8000000000000001E-2</v>
      </c>
      <c r="U792" s="16">
        <v>31</v>
      </c>
      <c r="V792" s="71">
        <v>3.4</v>
      </c>
      <c r="W792" s="401" t="str">
        <f>IF(ISNA(MATCH($D792,'My Squad'!$C$2:$C$16,0)),"","Yes")</f>
        <v/>
      </c>
    </row>
    <row r="793" spans="1:23" ht="15.75" thickBot="1" x14ac:dyDescent="0.3">
      <c r="A793" s="577">
        <v>296</v>
      </c>
      <c r="B793" s="73">
        <v>11</v>
      </c>
      <c r="C793" s="5" t="s">
        <v>601</v>
      </c>
      <c r="D793" s="5" t="s">
        <v>1529</v>
      </c>
      <c r="E793" s="70" t="s">
        <v>14</v>
      </c>
      <c r="F793" s="71">
        <v>4.5</v>
      </c>
      <c r="G793" s="71">
        <v>0</v>
      </c>
      <c r="H793" s="71">
        <v>0</v>
      </c>
      <c r="I793" s="71">
        <v>0</v>
      </c>
      <c r="J793" s="71">
        <v>0</v>
      </c>
      <c r="K793" s="71">
        <v>0</v>
      </c>
      <c r="L793" s="71">
        <v>0</v>
      </c>
      <c r="M793" s="72">
        <v>0</v>
      </c>
      <c r="N793" s="23">
        <v>-0.44444444444444442</v>
      </c>
      <c r="O793" s="16">
        <v>0</v>
      </c>
      <c r="P793" s="15">
        <v>90</v>
      </c>
      <c r="Q793" s="15">
        <f>IFERROR(Table37[[#This Row],[Total]]/Table37[[#This Row],[Mins]]*Table37[[#This Row],[Adj mins]],0)</f>
        <v>0</v>
      </c>
      <c r="R793" s="15">
        <v>7.6</v>
      </c>
      <c r="S793" s="16">
        <v>85</v>
      </c>
      <c r="T793" s="17">
        <v>1E-3</v>
      </c>
      <c r="U793" s="16">
        <v>12</v>
      </c>
      <c r="V793" s="71">
        <v>1.5</v>
      </c>
      <c r="W793" s="401" t="str">
        <f>IF(ISNA(MATCH($D793,'My Squad'!$C$2:$C$16,0)),"","Yes")</f>
        <v/>
      </c>
    </row>
    <row r="794" spans="1:23" ht="15.75" thickBot="1" x14ac:dyDescent="0.3">
      <c r="A794" s="577">
        <v>302</v>
      </c>
      <c r="B794" s="73">
        <v>11</v>
      </c>
      <c r="C794" s="5" t="s">
        <v>601</v>
      </c>
      <c r="D794" s="5" t="s">
        <v>1530</v>
      </c>
      <c r="E794" s="70" t="s">
        <v>14</v>
      </c>
      <c r="F794" s="71">
        <v>4.3</v>
      </c>
      <c r="G794" s="71">
        <v>0.19600000000000001</v>
      </c>
      <c r="H794" s="71">
        <v>0.24199999999999999</v>
      </c>
      <c r="I794" s="71">
        <v>-0.32899999999999996</v>
      </c>
      <c r="J794" s="71">
        <v>0</v>
      </c>
      <c r="K794" s="71">
        <v>1.0923333333333334</v>
      </c>
      <c r="L794" s="71">
        <v>8.2666666666666666E-2</v>
      </c>
      <c r="M794" s="72">
        <v>1.284</v>
      </c>
      <c r="N794" s="23">
        <v>-0.16651162790697674</v>
      </c>
      <c r="O794" s="16">
        <v>60.644333333333336</v>
      </c>
      <c r="P794" s="15">
        <v>90</v>
      </c>
      <c r="Q794" s="15">
        <f>IFERROR(Table37[[#This Row],[Total]]/Table37[[#This Row],[Mins]]*Table37[[#This Row],[Adj mins]],0)</f>
        <v>1.9055366536032496</v>
      </c>
      <c r="R794" s="15">
        <v>0.7</v>
      </c>
      <c r="S794" s="16">
        <v>67</v>
      </c>
      <c r="T794" s="17">
        <v>1E-3</v>
      </c>
      <c r="U794" s="16">
        <v>0</v>
      </c>
      <c r="V794" s="71">
        <v>0</v>
      </c>
      <c r="W794" s="401" t="str">
        <f>IF(ISNA(MATCH($D794,'My Squad'!$C$2:$C$16,0)),"","Yes")</f>
        <v/>
      </c>
    </row>
    <row r="795" spans="1:23" ht="15.75" thickBot="1" x14ac:dyDescent="0.3">
      <c r="A795" s="577">
        <v>288</v>
      </c>
      <c r="B795" s="73">
        <v>11</v>
      </c>
      <c r="C795" s="5" t="s">
        <v>601</v>
      </c>
      <c r="D795" s="5" t="s">
        <v>638</v>
      </c>
      <c r="E795" s="70" t="s">
        <v>14</v>
      </c>
      <c r="F795" s="71">
        <v>4</v>
      </c>
      <c r="G795" s="71">
        <v>0.04</v>
      </c>
      <c r="H795" s="71">
        <v>8.0000000000000002E-3</v>
      </c>
      <c r="I795" s="71">
        <v>-2.9666666666666661E-2</v>
      </c>
      <c r="J795" s="71">
        <v>0</v>
      </c>
      <c r="K795" s="71">
        <v>0.19566666666666666</v>
      </c>
      <c r="L795" s="71">
        <v>9.3333333333333341E-3</v>
      </c>
      <c r="M795" s="72">
        <v>0.22333333333333333</v>
      </c>
      <c r="N795" s="23">
        <v>-0.44416666666666665</v>
      </c>
      <c r="O795" s="16">
        <v>9.7176666666666662</v>
      </c>
      <c r="P795" s="15">
        <v>90</v>
      </c>
      <c r="Q795" s="15">
        <f>IFERROR(Table37[[#This Row],[Total]]/Table37[[#This Row],[Mins]]*Table37[[#This Row],[Adj mins]],0)</f>
        <v>2.0683977635234796</v>
      </c>
      <c r="R795" s="15">
        <v>0.1</v>
      </c>
      <c r="S795" s="16">
        <v>8</v>
      </c>
      <c r="T795" s="17">
        <v>3.0000000000000001E-3</v>
      </c>
      <c r="U795" s="16">
        <v>0</v>
      </c>
      <c r="V795" s="71">
        <v>0</v>
      </c>
      <c r="W795" s="401" t="str">
        <f>IF(ISNA(MATCH($D795,'My Squad'!$C$2:$C$16,0)),"","Yes")</f>
        <v/>
      </c>
    </row>
    <row r="796" spans="1:23" ht="15.75" thickBot="1" x14ac:dyDescent="0.3">
      <c r="A796" s="577">
        <v>291</v>
      </c>
      <c r="B796" s="73">
        <v>11</v>
      </c>
      <c r="C796" s="5" t="s">
        <v>601</v>
      </c>
      <c r="D796" s="5" t="s">
        <v>639</v>
      </c>
      <c r="E796" s="70" t="s">
        <v>14</v>
      </c>
      <c r="F796" s="71">
        <v>4.2</v>
      </c>
      <c r="G796" s="71">
        <v>0.378</v>
      </c>
      <c r="H796" s="71">
        <v>9.2999999999999999E-2</v>
      </c>
      <c r="I796" s="71">
        <v>-0.46500000000000002</v>
      </c>
      <c r="J796" s="71">
        <v>0</v>
      </c>
      <c r="K796" s="71">
        <v>1.732</v>
      </c>
      <c r="L796" s="71">
        <v>0.11333333333333333</v>
      </c>
      <c r="M796" s="72">
        <v>1.8513333333333333</v>
      </c>
      <c r="N796" s="23">
        <v>-3.5396825396825406E-2</v>
      </c>
      <c r="O796" s="16">
        <v>87.813666666666663</v>
      </c>
      <c r="P796" s="15">
        <v>90</v>
      </c>
      <c r="Q796" s="15">
        <f>IFERROR(Table37[[#This Row],[Total]]/Table37[[#This Row],[Mins]]*Table37[[#This Row],[Adj mins]],0)</f>
        <v>1.8974267483041742</v>
      </c>
      <c r="R796" s="15">
        <v>9</v>
      </c>
      <c r="S796" s="16">
        <v>90</v>
      </c>
      <c r="T796" s="17">
        <v>0.13200000000000001</v>
      </c>
      <c r="U796" s="16">
        <v>20</v>
      </c>
      <c r="V796" s="71">
        <v>2.2000000000000002</v>
      </c>
      <c r="W796" s="401" t="str">
        <f>IF(ISNA(MATCH($D796,'My Squad'!$C$2:$C$16,0)),"","Yes")</f>
        <v/>
      </c>
    </row>
    <row r="797" spans="1:23" ht="15.75" thickBot="1" x14ac:dyDescent="0.3">
      <c r="A797" s="577">
        <v>301</v>
      </c>
      <c r="B797" s="73">
        <v>11</v>
      </c>
      <c r="C797" s="5" t="s">
        <v>601</v>
      </c>
      <c r="D797" s="5" t="s">
        <v>640</v>
      </c>
      <c r="E797" s="70" t="s">
        <v>14</v>
      </c>
      <c r="F797" s="71">
        <v>4</v>
      </c>
      <c r="G797" s="71">
        <v>0.08</v>
      </c>
      <c r="H797" s="71">
        <v>5.0000000000000001E-3</v>
      </c>
      <c r="I797" s="71">
        <v>-0.45666666666666672</v>
      </c>
      <c r="J797" s="71">
        <v>0</v>
      </c>
      <c r="K797" s="71">
        <v>1.77</v>
      </c>
      <c r="L797" s="71">
        <v>0.111</v>
      </c>
      <c r="M797" s="72">
        <v>1.5093333333333334</v>
      </c>
      <c r="N797" s="23">
        <v>-0.12266666666666665</v>
      </c>
      <c r="O797" s="16">
        <v>87.418333333333337</v>
      </c>
      <c r="P797" s="15">
        <v>90</v>
      </c>
      <c r="Q797" s="15">
        <f>IFERROR(Table37[[#This Row],[Total]]/Table37[[#This Row],[Mins]]*Table37[[#This Row],[Adj mins]],0)</f>
        <v>1.5539074564831941</v>
      </c>
      <c r="R797" s="15">
        <v>7</v>
      </c>
      <c r="S797" s="16">
        <v>90</v>
      </c>
      <c r="T797" s="17">
        <v>1.1000000000000001E-2</v>
      </c>
      <c r="U797" s="16">
        <v>13</v>
      </c>
      <c r="V797" s="71">
        <v>1.9</v>
      </c>
      <c r="W797" s="401" t="str">
        <f>IF(ISNA(MATCH($D797,'My Squad'!$C$2:$C$16,0)),"","Yes")</f>
        <v/>
      </c>
    </row>
    <row r="798" spans="1:23" ht="15.75" thickBot="1" x14ac:dyDescent="0.3">
      <c r="A798" s="577">
        <v>307</v>
      </c>
      <c r="B798" s="73">
        <v>11</v>
      </c>
      <c r="C798" s="5" t="s">
        <v>601</v>
      </c>
      <c r="D798" s="5" t="s">
        <v>641</v>
      </c>
      <c r="E798" s="70" t="s">
        <v>14</v>
      </c>
      <c r="F798" s="71">
        <v>4</v>
      </c>
      <c r="G798" s="71">
        <v>0.01</v>
      </c>
      <c r="H798" s="71">
        <v>6.0000000000000001E-3</v>
      </c>
      <c r="I798" s="71">
        <v>-7.400000000000001E-2</v>
      </c>
      <c r="J798" s="71">
        <v>0</v>
      </c>
      <c r="K798" s="71">
        <v>0.23066666666666669</v>
      </c>
      <c r="L798" s="71">
        <v>1.2999999999999999E-2</v>
      </c>
      <c r="M798" s="72">
        <v>0.18566666666666667</v>
      </c>
      <c r="N798" s="23">
        <v>-0.45358333333333334</v>
      </c>
      <c r="O798" s="16">
        <v>12.743</v>
      </c>
      <c r="P798" s="15">
        <v>90</v>
      </c>
      <c r="Q798" s="15">
        <f>IFERROR(Table37[[#This Row],[Total]]/Table37[[#This Row],[Mins]]*Table37[[#This Row],[Adj mins]],0)</f>
        <v>1.3113081691909283</v>
      </c>
      <c r="R798" s="15">
        <v>2</v>
      </c>
      <c r="S798" s="16">
        <v>90</v>
      </c>
      <c r="T798" s="17">
        <v>0.02</v>
      </c>
      <c r="U798" s="16">
        <v>2</v>
      </c>
      <c r="V798" s="71">
        <v>1</v>
      </c>
      <c r="W798" s="401" t="str">
        <f>IF(ISNA(MATCH($D798,'My Squad'!$C$2:$C$16,0)),"","Yes")</f>
        <v/>
      </c>
    </row>
    <row r="799" spans="1:23" ht="15.75" thickBot="1" x14ac:dyDescent="0.3">
      <c r="A799" s="577">
        <v>305</v>
      </c>
      <c r="B799" s="73">
        <v>11</v>
      </c>
      <c r="C799" s="5" t="s">
        <v>601</v>
      </c>
      <c r="D799" s="5" t="s">
        <v>642</v>
      </c>
      <c r="E799" s="70" t="s">
        <v>14</v>
      </c>
      <c r="F799" s="71">
        <v>3.9</v>
      </c>
      <c r="G799" s="71">
        <v>1.7999999999999999E-2</v>
      </c>
      <c r="H799" s="71">
        <v>0.04</v>
      </c>
      <c r="I799" s="71">
        <v>-9.0333333333333349E-2</v>
      </c>
      <c r="J799" s="71">
        <v>0</v>
      </c>
      <c r="K799" s="71">
        <v>0.32200000000000001</v>
      </c>
      <c r="L799" s="71">
        <v>9.6666666666666672E-3</v>
      </c>
      <c r="M799" s="72">
        <v>0.29933333333333334</v>
      </c>
      <c r="N799" s="23">
        <v>-0.43606837606837612</v>
      </c>
      <c r="O799" s="16">
        <v>15.901999999999999</v>
      </c>
      <c r="P799" s="15">
        <v>90</v>
      </c>
      <c r="Q799" s="15">
        <f>IFERROR(Table37[[#This Row],[Total]]/Table37[[#This Row],[Mins]]*Table37[[#This Row],[Adj mins]],0)</f>
        <v>1.6941265249654132</v>
      </c>
      <c r="R799" s="15">
        <v>0</v>
      </c>
      <c r="S799" s="16">
        <v>0</v>
      </c>
      <c r="T799" s="17">
        <v>9.0000000000000011E-3</v>
      </c>
      <c r="U799" s="16">
        <v>0</v>
      </c>
      <c r="V799" s="71">
        <v>0</v>
      </c>
      <c r="W799" s="401" t="str">
        <f>IF(ISNA(MATCH($D799,'My Squad'!$C$2:$C$16,0)),"","Yes")</f>
        <v/>
      </c>
    </row>
    <row r="800" spans="1:23" ht="15.75" thickBot="1" x14ac:dyDescent="0.3">
      <c r="A800" s="577">
        <v>501</v>
      </c>
      <c r="B800" s="73">
        <v>11</v>
      </c>
      <c r="C800" s="5" t="s">
        <v>601</v>
      </c>
      <c r="D800" s="5" t="s">
        <v>254</v>
      </c>
      <c r="E800" s="70" t="s">
        <v>13</v>
      </c>
      <c r="F800" s="71">
        <v>4.9000000000000004</v>
      </c>
      <c r="G800" s="71">
        <v>5.6666666666666664E-2</v>
      </c>
      <c r="H800" s="71">
        <v>0.193</v>
      </c>
      <c r="I800" s="71">
        <v>9.5000000000000001E-2</v>
      </c>
      <c r="J800" s="71">
        <v>0</v>
      </c>
      <c r="K800" s="71">
        <v>1.4240000000000002</v>
      </c>
      <c r="L800" s="71">
        <v>2.7E-2</v>
      </c>
      <c r="M800" s="72">
        <v>1.7956666666666667</v>
      </c>
      <c r="N800" s="23">
        <v>-4.1700680272108825E-2</v>
      </c>
      <c r="O800" s="16">
        <v>78.978333333333339</v>
      </c>
      <c r="P800" s="15">
        <v>90</v>
      </c>
      <c r="Q800" s="15">
        <f>IFERROR(Table37[[#This Row],[Total]]/Table37[[#This Row],[Mins]]*Table37[[#This Row],[Adj mins]],0)</f>
        <v>2.0462574123704815</v>
      </c>
      <c r="R800" s="15">
        <v>4.5</v>
      </c>
      <c r="S800" s="16">
        <v>67</v>
      </c>
      <c r="T800" s="17">
        <v>0</v>
      </c>
      <c r="U800" s="16">
        <v>9</v>
      </c>
      <c r="V800" s="71">
        <v>1.5</v>
      </c>
      <c r="W800" s="401" t="str">
        <f>IF(ISNA(MATCH($D800,'My Squad'!$C$2:$C$16,0)),"","Yes")</f>
        <v/>
      </c>
    </row>
    <row r="801" spans="1:23" ht="15.75" thickBot="1" x14ac:dyDescent="0.3">
      <c r="A801" s="577">
        <v>298</v>
      </c>
      <c r="B801" s="73">
        <v>11</v>
      </c>
      <c r="C801" s="5" t="s">
        <v>601</v>
      </c>
      <c r="D801" s="5" t="s">
        <v>643</v>
      </c>
      <c r="E801" s="70" t="s">
        <v>13</v>
      </c>
      <c r="F801" s="71">
        <v>5.3</v>
      </c>
      <c r="G801" s="71">
        <v>0.56166666666666665</v>
      </c>
      <c r="H801" s="71">
        <v>0.56100000000000005</v>
      </c>
      <c r="I801" s="71">
        <v>8.5666666666666669E-2</v>
      </c>
      <c r="J801" s="71">
        <v>0</v>
      </c>
      <c r="K801" s="71">
        <v>1.4276666666666666</v>
      </c>
      <c r="L801" s="71">
        <v>7.9666666666666663E-2</v>
      </c>
      <c r="M801" s="72">
        <v>2.7156666666666665</v>
      </c>
      <c r="N801" s="23">
        <v>0.13503144654088048</v>
      </c>
      <c r="O801" s="16">
        <v>70.603666666666669</v>
      </c>
      <c r="P801" s="15">
        <v>90</v>
      </c>
      <c r="Q801" s="15">
        <f>IFERROR(Table37[[#This Row],[Total]]/Table37[[#This Row],[Mins]]*Table37[[#This Row],[Adj mins]],0)</f>
        <v>3.4617182299314009</v>
      </c>
      <c r="R801" s="15">
        <v>6</v>
      </c>
      <c r="S801" s="16">
        <v>60</v>
      </c>
      <c r="T801" s="17">
        <v>1.1000000000000001E-2</v>
      </c>
      <c r="U801" s="16">
        <v>28</v>
      </c>
      <c r="V801" s="71">
        <v>3.1</v>
      </c>
      <c r="W801" s="401" t="str">
        <f>IF(ISNA(MATCH($D801,'My Squad'!$C$2:$C$16,0)),"","Yes")</f>
        <v/>
      </c>
    </row>
    <row r="802" spans="1:23" ht="15.75" thickBot="1" x14ac:dyDescent="0.3">
      <c r="A802" s="577">
        <v>290</v>
      </c>
      <c r="B802" s="73">
        <v>11</v>
      </c>
      <c r="C802" s="5" t="s">
        <v>601</v>
      </c>
      <c r="D802" s="5" t="s">
        <v>234</v>
      </c>
      <c r="E802" s="70" t="s">
        <v>13</v>
      </c>
      <c r="F802" s="71">
        <v>5.2</v>
      </c>
      <c r="G802" s="71">
        <v>8.3333333333333332E-3</v>
      </c>
      <c r="H802" s="71">
        <v>0</v>
      </c>
      <c r="I802" s="71">
        <v>1E-3</v>
      </c>
      <c r="J802" s="71">
        <v>0</v>
      </c>
      <c r="K802" s="71">
        <v>1.0666666666666666E-2</v>
      </c>
      <c r="L802" s="71">
        <v>2.3333333333333335E-3</v>
      </c>
      <c r="M802" s="72">
        <v>2.2333333333333334E-2</v>
      </c>
      <c r="N802" s="23">
        <v>-0.38032051282051282</v>
      </c>
      <c r="O802" s="16">
        <v>0.56999999999999995</v>
      </c>
      <c r="P802" s="15">
        <v>90</v>
      </c>
      <c r="Q802" s="15">
        <f>IFERROR(Table37[[#This Row],[Total]]/Table37[[#This Row],[Mins]]*Table37[[#This Row],[Adj mins]],0)</f>
        <v>3.526315789473685</v>
      </c>
      <c r="R802" s="15">
        <v>1.8</v>
      </c>
      <c r="S802" s="16">
        <v>27</v>
      </c>
      <c r="T802" s="17">
        <v>1E-3</v>
      </c>
      <c r="U802" s="16">
        <v>8</v>
      </c>
      <c r="V802" s="71">
        <v>1.3</v>
      </c>
      <c r="W802" s="401" t="str">
        <f>IF(ISNA(MATCH($D802,'My Squad'!$C$2:$C$16,0)),"","Yes")</f>
        <v/>
      </c>
    </row>
    <row r="803" spans="1:23" ht="15.75" thickBot="1" x14ac:dyDescent="0.3">
      <c r="A803" s="577">
        <v>299</v>
      </c>
      <c r="B803" s="73">
        <v>11</v>
      </c>
      <c r="C803" s="5" t="s">
        <v>601</v>
      </c>
      <c r="D803" s="5" t="s">
        <v>644</v>
      </c>
      <c r="E803" s="70" t="s">
        <v>13</v>
      </c>
      <c r="F803" s="71">
        <v>4.8</v>
      </c>
      <c r="G803" s="71">
        <v>1.3333333333333334E-2</v>
      </c>
      <c r="H803" s="71">
        <v>0.01</v>
      </c>
      <c r="I803" s="71">
        <v>2E-3</v>
      </c>
      <c r="J803" s="71">
        <v>0</v>
      </c>
      <c r="K803" s="71">
        <v>3.9666666666666663E-2</v>
      </c>
      <c r="L803" s="71">
        <v>2.3333333333333335E-3</v>
      </c>
      <c r="M803" s="72">
        <v>6.7333333333333328E-2</v>
      </c>
      <c r="N803" s="23">
        <v>-0.40263888888888894</v>
      </c>
      <c r="O803" s="16">
        <v>1.98</v>
      </c>
      <c r="P803" s="15">
        <v>90</v>
      </c>
      <c r="Q803" s="15">
        <f>IFERROR(Table37[[#This Row],[Total]]/Table37[[#This Row],[Mins]]*Table37[[#This Row],[Adj mins]],0)</f>
        <v>3.0606060606060606</v>
      </c>
      <c r="R803" s="15">
        <v>0.1</v>
      </c>
      <c r="S803" s="16">
        <v>4</v>
      </c>
      <c r="T803" s="17">
        <v>0</v>
      </c>
      <c r="U803" s="16">
        <v>3</v>
      </c>
      <c r="V803" s="71">
        <v>1</v>
      </c>
      <c r="W803" s="401" t="str">
        <f>IF(ISNA(MATCH($D803,'My Squad'!$C$2:$C$16,0)),"","Yes")</f>
        <v/>
      </c>
    </row>
    <row r="804" spans="1:23" ht="15.75" thickBot="1" x14ac:dyDescent="0.3">
      <c r="A804" s="577">
        <v>300</v>
      </c>
      <c r="B804" s="73">
        <v>11</v>
      </c>
      <c r="C804" s="5" t="s">
        <v>601</v>
      </c>
      <c r="D804" s="5" t="s">
        <v>645</v>
      </c>
      <c r="E804" s="70" t="s">
        <v>13</v>
      </c>
      <c r="F804" s="71">
        <v>5</v>
      </c>
      <c r="G804" s="71">
        <v>0.12166666666666667</v>
      </c>
      <c r="H804" s="71">
        <v>0.245</v>
      </c>
      <c r="I804" s="71">
        <v>0.10299999999999999</v>
      </c>
      <c r="J804" s="71">
        <v>0</v>
      </c>
      <c r="K804" s="71">
        <v>1.6626666666666667</v>
      </c>
      <c r="L804" s="71">
        <v>4.4999999999999998E-2</v>
      </c>
      <c r="M804" s="72">
        <v>2.1773333333333333</v>
      </c>
      <c r="N804" s="23">
        <v>3.5466666666666667E-2</v>
      </c>
      <c r="O804" s="16">
        <v>85.543999999999997</v>
      </c>
      <c r="P804" s="15">
        <v>90</v>
      </c>
      <c r="Q804" s="15">
        <f>IFERROR(Table37[[#This Row],[Total]]/Table37[[#This Row],[Mins]]*Table37[[#This Row],[Adj mins]],0)</f>
        <v>2.290750958571028</v>
      </c>
      <c r="R804" s="15">
        <v>8.6</v>
      </c>
      <c r="S804" s="16">
        <v>86</v>
      </c>
      <c r="T804" s="17">
        <v>6.0000000000000001E-3</v>
      </c>
      <c r="U804" s="16">
        <v>27</v>
      </c>
      <c r="V804" s="71">
        <v>3</v>
      </c>
      <c r="W804" s="401" t="str">
        <f>IF(ISNA(MATCH($D804,'My Squad'!$C$2:$C$16,0)),"","Yes")</f>
        <v/>
      </c>
    </row>
    <row r="805" spans="1:23" ht="15.75" thickBot="1" x14ac:dyDescent="0.3">
      <c r="A805" s="577">
        <v>285</v>
      </c>
      <c r="B805" s="73">
        <v>11</v>
      </c>
      <c r="C805" s="5" t="s">
        <v>601</v>
      </c>
      <c r="D805" s="5" t="s">
        <v>646</v>
      </c>
      <c r="E805" s="70" t="s">
        <v>13</v>
      </c>
      <c r="F805" s="71">
        <v>4.4000000000000004</v>
      </c>
      <c r="G805" s="71">
        <v>0.01</v>
      </c>
      <c r="H805" s="71">
        <v>3.4000000000000002E-2</v>
      </c>
      <c r="I805" s="71">
        <v>0.02</v>
      </c>
      <c r="J805" s="71">
        <v>0</v>
      </c>
      <c r="K805" s="71">
        <v>0.28899999999999998</v>
      </c>
      <c r="L805" s="71">
        <v>3.6666666666666666E-3</v>
      </c>
      <c r="M805" s="72">
        <v>0.35666666666666669</v>
      </c>
      <c r="N805" s="23">
        <v>-0.37348484848484848</v>
      </c>
      <c r="O805" s="16">
        <v>15.927333333333333</v>
      </c>
      <c r="P805" s="15">
        <v>90</v>
      </c>
      <c r="Q805" s="15">
        <f>IFERROR(Table37[[#This Row],[Total]]/Table37[[#This Row],[Mins]]*Table37[[#This Row],[Adj mins]],0)</f>
        <v>2.0154032899418191</v>
      </c>
      <c r="R805" s="15">
        <v>0.4</v>
      </c>
      <c r="S805" s="16">
        <v>11</v>
      </c>
      <c r="T805" s="17">
        <v>2E-3</v>
      </c>
      <c r="U805" s="16">
        <v>1</v>
      </c>
      <c r="V805" s="71">
        <v>0.3</v>
      </c>
      <c r="W805" s="401" t="str">
        <f>IF(ISNA(MATCH($D805,'My Squad'!$C$2:$C$16,0)),"","Yes")</f>
        <v/>
      </c>
    </row>
    <row r="806" spans="1:23" ht="15.75" thickBot="1" x14ac:dyDescent="0.3">
      <c r="A806" s="577">
        <v>287</v>
      </c>
      <c r="B806" s="73">
        <v>11</v>
      </c>
      <c r="C806" s="5" t="s">
        <v>601</v>
      </c>
      <c r="D806" s="5" t="s">
        <v>647</v>
      </c>
      <c r="E806" s="70" t="s">
        <v>13</v>
      </c>
      <c r="F806" s="71">
        <v>4.4000000000000004</v>
      </c>
      <c r="G806" s="71">
        <v>0</v>
      </c>
      <c r="H806" s="71">
        <v>0</v>
      </c>
      <c r="I806" s="71">
        <v>0</v>
      </c>
      <c r="J806" s="71">
        <v>0</v>
      </c>
      <c r="K806" s="71">
        <v>0</v>
      </c>
      <c r="L806" s="71">
        <v>0</v>
      </c>
      <c r="M806" s="72">
        <v>0</v>
      </c>
      <c r="N806" s="23">
        <v>-0.45454545454545453</v>
      </c>
      <c r="O806" s="16">
        <v>0</v>
      </c>
      <c r="P806" s="15">
        <v>90</v>
      </c>
      <c r="Q806" s="15">
        <f>IFERROR(Table37[[#This Row],[Total]]/Table37[[#This Row],[Mins]]*Table37[[#This Row],[Adj mins]],0)</f>
        <v>0</v>
      </c>
      <c r="R806" s="15">
        <v>0.2</v>
      </c>
      <c r="S806" s="16">
        <v>15</v>
      </c>
      <c r="T806" s="17">
        <v>4.0000000000000001E-3</v>
      </c>
      <c r="U806" s="16">
        <v>1</v>
      </c>
      <c r="V806" s="71">
        <v>1</v>
      </c>
      <c r="W806" s="401" t="str">
        <f>IF(ISNA(MATCH($D806,'My Squad'!$C$2:$C$16,0)),"","Yes")</f>
        <v/>
      </c>
    </row>
    <row r="807" spans="1:23" ht="15.75" thickBot="1" x14ac:dyDescent="0.3">
      <c r="A807" s="577">
        <v>292</v>
      </c>
      <c r="B807" s="73">
        <v>11</v>
      </c>
      <c r="C807" s="5" t="s">
        <v>601</v>
      </c>
      <c r="D807" s="5" t="s">
        <v>648</v>
      </c>
      <c r="E807" s="70" t="s">
        <v>13</v>
      </c>
      <c r="F807" s="71">
        <v>4.4000000000000004</v>
      </c>
      <c r="G807" s="71">
        <v>5.0000000000000001E-3</v>
      </c>
      <c r="H807" s="71">
        <v>1E-3</v>
      </c>
      <c r="I807" s="71">
        <v>6.6666666666666664E-4</v>
      </c>
      <c r="J807" s="71">
        <v>0</v>
      </c>
      <c r="K807" s="71">
        <v>8.0000000000000002E-3</v>
      </c>
      <c r="L807" s="71">
        <v>6.6666666666666664E-4</v>
      </c>
      <c r="M807" s="72">
        <v>1.5333333333333332E-2</v>
      </c>
      <c r="N807" s="23">
        <v>-0.451060606060606</v>
      </c>
      <c r="O807" s="16">
        <v>0.39</v>
      </c>
      <c r="P807" s="15">
        <v>90</v>
      </c>
      <c r="Q807" s="15">
        <f>IFERROR(Table37[[#This Row],[Total]]/Table37[[#This Row],[Mins]]*Table37[[#This Row],[Adj mins]],0)</f>
        <v>3.5384615384615383</v>
      </c>
      <c r="R807" s="15">
        <v>0</v>
      </c>
      <c r="S807" s="16" t="s">
        <v>374</v>
      </c>
      <c r="T807" s="17">
        <v>3.0000000000000001E-3</v>
      </c>
      <c r="U807" s="16">
        <v>0</v>
      </c>
      <c r="V807" s="71">
        <v>0</v>
      </c>
      <c r="W807" s="401" t="str">
        <f>IF(ISNA(MATCH($D807,'My Squad'!$C$2:$C$16,0)),"","Yes")</f>
        <v/>
      </c>
    </row>
    <row r="808" spans="1:23" ht="15.75" thickBot="1" x14ac:dyDescent="0.3">
      <c r="A808" s="577">
        <v>297</v>
      </c>
      <c r="B808" s="73">
        <v>11</v>
      </c>
      <c r="C808" s="5" t="s">
        <v>601</v>
      </c>
      <c r="D808" s="5" t="s">
        <v>649</v>
      </c>
      <c r="E808" s="70" t="s">
        <v>13</v>
      </c>
      <c r="F808" s="71">
        <v>4.5</v>
      </c>
      <c r="G808" s="71">
        <v>6.6666666666666671E-3</v>
      </c>
      <c r="H808" s="71">
        <v>5.0000000000000001E-3</v>
      </c>
      <c r="I808" s="71">
        <v>3.3333333333333332E-4</v>
      </c>
      <c r="J808" s="71">
        <v>0</v>
      </c>
      <c r="K808" s="71">
        <v>1.0999999999999999E-2</v>
      </c>
      <c r="L808" s="71">
        <v>1.3333333333333333E-3</v>
      </c>
      <c r="M808" s="72">
        <v>2.4333333333333332E-2</v>
      </c>
      <c r="N808" s="23">
        <v>-0.43903703703703706</v>
      </c>
      <c r="O808" s="16">
        <v>0.54</v>
      </c>
      <c r="P808" s="15">
        <v>90</v>
      </c>
      <c r="Q808" s="15">
        <f>IFERROR(Table37[[#This Row],[Total]]/Table37[[#This Row],[Mins]]*Table37[[#This Row],[Adj mins]],0)</f>
        <v>4.0555555555555554</v>
      </c>
      <c r="R808" s="15">
        <v>0</v>
      </c>
      <c r="S808" s="16" t="s">
        <v>374</v>
      </c>
      <c r="T808" s="17">
        <v>0</v>
      </c>
      <c r="U808" s="16">
        <v>0</v>
      </c>
      <c r="V808" s="71">
        <v>0</v>
      </c>
      <c r="W808" s="401" t="str">
        <f>IF(ISNA(MATCH($D808,'My Squad'!$C$2:$C$16,0)),"","Yes")</f>
        <v/>
      </c>
    </row>
    <row r="809" spans="1:23" ht="15.75" thickBot="1" x14ac:dyDescent="0.3">
      <c r="A809" s="577">
        <v>309</v>
      </c>
      <c r="B809" s="73">
        <v>11</v>
      </c>
      <c r="C809" s="5" t="s">
        <v>601</v>
      </c>
      <c r="D809" s="5" t="s">
        <v>650</v>
      </c>
      <c r="E809" s="70" t="s">
        <v>13</v>
      </c>
      <c r="F809" s="71">
        <v>4.5</v>
      </c>
      <c r="G809" s="71">
        <v>2.3333333333333334E-2</v>
      </c>
      <c r="H809" s="71">
        <v>0.57699999999999996</v>
      </c>
      <c r="I809" s="71">
        <v>0.10100000000000001</v>
      </c>
      <c r="J809" s="71">
        <v>0</v>
      </c>
      <c r="K809" s="71">
        <v>1.6099999999999999</v>
      </c>
      <c r="L809" s="71">
        <v>5.8666666666666666E-2</v>
      </c>
      <c r="M809" s="72">
        <v>2.37</v>
      </c>
      <c r="N809" s="23">
        <v>8.2222222222222252E-2</v>
      </c>
      <c r="O809" s="16">
        <v>85.397000000000006</v>
      </c>
      <c r="P809" s="15">
        <v>90</v>
      </c>
      <c r="Q809" s="15">
        <f>IFERROR(Table37[[#This Row],[Total]]/Table37[[#This Row],[Mins]]*Table37[[#This Row],[Adj mins]],0)</f>
        <v>2.4977458224527793</v>
      </c>
      <c r="R809" s="15">
        <v>7.5</v>
      </c>
      <c r="S809" s="16">
        <v>84</v>
      </c>
      <c r="T809" s="17">
        <v>0.13200000000000001</v>
      </c>
      <c r="U809" s="16">
        <v>18</v>
      </c>
      <c r="V809" s="71">
        <v>2.2000000000000002</v>
      </c>
      <c r="W809" s="401" t="str">
        <f>IF(ISNA(MATCH($D809,'My Squad'!$C$2:$C$16,0)),"","Yes")</f>
        <v/>
      </c>
    </row>
    <row r="810" spans="1:23" ht="15.75" thickBot="1" x14ac:dyDescent="0.3">
      <c r="A810" s="577">
        <v>117</v>
      </c>
      <c r="B810" s="73">
        <v>11</v>
      </c>
      <c r="C810" s="5" t="s">
        <v>601</v>
      </c>
      <c r="D810" s="5" t="s">
        <v>217</v>
      </c>
      <c r="E810" s="70" t="s">
        <v>13</v>
      </c>
      <c r="F810" s="71">
        <v>5.0999999999999996</v>
      </c>
      <c r="G810" s="71">
        <v>0.70666666666666667</v>
      </c>
      <c r="H810" s="71">
        <v>0.192</v>
      </c>
      <c r="I810" s="71">
        <v>4.7333333333333331E-2</v>
      </c>
      <c r="J810" s="71">
        <v>0</v>
      </c>
      <c r="K810" s="71">
        <v>0.64500000000000002</v>
      </c>
      <c r="L810" s="71">
        <v>0.11466666666666667</v>
      </c>
      <c r="M810" s="72">
        <v>1.7056666666666667</v>
      </c>
      <c r="N810" s="23">
        <v>-5.7712418300653601E-2</v>
      </c>
      <c r="O810" s="16">
        <v>36.535333333333334</v>
      </c>
      <c r="P810" s="15">
        <v>90</v>
      </c>
      <c r="Q810" s="15">
        <f>IFERROR(Table37[[#This Row],[Total]]/Table37[[#This Row],[Mins]]*Table37[[#This Row],[Adj mins]],0)</f>
        <v>4.2016860390854509</v>
      </c>
      <c r="R810" s="15">
        <v>6.1</v>
      </c>
      <c r="S810" s="16">
        <v>69</v>
      </c>
      <c r="T810" s="17">
        <v>2.6000000000000002E-2</v>
      </c>
      <c r="U810" s="16">
        <v>36</v>
      </c>
      <c r="V810" s="71">
        <v>4.5</v>
      </c>
      <c r="W810" s="401" t="str">
        <f>IF(ISNA(MATCH($D810,'My Squad'!$C$2:$C$16,0)),"","Yes")</f>
        <v/>
      </c>
    </row>
    <row r="811" spans="1:23" ht="15.75" thickBot="1" x14ac:dyDescent="0.3">
      <c r="A811" s="577">
        <v>570</v>
      </c>
      <c r="B811" s="73">
        <v>11</v>
      </c>
      <c r="C811" s="5" t="s">
        <v>601</v>
      </c>
      <c r="D811" s="5" t="s">
        <v>1064</v>
      </c>
      <c r="E811" s="70" t="s">
        <v>13</v>
      </c>
      <c r="F811" s="71">
        <v>5.4</v>
      </c>
      <c r="G811" s="71">
        <v>3.3333333333333335E-3</v>
      </c>
      <c r="H811" s="71">
        <v>0</v>
      </c>
      <c r="I811" s="71">
        <v>6.6666666666666664E-4</v>
      </c>
      <c r="J811" s="71">
        <v>0</v>
      </c>
      <c r="K811" s="71">
        <v>1.6333333333333332E-2</v>
      </c>
      <c r="L811" s="71">
        <v>6.6666666666666664E-4</v>
      </c>
      <c r="M811" s="72">
        <v>2.1000000000000001E-2</v>
      </c>
      <c r="N811" s="23">
        <v>-0.36648148148148146</v>
      </c>
      <c r="O811" s="16">
        <v>0.81</v>
      </c>
      <c r="P811" s="15">
        <v>90</v>
      </c>
      <c r="Q811" s="15">
        <f>IFERROR(Table37[[#This Row],[Total]]/Table37[[#This Row],[Mins]]*Table37[[#This Row],[Adj mins]],0)</f>
        <v>2.3333333333333335</v>
      </c>
      <c r="R811" s="15">
        <v>0</v>
      </c>
      <c r="S811" s="16" t="s">
        <v>374</v>
      </c>
      <c r="T811" s="17">
        <v>4.0000000000000001E-3</v>
      </c>
      <c r="U811" s="16">
        <v>22</v>
      </c>
      <c r="V811" s="71">
        <v>2.4</v>
      </c>
      <c r="W811" s="401" t="str">
        <f>IF(ISNA(MATCH($D811,'My Squad'!$C$2:$C$16,0)),"","Yes")</f>
        <v/>
      </c>
    </row>
    <row r="812" spans="1:23" ht="15.75" thickBot="1" x14ac:dyDescent="0.3">
      <c r="A812" s="577">
        <v>192</v>
      </c>
      <c r="B812" s="73">
        <v>11</v>
      </c>
      <c r="C812" s="5" t="s">
        <v>601</v>
      </c>
      <c r="D812" s="5" t="s">
        <v>145</v>
      </c>
      <c r="E812" s="70" t="s">
        <v>13</v>
      </c>
      <c r="F812" s="71">
        <v>5.2</v>
      </c>
      <c r="G812" s="71">
        <v>0.77333333333333332</v>
      </c>
      <c r="H812" s="71">
        <v>0.17699999999999999</v>
      </c>
      <c r="I812" s="71">
        <v>7.3666666666666672E-2</v>
      </c>
      <c r="J812" s="71">
        <v>0</v>
      </c>
      <c r="K812" s="71">
        <v>1.2273333333333332</v>
      </c>
      <c r="L812" s="71">
        <v>0.10866666666666666</v>
      </c>
      <c r="M812" s="72">
        <v>2.36</v>
      </c>
      <c r="N812" s="23">
        <v>6.9230769230769207E-2</v>
      </c>
      <c r="O812" s="16">
        <v>62.832000000000001</v>
      </c>
      <c r="P812" s="15">
        <v>90</v>
      </c>
      <c r="Q812" s="15">
        <f>IFERROR(Table37[[#This Row],[Total]]/Table37[[#This Row],[Mins]]*Table37[[#This Row],[Adj mins]],0)</f>
        <v>3.3804430863254389</v>
      </c>
      <c r="R812" s="15">
        <v>4.7</v>
      </c>
      <c r="S812" s="16">
        <v>51</v>
      </c>
      <c r="T812" s="17">
        <v>2E-3</v>
      </c>
      <c r="U812" s="16">
        <v>15</v>
      </c>
      <c r="V812" s="71">
        <v>1.7</v>
      </c>
      <c r="W812" s="401" t="str">
        <f>IF(ISNA(MATCH($D812,'My Squad'!$C$2:$C$16,0)),"","Yes")</f>
        <v/>
      </c>
    </row>
    <row r="813" spans="1:23" ht="15.75" thickBot="1" x14ac:dyDescent="0.3">
      <c r="A813" s="577">
        <v>635</v>
      </c>
      <c r="B813" s="73">
        <v>11</v>
      </c>
      <c r="C813" s="5" t="s">
        <v>601</v>
      </c>
      <c r="D813" s="5" t="s">
        <v>1531</v>
      </c>
      <c r="E813" s="70" t="s">
        <v>13</v>
      </c>
      <c r="F813" s="71">
        <v>4.9000000000000004</v>
      </c>
      <c r="G813" s="71">
        <v>0</v>
      </c>
      <c r="H813" s="71">
        <v>0</v>
      </c>
      <c r="I813" s="71">
        <v>0</v>
      </c>
      <c r="J813" s="71">
        <v>0</v>
      </c>
      <c r="K813" s="71">
        <v>0</v>
      </c>
      <c r="L813" s="71">
        <v>0</v>
      </c>
      <c r="M813" s="72">
        <v>0</v>
      </c>
      <c r="N813" s="23">
        <v>-0.4081632653061224</v>
      </c>
      <c r="O813" s="16">
        <v>0</v>
      </c>
      <c r="P813" s="15">
        <v>90</v>
      </c>
      <c r="Q813" s="15">
        <f>IFERROR(Table37[[#This Row],[Total]]/Table37[[#This Row],[Mins]]*Table37[[#This Row],[Adj mins]],0)</f>
        <v>0</v>
      </c>
      <c r="R813" s="15">
        <v>1.9</v>
      </c>
      <c r="S813" s="16">
        <v>34</v>
      </c>
      <c r="T813" s="17">
        <v>0</v>
      </c>
      <c r="U813" s="16">
        <v>6</v>
      </c>
      <c r="V813" s="71">
        <v>1.2</v>
      </c>
      <c r="W813" s="401" t="str">
        <f>IF(ISNA(MATCH($D813,'My Squad'!$C$2:$C$16,0)),"","Yes")</f>
        <v/>
      </c>
    </row>
    <row r="814" spans="1:23" ht="15.75" thickBot="1" x14ac:dyDescent="0.3">
      <c r="A814" s="577">
        <v>306</v>
      </c>
      <c r="B814" s="73">
        <v>11</v>
      </c>
      <c r="C814" s="5" t="s">
        <v>601</v>
      </c>
      <c r="D814" s="5" t="s">
        <v>651</v>
      </c>
      <c r="E814" s="70" t="s">
        <v>15</v>
      </c>
      <c r="F814" s="71">
        <v>5.7</v>
      </c>
      <c r="G814" s="71">
        <v>1.2253333333333334</v>
      </c>
      <c r="H814" s="71">
        <v>0.109</v>
      </c>
      <c r="I814" s="71">
        <v>0</v>
      </c>
      <c r="J814" s="71">
        <v>0</v>
      </c>
      <c r="K814" s="71">
        <v>1.4713333333333334</v>
      </c>
      <c r="L814" s="71">
        <v>0.35333333333333333</v>
      </c>
      <c r="M814" s="72">
        <v>3.1589999999999998</v>
      </c>
      <c r="N814" s="23">
        <v>0.20333333333333328</v>
      </c>
      <c r="O814" s="16">
        <v>72.114999999999995</v>
      </c>
      <c r="P814" s="15">
        <v>90</v>
      </c>
      <c r="Q814" s="15">
        <f>IFERROR(Table37[[#This Row],[Total]]/Table37[[#This Row],[Mins]]*Table37[[#This Row],[Adj mins]],0)</f>
        <v>3.9424530264161413</v>
      </c>
      <c r="R814" s="15">
        <v>8.4</v>
      </c>
      <c r="S814" s="16">
        <v>84</v>
      </c>
      <c r="T814" s="17">
        <v>0.114</v>
      </c>
      <c r="U814" s="16">
        <v>38</v>
      </c>
      <c r="V814" s="71">
        <v>4.2</v>
      </c>
      <c r="W814" s="401" t="str">
        <f>IF(ISNA(MATCH($D814,'My Squad'!$C$2:$C$16,0)),"","Yes")</f>
        <v/>
      </c>
    </row>
    <row r="815" spans="1:23" ht="15.75" thickBot="1" x14ac:dyDescent="0.3">
      <c r="A815" s="577">
        <v>289</v>
      </c>
      <c r="B815" s="73">
        <v>11</v>
      </c>
      <c r="C815" s="5" t="s">
        <v>601</v>
      </c>
      <c r="D815" s="5" t="s">
        <v>652</v>
      </c>
      <c r="E815" s="70" t="s">
        <v>15</v>
      </c>
      <c r="F815" s="71">
        <v>4.8</v>
      </c>
      <c r="G815" s="71">
        <v>0</v>
      </c>
      <c r="H815" s="71">
        <v>0</v>
      </c>
      <c r="I815" s="71">
        <v>0</v>
      </c>
      <c r="J815" s="71">
        <v>0</v>
      </c>
      <c r="K815" s="71">
        <v>0</v>
      </c>
      <c r="L815" s="71">
        <v>0</v>
      </c>
      <c r="M815" s="72">
        <v>0</v>
      </c>
      <c r="N815" s="23">
        <v>-0.41666666666666669</v>
      </c>
      <c r="O815" s="16">
        <v>0</v>
      </c>
      <c r="P815" s="15">
        <v>90</v>
      </c>
      <c r="Q815" s="15">
        <f>IFERROR(Table37[[#This Row],[Total]]/Table37[[#This Row],[Mins]]*Table37[[#This Row],[Adj mins]],0)</f>
        <v>0</v>
      </c>
      <c r="R815" s="15">
        <v>0</v>
      </c>
      <c r="S815" s="16" t="s">
        <v>374</v>
      </c>
      <c r="T815" s="17">
        <v>1E-3</v>
      </c>
      <c r="U815" s="16">
        <v>0</v>
      </c>
      <c r="V815" s="71">
        <v>0</v>
      </c>
      <c r="W815" s="401" t="str">
        <f>IF(ISNA(MATCH($D815,'My Squad'!$C$2:$C$16,0)),"","Yes")</f>
        <v/>
      </c>
    </row>
    <row r="816" spans="1:23" ht="15.75" thickBot="1" x14ac:dyDescent="0.3">
      <c r="A816" s="577">
        <v>198</v>
      </c>
      <c r="B816" s="73">
        <v>11</v>
      </c>
      <c r="C816" s="5" t="s">
        <v>601</v>
      </c>
      <c r="D816" s="5" t="s">
        <v>120</v>
      </c>
      <c r="E816" s="70" t="s">
        <v>15</v>
      </c>
      <c r="F816" s="71">
        <v>5.3</v>
      </c>
      <c r="G816" s="71">
        <v>0.39466666666666667</v>
      </c>
      <c r="H816" s="71">
        <v>7.6999999999999999E-2</v>
      </c>
      <c r="I816" s="71">
        <v>0</v>
      </c>
      <c r="J816" s="71">
        <v>0</v>
      </c>
      <c r="K816" s="71">
        <v>0.47300000000000003</v>
      </c>
      <c r="L816" s="71">
        <v>9.7666666666666666E-2</v>
      </c>
      <c r="M816" s="72">
        <v>1.0423333333333333</v>
      </c>
      <c r="N816" s="23">
        <v>-0.18069182389937108</v>
      </c>
      <c r="O816" s="16">
        <v>23.991</v>
      </c>
      <c r="P816" s="15">
        <v>90</v>
      </c>
      <c r="Q816" s="15">
        <f>IFERROR(Table37[[#This Row],[Total]]/Table37[[#This Row],[Mins]]*Table37[[#This Row],[Adj mins]],0)</f>
        <v>3.9102163311241718</v>
      </c>
      <c r="R816" s="15">
        <v>1.6</v>
      </c>
      <c r="S816" s="16">
        <v>9</v>
      </c>
      <c r="T816" s="17">
        <v>3.0000000000000001E-3</v>
      </c>
      <c r="U816" s="16">
        <v>6</v>
      </c>
      <c r="V816" s="71">
        <v>1.2</v>
      </c>
      <c r="W816" s="401" t="str">
        <f>IF(ISNA(MATCH($D816,'My Squad'!$C$2:$C$16,0)),"","Yes")</f>
        <v/>
      </c>
    </row>
    <row r="817" spans="1:23" ht="15.75" thickBot="1" x14ac:dyDescent="0.3">
      <c r="A817" s="577">
        <v>310</v>
      </c>
      <c r="B817" s="73">
        <v>11</v>
      </c>
      <c r="C817" s="5" t="s">
        <v>25</v>
      </c>
      <c r="D817" s="5" t="s">
        <v>334</v>
      </c>
      <c r="E817" s="70" t="s">
        <v>16</v>
      </c>
      <c r="F817" s="71">
        <v>5.4</v>
      </c>
      <c r="G817" s="71">
        <v>0</v>
      </c>
      <c r="H817" s="71">
        <v>0</v>
      </c>
      <c r="I817" s="71">
        <v>0</v>
      </c>
      <c r="J817" s="71">
        <v>0</v>
      </c>
      <c r="K817" s="71">
        <v>0</v>
      </c>
      <c r="L817" s="71">
        <v>0</v>
      </c>
      <c r="M817" s="72">
        <v>0</v>
      </c>
      <c r="N817" s="23">
        <v>-0.37037037037037035</v>
      </c>
      <c r="O817" s="16">
        <v>0</v>
      </c>
      <c r="P817" s="15">
        <v>90</v>
      </c>
      <c r="Q817" s="15">
        <f>IFERROR(Table37[[#This Row],[Total]]/Table37[[#This Row],[Mins]]*Table37[[#This Row],[Adj mins]],0)</f>
        <v>0</v>
      </c>
      <c r="R817" s="15">
        <v>5.9</v>
      </c>
      <c r="S817" s="16">
        <v>88</v>
      </c>
      <c r="T817" s="17">
        <v>6.2E-2</v>
      </c>
      <c r="U817" s="16">
        <v>35</v>
      </c>
      <c r="V817" s="71">
        <v>5.8</v>
      </c>
      <c r="W817" s="401" t="str">
        <f>IF(ISNA(MATCH($D817,'My Squad'!$C$2:$C$16,0)),"","Yes")</f>
        <v/>
      </c>
    </row>
    <row r="818" spans="1:23" ht="15.75" thickBot="1" x14ac:dyDescent="0.3">
      <c r="A818" s="577">
        <v>325</v>
      </c>
      <c r="B818" s="73">
        <v>11</v>
      </c>
      <c r="C818" s="5" t="s">
        <v>25</v>
      </c>
      <c r="D818" s="5" t="s">
        <v>43</v>
      </c>
      <c r="E818" s="70" t="s">
        <v>16</v>
      </c>
      <c r="F818" s="71">
        <v>4.4000000000000004</v>
      </c>
      <c r="G818" s="71">
        <v>0</v>
      </c>
      <c r="H818" s="71">
        <v>1.0999999999999999E-2</v>
      </c>
      <c r="I818" s="71">
        <v>1.2493333333333334</v>
      </c>
      <c r="J818" s="71">
        <v>0.39633333333333332</v>
      </c>
      <c r="K818" s="71">
        <v>2.0423333333333336</v>
      </c>
      <c r="L818" s="71">
        <v>0.23233333333333334</v>
      </c>
      <c r="M818" s="72">
        <v>3.9313333333333333</v>
      </c>
      <c r="N818" s="23">
        <v>0.43893939393939391</v>
      </c>
      <c r="O818" s="16">
        <v>90</v>
      </c>
      <c r="P818" s="15">
        <v>90</v>
      </c>
      <c r="Q818" s="15">
        <f>IFERROR(Table37[[#This Row],[Total]]/Table37[[#This Row],[Mins]]*Table37[[#This Row],[Adj mins]],0)</f>
        <v>3.9313333333333333</v>
      </c>
      <c r="R818" s="15">
        <v>3</v>
      </c>
      <c r="S818" s="16">
        <v>90</v>
      </c>
      <c r="T818" s="17">
        <v>1.4999999999999999E-2</v>
      </c>
      <c r="U818" s="16">
        <v>12</v>
      </c>
      <c r="V818" s="71">
        <v>4</v>
      </c>
      <c r="W818" s="401" t="str">
        <f>IF(ISNA(MATCH($D818,'My Squad'!$C$2:$C$16,0)),"","Yes")</f>
        <v/>
      </c>
    </row>
    <row r="819" spans="1:23" ht="15.75" thickBot="1" x14ac:dyDescent="0.3">
      <c r="A819" s="577">
        <v>335</v>
      </c>
      <c r="B819" s="73">
        <v>11</v>
      </c>
      <c r="C819" s="5" t="s">
        <v>25</v>
      </c>
      <c r="D819" s="5" t="s">
        <v>335</v>
      </c>
      <c r="E819" s="70" t="s">
        <v>14</v>
      </c>
      <c r="F819" s="71">
        <v>6</v>
      </c>
      <c r="G819" s="71">
        <v>0.34399999999999997</v>
      </c>
      <c r="H819" s="71">
        <v>0.65800000000000003</v>
      </c>
      <c r="I819" s="71">
        <v>1.1086666666666667</v>
      </c>
      <c r="J819" s="71">
        <v>0</v>
      </c>
      <c r="K819" s="71">
        <v>1.6563333333333332</v>
      </c>
      <c r="L819" s="71">
        <v>0.432</v>
      </c>
      <c r="M819" s="72">
        <v>4.1989999999999998</v>
      </c>
      <c r="N819" s="23">
        <v>0.36649999999999999</v>
      </c>
      <c r="O819" s="16">
        <v>80.402000000000001</v>
      </c>
      <c r="P819" s="15">
        <v>90</v>
      </c>
      <c r="Q819" s="15">
        <f>IFERROR(Table37[[#This Row],[Total]]/Table37[[#This Row],[Mins]]*Table37[[#This Row],[Adj mins]],0)</f>
        <v>4.7002562125320262</v>
      </c>
      <c r="R819" s="15">
        <v>7.4</v>
      </c>
      <c r="S819" s="16">
        <v>74</v>
      </c>
      <c r="T819" s="17">
        <v>5.7999999999999996E-2</v>
      </c>
      <c r="U819" s="16">
        <v>31</v>
      </c>
      <c r="V819" s="71">
        <v>3.4</v>
      </c>
      <c r="W819" s="401" t="str">
        <f>IF(ISNA(MATCH($D819,'My Squad'!$C$2:$C$16,0)),"","Yes")</f>
        <v/>
      </c>
    </row>
    <row r="820" spans="1:23" ht="15.75" thickBot="1" x14ac:dyDescent="0.3">
      <c r="A820" s="577">
        <v>326</v>
      </c>
      <c r="B820" s="73">
        <v>11</v>
      </c>
      <c r="C820" s="5" t="s">
        <v>25</v>
      </c>
      <c r="D820" s="5" t="s">
        <v>107</v>
      </c>
      <c r="E820" s="70" t="s">
        <v>14</v>
      </c>
      <c r="F820" s="71">
        <v>5.3</v>
      </c>
      <c r="G820" s="71">
        <v>0.27400000000000002</v>
      </c>
      <c r="H820" s="71">
        <v>9.1999999999999998E-2</v>
      </c>
      <c r="I820" s="71">
        <v>1.1239999999999999</v>
      </c>
      <c r="J820" s="71">
        <v>0</v>
      </c>
      <c r="K820" s="71">
        <v>1.5249999999999999</v>
      </c>
      <c r="L820" s="71">
        <v>0.22900000000000001</v>
      </c>
      <c r="M820" s="72">
        <v>3.2440000000000002</v>
      </c>
      <c r="N820" s="23">
        <v>0.23471698113207551</v>
      </c>
      <c r="O820" s="16">
        <v>80.277666666666661</v>
      </c>
      <c r="P820" s="15">
        <v>90</v>
      </c>
      <c r="Q820" s="15">
        <f>IFERROR(Table37[[#This Row],[Total]]/Table37[[#This Row],[Mins]]*Table37[[#This Row],[Adj mins]],0)</f>
        <v>3.6368770060581403</v>
      </c>
      <c r="R820" s="15">
        <v>8.3000000000000007</v>
      </c>
      <c r="S820" s="16">
        <v>83</v>
      </c>
      <c r="T820" s="17">
        <v>0.13699999999999998</v>
      </c>
      <c r="U820" s="16">
        <v>39</v>
      </c>
      <c r="V820" s="71">
        <v>4.3</v>
      </c>
      <c r="W820" s="401" t="str">
        <f>IF(ISNA(MATCH($D820,'My Squad'!$C$2:$C$16,0)),"","Yes")</f>
        <v/>
      </c>
    </row>
    <row r="821" spans="1:23" ht="15.75" thickBot="1" x14ac:dyDescent="0.3">
      <c r="A821" s="577">
        <v>333</v>
      </c>
      <c r="B821" s="73">
        <v>11</v>
      </c>
      <c r="C821" s="5" t="s">
        <v>25</v>
      </c>
      <c r="D821" s="5" t="s">
        <v>533</v>
      </c>
      <c r="E821" s="70" t="s">
        <v>14</v>
      </c>
      <c r="F821" s="71">
        <v>4</v>
      </c>
      <c r="G821" s="71">
        <v>7.1999999999999995E-2</v>
      </c>
      <c r="H821" s="71">
        <v>8.0000000000000002E-3</v>
      </c>
      <c r="I821" s="71">
        <v>0.16433333333333333</v>
      </c>
      <c r="J821" s="71">
        <v>0</v>
      </c>
      <c r="K821" s="71">
        <v>0.2506666666666667</v>
      </c>
      <c r="L821" s="71">
        <v>6.8666666666666668E-2</v>
      </c>
      <c r="M821" s="72">
        <v>0.56366666666666665</v>
      </c>
      <c r="N821" s="23">
        <v>-0.35908333333333331</v>
      </c>
      <c r="O821" s="16">
        <v>11.835333333333333</v>
      </c>
      <c r="P821" s="15">
        <v>90</v>
      </c>
      <c r="Q821" s="15">
        <f>IFERROR(Table37[[#This Row],[Total]]/Table37[[#This Row],[Mins]]*Table37[[#This Row],[Adj mins]],0)</f>
        <v>4.2863178054413336</v>
      </c>
      <c r="R821" s="15">
        <v>0.5</v>
      </c>
      <c r="S821" s="16">
        <v>45</v>
      </c>
      <c r="T821" s="17">
        <v>0.01</v>
      </c>
      <c r="U821" s="16">
        <v>1</v>
      </c>
      <c r="V821" s="71">
        <v>1</v>
      </c>
      <c r="W821" s="401" t="str">
        <f>IF(ISNA(MATCH($D821,'My Squad'!$C$2:$C$16,0)),"","Yes")</f>
        <v/>
      </c>
    </row>
    <row r="822" spans="1:23" ht="15.75" thickBot="1" x14ac:dyDescent="0.3">
      <c r="A822" s="577">
        <v>322</v>
      </c>
      <c r="B822" s="73">
        <v>11</v>
      </c>
      <c r="C822" s="5" t="s">
        <v>25</v>
      </c>
      <c r="D822" s="5" t="s">
        <v>213</v>
      </c>
      <c r="E822" s="70" t="s">
        <v>14</v>
      </c>
      <c r="F822" s="71">
        <v>4.8</v>
      </c>
      <c r="G822" s="71">
        <v>8.0000000000000002E-3</v>
      </c>
      <c r="H822" s="71">
        <v>8.9999999999999993E-3</v>
      </c>
      <c r="I822" s="71">
        <v>6.8666666666666654E-2</v>
      </c>
      <c r="J822" s="71">
        <v>0</v>
      </c>
      <c r="K822" s="71">
        <v>9.0999999999999998E-2</v>
      </c>
      <c r="L822" s="71">
        <v>1.2999999999999999E-2</v>
      </c>
      <c r="M822" s="72">
        <v>0.18966666666666668</v>
      </c>
      <c r="N822" s="23">
        <v>-0.37715277777777778</v>
      </c>
      <c r="O822" s="16">
        <v>4.6180000000000003</v>
      </c>
      <c r="P822" s="15">
        <v>90</v>
      </c>
      <c r="Q822" s="15">
        <f>IFERROR(Table37[[#This Row],[Total]]/Table37[[#This Row],[Mins]]*Table37[[#This Row],[Adj mins]],0)</f>
        <v>3.6964053702901691</v>
      </c>
      <c r="R822" s="15">
        <v>0.1</v>
      </c>
      <c r="S822" s="16">
        <v>6</v>
      </c>
      <c r="T822" s="17">
        <v>4.0000000000000001E-3</v>
      </c>
      <c r="U822" s="16">
        <v>2</v>
      </c>
      <c r="V822" s="71">
        <v>1</v>
      </c>
      <c r="W822" s="401" t="str">
        <f>IF(ISNA(MATCH($D822,'My Squad'!$C$2:$C$16,0)),"","Yes")</f>
        <v/>
      </c>
    </row>
    <row r="823" spans="1:23" ht="15.75" thickBot="1" x14ac:dyDescent="0.3">
      <c r="A823" s="577">
        <v>337</v>
      </c>
      <c r="B823" s="73">
        <v>11</v>
      </c>
      <c r="C823" s="5" t="s">
        <v>25</v>
      </c>
      <c r="D823" s="5" t="s">
        <v>125</v>
      </c>
      <c r="E823" s="70" t="s">
        <v>14</v>
      </c>
      <c r="F823" s="71">
        <v>4.5999999999999996</v>
      </c>
      <c r="G823" s="71">
        <v>2.8000000000000001E-2</v>
      </c>
      <c r="H823" s="71">
        <v>0.08</v>
      </c>
      <c r="I823" s="71">
        <v>0.11833333333333335</v>
      </c>
      <c r="J823" s="71">
        <v>0</v>
      </c>
      <c r="K823" s="71">
        <v>0.16166666666666665</v>
      </c>
      <c r="L823" s="71">
        <v>4.2999999999999997E-2</v>
      </c>
      <c r="M823" s="72">
        <v>0.43099999999999999</v>
      </c>
      <c r="N823" s="23">
        <v>-0.34108695652173915</v>
      </c>
      <c r="O823" s="16">
        <v>8.2509999999999994</v>
      </c>
      <c r="P823" s="15">
        <v>90</v>
      </c>
      <c r="Q823" s="15">
        <f>IFERROR(Table37[[#This Row],[Total]]/Table37[[#This Row],[Mins]]*Table37[[#This Row],[Adj mins]],0)</f>
        <v>4.7012483335353288</v>
      </c>
      <c r="R823" s="15">
        <v>1.6</v>
      </c>
      <c r="S823" s="16">
        <v>28</v>
      </c>
      <c r="T823" s="17">
        <v>2E-3</v>
      </c>
      <c r="U823" s="16">
        <v>10</v>
      </c>
      <c r="V823" s="71">
        <v>2</v>
      </c>
      <c r="W823" s="401" t="str">
        <f>IF(ISNA(MATCH($D823,'My Squad'!$C$2:$C$16,0)),"","Yes")</f>
        <v/>
      </c>
    </row>
    <row r="824" spans="1:23" ht="15.75" thickBot="1" x14ac:dyDescent="0.3">
      <c r="A824" s="577">
        <v>313</v>
      </c>
      <c r="B824" s="73">
        <v>11</v>
      </c>
      <c r="C824" s="5" t="s">
        <v>25</v>
      </c>
      <c r="D824" s="5" t="s">
        <v>539</v>
      </c>
      <c r="E824" s="70" t="s">
        <v>14</v>
      </c>
      <c r="F824" s="71">
        <v>4.7</v>
      </c>
      <c r="G824" s="71">
        <v>6.4000000000000001E-2</v>
      </c>
      <c r="H824" s="71">
        <v>4.4999999999999998E-2</v>
      </c>
      <c r="I824" s="71">
        <v>0.10233333333333333</v>
      </c>
      <c r="J824" s="71">
        <v>0</v>
      </c>
      <c r="K824" s="71">
        <v>0.13</v>
      </c>
      <c r="L824" s="71">
        <v>5.6333333333333332E-2</v>
      </c>
      <c r="M824" s="72">
        <v>0.39766666666666667</v>
      </c>
      <c r="N824" s="23">
        <v>-0.34092198581560285</v>
      </c>
      <c r="O824" s="16">
        <v>6.6459999999999999</v>
      </c>
      <c r="P824" s="15">
        <v>90</v>
      </c>
      <c r="Q824" s="15">
        <f>IFERROR(Table37[[#This Row],[Total]]/Table37[[#This Row],[Mins]]*Table37[[#This Row],[Adj mins]],0)</f>
        <v>5.3851941017153173</v>
      </c>
      <c r="R824" s="15">
        <v>0.9</v>
      </c>
      <c r="S824" s="16">
        <v>20</v>
      </c>
      <c r="T824" s="17">
        <v>3.0000000000000001E-3</v>
      </c>
      <c r="U824" s="16">
        <v>4</v>
      </c>
      <c r="V824" s="71">
        <v>1</v>
      </c>
      <c r="W824" s="401" t="str">
        <f>IF(ISNA(MATCH($D824,'My Squad'!$C$2:$C$16,0)),"","Yes")</f>
        <v/>
      </c>
    </row>
    <row r="825" spans="1:23" ht="15.75" thickBot="1" x14ac:dyDescent="0.3">
      <c r="A825" s="577">
        <v>311</v>
      </c>
      <c r="B825" s="73">
        <v>11</v>
      </c>
      <c r="C825" s="5" t="s">
        <v>25</v>
      </c>
      <c r="D825" s="5" t="s">
        <v>39</v>
      </c>
      <c r="E825" s="70" t="s">
        <v>14</v>
      </c>
      <c r="F825" s="71">
        <v>7</v>
      </c>
      <c r="G825" s="71">
        <v>0.39600000000000002</v>
      </c>
      <c r="H825" s="71">
        <v>1.028</v>
      </c>
      <c r="I825" s="71">
        <v>1.1200000000000001</v>
      </c>
      <c r="J825" s="71">
        <v>0</v>
      </c>
      <c r="K825" s="71">
        <v>1.6696666666666669</v>
      </c>
      <c r="L825" s="71">
        <v>0.47</v>
      </c>
      <c r="M825" s="72">
        <v>4.6836666666666664</v>
      </c>
      <c r="N825" s="23">
        <v>0.38338095238095232</v>
      </c>
      <c r="O825" s="16">
        <v>81.777000000000001</v>
      </c>
      <c r="P825" s="15">
        <v>90</v>
      </c>
      <c r="Q825" s="15">
        <f>IFERROR(Table37[[#This Row],[Total]]/Table37[[#This Row],[Mins]]*Table37[[#This Row],[Adj mins]],0)</f>
        <v>5.1546278293407681</v>
      </c>
      <c r="R825" s="15">
        <v>8.4</v>
      </c>
      <c r="S825" s="16">
        <v>84</v>
      </c>
      <c r="T825" s="17">
        <v>0.29799999999999999</v>
      </c>
      <c r="U825" s="16">
        <v>44</v>
      </c>
      <c r="V825" s="71">
        <v>4.9000000000000004</v>
      </c>
      <c r="W825" s="401" t="str">
        <f>IF(ISNA(MATCH($D825,'My Squad'!$C$2:$C$16,0)),"","Yes")</f>
        <v/>
      </c>
    </row>
    <row r="826" spans="1:23" ht="15.75" thickBot="1" x14ac:dyDescent="0.3">
      <c r="A826" s="577">
        <v>339</v>
      </c>
      <c r="B826" s="73">
        <v>11</v>
      </c>
      <c r="C826" s="5" t="s">
        <v>25</v>
      </c>
      <c r="D826" s="5" t="s">
        <v>60</v>
      </c>
      <c r="E826" s="70" t="s">
        <v>14</v>
      </c>
      <c r="F826" s="71">
        <v>6.1</v>
      </c>
      <c r="G826" s="71">
        <v>0.33800000000000002</v>
      </c>
      <c r="H826" s="71">
        <v>0.14699999999999999</v>
      </c>
      <c r="I826" s="71">
        <v>1.1663333333333332</v>
      </c>
      <c r="J826" s="71">
        <v>0</v>
      </c>
      <c r="K826" s="71">
        <v>1.7736666666666667</v>
      </c>
      <c r="L826" s="71">
        <v>0.318</v>
      </c>
      <c r="M826" s="72">
        <v>3.7429999999999999</v>
      </c>
      <c r="N826" s="23">
        <v>0.2857377049180328</v>
      </c>
      <c r="O826" s="16">
        <v>84.710999999999999</v>
      </c>
      <c r="P826" s="15">
        <v>90</v>
      </c>
      <c r="Q826" s="15">
        <f>IFERROR(Table37[[#This Row],[Total]]/Table37[[#This Row],[Mins]]*Table37[[#This Row],[Adj mins]],0)</f>
        <v>3.9766972412083437</v>
      </c>
      <c r="R826" s="15">
        <v>9</v>
      </c>
      <c r="S826" s="16">
        <v>90</v>
      </c>
      <c r="T826" s="17">
        <v>0.158</v>
      </c>
      <c r="U826" s="16">
        <v>45</v>
      </c>
      <c r="V826" s="71">
        <v>5</v>
      </c>
      <c r="W826" s="401" t="str">
        <f>IF(ISNA(MATCH($D826,'My Squad'!$C$2:$C$16,0)),"","Yes")</f>
        <v/>
      </c>
    </row>
    <row r="827" spans="1:23" ht="15.75" thickBot="1" x14ac:dyDescent="0.3">
      <c r="A827" s="577">
        <v>329</v>
      </c>
      <c r="B827" s="73">
        <v>11</v>
      </c>
      <c r="C827" s="5" t="s">
        <v>25</v>
      </c>
      <c r="D827" s="5" t="s">
        <v>336</v>
      </c>
      <c r="E827" s="70" t="s">
        <v>13</v>
      </c>
      <c r="F827" s="71">
        <v>6.2</v>
      </c>
      <c r="G827" s="71">
        <v>0.505</v>
      </c>
      <c r="H827" s="71">
        <v>0.58599999999999997</v>
      </c>
      <c r="I827" s="71">
        <v>0.33733333333333332</v>
      </c>
      <c r="J827" s="71">
        <v>0</v>
      </c>
      <c r="K827" s="71">
        <v>1.5623333333333334</v>
      </c>
      <c r="L827" s="71">
        <v>0.24366666666666667</v>
      </c>
      <c r="M827" s="72">
        <v>3.2343333333333333</v>
      </c>
      <c r="N827" s="23">
        <v>0.19908602150537633</v>
      </c>
      <c r="O827" s="16">
        <v>80.320333333333338</v>
      </c>
      <c r="P827" s="15">
        <v>90</v>
      </c>
      <c r="Q827" s="15">
        <f>IFERROR(Table37[[#This Row],[Total]]/Table37[[#This Row],[Mins]]*Table37[[#This Row],[Adj mins]],0)</f>
        <v>3.6241134457443316</v>
      </c>
      <c r="R827" s="15">
        <v>7</v>
      </c>
      <c r="S827" s="16">
        <v>70</v>
      </c>
      <c r="T827" s="17">
        <v>1.4999999999999999E-2</v>
      </c>
      <c r="U827" s="16">
        <v>16</v>
      </c>
      <c r="V827" s="71">
        <v>1.8</v>
      </c>
      <c r="W827" s="401" t="str">
        <f>IF(ISNA(MATCH($D827,'My Squad'!$C$2:$C$16,0)),"","Yes")</f>
        <v/>
      </c>
    </row>
    <row r="828" spans="1:23" ht="15.75" thickBot="1" x14ac:dyDescent="0.3">
      <c r="A828" s="577">
        <v>324</v>
      </c>
      <c r="B828" s="73">
        <v>11</v>
      </c>
      <c r="C828" s="5" t="s">
        <v>25</v>
      </c>
      <c r="D828" s="5" t="s">
        <v>222</v>
      </c>
      <c r="E828" s="70" t="s">
        <v>13</v>
      </c>
      <c r="F828" s="71">
        <v>5.3</v>
      </c>
      <c r="G828" s="71">
        <v>0.1</v>
      </c>
      <c r="H828" s="71">
        <v>6.2E-2</v>
      </c>
      <c r="I828" s="71">
        <v>5.8000000000000003E-2</v>
      </c>
      <c r="J828" s="71">
        <v>0</v>
      </c>
      <c r="K828" s="71">
        <v>0.25966666666666671</v>
      </c>
      <c r="L828" s="71">
        <v>3.8666666666666669E-2</v>
      </c>
      <c r="M828" s="72">
        <v>0.51833333333333331</v>
      </c>
      <c r="N828" s="23">
        <v>-0.27955974842767295</v>
      </c>
      <c r="O828" s="16">
        <v>12.641333333333334</v>
      </c>
      <c r="P828" s="15">
        <v>90</v>
      </c>
      <c r="Q828" s="15">
        <f>IFERROR(Table37[[#This Row],[Total]]/Table37[[#This Row],[Mins]]*Table37[[#This Row],[Adj mins]],0)</f>
        <v>3.6902752874169389</v>
      </c>
      <c r="R828" s="15">
        <v>3.6</v>
      </c>
      <c r="S828" s="16">
        <v>54</v>
      </c>
      <c r="T828" s="17">
        <v>2E-3</v>
      </c>
      <c r="U828" s="16">
        <v>21</v>
      </c>
      <c r="V828" s="71">
        <v>3.5</v>
      </c>
      <c r="W828" s="401" t="str">
        <f>IF(ISNA(MATCH($D828,'My Squad'!$C$2:$C$16,0)),"","Yes")</f>
        <v/>
      </c>
    </row>
    <row r="829" spans="1:23" ht="15.75" thickBot="1" x14ac:dyDescent="0.3">
      <c r="A829" s="577">
        <v>317</v>
      </c>
      <c r="B829" s="73">
        <v>11</v>
      </c>
      <c r="C829" s="5" t="s">
        <v>25</v>
      </c>
      <c r="D829" s="5" t="s">
        <v>337</v>
      </c>
      <c r="E829" s="70" t="s">
        <v>13</v>
      </c>
      <c r="F829" s="71">
        <v>7.3</v>
      </c>
      <c r="G829" s="71">
        <v>1.5733333333333333</v>
      </c>
      <c r="H829" s="71">
        <v>0.221</v>
      </c>
      <c r="I829" s="71">
        <v>0.19433333333333333</v>
      </c>
      <c r="J829" s="71">
        <v>0</v>
      </c>
      <c r="K829" s="71">
        <v>0.98000000000000009</v>
      </c>
      <c r="L829" s="71">
        <v>0.31900000000000001</v>
      </c>
      <c r="M829" s="72">
        <v>3.2876666666666665</v>
      </c>
      <c r="N829" s="23">
        <v>0.17639269406392694</v>
      </c>
      <c r="O829" s="16">
        <v>47.821666666666665</v>
      </c>
      <c r="P829" s="15">
        <v>90</v>
      </c>
      <c r="Q829" s="15">
        <f>IFERROR(Table37[[#This Row],[Total]]/Table37[[#This Row],[Mins]]*Table37[[#This Row],[Adj mins]],0)</f>
        <v>6.1873627714076598</v>
      </c>
      <c r="R829" s="15">
        <v>5.5</v>
      </c>
      <c r="S829" s="16">
        <v>70</v>
      </c>
      <c r="T829" s="17">
        <v>5.0999999999999997E-2</v>
      </c>
      <c r="U829" s="16">
        <v>35</v>
      </c>
      <c r="V829" s="71">
        <v>5</v>
      </c>
      <c r="W829" s="401" t="str">
        <f>IF(ISNA(MATCH($D829,'My Squad'!$C$2:$C$16,0)),"","Yes")</f>
        <v/>
      </c>
    </row>
    <row r="830" spans="1:23" ht="15.75" thickBot="1" x14ac:dyDescent="0.3">
      <c r="A830" s="577">
        <v>336</v>
      </c>
      <c r="B830" s="73">
        <v>11</v>
      </c>
      <c r="C830" s="5" t="s">
        <v>25</v>
      </c>
      <c r="D830" s="5" t="s">
        <v>81</v>
      </c>
      <c r="E830" s="70" t="s">
        <v>13</v>
      </c>
      <c r="F830" s="71">
        <v>6.4</v>
      </c>
      <c r="G830" s="71">
        <v>0.89</v>
      </c>
      <c r="H830" s="71">
        <v>0.67800000000000005</v>
      </c>
      <c r="I830" s="71">
        <v>0.34166666666666667</v>
      </c>
      <c r="J830" s="71">
        <v>0</v>
      </c>
      <c r="K830" s="71">
        <v>1.6943333333333332</v>
      </c>
      <c r="L830" s="71">
        <v>0.32100000000000001</v>
      </c>
      <c r="M830" s="72">
        <v>3.9249999999999998</v>
      </c>
      <c r="N830" s="23">
        <v>0.30078124999999994</v>
      </c>
      <c r="O830" s="16">
        <v>81.472999999999999</v>
      </c>
      <c r="P830" s="15">
        <v>90</v>
      </c>
      <c r="Q830" s="15">
        <f>IFERROR(Table37[[#This Row],[Total]]/Table37[[#This Row],[Mins]]*Table37[[#This Row],[Adj mins]],0)</f>
        <v>4.3357922256453056</v>
      </c>
      <c r="R830" s="15">
        <v>7.3</v>
      </c>
      <c r="S830" s="16">
        <v>73</v>
      </c>
      <c r="T830" s="17">
        <v>1.7000000000000001E-2</v>
      </c>
      <c r="U830" s="16">
        <v>24</v>
      </c>
      <c r="V830" s="71">
        <v>2.7</v>
      </c>
      <c r="W830" s="401" t="str">
        <f>IF(ISNA(MATCH($D830,'My Squad'!$C$2:$C$16,0)),"","Yes")</f>
        <v/>
      </c>
    </row>
    <row r="831" spans="1:23" ht="15.75" thickBot="1" x14ac:dyDescent="0.3">
      <c r="A831" s="577">
        <v>319</v>
      </c>
      <c r="B831" s="73">
        <v>11</v>
      </c>
      <c r="C831" s="5" t="s">
        <v>25</v>
      </c>
      <c r="D831" s="5" t="s">
        <v>228</v>
      </c>
      <c r="E831" s="70" t="s">
        <v>13</v>
      </c>
      <c r="F831" s="71">
        <v>5.2</v>
      </c>
      <c r="G831" s="71">
        <v>3.833333333333333E-2</v>
      </c>
      <c r="H831" s="71">
        <v>2.7E-2</v>
      </c>
      <c r="I831" s="71">
        <v>1.2333333333333333E-2</v>
      </c>
      <c r="J831" s="71">
        <v>0</v>
      </c>
      <c r="K831" s="71">
        <v>6.066666666666666E-2</v>
      </c>
      <c r="L831" s="71">
        <v>1.7333333333333333E-2</v>
      </c>
      <c r="M831" s="72">
        <v>0.15566666666666668</v>
      </c>
      <c r="N831" s="23">
        <v>-0.35467948717948716</v>
      </c>
      <c r="O831" s="16">
        <v>3.03</v>
      </c>
      <c r="P831" s="15">
        <v>90</v>
      </c>
      <c r="Q831" s="15">
        <f>IFERROR(Table37[[#This Row],[Total]]/Table37[[#This Row],[Mins]]*Table37[[#This Row],[Adj mins]],0)</f>
        <v>4.6237623762376243</v>
      </c>
      <c r="R831" s="15">
        <v>0.1</v>
      </c>
      <c r="S831" s="16">
        <v>8</v>
      </c>
      <c r="T831" s="17">
        <v>2E-3</v>
      </c>
      <c r="U831" s="16">
        <v>1</v>
      </c>
      <c r="V831" s="71">
        <v>1</v>
      </c>
      <c r="W831" s="401" t="str">
        <f>IF(ISNA(MATCH($D831,'My Squad'!$C$2:$C$16,0)),"","Yes")</f>
        <v/>
      </c>
    </row>
    <row r="832" spans="1:23" ht="15.75" thickBot="1" x14ac:dyDescent="0.3">
      <c r="A832" s="577">
        <v>330</v>
      </c>
      <c r="B832" s="73">
        <v>11</v>
      </c>
      <c r="C832" s="5" t="s">
        <v>25</v>
      </c>
      <c r="D832" s="5" t="s">
        <v>338</v>
      </c>
      <c r="E832" s="70" t="s">
        <v>13</v>
      </c>
      <c r="F832" s="71">
        <v>4.4000000000000004</v>
      </c>
      <c r="G832" s="71">
        <v>0</v>
      </c>
      <c r="H832" s="71">
        <v>0</v>
      </c>
      <c r="I832" s="71">
        <v>0</v>
      </c>
      <c r="J832" s="71">
        <v>0</v>
      </c>
      <c r="K832" s="71">
        <v>0</v>
      </c>
      <c r="L832" s="71">
        <v>0</v>
      </c>
      <c r="M832" s="72">
        <v>0</v>
      </c>
      <c r="N832" s="23">
        <v>-0.45454545454545453</v>
      </c>
      <c r="O832" s="16">
        <v>0</v>
      </c>
      <c r="P832" s="15">
        <v>90</v>
      </c>
      <c r="Q832" s="15">
        <f>IFERROR(Table37[[#This Row],[Total]]/Table37[[#This Row],[Mins]]*Table37[[#This Row],[Adj mins]],0)</f>
        <v>0</v>
      </c>
      <c r="R832" s="15">
        <v>0</v>
      </c>
      <c r="S832" s="16" t="s">
        <v>374</v>
      </c>
      <c r="T832" s="17">
        <v>0</v>
      </c>
      <c r="U832" s="16">
        <v>0</v>
      </c>
      <c r="V832" s="71">
        <v>0</v>
      </c>
      <c r="W832" s="401" t="str">
        <f>IF(ISNA(MATCH($D832,'My Squad'!$C$2:$C$16,0)),"","Yes")</f>
        <v/>
      </c>
    </row>
    <row r="833" spans="1:23" ht="15.75" thickBot="1" x14ac:dyDescent="0.3">
      <c r="A833" s="577">
        <v>636</v>
      </c>
      <c r="B833" s="73">
        <v>11</v>
      </c>
      <c r="C833" s="5" t="s">
        <v>25</v>
      </c>
      <c r="D833" s="5" t="s">
        <v>1532</v>
      </c>
      <c r="E833" s="70" t="s">
        <v>13</v>
      </c>
      <c r="F833" s="71">
        <v>6.8</v>
      </c>
      <c r="G833" s="71">
        <v>0.13</v>
      </c>
      <c r="H833" s="71">
        <v>4.7E-2</v>
      </c>
      <c r="I833" s="71">
        <v>0.03</v>
      </c>
      <c r="J833" s="71">
        <v>0</v>
      </c>
      <c r="K833" s="71">
        <v>0.14100000000000001</v>
      </c>
      <c r="L833" s="71">
        <v>4.0666666666666663E-2</v>
      </c>
      <c r="M833" s="72">
        <v>0.38866666666666666</v>
      </c>
      <c r="N833" s="23">
        <v>-0.2369607843137255</v>
      </c>
      <c r="O833" s="16">
        <v>6.9936666666666669</v>
      </c>
      <c r="P833" s="15">
        <v>90</v>
      </c>
      <c r="Q833" s="15">
        <f>IFERROR(Table37[[#This Row],[Total]]/Table37[[#This Row],[Mins]]*Table37[[#This Row],[Adj mins]],0)</f>
        <v>5.0016681759687334</v>
      </c>
      <c r="R833" s="15">
        <v>0.2</v>
      </c>
      <c r="S833" s="16">
        <v>19</v>
      </c>
      <c r="T833" s="17">
        <v>2E-3</v>
      </c>
      <c r="U833" s="16">
        <v>1</v>
      </c>
      <c r="V833" s="71">
        <v>1</v>
      </c>
      <c r="W833" s="401" t="str">
        <f>IF(ISNA(MATCH($D833,'My Squad'!$C$2:$C$16,0)),"","Yes")</f>
        <v/>
      </c>
    </row>
    <row r="834" spans="1:23" ht="15.75" thickBot="1" x14ac:dyDescent="0.3">
      <c r="A834" s="577">
        <v>327</v>
      </c>
      <c r="B834" s="73">
        <v>11</v>
      </c>
      <c r="C834" s="5" t="s">
        <v>25</v>
      </c>
      <c r="D834" s="5" t="s">
        <v>17</v>
      </c>
      <c r="E834" s="70" t="s">
        <v>13</v>
      </c>
      <c r="F834" s="71">
        <v>7.9</v>
      </c>
      <c r="G834" s="71">
        <v>1.7150000000000001</v>
      </c>
      <c r="H834" s="71">
        <v>0.54500000000000004</v>
      </c>
      <c r="I834" s="71">
        <v>0.28066666666666668</v>
      </c>
      <c r="J834" s="71">
        <v>0</v>
      </c>
      <c r="K834" s="71">
        <v>1.4213333333333333</v>
      </c>
      <c r="L834" s="71">
        <v>0.53433333333333333</v>
      </c>
      <c r="M834" s="72">
        <v>4.4963333333333333</v>
      </c>
      <c r="N834" s="23">
        <v>0.31599156118143457</v>
      </c>
      <c r="O834" s="16">
        <v>67.453999999999994</v>
      </c>
      <c r="P834" s="15">
        <v>90</v>
      </c>
      <c r="Q834" s="15">
        <f>IFERROR(Table37[[#This Row],[Total]]/Table37[[#This Row],[Mins]]*Table37[[#This Row],[Adj mins]],0)</f>
        <v>5.9991994544430289</v>
      </c>
      <c r="R834" s="15">
        <v>5.9</v>
      </c>
      <c r="S834" s="16">
        <v>59</v>
      </c>
      <c r="T834" s="17">
        <v>0.27699999999999997</v>
      </c>
      <c r="U834" s="16">
        <v>60</v>
      </c>
      <c r="V834" s="71">
        <v>6.7</v>
      </c>
      <c r="W834" s="401" t="str">
        <f>IF(ISNA(MATCH($D834,'My Squad'!$C$2:$C$16,0)),"","Yes")</f>
        <v/>
      </c>
    </row>
    <row r="835" spans="1:23" ht="15.75" thickBot="1" x14ac:dyDescent="0.3">
      <c r="A835" s="577">
        <v>328</v>
      </c>
      <c r="B835" s="73">
        <v>11</v>
      </c>
      <c r="C835" s="5" t="s">
        <v>25</v>
      </c>
      <c r="D835" s="5" t="s">
        <v>26</v>
      </c>
      <c r="E835" s="70" t="s">
        <v>13</v>
      </c>
      <c r="F835" s="71">
        <v>12.7</v>
      </c>
      <c r="G835" s="71">
        <v>2.4266666666666667</v>
      </c>
      <c r="H835" s="71">
        <v>0.64800000000000002</v>
      </c>
      <c r="I835" s="71">
        <v>0.36299999999999999</v>
      </c>
      <c r="J835" s="71">
        <v>0</v>
      </c>
      <c r="K835" s="71">
        <v>1.7846666666666666</v>
      </c>
      <c r="L835" s="71">
        <v>0.70933333333333337</v>
      </c>
      <c r="M835" s="72">
        <v>5.9316666666666666</v>
      </c>
      <c r="N835" s="23">
        <v>0.30958005249343834</v>
      </c>
      <c r="O835" s="16">
        <v>85.721000000000004</v>
      </c>
      <c r="P835" s="15">
        <v>90</v>
      </c>
      <c r="Q835" s="15">
        <f>IFERROR(Table37[[#This Row],[Total]]/Table37[[#This Row],[Mins]]*Table37[[#This Row],[Adj mins]],0)</f>
        <v>6.2277621586309069</v>
      </c>
      <c r="R835" s="15">
        <v>8.6999999999999993</v>
      </c>
      <c r="S835" s="16">
        <v>87</v>
      </c>
      <c r="T835" s="17">
        <v>0.40200000000000002</v>
      </c>
      <c r="U835" s="16">
        <v>84</v>
      </c>
      <c r="V835" s="71">
        <v>9.3000000000000007</v>
      </c>
      <c r="W835" s="401" t="str">
        <f>IF(ISNA(MATCH($D835,'My Squad'!$C$2:$C$16,0)),"","Yes")</f>
        <v/>
      </c>
    </row>
    <row r="836" spans="1:23" ht="15.75" thickBot="1" x14ac:dyDescent="0.3">
      <c r="A836" s="577">
        <v>323</v>
      </c>
      <c r="B836" s="73">
        <v>11</v>
      </c>
      <c r="C836" s="5" t="s">
        <v>25</v>
      </c>
      <c r="D836" s="5" t="s">
        <v>169</v>
      </c>
      <c r="E836" s="70" t="s">
        <v>13</v>
      </c>
      <c r="F836" s="71">
        <v>5</v>
      </c>
      <c r="G836" s="71">
        <v>0.04</v>
      </c>
      <c r="H836" s="71">
        <v>0.33100000000000002</v>
      </c>
      <c r="I836" s="71">
        <v>0.35899999999999999</v>
      </c>
      <c r="J836" s="71">
        <v>0</v>
      </c>
      <c r="K836" s="71">
        <v>1.8050000000000002</v>
      </c>
      <c r="L836" s="71">
        <v>5.1666666666666666E-2</v>
      </c>
      <c r="M836" s="72">
        <v>2.5866666666666664</v>
      </c>
      <c r="N836" s="23">
        <v>0.11733333333333329</v>
      </c>
      <c r="O836" s="16">
        <v>85.650333333333336</v>
      </c>
      <c r="P836" s="15">
        <v>90</v>
      </c>
      <c r="Q836" s="15">
        <f>IFERROR(Table37[[#This Row],[Total]]/Table37[[#This Row],[Mins]]*Table37[[#This Row],[Adj mins]],0)</f>
        <v>2.7180279508544425</v>
      </c>
      <c r="R836" s="15">
        <v>9</v>
      </c>
      <c r="S836" s="16">
        <v>90</v>
      </c>
      <c r="T836" s="17">
        <v>0.01</v>
      </c>
      <c r="U836" s="16">
        <v>22</v>
      </c>
      <c r="V836" s="71">
        <v>2.4</v>
      </c>
      <c r="W836" s="401" t="str">
        <f>IF(ISNA(MATCH($D836,'My Squad'!$C$2:$C$16,0)),"","Yes")</f>
        <v/>
      </c>
    </row>
    <row r="837" spans="1:23" ht="15.75" thickBot="1" x14ac:dyDescent="0.3">
      <c r="A837" s="577">
        <v>320</v>
      </c>
      <c r="B837" s="73">
        <v>11</v>
      </c>
      <c r="C837" s="5" t="s">
        <v>25</v>
      </c>
      <c r="D837" s="5" t="s">
        <v>170</v>
      </c>
      <c r="E837" s="70" t="s">
        <v>13</v>
      </c>
      <c r="F837" s="71">
        <v>4.7</v>
      </c>
      <c r="G837" s="71">
        <v>1.3333333333333334E-2</v>
      </c>
      <c r="H837" s="71">
        <v>3.5000000000000003E-2</v>
      </c>
      <c r="I837" s="71">
        <v>3.8666666666666669E-2</v>
      </c>
      <c r="J837" s="71">
        <v>0</v>
      </c>
      <c r="K837" s="71">
        <v>0.14666666666666667</v>
      </c>
      <c r="L837" s="71">
        <v>8.0000000000000002E-3</v>
      </c>
      <c r="M837" s="72">
        <v>0.24166666666666667</v>
      </c>
      <c r="N837" s="23">
        <v>-0.37411347517730492</v>
      </c>
      <c r="O837" s="16">
        <v>8.9333333333333336</v>
      </c>
      <c r="P837" s="15">
        <v>90</v>
      </c>
      <c r="Q837" s="15">
        <f>IFERROR(Table37[[#This Row],[Total]]/Table37[[#This Row],[Mins]]*Table37[[#This Row],[Adj mins]],0)</f>
        <v>2.4347014925373132</v>
      </c>
      <c r="R837" s="15">
        <v>0</v>
      </c>
      <c r="S837" s="16">
        <v>1</v>
      </c>
      <c r="T837" s="17">
        <v>1E-3</v>
      </c>
      <c r="U837" s="16">
        <v>3</v>
      </c>
      <c r="V837" s="71">
        <v>1</v>
      </c>
      <c r="W837" s="401" t="str">
        <f>IF(ISNA(MATCH($D837,'My Squad'!$C$2:$C$16,0)),"","Yes")</f>
        <v/>
      </c>
    </row>
    <row r="838" spans="1:23" ht="15.75" thickBot="1" x14ac:dyDescent="0.3">
      <c r="A838" s="577">
        <v>321</v>
      </c>
      <c r="B838" s="73">
        <v>11</v>
      </c>
      <c r="C838" s="5" t="s">
        <v>25</v>
      </c>
      <c r="D838" s="5" t="s">
        <v>232</v>
      </c>
      <c r="E838" s="70" t="s">
        <v>15</v>
      </c>
      <c r="F838" s="71">
        <v>7.1</v>
      </c>
      <c r="G838" s="71">
        <v>0.55066666666666664</v>
      </c>
      <c r="H838" s="71">
        <v>0.17899999999999999</v>
      </c>
      <c r="I838" s="71">
        <v>0</v>
      </c>
      <c r="J838" s="71">
        <v>0</v>
      </c>
      <c r="K838" s="71">
        <v>0.56966666666666665</v>
      </c>
      <c r="L838" s="71">
        <v>0.23400000000000001</v>
      </c>
      <c r="M838" s="72">
        <v>1.5333333333333334</v>
      </c>
      <c r="N838" s="23">
        <v>-6.5727699530516423E-2</v>
      </c>
      <c r="O838" s="16">
        <v>26.792999999999999</v>
      </c>
      <c r="P838" s="15">
        <v>90</v>
      </c>
      <c r="Q838" s="15">
        <f>IFERROR(Table37[[#This Row],[Total]]/Table37[[#This Row],[Mins]]*Table37[[#This Row],[Adj mins]],0)</f>
        <v>5.1505990370619195</v>
      </c>
      <c r="R838" s="15">
        <v>3.4</v>
      </c>
      <c r="S838" s="16">
        <v>34</v>
      </c>
      <c r="T838" s="17">
        <v>1.7000000000000001E-2</v>
      </c>
      <c r="U838" s="16">
        <v>12</v>
      </c>
      <c r="V838" s="71">
        <v>1.3</v>
      </c>
      <c r="W838" s="401" t="str">
        <f>IF(ISNA(MATCH($D838,'My Squad'!$C$2:$C$16,0)),"","Yes")</f>
        <v/>
      </c>
    </row>
    <row r="839" spans="1:23" ht="15.75" thickBot="1" x14ac:dyDescent="0.3">
      <c r="A839" s="577">
        <v>316</v>
      </c>
      <c r="B839" s="73">
        <v>11</v>
      </c>
      <c r="C839" s="5" t="s">
        <v>25</v>
      </c>
      <c r="D839" s="5" t="s">
        <v>45</v>
      </c>
      <c r="E839" s="70" t="s">
        <v>15</v>
      </c>
      <c r="F839" s="71">
        <v>7.1</v>
      </c>
      <c r="G839" s="71">
        <v>0.86399999999999999</v>
      </c>
      <c r="H839" s="71">
        <v>0.22600000000000001</v>
      </c>
      <c r="I839" s="71">
        <v>0</v>
      </c>
      <c r="J839" s="71">
        <v>0</v>
      </c>
      <c r="K839" s="71">
        <v>0.60899999999999999</v>
      </c>
      <c r="L839" s="71">
        <v>0.33200000000000002</v>
      </c>
      <c r="M839" s="72">
        <v>2.0310000000000001</v>
      </c>
      <c r="N839" s="23">
        <v>4.3661971830986114E-3</v>
      </c>
      <c r="O839" s="16">
        <v>31.606666666666666</v>
      </c>
      <c r="P839" s="15">
        <v>90</v>
      </c>
      <c r="Q839" s="15">
        <f>IFERROR(Table37[[#This Row],[Total]]/Table37[[#This Row],[Mins]]*Table37[[#This Row],[Adj mins]],0)</f>
        <v>5.7832735709765881</v>
      </c>
      <c r="R839" s="15">
        <v>3.2</v>
      </c>
      <c r="S839" s="16">
        <v>48</v>
      </c>
      <c r="T839" s="17">
        <v>2.2000000000000002E-2</v>
      </c>
      <c r="U839" s="16">
        <v>14</v>
      </c>
      <c r="V839" s="71">
        <v>2.2999999999999998</v>
      </c>
      <c r="W839" s="401" t="str">
        <f>IF(ISNA(MATCH($D839,'My Squad'!$C$2:$C$16,0)),"","Yes")</f>
        <v/>
      </c>
    </row>
    <row r="840" spans="1:23" ht="15.75" thickBot="1" x14ac:dyDescent="0.3">
      <c r="A840" s="577">
        <v>347</v>
      </c>
      <c r="B840" s="73">
        <v>11</v>
      </c>
      <c r="C840" s="5" t="s">
        <v>23</v>
      </c>
      <c r="D840" s="5" t="s">
        <v>63</v>
      </c>
      <c r="E840" s="70" t="s">
        <v>16</v>
      </c>
      <c r="F840" s="71">
        <v>5.5</v>
      </c>
      <c r="G840" s="71">
        <v>0</v>
      </c>
      <c r="H840" s="71">
        <v>1.0999999999999999E-2</v>
      </c>
      <c r="I840" s="71">
        <v>0.7386666666666668</v>
      </c>
      <c r="J840" s="71">
        <v>0.36499999999999999</v>
      </c>
      <c r="K840" s="71">
        <v>1.7873333333333332</v>
      </c>
      <c r="L840" s="71">
        <v>5.9666666666666666E-2</v>
      </c>
      <c r="M840" s="72">
        <v>2.9616666666666664</v>
      </c>
      <c r="N840" s="23">
        <v>0.17484848484848481</v>
      </c>
      <c r="O840" s="16">
        <v>84.806333333333328</v>
      </c>
      <c r="P840" s="15">
        <v>90</v>
      </c>
      <c r="Q840" s="15">
        <f>IFERROR(Table37[[#This Row],[Total]]/Table37[[#This Row],[Mins]]*Table37[[#This Row],[Adj mins]],0)</f>
        <v>3.1430435619981214</v>
      </c>
      <c r="R840" s="15">
        <v>9</v>
      </c>
      <c r="S840" s="16">
        <v>90</v>
      </c>
      <c r="T840" s="17">
        <v>9.0999999999999998E-2</v>
      </c>
      <c r="U840" s="16">
        <v>29</v>
      </c>
      <c r="V840" s="71">
        <v>3.2</v>
      </c>
      <c r="W840" s="401" t="str">
        <f>IF(ISNA(MATCH($D840,'My Squad'!$C$2:$C$16,0)),"","Yes")</f>
        <v/>
      </c>
    </row>
    <row r="841" spans="1:23" ht="15.75" thickBot="1" x14ac:dyDescent="0.3">
      <c r="A841" s="577">
        <v>344</v>
      </c>
      <c r="B841" s="73">
        <v>11</v>
      </c>
      <c r="C841" s="5" t="s">
        <v>23</v>
      </c>
      <c r="D841" s="5" t="s">
        <v>285</v>
      </c>
      <c r="E841" s="70" t="s">
        <v>16</v>
      </c>
      <c r="F841" s="71">
        <v>4</v>
      </c>
      <c r="G841" s="71">
        <v>0</v>
      </c>
      <c r="H841" s="71">
        <v>0</v>
      </c>
      <c r="I841" s="71">
        <v>4.0000000000000001E-3</v>
      </c>
      <c r="J841" s="71">
        <v>1E-3</v>
      </c>
      <c r="K841" s="71">
        <v>6.0000000000000001E-3</v>
      </c>
      <c r="L841" s="71">
        <v>0</v>
      </c>
      <c r="M841" s="72">
        <v>1.0999999999999999E-2</v>
      </c>
      <c r="N841" s="23">
        <v>-0.49725000000000003</v>
      </c>
      <c r="O841" s="16">
        <v>0.27</v>
      </c>
      <c r="P841" s="15">
        <v>90</v>
      </c>
      <c r="Q841" s="15">
        <f>IFERROR(Table37[[#This Row],[Total]]/Table37[[#This Row],[Mins]]*Table37[[#This Row],[Adj mins]],0)</f>
        <v>3.6666666666666665</v>
      </c>
      <c r="R841" s="15">
        <v>0</v>
      </c>
      <c r="S841" s="16">
        <v>0</v>
      </c>
      <c r="T841" s="17">
        <v>2E-3</v>
      </c>
      <c r="U841" s="16">
        <v>0</v>
      </c>
      <c r="V841" s="71">
        <v>0</v>
      </c>
      <c r="W841" s="401" t="str">
        <f>IF(ISNA(MATCH($D841,'My Squad'!$C$2:$C$16,0)),"","Yes")</f>
        <v/>
      </c>
    </row>
    <row r="842" spans="1:23" ht="15.75" thickBot="1" x14ac:dyDescent="0.3">
      <c r="A842" s="577">
        <v>358</v>
      </c>
      <c r="B842" s="73">
        <v>11</v>
      </c>
      <c r="C842" s="5" t="s">
        <v>23</v>
      </c>
      <c r="D842" s="5" t="s">
        <v>266</v>
      </c>
      <c r="E842" s="70" t="s">
        <v>16</v>
      </c>
      <c r="F842" s="71">
        <v>5.3</v>
      </c>
      <c r="G842" s="71">
        <v>0</v>
      </c>
      <c r="H842" s="71">
        <v>0</v>
      </c>
      <c r="I842" s="71">
        <v>4.8999999999999995E-2</v>
      </c>
      <c r="J842" s="71">
        <v>2.4333333333333332E-2</v>
      </c>
      <c r="K842" s="71">
        <v>0.10766666666666667</v>
      </c>
      <c r="L842" s="71">
        <v>2.6666666666666666E-3</v>
      </c>
      <c r="M842" s="72">
        <v>0.18366666666666667</v>
      </c>
      <c r="N842" s="23">
        <v>-0.34270440251572326</v>
      </c>
      <c r="O842" s="16">
        <v>4.62</v>
      </c>
      <c r="P842" s="15">
        <v>90</v>
      </c>
      <c r="Q842" s="15">
        <f>IFERROR(Table37[[#This Row],[Total]]/Table37[[#This Row],[Mins]]*Table37[[#This Row],[Adj mins]],0)</f>
        <v>3.5779220779220782</v>
      </c>
      <c r="R842" s="15">
        <v>0</v>
      </c>
      <c r="S842" s="16">
        <v>0</v>
      </c>
      <c r="T842" s="17">
        <v>5.0000000000000001E-3</v>
      </c>
      <c r="U842" s="16">
        <v>0</v>
      </c>
      <c r="V842" s="71">
        <v>0</v>
      </c>
      <c r="W842" s="401" t="str">
        <f>IF(ISNA(MATCH($D842,'My Squad'!$C$2:$C$16,0)),"","Yes")</f>
        <v/>
      </c>
    </row>
    <row r="843" spans="1:23" ht="15.75" thickBot="1" x14ac:dyDescent="0.3">
      <c r="A843" s="577">
        <v>350</v>
      </c>
      <c r="B843" s="73">
        <v>11</v>
      </c>
      <c r="C843" s="5" t="s">
        <v>23</v>
      </c>
      <c r="D843" s="5" t="s">
        <v>149</v>
      </c>
      <c r="E843" s="70" t="s">
        <v>14</v>
      </c>
      <c r="F843" s="71">
        <v>6.2</v>
      </c>
      <c r="G843" s="71">
        <v>0.27800000000000002</v>
      </c>
      <c r="H843" s="71">
        <v>0.33900000000000002</v>
      </c>
      <c r="I843" s="71">
        <v>0.6356666666666666</v>
      </c>
      <c r="J843" s="71">
        <v>0</v>
      </c>
      <c r="K843" s="71">
        <v>1.4873333333333332</v>
      </c>
      <c r="L843" s="71">
        <v>0.39866666666666667</v>
      </c>
      <c r="M843" s="72">
        <v>3.1386666666666665</v>
      </c>
      <c r="N843" s="23">
        <v>0.18365591397849459</v>
      </c>
      <c r="O843" s="16">
        <v>70.805666666666667</v>
      </c>
      <c r="P843" s="15">
        <v>90</v>
      </c>
      <c r="Q843" s="15">
        <f>IFERROR(Table37[[#This Row],[Total]]/Table37[[#This Row],[Mins]]*Table37[[#This Row],[Adj mins]],0)</f>
        <v>3.9895111973147155</v>
      </c>
      <c r="R843" s="15">
        <v>8.5</v>
      </c>
      <c r="S843" s="16">
        <v>85</v>
      </c>
      <c r="T843" s="17">
        <v>0.3</v>
      </c>
      <c r="U843" s="16">
        <v>42</v>
      </c>
      <c r="V843" s="71">
        <v>4.7</v>
      </c>
      <c r="W843" s="401" t="str">
        <f>IF(ISNA(MATCH($D843,'My Squad'!$C$2:$C$16,0)),"","Yes")</f>
        <v/>
      </c>
    </row>
    <row r="844" spans="1:23" ht="15.75" thickBot="1" x14ac:dyDescent="0.3">
      <c r="A844" s="577">
        <v>341</v>
      </c>
      <c r="B844" s="73">
        <v>11</v>
      </c>
      <c r="C844" s="5" t="s">
        <v>23</v>
      </c>
      <c r="D844" s="5" t="s">
        <v>183</v>
      </c>
      <c r="E844" s="70" t="s">
        <v>14</v>
      </c>
      <c r="F844" s="71">
        <v>5.3</v>
      </c>
      <c r="G844" s="71">
        <v>0.20200000000000001</v>
      </c>
      <c r="H844" s="71">
        <v>0.113</v>
      </c>
      <c r="I844" s="71">
        <v>0.30633333333333335</v>
      </c>
      <c r="J844" s="71">
        <v>0</v>
      </c>
      <c r="K844" s="71">
        <v>0.88300000000000001</v>
      </c>
      <c r="L844" s="71">
        <v>0.10333333333333333</v>
      </c>
      <c r="M844" s="72">
        <v>1.6076666666666666</v>
      </c>
      <c r="N844" s="23">
        <v>-7.4025157232704419E-2</v>
      </c>
      <c r="O844" s="16">
        <v>40.884</v>
      </c>
      <c r="P844" s="15">
        <v>90</v>
      </c>
      <c r="Q844" s="15">
        <f>IFERROR(Table37[[#This Row],[Total]]/Table37[[#This Row],[Mins]]*Table37[[#This Row],[Adj mins]],0)</f>
        <v>3.5390372761960669</v>
      </c>
      <c r="R844" s="15">
        <v>0</v>
      </c>
      <c r="S844" s="16">
        <v>3</v>
      </c>
      <c r="T844" s="17">
        <v>9.0000000000000011E-3</v>
      </c>
      <c r="U844" s="16">
        <v>1</v>
      </c>
      <c r="V844" s="71">
        <v>1</v>
      </c>
      <c r="W844" s="401" t="str">
        <f>IF(ISNA(MATCH($D844,'My Squad'!$C$2:$C$16,0)),"","Yes")</f>
        <v/>
      </c>
    </row>
    <row r="845" spans="1:23" ht="15.75" thickBot="1" x14ac:dyDescent="0.3">
      <c r="A845" s="577">
        <v>361</v>
      </c>
      <c r="B845" s="73">
        <v>11</v>
      </c>
      <c r="C845" s="5" t="s">
        <v>23</v>
      </c>
      <c r="D845" s="5" t="s">
        <v>49</v>
      </c>
      <c r="E845" s="70" t="s">
        <v>14</v>
      </c>
      <c r="F845" s="71">
        <v>5.5</v>
      </c>
      <c r="G845" s="71">
        <v>0.316</v>
      </c>
      <c r="H845" s="71">
        <v>0.216</v>
      </c>
      <c r="I845" s="71">
        <v>0.65933333333333333</v>
      </c>
      <c r="J845" s="71">
        <v>0</v>
      </c>
      <c r="K845" s="71">
        <v>1.548</v>
      </c>
      <c r="L845" s="71">
        <v>0.18833333333333332</v>
      </c>
      <c r="M845" s="72">
        <v>2.9276666666666666</v>
      </c>
      <c r="N845" s="23">
        <v>0.16866666666666666</v>
      </c>
      <c r="O845" s="16">
        <v>74.077333333333328</v>
      </c>
      <c r="P845" s="15">
        <v>90</v>
      </c>
      <c r="Q845" s="15">
        <f>IFERROR(Table37[[#This Row],[Total]]/Table37[[#This Row],[Mins]]*Table37[[#This Row],[Adj mins]],0)</f>
        <v>3.5569584938262722</v>
      </c>
      <c r="R845" s="15">
        <v>8.1</v>
      </c>
      <c r="S845" s="16">
        <v>81</v>
      </c>
      <c r="T845" s="17">
        <v>4.0999999999999995E-2</v>
      </c>
      <c r="U845" s="16">
        <v>19</v>
      </c>
      <c r="V845" s="71">
        <v>2.1</v>
      </c>
      <c r="W845" s="401" t="str">
        <f>IF(ISNA(MATCH($D845,'My Squad'!$C$2:$C$16,0)),"","Yes")</f>
        <v/>
      </c>
    </row>
    <row r="846" spans="1:23" ht="15.75" thickBot="1" x14ac:dyDescent="0.3">
      <c r="A846" s="577">
        <v>340</v>
      </c>
      <c r="B846" s="73">
        <v>11</v>
      </c>
      <c r="C846" s="5" t="s">
        <v>23</v>
      </c>
      <c r="D846" s="5" t="s">
        <v>77</v>
      </c>
      <c r="E846" s="70" t="s">
        <v>14</v>
      </c>
      <c r="F846" s="71">
        <v>5.5</v>
      </c>
      <c r="G846" s="71">
        <v>0.128</v>
      </c>
      <c r="H846" s="71">
        <v>0.26800000000000002</v>
      </c>
      <c r="I846" s="71">
        <v>0.69366666666666665</v>
      </c>
      <c r="J846" s="71">
        <v>0</v>
      </c>
      <c r="K846" s="71">
        <v>1.5820000000000001</v>
      </c>
      <c r="L846" s="71">
        <v>0.21099999999999999</v>
      </c>
      <c r="M846" s="72">
        <v>2.8826666666666667</v>
      </c>
      <c r="N846" s="23">
        <v>0.16048484848484848</v>
      </c>
      <c r="O846" s="16">
        <v>76.297666666666672</v>
      </c>
      <c r="P846" s="15">
        <v>90</v>
      </c>
      <c r="Q846" s="15">
        <f>IFERROR(Table37[[#This Row],[Total]]/Table37[[#This Row],[Mins]]*Table37[[#This Row],[Adj mins]],0)</f>
        <v>3.4003661099290929</v>
      </c>
      <c r="R846" s="15">
        <v>7.7</v>
      </c>
      <c r="S846" s="16">
        <v>86</v>
      </c>
      <c r="T846" s="17">
        <v>4.8000000000000001E-2</v>
      </c>
      <c r="U846" s="16">
        <v>22</v>
      </c>
      <c r="V846" s="71">
        <v>2.8</v>
      </c>
      <c r="W846" s="401" t="str">
        <f>IF(ISNA(MATCH($D846,'My Squad'!$C$2:$C$16,0)),"","Yes")</f>
        <v/>
      </c>
    </row>
    <row r="847" spans="1:23" ht="15.75" thickBot="1" x14ac:dyDescent="0.3">
      <c r="A847" s="577">
        <v>362</v>
      </c>
      <c r="B847" s="73">
        <v>11</v>
      </c>
      <c r="C847" s="5" t="s">
        <v>23</v>
      </c>
      <c r="D847" s="5" t="s">
        <v>223</v>
      </c>
      <c r="E847" s="70" t="s">
        <v>14</v>
      </c>
      <c r="F847" s="71">
        <v>5.3</v>
      </c>
      <c r="G847" s="71">
        <v>7.8E-2</v>
      </c>
      <c r="H847" s="71">
        <v>3.6999999999999998E-2</v>
      </c>
      <c r="I847" s="71">
        <v>0.15500000000000003</v>
      </c>
      <c r="J847" s="71">
        <v>0</v>
      </c>
      <c r="K847" s="71">
        <v>0.3843333333333333</v>
      </c>
      <c r="L847" s="71">
        <v>3.2000000000000001E-2</v>
      </c>
      <c r="M847" s="72">
        <v>0.68633333333333335</v>
      </c>
      <c r="N847" s="23">
        <v>-0.2478616352201258</v>
      </c>
      <c r="O847" s="16">
        <v>18.553999999999998</v>
      </c>
      <c r="P847" s="15">
        <v>90</v>
      </c>
      <c r="Q847" s="15">
        <f>IFERROR(Table37[[#This Row],[Total]]/Table37[[#This Row],[Mins]]*Table37[[#This Row],[Adj mins]],0)</f>
        <v>3.3292012504042261</v>
      </c>
      <c r="R847" s="15">
        <v>2.7</v>
      </c>
      <c r="S847" s="16">
        <v>40</v>
      </c>
      <c r="T847" s="17">
        <v>2.4E-2</v>
      </c>
      <c r="U847" s="16">
        <v>20</v>
      </c>
      <c r="V847" s="71">
        <v>3.3</v>
      </c>
      <c r="W847" s="401" t="str">
        <f>IF(ISNA(MATCH($D847,'My Squad'!$C$2:$C$16,0)),"","Yes")</f>
        <v/>
      </c>
    </row>
    <row r="848" spans="1:23" ht="15.75" thickBot="1" x14ac:dyDescent="0.3">
      <c r="A848" s="577">
        <v>363</v>
      </c>
      <c r="B848" s="73">
        <v>11</v>
      </c>
      <c r="C848" s="5" t="s">
        <v>23</v>
      </c>
      <c r="D848" s="5" t="s">
        <v>50</v>
      </c>
      <c r="E848" s="70" t="s">
        <v>14</v>
      </c>
      <c r="F848" s="71">
        <v>5.3</v>
      </c>
      <c r="G848" s="71">
        <v>0</v>
      </c>
      <c r="H848" s="71">
        <v>0</v>
      </c>
      <c r="I848" s="71">
        <v>0</v>
      </c>
      <c r="J848" s="71">
        <v>0</v>
      </c>
      <c r="K848" s="71">
        <v>0</v>
      </c>
      <c r="L848" s="71">
        <v>0</v>
      </c>
      <c r="M848" s="72">
        <v>0</v>
      </c>
      <c r="N848" s="23">
        <v>-0.37735849056603776</v>
      </c>
      <c r="O848" s="16">
        <v>0</v>
      </c>
      <c r="P848" s="15">
        <v>90</v>
      </c>
      <c r="Q848" s="15">
        <f>IFERROR(Table37[[#This Row],[Total]]/Table37[[#This Row],[Mins]]*Table37[[#This Row],[Adj mins]],0)</f>
        <v>0</v>
      </c>
      <c r="R848" s="15">
        <v>3.2</v>
      </c>
      <c r="S848" s="16">
        <v>58</v>
      </c>
      <c r="T848" s="17">
        <v>3.9E-2</v>
      </c>
      <c r="U848" s="16">
        <v>7</v>
      </c>
      <c r="V848" s="71">
        <v>1.4</v>
      </c>
      <c r="W848" s="401" t="str">
        <f>IF(ISNA(MATCH($D848,'My Squad'!$C$2:$C$16,0)),"","Yes")</f>
        <v/>
      </c>
    </row>
    <row r="849" spans="1:23" ht="15.75" thickBot="1" x14ac:dyDescent="0.3">
      <c r="A849" s="577">
        <v>355</v>
      </c>
      <c r="B849" s="73">
        <v>11</v>
      </c>
      <c r="C849" s="5" t="s">
        <v>23</v>
      </c>
      <c r="D849" s="5" t="s">
        <v>238</v>
      </c>
      <c r="E849" s="70" t="s">
        <v>14</v>
      </c>
      <c r="F849" s="71">
        <v>4.8</v>
      </c>
      <c r="G849" s="71">
        <v>0.35199999999999998</v>
      </c>
      <c r="H849" s="71">
        <v>0.214</v>
      </c>
      <c r="I849" s="71">
        <v>0.69299999999999995</v>
      </c>
      <c r="J849" s="71">
        <v>0</v>
      </c>
      <c r="K849" s="71">
        <v>1.6526666666666667</v>
      </c>
      <c r="L849" s="71">
        <v>0.249</v>
      </c>
      <c r="M849" s="72">
        <v>3.1606666666666667</v>
      </c>
      <c r="N849" s="23">
        <v>0.24180555555555558</v>
      </c>
      <c r="O849" s="16">
        <v>78.501666666666665</v>
      </c>
      <c r="P849" s="15">
        <v>90</v>
      </c>
      <c r="Q849" s="15">
        <f>IFERROR(Table37[[#This Row],[Total]]/Table37[[#This Row],[Mins]]*Table37[[#This Row],[Adj mins]],0)</f>
        <v>3.6236173329653298</v>
      </c>
      <c r="R849" s="15">
        <v>7.4</v>
      </c>
      <c r="S849" s="16">
        <v>83</v>
      </c>
      <c r="T849" s="17">
        <v>0.155</v>
      </c>
      <c r="U849" s="16">
        <v>29</v>
      </c>
      <c r="V849" s="71">
        <v>3.6</v>
      </c>
      <c r="W849" s="401" t="str">
        <f>IF(ISNA(MATCH($D849,'My Squad'!$C$2:$C$16,0)),"","Yes")</f>
        <v/>
      </c>
    </row>
    <row r="850" spans="1:23" ht="15.75" thickBot="1" x14ac:dyDescent="0.3">
      <c r="A850" s="577">
        <v>357</v>
      </c>
      <c r="B850" s="73">
        <v>11</v>
      </c>
      <c r="C850" s="5" t="s">
        <v>23</v>
      </c>
      <c r="D850" s="5" t="s">
        <v>1065</v>
      </c>
      <c r="E850" s="70" t="s">
        <v>13</v>
      </c>
      <c r="F850" s="71">
        <v>4.7</v>
      </c>
      <c r="G850" s="71">
        <v>5.0000000000000001E-3</v>
      </c>
      <c r="H850" s="71">
        <v>5.0000000000000001E-3</v>
      </c>
      <c r="I850" s="71">
        <v>2.6666666666666666E-3</v>
      </c>
      <c r="J850" s="71">
        <v>0</v>
      </c>
      <c r="K850" s="71">
        <v>1.0666666666666666E-2</v>
      </c>
      <c r="L850" s="71">
        <v>2E-3</v>
      </c>
      <c r="M850" s="72">
        <v>2.5333333333333333E-2</v>
      </c>
      <c r="N850" s="23">
        <v>-0.42014184397163118</v>
      </c>
      <c r="O850" s="16">
        <v>0.66</v>
      </c>
      <c r="P850" s="15">
        <v>90</v>
      </c>
      <c r="Q850" s="15">
        <f>IFERROR(Table37[[#This Row],[Total]]/Table37[[#This Row],[Mins]]*Table37[[#This Row],[Adj mins]],0)</f>
        <v>3.4545454545454541</v>
      </c>
      <c r="R850" s="15">
        <v>0</v>
      </c>
      <c r="S850" s="16">
        <v>1</v>
      </c>
      <c r="T850" s="17">
        <v>0</v>
      </c>
      <c r="U850" s="16">
        <v>1</v>
      </c>
      <c r="V850" s="71">
        <v>1</v>
      </c>
      <c r="W850" s="401" t="str">
        <f>IF(ISNA(MATCH($D850,'My Squad'!$C$2:$C$16,0)),"","Yes")</f>
        <v/>
      </c>
    </row>
    <row r="851" spans="1:23" ht="15.75" thickBot="1" x14ac:dyDescent="0.3">
      <c r="A851" s="577">
        <v>356</v>
      </c>
      <c r="B851" s="73">
        <v>11</v>
      </c>
      <c r="C851" s="5" t="s">
        <v>23</v>
      </c>
      <c r="D851" s="5" t="s">
        <v>251</v>
      </c>
      <c r="E851" s="70" t="s">
        <v>13</v>
      </c>
      <c r="F851" s="71">
        <v>4.9000000000000004</v>
      </c>
      <c r="G851" s="71">
        <v>4.8333333333333332E-2</v>
      </c>
      <c r="H851" s="71">
        <v>6.7000000000000004E-2</v>
      </c>
      <c r="I851" s="71">
        <v>3.7666666666666668E-2</v>
      </c>
      <c r="J851" s="71">
        <v>0</v>
      </c>
      <c r="K851" s="71">
        <v>0.26433333333333331</v>
      </c>
      <c r="L851" s="71">
        <v>0.02</v>
      </c>
      <c r="M851" s="72">
        <v>0.43733333333333335</v>
      </c>
      <c r="N851" s="23">
        <v>-0.3189115646258503</v>
      </c>
      <c r="O851" s="16">
        <v>12.764333333333333</v>
      </c>
      <c r="P851" s="15">
        <v>90</v>
      </c>
      <c r="Q851" s="15">
        <f>IFERROR(Table37[[#This Row],[Total]]/Table37[[#This Row],[Mins]]*Table37[[#This Row],[Adj mins]],0)</f>
        <v>3.0835923014650199</v>
      </c>
      <c r="R851" s="15">
        <v>1.3</v>
      </c>
      <c r="S851" s="16">
        <v>19</v>
      </c>
      <c r="T851" s="17">
        <v>2E-3</v>
      </c>
      <c r="U851" s="16">
        <v>14</v>
      </c>
      <c r="V851" s="71">
        <v>2.2999999999999998</v>
      </c>
      <c r="W851" s="401" t="str">
        <f>IF(ISNA(MATCH($D851,'My Squad'!$C$2:$C$16,0)),"","Yes")</f>
        <v/>
      </c>
    </row>
    <row r="852" spans="1:23" ht="15.75" thickBot="1" x14ac:dyDescent="0.3">
      <c r="A852" s="577">
        <v>360</v>
      </c>
      <c r="B852" s="73">
        <v>11</v>
      </c>
      <c r="C852" s="5" t="s">
        <v>23</v>
      </c>
      <c r="D852" s="5" t="s">
        <v>67</v>
      </c>
      <c r="E852" s="70" t="s">
        <v>13</v>
      </c>
      <c r="F852" s="71">
        <v>6.3</v>
      </c>
      <c r="G852" s="71">
        <v>0</v>
      </c>
      <c r="H852" s="71">
        <v>0</v>
      </c>
      <c r="I852" s="71">
        <v>0</v>
      </c>
      <c r="J852" s="71">
        <v>0</v>
      </c>
      <c r="K852" s="71">
        <v>0</v>
      </c>
      <c r="L852" s="71">
        <v>0</v>
      </c>
      <c r="M852" s="72">
        <v>0</v>
      </c>
      <c r="N852" s="23">
        <v>-0.31746031746031744</v>
      </c>
      <c r="O852" s="16">
        <v>0</v>
      </c>
      <c r="P852" s="15">
        <v>90</v>
      </c>
      <c r="Q852" s="15">
        <f>IFERROR(Table37[[#This Row],[Total]]/Table37[[#This Row],[Mins]]*Table37[[#This Row],[Adj mins]],0)</f>
        <v>0</v>
      </c>
      <c r="R852" s="15">
        <v>0.7</v>
      </c>
      <c r="S852" s="16">
        <v>33</v>
      </c>
      <c r="T852" s="17">
        <v>9.0000000000000011E-3</v>
      </c>
      <c r="U852" s="16">
        <v>2</v>
      </c>
      <c r="V852" s="71">
        <v>1</v>
      </c>
      <c r="W852" s="401" t="str">
        <f>IF(ISNA(MATCH($D852,'My Squad'!$C$2:$C$16,0)),"","Yes")</f>
        <v/>
      </c>
    </row>
    <row r="853" spans="1:23" ht="15.75" thickBot="1" x14ac:dyDescent="0.3">
      <c r="A853" s="577">
        <v>625</v>
      </c>
      <c r="B853" s="73">
        <v>11</v>
      </c>
      <c r="C853" s="5" t="s">
        <v>23</v>
      </c>
      <c r="D853" s="5" t="s">
        <v>1347</v>
      </c>
      <c r="E853" s="70" t="s">
        <v>13</v>
      </c>
      <c r="F853" s="71">
        <v>6.5</v>
      </c>
      <c r="G853" s="71">
        <v>0.6333333333333333</v>
      </c>
      <c r="H853" s="71">
        <v>0.48799999999999999</v>
      </c>
      <c r="I853" s="71">
        <v>0.17799999999999999</v>
      </c>
      <c r="J853" s="71">
        <v>0</v>
      </c>
      <c r="K853" s="71">
        <v>1.2036666666666667</v>
      </c>
      <c r="L853" s="71">
        <v>0.24299999999999999</v>
      </c>
      <c r="M853" s="72">
        <v>2.746</v>
      </c>
      <c r="N853" s="23">
        <v>0.11476923076923076</v>
      </c>
      <c r="O853" s="16">
        <v>54.72</v>
      </c>
      <c r="P853" s="15">
        <v>90</v>
      </c>
      <c r="Q853" s="15">
        <f>IFERROR(Table37[[#This Row],[Total]]/Table37[[#This Row],[Mins]]*Table37[[#This Row],[Adj mins]],0)</f>
        <v>4.5164473684210531</v>
      </c>
      <c r="R853" s="15">
        <v>5.2</v>
      </c>
      <c r="S853" s="16">
        <v>59</v>
      </c>
      <c r="T853" s="17">
        <v>6.9999999999999993E-3</v>
      </c>
      <c r="U853" s="16">
        <v>13</v>
      </c>
      <c r="V853" s="71">
        <v>1.6</v>
      </c>
      <c r="W853" s="401" t="str">
        <f>IF(ISNA(MATCH($D853,'My Squad'!$C$2:$C$16,0)),"","Yes")</f>
        <v/>
      </c>
    </row>
    <row r="854" spans="1:23" ht="15.75" thickBot="1" x14ac:dyDescent="0.3">
      <c r="A854" s="577">
        <v>354</v>
      </c>
      <c r="B854" s="73">
        <v>11</v>
      </c>
      <c r="C854" s="5" t="s">
        <v>23</v>
      </c>
      <c r="D854" s="5" t="s">
        <v>245</v>
      </c>
      <c r="E854" s="70" t="s">
        <v>13</v>
      </c>
      <c r="F854" s="71">
        <v>5.6</v>
      </c>
      <c r="G854" s="71">
        <v>0.24833333333333332</v>
      </c>
      <c r="H854" s="71">
        <v>0.24099999999999999</v>
      </c>
      <c r="I854" s="71">
        <v>0.16333333333333333</v>
      </c>
      <c r="J854" s="71">
        <v>0</v>
      </c>
      <c r="K854" s="71">
        <v>0.91433333333333333</v>
      </c>
      <c r="L854" s="71">
        <v>0.10333333333333333</v>
      </c>
      <c r="M854" s="72">
        <v>1.6703333333333332</v>
      </c>
      <c r="N854" s="23">
        <v>-5.886904761904764E-2</v>
      </c>
      <c r="O854" s="16">
        <v>49.815666666666665</v>
      </c>
      <c r="P854" s="15">
        <v>90</v>
      </c>
      <c r="Q854" s="15">
        <f>IFERROR(Table37[[#This Row],[Total]]/Table37[[#This Row],[Mins]]*Table37[[#This Row],[Adj mins]],0)</f>
        <v>3.0177253474475898</v>
      </c>
      <c r="R854" s="15">
        <v>7.8</v>
      </c>
      <c r="S854" s="16">
        <v>78</v>
      </c>
      <c r="T854" s="17">
        <v>4.2000000000000003E-2</v>
      </c>
      <c r="U854" s="16">
        <v>40</v>
      </c>
      <c r="V854" s="71">
        <v>4.4000000000000004</v>
      </c>
      <c r="W854" s="401" t="str">
        <f>IF(ISNA(MATCH($D854,'My Squad'!$C$2:$C$16,0)),"","Yes")</f>
        <v/>
      </c>
    </row>
    <row r="855" spans="1:23" ht="15.75" thickBot="1" x14ac:dyDescent="0.3">
      <c r="A855" s="577">
        <v>349</v>
      </c>
      <c r="B855" s="73">
        <v>11</v>
      </c>
      <c r="C855" s="5" t="s">
        <v>23</v>
      </c>
      <c r="D855" s="5" t="s">
        <v>32</v>
      </c>
      <c r="E855" s="70" t="s">
        <v>13</v>
      </c>
      <c r="F855" s="71">
        <v>6.4</v>
      </c>
      <c r="G855" s="71">
        <v>0.81499999999999995</v>
      </c>
      <c r="H855" s="71">
        <v>0.65500000000000003</v>
      </c>
      <c r="I855" s="71">
        <v>0.20266666666666666</v>
      </c>
      <c r="J855" s="71">
        <v>0</v>
      </c>
      <c r="K855" s="71">
        <v>1.2853333333333332</v>
      </c>
      <c r="L855" s="71">
        <v>0.41566666666666668</v>
      </c>
      <c r="M855" s="72">
        <v>3.3736666666666668</v>
      </c>
      <c r="N855" s="23">
        <v>0.21463541666666669</v>
      </c>
      <c r="O855" s="16">
        <v>65.86966666666666</v>
      </c>
      <c r="P855" s="15">
        <v>90</v>
      </c>
      <c r="Q855" s="15">
        <f>IFERROR(Table37[[#This Row],[Total]]/Table37[[#This Row],[Mins]]*Table37[[#This Row],[Adj mins]],0)</f>
        <v>4.6095572570075261</v>
      </c>
      <c r="R855" s="15">
        <v>3.8</v>
      </c>
      <c r="S855" s="16">
        <v>49</v>
      </c>
      <c r="T855" s="17">
        <v>3.0000000000000001E-3</v>
      </c>
      <c r="U855" s="16">
        <v>15</v>
      </c>
      <c r="V855" s="71">
        <v>2.1</v>
      </c>
      <c r="W855" s="401" t="str">
        <f>IF(ISNA(MATCH($D855,'My Squad'!$C$2:$C$16,0)),"","Yes")</f>
        <v/>
      </c>
    </row>
    <row r="856" spans="1:23" ht="15.75" thickBot="1" x14ac:dyDescent="0.3">
      <c r="A856" s="577">
        <v>346</v>
      </c>
      <c r="B856" s="73">
        <v>11</v>
      </c>
      <c r="C856" s="5" t="s">
        <v>23</v>
      </c>
      <c r="D856" s="5" t="s">
        <v>339</v>
      </c>
      <c r="E856" s="70" t="s">
        <v>13</v>
      </c>
      <c r="F856" s="71">
        <v>6.3</v>
      </c>
      <c r="G856" s="71">
        <v>0.11333333333333333</v>
      </c>
      <c r="H856" s="71">
        <v>0.23899999999999999</v>
      </c>
      <c r="I856" s="71">
        <v>9.633333333333334E-2</v>
      </c>
      <c r="J856" s="71">
        <v>0</v>
      </c>
      <c r="K856" s="71">
        <v>0.56600000000000006</v>
      </c>
      <c r="L856" s="71">
        <v>0.09</v>
      </c>
      <c r="M856" s="72">
        <v>1.1046666666666667</v>
      </c>
      <c r="N856" s="23">
        <v>-0.14211640211640211</v>
      </c>
      <c r="O856" s="16">
        <v>27.276666666666667</v>
      </c>
      <c r="P856" s="15">
        <v>90</v>
      </c>
      <c r="Q856" s="15">
        <f>IFERROR(Table37[[#This Row],[Total]]/Table37[[#This Row],[Mins]]*Table37[[#This Row],[Adj mins]],0)</f>
        <v>3.6448735182695833</v>
      </c>
      <c r="R856" s="15">
        <v>4.5</v>
      </c>
      <c r="S856" s="16">
        <v>57</v>
      </c>
      <c r="T856" s="17">
        <v>1.9E-2</v>
      </c>
      <c r="U856" s="16">
        <v>21</v>
      </c>
      <c r="V856" s="71">
        <v>3</v>
      </c>
      <c r="W856" s="401" t="str">
        <f>IF(ISNA(MATCH($D856,'My Squad'!$C$2:$C$16,0)),"","Yes")</f>
        <v/>
      </c>
    </row>
    <row r="857" spans="1:23" ht="15.75" thickBot="1" x14ac:dyDescent="0.3">
      <c r="A857" s="577">
        <v>342</v>
      </c>
      <c r="B857" s="73">
        <v>11</v>
      </c>
      <c r="C857" s="5" t="s">
        <v>23</v>
      </c>
      <c r="D857" s="5" t="s">
        <v>48</v>
      </c>
      <c r="E857" s="70" t="s">
        <v>13</v>
      </c>
      <c r="F857" s="71">
        <v>6.5</v>
      </c>
      <c r="G857" s="71">
        <v>0.77833333333333332</v>
      </c>
      <c r="H857" s="71">
        <v>0.64800000000000002</v>
      </c>
      <c r="I857" s="71">
        <v>0.254</v>
      </c>
      <c r="J857" s="71">
        <v>0</v>
      </c>
      <c r="K857" s="71">
        <v>1.5176666666666667</v>
      </c>
      <c r="L857" s="71">
        <v>0.38233333333333336</v>
      </c>
      <c r="M857" s="72">
        <v>3.5803333333333334</v>
      </c>
      <c r="N857" s="23">
        <v>0.24312820512820513</v>
      </c>
      <c r="O857" s="16">
        <v>77.454333333333338</v>
      </c>
      <c r="P857" s="15">
        <v>90</v>
      </c>
      <c r="Q857" s="15">
        <f>IFERROR(Table37[[#This Row],[Total]]/Table37[[#This Row],[Mins]]*Table37[[#This Row],[Adj mins]],0)</f>
        <v>4.160257872380714</v>
      </c>
      <c r="R857" s="15">
        <v>8.1</v>
      </c>
      <c r="S857" s="16">
        <v>81</v>
      </c>
      <c r="T857" s="17">
        <v>5.2999999999999999E-2</v>
      </c>
      <c r="U857" s="16">
        <v>30</v>
      </c>
      <c r="V857" s="71">
        <v>3.3</v>
      </c>
      <c r="W857" s="401" t="str">
        <f>IF(ISNA(MATCH($D857,'My Squad'!$C$2:$C$16,0)),"","Yes")</f>
        <v/>
      </c>
    </row>
    <row r="858" spans="1:23" ht="15.75" thickBot="1" x14ac:dyDescent="0.3">
      <c r="A858" s="577">
        <v>343</v>
      </c>
      <c r="B858" s="73">
        <v>11</v>
      </c>
      <c r="C858" s="5" t="s">
        <v>23</v>
      </c>
      <c r="D858" s="5" t="s">
        <v>262</v>
      </c>
      <c r="E858" s="70" t="s">
        <v>13</v>
      </c>
      <c r="F858" s="71">
        <v>4.7</v>
      </c>
      <c r="G858" s="71">
        <v>0</v>
      </c>
      <c r="H858" s="71">
        <v>0</v>
      </c>
      <c r="I858" s="71">
        <v>0</v>
      </c>
      <c r="J858" s="71">
        <v>0</v>
      </c>
      <c r="K858" s="71">
        <v>0</v>
      </c>
      <c r="L858" s="71">
        <v>0</v>
      </c>
      <c r="M858" s="72">
        <v>0</v>
      </c>
      <c r="N858" s="23">
        <v>-0.42553191489361702</v>
      </c>
      <c r="O858" s="16">
        <v>0</v>
      </c>
      <c r="P858" s="15">
        <v>90</v>
      </c>
      <c r="Q858" s="15">
        <f>IFERROR(Table37[[#This Row],[Total]]/Table37[[#This Row],[Mins]]*Table37[[#This Row],[Adj mins]],0)</f>
        <v>0</v>
      </c>
      <c r="R858" s="15">
        <v>0</v>
      </c>
      <c r="S858" s="16" t="s">
        <v>374</v>
      </c>
      <c r="T858" s="17">
        <v>1E-3</v>
      </c>
      <c r="U858" s="16">
        <v>0</v>
      </c>
      <c r="V858" s="71">
        <v>0</v>
      </c>
      <c r="W858" s="401" t="str">
        <f>IF(ISNA(MATCH($D858,'My Squad'!$C$2:$C$16,0)),"","Yes")</f>
        <v/>
      </c>
    </row>
    <row r="859" spans="1:23" ht="15.75" thickBot="1" x14ac:dyDescent="0.3">
      <c r="A859" s="577">
        <v>571</v>
      </c>
      <c r="B859" s="73">
        <v>11</v>
      </c>
      <c r="C859" s="5" t="s">
        <v>23</v>
      </c>
      <c r="D859" s="5" t="s">
        <v>653</v>
      </c>
      <c r="E859" s="70" t="s">
        <v>13</v>
      </c>
      <c r="F859" s="71">
        <v>6.5</v>
      </c>
      <c r="G859" s="71">
        <v>6.1666666666666668E-2</v>
      </c>
      <c r="H859" s="71">
        <v>8.6999999999999994E-2</v>
      </c>
      <c r="I859" s="71">
        <v>1.5333333333333332E-2</v>
      </c>
      <c r="J859" s="71">
        <v>0</v>
      </c>
      <c r="K859" s="71">
        <v>0.11033333333333334</v>
      </c>
      <c r="L859" s="71">
        <v>3.5000000000000003E-2</v>
      </c>
      <c r="M859" s="72">
        <v>0.30933333333333335</v>
      </c>
      <c r="N859" s="23">
        <v>-0.2601025641025641</v>
      </c>
      <c r="O859" s="16">
        <v>6.5316666666666663</v>
      </c>
      <c r="P859" s="15">
        <v>90</v>
      </c>
      <c r="Q859" s="15">
        <f>IFERROR(Table37[[#This Row],[Total]]/Table37[[#This Row],[Mins]]*Table37[[#This Row],[Adj mins]],0)</f>
        <v>4.2623118142383261</v>
      </c>
      <c r="R859" s="15">
        <v>5</v>
      </c>
      <c r="S859" s="16">
        <v>65</v>
      </c>
      <c r="T859" s="17">
        <v>1.9E-2</v>
      </c>
      <c r="U859" s="16">
        <v>26</v>
      </c>
      <c r="V859" s="71">
        <v>3.7</v>
      </c>
      <c r="W859" s="401" t="str">
        <f>IF(ISNA(MATCH($D859,'My Squad'!$C$2:$C$16,0)),"","Yes")</f>
        <v/>
      </c>
    </row>
    <row r="860" spans="1:23" ht="15.75" thickBot="1" x14ac:dyDescent="0.3">
      <c r="A860" s="577">
        <v>348</v>
      </c>
      <c r="B860" s="73">
        <v>11</v>
      </c>
      <c r="C860" s="5" t="s">
        <v>23</v>
      </c>
      <c r="D860" s="5" t="s">
        <v>27</v>
      </c>
      <c r="E860" s="70" t="s">
        <v>13</v>
      </c>
      <c r="F860" s="71">
        <v>9.3000000000000007</v>
      </c>
      <c r="G860" s="71">
        <v>1.5466666666666666</v>
      </c>
      <c r="H860" s="71">
        <v>0.69499999999999995</v>
      </c>
      <c r="I860" s="71">
        <v>0.26666666666666666</v>
      </c>
      <c r="J860" s="71">
        <v>0</v>
      </c>
      <c r="K860" s="71">
        <v>1.7486666666666666</v>
      </c>
      <c r="L860" s="71">
        <v>0.60466666666666669</v>
      </c>
      <c r="M860" s="72">
        <v>4.8616666666666664</v>
      </c>
      <c r="N860" s="23">
        <v>0.30770609318996411</v>
      </c>
      <c r="O860" s="16">
        <v>80.760000000000005</v>
      </c>
      <c r="P860" s="15">
        <v>90</v>
      </c>
      <c r="Q860" s="15">
        <f>IFERROR(Table37[[#This Row],[Total]]/Table37[[#This Row],[Mins]]*Table37[[#This Row],[Adj mins]],0)</f>
        <v>5.4179049034175328</v>
      </c>
      <c r="R860" s="15">
        <v>3.1</v>
      </c>
      <c r="S860" s="16">
        <v>47</v>
      </c>
      <c r="T860" s="17">
        <v>8.199999999999999E-2</v>
      </c>
      <c r="U860" s="16">
        <v>12</v>
      </c>
      <c r="V860" s="71">
        <v>2</v>
      </c>
      <c r="W860" s="401" t="str">
        <f>IF(ISNA(MATCH($D860,'My Squad'!$C$2:$C$16,0)),"","Yes")</f>
        <v/>
      </c>
    </row>
    <row r="861" spans="1:23" ht="15.75" thickBot="1" x14ac:dyDescent="0.3">
      <c r="A861" s="577">
        <v>345</v>
      </c>
      <c r="B861" s="73">
        <v>11</v>
      </c>
      <c r="C861" s="5" t="s">
        <v>23</v>
      </c>
      <c r="D861" s="5" t="s">
        <v>340</v>
      </c>
      <c r="E861" s="70" t="s">
        <v>13</v>
      </c>
      <c r="F861" s="71">
        <v>9.4</v>
      </c>
      <c r="G861" s="71">
        <v>0.94499999999999995</v>
      </c>
      <c r="H861" s="71">
        <v>1.099</v>
      </c>
      <c r="I861" s="71">
        <v>0.24166666666666667</v>
      </c>
      <c r="J861" s="71">
        <v>0</v>
      </c>
      <c r="K861" s="71">
        <v>1.5576666666666665</v>
      </c>
      <c r="L861" s="71">
        <v>0.47733333333333333</v>
      </c>
      <c r="M861" s="72">
        <v>4.3206666666666669</v>
      </c>
      <c r="N861" s="23">
        <v>0.24687943262411349</v>
      </c>
      <c r="O861" s="16">
        <v>74.194333333333333</v>
      </c>
      <c r="P861" s="15">
        <v>90</v>
      </c>
      <c r="Q861" s="15">
        <f>IFERROR(Table37[[#This Row],[Total]]/Table37[[#This Row],[Mins]]*Table37[[#This Row],[Adj mins]],0)</f>
        <v>5.2411010724089451</v>
      </c>
      <c r="R861" s="15">
        <v>4</v>
      </c>
      <c r="S861" s="16">
        <v>89</v>
      </c>
      <c r="T861" s="17">
        <v>3.7999999999999999E-2</v>
      </c>
      <c r="U861" s="16">
        <v>18</v>
      </c>
      <c r="V861" s="71">
        <v>4.5</v>
      </c>
      <c r="W861" s="401" t="str">
        <f>IF(ISNA(MATCH($D861,'My Squad'!$C$2:$C$16,0)),"","Yes")</f>
        <v/>
      </c>
    </row>
    <row r="862" spans="1:23" ht="15.75" thickBot="1" x14ac:dyDescent="0.3">
      <c r="A862" s="577">
        <v>351</v>
      </c>
      <c r="B862" s="73">
        <v>11</v>
      </c>
      <c r="C862" s="5" t="s">
        <v>23</v>
      </c>
      <c r="D862" s="5" t="s">
        <v>24</v>
      </c>
      <c r="E862" s="70" t="s">
        <v>15</v>
      </c>
      <c r="F862" s="71">
        <v>15.4</v>
      </c>
      <c r="G862" s="71">
        <v>3.5453333333333332</v>
      </c>
      <c r="H862" s="71">
        <v>0.216</v>
      </c>
      <c r="I862" s="71">
        <v>0</v>
      </c>
      <c r="J862" s="71">
        <v>0</v>
      </c>
      <c r="K862" s="71">
        <v>1.7636666666666667</v>
      </c>
      <c r="L862" s="71">
        <v>1.0976666666666666</v>
      </c>
      <c r="M862" s="72">
        <v>6.6226666666666665</v>
      </c>
      <c r="N862" s="23">
        <v>0.30017316017316015</v>
      </c>
      <c r="O862" s="16">
        <v>87.906333333333336</v>
      </c>
      <c r="P862" s="15">
        <v>90</v>
      </c>
      <c r="Q862" s="15">
        <f>IFERROR(Table37[[#This Row],[Total]]/Table37[[#This Row],[Mins]]*Table37[[#This Row],[Adj mins]],0)</f>
        <v>6.7803988336069834</v>
      </c>
      <c r="R862" s="15">
        <v>9</v>
      </c>
      <c r="S862" s="16">
        <v>90</v>
      </c>
      <c r="T862" s="17">
        <v>0.73299999999999998</v>
      </c>
      <c r="U862" s="16">
        <v>75</v>
      </c>
      <c r="V862" s="71">
        <v>8.3000000000000007</v>
      </c>
      <c r="W862" s="401" t="str">
        <f>IF(ISNA(MATCH($D862,'My Squad'!$C$2:$C$16,0)),"","Yes")</f>
        <v>Yes</v>
      </c>
    </row>
    <row r="863" spans="1:23" ht="15.75" thickBot="1" x14ac:dyDescent="0.3">
      <c r="A863" s="577">
        <v>367</v>
      </c>
      <c r="B863" s="73">
        <v>11</v>
      </c>
      <c r="C863" s="5" t="s">
        <v>30</v>
      </c>
      <c r="D863" s="5" t="s">
        <v>263</v>
      </c>
      <c r="E863" s="70" t="s">
        <v>16</v>
      </c>
      <c r="F863" s="71">
        <v>4.4000000000000004</v>
      </c>
      <c r="G863" s="71">
        <v>0</v>
      </c>
      <c r="H863" s="71">
        <v>0</v>
      </c>
      <c r="I863" s="71">
        <v>3.1333333333333338E-2</v>
      </c>
      <c r="J863" s="71">
        <v>3.0000000000000001E-3</v>
      </c>
      <c r="K863" s="71">
        <v>8.6000000000000007E-2</v>
      </c>
      <c r="L863" s="71">
        <v>0</v>
      </c>
      <c r="M863" s="72">
        <v>0.12033333333333333</v>
      </c>
      <c r="N863" s="23">
        <v>-0.42719696969696963</v>
      </c>
      <c r="O863" s="16">
        <v>3.9</v>
      </c>
      <c r="P863" s="15">
        <v>90</v>
      </c>
      <c r="Q863" s="15">
        <f>IFERROR(Table37[[#This Row],[Total]]/Table37[[#This Row],[Mins]]*Table37[[#This Row],[Adj mins]],0)</f>
        <v>2.7769230769230768</v>
      </c>
      <c r="R863" s="15">
        <v>0</v>
      </c>
      <c r="S863" s="16">
        <v>0</v>
      </c>
      <c r="T863" s="17">
        <v>1E-3</v>
      </c>
      <c r="U863" s="16">
        <v>0</v>
      </c>
      <c r="V863" s="71">
        <v>0</v>
      </c>
      <c r="W863" s="401" t="str">
        <f>IF(ISNA(MATCH($D863,'My Squad'!$C$2:$C$16,0)),"","Yes")</f>
        <v/>
      </c>
    </row>
    <row r="864" spans="1:23" ht="15.75" thickBot="1" x14ac:dyDescent="0.3">
      <c r="A864" s="577">
        <v>383</v>
      </c>
      <c r="B864" s="73">
        <v>11</v>
      </c>
      <c r="C864" s="5" t="s">
        <v>30</v>
      </c>
      <c r="D864" s="5" t="s">
        <v>71</v>
      </c>
      <c r="E864" s="70" t="s">
        <v>16</v>
      </c>
      <c r="F864" s="71">
        <v>5</v>
      </c>
      <c r="G864" s="71">
        <v>0</v>
      </c>
      <c r="H864" s="71">
        <v>7.1999999999999995E-2</v>
      </c>
      <c r="I864" s="71">
        <v>1.0066666666666668</v>
      </c>
      <c r="J864" s="71">
        <v>5.9666666666666666E-2</v>
      </c>
      <c r="K864" s="71">
        <v>1.8360000000000001</v>
      </c>
      <c r="L864" s="71">
        <v>2.4666666666666667E-2</v>
      </c>
      <c r="M864" s="72">
        <v>2.9990000000000001</v>
      </c>
      <c r="N864" s="23">
        <v>0.19980000000000003</v>
      </c>
      <c r="O864" s="16">
        <v>85.700999999999993</v>
      </c>
      <c r="P864" s="15">
        <v>90</v>
      </c>
      <c r="Q864" s="15">
        <f>IFERROR(Table37[[#This Row],[Total]]/Table37[[#This Row],[Mins]]*Table37[[#This Row],[Adj mins]],0)</f>
        <v>3.1494381629152524</v>
      </c>
      <c r="R864" s="15">
        <v>9</v>
      </c>
      <c r="S864" s="16">
        <v>90</v>
      </c>
      <c r="T864" s="17">
        <v>7.0999999999999994E-2</v>
      </c>
      <c r="U864" s="16">
        <v>42</v>
      </c>
      <c r="V864" s="71">
        <v>4.7</v>
      </c>
      <c r="W864" s="401" t="str">
        <f>IF(ISNA(MATCH($D864,'My Squad'!$C$2:$C$16,0)),"","Yes")</f>
        <v/>
      </c>
    </row>
    <row r="865" spans="1:23" ht="15.75" thickBot="1" x14ac:dyDescent="0.3">
      <c r="A865" s="577">
        <v>374</v>
      </c>
      <c r="B865" s="73">
        <v>11</v>
      </c>
      <c r="C865" s="5" t="s">
        <v>30</v>
      </c>
      <c r="D865" s="5" t="s">
        <v>654</v>
      </c>
      <c r="E865" s="70" t="s">
        <v>16</v>
      </c>
      <c r="F865" s="71">
        <v>4</v>
      </c>
      <c r="G865" s="71">
        <v>0</v>
      </c>
      <c r="H865" s="71">
        <v>0</v>
      </c>
      <c r="I865" s="71">
        <v>1.3333333333333333E-3</v>
      </c>
      <c r="J865" s="71">
        <v>3.3333333333333332E-4</v>
      </c>
      <c r="K865" s="71">
        <v>2E-3</v>
      </c>
      <c r="L865" s="71">
        <v>0</v>
      </c>
      <c r="M865" s="72">
        <v>3.6666666666666666E-3</v>
      </c>
      <c r="N865" s="23">
        <v>-0.49908333333333332</v>
      </c>
      <c r="O865" s="16">
        <v>0.09</v>
      </c>
      <c r="P865" s="15">
        <v>90</v>
      </c>
      <c r="Q865" s="15">
        <f>IFERROR(Table37[[#This Row],[Total]]/Table37[[#This Row],[Mins]]*Table37[[#This Row],[Adj mins]],0)</f>
        <v>3.666666666666667</v>
      </c>
      <c r="R865" s="15">
        <v>0</v>
      </c>
      <c r="S865" s="16">
        <v>0</v>
      </c>
      <c r="T865" s="17">
        <v>3.0000000000000001E-3</v>
      </c>
      <c r="U865" s="16">
        <v>0</v>
      </c>
      <c r="V865" s="71">
        <v>0</v>
      </c>
      <c r="W865" s="401" t="str">
        <f>IF(ISNA(MATCH($D865,'My Squad'!$C$2:$C$16,0)),"","Yes")</f>
        <v/>
      </c>
    </row>
    <row r="866" spans="1:23" ht="15.75" thickBot="1" x14ac:dyDescent="0.3">
      <c r="A866" s="577">
        <v>369</v>
      </c>
      <c r="B866" s="73">
        <v>11</v>
      </c>
      <c r="C866" s="5" t="s">
        <v>30</v>
      </c>
      <c r="D866" s="5" t="s">
        <v>146</v>
      </c>
      <c r="E866" s="70" t="s">
        <v>14</v>
      </c>
      <c r="F866" s="71">
        <v>5.0999999999999996</v>
      </c>
      <c r="G866" s="71">
        <v>0.38400000000000001</v>
      </c>
      <c r="H866" s="71">
        <v>0.39200000000000002</v>
      </c>
      <c r="I866" s="71">
        <v>0.78433333333333333</v>
      </c>
      <c r="J866" s="71">
        <v>0</v>
      </c>
      <c r="K866" s="71">
        <v>1.3786666666666667</v>
      </c>
      <c r="L866" s="71">
        <v>0.34399999999999997</v>
      </c>
      <c r="M866" s="72">
        <v>3.2829999999999999</v>
      </c>
      <c r="N866" s="23">
        <v>0.25156862745098041</v>
      </c>
      <c r="O866" s="16">
        <v>69.189333333333337</v>
      </c>
      <c r="P866" s="15">
        <v>90</v>
      </c>
      <c r="Q866" s="15">
        <f>IFERROR(Table37[[#This Row],[Total]]/Table37[[#This Row],[Mins]]*Table37[[#This Row],[Adj mins]],0)</f>
        <v>4.2704559469667771</v>
      </c>
      <c r="R866" s="15">
        <v>9</v>
      </c>
      <c r="S866" s="16">
        <v>90</v>
      </c>
      <c r="T866" s="17">
        <v>0.10099999999999999</v>
      </c>
      <c r="U866" s="16">
        <v>37</v>
      </c>
      <c r="V866" s="71">
        <v>4.0999999999999996</v>
      </c>
      <c r="W866" s="401" t="str">
        <f>IF(ISNA(MATCH($D866,'My Squad'!$C$2:$C$16,0)),"","Yes")</f>
        <v/>
      </c>
    </row>
    <row r="867" spans="1:23" ht="15.75" thickBot="1" x14ac:dyDescent="0.3">
      <c r="A867" s="577">
        <v>377</v>
      </c>
      <c r="B867" s="73">
        <v>11</v>
      </c>
      <c r="C867" s="5" t="s">
        <v>30</v>
      </c>
      <c r="D867" s="5" t="s">
        <v>134</v>
      </c>
      <c r="E867" s="70" t="s">
        <v>14</v>
      </c>
      <c r="F867" s="71">
        <v>4.9000000000000004</v>
      </c>
      <c r="G867" s="71">
        <v>4.2000000000000003E-2</v>
      </c>
      <c r="H867" s="71">
        <v>0.01</v>
      </c>
      <c r="I867" s="71">
        <v>8.2000000000000003E-2</v>
      </c>
      <c r="J867" s="71">
        <v>0</v>
      </c>
      <c r="K867" s="71">
        <v>0.106</v>
      </c>
      <c r="L867" s="71">
        <v>8.0000000000000002E-3</v>
      </c>
      <c r="M867" s="72">
        <v>0.248</v>
      </c>
      <c r="N867" s="23">
        <v>-0.35755102040816322</v>
      </c>
      <c r="O867" s="16">
        <v>5.9539999999999997</v>
      </c>
      <c r="P867" s="15">
        <v>90</v>
      </c>
      <c r="Q867" s="15">
        <f>IFERROR(Table37[[#This Row],[Total]]/Table37[[#This Row],[Mins]]*Table37[[#This Row],[Adj mins]],0)</f>
        <v>3.7487403426268053</v>
      </c>
      <c r="R867" s="15">
        <v>2.7</v>
      </c>
      <c r="S867" s="16">
        <v>48</v>
      </c>
      <c r="T867" s="17">
        <v>5.0000000000000001E-3</v>
      </c>
      <c r="U867" s="16">
        <v>8</v>
      </c>
      <c r="V867" s="71">
        <v>1.6</v>
      </c>
      <c r="W867" s="401" t="str">
        <f>IF(ISNA(MATCH($D867,'My Squad'!$C$2:$C$16,0)),"","Yes")</f>
        <v/>
      </c>
    </row>
    <row r="868" spans="1:23" ht="15.75" thickBot="1" x14ac:dyDescent="0.3">
      <c r="A868" s="577">
        <v>371</v>
      </c>
      <c r="B868" s="73">
        <v>11</v>
      </c>
      <c r="C868" s="5" t="s">
        <v>30</v>
      </c>
      <c r="D868" s="5" t="s">
        <v>277</v>
      </c>
      <c r="E868" s="70" t="s">
        <v>14</v>
      </c>
      <c r="F868" s="71">
        <v>4.4000000000000004</v>
      </c>
      <c r="G868" s="71">
        <v>0.01</v>
      </c>
      <c r="H868" s="71">
        <v>6.0000000000000001E-3</v>
      </c>
      <c r="I868" s="71">
        <v>5.7666666666666672E-2</v>
      </c>
      <c r="J868" s="71">
        <v>0</v>
      </c>
      <c r="K868" s="71">
        <v>9.9000000000000005E-2</v>
      </c>
      <c r="L868" s="71">
        <v>9.6666666666666672E-3</v>
      </c>
      <c r="M868" s="72">
        <v>0.18233333333333332</v>
      </c>
      <c r="N868" s="23">
        <v>-0.41310606060606059</v>
      </c>
      <c r="O868" s="16">
        <v>4.7763333333333335</v>
      </c>
      <c r="P868" s="15">
        <v>90</v>
      </c>
      <c r="Q868" s="15">
        <f>IFERROR(Table37[[#This Row],[Total]]/Table37[[#This Row],[Mins]]*Table37[[#This Row],[Adj mins]],0)</f>
        <v>3.4356898597250325</v>
      </c>
      <c r="R868" s="15">
        <v>2.2000000000000002</v>
      </c>
      <c r="S868" s="16">
        <v>50</v>
      </c>
      <c r="T868" s="17">
        <v>1E-3</v>
      </c>
      <c r="U868" s="16">
        <v>12</v>
      </c>
      <c r="V868" s="71">
        <v>3</v>
      </c>
      <c r="W868" s="401" t="str">
        <f>IF(ISNA(MATCH($D868,'My Squad'!$C$2:$C$16,0)),"","Yes")</f>
        <v/>
      </c>
    </row>
    <row r="869" spans="1:23" ht="15.75" thickBot="1" x14ac:dyDescent="0.3">
      <c r="A869" s="577">
        <v>380</v>
      </c>
      <c r="B869" s="73">
        <v>11</v>
      </c>
      <c r="C869" s="5" t="s">
        <v>30</v>
      </c>
      <c r="D869" s="5" t="s">
        <v>341</v>
      </c>
      <c r="E869" s="70" t="s">
        <v>14</v>
      </c>
      <c r="F869" s="71">
        <v>4.4000000000000004</v>
      </c>
      <c r="G869" s="71">
        <v>0.53800000000000003</v>
      </c>
      <c r="H869" s="71">
        <v>0.16800000000000001</v>
      </c>
      <c r="I869" s="71">
        <v>0.94866666666666677</v>
      </c>
      <c r="J869" s="71">
        <v>0</v>
      </c>
      <c r="K869" s="71">
        <v>1.5536666666666665</v>
      </c>
      <c r="L869" s="71">
        <v>0.185</v>
      </c>
      <c r="M869" s="72">
        <v>3.3933333333333335</v>
      </c>
      <c r="N869" s="23">
        <v>0.31666666666666671</v>
      </c>
      <c r="O869" s="16">
        <v>82.796333333333337</v>
      </c>
      <c r="P869" s="15">
        <v>90</v>
      </c>
      <c r="Q869" s="15">
        <f>IFERROR(Table37[[#This Row],[Total]]/Table37[[#This Row],[Mins]]*Table37[[#This Row],[Adj mins]],0)</f>
        <v>3.688569139535165</v>
      </c>
      <c r="R869" s="15">
        <v>7.8</v>
      </c>
      <c r="S869" s="16">
        <v>88</v>
      </c>
      <c r="T869" s="17">
        <v>4.2999999999999997E-2</v>
      </c>
      <c r="U869" s="16">
        <v>22</v>
      </c>
      <c r="V869" s="71">
        <v>2.8</v>
      </c>
      <c r="W869" s="401" t="str">
        <f>IF(ISNA(MATCH($D869,'My Squad'!$C$2:$C$16,0)),"","Yes")</f>
        <v/>
      </c>
    </row>
    <row r="870" spans="1:23" ht="15.75" thickBot="1" x14ac:dyDescent="0.3">
      <c r="A870" s="577">
        <v>387</v>
      </c>
      <c r="B870" s="73">
        <v>11</v>
      </c>
      <c r="C870" s="5" t="s">
        <v>30</v>
      </c>
      <c r="D870" s="5" t="s">
        <v>101</v>
      </c>
      <c r="E870" s="70" t="s">
        <v>14</v>
      </c>
      <c r="F870" s="71">
        <v>4.9000000000000004</v>
      </c>
      <c r="G870" s="71">
        <v>4.8000000000000001E-2</v>
      </c>
      <c r="H870" s="71">
        <v>0.157</v>
      </c>
      <c r="I870" s="71">
        <v>0.27599999999999997</v>
      </c>
      <c r="J870" s="71">
        <v>0</v>
      </c>
      <c r="K870" s="71">
        <v>0.39100000000000001</v>
      </c>
      <c r="L870" s="71">
        <v>7.1333333333333332E-2</v>
      </c>
      <c r="M870" s="72">
        <v>0.94333333333333336</v>
      </c>
      <c r="N870" s="23">
        <v>-0.21564625850340133</v>
      </c>
      <c r="O870" s="16">
        <v>21.833333333333332</v>
      </c>
      <c r="P870" s="15">
        <v>90</v>
      </c>
      <c r="Q870" s="15">
        <f>IFERROR(Table37[[#This Row],[Total]]/Table37[[#This Row],[Mins]]*Table37[[#This Row],[Adj mins]],0)</f>
        <v>3.8885496183206105</v>
      </c>
      <c r="R870" s="15">
        <v>0</v>
      </c>
      <c r="S870" s="16" t="s">
        <v>374</v>
      </c>
      <c r="T870" s="17">
        <v>2E-3</v>
      </c>
      <c r="U870" s="16">
        <v>0</v>
      </c>
      <c r="V870" s="71">
        <v>0</v>
      </c>
      <c r="W870" s="401" t="str">
        <f>IF(ISNA(MATCH($D870,'My Squad'!$C$2:$C$16,0)),"","Yes")</f>
        <v/>
      </c>
    </row>
    <row r="871" spans="1:23" ht="15.75" thickBot="1" x14ac:dyDescent="0.3">
      <c r="A871" s="577">
        <v>572</v>
      </c>
      <c r="B871" s="73">
        <v>11</v>
      </c>
      <c r="C871" s="5" t="s">
        <v>30</v>
      </c>
      <c r="D871" s="5" t="s">
        <v>655</v>
      </c>
      <c r="E871" s="70" t="s">
        <v>14</v>
      </c>
      <c r="F871" s="71">
        <v>4.3</v>
      </c>
      <c r="G871" s="71">
        <v>0</v>
      </c>
      <c r="H871" s="71">
        <v>0</v>
      </c>
      <c r="I871" s="71">
        <v>0</v>
      </c>
      <c r="J871" s="71">
        <v>0</v>
      </c>
      <c r="K871" s="71">
        <v>0</v>
      </c>
      <c r="L871" s="71">
        <v>0</v>
      </c>
      <c r="M871" s="72">
        <v>0</v>
      </c>
      <c r="N871" s="23">
        <v>-0.46511627906976744</v>
      </c>
      <c r="O871" s="16">
        <v>0</v>
      </c>
      <c r="P871" s="15">
        <v>90</v>
      </c>
      <c r="Q871" s="15">
        <f>IFERROR(Table37[[#This Row],[Total]]/Table37[[#This Row],[Mins]]*Table37[[#This Row],[Adj mins]],0)</f>
        <v>0</v>
      </c>
      <c r="R871" s="15">
        <v>0</v>
      </c>
      <c r="S871" s="16" t="s">
        <v>374</v>
      </c>
      <c r="T871" s="17">
        <v>1E-3</v>
      </c>
      <c r="U871" s="16">
        <v>0</v>
      </c>
      <c r="V871" s="71">
        <v>0</v>
      </c>
      <c r="W871" s="401" t="str">
        <f>IF(ISNA(MATCH($D871,'My Squad'!$C$2:$C$16,0)),"","Yes")</f>
        <v/>
      </c>
    </row>
    <row r="872" spans="1:23" ht="15.75" thickBot="1" x14ac:dyDescent="0.3">
      <c r="A872" s="577">
        <v>379</v>
      </c>
      <c r="B872" s="73">
        <v>11</v>
      </c>
      <c r="C872" s="5" t="s">
        <v>30</v>
      </c>
      <c r="D872" s="5" t="s">
        <v>342</v>
      </c>
      <c r="E872" s="70" t="s">
        <v>14</v>
      </c>
      <c r="F872" s="71">
        <v>4.4000000000000004</v>
      </c>
      <c r="G872" s="71">
        <v>0</v>
      </c>
      <c r="H872" s="71">
        <v>8.0000000000000002E-3</v>
      </c>
      <c r="I872" s="71">
        <v>1.8000000000000002E-2</v>
      </c>
      <c r="J872" s="71">
        <v>0</v>
      </c>
      <c r="K872" s="71">
        <v>3.3333333333333333E-2</v>
      </c>
      <c r="L872" s="71">
        <v>7.0000000000000001E-3</v>
      </c>
      <c r="M872" s="72">
        <v>6.6333333333333327E-2</v>
      </c>
      <c r="N872" s="23">
        <v>-0.43946969696969695</v>
      </c>
      <c r="O872" s="16">
        <v>1.8233333333333333</v>
      </c>
      <c r="P872" s="15">
        <v>90</v>
      </c>
      <c r="Q872" s="15">
        <f>IFERROR(Table37[[#This Row],[Total]]/Table37[[#This Row],[Mins]]*Table37[[#This Row],[Adj mins]],0)</f>
        <v>3.2742230347349177</v>
      </c>
      <c r="R872" s="15">
        <v>0</v>
      </c>
      <c r="S872" s="16" t="s">
        <v>374</v>
      </c>
      <c r="T872" s="17">
        <v>0</v>
      </c>
      <c r="U872" s="16">
        <v>0</v>
      </c>
      <c r="V872" s="71">
        <v>0</v>
      </c>
      <c r="W872" s="401" t="str">
        <f>IF(ISNA(MATCH($D872,'My Squad'!$C$2:$C$16,0)),"","Yes")</f>
        <v/>
      </c>
    </row>
    <row r="873" spans="1:23" ht="15.75" thickBot="1" x14ac:dyDescent="0.3">
      <c r="A873" s="577">
        <v>376</v>
      </c>
      <c r="B873" s="73">
        <v>11</v>
      </c>
      <c r="C873" s="5" t="s">
        <v>30</v>
      </c>
      <c r="D873" s="5" t="s">
        <v>240</v>
      </c>
      <c r="E873" s="70" t="s">
        <v>14</v>
      </c>
      <c r="F873" s="71">
        <v>4.3</v>
      </c>
      <c r="G873" s="71">
        <v>2E-3</v>
      </c>
      <c r="H873" s="71">
        <v>0</v>
      </c>
      <c r="I873" s="71">
        <v>2.4333333333333332E-2</v>
      </c>
      <c r="J873" s="71">
        <v>0</v>
      </c>
      <c r="K873" s="71">
        <v>4.2666666666666665E-2</v>
      </c>
      <c r="L873" s="71">
        <v>4.0000000000000001E-3</v>
      </c>
      <c r="M873" s="72">
        <v>7.2999999999999995E-2</v>
      </c>
      <c r="N873" s="23">
        <v>-0.44813953488372094</v>
      </c>
      <c r="O873" s="16">
        <v>2.13</v>
      </c>
      <c r="P873" s="15">
        <v>90</v>
      </c>
      <c r="Q873" s="15">
        <f>IFERROR(Table37[[#This Row],[Total]]/Table37[[#This Row],[Mins]]*Table37[[#This Row],[Adj mins]],0)</f>
        <v>3.084507042253521</v>
      </c>
      <c r="R873" s="15">
        <v>0.6</v>
      </c>
      <c r="S873" s="16">
        <v>18</v>
      </c>
      <c r="T873" s="17">
        <v>1E-3</v>
      </c>
      <c r="U873" s="16">
        <v>2</v>
      </c>
      <c r="V873" s="71">
        <v>0.7</v>
      </c>
      <c r="W873" s="401" t="str">
        <f>IF(ISNA(MATCH($D873,'My Squad'!$C$2:$C$16,0)),"","Yes")</f>
        <v/>
      </c>
    </row>
    <row r="874" spans="1:23" ht="15.75" thickBot="1" x14ac:dyDescent="0.3">
      <c r="A874" s="577">
        <v>593</v>
      </c>
      <c r="B874" s="73">
        <v>11</v>
      </c>
      <c r="C874" s="5" t="s">
        <v>30</v>
      </c>
      <c r="D874" s="5" t="s">
        <v>1255</v>
      </c>
      <c r="E874" s="70" t="s">
        <v>14</v>
      </c>
      <c r="F874" s="71">
        <v>5</v>
      </c>
      <c r="G874" s="71">
        <v>1.282</v>
      </c>
      <c r="H874" s="71">
        <v>0.124</v>
      </c>
      <c r="I874" s="71">
        <v>0.95666666666666655</v>
      </c>
      <c r="J874" s="71">
        <v>0</v>
      </c>
      <c r="K874" s="71">
        <v>1.5476666666666667</v>
      </c>
      <c r="L874" s="71">
        <v>0.34566666666666668</v>
      </c>
      <c r="M874" s="72">
        <v>4.2560000000000002</v>
      </c>
      <c r="N874" s="23">
        <v>0.45120000000000005</v>
      </c>
      <c r="O874" s="16">
        <v>82.956000000000003</v>
      </c>
      <c r="P874" s="15">
        <v>90</v>
      </c>
      <c r="Q874" s="15">
        <f>IFERROR(Table37[[#This Row],[Total]]/Table37[[#This Row],[Mins]]*Table37[[#This Row],[Adj mins]],0)</f>
        <v>4.6173875307391876</v>
      </c>
      <c r="R874" s="15">
        <v>6.5</v>
      </c>
      <c r="S874" s="16">
        <v>65</v>
      </c>
      <c r="T874" s="17">
        <v>4.7E-2</v>
      </c>
      <c r="U874" s="16">
        <v>27</v>
      </c>
      <c r="V874" s="71">
        <v>3</v>
      </c>
      <c r="W874" s="401" t="str">
        <f>IF(ISNA(MATCH($D874,'My Squad'!$C$2:$C$16,0)),"","Yes")</f>
        <v/>
      </c>
    </row>
    <row r="875" spans="1:23" ht="15.75" thickBot="1" x14ac:dyDescent="0.3">
      <c r="A875" s="577">
        <v>594</v>
      </c>
      <c r="B875" s="73">
        <v>11</v>
      </c>
      <c r="C875" s="5" t="s">
        <v>30</v>
      </c>
      <c r="D875" s="5" t="s">
        <v>1256</v>
      </c>
      <c r="E875" s="70" t="s">
        <v>14</v>
      </c>
      <c r="F875" s="71">
        <v>4.5999999999999996</v>
      </c>
      <c r="G875" s="71">
        <v>0.192</v>
      </c>
      <c r="H875" s="71">
        <v>0.33300000000000002</v>
      </c>
      <c r="I875" s="71">
        <v>1.0113333333333334</v>
      </c>
      <c r="J875" s="71">
        <v>0</v>
      </c>
      <c r="K875" s="71">
        <v>1.7610000000000001</v>
      </c>
      <c r="L875" s="71">
        <v>0.24399999999999999</v>
      </c>
      <c r="M875" s="72">
        <v>3.5413333333333332</v>
      </c>
      <c r="N875" s="23">
        <v>0.33507246376811595</v>
      </c>
      <c r="O875" s="16">
        <v>86.51166666666667</v>
      </c>
      <c r="P875" s="15">
        <v>90</v>
      </c>
      <c r="Q875" s="15">
        <f>IFERROR(Table37[[#This Row],[Total]]/Table37[[#This Row],[Mins]]*Table37[[#This Row],[Adj mins]],0)</f>
        <v>3.6841273816633593</v>
      </c>
      <c r="R875" s="15">
        <v>7.1</v>
      </c>
      <c r="S875" s="16">
        <v>71</v>
      </c>
      <c r="T875" s="17">
        <v>0.125</v>
      </c>
      <c r="U875" s="16">
        <v>29</v>
      </c>
      <c r="V875" s="71">
        <v>3.2</v>
      </c>
      <c r="W875" s="401" t="str">
        <f>IF(ISNA(MATCH($D875,'My Squad'!$C$2:$C$16,0)),"","Yes")</f>
        <v/>
      </c>
    </row>
    <row r="876" spans="1:23" ht="15.75" thickBot="1" x14ac:dyDescent="0.3">
      <c r="A876" s="577">
        <v>372</v>
      </c>
      <c r="B876" s="73">
        <v>11</v>
      </c>
      <c r="C876" s="5" t="s">
        <v>30</v>
      </c>
      <c r="D876" s="5" t="s">
        <v>137</v>
      </c>
      <c r="E876" s="70" t="s">
        <v>13</v>
      </c>
      <c r="F876" s="71">
        <v>6.2</v>
      </c>
      <c r="G876" s="71">
        <v>0.92</v>
      </c>
      <c r="H876" s="71">
        <v>0.17799999999999999</v>
      </c>
      <c r="I876" s="71">
        <v>0.12133333333333333</v>
      </c>
      <c r="J876" s="71">
        <v>0</v>
      </c>
      <c r="K876" s="71">
        <v>0.65066666666666673</v>
      </c>
      <c r="L876" s="71">
        <v>0.28266666666666668</v>
      </c>
      <c r="M876" s="72">
        <v>2.1526666666666667</v>
      </c>
      <c r="N876" s="23">
        <v>2.4623655913978505E-2</v>
      </c>
      <c r="O876" s="16">
        <v>32.965000000000003</v>
      </c>
      <c r="P876" s="15">
        <v>90</v>
      </c>
      <c r="Q876" s="15">
        <f>IFERROR(Table37[[#This Row],[Total]]/Table37[[#This Row],[Mins]]*Table37[[#This Row],[Adj mins]],0)</f>
        <v>5.8771424237828001</v>
      </c>
      <c r="R876" s="15">
        <v>6.6</v>
      </c>
      <c r="S876" s="16">
        <v>66</v>
      </c>
      <c r="T876" s="17">
        <v>8.8000000000000009E-2</v>
      </c>
      <c r="U876" s="16">
        <v>32</v>
      </c>
      <c r="V876" s="71">
        <v>3.6</v>
      </c>
      <c r="W876" s="401" t="str">
        <f>IF(ISNA(MATCH($D876,'My Squad'!$C$2:$C$16,0)),"","Yes")</f>
        <v/>
      </c>
    </row>
    <row r="877" spans="1:23" ht="15.75" thickBot="1" x14ac:dyDescent="0.3">
      <c r="A877" s="577">
        <v>364</v>
      </c>
      <c r="B877" s="73">
        <v>11</v>
      </c>
      <c r="C877" s="5" t="s">
        <v>30</v>
      </c>
      <c r="D877" s="5" t="s">
        <v>343</v>
      </c>
      <c r="E877" s="70" t="s">
        <v>13</v>
      </c>
      <c r="F877" s="71">
        <v>4.9000000000000004</v>
      </c>
      <c r="G877" s="71">
        <v>0.57999999999999996</v>
      </c>
      <c r="H877" s="71">
        <v>0.78400000000000003</v>
      </c>
      <c r="I877" s="71">
        <v>0.25233333333333335</v>
      </c>
      <c r="J877" s="71">
        <v>0</v>
      </c>
      <c r="K877" s="71">
        <v>1.3263333333333334</v>
      </c>
      <c r="L877" s="71">
        <v>0.36066666666666669</v>
      </c>
      <c r="M877" s="72">
        <v>3.3033333333333332</v>
      </c>
      <c r="N877" s="23">
        <v>0.26598639455782308</v>
      </c>
      <c r="O877" s="16">
        <v>68.329333333333338</v>
      </c>
      <c r="P877" s="15">
        <v>90</v>
      </c>
      <c r="Q877" s="15">
        <f>IFERROR(Table37[[#This Row],[Total]]/Table37[[#This Row],[Mins]]*Table37[[#This Row],[Adj mins]],0)</f>
        <v>4.3509863992038555</v>
      </c>
      <c r="R877" s="15">
        <v>4.2</v>
      </c>
      <c r="S877" s="16">
        <v>53</v>
      </c>
      <c r="T877" s="17">
        <v>2.8999999999999998E-2</v>
      </c>
      <c r="U877" s="16">
        <v>21</v>
      </c>
      <c r="V877" s="71">
        <v>3</v>
      </c>
      <c r="W877" s="401" t="str">
        <f>IF(ISNA(MATCH($D877,'My Squad'!$C$2:$C$16,0)),"","Yes")</f>
        <v/>
      </c>
    </row>
    <row r="878" spans="1:23" ht="15.75" thickBot="1" x14ac:dyDescent="0.3">
      <c r="A878" s="577">
        <v>365</v>
      </c>
      <c r="B878" s="73">
        <v>11</v>
      </c>
      <c r="C878" s="5" t="s">
        <v>30</v>
      </c>
      <c r="D878" s="5" t="s">
        <v>114</v>
      </c>
      <c r="E878" s="70" t="s">
        <v>13</v>
      </c>
      <c r="F878" s="71">
        <v>5.7</v>
      </c>
      <c r="G878" s="71">
        <v>9.5000000000000001E-2</v>
      </c>
      <c r="H878" s="71">
        <v>3.1E-2</v>
      </c>
      <c r="I878" s="71">
        <v>0.02</v>
      </c>
      <c r="J878" s="71">
        <v>0</v>
      </c>
      <c r="K878" s="71">
        <v>0.105</v>
      </c>
      <c r="L878" s="71">
        <v>3.4000000000000002E-2</v>
      </c>
      <c r="M878" s="72">
        <v>0.28499999999999998</v>
      </c>
      <c r="N878" s="23">
        <v>-0.30087719298245613</v>
      </c>
      <c r="O878" s="16">
        <v>5.4356666666666671</v>
      </c>
      <c r="P878" s="15">
        <v>90</v>
      </c>
      <c r="Q878" s="15">
        <f>IFERROR(Table37[[#This Row],[Total]]/Table37[[#This Row],[Mins]]*Table37[[#This Row],[Adj mins]],0)</f>
        <v>4.7188324032624021</v>
      </c>
      <c r="R878" s="15">
        <v>0.3</v>
      </c>
      <c r="S878" s="16">
        <v>14</v>
      </c>
      <c r="T878" s="17">
        <v>2E-3</v>
      </c>
      <c r="U878" s="16">
        <v>2</v>
      </c>
      <c r="V878" s="71">
        <v>1</v>
      </c>
      <c r="W878" s="401" t="str">
        <f>IF(ISNA(MATCH($D878,'My Squad'!$C$2:$C$16,0)),"","Yes")</f>
        <v/>
      </c>
    </row>
    <row r="879" spans="1:23" ht="15.75" thickBot="1" x14ac:dyDescent="0.3">
      <c r="A879" s="577">
        <v>366</v>
      </c>
      <c r="B879" s="73">
        <v>11</v>
      </c>
      <c r="C879" s="5" t="s">
        <v>30</v>
      </c>
      <c r="D879" s="5" t="s">
        <v>31</v>
      </c>
      <c r="E879" s="70" t="s">
        <v>13</v>
      </c>
      <c r="F879" s="71">
        <v>8.1999999999999993</v>
      </c>
      <c r="G879" s="71">
        <v>2.1916666666666669</v>
      </c>
      <c r="H879" s="71">
        <v>0.878</v>
      </c>
      <c r="I879" s="71">
        <v>0.32033333333333336</v>
      </c>
      <c r="J879" s="71">
        <v>0</v>
      </c>
      <c r="K879" s="71">
        <v>1.6279999999999999</v>
      </c>
      <c r="L879" s="71">
        <v>0.91100000000000003</v>
      </c>
      <c r="M879" s="72">
        <v>5.9290000000000003</v>
      </c>
      <c r="N879" s="23">
        <v>0.47914634146341473</v>
      </c>
      <c r="O879" s="16">
        <v>86.343333333333334</v>
      </c>
      <c r="P879" s="15">
        <v>90</v>
      </c>
      <c r="Q879" s="15">
        <f>IFERROR(Table37[[#This Row],[Total]]/Table37[[#This Row],[Mins]]*Table37[[#This Row],[Adj mins]],0)</f>
        <v>6.1800949696946299</v>
      </c>
      <c r="R879" s="15">
        <v>8.3000000000000007</v>
      </c>
      <c r="S879" s="16">
        <v>83</v>
      </c>
      <c r="T879" s="17">
        <v>6.6000000000000003E-2</v>
      </c>
      <c r="U879" s="16">
        <v>23</v>
      </c>
      <c r="V879" s="71">
        <v>2.6</v>
      </c>
      <c r="W879" s="401" t="str">
        <f>IF(ISNA(MATCH($D879,'My Squad'!$C$2:$C$16,0)),"","Yes")</f>
        <v>Yes</v>
      </c>
    </row>
    <row r="880" spans="1:23" ht="15.75" thickBot="1" x14ac:dyDescent="0.3">
      <c r="A880" s="577">
        <v>652</v>
      </c>
      <c r="B880" s="73">
        <v>11</v>
      </c>
      <c r="C880" s="5" t="s">
        <v>30</v>
      </c>
      <c r="D880" s="5" t="s">
        <v>1533</v>
      </c>
      <c r="E880" s="70" t="s">
        <v>13</v>
      </c>
      <c r="F880" s="71">
        <v>4.9000000000000004</v>
      </c>
      <c r="G880" s="71">
        <v>0.18666666666666668</v>
      </c>
      <c r="H880" s="71">
        <v>0.13900000000000001</v>
      </c>
      <c r="I880" s="71">
        <v>7.4999999999999997E-2</v>
      </c>
      <c r="J880" s="71">
        <v>0</v>
      </c>
      <c r="K880" s="71">
        <v>0.41266666666666663</v>
      </c>
      <c r="L880" s="71">
        <v>6.8666666666666668E-2</v>
      </c>
      <c r="M880" s="72">
        <v>0.88200000000000001</v>
      </c>
      <c r="N880" s="23">
        <v>-0.22816326530612241</v>
      </c>
      <c r="O880" s="16">
        <v>20.524999999999999</v>
      </c>
      <c r="P880" s="15">
        <v>90</v>
      </c>
      <c r="Q880" s="15">
        <f>IFERROR(Table37[[#This Row],[Total]]/Table37[[#This Row],[Mins]]*Table37[[#This Row],[Adj mins]],0)</f>
        <v>3.8674786845310605</v>
      </c>
      <c r="R880" s="15">
        <v>1.2</v>
      </c>
      <c r="S880" s="16">
        <v>27</v>
      </c>
      <c r="T880" s="17">
        <v>1E-3</v>
      </c>
      <c r="U880" s="16">
        <v>4</v>
      </c>
      <c r="V880" s="71">
        <v>1</v>
      </c>
      <c r="W880" s="401" t="str">
        <f>IF(ISNA(MATCH($D880,'My Squad'!$C$2:$C$16,0)),"","Yes")</f>
        <v/>
      </c>
    </row>
    <row r="881" spans="1:23" ht="15.75" thickBot="1" x14ac:dyDescent="0.3">
      <c r="A881" s="577">
        <v>368</v>
      </c>
      <c r="B881" s="73">
        <v>11</v>
      </c>
      <c r="C881" s="5" t="s">
        <v>30</v>
      </c>
      <c r="D881" s="5" t="s">
        <v>344</v>
      </c>
      <c r="E881" s="70" t="s">
        <v>13</v>
      </c>
      <c r="F881" s="71">
        <v>4.8</v>
      </c>
      <c r="G881" s="71">
        <v>0.24833333333333332</v>
      </c>
      <c r="H881" s="71">
        <v>0.24299999999999999</v>
      </c>
      <c r="I881" s="71">
        <v>8.2000000000000003E-2</v>
      </c>
      <c r="J881" s="71">
        <v>0</v>
      </c>
      <c r="K881" s="71">
        <v>0.39366666666666666</v>
      </c>
      <c r="L881" s="71">
        <v>0.16833333333333333</v>
      </c>
      <c r="M881" s="72">
        <v>1.1353333333333333</v>
      </c>
      <c r="N881" s="23">
        <v>-0.1801388888888889</v>
      </c>
      <c r="O881" s="16">
        <v>20.788</v>
      </c>
      <c r="P881" s="15">
        <v>90</v>
      </c>
      <c r="Q881" s="15">
        <f>IFERROR(Table37[[#This Row],[Total]]/Table37[[#This Row],[Mins]]*Table37[[#This Row],[Adj mins]],0)</f>
        <v>4.9153357706369061</v>
      </c>
      <c r="R881" s="15">
        <v>5.0999999999999996</v>
      </c>
      <c r="S881" s="16">
        <v>57</v>
      </c>
      <c r="T881" s="17">
        <v>5.0000000000000001E-3</v>
      </c>
      <c r="U881" s="16">
        <v>21</v>
      </c>
      <c r="V881" s="71">
        <v>2.6</v>
      </c>
      <c r="W881" s="401" t="str">
        <f>IF(ISNA(MATCH($D881,'My Squad'!$C$2:$C$16,0)),"","Yes")</f>
        <v/>
      </c>
    </row>
    <row r="882" spans="1:23" ht="15.75" thickBot="1" x14ac:dyDescent="0.3">
      <c r="A882" s="577">
        <v>370</v>
      </c>
      <c r="B882" s="73">
        <v>11</v>
      </c>
      <c r="C882" s="5" t="s">
        <v>30</v>
      </c>
      <c r="D882" s="5" t="s">
        <v>345</v>
      </c>
      <c r="E882" s="70" t="s">
        <v>13</v>
      </c>
      <c r="F882" s="71">
        <v>5.4</v>
      </c>
      <c r="G882" s="71">
        <v>7.0000000000000007E-2</v>
      </c>
      <c r="H882" s="71">
        <v>0.65300000000000002</v>
      </c>
      <c r="I882" s="71">
        <v>0.219</v>
      </c>
      <c r="J882" s="71">
        <v>0</v>
      </c>
      <c r="K882" s="71">
        <v>1.1876666666666666</v>
      </c>
      <c r="L882" s="71">
        <v>0.18</v>
      </c>
      <c r="M882" s="72">
        <v>2.3096666666666668</v>
      </c>
      <c r="N882" s="23">
        <v>5.7345679012345691E-2</v>
      </c>
      <c r="O882" s="16">
        <v>57.363</v>
      </c>
      <c r="P882" s="15">
        <v>90</v>
      </c>
      <c r="Q882" s="15">
        <f>IFERROR(Table37[[#This Row],[Total]]/Table37[[#This Row],[Mins]]*Table37[[#This Row],[Adj mins]],0)</f>
        <v>3.6237644474661366</v>
      </c>
      <c r="R882" s="15">
        <v>4.8</v>
      </c>
      <c r="S882" s="16">
        <v>61</v>
      </c>
      <c r="T882" s="17">
        <v>2E-3</v>
      </c>
      <c r="U882" s="16">
        <v>13</v>
      </c>
      <c r="V882" s="71">
        <v>1.9</v>
      </c>
      <c r="W882" s="401" t="str">
        <f>IF(ISNA(MATCH($D882,'My Squad'!$C$2:$C$16,0)),"","Yes")</f>
        <v/>
      </c>
    </row>
    <row r="883" spans="1:23" ht="15.75" thickBot="1" x14ac:dyDescent="0.3">
      <c r="A883" s="577">
        <v>378</v>
      </c>
      <c r="B883" s="73">
        <v>11</v>
      </c>
      <c r="C883" s="5" t="s">
        <v>30</v>
      </c>
      <c r="D883" s="5" t="s">
        <v>194</v>
      </c>
      <c r="E883" s="70" t="s">
        <v>13</v>
      </c>
      <c r="F883" s="71">
        <v>5.2</v>
      </c>
      <c r="G883" s="71">
        <v>0</v>
      </c>
      <c r="H883" s="71">
        <v>0</v>
      </c>
      <c r="I883" s="71">
        <v>0</v>
      </c>
      <c r="J883" s="71">
        <v>0</v>
      </c>
      <c r="K883" s="71">
        <v>0</v>
      </c>
      <c r="L883" s="71">
        <v>0</v>
      </c>
      <c r="M883" s="72">
        <v>0</v>
      </c>
      <c r="N883" s="23">
        <v>-0.38461538461538458</v>
      </c>
      <c r="O883" s="16">
        <v>0</v>
      </c>
      <c r="P883" s="15">
        <v>90</v>
      </c>
      <c r="Q883" s="15">
        <f>IFERROR(Table37[[#This Row],[Total]]/Table37[[#This Row],[Mins]]*Table37[[#This Row],[Adj mins]],0)</f>
        <v>0</v>
      </c>
      <c r="R883" s="15">
        <v>6.3</v>
      </c>
      <c r="S883" s="16">
        <v>82</v>
      </c>
      <c r="T883" s="17">
        <v>2.5000000000000001E-2</v>
      </c>
      <c r="U883" s="16">
        <v>13</v>
      </c>
      <c r="V883" s="71">
        <v>1.9</v>
      </c>
      <c r="W883" s="401" t="str">
        <f>IF(ISNA(MATCH($D883,'My Squad'!$C$2:$C$16,0)),"","Yes")</f>
        <v/>
      </c>
    </row>
    <row r="884" spans="1:23" ht="15.75" thickBot="1" x14ac:dyDescent="0.3">
      <c r="A884" s="577">
        <v>385</v>
      </c>
      <c r="B884" s="73">
        <v>11</v>
      </c>
      <c r="C884" s="5" t="s">
        <v>30</v>
      </c>
      <c r="D884" s="5" t="s">
        <v>164</v>
      </c>
      <c r="E884" s="70" t="s">
        <v>13</v>
      </c>
      <c r="F884" s="71">
        <v>6.9</v>
      </c>
      <c r="G884" s="71">
        <v>1.1566666666666667</v>
      </c>
      <c r="H884" s="71">
        <v>0.52400000000000002</v>
      </c>
      <c r="I884" s="71">
        <v>0.27400000000000002</v>
      </c>
      <c r="J884" s="71">
        <v>0</v>
      </c>
      <c r="K884" s="71">
        <v>1.538</v>
      </c>
      <c r="L884" s="71">
        <v>0.31866666666666665</v>
      </c>
      <c r="M884" s="72">
        <v>3.8113333333333332</v>
      </c>
      <c r="N884" s="23">
        <v>0.26251207729468595</v>
      </c>
      <c r="O884" s="16">
        <v>72.777333333333331</v>
      </c>
      <c r="P884" s="15">
        <v>90</v>
      </c>
      <c r="Q884" s="15">
        <f>IFERROR(Table37[[#This Row],[Total]]/Table37[[#This Row],[Mins]]*Table37[[#This Row],[Adj mins]],0)</f>
        <v>4.7132806917904846</v>
      </c>
      <c r="R884" s="15">
        <v>7</v>
      </c>
      <c r="S884" s="16">
        <v>70</v>
      </c>
      <c r="T884" s="17">
        <v>3.2000000000000001E-2</v>
      </c>
      <c r="U884" s="16">
        <v>27</v>
      </c>
      <c r="V884" s="71">
        <v>3</v>
      </c>
      <c r="W884" s="401" t="str">
        <f>IF(ISNA(MATCH($D884,'My Squad'!$C$2:$C$16,0)),"","Yes")</f>
        <v/>
      </c>
    </row>
    <row r="885" spans="1:23" ht="15.75" thickBot="1" x14ac:dyDescent="0.3">
      <c r="A885" s="577">
        <v>382</v>
      </c>
      <c r="B885" s="73">
        <v>11</v>
      </c>
      <c r="C885" s="5" t="s">
        <v>30</v>
      </c>
      <c r="D885" s="5" t="s">
        <v>243</v>
      </c>
      <c r="E885" s="70" t="s">
        <v>13</v>
      </c>
      <c r="F885" s="71">
        <v>6.3</v>
      </c>
      <c r="G885" s="71">
        <v>1.2483333333333333</v>
      </c>
      <c r="H885" s="71">
        <v>0.85799999999999998</v>
      </c>
      <c r="I885" s="71">
        <v>0.31266666666666665</v>
      </c>
      <c r="J885" s="71">
        <v>0</v>
      </c>
      <c r="K885" s="71">
        <v>1.6456666666666666</v>
      </c>
      <c r="L885" s="71">
        <v>0.41599999999999998</v>
      </c>
      <c r="M885" s="72">
        <v>4.480666666666667</v>
      </c>
      <c r="N885" s="23">
        <v>0.3937566137566138</v>
      </c>
      <c r="O885" s="16">
        <v>84.25333333333333</v>
      </c>
      <c r="P885" s="15">
        <v>90</v>
      </c>
      <c r="Q885" s="15">
        <f>IFERROR(Table37[[#This Row],[Total]]/Table37[[#This Row],[Mins]]*Table37[[#This Row],[Adj mins]],0)</f>
        <v>4.7862794746004118</v>
      </c>
      <c r="R885" s="15">
        <v>1.6</v>
      </c>
      <c r="S885" s="16">
        <v>48</v>
      </c>
      <c r="T885" s="17">
        <v>1E-3</v>
      </c>
      <c r="U885" s="16">
        <v>3</v>
      </c>
      <c r="V885" s="71">
        <v>1</v>
      </c>
      <c r="W885" s="401" t="str">
        <f>IF(ISNA(MATCH($D885,'My Squad'!$C$2:$C$16,0)),"","Yes")</f>
        <v/>
      </c>
    </row>
    <row r="886" spans="1:23" ht="15.75" thickBot="1" x14ac:dyDescent="0.3">
      <c r="A886" s="577">
        <v>389</v>
      </c>
      <c r="B886" s="73">
        <v>11</v>
      </c>
      <c r="C886" s="5" t="s">
        <v>30</v>
      </c>
      <c r="D886" s="5" t="s">
        <v>657</v>
      </c>
      <c r="E886" s="70" t="s">
        <v>15</v>
      </c>
      <c r="F886" s="71">
        <v>6.7</v>
      </c>
      <c r="G886" s="71">
        <v>0.38666666666666666</v>
      </c>
      <c r="H886" s="71">
        <v>7.2999999999999995E-2</v>
      </c>
      <c r="I886" s="71">
        <v>0</v>
      </c>
      <c r="J886" s="71">
        <v>0</v>
      </c>
      <c r="K886" s="71">
        <v>0.36166666666666669</v>
      </c>
      <c r="L886" s="71">
        <v>0.13433333333333333</v>
      </c>
      <c r="M886" s="72">
        <v>0.95566666666666666</v>
      </c>
      <c r="N886" s="23">
        <v>-0.15587064676616916</v>
      </c>
      <c r="O886" s="16">
        <v>17.652000000000001</v>
      </c>
      <c r="P886" s="15">
        <v>90</v>
      </c>
      <c r="Q886" s="15">
        <f>IFERROR(Table37[[#This Row],[Total]]/Table37[[#This Row],[Mins]]*Table37[[#This Row],[Adj mins]],0)</f>
        <v>4.8725356900067984</v>
      </c>
      <c r="R886" s="15">
        <v>4.5999999999999996</v>
      </c>
      <c r="S886" s="16">
        <v>46</v>
      </c>
      <c r="T886" s="17">
        <v>0.02</v>
      </c>
      <c r="U886" s="16">
        <v>21</v>
      </c>
      <c r="V886" s="71">
        <v>2.2999999999999998</v>
      </c>
      <c r="W886" s="401" t="str">
        <f>IF(ISNA(MATCH($D886,'My Squad'!$C$2:$C$16,0)),"","Yes")</f>
        <v/>
      </c>
    </row>
    <row r="887" spans="1:23" ht="15.75" thickBot="1" x14ac:dyDescent="0.3">
      <c r="A887" s="577">
        <v>375</v>
      </c>
      <c r="B887" s="73">
        <v>11</v>
      </c>
      <c r="C887" s="5" t="s">
        <v>30</v>
      </c>
      <c r="D887" s="5" t="s">
        <v>99</v>
      </c>
      <c r="E887" s="70" t="s">
        <v>15</v>
      </c>
      <c r="F887" s="71">
        <v>6.9</v>
      </c>
      <c r="G887" s="71">
        <v>1.4146666666666667</v>
      </c>
      <c r="H887" s="71">
        <v>0.34499999999999997</v>
      </c>
      <c r="I887" s="71">
        <v>0</v>
      </c>
      <c r="J887" s="71">
        <v>0</v>
      </c>
      <c r="K887" s="71">
        <v>1.5243333333333333</v>
      </c>
      <c r="L887" s="71">
        <v>0.53666666666666663</v>
      </c>
      <c r="M887" s="72">
        <v>3.8206666666666669</v>
      </c>
      <c r="N887" s="23">
        <v>0.2638647342995169</v>
      </c>
      <c r="O887" s="16">
        <v>71.697000000000003</v>
      </c>
      <c r="P887" s="15">
        <v>90</v>
      </c>
      <c r="Q887" s="15">
        <f>IFERROR(Table37[[#This Row],[Total]]/Table37[[#This Row],[Mins]]*Table37[[#This Row],[Adj mins]],0)</f>
        <v>4.7960165697309511</v>
      </c>
      <c r="R887" s="15">
        <v>2.9</v>
      </c>
      <c r="S887" s="16">
        <v>52</v>
      </c>
      <c r="T887" s="17">
        <v>1.1000000000000001E-2</v>
      </c>
      <c r="U887" s="16">
        <v>14</v>
      </c>
      <c r="V887" s="71">
        <v>2.8</v>
      </c>
      <c r="W887" s="401" t="str">
        <f>IF(ISNA(MATCH($D887,'My Squad'!$C$2:$C$16,0)),"","Yes")</f>
        <v/>
      </c>
    </row>
    <row r="888" spans="1:23" ht="15.75" thickBot="1" x14ac:dyDescent="0.3">
      <c r="A888" s="577">
        <v>412</v>
      </c>
      <c r="B888" s="73">
        <v>11</v>
      </c>
      <c r="C888" s="5" t="s">
        <v>40</v>
      </c>
      <c r="D888" s="5" t="s">
        <v>128</v>
      </c>
      <c r="E888" s="70" t="s">
        <v>16</v>
      </c>
      <c r="F888" s="71">
        <v>4.4000000000000004</v>
      </c>
      <c r="G888" s="71">
        <v>0</v>
      </c>
      <c r="H888" s="71">
        <v>0</v>
      </c>
      <c r="I888" s="71">
        <v>4.6666666666666662E-3</v>
      </c>
      <c r="J888" s="71">
        <v>3.0000000000000001E-3</v>
      </c>
      <c r="K888" s="71">
        <v>5.3333333333333332E-3</v>
      </c>
      <c r="L888" s="71">
        <v>3.0000000000000001E-3</v>
      </c>
      <c r="M888" s="72">
        <v>1.6E-2</v>
      </c>
      <c r="N888" s="23">
        <v>-0.45090909090909087</v>
      </c>
      <c r="O888" s="16">
        <v>0.24</v>
      </c>
      <c r="P888" s="15">
        <v>90</v>
      </c>
      <c r="Q888" s="15">
        <f>IFERROR(Table37[[#This Row],[Total]]/Table37[[#This Row],[Mins]]*Table37[[#This Row],[Adj mins]],0)</f>
        <v>6</v>
      </c>
      <c r="R888" s="15">
        <v>0</v>
      </c>
      <c r="S888" s="16">
        <v>0</v>
      </c>
      <c r="T888" s="17">
        <v>1E-3</v>
      </c>
      <c r="U888" s="16">
        <v>0</v>
      </c>
      <c r="V888" s="71">
        <v>0</v>
      </c>
      <c r="W888" s="401" t="str">
        <f>IF(ISNA(MATCH($D888,'My Squad'!$C$2:$C$16,0)),"","Yes")</f>
        <v/>
      </c>
    </row>
    <row r="889" spans="1:23" ht="15.75" thickBot="1" x14ac:dyDescent="0.3">
      <c r="A889" s="577">
        <v>414</v>
      </c>
      <c r="B889" s="73">
        <v>11</v>
      </c>
      <c r="C889" s="5" t="s">
        <v>40</v>
      </c>
      <c r="D889" s="5" t="s">
        <v>658</v>
      </c>
      <c r="E889" s="70" t="s">
        <v>16</v>
      </c>
      <c r="F889" s="71">
        <v>4</v>
      </c>
      <c r="G889" s="71">
        <v>0</v>
      </c>
      <c r="H889" s="71">
        <v>0</v>
      </c>
      <c r="I889" s="71">
        <v>0</v>
      </c>
      <c r="J889" s="71">
        <v>0</v>
      </c>
      <c r="K889" s="71">
        <v>0</v>
      </c>
      <c r="L889" s="71">
        <v>0</v>
      </c>
      <c r="M889" s="72">
        <v>0</v>
      </c>
      <c r="N889" s="23">
        <v>-0.5</v>
      </c>
      <c r="O889" s="16">
        <v>0</v>
      </c>
      <c r="P889" s="15">
        <v>90</v>
      </c>
      <c r="Q889" s="15">
        <f>IFERROR(Table37[[#This Row],[Total]]/Table37[[#This Row],[Mins]]*Table37[[#This Row],[Adj mins]],0)</f>
        <v>0</v>
      </c>
      <c r="R889" s="15">
        <v>0</v>
      </c>
      <c r="S889" s="16">
        <v>0</v>
      </c>
      <c r="T889" s="17">
        <v>3.0000000000000001E-3</v>
      </c>
      <c r="U889" s="16">
        <v>0</v>
      </c>
      <c r="V889" s="71">
        <v>0</v>
      </c>
      <c r="W889" s="401" t="str">
        <f>IF(ISNA(MATCH($D889,'My Squad'!$C$2:$C$16,0)),"","Yes")</f>
        <v/>
      </c>
    </row>
    <row r="890" spans="1:23" ht="15.75" thickBot="1" x14ac:dyDescent="0.3">
      <c r="A890" s="577">
        <v>396</v>
      </c>
      <c r="B890" s="73">
        <v>11</v>
      </c>
      <c r="C890" s="5" t="s">
        <v>40</v>
      </c>
      <c r="D890" s="5" t="s">
        <v>106</v>
      </c>
      <c r="E890" s="70" t="s">
        <v>16</v>
      </c>
      <c r="F890" s="71">
        <v>4.3</v>
      </c>
      <c r="G890" s="71">
        <v>0</v>
      </c>
      <c r="H890" s="71">
        <v>0</v>
      </c>
      <c r="I890" s="71">
        <v>1.2333333333333332E-2</v>
      </c>
      <c r="J890" s="71">
        <v>2.4666666666666667E-2</v>
      </c>
      <c r="K890" s="71">
        <v>3.4333333333333334E-2</v>
      </c>
      <c r="L890" s="71">
        <v>1.0999999999999999E-2</v>
      </c>
      <c r="M890" s="72">
        <v>8.2333333333333328E-2</v>
      </c>
      <c r="N890" s="23">
        <v>-0.44596899224806202</v>
      </c>
      <c r="O890" s="16">
        <v>1.5</v>
      </c>
      <c r="P890" s="15">
        <v>90</v>
      </c>
      <c r="Q890" s="15">
        <f>IFERROR(Table37[[#This Row],[Total]]/Table37[[#This Row],[Mins]]*Table37[[#This Row],[Adj mins]],0)</f>
        <v>4.9399999999999995</v>
      </c>
      <c r="R890" s="15">
        <v>0</v>
      </c>
      <c r="S890" s="16">
        <v>0</v>
      </c>
      <c r="T890" s="17">
        <v>6.0000000000000001E-3</v>
      </c>
      <c r="U890" s="16">
        <v>0</v>
      </c>
      <c r="V890" s="71">
        <v>0</v>
      </c>
      <c r="W890" s="401" t="str">
        <f>IF(ISNA(MATCH($D890,'My Squad'!$C$2:$C$16,0)),"","Yes")</f>
        <v/>
      </c>
    </row>
    <row r="891" spans="1:23" ht="15.75" thickBot="1" x14ac:dyDescent="0.3">
      <c r="A891" s="577">
        <v>413</v>
      </c>
      <c r="B891" s="73">
        <v>11</v>
      </c>
      <c r="C891" s="5" t="s">
        <v>40</v>
      </c>
      <c r="D891" s="5" t="s">
        <v>346</v>
      </c>
      <c r="E891" s="70" t="s">
        <v>16</v>
      </c>
      <c r="F891" s="71">
        <v>5</v>
      </c>
      <c r="G891" s="71">
        <v>0</v>
      </c>
      <c r="H891" s="71">
        <v>0</v>
      </c>
      <c r="I891" s="71">
        <v>0.69566666666666677</v>
      </c>
      <c r="J891" s="71">
        <v>1.6096666666666666</v>
      </c>
      <c r="K891" s="71">
        <v>1.9506666666666665</v>
      </c>
      <c r="L891" s="71">
        <v>0.58299999999999996</v>
      </c>
      <c r="M891" s="72">
        <v>4.8390000000000004</v>
      </c>
      <c r="N891" s="23">
        <v>0.56780000000000008</v>
      </c>
      <c r="O891" s="16">
        <v>88.204666666666668</v>
      </c>
      <c r="P891" s="15">
        <v>90</v>
      </c>
      <c r="Q891" s="15">
        <f>IFERROR(Table37[[#This Row],[Total]]/Table37[[#This Row],[Mins]]*Table37[[#This Row],[Adj mins]],0)</f>
        <v>4.9374938589794946</v>
      </c>
      <c r="R891" s="15">
        <v>9</v>
      </c>
      <c r="S891" s="16">
        <v>90</v>
      </c>
      <c r="T891" s="17">
        <v>6.8000000000000005E-2</v>
      </c>
      <c r="U891" s="16">
        <v>36</v>
      </c>
      <c r="V891" s="71">
        <v>4</v>
      </c>
      <c r="W891" s="401" t="str">
        <f>IF(ISNA(MATCH($D891,'My Squad'!$C$2:$C$16,0)),"","Yes")</f>
        <v/>
      </c>
    </row>
    <row r="892" spans="1:23" ht="15.75" thickBot="1" x14ac:dyDescent="0.3">
      <c r="A892" s="577">
        <v>390</v>
      </c>
      <c r="B892" s="73">
        <v>11</v>
      </c>
      <c r="C892" s="5" t="s">
        <v>40</v>
      </c>
      <c r="D892" s="5" t="s">
        <v>347</v>
      </c>
      <c r="E892" s="70" t="s">
        <v>14</v>
      </c>
      <c r="F892" s="71">
        <v>4</v>
      </c>
      <c r="G892" s="71">
        <v>0</v>
      </c>
      <c r="H892" s="71">
        <v>0</v>
      </c>
      <c r="I892" s="71">
        <v>0</v>
      </c>
      <c r="J892" s="71">
        <v>0</v>
      </c>
      <c r="K892" s="71">
        <v>0</v>
      </c>
      <c r="L892" s="71">
        <v>0</v>
      </c>
      <c r="M892" s="72">
        <v>0</v>
      </c>
      <c r="N892" s="23">
        <v>-0.5</v>
      </c>
      <c r="O892" s="16">
        <v>0</v>
      </c>
      <c r="P892" s="15">
        <v>90</v>
      </c>
      <c r="Q892" s="15">
        <f>IFERROR(Table37[[#This Row],[Total]]/Table37[[#This Row],[Mins]]*Table37[[#This Row],[Adj mins]],0)</f>
        <v>0</v>
      </c>
      <c r="R892" s="15">
        <v>0</v>
      </c>
      <c r="S892" s="16">
        <v>0</v>
      </c>
      <c r="T892" s="17">
        <v>9.0000000000000011E-3</v>
      </c>
      <c r="U892" s="16">
        <v>0</v>
      </c>
      <c r="V892" s="71">
        <v>0</v>
      </c>
      <c r="W892" s="401" t="str">
        <f>IF(ISNA(MATCH($D892,'My Squad'!$C$2:$C$16,0)),"","Yes")</f>
        <v/>
      </c>
    </row>
    <row r="893" spans="1:23" ht="15.75" thickBot="1" x14ac:dyDescent="0.3">
      <c r="A893" s="577">
        <v>395</v>
      </c>
      <c r="B893" s="73">
        <v>11</v>
      </c>
      <c r="C893" s="5" t="s">
        <v>40</v>
      </c>
      <c r="D893" s="5" t="s">
        <v>348</v>
      </c>
      <c r="E893" s="70" t="s">
        <v>14</v>
      </c>
      <c r="F893" s="71">
        <v>4.4000000000000004</v>
      </c>
      <c r="G893" s="71">
        <v>0.16800000000000001</v>
      </c>
      <c r="H893" s="71">
        <v>5.0999999999999997E-2</v>
      </c>
      <c r="I893" s="71">
        <v>0.64066666666666672</v>
      </c>
      <c r="J893" s="71">
        <v>0</v>
      </c>
      <c r="K893" s="71">
        <v>1.5950000000000002</v>
      </c>
      <c r="L893" s="71">
        <v>0.13666666666666666</v>
      </c>
      <c r="M893" s="72">
        <v>2.5913333333333335</v>
      </c>
      <c r="N893" s="23">
        <v>0.13439393939393943</v>
      </c>
      <c r="O893" s="16">
        <v>80.078999999999994</v>
      </c>
      <c r="P893" s="15">
        <v>90</v>
      </c>
      <c r="Q893" s="15">
        <f>IFERROR(Table37[[#This Row],[Total]]/Table37[[#This Row],[Mins]]*Table37[[#This Row],[Adj mins]],0)</f>
        <v>2.912374030644739</v>
      </c>
      <c r="R893" s="15">
        <v>9</v>
      </c>
      <c r="S893" s="16">
        <v>90</v>
      </c>
      <c r="T893" s="17">
        <v>9.3000000000000013E-2</v>
      </c>
      <c r="U893" s="16">
        <v>20</v>
      </c>
      <c r="V893" s="71">
        <v>2.2000000000000002</v>
      </c>
      <c r="W893" s="401" t="str">
        <f>IF(ISNA(MATCH($D893,'My Squad'!$C$2:$C$16,0)),"","Yes")</f>
        <v/>
      </c>
    </row>
    <row r="894" spans="1:23" ht="15.75" thickBot="1" x14ac:dyDescent="0.3">
      <c r="A894" s="577">
        <v>405</v>
      </c>
      <c r="B894" s="73">
        <v>11</v>
      </c>
      <c r="C894" s="5" t="s">
        <v>40</v>
      </c>
      <c r="D894" s="5" t="s">
        <v>280</v>
      </c>
      <c r="E894" s="70" t="s">
        <v>14</v>
      </c>
      <c r="F894" s="71">
        <v>4.4000000000000004</v>
      </c>
      <c r="G894" s="71">
        <v>3.4000000000000002E-2</v>
      </c>
      <c r="H894" s="71">
        <v>3.7999999999999999E-2</v>
      </c>
      <c r="I894" s="71">
        <v>0.1303333333333333</v>
      </c>
      <c r="J894" s="71">
        <v>0</v>
      </c>
      <c r="K894" s="71">
        <v>0.33833333333333332</v>
      </c>
      <c r="L894" s="71">
        <v>2.2333333333333334E-2</v>
      </c>
      <c r="M894" s="72">
        <v>0.56299999999999994</v>
      </c>
      <c r="N894" s="23">
        <v>-0.3265909090909091</v>
      </c>
      <c r="O894" s="16">
        <v>17.47</v>
      </c>
      <c r="P894" s="15">
        <v>90</v>
      </c>
      <c r="Q894" s="15">
        <f>IFERROR(Table37[[#This Row],[Total]]/Table37[[#This Row],[Mins]]*Table37[[#This Row],[Adj mins]],0)</f>
        <v>2.9004006868918148</v>
      </c>
      <c r="R894" s="15">
        <v>2.7</v>
      </c>
      <c r="S894" s="16">
        <v>80</v>
      </c>
      <c r="T894" s="17">
        <v>1E-3</v>
      </c>
      <c r="U894" s="16">
        <v>10</v>
      </c>
      <c r="V894" s="71">
        <v>3.3</v>
      </c>
      <c r="W894" s="401" t="str">
        <f>IF(ISNA(MATCH($D894,'My Squad'!$C$2:$C$16,0)),"","Yes")</f>
        <v/>
      </c>
    </row>
    <row r="895" spans="1:23" ht="15.75" thickBot="1" x14ac:dyDescent="0.3">
      <c r="A895" s="577">
        <v>415</v>
      </c>
      <c r="B895" s="73">
        <v>11</v>
      </c>
      <c r="C895" s="5" t="s">
        <v>40</v>
      </c>
      <c r="D895" s="5" t="s">
        <v>175</v>
      </c>
      <c r="E895" s="70" t="s">
        <v>14</v>
      </c>
      <c r="F895" s="71">
        <v>5.4</v>
      </c>
      <c r="G895" s="71">
        <v>0.4</v>
      </c>
      <c r="H895" s="71">
        <v>0.154</v>
      </c>
      <c r="I895" s="71">
        <v>0.6336666666666666</v>
      </c>
      <c r="J895" s="71">
        <v>0</v>
      </c>
      <c r="K895" s="71">
        <v>1.5923333333333334</v>
      </c>
      <c r="L895" s="71">
        <v>0.14533333333333334</v>
      </c>
      <c r="M895" s="72">
        <v>2.9253333333333331</v>
      </c>
      <c r="N895" s="23">
        <v>0.17135802469135797</v>
      </c>
      <c r="O895" s="16">
        <v>80.215999999999994</v>
      </c>
      <c r="P895" s="15">
        <v>90</v>
      </c>
      <c r="Q895" s="15">
        <f>IFERROR(Table37[[#This Row],[Total]]/Table37[[#This Row],[Mins]]*Table37[[#This Row],[Adj mins]],0)</f>
        <v>3.2821382267876738</v>
      </c>
      <c r="R895" s="15">
        <v>6.3</v>
      </c>
      <c r="S895" s="16">
        <v>81</v>
      </c>
      <c r="T895" s="17">
        <v>1.1000000000000001E-2</v>
      </c>
      <c r="U895" s="16">
        <v>15</v>
      </c>
      <c r="V895" s="71">
        <v>2.1</v>
      </c>
      <c r="W895" s="401" t="str">
        <f>IF(ISNA(MATCH($D895,'My Squad'!$C$2:$C$16,0)),"","Yes")</f>
        <v/>
      </c>
    </row>
    <row r="896" spans="1:23" ht="15.75" thickBot="1" x14ac:dyDescent="0.3">
      <c r="A896" s="577">
        <v>407</v>
      </c>
      <c r="B896" s="73">
        <v>11</v>
      </c>
      <c r="C896" s="5" t="s">
        <v>40</v>
      </c>
      <c r="D896" s="5" t="s">
        <v>189</v>
      </c>
      <c r="E896" s="70" t="s">
        <v>14</v>
      </c>
      <c r="F896" s="71">
        <v>4.5</v>
      </c>
      <c r="G896" s="71">
        <v>0</v>
      </c>
      <c r="H896" s="71">
        <v>0</v>
      </c>
      <c r="I896" s="71">
        <v>0</v>
      </c>
      <c r="J896" s="71">
        <v>0</v>
      </c>
      <c r="K896" s="71">
        <v>0</v>
      </c>
      <c r="L896" s="71">
        <v>0</v>
      </c>
      <c r="M896" s="72">
        <v>0</v>
      </c>
      <c r="N896" s="23">
        <v>-0.44444444444444442</v>
      </c>
      <c r="O896" s="16">
        <v>0</v>
      </c>
      <c r="P896" s="15">
        <v>90</v>
      </c>
      <c r="Q896" s="15">
        <f>IFERROR(Table37[[#This Row],[Total]]/Table37[[#This Row],[Mins]]*Table37[[#This Row],[Adj mins]],0)</f>
        <v>0</v>
      </c>
      <c r="R896" s="15">
        <v>0</v>
      </c>
      <c r="S896" s="16" t="s">
        <v>374</v>
      </c>
      <c r="T896" s="17">
        <v>0</v>
      </c>
      <c r="U896" s="16">
        <v>0</v>
      </c>
      <c r="V896" s="71">
        <v>0</v>
      </c>
      <c r="W896" s="401" t="str">
        <f>IF(ISNA(MATCH($D896,'My Squad'!$C$2:$C$16,0)),"","Yes")</f>
        <v/>
      </c>
    </row>
    <row r="897" spans="1:23" ht="15.75" thickBot="1" x14ac:dyDescent="0.3">
      <c r="A897" s="577">
        <v>418</v>
      </c>
      <c r="B897" s="73">
        <v>11</v>
      </c>
      <c r="C897" s="5" t="s">
        <v>40</v>
      </c>
      <c r="D897" s="5" t="s">
        <v>86</v>
      </c>
      <c r="E897" s="70" t="s">
        <v>14</v>
      </c>
      <c r="F897" s="71">
        <v>5.6</v>
      </c>
      <c r="G897" s="71">
        <v>5.3999999999999999E-2</v>
      </c>
      <c r="H897" s="71">
        <v>0.36799999999999999</v>
      </c>
      <c r="I897" s="71">
        <v>0.33833333333333337</v>
      </c>
      <c r="J897" s="71">
        <v>0</v>
      </c>
      <c r="K897" s="71">
        <v>0.80600000000000005</v>
      </c>
      <c r="L897" s="71">
        <v>0.17766666666666667</v>
      </c>
      <c r="M897" s="72">
        <v>1.744</v>
      </c>
      <c r="N897" s="23">
        <v>-4.5714285714285721E-2</v>
      </c>
      <c r="O897" s="16">
        <v>38.920333333333332</v>
      </c>
      <c r="P897" s="15">
        <v>90</v>
      </c>
      <c r="Q897" s="15">
        <f>IFERROR(Table37[[#This Row],[Total]]/Table37[[#This Row],[Mins]]*Table37[[#This Row],[Adj mins]],0)</f>
        <v>4.0328534356506029</v>
      </c>
      <c r="R897" s="15">
        <v>3.1</v>
      </c>
      <c r="S897" s="16">
        <v>56</v>
      </c>
      <c r="T897" s="17">
        <v>3.9E-2</v>
      </c>
      <c r="U897" s="16">
        <v>13</v>
      </c>
      <c r="V897" s="71">
        <v>2.6</v>
      </c>
      <c r="W897" s="401" t="str">
        <f>IF(ISNA(MATCH($D897,'My Squad'!$C$2:$C$16,0)),"","Yes")</f>
        <v/>
      </c>
    </row>
    <row r="898" spans="1:23" ht="15.75" thickBot="1" x14ac:dyDescent="0.3">
      <c r="A898" s="577">
        <v>399</v>
      </c>
      <c r="B898" s="73">
        <v>11</v>
      </c>
      <c r="C898" s="5" t="s">
        <v>40</v>
      </c>
      <c r="D898" s="5" t="s">
        <v>269</v>
      </c>
      <c r="E898" s="70" t="s">
        <v>14</v>
      </c>
      <c r="F898" s="71">
        <v>4.3</v>
      </c>
      <c r="G898" s="71">
        <v>0</v>
      </c>
      <c r="H898" s="71">
        <v>0.53800000000000003</v>
      </c>
      <c r="I898" s="71">
        <v>0.56333333333333346</v>
      </c>
      <c r="J898" s="71">
        <v>0</v>
      </c>
      <c r="K898" s="71">
        <v>1.3806666666666667</v>
      </c>
      <c r="L898" s="71">
        <v>0.30066666666666669</v>
      </c>
      <c r="M898" s="72">
        <v>2.7826666666666666</v>
      </c>
      <c r="N898" s="23">
        <v>0.18201550387596899</v>
      </c>
      <c r="O898" s="16">
        <v>72.259</v>
      </c>
      <c r="P898" s="15">
        <v>90</v>
      </c>
      <c r="Q898" s="15">
        <f>IFERROR(Table37[[#This Row],[Total]]/Table37[[#This Row],[Mins]]*Table37[[#This Row],[Adj mins]],0)</f>
        <v>3.4658658437011303</v>
      </c>
      <c r="R898" s="15">
        <v>6.7</v>
      </c>
      <c r="S898" s="16">
        <v>67</v>
      </c>
      <c r="T898" s="17">
        <v>2.1000000000000001E-2</v>
      </c>
      <c r="U898" s="16">
        <v>22</v>
      </c>
      <c r="V898" s="71">
        <v>2.4</v>
      </c>
      <c r="W898" s="401" t="str">
        <f>IF(ISNA(MATCH($D898,'My Squad'!$C$2:$C$16,0)),"","Yes")</f>
        <v/>
      </c>
    </row>
    <row r="899" spans="1:23" ht="15.75" thickBot="1" x14ac:dyDescent="0.3">
      <c r="A899" s="577">
        <v>416</v>
      </c>
      <c r="B899" s="73">
        <v>11</v>
      </c>
      <c r="C899" s="5" t="s">
        <v>40</v>
      </c>
      <c r="D899" s="5" t="s">
        <v>349</v>
      </c>
      <c r="E899" s="70" t="s">
        <v>14</v>
      </c>
      <c r="F899" s="71">
        <v>4</v>
      </c>
      <c r="G899" s="71">
        <v>0</v>
      </c>
      <c r="H899" s="71">
        <v>3.0000000000000001E-3</v>
      </c>
      <c r="I899" s="71">
        <v>4.9999999999999992E-3</v>
      </c>
      <c r="J899" s="71">
        <v>0</v>
      </c>
      <c r="K899" s="71">
        <v>2.8666666666666667E-2</v>
      </c>
      <c r="L899" s="71">
        <v>2.3333333333333335E-3</v>
      </c>
      <c r="M899" s="72">
        <v>3.9E-2</v>
      </c>
      <c r="N899" s="23">
        <v>-0.49025000000000002</v>
      </c>
      <c r="O899" s="16">
        <v>1.38</v>
      </c>
      <c r="P899" s="15">
        <v>90</v>
      </c>
      <c r="Q899" s="15">
        <f>IFERROR(Table37[[#This Row],[Total]]/Table37[[#This Row],[Mins]]*Table37[[#This Row],[Adj mins]],0)</f>
        <v>2.5434782608695654</v>
      </c>
      <c r="R899" s="15">
        <v>0</v>
      </c>
      <c r="S899" s="16">
        <v>0</v>
      </c>
      <c r="T899" s="17">
        <v>4.0000000000000001E-3</v>
      </c>
      <c r="U899" s="16">
        <v>0</v>
      </c>
      <c r="V899" s="71">
        <v>0</v>
      </c>
      <c r="W899" s="401" t="str">
        <f>IF(ISNA(MATCH($D899,'My Squad'!$C$2:$C$16,0)),"","Yes")</f>
        <v/>
      </c>
    </row>
    <row r="900" spans="1:23" ht="15.75" thickBot="1" x14ac:dyDescent="0.3">
      <c r="A900" s="577">
        <v>404</v>
      </c>
      <c r="B900" s="73">
        <v>11</v>
      </c>
      <c r="C900" s="5" t="s">
        <v>40</v>
      </c>
      <c r="D900" s="5" t="s">
        <v>299</v>
      </c>
      <c r="E900" s="70" t="s">
        <v>14</v>
      </c>
      <c r="F900" s="71">
        <v>4.4000000000000004</v>
      </c>
      <c r="G900" s="71">
        <v>0.01</v>
      </c>
      <c r="H900" s="71">
        <v>2.4E-2</v>
      </c>
      <c r="I900" s="71">
        <v>0.15033333333333332</v>
      </c>
      <c r="J900" s="71">
        <v>0</v>
      </c>
      <c r="K900" s="71">
        <v>0.36599999999999999</v>
      </c>
      <c r="L900" s="71">
        <v>2.8666666666666667E-2</v>
      </c>
      <c r="M900" s="72">
        <v>0.57899999999999996</v>
      </c>
      <c r="N900" s="23">
        <v>-0.32295454545454544</v>
      </c>
      <c r="O900" s="16">
        <v>17.735333333333333</v>
      </c>
      <c r="P900" s="15">
        <v>90</v>
      </c>
      <c r="Q900" s="15">
        <f>IFERROR(Table37[[#This Row],[Total]]/Table37[[#This Row],[Mins]]*Table37[[#This Row],[Adj mins]],0)</f>
        <v>2.9382024583693567</v>
      </c>
      <c r="R900" s="15">
        <v>2.2999999999999998</v>
      </c>
      <c r="S900" s="16">
        <v>35</v>
      </c>
      <c r="T900" s="17">
        <v>1E-3</v>
      </c>
      <c r="U900" s="16">
        <v>9</v>
      </c>
      <c r="V900" s="71">
        <v>1.5</v>
      </c>
      <c r="W900" s="401" t="str">
        <f>IF(ISNA(MATCH($D900,'My Squad'!$C$2:$C$16,0)),"","Yes")</f>
        <v/>
      </c>
    </row>
    <row r="901" spans="1:23" ht="15.75" thickBot="1" x14ac:dyDescent="0.3">
      <c r="A901" s="577">
        <v>393</v>
      </c>
      <c r="B901" s="73">
        <v>11</v>
      </c>
      <c r="C901" s="5" t="s">
        <v>40</v>
      </c>
      <c r="D901" s="5" t="s">
        <v>350</v>
      </c>
      <c r="E901" s="70" t="s">
        <v>14</v>
      </c>
      <c r="F901" s="71">
        <v>4.4000000000000004</v>
      </c>
      <c r="G901" s="71">
        <v>0</v>
      </c>
      <c r="H901" s="71">
        <v>0</v>
      </c>
      <c r="I901" s="71">
        <v>0</v>
      </c>
      <c r="J901" s="71">
        <v>0</v>
      </c>
      <c r="K901" s="71">
        <v>0</v>
      </c>
      <c r="L901" s="71">
        <v>0</v>
      </c>
      <c r="M901" s="72">
        <v>0</v>
      </c>
      <c r="N901" s="23">
        <v>-0.45454545454545453</v>
      </c>
      <c r="O901" s="16">
        <v>0</v>
      </c>
      <c r="P901" s="15">
        <v>90</v>
      </c>
      <c r="Q901" s="15">
        <f>IFERROR(Table37[[#This Row],[Total]]/Table37[[#This Row],[Mins]]*Table37[[#This Row],[Adj mins]],0)</f>
        <v>0</v>
      </c>
      <c r="R901" s="15">
        <v>0</v>
      </c>
      <c r="S901" s="16" t="s">
        <v>374</v>
      </c>
      <c r="T901" s="17">
        <v>0</v>
      </c>
      <c r="U901" s="16">
        <v>0</v>
      </c>
      <c r="V901" s="71">
        <v>0</v>
      </c>
      <c r="W901" s="401" t="str">
        <f>IF(ISNA(MATCH($D901,'My Squad'!$C$2:$C$16,0)),"","Yes")</f>
        <v/>
      </c>
    </row>
    <row r="902" spans="1:23" ht="15.75" thickBot="1" x14ac:dyDescent="0.3">
      <c r="A902" s="577">
        <v>409</v>
      </c>
      <c r="B902" s="73">
        <v>11</v>
      </c>
      <c r="C902" s="5" t="s">
        <v>40</v>
      </c>
      <c r="D902" s="5" t="s">
        <v>167</v>
      </c>
      <c r="E902" s="70" t="s">
        <v>14</v>
      </c>
      <c r="F902" s="71">
        <v>4.5</v>
      </c>
      <c r="G902" s="71">
        <v>0</v>
      </c>
      <c r="H902" s="71">
        <v>0.08</v>
      </c>
      <c r="I902" s="71">
        <v>0.37566666666666665</v>
      </c>
      <c r="J902" s="71">
        <v>0</v>
      </c>
      <c r="K902" s="71">
        <v>1.0626666666666666</v>
      </c>
      <c r="L902" s="71">
        <v>0.13266666666666665</v>
      </c>
      <c r="M902" s="72">
        <v>1.651</v>
      </c>
      <c r="N902" s="23">
        <v>-7.7555555555555544E-2</v>
      </c>
      <c r="O902" s="16">
        <v>50.304333333333332</v>
      </c>
      <c r="P902" s="15">
        <v>90</v>
      </c>
      <c r="Q902" s="15">
        <f>IFERROR(Table37[[#This Row],[Total]]/Table37[[#This Row],[Mins]]*Table37[[#This Row],[Adj mins]],0)</f>
        <v>2.953821075719123</v>
      </c>
      <c r="R902" s="15">
        <v>5.9</v>
      </c>
      <c r="S902" s="16">
        <v>59</v>
      </c>
      <c r="T902" s="17">
        <v>1.9E-2</v>
      </c>
      <c r="U902" s="16">
        <v>18</v>
      </c>
      <c r="V902" s="71">
        <v>2</v>
      </c>
      <c r="W902" s="401" t="str">
        <f>IF(ISNA(MATCH($D902,'My Squad'!$C$2:$C$16,0)),"","Yes")</f>
        <v/>
      </c>
    </row>
    <row r="903" spans="1:23" ht="15.75" thickBot="1" x14ac:dyDescent="0.3">
      <c r="A903" s="577">
        <v>398</v>
      </c>
      <c r="B903" s="73">
        <v>11</v>
      </c>
      <c r="C903" s="5" t="s">
        <v>40</v>
      </c>
      <c r="D903" s="5" t="s">
        <v>76</v>
      </c>
      <c r="E903" s="70" t="s">
        <v>13</v>
      </c>
      <c r="F903" s="71">
        <v>7.2</v>
      </c>
      <c r="G903" s="71">
        <v>0.82166666666666666</v>
      </c>
      <c r="H903" s="71">
        <v>0.55000000000000004</v>
      </c>
      <c r="I903" s="71">
        <v>0.247</v>
      </c>
      <c r="J903" s="71">
        <v>0</v>
      </c>
      <c r="K903" s="71">
        <v>1.5099999999999998</v>
      </c>
      <c r="L903" s="71">
        <v>0.30366666666666664</v>
      </c>
      <c r="M903" s="72">
        <v>3.4323333333333332</v>
      </c>
      <c r="N903" s="23">
        <v>0.19893518518518516</v>
      </c>
      <c r="O903" s="16">
        <v>79.710666666666668</v>
      </c>
      <c r="P903" s="15">
        <v>90</v>
      </c>
      <c r="Q903" s="15">
        <f>IFERROR(Table37[[#This Row],[Total]]/Table37[[#This Row],[Mins]]*Table37[[#This Row],[Adj mins]],0)</f>
        <v>3.8753909974407441</v>
      </c>
      <c r="R903" s="15">
        <v>7.6</v>
      </c>
      <c r="S903" s="16">
        <v>85</v>
      </c>
      <c r="T903" s="17">
        <v>9.0999999999999998E-2</v>
      </c>
      <c r="U903" s="16">
        <v>31</v>
      </c>
      <c r="V903" s="71">
        <v>3.9</v>
      </c>
      <c r="W903" s="401" t="str">
        <f>IF(ISNA(MATCH($D903,'My Squad'!$C$2:$C$16,0)),"","Yes")</f>
        <v/>
      </c>
    </row>
    <row r="904" spans="1:23" ht="15.75" thickBot="1" x14ac:dyDescent="0.3">
      <c r="A904" s="577">
        <v>394</v>
      </c>
      <c r="B904" s="73">
        <v>11</v>
      </c>
      <c r="C904" s="5" t="s">
        <v>40</v>
      </c>
      <c r="D904" s="5" t="s">
        <v>141</v>
      </c>
      <c r="E904" s="70" t="s">
        <v>13</v>
      </c>
      <c r="F904" s="71">
        <v>6.2</v>
      </c>
      <c r="G904" s="71">
        <v>0.38333333333333336</v>
      </c>
      <c r="H904" s="71">
        <v>0.36099999999999999</v>
      </c>
      <c r="I904" s="71">
        <v>0.25766666666666665</v>
      </c>
      <c r="J904" s="71">
        <v>0</v>
      </c>
      <c r="K904" s="71">
        <v>1.6260000000000001</v>
      </c>
      <c r="L904" s="71">
        <v>0.17166666666666666</v>
      </c>
      <c r="M904" s="72">
        <v>2.7996666666666665</v>
      </c>
      <c r="N904" s="23">
        <v>0.12897849462365588</v>
      </c>
      <c r="O904" s="16">
        <v>83.796666666666667</v>
      </c>
      <c r="P904" s="15">
        <v>90</v>
      </c>
      <c r="Q904" s="15">
        <f>IFERROR(Table37[[#This Row],[Total]]/Table37[[#This Row],[Mins]]*Table37[[#This Row],[Adj mins]],0)</f>
        <v>3.0069215163689886</v>
      </c>
      <c r="R904" s="15">
        <v>8.9</v>
      </c>
      <c r="S904" s="16">
        <v>89</v>
      </c>
      <c r="T904" s="17">
        <v>1.8000000000000002E-2</v>
      </c>
      <c r="U904" s="16">
        <v>23</v>
      </c>
      <c r="V904" s="71">
        <v>2.6</v>
      </c>
      <c r="W904" s="401" t="str">
        <f>IF(ISNA(MATCH($D904,'My Squad'!$C$2:$C$16,0)),"","Yes")</f>
        <v/>
      </c>
    </row>
    <row r="905" spans="1:23" ht="15.75" thickBot="1" x14ac:dyDescent="0.3">
      <c r="A905" s="577">
        <v>392</v>
      </c>
      <c r="B905" s="73">
        <v>11</v>
      </c>
      <c r="C905" s="5" t="s">
        <v>40</v>
      </c>
      <c r="D905" s="5" t="s">
        <v>352</v>
      </c>
      <c r="E905" s="70" t="s">
        <v>13</v>
      </c>
      <c r="F905" s="71">
        <v>6.5</v>
      </c>
      <c r="G905" s="71">
        <v>0.89666666666666661</v>
      </c>
      <c r="H905" s="71">
        <v>0.29899999999999999</v>
      </c>
      <c r="I905" s="71">
        <v>0.17833333333333334</v>
      </c>
      <c r="J905" s="71">
        <v>0</v>
      </c>
      <c r="K905" s="71">
        <v>1.1919999999999999</v>
      </c>
      <c r="L905" s="71">
        <v>0.22</v>
      </c>
      <c r="M905" s="72">
        <v>2.786</v>
      </c>
      <c r="N905" s="23">
        <v>0.12092307692307692</v>
      </c>
      <c r="O905" s="16">
        <v>57.074333333333335</v>
      </c>
      <c r="P905" s="15">
        <v>90</v>
      </c>
      <c r="Q905" s="15">
        <f>IFERROR(Table37[[#This Row],[Total]]/Table37[[#This Row],[Mins]]*Table37[[#This Row],[Adj mins]],0)</f>
        <v>4.3932182008258236</v>
      </c>
      <c r="R905" s="15">
        <v>5.3</v>
      </c>
      <c r="S905" s="16">
        <v>53</v>
      </c>
      <c r="T905" s="17">
        <v>3.3000000000000002E-2</v>
      </c>
      <c r="U905" s="16">
        <v>41</v>
      </c>
      <c r="V905" s="71">
        <v>4.5999999999999996</v>
      </c>
      <c r="W905" s="401" t="str">
        <f>IF(ISNA(MATCH($D905,'My Squad'!$C$2:$C$16,0)),"","Yes")</f>
        <v/>
      </c>
    </row>
    <row r="906" spans="1:23" ht="15.75" thickBot="1" x14ac:dyDescent="0.3">
      <c r="A906" s="577">
        <v>402</v>
      </c>
      <c r="B906" s="73">
        <v>11</v>
      </c>
      <c r="C906" s="5" t="s">
        <v>40</v>
      </c>
      <c r="D906" s="5" t="s">
        <v>353</v>
      </c>
      <c r="E906" s="70" t="s">
        <v>13</v>
      </c>
      <c r="F906" s="71">
        <v>5.0999999999999996</v>
      </c>
      <c r="G906" s="71">
        <v>0.20499999999999999</v>
      </c>
      <c r="H906" s="71">
        <v>0.24299999999999999</v>
      </c>
      <c r="I906" s="71">
        <v>0.11799999999999999</v>
      </c>
      <c r="J906" s="71">
        <v>0</v>
      </c>
      <c r="K906" s="71">
        <v>0.78133333333333332</v>
      </c>
      <c r="L906" s="71">
        <v>5.0666666666666665E-2</v>
      </c>
      <c r="M906" s="72">
        <v>1.3979999999999999</v>
      </c>
      <c r="N906" s="23">
        <v>-0.11803921568627454</v>
      </c>
      <c r="O906" s="16">
        <v>37.993333333333332</v>
      </c>
      <c r="P906" s="15">
        <v>90</v>
      </c>
      <c r="Q906" s="15">
        <f>IFERROR(Table37[[#This Row],[Total]]/Table37[[#This Row],[Mins]]*Table37[[#This Row],[Adj mins]],0)</f>
        <v>3.3116336199333216</v>
      </c>
      <c r="R906" s="15">
        <v>5.5</v>
      </c>
      <c r="S906" s="16">
        <v>55</v>
      </c>
      <c r="T906" s="17">
        <v>4.0000000000000001E-3</v>
      </c>
      <c r="U906" s="16">
        <v>19</v>
      </c>
      <c r="V906" s="71">
        <v>2.1</v>
      </c>
      <c r="W906" s="401" t="str">
        <f>IF(ISNA(MATCH($D906,'My Squad'!$C$2:$C$16,0)),"","Yes")</f>
        <v/>
      </c>
    </row>
    <row r="907" spans="1:23" ht="15.75" thickBot="1" x14ac:dyDescent="0.3">
      <c r="A907" s="577">
        <v>420</v>
      </c>
      <c r="B907" s="73">
        <v>11</v>
      </c>
      <c r="C907" s="5" t="s">
        <v>40</v>
      </c>
      <c r="D907" s="5" t="s">
        <v>354</v>
      </c>
      <c r="E907" s="70" t="s">
        <v>13</v>
      </c>
      <c r="F907" s="71">
        <v>4.8</v>
      </c>
      <c r="G907" s="71">
        <v>0.23499999999999999</v>
      </c>
      <c r="H907" s="71">
        <v>0.14899999999999999</v>
      </c>
      <c r="I907" s="71">
        <v>9.2333333333333337E-2</v>
      </c>
      <c r="J907" s="71">
        <v>0</v>
      </c>
      <c r="K907" s="71">
        <v>0.66166666666666663</v>
      </c>
      <c r="L907" s="71">
        <v>6.1666666666666668E-2</v>
      </c>
      <c r="M907" s="72">
        <v>1.1996666666666667</v>
      </c>
      <c r="N907" s="23">
        <v>-0.16673611111111111</v>
      </c>
      <c r="O907" s="16">
        <v>30.03</v>
      </c>
      <c r="P907" s="15">
        <v>90</v>
      </c>
      <c r="Q907" s="15">
        <f>IFERROR(Table37[[#This Row],[Total]]/Table37[[#This Row],[Mins]]*Table37[[#This Row],[Adj mins]],0)</f>
        <v>3.5954045954045957</v>
      </c>
      <c r="R907" s="15">
        <v>2.2000000000000002</v>
      </c>
      <c r="S907" s="16">
        <v>28</v>
      </c>
      <c r="T907" s="17">
        <v>2E-3</v>
      </c>
      <c r="U907" s="16">
        <v>10</v>
      </c>
      <c r="V907" s="71">
        <v>1.4</v>
      </c>
      <c r="W907" s="401" t="str">
        <f>IF(ISNA(MATCH($D907,'My Squad'!$C$2:$C$16,0)),"","Yes")</f>
        <v/>
      </c>
    </row>
    <row r="908" spans="1:23" ht="15.75" thickBot="1" x14ac:dyDescent="0.3">
      <c r="A908" s="577">
        <v>403</v>
      </c>
      <c r="B908" s="73">
        <v>11</v>
      </c>
      <c r="C908" s="5" t="s">
        <v>40</v>
      </c>
      <c r="D908" s="5" t="s">
        <v>138</v>
      </c>
      <c r="E908" s="70" t="s">
        <v>13</v>
      </c>
      <c r="F908" s="71">
        <v>6</v>
      </c>
      <c r="G908" s="71">
        <v>0.54</v>
      </c>
      <c r="H908" s="71">
        <v>0.216</v>
      </c>
      <c r="I908" s="71">
        <v>0.19633333333333333</v>
      </c>
      <c r="J908" s="71">
        <v>0</v>
      </c>
      <c r="K908" s="71">
        <v>1.127</v>
      </c>
      <c r="L908" s="71">
        <v>0.15033333333333335</v>
      </c>
      <c r="M908" s="72">
        <v>2.2296666666666667</v>
      </c>
      <c r="N908" s="23">
        <v>3.8277777777777779E-2</v>
      </c>
      <c r="O908" s="16">
        <v>62.341333333333331</v>
      </c>
      <c r="P908" s="15">
        <v>90</v>
      </c>
      <c r="Q908" s="15">
        <f>IFERROR(Table37[[#This Row],[Total]]/Table37[[#This Row],[Mins]]*Table37[[#This Row],[Adj mins]],0)</f>
        <v>3.2188916930447427</v>
      </c>
      <c r="R908" s="15">
        <v>8.3000000000000007</v>
      </c>
      <c r="S908" s="16">
        <v>83</v>
      </c>
      <c r="T908" s="17">
        <v>1.4999999999999999E-2</v>
      </c>
      <c r="U908" s="16">
        <v>23</v>
      </c>
      <c r="V908" s="71">
        <v>2.6</v>
      </c>
      <c r="W908" s="401" t="str">
        <f>IF(ISNA(MATCH($D908,'My Squad'!$C$2:$C$16,0)),"","Yes")</f>
        <v/>
      </c>
    </row>
    <row r="909" spans="1:23" ht="15.75" thickBot="1" x14ac:dyDescent="0.3">
      <c r="A909" s="577">
        <v>411</v>
      </c>
      <c r="B909" s="73">
        <v>11</v>
      </c>
      <c r="C909" s="5" t="s">
        <v>40</v>
      </c>
      <c r="D909" s="5" t="s">
        <v>139</v>
      </c>
      <c r="E909" s="70" t="s">
        <v>13</v>
      </c>
      <c r="F909" s="71">
        <v>5</v>
      </c>
      <c r="G909" s="71">
        <v>6.6666666666666671E-3</v>
      </c>
      <c r="H909" s="71">
        <v>7.0000000000000001E-3</v>
      </c>
      <c r="I909" s="71">
        <v>7.6666666666666662E-3</v>
      </c>
      <c r="J909" s="71">
        <v>0</v>
      </c>
      <c r="K909" s="71">
        <v>5.8333333333333334E-2</v>
      </c>
      <c r="L909" s="71">
        <v>2.6666666666666666E-3</v>
      </c>
      <c r="M909" s="72">
        <v>8.2333333333333328E-2</v>
      </c>
      <c r="N909" s="23">
        <v>-0.38353333333333334</v>
      </c>
      <c r="O909" s="16">
        <v>2.64</v>
      </c>
      <c r="P909" s="15">
        <v>90</v>
      </c>
      <c r="Q909" s="15">
        <f>IFERROR(Table37[[#This Row],[Total]]/Table37[[#This Row],[Mins]]*Table37[[#This Row],[Adj mins]],0)</f>
        <v>2.8068181818181817</v>
      </c>
      <c r="R909" s="15">
        <v>0</v>
      </c>
      <c r="S909" s="16">
        <v>0</v>
      </c>
      <c r="T909" s="17">
        <v>0</v>
      </c>
      <c r="U909" s="16">
        <v>0</v>
      </c>
      <c r="V909" s="71">
        <v>0</v>
      </c>
      <c r="W909" s="401" t="str">
        <f>IF(ISNA(MATCH($D909,'My Squad'!$C$2:$C$16,0)),"","Yes")</f>
        <v/>
      </c>
    </row>
    <row r="910" spans="1:23" ht="15.75" thickBot="1" x14ac:dyDescent="0.3">
      <c r="A910" s="577">
        <v>417</v>
      </c>
      <c r="B910" s="73">
        <v>11</v>
      </c>
      <c r="C910" s="5" t="s">
        <v>40</v>
      </c>
      <c r="D910" s="5" t="s">
        <v>659</v>
      </c>
      <c r="E910" s="70" t="s">
        <v>13</v>
      </c>
      <c r="F910" s="71">
        <v>5.5</v>
      </c>
      <c r="G910" s="71">
        <v>0.435</v>
      </c>
      <c r="H910" s="71">
        <v>0.215</v>
      </c>
      <c r="I910" s="71">
        <v>0.19766666666666666</v>
      </c>
      <c r="J910" s="71">
        <v>0</v>
      </c>
      <c r="K910" s="71">
        <v>1.1446666666666667</v>
      </c>
      <c r="L910" s="71">
        <v>0.17</v>
      </c>
      <c r="M910" s="72">
        <v>2.1623333333333332</v>
      </c>
      <c r="N910" s="23">
        <v>2.9515151515151494E-2</v>
      </c>
      <c r="O910" s="16">
        <v>65.398333333333326</v>
      </c>
      <c r="P910" s="15">
        <v>90</v>
      </c>
      <c r="Q910" s="15">
        <f>IFERROR(Table37[[#This Row],[Total]]/Table37[[#This Row],[Mins]]*Table37[[#This Row],[Adj mins]],0)</f>
        <v>2.9757639083564826</v>
      </c>
      <c r="R910" s="15">
        <v>4</v>
      </c>
      <c r="S910" s="16">
        <v>52</v>
      </c>
      <c r="T910" s="17">
        <v>3.0000000000000001E-3</v>
      </c>
      <c r="U910" s="16">
        <v>10</v>
      </c>
      <c r="V910" s="71">
        <v>1.4</v>
      </c>
      <c r="W910" s="401" t="str">
        <f>IF(ISNA(MATCH($D910,'My Squad'!$C$2:$C$16,0)),"","Yes")</f>
        <v/>
      </c>
    </row>
    <row r="911" spans="1:23" ht="15.75" thickBot="1" x14ac:dyDescent="0.3">
      <c r="A911" s="577">
        <v>391</v>
      </c>
      <c r="B911" s="73">
        <v>11</v>
      </c>
      <c r="C911" s="5" t="s">
        <v>40</v>
      </c>
      <c r="D911" s="5" t="s">
        <v>121</v>
      </c>
      <c r="E911" s="70" t="s">
        <v>13</v>
      </c>
      <c r="F911" s="71">
        <v>5.6</v>
      </c>
      <c r="G911" s="71">
        <v>5.8333333333333334E-2</v>
      </c>
      <c r="H911" s="71">
        <v>2.9000000000000001E-2</v>
      </c>
      <c r="I911" s="71">
        <v>1.4333333333333333E-2</v>
      </c>
      <c r="J911" s="71">
        <v>0</v>
      </c>
      <c r="K911" s="71">
        <v>0.11733333333333333</v>
      </c>
      <c r="L911" s="71">
        <v>1.9333333333333334E-2</v>
      </c>
      <c r="M911" s="72">
        <v>0.23833333333333334</v>
      </c>
      <c r="N911" s="23">
        <v>-0.31458333333333338</v>
      </c>
      <c r="O911" s="16">
        <v>5.496666666666667</v>
      </c>
      <c r="P911" s="15">
        <v>90</v>
      </c>
      <c r="Q911" s="15">
        <f>IFERROR(Table37[[#This Row],[Total]]/Table37[[#This Row],[Mins]]*Table37[[#This Row],[Adj mins]],0)</f>
        <v>3.9023650697392358</v>
      </c>
      <c r="R911" s="15">
        <v>1.2</v>
      </c>
      <c r="S911" s="16">
        <v>21</v>
      </c>
      <c r="T911" s="17">
        <v>4.0000000000000001E-3</v>
      </c>
      <c r="U911" s="16">
        <v>6</v>
      </c>
      <c r="V911" s="71">
        <v>1.2</v>
      </c>
      <c r="W911" s="401" t="str">
        <f>IF(ISNA(MATCH($D911,'My Squad'!$C$2:$C$16,0)),"","Yes")</f>
        <v/>
      </c>
    </row>
    <row r="912" spans="1:23" ht="15.75" thickBot="1" x14ac:dyDescent="0.3">
      <c r="A912" s="577">
        <v>410</v>
      </c>
      <c r="B912" s="73">
        <v>11</v>
      </c>
      <c r="C912" s="5" t="s">
        <v>40</v>
      </c>
      <c r="D912" s="5" t="s">
        <v>355</v>
      </c>
      <c r="E912" s="70" t="s">
        <v>13</v>
      </c>
      <c r="F912" s="71">
        <v>4.7</v>
      </c>
      <c r="G912" s="71">
        <v>0.13333333333333333</v>
      </c>
      <c r="H912" s="71">
        <v>7.3999999999999996E-2</v>
      </c>
      <c r="I912" s="71">
        <v>8.2000000000000003E-2</v>
      </c>
      <c r="J912" s="71">
        <v>0</v>
      </c>
      <c r="K912" s="71">
        <v>0.5033333333333333</v>
      </c>
      <c r="L912" s="71">
        <v>3.7666666666666668E-2</v>
      </c>
      <c r="M912" s="72">
        <v>0.83033333333333337</v>
      </c>
      <c r="N912" s="23">
        <v>-0.24886524822695033</v>
      </c>
      <c r="O912" s="16">
        <v>24.634666666666668</v>
      </c>
      <c r="P912" s="15">
        <v>90</v>
      </c>
      <c r="Q912" s="15">
        <f>IFERROR(Table37[[#This Row],[Total]]/Table37[[#This Row],[Mins]]*Table37[[#This Row],[Adj mins]],0)</f>
        <v>3.0335299848452046</v>
      </c>
      <c r="R912" s="15">
        <v>3.7</v>
      </c>
      <c r="S912" s="16">
        <v>42</v>
      </c>
      <c r="T912" s="17">
        <v>5.0000000000000001E-3</v>
      </c>
      <c r="U912" s="16">
        <v>10</v>
      </c>
      <c r="V912" s="71">
        <v>1.2</v>
      </c>
      <c r="W912" s="401" t="str">
        <f>IF(ISNA(MATCH($D912,'My Squad'!$C$2:$C$16,0)),"","Yes")</f>
        <v/>
      </c>
    </row>
    <row r="913" spans="1:23" ht="15.75" thickBot="1" x14ac:dyDescent="0.3">
      <c r="A913" s="577">
        <v>401</v>
      </c>
      <c r="B913" s="73">
        <v>11</v>
      </c>
      <c r="C913" s="5" t="s">
        <v>40</v>
      </c>
      <c r="D913" s="5" t="s">
        <v>41</v>
      </c>
      <c r="E913" s="70" t="s">
        <v>15</v>
      </c>
      <c r="F913" s="71">
        <v>8.3000000000000007</v>
      </c>
      <c r="G913" s="71">
        <v>2.0306666666666668</v>
      </c>
      <c r="H913" s="71">
        <v>0.27100000000000002</v>
      </c>
      <c r="I913" s="71">
        <v>0</v>
      </c>
      <c r="J913" s="71">
        <v>0</v>
      </c>
      <c r="K913" s="71">
        <v>1.8153333333333332</v>
      </c>
      <c r="L913" s="71">
        <v>0.70766666666666667</v>
      </c>
      <c r="M913" s="72">
        <v>4.8246666666666664</v>
      </c>
      <c r="N913" s="23">
        <v>0.3403212851405622</v>
      </c>
      <c r="O913" s="16">
        <v>87.73566666666666</v>
      </c>
      <c r="P913" s="15">
        <v>90</v>
      </c>
      <c r="Q913" s="15">
        <f>IFERROR(Table37[[#This Row],[Total]]/Table37[[#This Row],[Mins]]*Table37[[#This Row],[Adj mins]],0)</f>
        <v>4.9491844821756263</v>
      </c>
      <c r="R913" s="15">
        <v>6.5</v>
      </c>
      <c r="S913" s="16">
        <v>84</v>
      </c>
      <c r="T913" s="17">
        <v>0.126</v>
      </c>
      <c r="U913" s="16">
        <v>27</v>
      </c>
      <c r="V913" s="71">
        <v>3.9</v>
      </c>
      <c r="W913" s="401" t="str">
        <f>IF(ISNA(MATCH($D913,'My Squad'!$C$2:$C$16,0)),"","Yes")</f>
        <v/>
      </c>
    </row>
    <row r="914" spans="1:23" ht="15.75" thickBot="1" x14ac:dyDescent="0.3">
      <c r="A914" s="577">
        <v>421</v>
      </c>
      <c r="B914" s="73">
        <v>11</v>
      </c>
      <c r="C914" s="5" t="s">
        <v>40</v>
      </c>
      <c r="D914" s="5" t="s">
        <v>356</v>
      </c>
      <c r="E914" s="70" t="s">
        <v>15</v>
      </c>
      <c r="F914" s="71">
        <v>6.9</v>
      </c>
      <c r="G914" s="71">
        <v>0</v>
      </c>
      <c r="H914" s="71">
        <v>0</v>
      </c>
      <c r="I914" s="71">
        <v>0</v>
      </c>
      <c r="J914" s="71">
        <v>0</v>
      </c>
      <c r="K914" s="71">
        <v>0</v>
      </c>
      <c r="L914" s="71">
        <v>0</v>
      </c>
      <c r="M914" s="72">
        <v>0</v>
      </c>
      <c r="N914" s="23">
        <v>-0.28985507246376813</v>
      </c>
      <c r="O914" s="16">
        <v>0</v>
      </c>
      <c r="P914" s="15">
        <v>90</v>
      </c>
      <c r="Q914" s="15">
        <f>IFERROR(Table37[[#This Row],[Total]]/Table37[[#This Row],[Mins]]*Table37[[#This Row],[Adj mins]],0)</f>
        <v>0</v>
      </c>
      <c r="R914" s="15">
        <v>0</v>
      </c>
      <c r="S914" s="16" t="s">
        <v>374</v>
      </c>
      <c r="T914" s="17">
        <v>0</v>
      </c>
      <c r="U914" s="16">
        <v>0</v>
      </c>
      <c r="V914" s="71">
        <v>0</v>
      </c>
      <c r="W914" s="401" t="str">
        <f>IF(ISNA(MATCH($D914,'My Squad'!$C$2:$C$16,0)),"","Yes")</f>
        <v/>
      </c>
    </row>
    <row r="915" spans="1:23" ht="15.75" thickBot="1" x14ac:dyDescent="0.3">
      <c r="A915" s="577">
        <v>590</v>
      </c>
      <c r="B915" s="73">
        <v>11</v>
      </c>
      <c r="C915" s="5" t="s">
        <v>40</v>
      </c>
      <c r="D915" s="5" t="s">
        <v>1067</v>
      </c>
      <c r="E915" s="70" t="s">
        <v>15</v>
      </c>
      <c r="F915" s="71">
        <v>5</v>
      </c>
      <c r="G915" s="71">
        <v>1.3333333333333333E-3</v>
      </c>
      <c r="H915" s="71">
        <v>0</v>
      </c>
      <c r="I915" s="71">
        <v>0</v>
      </c>
      <c r="J915" s="71">
        <v>0</v>
      </c>
      <c r="K915" s="71">
        <v>1.3333333333333335E-3</v>
      </c>
      <c r="L915" s="71">
        <v>6.6666666666666664E-4</v>
      </c>
      <c r="M915" s="72">
        <v>3.3333333333333335E-3</v>
      </c>
      <c r="N915" s="23">
        <v>-0.39933333333333332</v>
      </c>
      <c r="O915" s="16">
        <v>0.09</v>
      </c>
      <c r="P915" s="15">
        <v>90</v>
      </c>
      <c r="Q915" s="15">
        <f>IFERROR(Table37[[#This Row],[Total]]/Table37[[#This Row],[Mins]]*Table37[[#This Row],[Adj mins]],0)</f>
        <v>3.3333333333333339</v>
      </c>
      <c r="R915" s="15">
        <v>0.1</v>
      </c>
      <c r="S915" s="16">
        <v>4</v>
      </c>
      <c r="T915" s="17">
        <v>2E-3</v>
      </c>
      <c r="U915" s="16">
        <v>3</v>
      </c>
      <c r="V915" s="71">
        <v>1</v>
      </c>
      <c r="W915" s="401" t="str">
        <f>IF(ISNA(MATCH($D915,'My Squad'!$C$2:$C$16,0)),"","Yes")</f>
        <v/>
      </c>
    </row>
    <row r="916" spans="1:23" ht="15.75" thickBot="1" x14ac:dyDescent="0.3">
      <c r="A916" s="577">
        <v>443</v>
      </c>
      <c r="B916" s="73">
        <v>11</v>
      </c>
      <c r="C916" s="5" t="s">
        <v>82</v>
      </c>
      <c r="D916" s="5" t="s">
        <v>547</v>
      </c>
      <c r="E916" s="70" t="s">
        <v>16</v>
      </c>
      <c r="F916" s="71">
        <v>4.5999999999999996</v>
      </c>
      <c r="G916" s="71">
        <v>0</v>
      </c>
      <c r="H916" s="71">
        <v>1.7999999999999999E-2</v>
      </c>
      <c r="I916" s="71">
        <v>0.41666666666666669</v>
      </c>
      <c r="J916" s="71">
        <v>0.47499999999999998</v>
      </c>
      <c r="K916" s="71">
        <v>1.8463333333333334</v>
      </c>
      <c r="L916" s="71">
        <v>5.2666666666666667E-2</v>
      </c>
      <c r="M916" s="72">
        <v>2.8086666666666669</v>
      </c>
      <c r="N916" s="23">
        <v>0.17579710144927541</v>
      </c>
      <c r="O916" s="16">
        <v>85.388000000000005</v>
      </c>
      <c r="P916" s="15">
        <v>90</v>
      </c>
      <c r="Q916" s="15">
        <f>IFERROR(Table37[[#This Row],[Total]]/Table37[[#This Row],[Mins]]*Table37[[#This Row],[Adj mins]],0)</f>
        <v>2.960369138520635</v>
      </c>
      <c r="R916" s="15">
        <v>9</v>
      </c>
      <c r="S916" s="16">
        <v>90</v>
      </c>
      <c r="T916" s="17">
        <v>4.7E-2</v>
      </c>
      <c r="U916" s="16">
        <v>42</v>
      </c>
      <c r="V916" s="71">
        <v>4.7</v>
      </c>
      <c r="W916" s="401" t="str">
        <f>IF(ISNA(MATCH($D916,'My Squad'!$C$2:$C$16,0)),"","Yes")</f>
        <v/>
      </c>
    </row>
    <row r="917" spans="1:23" ht="15.75" thickBot="1" x14ac:dyDescent="0.3">
      <c r="A917" s="577">
        <v>427</v>
      </c>
      <c r="B917" s="73">
        <v>11</v>
      </c>
      <c r="C917" s="5" t="s">
        <v>82</v>
      </c>
      <c r="D917" s="5" t="s">
        <v>1534</v>
      </c>
      <c r="E917" s="70" t="s">
        <v>16</v>
      </c>
      <c r="F917" s="71">
        <v>4.3</v>
      </c>
      <c r="G917" s="71">
        <v>0</v>
      </c>
      <c r="H917" s="71">
        <v>0</v>
      </c>
      <c r="I917" s="71">
        <v>4.1999999999999996E-2</v>
      </c>
      <c r="J917" s="71">
        <v>2.4E-2</v>
      </c>
      <c r="K917" s="71">
        <v>9.9000000000000005E-2</v>
      </c>
      <c r="L917" s="71">
        <v>5.0000000000000001E-3</v>
      </c>
      <c r="M917" s="72">
        <v>0.17</v>
      </c>
      <c r="N917" s="23">
        <v>-0.42558139534883727</v>
      </c>
      <c r="O917" s="16">
        <v>4.41</v>
      </c>
      <c r="P917" s="15">
        <v>90</v>
      </c>
      <c r="Q917" s="15">
        <f>IFERROR(Table37[[#This Row],[Total]]/Table37[[#This Row],[Mins]]*Table37[[#This Row],[Adj mins]],0)</f>
        <v>3.4693877551020407</v>
      </c>
      <c r="R917" s="15">
        <v>0</v>
      </c>
      <c r="S917" s="16">
        <v>0</v>
      </c>
      <c r="T917" s="17">
        <v>2E-3</v>
      </c>
      <c r="U917" s="16">
        <v>0</v>
      </c>
      <c r="V917" s="71">
        <v>0</v>
      </c>
      <c r="W917" s="401" t="str">
        <f>IF(ISNA(MATCH($D917,'My Squad'!$C$2:$C$16,0)),"","Yes")</f>
        <v/>
      </c>
    </row>
    <row r="918" spans="1:23" ht="15.75" thickBot="1" x14ac:dyDescent="0.3">
      <c r="A918" s="577">
        <v>26</v>
      </c>
      <c r="B918" s="73">
        <v>11</v>
      </c>
      <c r="C918" s="5" t="s">
        <v>82</v>
      </c>
      <c r="D918" s="5" t="s">
        <v>256</v>
      </c>
      <c r="E918" s="70" t="s">
        <v>14</v>
      </c>
      <c r="F918" s="71">
        <v>4.4000000000000004</v>
      </c>
      <c r="G918" s="71">
        <v>0.14799999999999999</v>
      </c>
      <c r="H918" s="71">
        <v>0.23300000000000001</v>
      </c>
      <c r="I918" s="71">
        <v>0.30800000000000005</v>
      </c>
      <c r="J918" s="71">
        <v>0</v>
      </c>
      <c r="K918" s="71">
        <v>1.2030000000000001</v>
      </c>
      <c r="L918" s="71">
        <v>0.19366666666666665</v>
      </c>
      <c r="M918" s="72">
        <v>2.0856666666666666</v>
      </c>
      <c r="N918" s="23">
        <v>1.9469696969696942E-2</v>
      </c>
      <c r="O918" s="16">
        <v>61.945</v>
      </c>
      <c r="P918" s="15">
        <v>90</v>
      </c>
      <c r="Q918" s="15">
        <f>IFERROR(Table37[[#This Row],[Total]]/Table37[[#This Row],[Mins]]*Table37[[#This Row],[Adj mins]],0)</f>
        <v>3.0302687868270235</v>
      </c>
      <c r="R918" s="15">
        <v>4.8</v>
      </c>
      <c r="S918" s="16">
        <v>73</v>
      </c>
      <c r="T918" s="17">
        <v>6.0000000000000001E-3</v>
      </c>
      <c r="U918" s="16">
        <v>17</v>
      </c>
      <c r="V918" s="71">
        <v>2.8</v>
      </c>
      <c r="W918" s="401" t="str">
        <f>IF(ISNA(MATCH($D918,'My Squad'!$C$2:$C$16,0)),"","Yes")</f>
        <v/>
      </c>
    </row>
    <row r="919" spans="1:23" ht="15.75" thickBot="1" x14ac:dyDescent="0.3">
      <c r="A919" s="577">
        <v>440</v>
      </c>
      <c r="B919" s="73">
        <v>11</v>
      </c>
      <c r="C919" s="5" t="s">
        <v>82</v>
      </c>
      <c r="D919" s="5" t="s">
        <v>357</v>
      </c>
      <c r="E919" s="70" t="s">
        <v>14</v>
      </c>
      <c r="F919" s="71">
        <v>4.3</v>
      </c>
      <c r="G919" s="71">
        <v>0</v>
      </c>
      <c r="H919" s="71">
        <v>2E-3</v>
      </c>
      <c r="I919" s="71">
        <v>1.8999999999999996E-2</v>
      </c>
      <c r="J919" s="71">
        <v>0</v>
      </c>
      <c r="K919" s="71">
        <v>4.4999999999999998E-2</v>
      </c>
      <c r="L919" s="71">
        <v>4.0000000000000001E-3</v>
      </c>
      <c r="M919" s="72">
        <v>7.0000000000000007E-2</v>
      </c>
      <c r="N919" s="23">
        <v>-0.44883720930232557</v>
      </c>
      <c r="O919" s="16">
        <v>2.31</v>
      </c>
      <c r="P919" s="15">
        <v>90</v>
      </c>
      <c r="Q919" s="15">
        <f>IFERROR(Table37[[#This Row],[Total]]/Table37[[#This Row],[Mins]]*Table37[[#This Row],[Adj mins]],0)</f>
        <v>2.7272727272727275</v>
      </c>
      <c r="R919" s="15">
        <v>0</v>
      </c>
      <c r="S919" s="16">
        <v>0</v>
      </c>
      <c r="T919" s="17">
        <v>1E-3</v>
      </c>
      <c r="U919" s="16">
        <v>0</v>
      </c>
      <c r="V919" s="71">
        <v>0</v>
      </c>
      <c r="W919" s="401" t="str">
        <f>IF(ISNA(MATCH($D919,'My Squad'!$C$2:$C$16,0)),"","Yes")</f>
        <v/>
      </c>
    </row>
    <row r="920" spans="1:23" ht="15.75" thickBot="1" x14ac:dyDescent="0.3">
      <c r="A920" s="577">
        <v>573</v>
      </c>
      <c r="B920" s="73">
        <v>11</v>
      </c>
      <c r="C920" s="5" t="s">
        <v>82</v>
      </c>
      <c r="D920" s="5" t="s">
        <v>660</v>
      </c>
      <c r="E920" s="70" t="s">
        <v>14</v>
      </c>
      <c r="F920" s="71">
        <v>4.5</v>
      </c>
      <c r="G920" s="71">
        <v>0.44</v>
      </c>
      <c r="H920" s="71">
        <v>9.8000000000000004E-2</v>
      </c>
      <c r="I920" s="71">
        <v>0.43700000000000006</v>
      </c>
      <c r="J920" s="71">
        <v>0</v>
      </c>
      <c r="K920" s="71">
        <v>1.7526666666666668</v>
      </c>
      <c r="L920" s="71">
        <v>0.17133333333333334</v>
      </c>
      <c r="M920" s="72">
        <v>2.899</v>
      </c>
      <c r="N920" s="23">
        <v>0.19977777777777778</v>
      </c>
      <c r="O920" s="16">
        <v>84.664666666666662</v>
      </c>
      <c r="P920" s="15">
        <v>90</v>
      </c>
      <c r="Q920" s="15">
        <f>IFERROR(Table37[[#This Row],[Total]]/Table37[[#This Row],[Mins]]*Table37[[#This Row],[Adj mins]],0)</f>
        <v>3.0816869689835196</v>
      </c>
      <c r="R920" s="15">
        <v>8</v>
      </c>
      <c r="S920" s="16">
        <v>90</v>
      </c>
      <c r="T920" s="17">
        <v>0.01</v>
      </c>
      <c r="U920" s="16">
        <v>29</v>
      </c>
      <c r="V920" s="71">
        <v>3.6</v>
      </c>
      <c r="W920" s="401" t="str">
        <f>IF(ISNA(MATCH($D920,'My Squad'!$C$2:$C$16,0)),"","Yes")</f>
        <v/>
      </c>
    </row>
    <row r="921" spans="1:23" ht="15.75" thickBot="1" x14ac:dyDescent="0.3">
      <c r="A921" s="577">
        <v>444</v>
      </c>
      <c r="B921" s="73">
        <v>11</v>
      </c>
      <c r="C921" s="5" t="s">
        <v>82</v>
      </c>
      <c r="D921" s="5" t="s">
        <v>190</v>
      </c>
      <c r="E921" s="70" t="s">
        <v>14</v>
      </c>
      <c r="F921" s="71">
        <v>4.3</v>
      </c>
      <c r="G921" s="71">
        <v>4.3999999999999997E-2</v>
      </c>
      <c r="H921" s="71">
        <v>3.5999999999999997E-2</v>
      </c>
      <c r="I921" s="71">
        <v>5.1333333333333335E-2</v>
      </c>
      <c r="J921" s="71">
        <v>0</v>
      </c>
      <c r="K921" s="71">
        <v>0.19199999999999998</v>
      </c>
      <c r="L921" s="71">
        <v>2.2666666666666668E-2</v>
      </c>
      <c r="M921" s="72">
        <v>0.34599999999999997</v>
      </c>
      <c r="N921" s="23">
        <v>-0.38465116279069766</v>
      </c>
      <c r="O921" s="16">
        <v>9.6376666666666662</v>
      </c>
      <c r="P921" s="15">
        <v>90</v>
      </c>
      <c r="Q921" s="15">
        <f>IFERROR(Table37[[#This Row],[Total]]/Table37[[#This Row],[Mins]]*Table37[[#This Row],[Adj mins]],0)</f>
        <v>3.2310725279286134</v>
      </c>
      <c r="R921" s="15">
        <v>0.4</v>
      </c>
      <c r="S921" s="16">
        <v>37</v>
      </c>
      <c r="T921" s="17">
        <v>1E-3</v>
      </c>
      <c r="U921" s="16">
        <v>1</v>
      </c>
      <c r="V921" s="71">
        <v>1</v>
      </c>
      <c r="W921" s="401" t="str">
        <f>IF(ISNA(MATCH($D921,'My Squad'!$C$2:$C$16,0)),"","Yes")</f>
        <v/>
      </c>
    </row>
    <row r="922" spans="1:23" ht="15.75" thickBot="1" x14ac:dyDescent="0.3">
      <c r="A922" s="577">
        <v>436</v>
      </c>
      <c r="B922" s="73">
        <v>11</v>
      </c>
      <c r="C922" s="5" t="s">
        <v>82</v>
      </c>
      <c r="D922" s="5" t="s">
        <v>150</v>
      </c>
      <c r="E922" s="70" t="s">
        <v>14</v>
      </c>
      <c r="F922" s="71">
        <v>4.5</v>
      </c>
      <c r="G922" s="71">
        <v>0.124</v>
      </c>
      <c r="H922" s="71">
        <v>0.185</v>
      </c>
      <c r="I922" s="71">
        <v>0.42966666666666664</v>
      </c>
      <c r="J922" s="71">
        <v>0</v>
      </c>
      <c r="K922" s="71">
        <v>1.7116666666666664</v>
      </c>
      <c r="L922" s="71">
        <v>0.17533333333333334</v>
      </c>
      <c r="M922" s="72">
        <v>2.6256666666666666</v>
      </c>
      <c r="N922" s="23">
        <v>0.13903703703703701</v>
      </c>
      <c r="O922" s="16">
        <v>84.644000000000005</v>
      </c>
      <c r="P922" s="15">
        <v>90</v>
      </c>
      <c r="Q922" s="15">
        <f>IFERROR(Table37[[#This Row],[Total]]/Table37[[#This Row],[Mins]]*Table37[[#This Row],[Adj mins]],0)</f>
        <v>2.7918104059354469</v>
      </c>
      <c r="R922" s="15">
        <v>9</v>
      </c>
      <c r="S922" s="16">
        <v>90</v>
      </c>
      <c r="T922" s="17">
        <v>0.01</v>
      </c>
      <c r="U922" s="16">
        <v>31</v>
      </c>
      <c r="V922" s="71">
        <v>3.4</v>
      </c>
      <c r="W922" s="401" t="str">
        <f>IF(ISNA(MATCH($D922,'My Squad'!$C$2:$C$16,0)),"","Yes")</f>
        <v/>
      </c>
    </row>
    <row r="923" spans="1:23" ht="15.75" thickBot="1" x14ac:dyDescent="0.3">
      <c r="A923" s="577">
        <v>437</v>
      </c>
      <c r="B923" s="73">
        <v>11</v>
      </c>
      <c r="C923" s="5" t="s">
        <v>82</v>
      </c>
      <c r="D923" s="5" t="s">
        <v>246</v>
      </c>
      <c r="E923" s="70" t="s">
        <v>14</v>
      </c>
      <c r="F923" s="71">
        <v>4.4000000000000004</v>
      </c>
      <c r="G923" s="71">
        <v>0.14799999999999999</v>
      </c>
      <c r="H923" s="71">
        <v>5.7000000000000002E-2</v>
      </c>
      <c r="I923" s="71">
        <v>0.10966666666666668</v>
      </c>
      <c r="J923" s="71">
        <v>0</v>
      </c>
      <c r="K923" s="71">
        <v>0.40233333333333332</v>
      </c>
      <c r="L923" s="71">
        <v>8.4666666666666668E-2</v>
      </c>
      <c r="M923" s="72">
        <v>0.80166666666666664</v>
      </c>
      <c r="N923" s="23">
        <v>-0.27234848484848478</v>
      </c>
      <c r="O923" s="16">
        <v>21.919666666666668</v>
      </c>
      <c r="P923" s="15">
        <v>90</v>
      </c>
      <c r="Q923" s="15">
        <f>IFERROR(Table37[[#This Row],[Total]]/Table37[[#This Row],[Mins]]*Table37[[#This Row],[Adj mins]],0)</f>
        <v>3.291564652747152</v>
      </c>
      <c r="R923" s="15">
        <v>4.2</v>
      </c>
      <c r="S923" s="16">
        <v>42</v>
      </c>
      <c r="T923" s="17">
        <v>4.0000000000000001E-3</v>
      </c>
      <c r="U923" s="16">
        <v>13</v>
      </c>
      <c r="V923" s="71">
        <v>1.4</v>
      </c>
      <c r="W923" s="401" t="str">
        <f>IF(ISNA(MATCH($D923,'My Squad'!$C$2:$C$16,0)),"","Yes")</f>
        <v/>
      </c>
    </row>
    <row r="924" spans="1:23" ht="15.75" thickBot="1" x14ac:dyDescent="0.3">
      <c r="A924" s="577">
        <v>422</v>
      </c>
      <c r="B924" s="73">
        <v>11</v>
      </c>
      <c r="C924" s="5" t="s">
        <v>82</v>
      </c>
      <c r="D924" s="5" t="s">
        <v>225</v>
      </c>
      <c r="E924" s="70" t="s">
        <v>14</v>
      </c>
      <c r="F924" s="71">
        <v>4.5</v>
      </c>
      <c r="G924" s="71">
        <v>8.2000000000000003E-2</v>
      </c>
      <c r="H924" s="71">
        <v>0.215</v>
      </c>
      <c r="I924" s="71">
        <v>0.44033333333333335</v>
      </c>
      <c r="J924" s="71">
        <v>0</v>
      </c>
      <c r="K924" s="71">
        <v>1.7350000000000001</v>
      </c>
      <c r="L924" s="71">
        <v>0.23766666666666666</v>
      </c>
      <c r="M924" s="72">
        <v>2.71</v>
      </c>
      <c r="N924" s="23">
        <v>0.15777777777777777</v>
      </c>
      <c r="O924" s="16">
        <v>85.685333333333332</v>
      </c>
      <c r="P924" s="15">
        <v>90</v>
      </c>
      <c r="Q924" s="15">
        <f>IFERROR(Table37[[#This Row],[Total]]/Table37[[#This Row],[Mins]]*Table37[[#This Row],[Adj mins]],0)</f>
        <v>2.84646147143035</v>
      </c>
      <c r="R924" s="15">
        <v>8.6</v>
      </c>
      <c r="S924" s="16">
        <v>86</v>
      </c>
      <c r="T924" s="17">
        <v>7.0999999999999994E-2</v>
      </c>
      <c r="U924" s="16">
        <v>32</v>
      </c>
      <c r="V924" s="71">
        <v>3.6</v>
      </c>
      <c r="W924" s="401" t="str">
        <f>IF(ISNA(MATCH($D924,'My Squad'!$C$2:$C$16,0)),"","Yes")</f>
        <v/>
      </c>
    </row>
    <row r="925" spans="1:23" ht="15.75" thickBot="1" x14ac:dyDescent="0.3">
      <c r="A925" s="577">
        <v>425</v>
      </c>
      <c r="B925" s="73">
        <v>11</v>
      </c>
      <c r="C925" s="5" t="s">
        <v>82</v>
      </c>
      <c r="D925" s="5" t="s">
        <v>358</v>
      </c>
      <c r="E925" s="70" t="s">
        <v>14</v>
      </c>
      <c r="F925" s="71">
        <v>4.3</v>
      </c>
      <c r="G925" s="71">
        <v>2.1999999999999999E-2</v>
      </c>
      <c r="H925" s="71">
        <v>1.0999999999999999E-2</v>
      </c>
      <c r="I925" s="71">
        <v>3.5666666666666673E-2</v>
      </c>
      <c r="J925" s="71">
        <v>0</v>
      </c>
      <c r="K925" s="71">
        <v>0.15866666666666668</v>
      </c>
      <c r="L925" s="71">
        <v>2.1333333333333333E-2</v>
      </c>
      <c r="M925" s="72">
        <v>0.24866666666666667</v>
      </c>
      <c r="N925" s="23">
        <v>-0.40728682170542641</v>
      </c>
      <c r="O925" s="16">
        <v>7.8</v>
      </c>
      <c r="P925" s="15">
        <v>90</v>
      </c>
      <c r="Q925" s="15">
        <f>IFERROR(Table37[[#This Row],[Total]]/Table37[[#This Row],[Mins]]*Table37[[#This Row],[Adj mins]],0)</f>
        <v>2.8692307692307693</v>
      </c>
      <c r="R925" s="15">
        <v>1</v>
      </c>
      <c r="S925" s="16">
        <v>46</v>
      </c>
      <c r="T925" s="17">
        <v>1E-3</v>
      </c>
      <c r="U925" s="16">
        <v>3</v>
      </c>
      <c r="V925" s="71">
        <v>1.5</v>
      </c>
      <c r="W925" s="401" t="str">
        <f>IF(ISNA(MATCH($D925,'My Squad'!$C$2:$C$16,0)),"","Yes")</f>
        <v/>
      </c>
    </row>
    <row r="926" spans="1:23" ht="15.75" thickBot="1" x14ac:dyDescent="0.3">
      <c r="A926" s="577">
        <v>531</v>
      </c>
      <c r="B926" s="73">
        <v>11</v>
      </c>
      <c r="C926" s="5" t="s">
        <v>82</v>
      </c>
      <c r="D926" s="5" t="s">
        <v>59</v>
      </c>
      <c r="E926" s="70" t="s">
        <v>13</v>
      </c>
      <c r="F926" s="71">
        <v>6.2</v>
      </c>
      <c r="G926" s="71">
        <v>0.21833333333333332</v>
      </c>
      <c r="H926" s="71">
        <v>0.26800000000000002</v>
      </c>
      <c r="I926" s="71">
        <v>0.11066666666666666</v>
      </c>
      <c r="J926" s="71">
        <v>0</v>
      </c>
      <c r="K926" s="71">
        <v>0.88500000000000001</v>
      </c>
      <c r="L926" s="71">
        <v>0.12366666666666666</v>
      </c>
      <c r="M926" s="72">
        <v>1.6056666666666666</v>
      </c>
      <c r="N926" s="23">
        <v>-6.3602150537634419E-2</v>
      </c>
      <c r="O926" s="16">
        <v>43.698</v>
      </c>
      <c r="P926" s="15">
        <v>90</v>
      </c>
      <c r="Q926" s="15">
        <f>IFERROR(Table37[[#This Row],[Total]]/Table37[[#This Row],[Mins]]*Table37[[#This Row],[Adj mins]],0)</f>
        <v>3.3070163394205681</v>
      </c>
      <c r="R926" s="15">
        <v>3.4000000000000004</v>
      </c>
      <c r="S926" s="16">
        <v>72</v>
      </c>
      <c r="T926" s="17">
        <v>6.0000000000000001E-3</v>
      </c>
      <c r="U926" s="16">
        <v>6</v>
      </c>
      <c r="V926" s="71">
        <v>1.2</v>
      </c>
      <c r="W926" s="401" t="str">
        <f>IF(ISNA(MATCH($D926,'My Squad'!$C$2:$C$16,0)),"","Yes")</f>
        <v/>
      </c>
    </row>
    <row r="927" spans="1:23" ht="15.75" thickBot="1" x14ac:dyDescent="0.3">
      <c r="A927" s="577">
        <v>432</v>
      </c>
      <c r="B927" s="73">
        <v>11</v>
      </c>
      <c r="C927" s="5" t="s">
        <v>82</v>
      </c>
      <c r="D927" s="5" t="s">
        <v>122</v>
      </c>
      <c r="E927" s="70" t="s">
        <v>13</v>
      </c>
      <c r="F927" s="71">
        <v>5.2</v>
      </c>
      <c r="G927" s="71">
        <v>0.35666666666666669</v>
      </c>
      <c r="H927" s="71">
        <v>0.35799999999999998</v>
      </c>
      <c r="I927" s="71">
        <v>0.16600000000000001</v>
      </c>
      <c r="J927" s="71">
        <v>0</v>
      </c>
      <c r="K927" s="71">
        <v>1.4226666666666667</v>
      </c>
      <c r="L927" s="71">
        <v>0.12233333333333334</v>
      </c>
      <c r="M927" s="72">
        <v>2.4256666666666669</v>
      </c>
      <c r="N927" s="23">
        <v>8.1858974358974393E-2</v>
      </c>
      <c r="O927" s="16">
        <v>65.644000000000005</v>
      </c>
      <c r="P927" s="15">
        <v>90</v>
      </c>
      <c r="Q927" s="15">
        <f>IFERROR(Table37[[#This Row],[Total]]/Table37[[#This Row],[Mins]]*Table37[[#This Row],[Adj mins]],0)</f>
        <v>3.325665712022424</v>
      </c>
      <c r="R927" s="15">
        <v>5.5</v>
      </c>
      <c r="S927" s="16">
        <v>55</v>
      </c>
      <c r="T927" s="17">
        <v>9.0000000000000011E-3</v>
      </c>
      <c r="U927" s="16">
        <v>17</v>
      </c>
      <c r="V927" s="71">
        <v>1.9</v>
      </c>
      <c r="W927" s="401" t="str">
        <f>IF(ISNA(MATCH($D927,'My Squad'!$C$2:$C$16,0)),"","Yes")</f>
        <v/>
      </c>
    </row>
    <row r="928" spans="1:23" ht="15.75" thickBot="1" x14ac:dyDescent="0.3">
      <c r="A928" s="577">
        <v>434</v>
      </c>
      <c r="B928" s="73">
        <v>11</v>
      </c>
      <c r="C928" s="5" t="s">
        <v>82</v>
      </c>
      <c r="D928" s="5" t="s">
        <v>255</v>
      </c>
      <c r="E928" s="70" t="s">
        <v>13</v>
      </c>
      <c r="F928" s="71">
        <v>5.4</v>
      </c>
      <c r="G928" s="71">
        <v>0.56333333333333335</v>
      </c>
      <c r="H928" s="71">
        <v>0.44</v>
      </c>
      <c r="I928" s="71">
        <v>0.19633333333333333</v>
      </c>
      <c r="J928" s="71">
        <v>0</v>
      </c>
      <c r="K928" s="71">
        <v>1.6360000000000001</v>
      </c>
      <c r="L928" s="71">
        <v>0.27766666666666667</v>
      </c>
      <c r="M928" s="72">
        <v>3.1133333333333333</v>
      </c>
      <c r="N928" s="23">
        <v>0.20617283950617282</v>
      </c>
      <c r="O928" s="16">
        <v>75.952333333333328</v>
      </c>
      <c r="P928" s="15">
        <v>90</v>
      </c>
      <c r="Q928" s="15">
        <f>IFERROR(Table37[[#This Row],[Total]]/Table37[[#This Row],[Mins]]*Table37[[#This Row],[Adj mins]],0)</f>
        <v>3.6891559179660929</v>
      </c>
      <c r="R928" s="15">
        <v>7.1</v>
      </c>
      <c r="S928" s="16">
        <v>71</v>
      </c>
      <c r="T928" s="17">
        <v>0.02</v>
      </c>
      <c r="U928" s="16">
        <v>27</v>
      </c>
      <c r="V928" s="71">
        <v>3</v>
      </c>
      <c r="W928" s="401" t="str">
        <f>IF(ISNA(MATCH($D928,'My Squad'!$C$2:$C$16,0)),"","Yes")</f>
        <v/>
      </c>
    </row>
    <row r="929" spans="1:23" ht="15.75" thickBot="1" x14ac:dyDescent="0.3">
      <c r="A929" s="577">
        <v>423</v>
      </c>
      <c r="B929" s="73">
        <v>11</v>
      </c>
      <c r="C929" s="5" t="s">
        <v>82</v>
      </c>
      <c r="D929" s="5" t="s">
        <v>351</v>
      </c>
      <c r="E929" s="70" t="s">
        <v>13</v>
      </c>
      <c r="F929" s="71">
        <v>5</v>
      </c>
      <c r="G929" s="71">
        <v>0.39</v>
      </c>
      <c r="H929" s="71">
        <v>0.372</v>
      </c>
      <c r="I929" s="71">
        <v>0.17833333333333334</v>
      </c>
      <c r="J929" s="71">
        <v>0</v>
      </c>
      <c r="K929" s="71">
        <v>1.3423333333333334</v>
      </c>
      <c r="L929" s="71">
        <v>0.24533333333333332</v>
      </c>
      <c r="M929" s="72">
        <v>2.528</v>
      </c>
      <c r="N929" s="23">
        <v>0.1056</v>
      </c>
      <c r="O929" s="16">
        <v>68.634666666666661</v>
      </c>
      <c r="P929" s="15">
        <v>90</v>
      </c>
      <c r="Q929" s="15">
        <f>IFERROR(Table37[[#This Row],[Total]]/Table37[[#This Row],[Mins]]*Table37[[#This Row],[Adj mins]],0)</f>
        <v>3.3149428860051291</v>
      </c>
      <c r="R929" s="15">
        <v>6.3</v>
      </c>
      <c r="S929" s="16">
        <v>63</v>
      </c>
      <c r="T929" s="17">
        <v>2E-3</v>
      </c>
      <c r="U929" s="16">
        <v>24</v>
      </c>
      <c r="V929" s="71">
        <v>2.7</v>
      </c>
      <c r="W929" s="401" t="str">
        <f>IF(ISNA(MATCH($D929,'My Squad'!$C$2:$C$16,0)),"","Yes")</f>
        <v/>
      </c>
    </row>
    <row r="930" spans="1:23" ht="15.75" thickBot="1" x14ac:dyDescent="0.3">
      <c r="A930" s="577">
        <v>429</v>
      </c>
      <c r="B930" s="73">
        <v>11</v>
      </c>
      <c r="C930" s="5" t="s">
        <v>82</v>
      </c>
      <c r="D930" s="5" t="s">
        <v>258</v>
      </c>
      <c r="E930" s="70" t="s">
        <v>13</v>
      </c>
      <c r="F930" s="71">
        <v>4.7</v>
      </c>
      <c r="G930" s="71">
        <v>0</v>
      </c>
      <c r="H930" s="71">
        <v>0</v>
      </c>
      <c r="I930" s="71">
        <v>0</v>
      </c>
      <c r="J930" s="71">
        <v>0</v>
      </c>
      <c r="K930" s="71">
        <v>0</v>
      </c>
      <c r="L930" s="71">
        <v>0</v>
      </c>
      <c r="M930" s="72">
        <v>0</v>
      </c>
      <c r="N930" s="23">
        <v>-0.42553191489361702</v>
      </c>
      <c r="O930" s="16">
        <v>0</v>
      </c>
      <c r="P930" s="15">
        <v>90</v>
      </c>
      <c r="Q930" s="15">
        <f>IFERROR(Table37[[#This Row],[Total]]/Table37[[#This Row],[Mins]]*Table37[[#This Row],[Adj mins]],0)</f>
        <v>0</v>
      </c>
      <c r="R930" s="15">
        <v>0.2</v>
      </c>
      <c r="S930" s="16">
        <v>14</v>
      </c>
      <c r="T930" s="17">
        <v>0</v>
      </c>
      <c r="U930" s="16">
        <v>1</v>
      </c>
      <c r="V930" s="71">
        <v>1</v>
      </c>
      <c r="W930" s="401" t="str">
        <f>IF(ISNA(MATCH($D930,'My Squad'!$C$2:$C$16,0)),"","Yes")</f>
        <v/>
      </c>
    </row>
    <row r="931" spans="1:23" ht="15.75" thickBot="1" x14ac:dyDescent="0.3">
      <c r="A931" s="577">
        <v>442</v>
      </c>
      <c r="B931" s="73">
        <v>11</v>
      </c>
      <c r="C931" s="5" t="s">
        <v>82</v>
      </c>
      <c r="D931" s="5" t="s">
        <v>206</v>
      </c>
      <c r="E931" s="70" t="s">
        <v>13</v>
      </c>
      <c r="F931" s="71">
        <v>4.4000000000000004</v>
      </c>
      <c r="G931" s="71">
        <v>0</v>
      </c>
      <c r="H931" s="71">
        <v>0</v>
      </c>
      <c r="I931" s="71">
        <v>0</v>
      </c>
      <c r="J931" s="71">
        <v>0</v>
      </c>
      <c r="K931" s="71">
        <v>0</v>
      </c>
      <c r="L931" s="71">
        <v>0</v>
      </c>
      <c r="M931" s="72">
        <v>0</v>
      </c>
      <c r="N931" s="23">
        <v>-0.45454545454545453</v>
      </c>
      <c r="O931" s="16">
        <v>0</v>
      </c>
      <c r="P931" s="15">
        <v>90</v>
      </c>
      <c r="Q931" s="15">
        <f>IFERROR(Table37[[#This Row],[Total]]/Table37[[#This Row],[Mins]]*Table37[[#This Row],[Adj mins]],0)</f>
        <v>0</v>
      </c>
      <c r="R931" s="15">
        <v>2.4</v>
      </c>
      <c r="S931" s="16">
        <v>71</v>
      </c>
      <c r="T931" s="17">
        <v>1.1000000000000001E-2</v>
      </c>
      <c r="U931" s="16">
        <v>4</v>
      </c>
      <c r="V931" s="71">
        <v>1.3</v>
      </c>
      <c r="W931" s="401" t="str">
        <f>IF(ISNA(MATCH($D931,'My Squad'!$C$2:$C$16,0)),"","Yes")</f>
        <v/>
      </c>
    </row>
    <row r="932" spans="1:23" ht="15.75" thickBot="1" x14ac:dyDescent="0.3">
      <c r="A932" s="577">
        <v>433</v>
      </c>
      <c r="B932" s="73">
        <v>11</v>
      </c>
      <c r="C932" s="5" t="s">
        <v>82</v>
      </c>
      <c r="D932" s="5" t="s">
        <v>83</v>
      </c>
      <c r="E932" s="70" t="s">
        <v>13</v>
      </c>
      <c r="F932" s="71">
        <v>6.3</v>
      </c>
      <c r="G932" s="71">
        <v>0.68666666666666665</v>
      </c>
      <c r="H932" s="71">
        <v>0.60699999999999998</v>
      </c>
      <c r="I932" s="71">
        <v>0.21933333333333332</v>
      </c>
      <c r="J932" s="71">
        <v>0</v>
      </c>
      <c r="K932" s="71">
        <v>1.66</v>
      </c>
      <c r="L932" s="71">
        <v>0.20666666666666667</v>
      </c>
      <c r="M932" s="72">
        <v>3.3796666666666666</v>
      </c>
      <c r="N932" s="23">
        <v>0.21899470899470899</v>
      </c>
      <c r="O932" s="16">
        <v>85.727999999999994</v>
      </c>
      <c r="P932" s="15">
        <v>90</v>
      </c>
      <c r="Q932" s="15">
        <f>IFERROR(Table37[[#This Row],[Total]]/Table37[[#This Row],[Mins]]*Table37[[#This Row],[Adj mins]],0)</f>
        <v>3.5480823068309073</v>
      </c>
      <c r="R932" s="15">
        <v>5.6</v>
      </c>
      <c r="S932" s="16">
        <v>84</v>
      </c>
      <c r="T932" s="17">
        <v>1.2E-2</v>
      </c>
      <c r="U932" s="16">
        <v>17</v>
      </c>
      <c r="V932" s="71">
        <v>2.8</v>
      </c>
      <c r="W932" s="401" t="str">
        <f>IF(ISNA(MATCH($D932,'My Squad'!$C$2:$C$16,0)),"","Yes")</f>
        <v/>
      </c>
    </row>
    <row r="933" spans="1:23" ht="15.75" thickBot="1" x14ac:dyDescent="0.3">
      <c r="A933" s="577">
        <v>431</v>
      </c>
      <c r="B933" s="73">
        <v>11</v>
      </c>
      <c r="C933" s="5" t="s">
        <v>82</v>
      </c>
      <c r="D933" s="5" t="s">
        <v>159</v>
      </c>
      <c r="E933" s="70" t="s">
        <v>13</v>
      </c>
      <c r="F933" s="71">
        <v>4.8</v>
      </c>
      <c r="G933" s="71">
        <v>0.18166666666666667</v>
      </c>
      <c r="H933" s="71">
        <v>5.1999999999999998E-2</v>
      </c>
      <c r="I933" s="71">
        <v>7.3666666666666672E-2</v>
      </c>
      <c r="J933" s="71">
        <v>0</v>
      </c>
      <c r="K933" s="71">
        <v>0.53333333333333344</v>
      </c>
      <c r="L933" s="71">
        <v>5.7000000000000002E-2</v>
      </c>
      <c r="M933" s="72">
        <v>0.89766666666666661</v>
      </c>
      <c r="N933" s="23">
        <v>-0.22965277777777779</v>
      </c>
      <c r="O933" s="16">
        <v>28.839666666666666</v>
      </c>
      <c r="P933" s="15">
        <v>90</v>
      </c>
      <c r="Q933" s="15">
        <f>IFERROR(Table37[[#This Row],[Total]]/Table37[[#This Row],[Mins]]*Table37[[#This Row],[Adj mins]],0)</f>
        <v>2.8013499924871992</v>
      </c>
      <c r="R933" s="15">
        <v>4</v>
      </c>
      <c r="S933" s="16">
        <v>51</v>
      </c>
      <c r="T933" s="17">
        <v>0</v>
      </c>
      <c r="U933" s="16">
        <v>7</v>
      </c>
      <c r="V933" s="71">
        <v>1</v>
      </c>
      <c r="W933" s="401" t="str">
        <f>IF(ISNA(MATCH($D933,'My Squad'!$C$2:$C$16,0)),"","Yes")</f>
        <v/>
      </c>
    </row>
    <row r="934" spans="1:23" ht="15.75" thickBot="1" x14ac:dyDescent="0.3">
      <c r="A934" s="577">
        <v>449</v>
      </c>
      <c r="B934" s="73">
        <v>11</v>
      </c>
      <c r="C934" s="5" t="s">
        <v>82</v>
      </c>
      <c r="D934" s="5" t="s">
        <v>233</v>
      </c>
      <c r="E934" s="70" t="s">
        <v>13</v>
      </c>
      <c r="F934" s="71">
        <v>4.9000000000000004</v>
      </c>
      <c r="G934" s="71">
        <v>0.67166666666666663</v>
      </c>
      <c r="H934" s="71">
        <v>0.17699999999999999</v>
      </c>
      <c r="I934" s="71">
        <v>0.20300000000000001</v>
      </c>
      <c r="J934" s="71">
        <v>0</v>
      </c>
      <c r="K934" s="71">
        <v>1.522</v>
      </c>
      <c r="L934" s="71">
        <v>0.245</v>
      </c>
      <c r="M934" s="72">
        <v>2.8186666666666667</v>
      </c>
      <c r="N934" s="23">
        <v>0.16707482993197278</v>
      </c>
      <c r="O934" s="16">
        <v>78.272666666666666</v>
      </c>
      <c r="P934" s="15">
        <v>90</v>
      </c>
      <c r="Q934" s="15">
        <f>IFERROR(Table37[[#This Row],[Total]]/Table37[[#This Row],[Mins]]*Table37[[#This Row],[Adj mins]],0)</f>
        <v>3.2409781192242502</v>
      </c>
      <c r="R934" s="15">
        <v>7</v>
      </c>
      <c r="S934" s="16">
        <v>70</v>
      </c>
      <c r="T934" s="17">
        <v>2E-3</v>
      </c>
      <c r="U934" s="16">
        <v>26</v>
      </c>
      <c r="V934" s="71">
        <v>2.9</v>
      </c>
      <c r="W934" s="401" t="str">
        <f>IF(ISNA(MATCH($D934,'My Squad'!$C$2:$C$16,0)),"","Yes")</f>
        <v/>
      </c>
    </row>
    <row r="935" spans="1:23" ht="15.75" thickBot="1" x14ac:dyDescent="0.3">
      <c r="A935" s="577">
        <v>596</v>
      </c>
      <c r="B935" s="73">
        <v>11</v>
      </c>
      <c r="C935" s="5" t="s">
        <v>82</v>
      </c>
      <c r="D935" s="5" t="s">
        <v>1535</v>
      </c>
      <c r="E935" s="70" t="s">
        <v>13</v>
      </c>
      <c r="F935" s="71">
        <v>5.9</v>
      </c>
      <c r="G935" s="71">
        <v>0</v>
      </c>
      <c r="H935" s="71">
        <v>0</v>
      </c>
      <c r="I935" s="71">
        <v>0</v>
      </c>
      <c r="J935" s="71">
        <v>0</v>
      </c>
      <c r="K935" s="71">
        <v>0</v>
      </c>
      <c r="L935" s="71">
        <v>0</v>
      </c>
      <c r="M935" s="72">
        <v>0</v>
      </c>
      <c r="N935" s="23">
        <v>-0.33898305084745761</v>
      </c>
      <c r="O935" s="16">
        <v>0</v>
      </c>
      <c r="P935" s="15">
        <v>90</v>
      </c>
      <c r="Q935" s="15">
        <f>IFERROR(Table37[[#This Row],[Total]]/Table37[[#This Row],[Mins]]*Table37[[#This Row],[Adj mins]],0)</f>
        <v>0</v>
      </c>
      <c r="R935" s="15">
        <v>1.8</v>
      </c>
      <c r="S935" s="16">
        <v>20</v>
      </c>
      <c r="T935" s="17">
        <v>1E-3</v>
      </c>
      <c r="U935" s="16">
        <v>10</v>
      </c>
      <c r="V935" s="71">
        <v>1.2</v>
      </c>
      <c r="W935" s="401" t="str">
        <f>IF(ISNA(MATCH($D935,'My Squad'!$C$2:$C$16,0)),"","Yes")</f>
        <v/>
      </c>
    </row>
    <row r="936" spans="1:23" ht="15.75" thickBot="1" x14ac:dyDescent="0.3">
      <c r="A936" s="577">
        <v>620</v>
      </c>
      <c r="B936" s="73">
        <v>11</v>
      </c>
      <c r="C936" s="5" t="s">
        <v>82</v>
      </c>
      <c r="D936" s="5" t="s">
        <v>1536</v>
      </c>
      <c r="E936" s="70" t="s">
        <v>13</v>
      </c>
      <c r="F936" s="71">
        <v>5.5</v>
      </c>
      <c r="G936" s="71">
        <v>8.3333333333333332E-3</v>
      </c>
      <c r="H936" s="71">
        <v>3.0000000000000001E-3</v>
      </c>
      <c r="I936" s="71">
        <v>1E-3</v>
      </c>
      <c r="J936" s="71">
        <v>0</v>
      </c>
      <c r="K936" s="71">
        <v>1.6E-2</v>
      </c>
      <c r="L936" s="71">
        <v>2.6666666666666666E-3</v>
      </c>
      <c r="M936" s="72">
        <v>3.1E-2</v>
      </c>
      <c r="N936" s="23">
        <v>-0.35800000000000004</v>
      </c>
      <c r="O936" s="16">
        <v>0.85466666666666669</v>
      </c>
      <c r="P936" s="15">
        <v>90</v>
      </c>
      <c r="Q936" s="15">
        <f>IFERROR(Table37[[#This Row],[Total]]/Table37[[#This Row],[Mins]]*Table37[[#This Row],[Adj mins]],0)</f>
        <v>3.2644305772230888</v>
      </c>
      <c r="R936" s="15">
        <v>0.9</v>
      </c>
      <c r="S936" s="16">
        <v>16</v>
      </c>
      <c r="T936" s="17">
        <v>0</v>
      </c>
      <c r="U936" s="16">
        <v>10</v>
      </c>
      <c r="V936" s="71">
        <v>2</v>
      </c>
      <c r="W936" s="401" t="str">
        <f>IF(ISNA(MATCH($D936,'My Squad'!$C$2:$C$16,0)),"","Yes")</f>
        <v/>
      </c>
    </row>
    <row r="937" spans="1:23" ht="15.75" thickBot="1" x14ac:dyDescent="0.3">
      <c r="A937" s="577">
        <v>428</v>
      </c>
      <c r="B937" s="73">
        <v>11</v>
      </c>
      <c r="C937" s="5" t="s">
        <v>82</v>
      </c>
      <c r="D937" s="5" t="s">
        <v>1537</v>
      </c>
      <c r="E937" s="70" t="s">
        <v>13</v>
      </c>
      <c r="F937" s="71">
        <v>4.5</v>
      </c>
      <c r="G937" s="71">
        <v>0</v>
      </c>
      <c r="H937" s="71">
        <v>0</v>
      </c>
      <c r="I937" s="71">
        <v>0</v>
      </c>
      <c r="J937" s="71">
        <v>0</v>
      </c>
      <c r="K937" s="71">
        <v>0</v>
      </c>
      <c r="L937" s="71">
        <v>0</v>
      </c>
      <c r="M937" s="72">
        <v>0</v>
      </c>
      <c r="N937" s="23">
        <v>-0.44444444444444442</v>
      </c>
      <c r="O937" s="16">
        <v>0</v>
      </c>
      <c r="P937" s="15">
        <v>90</v>
      </c>
      <c r="Q937" s="15">
        <f>IFERROR(Table37[[#This Row],[Total]]/Table37[[#This Row],[Mins]]*Table37[[#This Row],[Adj mins]],0)</f>
        <v>0</v>
      </c>
      <c r="R937" s="15">
        <v>0</v>
      </c>
      <c r="S937" s="16">
        <v>0</v>
      </c>
      <c r="T937" s="17">
        <v>1E-3</v>
      </c>
      <c r="U937" s="16">
        <v>0</v>
      </c>
      <c r="V937" s="71">
        <v>0</v>
      </c>
      <c r="W937" s="401" t="str">
        <f>IF(ISNA(MATCH($D937,'My Squad'!$C$2:$C$16,0)),"","Yes")</f>
        <v/>
      </c>
    </row>
    <row r="938" spans="1:23" ht="15.75" thickBot="1" x14ac:dyDescent="0.3">
      <c r="A938" s="577">
        <v>446</v>
      </c>
      <c r="B938" s="73">
        <v>11</v>
      </c>
      <c r="C938" s="5" t="s">
        <v>82</v>
      </c>
      <c r="D938" s="5" t="s">
        <v>1538</v>
      </c>
      <c r="E938" s="70" t="s">
        <v>15</v>
      </c>
      <c r="F938" s="71">
        <v>4.5</v>
      </c>
      <c r="G938" s="71">
        <v>0</v>
      </c>
      <c r="H938" s="71">
        <v>0</v>
      </c>
      <c r="I938" s="71">
        <v>0</v>
      </c>
      <c r="J938" s="71">
        <v>0</v>
      </c>
      <c r="K938" s="71">
        <v>0</v>
      </c>
      <c r="L938" s="71">
        <v>0</v>
      </c>
      <c r="M938" s="72">
        <v>0</v>
      </c>
      <c r="N938" s="23">
        <v>-0.44444444444444442</v>
      </c>
      <c r="O938" s="16">
        <v>0</v>
      </c>
      <c r="P938" s="15">
        <v>90</v>
      </c>
      <c r="Q938" s="15">
        <f>IFERROR(Table37[[#This Row],[Total]]/Table37[[#This Row],[Mins]]*Table37[[#This Row],[Adj mins]],0)</f>
        <v>0</v>
      </c>
      <c r="R938" s="15">
        <v>0</v>
      </c>
      <c r="S938" s="16" t="s">
        <v>374</v>
      </c>
      <c r="T938" s="17">
        <v>1.7000000000000001E-2</v>
      </c>
      <c r="U938" s="16">
        <v>0</v>
      </c>
      <c r="V938" s="71">
        <v>0</v>
      </c>
      <c r="W938" s="401" t="str">
        <f>IF(ISNA(MATCH($D938,'My Squad'!$C$2:$C$16,0)),"","Yes")</f>
        <v/>
      </c>
    </row>
    <row r="939" spans="1:23" ht="15.75" thickBot="1" x14ac:dyDescent="0.3">
      <c r="A939" s="577">
        <v>447</v>
      </c>
      <c r="B939" s="73">
        <v>11</v>
      </c>
      <c r="C939" s="5" t="s">
        <v>82</v>
      </c>
      <c r="D939" s="5" t="s">
        <v>152</v>
      </c>
      <c r="E939" s="70" t="s">
        <v>15</v>
      </c>
      <c r="F939" s="71">
        <v>6.4</v>
      </c>
      <c r="G939" s="71">
        <v>1.4813333333333334</v>
      </c>
      <c r="H939" s="71">
        <v>0.10100000000000001</v>
      </c>
      <c r="I939" s="71">
        <v>0</v>
      </c>
      <c r="J939" s="71">
        <v>0</v>
      </c>
      <c r="K939" s="71">
        <v>1.6433333333333333</v>
      </c>
      <c r="L939" s="71">
        <v>0.59733333333333338</v>
      </c>
      <c r="M939" s="72">
        <v>3.823</v>
      </c>
      <c r="N939" s="23">
        <v>0.28484374999999995</v>
      </c>
      <c r="O939" s="16">
        <v>76.405333333333331</v>
      </c>
      <c r="P939" s="15">
        <v>90</v>
      </c>
      <c r="Q939" s="15">
        <f>IFERROR(Table37[[#This Row],[Total]]/Table37[[#This Row],[Mins]]*Table37[[#This Row],[Adj mins]],0)</f>
        <v>4.5032196705291083</v>
      </c>
      <c r="R939" s="15">
        <v>8</v>
      </c>
      <c r="S939" s="16">
        <v>80</v>
      </c>
      <c r="T939" s="17">
        <v>0.17</v>
      </c>
      <c r="U939" s="16">
        <v>59</v>
      </c>
      <c r="V939" s="71">
        <v>6.6</v>
      </c>
      <c r="W939" s="401" t="str">
        <f>IF(ISNA(MATCH($D939,'My Squad'!$C$2:$C$16,0)),"","Yes")</f>
        <v/>
      </c>
    </row>
    <row r="940" spans="1:23" ht="15.75" thickBot="1" x14ac:dyDescent="0.3">
      <c r="A940" s="577">
        <v>430</v>
      </c>
      <c r="B940" s="73">
        <v>11</v>
      </c>
      <c r="C940" s="5" t="s">
        <v>82</v>
      </c>
      <c r="D940" s="5" t="s">
        <v>661</v>
      </c>
      <c r="E940" s="70" t="s">
        <v>15</v>
      </c>
      <c r="F940" s="71">
        <v>4.9000000000000004</v>
      </c>
      <c r="G940" s="71">
        <v>9.3333333333333341E-3</v>
      </c>
      <c r="H940" s="71">
        <v>4.0000000000000001E-3</v>
      </c>
      <c r="I940" s="71">
        <v>0</v>
      </c>
      <c r="J940" s="71">
        <v>0</v>
      </c>
      <c r="K940" s="71">
        <v>2.4E-2</v>
      </c>
      <c r="L940" s="71">
        <v>2.6666666666666666E-3</v>
      </c>
      <c r="M940" s="72">
        <v>0.04</v>
      </c>
      <c r="N940" s="23">
        <v>-0.39999999999999997</v>
      </c>
      <c r="O940" s="16">
        <v>1.2</v>
      </c>
      <c r="P940" s="15">
        <v>90</v>
      </c>
      <c r="Q940" s="15">
        <f>IFERROR(Table37[[#This Row],[Total]]/Table37[[#This Row],[Mins]]*Table37[[#This Row],[Adj mins]],0)</f>
        <v>3</v>
      </c>
      <c r="R940" s="15">
        <v>0</v>
      </c>
      <c r="S940" s="16" t="s">
        <v>374</v>
      </c>
      <c r="T940" s="17">
        <v>3.0000000000000001E-3</v>
      </c>
      <c r="U940" s="16">
        <v>0</v>
      </c>
      <c r="V940" s="71">
        <v>0</v>
      </c>
      <c r="W940" s="401" t="str">
        <f>IF(ISNA(MATCH($D940,'My Squad'!$C$2:$C$16,0)),"","Yes")</f>
        <v/>
      </c>
    </row>
    <row r="941" spans="1:23" ht="15.75" thickBot="1" x14ac:dyDescent="0.3">
      <c r="A941" s="577">
        <v>424</v>
      </c>
      <c r="B941" s="73">
        <v>11</v>
      </c>
      <c r="C941" s="5" t="s">
        <v>82</v>
      </c>
      <c r="D941" s="5" t="s">
        <v>359</v>
      </c>
      <c r="E941" s="70" t="s">
        <v>15</v>
      </c>
      <c r="F941" s="71">
        <v>5.6</v>
      </c>
      <c r="G941" s="71">
        <v>0.23733333333333334</v>
      </c>
      <c r="H941" s="71">
        <v>3.3000000000000002E-2</v>
      </c>
      <c r="I941" s="71">
        <v>0</v>
      </c>
      <c r="J941" s="71">
        <v>0</v>
      </c>
      <c r="K941" s="71">
        <v>0.25900000000000001</v>
      </c>
      <c r="L941" s="71">
        <v>9.5666666666666664E-2</v>
      </c>
      <c r="M941" s="72">
        <v>0.625</v>
      </c>
      <c r="N941" s="23">
        <v>-0.2455357142857143</v>
      </c>
      <c r="O941" s="16">
        <v>12.617333333333333</v>
      </c>
      <c r="P941" s="15">
        <v>90</v>
      </c>
      <c r="Q941" s="15">
        <f>IFERROR(Table37[[#This Row],[Total]]/Table37[[#This Row],[Mins]]*Table37[[#This Row],[Adj mins]],0)</f>
        <v>4.4581528056641657</v>
      </c>
      <c r="R941" s="15">
        <v>1.1000000000000001</v>
      </c>
      <c r="S941" s="16">
        <v>16</v>
      </c>
      <c r="T941" s="17">
        <v>3.0000000000000001E-3</v>
      </c>
      <c r="U941" s="16">
        <v>6</v>
      </c>
      <c r="V941" s="71">
        <v>1</v>
      </c>
      <c r="W941" s="401" t="str">
        <f>IF(ISNA(MATCH($D941,'My Squad'!$C$2:$C$16,0)),"","Yes")</f>
        <v/>
      </c>
    </row>
    <row r="942" spans="1:23" ht="15.75" thickBot="1" x14ac:dyDescent="0.3">
      <c r="A942" s="577">
        <v>14</v>
      </c>
      <c r="B942" s="73">
        <v>11</v>
      </c>
      <c r="C942" s="5" t="s">
        <v>602</v>
      </c>
      <c r="D942" s="5" t="s">
        <v>250</v>
      </c>
      <c r="E942" s="70" t="s">
        <v>16</v>
      </c>
      <c r="F942" s="71">
        <v>4.4000000000000004</v>
      </c>
      <c r="G942" s="71">
        <v>0</v>
      </c>
      <c r="H942" s="71">
        <v>0</v>
      </c>
      <c r="I942" s="71">
        <v>0.11199999999999999</v>
      </c>
      <c r="J942" s="71">
        <v>1.014</v>
      </c>
      <c r="K942" s="71">
        <v>2.04</v>
      </c>
      <c r="L942" s="71">
        <v>0.17799999999999999</v>
      </c>
      <c r="M942" s="72">
        <v>3.3439999999999999</v>
      </c>
      <c r="N942" s="23">
        <v>0.30545454545454542</v>
      </c>
      <c r="O942" s="16">
        <v>89.690666666666672</v>
      </c>
      <c r="P942" s="15">
        <v>90</v>
      </c>
      <c r="Q942" s="15">
        <f>IFERROR(Table37[[#This Row],[Total]]/Table37[[#This Row],[Mins]]*Table37[[#This Row],[Adj mins]],0)</f>
        <v>3.3555330915145385</v>
      </c>
      <c r="R942" s="15">
        <v>7</v>
      </c>
      <c r="S942" s="16">
        <v>90</v>
      </c>
      <c r="T942" s="17">
        <v>2.1000000000000001E-2</v>
      </c>
      <c r="U942" s="16">
        <v>17</v>
      </c>
      <c r="V942" s="71">
        <v>2.4</v>
      </c>
      <c r="W942" s="401" t="str">
        <f>IF(ISNA(MATCH($D942,'My Squad'!$C$2:$C$16,0)),"","Yes")</f>
        <v/>
      </c>
    </row>
    <row r="943" spans="1:23" ht="15.75" thickBot="1" x14ac:dyDescent="0.3">
      <c r="A943" s="577">
        <v>454</v>
      </c>
      <c r="B943" s="73">
        <v>11</v>
      </c>
      <c r="C943" s="5" t="s">
        <v>602</v>
      </c>
      <c r="D943" s="5" t="s">
        <v>662</v>
      </c>
      <c r="E943" s="70" t="s">
        <v>16</v>
      </c>
      <c r="F943" s="71">
        <v>4.4000000000000004</v>
      </c>
      <c r="G943" s="71">
        <v>0</v>
      </c>
      <c r="H943" s="71">
        <v>0</v>
      </c>
      <c r="I943" s="71">
        <v>0</v>
      </c>
      <c r="J943" s="71">
        <v>0</v>
      </c>
      <c r="K943" s="71">
        <v>0</v>
      </c>
      <c r="L943" s="71">
        <v>0</v>
      </c>
      <c r="M943" s="72">
        <v>0</v>
      </c>
      <c r="N943" s="23">
        <v>-0.45454545454545453</v>
      </c>
      <c r="O943" s="16">
        <v>0</v>
      </c>
      <c r="P943" s="15">
        <v>90</v>
      </c>
      <c r="Q943" s="15">
        <f>IFERROR(Table37[[#This Row],[Total]]/Table37[[#This Row],[Mins]]*Table37[[#This Row],[Adj mins]],0)</f>
        <v>0</v>
      </c>
      <c r="R943" s="15">
        <v>0</v>
      </c>
      <c r="S943" s="16" t="s">
        <v>374</v>
      </c>
      <c r="T943" s="17">
        <v>1E-3</v>
      </c>
      <c r="U943" s="16">
        <v>0</v>
      </c>
      <c r="V943" s="71">
        <v>0</v>
      </c>
      <c r="W943" s="401" t="str">
        <f>IF(ISNA(MATCH($D943,'My Squad'!$C$2:$C$16,0)),"","Yes")</f>
        <v/>
      </c>
    </row>
    <row r="944" spans="1:23" ht="15.75" thickBot="1" x14ac:dyDescent="0.3">
      <c r="A944" s="577">
        <v>469</v>
      </c>
      <c r="B944" s="73">
        <v>11</v>
      </c>
      <c r="C944" s="5" t="s">
        <v>602</v>
      </c>
      <c r="D944" s="5" t="s">
        <v>663</v>
      </c>
      <c r="E944" s="70" t="s">
        <v>16</v>
      </c>
      <c r="F944" s="71">
        <v>4.4000000000000004</v>
      </c>
      <c r="G944" s="71">
        <v>0</v>
      </c>
      <c r="H944" s="71">
        <v>0</v>
      </c>
      <c r="I944" s="71">
        <v>-3.3333333333333348E-4</v>
      </c>
      <c r="J944" s="71">
        <v>4.3333333333333331E-3</v>
      </c>
      <c r="K944" s="71">
        <v>5.3333333333333332E-3</v>
      </c>
      <c r="L944" s="71">
        <v>6.6666666666666664E-4</v>
      </c>
      <c r="M944" s="72">
        <v>0.01</v>
      </c>
      <c r="N944" s="23">
        <v>-0.45227272727272722</v>
      </c>
      <c r="O944" s="16">
        <v>0.24</v>
      </c>
      <c r="P944" s="15">
        <v>90</v>
      </c>
      <c r="Q944" s="15">
        <f>IFERROR(Table37[[#This Row],[Total]]/Table37[[#This Row],[Mins]]*Table37[[#This Row],[Adj mins]],0)</f>
        <v>3.7500000000000004</v>
      </c>
      <c r="R944" s="15">
        <v>2</v>
      </c>
      <c r="S944" s="16">
        <v>90</v>
      </c>
      <c r="T944" s="17">
        <v>2E-3</v>
      </c>
      <c r="U944" s="16">
        <v>6</v>
      </c>
      <c r="V944" s="71">
        <v>3</v>
      </c>
      <c r="W944" s="401" t="str">
        <f>IF(ISNA(MATCH($D944,'My Squad'!$C$2:$C$16,0)),"","Yes")</f>
        <v/>
      </c>
    </row>
    <row r="945" spans="1:23" ht="15.75" thickBot="1" x14ac:dyDescent="0.3">
      <c r="A945" s="577">
        <v>466</v>
      </c>
      <c r="B945" s="73">
        <v>11</v>
      </c>
      <c r="C945" s="5" t="s">
        <v>602</v>
      </c>
      <c r="D945" s="5" t="s">
        <v>664</v>
      </c>
      <c r="E945" s="70" t="s">
        <v>16</v>
      </c>
      <c r="F945" s="71">
        <v>4</v>
      </c>
      <c r="G945" s="71">
        <v>0</v>
      </c>
      <c r="H945" s="71">
        <v>0</v>
      </c>
      <c r="I945" s="71">
        <v>1.3333333333333333E-3</v>
      </c>
      <c r="J945" s="71">
        <v>6.6666666666666664E-4</v>
      </c>
      <c r="K945" s="71">
        <v>2.3333333333333335E-3</v>
      </c>
      <c r="L945" s="71">
        <v>1E-3</v>
      </c>
      <c r="M945" s="72">
        <v>5.3333333333333332E-3</v>
      </c>
      <c r="N945" s="23">
        <v>-0.49866666666666665</v>
      </c>
      <c r="O945" s="16">
        <v>0.03</v>
      </c>
      <c r="P945" s="15">
        <v>90</v>
      </c>
      <c r="Q945" s="15">
        <f>IFERROR(Table37[[#This Row],[Total]]/Table37[[#This Row],[Mins]]*Table37[[#This Row],[Adj mins]],0)</f>
        <v>16</v>
      </c>
      <c r="R945" s="15">
        <v>0</v>
      </c>
      <c r="S945" s="16">
        <v>0</v>
      </c>
      <c r="T945" s="17">
        <v>3.0000000000000001E-3</v>
      </c>
      <c r="U945" s="16">
        <v>0</v>
      </c>
      <c r="V945" s="71">
        <v>0</v>
      </c>
      <c r="W945" s="401" t="str">
        <f>IF(ISNA(MATCH($D945,'My Squad'!$C$2:$C$16,0)),"","Yes")</f>
        <v/>
      </c>
    </row>
    <row r="946" spans="1:23" ht="15.75" thickBot="1" x14ac:dyDescent="0.3">
      <c r="A946" s="577">
        <v>475</v>
      </c>
      <c r="B946" s="73">
        <v>11</v>
      </c>
      <c r="C946" s="5" t="s">
        <v>602</v>
      </c>
      <c r="D946" s="5" t="s">
        <v>1539</v>
      </c>
      <c r="E946" s="70" t="s">
        <v>14</v>
      </c>
      <c r="F946" s="71">
        <v>3.9</v>
      </c>
      <c r="G946" s="71">
        <v>4.0000000000000001E-3</v>
      </c>
      <c r="H946" s="71">
        <v>6.0000000000000001E-3</v>
      </c>
      <c r="I946" s="71">
        <v>-2.9999999999999992E-3</v>
      </c>
      <c r="J946" s="71">
        <v>0</v>
      </c>
      <c r="K946" s="71">
        <v>6.9666666666666668E-2</v>
      </c>
      <c r="L946" s="71">
        <v>2.6666666666666666E-3</v>
      </c>
      <c r="M946" s="72">
        <v>7.9333333333333339E-2</v>
      </c>
      <c r="N946" s="23">
        <v>-0.49247863247863249</v>
      </c>
      <c r="O946" s="16">
        <v>3.5703333333333331</v>
      </c>
      <c r="P946" s="15">
        <v>90</v>
      </c>
      <c r="Q946" s="15">
        <f>IFERROR(Table37[[#This Row],[Total]]/Table37[[#This Row],[Mins]]*Table37[[#This Row],[Adj mins]],0)</f>
        <v>1.999813276071329</v>
      </c>
      <c r="R946" s="15">
        <v>2.2999999999999998</v>
      </c>
      <c r="S946" s="16">
        <v>42</v>
      </c>
      <c r="T946" s="17">
        <v>4.0999999999999995E-2</v>
      </c>
      <c r="U946" s="16">
        <v>5</v>
      </c>
      <c r="V946" s="71">
        <v>1</v>
      </c>
      <c r="W946" s="401" t="str">
        <f>IF(ISNA(MATCH($D946,'My Squad'!$C$2:$C$16,0)),"","Yes")</f>
        <v/>
      </c>
    </row>
    <row r="947" spans="1:23" ht="15.75" thickBot="1" x14ac:dyDescent="0.3">
      <c r="A947" s="577">
        <v>467</v>
      </c>
      <c r="B947" s="73">
        <v>11</v>
      </c>
      <c r="C947" s="5" t="s">
        <v>602</v>
      </c>
      <c r="D947" s="5" t="s">
        <v>665</v>
      </c>
      <c r="E947" s="70" t="s">
        <v>14</v>
      </c>
      <c r="F947" s="71">
        <v>4.3</v>
      </c>
      <c r="G947" s="71">
        <v>0</v>
      </c>
      <c r="H947" s="71">
        <v>0</v>
      </c>
      <c r="I947" s="71">
        <v>0</v>
      </c>
      <c r="J947" s="71">
        <v>0</v>
      </c>
      <c r="K947" s="71">
        <v>7.0000000000000001E-3</v>
      </c>
      <c r="L947" s="71">
        <v>0</v>
      </c>
      <c r="M947" s="72">
        <v>7.0000000000000001E-3</v>
      </c>
      <c r="N947" s="23">
        <v>-0.46348837209302329</v>
      </c>
      <c r="O947" s="16">
        <v>0.33</v>
      </c>
      <c r="P947" s="15">
        <v>90</v>
      </c>
      <c r="Q947" s="15">
        <f>IFERROR(Table37[[#This Row],[Total]]/Table37[[#This Row],[Mins]]*Table37[[#This Row],[Adj mins]],0)</f>
        <v>1.9090909090909089</v>
      </c>
      <c r="R947" s="15">
        <v>2.5</v>
      </c>
      <c r="S947" s="16">
        <v>75</v>
      </c>
      <c r="T947" s="17">
        <v>1E-3</v>
      </c>
      <c r="U947" s="16">
        <v>6</v>
      </c>
      <c r="V947" s="71">
        <v>2</v>
      </c>
      <c r="W947" s="401" t="str">
        <f>IF(ISNA(MATCH($D947,'My Squad'!$C$2:$C$16,0)),"","Yes")</f>
        <v/>
      </c>
    </row>
    <row r="948" spans="1:23" ht="15.75" thickBot="1" x14ac:dyDescent="0.3">
      <c r="A948" s="577">
        <v>474</v>
      </c>
      <c r="B948" s="73">
        <v>11</v>
      </c>
      <c r="C948" s="5" t="s">
        <v>602</v>
      </c>
      <c r="D948" s="5" t="s">
        <v>1540</v>
      </c>
      <c r="E948" s="70" t="s">
        <v>14</v>
      </c>
      <c r="F948" s="71">
        <v>4.5</v>
      </c>
      <c r="G948" s="71">
        <v>0.20200000000000001</v>
      </c>
      <c r="H948" s="71">
        <v>0.46400000000000002</v>
      </c>
      <c r="I948" s="71">
        <v>0.10466666666666657</v>
      </c>
      <c r="J948" s="71">
        <v>0</v>
      </c>
      <c r="K948" s="71">
        <v>1.5886666666666667</v>
      </c>
      <c r="L948" s="71">
        <v>0.20933333333333334</v>
      </c>
      <c r="M948" s="72">
        <v>2.5686666666666667</v>
      </c>
      <c r="N948" s="23">
        <v>0.12637037037037036</v>
      </c>
      <c r="O948" s="16">
        <v>84.595333333333329</v>
      </c>
      <c r="P948" s="15">
        <v>90</v>
      </c>
      <c r="Q948" s="15">
        <f>IFERROR(Table37[[#This Row],[Total]]/Table37[[#This Row],[Mins]]*Table37[[#This Row],[Adj mins]],0)</f>
        <v>2.7327748575571547</v>
      </c>
      <c r="R948" s="15">
        <v>6.9</v>
      </c>
      <c r="S948" s="16">
        <v>78</v>
      </c>
      <c r="T948" s="17">
        <v>2E-3</v>
      </c>
      <c r="U948" s="16">
        <v>19</v>
      </c>
      <c r="V948" s="71">
        <v>2.4</v>
      </c>
      <c r="W948" s="401" t="str">
        <f>IF(ISNA(MATCH($D948,'My Squad'!$C$2:$C$16,0)),"","Yes")</f>
        <v/>
      </c>
    </row>
    <row r="949" spans="1:23" ht="15.75" thickBot="1" x14ac:dyDescent="0.3">
      <c r="A949" s="577">
        <v>476</v>
      </c>
      <c r="B949" s="73">
        <v>11</v>
      </c>
      <c r="C949" s="5" t="s">
        <v>602</v>
      </c>
      <c r="D949" s="5" t="s">
        <v>666</v>
      </c>
      <c r="E949" s="70" t="s">
        <v>14</v>
      </c>
      <c r="F949" s="71">
        <v>4.4000000000000004</v>
      </c>
      <c r="G949" s="71">
        <v>0.152</v>
      </c>
      <c r="H949" s="71">
        <v>0.23499999999999999</v>
      </c>
      <c r="I949" s="71">
        <v>0.10233333333333339</v>
      </c>
      <c r="J949" s="71">
        <v>0</v>
      </c>
      <c r="K949" s="71">
        <v>1.7263333333333333</v>
      </c>
      <c r="L949" s="71">
        <v>0.12233333333333334</v>
      </c>
      <c r="M949" s="72">
        <v>2.3380000000000001</v>
      </c>
      <c r="N949" s="23">
        <v>7.6818181818181827E-2</v>
      </c>
      <c r="O949" s="16">
        <v>84.713333333333338</v>
      </c>
      <c r="P949" s="15">
        <v>90</v>
      </c>
      <c r="Q949" s="15">
        <f>IFERROR(Table37[[#This Row],[Total]]/Table37[[#This Row],[Mins]]*Table37[[#This Row],[Adj mins]],0)</f>
        <v>2.4839065082238134</v>
      </c>
      <c r="R949" s="15">
        <v>6.9</v>
      </c>
      <c r="S949" s="16">
        <v>89</v>
      </c>
      <c r="T949" s="17">
        <v>3.0000000000000001E-3</v>
      </c>
      <c r="U949" s="16">
        <v>12</v>
      </c>
      <c r="V949" s="71">
        <v>1.7</v>
      </c>
      <c r="W949" s="401" t="str">
        <f>IF(ISNA(MATCH($D949,'My Squad'!$C$2:$C$16,0)),"","Yes")</f>
        <v/>
      </c>
    </row>
    <row r="950" spans="1:23" ht="15.75" thickBot="1" x14ac:dyDescent="0.3">
      <c r="A950" s="577">
        <v>455</v>
      </c>
      <c r="B950" s="73">
        <v>11</v>
      </c>
      <c r="C950" s="5" t="s">
        <v>602</v>
      </c>
      <c r="D950" s="5" t="s">
        <v>667</v>
      </c>
      <c r="E950" s="70" t="s">
        <v>14</v>
      </c>
      <c r="F950" s="71">
        <v>4</v>
      </c>
      <c r="G950" s="71">
        <v>9.8000000000000004E-2</v>
      </c>
      <c r="H950" s="71">
        <v>0.115</v>
      </c>
      <c r="I950" s="71">
        <v>0.11599999999999999</v>
      </c>
      <c r="J950" s="71">
        <v>0</v>
      </c>
      <c r="K950" s="71">
        <v>1.653</v>
      </c>
      <c r="L950" s="71">
        <v>0.19833333333333333</v>
      </c>
      <c r="M950" s="72">
        <v>2.1803333333333335</v>
      </c>
      <c r="N950" s="23">
        <v>4.5083333333333364E-2</v>
      </c>
      <c r="O950" s="16">
        <v>88.053666666666672</v>
      </c>
      <c r="P950" s="15">
        <v>90</v>
      </c>
      <c r="Q950" s="15">
        <f>IFERROR(Table37[[#This Row],[Total]]/Table37[[#This Row],[Mins]]*Table37[[#This Row],[Adj mins]],0)</f>
        <v>2.2285272996392353</v>
      </c>
      <c r="R950" s="15">
        <v>8.9</v>
      </c>
      <c r="S950" s="16">
        <v>89</v>
      </c>
      <c r="T950" s="17">
        <v>3.2000000000000001E-2</v>
      </c>
      <c r="U950" s="16">
        <v>11</v>
      </c>
      <c r="V950" s="71">
        <v>1.2</v>
      </c>
      <c r="W950" s="401" t="str">
        <f>IF(ISNA(MATCH($D950,'My Squad'!$C$2:$C$16,0)),"","Yes")</f>
        <v/>
      </c>
    </row>
    <row r="951" spans="1:23" ht="15.75" thickBot="1" x14ac:dyDescent="0.3">
      <c r="A951" s="577">
        <v>456</v>
      </c>
      <c r="B951" s="73">
        <v>11</v>
      </c>
      <c r="C951" s="5" t="s">
        <v>602</v>
      </c>
      <c r="D951" s="5" t="s">
        <v>668</v>
      </c>
      <c r="E951" s="70" t="s">
        <v>14</v>
      </c>
      <c r="F951" s="71">
        <v>3.9</v>
      </c>
      <c r="G951" s="71">
        <v>0</v>
      </c>
      <c r="H951" s="71">
        <v>0</v>
      </c>
      <c r="I951" s="71">
        <v>1E-3</v>
      </c>
      <c r="J951" s="71">
        <v>0</v>
      </c>
      <c r="K951" s="71">
        <v>8.0000000000000002E-3</v>
      </c>
      <c r="L951" s="71">
        <v>1.6666666666666668E-3</v>
      </c>
      <c r="M951" s="72">
        <v>1.0666666666666666E-2</v>
      </c>
      <c r="N951" s="23">
        <v>-0.51008547008547012</v>
      </c>
      <c r="O951" s="16">
        <v>0.39</v>
      </c>
      <c r="P951" s="15">
        <v>90</v>
      </c>
      <c r="Q951" s="15">
        <f>IFERROR(Table37[[#This Row],[Total]]/Table37[[#This Row],[Mins]]*Table37[[#This Row],[Adj mins]],0)</f>
        <v>2.4615384615384612</v>
      </c>
      <c r="R951" s="15">
        <v>0</v>
      </c>
      <c r="S951" s="16" t="s">
        <v>374</v>
      </c>
      <c r="T951" s="17">
        <v>5.0000000000000001E-3</v>
      </c>
      <c r="U951" s="16">
        <v>0</v>
      </c>
      <c r="V951" s="71">
        <v>0</v>
      </c>
      <c r="W951" s="401" t="str">
        <f>IF(ISNA(MATCH($D951,'My Squad'!$C$2:$C$16,0)),"","Yes")</f>
        <v/>
      </c>
    </row>
    <row r="952" spans="1:23" ht="15.75" thickBot="1" x14ac:dyDescent="0.3">
      <c r="A952" s="577">
        <v>457</v>
      </c>
      <c r="B952" s="73">
        <v>11</v>
      </c>
      <c r="C952" s="5" t="s">
        <v>602</v>
      </c>
      <c r="D952" s="5" t="s">
        <v>669</v>
      </c>
      <c r="E952" s="70" t="s">
        <v>14</v>
      </c>
      <c r="F952" s="71">
        <v>4</v>
      </c>
      <c r="G952" s="71">
        <v>0.01</v>
      </c>
      <c r="H952" s="71">
        <v>1.0999999999999999E-2</v>
      </c>
      <c r="I952" s="71">
        <v>-2.3333333333333331E-3</v>
      </c>
      <c r="J952" s="71">
        <v>0</v>
      </c>
      <c r="K952" s="71">
        <v>7.5333333333333322E-2</v>
      </c>
      <c r="L952" s="71">
        <v>5.6666666666666671E-3</v>
      </c>
      <c r="M952" s="72">
        <v>9.9666666666666667E-2</v>
      </c>
      <c r="N952" s="23">
        <v>-0.47508333333333336</v>
      </c>
      <c r="O952" s="16">
        <v>3.66</v>
      </c>
      <c r="P952" s="15">
        <v>90</v>
      </c>
      <c r="Q952" s="15">
        <f>IFERROR(Table37[[#This Row],[Total]]/Table37[[#This Row],[Mins]]*Table37[[#This Row],[Adj mins]],0)</f>
        <v>2.4508196721311477</v>
      </c>
      <c r="R952" s="15">
        <v>0.2</v>
      </c>
      <c r="S952" s="16">
        <v>14</v>
      </c>
      <c r="T952" s="17">
        <v>2E-3</v>
      </c>
      <c r="U952" s="16">
        <v>1</v>
      </c>
      <c r="V952" s="71">
        <v>1</v>
      </c>
      <c r="W952" s="401" t="str">
        <f>IF(ISNA(MATCH($D952,'My Squad'!$C$2:$C$16,0)),"","Yes")</f>
        <v/>
      </c>
    </row>
    <row r="953" spans="1:23" ht="15.75" thickBot="1" x14ac:dyDescent="0.3">
      <c r="A953" s="577">
        <v>460</v>
      </c>
      <c r="B953" s="73">
        <v>11</v>
      </c>
      <c r="C953" s="5" t="s">
        <v>602</v>
      </c>
      <c r="D953" s="5" t="s">
        <v>670</v>
      </c>
      <c r="E953" s="70" t="s">
        <v>14</v>
      </c>
      <c r="F953" s="71">
        <v>3.9</v>
      </c>
      <c r="G953" s="71">
        <v>6.0000000000000001E-3</v>
      </c>
      <c r="H953" s="71">
        <v>2E-3</v>
      </c>
      <c r="I953" s="71">
        <v>2.3333333333333331E-3</v>
      </c>
      <c r="J953" s="71">
        <v>0</v>
      </c>
      <c r="K953" s="71">
        <v>2.6666666666666665E-2</v>
      </c>
      <c r="L953" s="71">
        <v>1.6666666666666668E-3</v>
      </c>
      <c r="M953" s="72">
        <v>3.8666666666666669E-2</v>
      </c>
      <c r="N953" s="23">
        <v>-0.50290598290598287</v>
      </c>
      <c r="O953" s="16">
        <v>1.32</v>
      </c>
      <c r="P953" s="15">
        <v>90</v>
      </c>
      <c r="Q953" s="15">
        <f>IFERROR(Table37[[#This Row],[Total]]/Table37[[#This Row],[Mins]]*Table37[[#This Row],[Adj mins]],0)</f>
        <v>2.6363636363636367</v>
      </c>
      <c r="R953" s="15">
        <v>0</v>
      </c>
      <c r="S953" s="16" t="s">
        <v>374</v>
      </c>
      <c r="T953" s="17">
        <v>3.0000000000000001E-3</v>
      </c>
      <c r="U953" s="16">
        <v>0</v>
      </c>
      <c r="V953" s="71">
        <v>0</v>
      </c>
      <c r="W953" s="401" t="str">
        <f>IF(ISNA(MATCH($D953,'My Squad'!$C$2:$C$16,0)),"","Yes")</f>
        <v/>
      </c>
    </row>
    <row r="954" spans="1:23" ht="15.75" thickBot="1" x14ac:dyDescent="0.3">
      <c r="A954" s="577">
        <v>461</v>
      </c>
      <c r="B954" s="73">
        <v>11</v>
      </c>
      <c r="C954" s="5" t="s">
        <v>602</v>
      </c>
      <c r="D954" s="5" t="s">
        <v>671</v>
      </c>
      <c r="E954" s="70" t="s">
        <v>14</v>
      </c>
      <c r="F954" s="71">
        <v>4.0999999999999996</v>
      </c>
      <c r="G954" s="71">
        <v>0.42</v>
      </c>
      <c r="H954" s="71">
        <v>0.153</v>
      </c>
      <c r="I954" s="71">
        <v>0.11399999999999999</v>
      </c>
      <c r="J954" s="71">
        <v>0</v>
      </c>
      <c r="K954" s="71">
        <v>1.4153333333333333</v>
      </c>
      <c r="L954" s="71">
        <v>0.22666666666666666</v>
      </c>
      <c r="M954" s="72">
        <v>2.3290000000000002</v>
      </c>
      <c r="N954" s="23">
        <v>8.0243902439024448E-2</v>
      </c>
      <c r="O954" s="16">
        <v>79.594333333333338</v>
      </c>
      <c r="P954" s="15">
        <v>90</v>
      </c>
      <c r="Q954" s="15">
        <f>IFERROR(Table37[[#This Row],[Total]]/Table37[[#This Row],[Mins]]*Table37[[#This Row],[Adj mins]],0)</f>
        <v>2.6334789327548442</v>
      </c>
      <c r="R954" s="15">
        <v>7.6</v>
      </c>
      <c r="S954" s="16">
        <v>76</v>
      </c>
      <c r="T954" s="17">
        <v>0.10300000000000001</v>
      </c>
      <c r="U954" s="16">
        <v>16</v>
      </c>
      <c r="V954" s="71">
        <v>1.8</v>
      </c>
      <c r="W954" s="401" t="str">
        <f>IF(ISNA(MATCH($D954,'My Squad'!$C$2:$C$16,0)),"","Yes")</f>
        <v/>
      </c>
    </row>
    <row r="955" spans="1:23" ht="15.75" thickBot="1" x14ac:dyDescent="0.3">
      <c r="A955" s="577">
        <v>464</v>
      </c>
      <c r="B955" s="73">
        <v>11</v>
      </c>
      <c r="C955" s="5" t="s">
        <v>602</v>
      </c>
      <c r="D955" s="5" t="s">
        <v>672</v>
      </c>
      <c r="E955" s="70" t="s">
        <v>14</v>
      </c>
      <c r="F955" s="71">
        <v>4</v>
      </c>
      <c r="G955" s="71">
        <v>2E-3</v>
      </c>
      <c r="H955" s="71">
        <v>0</v>
      </c>
      <c r="I955" s="71">
        <v>2E-3</v>
      </c>
      <c r="J955" s="71">
        <v>0</v>
      </c>
      <c r="K955" s="71">
        <v>9.6666666666666672E-3</v>
      </c>
      <c r="L955" s="71">
        <v>1E-3</v>
      </c>
      <c r="M955" s="72">
        <v>1.4666666666666666E-2</v>
      </c>
      <c r="N955" s="23">
        <v>-0.49633333333333335</v>
      </c>
      <c r="O955" s="16">
        <v>0.48</v>
      </c>
      <c r="P955" s="15">
        <v>90</v>
      </c>
      <c r="Q955" s="15">
        <f>IFERROR(Table37[[#This Row],[Total]]/Table37[[#This Row],[Mins]]*Table37[[#This Row],[Adj mins]],0)</f>
        <v>2.75</v>
      </c>
      <c r="R955" s="15">
        <v>0</v>
      </c>
      <c r="S955" s="16" t="s">
        <v>374</v>
      </c>
      <c r="T955" s="17">
        <v>1E-3</v>
      </c>
      <c r="U955" s="16">
        <v>0</v>
      </c>
      <c r="V955" s="71">
        <v>0</v>
      </c>
      <c r="W955" s="401" t="str">
        <f>IF(ISNA(MATCH($D955,'My Squad'!$C$2:$C$16,0)),"","Yes")</f>
        <v/>
      </c>
    </row>
    <row r="956" spans="1:23" ht="15.75" thickBot="1" x14ac:dyDescent="0.3">
      <c r="A956" s="577">
        <v>472</v>
      </c>
      <c r="B956" s="73">
        <v>11</v>
      </c>
      <c r="C956" s="5" t="s">
        <v>602</v>
      </c>
      <c r="D956" s="5" t="s">
        <v>673</v>
      </c>
      <c r="E956" s="70" t="s">
        <v>14</v>
      </c>
      <c r="F956" s="71">
        <v>4</v>
      </c>
      <c r="G956" s="71">
        <v>1.4E-2</v>
      </c>
      <c r="H956" s="71">
        <v>5.0000000000000001E-3</v>
      </c>
      <c r="I956" s="71">
        <v>1.8666666666666665E-2</v>
      </c>
      <c r="J956" s="71">
        <v>0</v>
      </c>
      <c r="K956" s="71">
        <v>0.21033333333333334</v>
      </c>
      <c r="L956" s="71">
        <v>1.5666666666666666E-2</v>
      </c>
      <c r="M956" s="72">
        <v>0.26366666666666666</v>
      </c>
      <c r="N956" s="23">
        <v>-0.43408333333333332</v>
      </c>
      <c r="O956" s="16">
        <v>10.823333333333334</v>
      </c>
      <c r="P956" s="15">
        <v>90</v>
      </c>
      <c r="Q956" s="15">
        <f>IFERROR(Table37[[#This Row],[Total]]/Table37[[#This Row],[Mins]]*Table37[[#This Row],[Adj mins]],0)</f>
        <v>2.1924853711117951</v>
      </c>
      <c r="R956" s="15">
        <v>4.9000000000000004</v>
      </c>
      <c r="S956" s="16">
        <v>88</v>
      </c>
      <c r="T956" s="17">
        <v>6.0000000000000001E-3</v>
      </c>
      <c r="U956" s="16">
        <v>4</v>
      </c>
      <c r="V956" s="71">
        <v>0.8</v>
      </c>
      <c r="W956" s="401" t="str">
        <f>IF(ISNA(MATCH($D956,'My Squad'!$C$2:$C$16,0)),"","Yes")</f>
        <v/>
      </c>
    </row>
    <row r="957" spans="1:23" ht="15.75" thickBot="1" x14ac:dyDescent="0.3">
      <c r="A957" s="577">
        <v>477</v>
      </c>
      <c r="B957" s="73">
        <v>11</v>
      </c>
      <c r="C957" s="5" t="s">
        <v>602</v>
      </c>
      <c r="D957" s="5" t="s">
        <v>674</v>
      </c>
      <c r="E957" s="70" t="s">
        <v>14</v>
      </c>
      <c r="F957" s="71">
        <v>4</v>
      </c>
      <c r="G957" s="71">
        <v>0</v>
      </c>
      <c r="H957" s="71">
        <v>1E-3</v>
      </c>
      <c r="I957" s="71">
        <v>-1.3333333333333333E-3</v>
      </c>
      <c r="J957" s="71">
        <v>0</v>
      </c>
      <c r="K957" s="71">
        <v>8.666666666666668E-3</v>
      </c>
      <c r="L957" s="71">
        <v>1E-3</v>
      </c>
      <c r="M957" s="72">
        <v>9.3333333333333341E-3</v>
      </c>
      <c r="N957" s="23">
        <v>-0.49766666666666665</v>
      </c>
      <c r="O957" s="16">
        <v>0.42</v>
      </c>
      <c r="P957" s="15">
        <v>90</v>
      </c>
      <c r="Q957" s="15">
        <f>IFERROR(Table37[[#This Row],[Total]]/Table37[[#This Row],[Mins]]*Table37[[#This Row],[Adj mins]],0)</f>
        <v>2.0000000000000004</v>
      </c>
      <c r="R957" s="15">
        <v>0</v>
      </c>
      <c r="S957" s="16">
        <v>0</v>
      </c>
      <c r="T957" s="17">
        <v>1.4999999999999999E-2</v>
      </c>
      <c r="U957" s="16">
        <v>0</v>
      </c>
      <c r="V957" s="71">
        <v>0</v>
      </c>
      <c r="W957" s="401" t="str">
        <f>IF(ISNA(MATCH($D957,'My Squad'!$C$2:$C$16,0)),"","Yes")</f>
        <v/>
      </c>
    </row>
    <row r="958" spans="1:23" ht="15.75" thickBot="1" x14ac:dyDescent="0.3">
      <c r="A958" s="577">
        <v>188</v>
      </c>
      <c r="B958" s="73">
        <v>11</v>
      </c>
      <c r="C958" s="5" t="s">
        <v>602</v>
      </c>
      <c r="D958" s="5" t="s">
        <v>322</v>
      </c>
      <c r="E958" s="70" t="s">
        <v>13</v>
      </c>
      <c r="F958" s="71">
        <v>4.5</v>
      </c>
      <c r="G958" s="71">
        <v>0.17</v>
      </c>
      <c r="H958" s="71">
        <v>0.14099999999999999</v>
      </c>
      <c r="I958" s="71">
        <v>5.6666666666666664E-2</v>
      </c>
      <c r="J958" s="71">
        <v>0</v>
      </c>
      <c r="K958" s="71">
        <v>0.60933333333333328</v>
      </c>
      <c r="L958" s="71">
        <v>6.1666666666666668E-2</v>
      </c>
      <c r="M958" s="72">
        <v>1.0386666666666666</v>
      </c>
      <c r="N958" s="23">
        <v>-0.21362962962962964</v>
      </c>
      <c r="O958" s="16">
        <v>30.394333333333332</v>
      </c>
      <c r="P958" s="15">
        <v>90</v>
      </c>
      <c r="Q958" s="15">
        <f>IFERROR(Table37[[#This Row],[Total]]/Table37[[#This Row],[Mins]]*Table37[[#This Row],[Adj mins]],0)</f>
        <v>3.0755732976541679</v>
      </c>
      <c r="R958" s="15">
        <v>1.6</v>
      </c>
      <c r="S958" s="16">
        <v>47</v>
      </c>
      <c r="T958" s="17">
        <v>4.0000000000000001E-3</v>
      </c>
      <c r="U958" s="16">
        <v>4</v>
      </c>
      <c r="V958" s="71">
        <v>1.3</v>
      </c>
      <c r="W958" s="401" t="str">
        <f>IF(ISNA(MATCH($D958,'My Squad'!$C$2:$C$16,0)),"","Yes")</f>
        <v/>
      </c>
    </row>
    <row r="959" spans="1:23" ht="15.75" thickBot="1" x14ac:dyDescent="0.3">
      <c r="A959" s="577">
        <v>452</v>
      </c>
      <c r="B959" s="73">
        <v>11</v>
      </c>
      <c r="C959" s="5" t="s">
        <v>602</v>
      </c>
      <c r="D959" s="5" t="s">
        <v>675</v>
      </c>
      <c r="E959" s="70" t="s">
        <v>13</v>
      </c>
      <c r="F959" s="71">
        <v>4.9000000000000004</v>
      </c>
      <c r="G959" s="71">
        <v>0.55333333333333334</v>
      </c>
      <c r="H959" s="71">
        <v>0.21199999999999999</v>
      </c>
      <c r="I959" s="71">
        <v>0.14399999999999999</v>
      </c>
      <c r="J959" s="71">
        <v>0</v>
      </c>
      <c r="K959" s="71">
        <v>1.5010000000000001</v>
      </c>
      <c r="L959" s="71">
        <v>0.15233333333333332</v>
      </c>
      <c r="M959" s="72">
        <v>2.5626666666666669</v>
      </c>
      <c r="N959" s="23">
        <v>0.11482993197278915</v>
      </c>
      <c r="O959" s="16">
        <v>71.590666666666664</v>
      </c>
      <c r="P959" s="15">
        <v>90</v>
      </c>
      <c r="Q959" s="15">
        <f>IFERROR(Table37[[#This Row],[Total]]/Table37[[#This Row],[Mins]]*Table37[[#This Row],[Adj mins]],0)</f>
        <v>3.2216490045257302</v>
      </c>
      <c r="R959" s="15">
        <v>5.4</v>
      </c>
      <c r="S959" s="16">
        <v>60</v>
      </c>
      <c r="T959" s="17">
        <v>1E-3</v>
      </c>
      <c r="U959" s="16">
        <v>20</v>
      </c>
      <c r="V959" s="71">
        <v>2.5</v>
      </c>
      <c r="W959" s="401" t="str">
        <f>IF(ISNA(MATCH($D959,'My Squad'!$C$2:$C$16,0)),"","Yes")</f>
        <v/>
      </c>
    </row>
    <row r="960" spans="1:23" ht="15.75" thickBot="1" x14ac:dyDescent="0.3">
      <c r="A960" s="577">
        <v>459</v>
      </c>
      <c r="B960" s="73">
        <v>11</v>
      </c>
      <c r="C960" s="5" t="s">
        <v>602</v>
      </c>
      <c r="D960" s="5" t="s">
        <v>676</v>
      </c>
      <c r="E960" s="70" t="s">
        <v>13</v>
      </c>
      <c r="F960" s="71">
        <v>4.9000000000000004</v>
      </c>
      <c r="G960" s="71">
        <v>0.28999999999999998</v>
      </c>
      <c r="H960" s="71">
        <v>0.17599999999999999</v>
      </c>
      <c r="I960" s="71">
        <v>9.5000000000000001E-2</v>
      </c>
      <c r="J960" s="71">
        <v>0</v>
      </c>
      <c r="K960" s="71">
        <v>0.96133333333333326</v>
      </c>
      <c r="L960" s="71">
        <v>6.6666666666666666E-2</v>
      </c>
      <c r="M960" s="72">
        <v>1.589</v>
      </c>
      <c r="N960" s="23">
        <v>-8.387755102040817E-2</v>
      </c>
      <c r="O960" s="16">
        <v>47.144666666666666</v>
      </c>
      <c r="P960" s="15">
        <v>90</v>
      </c>
      <c r="Q960" s="15">
        <f>IFERROR(Table37[[#This Row],[Total]]/Table37[[#This Row],[Mins]]*Table37[[#This Row],[Adj mins]],0)</f>
        <v>3.0334290198962064</v>
      </c>
      <c r="R960" s="15">
        <v>0.7</v>
      </c>
      <c r="S960" s="16">
        <v>33</v>
      </c>
      <c r="T960" s="17">
        <v>0</v>
      </c>
      <c r="U960" s="16">
        <v>1</v>
      </c>
      <c r="V960" s="71">
        <v>0.5</v>
      </c>
      <c r="W960" s="401" t="str">
        <f>IF(ISNA(MATCH($D960,'My Squad'!$C$2:$C$16,0)),"","Yes")</f>
        <v/>
      </c>
    </row>
    <row r="961" spans="1:23" ht="15.75" thickBot="1" x14ac:dyDescent="0.3">
      <c r="A961" s="577">
        <v>462</v>
      </c>
      <c r="B961" s="73">
        <v>11</v>
      </c>
      <c r="C961" s="5" t="s">
        <v>602</v>
      </c>
      <c r="D961" s="5" t="s">
        <v>677</v>
      </c>
      <c r="E961" s="70" t="s">
        <v>13</v>
      </c>
      <c r="F961" s="71">
        <v>5</v>
      </c>
      <c r="G961" s="71">
        <v>3.6666666666666667E-2</v>
      </c>
      <c r="H961" s="71">
        <v>1.7999999999999999E-2</v>
      </c>
      <c r="I961" s="71">
        <v>9.3333333333333341E-3</v>
      </c>
      <c r="J961" s="71">
        <v>0</v>
      </c>
      <c r="K961" s="71">
        <v>9.2666666666666661E-2</v>
      </c>
      <c r="L961" s="71">
        <v>8.0000000000000002E-3</v>
      </c>
      <c r="M961" s="72">
        <v>0.16466666666666666</v>
      </c>
      <c r="N961" s="23">
        <v>-0.36706666666666665</v>
      </c>
      <c r="O961" s="16">
        <v>4.5039999999999996</v>
      </c>
      <c r="P961" s="15">
        <v>90</v>
      </c>
      <c r="Q961" s="15">
        <f>IFERROR(Table37[[#This Row],[Total]]/Table37[[#This Row],[Mins]]*Table37[[#This Row],[Adj mins]],0)</f>
        <v>3.2904085257548847</v>
      </c>
      <c r="R961" s="15">
        <v>0.2</v>
      </c>
      <c r="S961" s="16">
        <v>9</v>
      </c>
      <c r="T961" s="17">
        <v>0</v>
      </c>
      <c r="U961" s="16">
        <v>2</v>
      </c>
      <c r="V961" s="71">
        <v>1</v>
      </c>
      <c r="W961" s="401" t="str">
        <f>IF(ISNA(MATCH($D961,'My Squad'!$C$2:$C$16,0)),"","Yes")</f>
        <v/>
      </c>
    </row>
    <row r="962" spans="1:23" ht="15.75" thickBot="1" x14ac:dyDescent="0.3">
      <c r="A962" s="577">
        <v>471</v>
      </c>
      <c r="B962" s="73">
        <v>11</v>
      </c>
      <c r="C962" s="5" t="s">
        <v>602</v>
      </c>
      <c r="D962" s="5" t="s">
        <v>1541</v>
      </c>
      <c r="E962" s="70" t="s">
        <v>13</v>
      </c>
      <c r="F962" s="71">
        <v>5</v>
      </c>
      <c r="G962" s="71">
        <v>0</v>
      </c>
      <c r="H962" s="71">
        <v>0</v>
      </c>
      <c r="I962" s="71">
        <v>0</v>
      </c>
      <c r="J962" s="71">
        <v>0</v>
      </c>
      <c r="K962" s="71">
        <v>0</v>
      </c>
      <c r="L962" s="71">
        <v>0</v>
      </c>
      <c r="M962" s="72">
        <v>0</v>
      </c>
      <c r="N962" s="23">
        <v>-0.4</v>
      </c>
      <c r="O962" s="16">
        <v>0</v>
      </c>
      <c r="P962" s="15">
        <v>90</v>
      </c>
      <c r="Q962" s="15">
        <f>IFERROR(Table37[[#This Row],[Total]]/Table37[[#This Row],[Mins]]*Table37[[#This Row],[Adj mins]],0)</f>
        <v>0</v>
      </c>
      <c r="R962" s="15">
        <v>2.7</v>
      </c>
      <c r="S962" s="16">
        <v>60</v>
      </c>
      <c r="T962" s="17">
        <v>0</v>
      </c>
      <c r="U962" s="16">
        <v>6</v>
      </c>
      <c r="V962" s="71">
        <v>1.5</v>
      </c>
      <c r="W962" s="401" t="str">
        <f>IF(ISNA(MATCH($D962,'My Squad'!$C$2:$C$16,0)),"","Yes")</f>
        <v/>
      </c>
    </row>
    <row r="963" spans="1:23" ht="15.75" thickBot="1" x14ac:dyDescent="0.3">
      <c r="A963" s="577">
        <v>463</v>
      </c>
      <c r="B963" s="73">
        <v>11</v>
      </c>
      <c r="C963" s="5" t="s">
        <v>602</v>
      </c>
      <c r="D963" s="5" t="s">
        <v>218</v>
      </c>
      <c r="E963" s="70" t="s">
        <v>13</v>
      </c>
      <c r="F963" s="71">
        <v>5</v>
      </c>
      <c r="G963" s="71">
        <v>0.41666666666666669</v>
      </c>
      <c r="H963" s="71">
        <v>0.29199999999999998</v>
      </c>
      <c r="I963" s="71">
        <v>0.15366666666666667</v>
      </c>
      <c r="J963" s="71">
        <v>0</v>
      </c>
      <c r="K963" s="71">
        <v>1.4686666666666666</v>
      </c>
      <c r="L963" s="71">
        <v>0.11933333333333333</v>
      </c>
      <c r="M963" s="72">
        <v>2.4503333333333335</v>
      </c>
      <c r="N963" s="23">
        <v>9.0066666666666698E-2</v>
      </c>
      <c r="O963" s="16">
        <v>78.019000000000005</v>
      </c>
      <c r="P963" s="15">
        <v>90</v>
      </c>
      <c r="Q963" s="15">
        <f>IFERROR(Table37[[#This Row],[Total]]/Table37[[#This Row],[Mins]]*Table37[[#This Row],[Adj mins]],0)</f>
        <v>2.8266191568720442</v>
      </c>
      <c r="R963" s="15">
        <v>1.9</v>
      </c>
      <c r="S963" s="16">
        <v>35</v>
      </c>
      <c r="T963" s="17">
        <v>0</v>
      </c>
      <c r="U963" s="16">
        <v>9</v>
      </c>
      <c r="V963" s="71">
        <v>1.8</v>
      </c>
      <c r="W963" s="401" t="str">
        <f>IF(ISNA(MATCH($D963,'My Squad'!$C$2:$C$16,0)),"","Yes")</f>
        <v/>
      </c>
    </row>
    <row r="964" spans="1:23" ht="15.75" thickBot="1" x14ac:dyDescent="0.3">
      <c r="A964" s="577">
        <v>518</v>
      </c>
      <c r="B964" s="73">
        <v>11</v>
      </c>
      <c r="C964" s="5" t="s">
        <v>602</v>
      </c>
      <c r="D964" s="5" t="s">
        <v>678</v>
      </c>
      <c r="E964" s="70" t="s">
        <v>13</v>
      </c>
      <c r="F964" s="71">
        <v>4.8</v>
      </c>
      <c r="G964" s="71">
        <v>0.21666666666666667</v>
      </c>
      <c r="H964" s="71">
        <v>0.308</v>
      </c>
      <c r="I964" s="71">
        <v>0.16900000000000001</v>
      </c>
      <c r="J964" s="71">
        <v>0</v>
      </c>
      <c r="K964" s="71">
        <v>1.571</v>
      </c>
      <c r="L964" s="71">
        <v>8.533333333333333E-2</v>
      </c>
      <c r="M964" s="72">
        <v>2.35</v>
      </c>
      <c r="N964" s="23">
        <v>7.2916666666666685E-2</v>
      </c>
      <c r="O964" s="16">
        <v>84.452333333333328</v>
      </c>
      <c r="P964" s="15">
        <v>90</v>
      </c>
      <c r="Q964" s="15">
        <f>IFERROR(Table37[[#This Row],[Total]]/Table37[[#This Row],[Mins]]*Table37[[#This Row],[Adj mins]],0)</f>
        <v>2.5043713021546674</v>
      </c>
      <c r="R964" s="15">
        <v>9</v>
      </c>
      <c r="S964" s="16">
        <v>90</v>
      </c>
      <c r="T964" s="17">
        <v>1E-3</v>
      </c>
      <c r="U964" s="16">
        <v>14</v>
      </c>
      <c r="V964" s="71">
        <v>1.6</v>
      </c>
      <c r="W964" s="401" t="str">
        <f>IF(ISNA(MATCH($D964,'My Squad'!$C$2:$C$16,0)),"","Yes")</f>
        <v/>
      </c>
    </row>
    <row r="965" spans="1:23" ht="15.75" thickBot="1" x14ac:dyDescent="0.3">
      <c r="A965" s="577">
        <v>451</v>
      </c>
      <c r="B965" s="73">
        <v>11</v>
      </c>
      <c r="C965" s="5" t="s">
        <v>602</v>
      </c>
      <c r="D965" s="5" t="s">
        <v>679</v>
      </c>
      <c r="E965" s="70" t="s">
        <v>13</v>
      </c>
      <c r="F965" s="71">
        <v>4.5</v>
      </c>
      <c r="G965" s="71">
        <v>8.3333333333333332E-3</v>
      </c>
      <c r="H965" s="71">
        <v>8.9999999999999993E-3</v>
      </c>
      <c r="I965" s="71">
        <v>3.0000000000000001E-3</v>
      </c>
      <c r="J965" s="71">
        <v>0</v>
      </c>
      <c r="K965" s="71">
        <v>3.033333333333333E-2</v>
      </c>
      <c r="L965" s="71">
        <v>3.6666666666666666E-3</v>
      </c>
      <c r="M965" s="72">
        <v>5.4333333333333331E-2</v>
      </c>
      <c r="N965" s="23">
        <v>-0.43237037037037035</v>
      </c>
      <c r="O965" s="16">
        <v>1.6093333333333333</v>
      </c>
      <c r="P965" s="15">
        <v>90</v>
      </c>
      <c r="Q965" s="15">
        <f>IFERROR(Table37[[#This Row],[Total]]/Table37[[#This Row],[Mins]]*Table37[[#This Row],[Adj mins]],0)</f>
        <v>3.0385252692626348</v>
      </c>
      <c r="R965" s="15">
        <v>0.1</v>
      </c>
      <c r="S965" s="16">
        <v>10</v>
      </c>
      <c r="T965" s="17">
        <v>1E-3</v>
      </c>
      <c r="U965" s="16">
        <v>1</v>
      </c>
      <c r="V965" s="71">
        <v>1</v>
      </c>
      <c r="W965" s="401" t="str">
        <f>IF(ISNA(MATCH($D965,'My Squad'!$C$2:$C$16,0)),"","Yes")</f>
        <v/>
      </c>
    </row>
    <row r="966" spans="1:23" ht="15.75" thickBot="1" x14ac:dyDescent="0.3">
      <c r="A966" s="577">
        <v>584</v>
      </c>
      <c r="B966" s="73">
        <v>11</v>
      </c>
      <c r="C966" s="5" t="s">
        <v>602</v>
      </c>
      <c r="D966" s="5" t="s">
        <v>1542</v>
      </c>
      <c r="E966" s="70" t="s">
        <v>13</v>
      </c>
      <c r="F966" s="71">
        <v>5.0999999999999996</v>
      </c>
      <c r="G966" s="71">
        <v>0.18166666666666667</v>
      </c>
      <c r="H966" s="71">
        <v>4.2000000000000003E-2</v>
      </c>
      <c r="I966" s="71">
        <v>3.1666666666666669E-2</v>
      </c>
      <c r="J966" s="71">
        <v>0</v>
      </c>
      <c r="K966" s="71">
        <v>0.312</v>
      </c>
      <c r="L966" s="71">
        <v>3.2000000000000001E-2</v>
      </c>
      <c r="M966" s="72">
        <v>0.59933333333333338</v>
      </c>
      <c r="N966" s="23">
        <v>-0.27464052287581697</v>
      </c>
      <c r="O966" s="16">
        <v>16.120333333333335</v>
      </c>
      <c r="P966" s="15">
        <v>90</v>
      </c>
      <c r="Q966" s="15">
        <f>IFERROR(Table37[[#This Row],[Total]]/Table37[[#This Row],[Mins]]*Table37[[#This Row],[Adj mins]],0)</f>
        <v>3.3460846549905918</v>
      </c>
      <c r="R966" s="15">
        <v>4.3</v>
      </c>
      <c r="S966" s="16">
        <v>65</v>
      </c>
      <c r="T966" s="17">
        <v>2E-3</v>
      </c>
      <c r="U966" s="16">
        <v>9</v>
      </c>
      <c r="V966" s="71">
        <v>1.5</v>
      </c>
      <c r="W966" s="401" t="str">
        <f>IF(ISNA(MATCH($D966,'My Squad'!$C$2:$C$16,0)),"","Yes")</f>
        <v/>
      </c>
    </row>
    <row r="967" spans="1:23" ht="15.75" thickBot="1" x14ac:dyDescent="0.3">
      <c r="A967" s="577">
        <v>515</v>
      </c>
      <c r="B967" s="73">
        <v>11</v>
      </c>
      <c r="C967" s="5" t="s">
        <v>602</v>
      </c>
      <c r="D967" s="5" t="s">
        <v>366</v>
      </c>
      <c r="E967" s="70" t="s">
        <v>13</v>
      </c>
      <c r="F967" s="71">
        <v>4.8</v>
      </c>
      <c r="G967" s="71">
        <v>0.56499999999999995</v>
      </c>
      <c r="H967" s="71">
        <v>0.13</v>
      </c>
      <c r="I967" s="71">
        <v>7.6999999999999999E-2</v>
      </c>
      <c r="J967" s="71">
        <v>0</v>
      </c>
      <c r="K967" s="71">
        <v>0.83766666666666656</v>
      </c>
      <c r="L967" s="71">
        <v>0.10199999999999999</v>
      </c>
      <c r="M967" s="72">
        <v>1.7116666666666667</v>
      </c>
      <c r="N967" s="23">
        <v>-6.0069444444444446E-2</v>
      </c>
      <c r="O967" s="16">
        <v>40.49</v>
      </c>
      <c r="P967" s="15">
        <v>90</v>
      </c>
      <c r="Q967" s="15">
        <f>IFERROR(Table37[[#This Row],[Total]]/Table37[[#This Row],[Mins]]*Table37[[#This Row],[Adj mins]],0)</f>
        <v>3.8046431217584589</v>
      </c>
      <c r="R967" s="15">
        <v>0.8</v>
      </c>
      <c r="S967" s="16">
        <v>36</v>
      </c>
      <c r="T967" s="17">
        <v>0</v>
      </c>
      <c r="U967" s="16">
        <v>1</v>
      </c>
      <c r="V967" s="71">
        <v>0.5</v>
      </c>
      <c r="W967" s="401" t="str">
        <f>IF(ISNA(MATCH($D967,'My Squad'!$C$2:$C$16,0)),"","Yes")</f>
        <v/>
      </c>
    </row>
    <row r="968" spans="1:23" ht="15.75" thickBot="1" x14ac:dyDescent="0.3">
      <c r="A968" s="577">
        <v>608</v>
      </c>
      <c r="B968" s="73">
        <v>11</v>
      </c>
      <c r="C968" s="5" t="s">
        <v>602</v>
      </c>
      <c r="D968" s="5" t="s">
        <v>1543</v>
      </c>
      <c r="E968" s="70" t="s">
        <v>13</v>
      </c>
      <c r="F968" s="71">
        <v>4.5999999999999996</v>
      </c>
      <c r="G968" s="71">
        <v>0.53833333333333333</v>
      </c>
      <c r="H968" s="71">
        <v>0.316</v>
      </c>
      <c r="I968" s="71">
        <v>0.14499999999999999</v>
      </c>
      <c r="J968" s="71">
        <v>0</v>
      </c>
      <c r="K968" s="71">
        <v>1.1996666666666667</v>
      </c>
      <c r="L968" s="71">
        <v>0.16133333333333333</v>
      </c>
      <c r="M968" s="72">
        <v>2.3603333333333332</v>
      </c>
      <c r="N968" s="23">
        <v>7.833333333333331E-2</v>
      </c>
      <c r="O968" s="16">
        <v>72.703000000000003</v>
      </c>
      <c r="P968" s="15">
        <v>90</v>
      </c>
      <c r="Q968" s="15">
        <f>IFERROR(Table37[[#This Row],[Total]]/Table37[[#This Row],[Mins]]*Table37[[#This Row],[Adj mins]],0)</f>
        <v>2.9218876800132039</v>
      </c>
      <c r="R968" s="15">
        <v>5.5</v>
      </c>
      <c r="S968" s="16">
        <v>55</v>
      </c>
      <c r="T968" s="17">
        <v>3.3000000000000002E-2</v>
      </c>
      <c r="U968" s="16">
        <v>20</v>
      </c>
      <c r="V968" s="71">
        <v>2.2000000000000002</v>
      </c>
      <c r="W968" s="401" t="str">
        <f>IF(ISNA(MATCH($D968,'My Squad'!$C$2:$C$16,0)),"","Yes")</f>
        <v/>
      </c>
    </row>
    <row r="969" spans="1:23" ht="15.75" thickBot="1" x14ac:dyDescent="0.3">
      <c r="A969" s="577">
        <v>27</v>
      </c>
      <c r="B969" s="73">
        <v>11</v>
      </c>
      <c r="C969" s="5" t="s">
        <v>602</v>
      </c>
      <c r="D969" s="5" t="s">
        <v>1544</v>
      </c>
      <c r="E969" s="70" t="s">
        <v>15</v>
      </c>
      <c r="F969" s="71">
        <v>5</v>
      </c>
      <c r="G969" s="71">
        <v>0.88933333333333331</v>
      </c>
      <c r="H969" s="71">
        <v>0.158</v>
      </c>
      <c r="I969" s="71">
        <v>0</v>
      </c>
      <c r="J969" s="71">
        <v>0</v>
      </c>
      <c r="K969" s="71">
        <v>1.3383333333333334</v>
      </c>
      <c r="L969" s="71">
        <v>0.30333333333333334</v>
      </c>
      <c r="M969" s="72">
        <v>2.6890000000000001</v>
      </c>
      <c r="N969" s="23">
        <v>0.13780000000000001</v>
      </c>
      <c r="O969" s="16">
        <v>62.603000000000002</v>
      </c>
      <c r="P969" s="15">
        <v>90</v>
      </c>
      <c r="Q969" s="15">
        <f>IFERROR(Table37[[#This Row],[Total]]/Table37[[#This Row],[Mins]]*Table37[[#This Row],[Adj mins]],0)</f>
        <v>3.8657891794322952</v>
      </c>
      <c r="R969" s="15">
        <v>4.9000000000000004</v>
      </c>
      <c r="S969" s="16">
        <v>49</v>
      </c>
      <c r="T969" s="17">
        <v>2.4E-2</v>
      </c>
      <c r="U969" s="16">
        <v>23</v>
      </c>
      <c r="V969" s="71">
        <v>2.6</v>
      </c>
      <c r="W969" s="401" t="str">
        <f>IF(ISNA(MATCH($D969,'My Squad'!$C$2:$C$16,0)),"","Yes")</f>
        <v/>
      </c>
    </row>
    <row r="970" spans="1:23" ht="15.75" thickBot="1" x14ac:dyDescent="0.3">
      <c r="A970" s="577">
        <v>453</v>
      </c>
      <c r="B970" s="73">
        <v>11</v>
      </c>
      <c r="C970" s="5" t="s">
        <v>602</v>
      </c>
      <c r="D970" s="5" t="s">
        <v>680</v>
      </c>
      <c r="E970" s="70" t="s">
        <v>15</v>
      </c>
      <c r="F970" s="71">
        <v>5.2</v>
      </c>
      <c r="G970" s="71">
        <v>0.30666666666666664</v>
      </c>
      <c r="H970" s="71">
        <v>0.06</v>
      </c>
      <c r="I970" s="71">
        <v>0</v>
      </c>
      <c r="J970" s="71">
        <v>0</v>
      </c>
      <c r="K970" s="71">
        <v>0.52466666666666673</v>
      </c>
      <c r="L970" s="71">
        <v>9.8000000000000004E-2</v>
      </c>
      <c r="M970" s="72">
        <v>0.98933333333333329</v>
      </c>
      <c r="N970" s="23">
        <v>-0.1943589743589744</v>
      </c>
      <c r="O970" s="16">
        <v>26.204333333333334</v>
      </c>
      <c r="P970" s="15">
        <v>90</v>
      </c>
      <c r="Q970" s="15">
        <f>IFERROR(Table37[[#This Row],[Total]]/Table37[[#This Row],[Mins]]*Table37[[#This Row],[Adj mins]],0)</f>
        <v>3.397911286937275</v>
      </c>
      <c r="R970" s="15">
        <v>3.1</v>
      </c>
      <c r="S970" s="16">
        <v>46</v>
      </c>
      <c r="T970" s="17">
        <v>6.0000000000000001E-3</v>
      </c>
      <c r="U970" s="16">
        <v>6</v>
      </c>
      <c r="V970" s="71">
        <v>1</v>
      </c>
      <c r="W970" s="401" t="str">
        <f>IF(ISNA(MATCH($D970,'My Squad'!$C$2:$C$16,0)),"","Yes")</f>
        <v/>
      </c>
    </row>
    <row r="971" spans="1:23" ht="15.75" thickBot="1" x14ac:dyDescent="0.3">
      <c r="A971" s="577">
        <v>470</v>
      </c>
      <c r="B971" s="73">
        <v>11</v>
      </c>
      <c r="C971" s="5" t="s">
        <v>602</v>
      </c>
      <c r="D971" s="5" t="s">
        <v>681</v>
      </c>
      <c r="E971" s="70" t="s">
        <v>15</v>
      </c>
      <c r="F971" s="71">
        <v>4.9000000000000004</v>
      </c>
      <c r="G971" s="71">
        <v>1.3333333333333334E-2</v>
      </c>
      <c r="H971" s="71">
        <v>1E-3</v>
      </c>
      <c r="I971" s="71">
        <v>0</v>
      </c>
      <c r="J971" s="71">
        <v>0</v>
      </c>
      <c r="K971" s="71">
        <v>2.4666666666666667E-2</v>
      </c>
      <c r="L971" s="71">
        <v>6.3333333333333332E-3</v>
      </c>
      <c r="M971" s="72">
        <v>4.5333333333333337E-2</v>
      </c>
      <c r="N971" s="23">
        <v>-0.39891156462585031</v>
      </c>
      <c r="O971" s="16">
        <v>1.1100000000000001</v>
      </c>
      <c r="P971" s="15">
        <v>90</v>
      </c>
      <c r="Q971" s="15">
        <f>IFERROR(Table37[[#This Row],[Total]]/Table37[[#This Row],[Mins]]*Table37[[#This Row],[Adj mins]],0)</f>
        <v>3.6756756756756754</v>
      </c>
      <c r="R971" s="15">
        <v>0.5</v>
      </c>
      <c r="S971" s="16">
        <v>15</v>
      </c>
      <c r="T971" s="17">
        <v>2E-3</v>
      </c>
      <c r="U971" s="16">
        <v>3</v>
      </c>
      <c r="V971" s="71">
        <v>1</v>
      </c>
      <c r="W971" s="401" t="str">
        <f>IF(ISNA(MATCH($D971,'My Squad'!$C$2:$C$16,0)),"","Yes")</f>
        <v/>
      </c>
    </row>
    <row r="972" spans="1:23" ht="15.75" thickBot="1" x14ac:dyDescent="0.3">
      <c r="A972" s="577">
        <v>510</v>
      </c>
      <c r="B972" s="73">
        <v>11</v>
      </c>
      <c r="C972" s="5" t="s">
        <v>28</v>
      </c>
      <c r="D972" s="5" t="s">
        <v>360</v>
      </c>
      <c r="E972" s="70" t="s">
        <v>16</v>
      </c>
      <c r="F972" s="71">
        <v>4</v>
      </c>
      <c r="G972" s="71">
        <v>0</v>
      </c>
      <c r="H972" s="71">
        <v>0</v>
      </c>
      <c r="I972" s="71">
        <v>0</v>
      </c>
      <c r="J972" s="71">
        <v>0</v>
      </c>
      <c r="K972" s="71">
        <v>0</v>
      </c>
      <c r="L972" s="71">
        <v>0</v>
      </c>
      <c r="M972" s="72">
        <v>0</v>
      </c>
      <c r="N972" s="23">
        <v>-0.5</v>
      </c>
      <c r="O972" s="16">
        <v>0</v>
      </c>
      <c r="P972" s="15">
        <v>90</v>
      </c>
      <c r="Q972" s="15">
        <f>IFERROR(Table37[[#This Row],[Total]]/Table37[[#This Row],[Mins]]*Table37[[#This Row],[Adj mins]],0)</f>
        <v>0</v>
      </c>
      <c r="R972" s="15">
        <v>0</v>
      </c>
      <c r="S972" s="16" t="s">
        <v>374</v>
      </c>
      <c r="T972" s="17">
        <v>1.4999999999999999E-2</v>
      </c>
      <c r="U972" s="16">
        <v>0</v>
      </c>
      <c r="V972" s="71">
        <v>0</v>
      </c>
      <c r="W972" s="401" t="str">
        <f>IF(ISNA(MATCH($D972,'My Squad'!$C$2:$C$16,0)),"","Yes")</f>
        <v/>
      </c>
    </row>
    <row r="973" spans="1:23" ht="15.75" thickBot="1" x14ac:dyDescent="0.3">
      <c r="A973" s="577">
        <v>479</v>
      </c>
      <c r="B973" s="73">
        <v>11</v>
      </c>
      <c r="C973" s="5" t="s">
        <v>28</v>
      </c>
      <c r="D973" s="5" t="s">
        <v>287</v>
      </c>
      <c r="E973" s="70" t="s">
        <v>16</v>
      </c>
      <c r="F973" s="71">
        <v>4</v>
      </c>
      <c r="G973" s="71">
        <v>0</v>
      </c>
      <c r="H973" s="71">
        <v>0</v>
      </c>
      <c r="I973" s="71">
        <v>4.0000000000000001E-3</v>
      </c>
      <c r="J973" s="71">
        <v>1E-3</v>
      </c>
      <c r="K973" s="71">
        <v>4.6666666666666662E-3</v>
      </c>
      <c r="L973" s="71">
        <v>0</v>
      </c>
      <c r="M973" s="72">
        <v>9.6666666666666672E-3</v>
      </c>
      <c r="N973" s="23">
        <v>-0.49758333333333332</v>
      </c>
      <c r="O973" s="16">
        <v>0.24</v>
      </c>
      <c r="P973" s="15">
        <v>90</v>
      </c>
      <c r="Q973" s="15">
        <f>IFERROR(Table37[[#This Row],[Total]]/Table37[[#This Row],[Mins]]*Table37[[#This Row],[Adj mins]],0)</f>
        <v>3.6250000000000004</v>
      </c>
      <c r="R973" s="15">
        <v>0</v>
      </c>
      <c r="S973" s="16">
        <v>0</v>
      </c>
      <c r="T973" s="17">
        <v>5.0000000000000001E-3</v>
      </c>
      <c r="U973" s="16">
        <v>0</v>
      </c>
      <c r="V973" s="71">
        <v>0</v>
      </c>
      <c r="W973" s="401" t="str">
        <f>IF(ISNA(MATCH($D973,'My Squad'!$C$2:$C$16,0)),"","Yes")</f>
        <v/>
      </c>
    </row>
    <row r="974" spans="1:23" ht="15.75" thickBot="1" x14ac:dyDescent="0.3">
      <c r="A974" s="577">
        <v>488</v>
      </c>
      <c r="B974" s="73">
        <v>11</v>
      </c>
      <c r="C974" s="5" t="s">
        <v>28</v>
      </c>
      <c r="D974" s="5" t="s">
        <v>274</v>
      </c>
      <c r="E974" s="70" t="s">
        <v>16</v>
      </c>
      <c r="F974" s="71">
        <v>4.4000000000000004</v>
      </c>
      <c r="G974" s="71">
        <v>0</v>
      </c>
      <c r="H974" s="71">
        <v>0</v>
      </c>
      <c r="I974" s="71">
        <v>4.8999999999999995E-2</v>
      </c>
      <c r="J974" s="71">
        <v>1.2666666666666666E-2</v>
      </c>
      <c r="K974" s="71">
        <v>8.7000000000000008E-2</v>
      </c>
      <c r="L974" s="71">
        <v>1.3333333333333333E-3</v>
      </c>
      <c r="M974" s="72">
        <v>0.15</v>
      </c>
      <c r="N974" s="23">
        <v>-0.42045454545454541</v>
      </c>
      <c r="O974" s="16">
        <v>3.9329999999999998</v>
      </c>
      <c r="P974" s="15">
        <v>90</v>
      </c>
      <c r="Q974" s="15">
        <f>IFERROR(Table37[[#This Row],[Total]]/Table37[[#This Row],[Mins]]*Table37[[#This Row],[Adj mins]],0)</f>
        <v>3.4324942791762014</v>
      </c>
      <c r="R974" s="15">
        <v>0</v>
      </c>
      <c r="S974" s="16">
        <v>0</v>
      </c>
      <c r="T974" s="17">
        <v>2E-3</v>
      </c>
      <c r="U974" s="16">
        <v>0</v>
      </c>
      <c r="V974" s="71">
        <v>0</v>
      </c>
      <c r="W974" s="401" t="str">
        <f>IF(ISNA(MATCH($D974,'My Squad'!$C$2:$C$16,0)),"","Yes")</f>
        <v/>
      </c>
    </row>
    <row r="975" spans="1:23" ht="15.75" thickBot="1" x14ac:dyDescent="0.3">
      <c r="A975" s="577">
        <v>508</v>
      </c>
      <c r="B975" s="73">
        <v>11</v>
      </c>
      <c r="C975" s="5" t="s">
        <v>28</v>
      </c>
      <c r="D975" s="5" t="s">
        <v>115</v>
      </c>
      <c r="E975" s="70" t="s">
        <v>16</v>
      </c>
      <c r="F975" s="71">
        <v>5</v>
      </c>
      <c r="G975" s="71">
        <v>0</v>
      </c>
      <c r="H975" s="71">
        <v>0</v>
      </c>
      <c r="I975" s="71">
        <v>1.1173333333333333</v>
      </c>
      <c r="J975" s="71">
        <v>0.23033333333333333</v>
      </c>
      <c r="K975" s="71">
        <v>1.889</v>
      </c>
      <c r="L975" s="71">
        <v>0.11733333333333333</v>
      </c>
      <c r="M975" s="72">
        <v>3.3540000000000001</v>
      </c>
      <c r="N975" s="23">
        <v>0.27080000000000004</v>
      </c>
      <c r="O975" s="16">
        <v>85.715333333333334</v>
      </c>
      <c r="P975" s="15">
        <v>90</v>
      </c>
      <c r="Q975" s="15">
        <f>IFERROR(Table37[[#This Row],[Total]]/Table37[[#This Row],[Mins]]*Table37[[#This Row],[Adj mins]],0)</f>
        <v>3.5216569575260745</v>
      </c>
      <c r="R975" s="15">
        <v>9</v>
      </c>
      <c r="S975" s="16">
        <v>90</v>
      </c>
      <c r="T975" s="17">
        <v>3.6000000000000004E-2</v>
      </c>
      <c r="U975" s="16">
        <v>26</v>
      </c>
      <c r="V975" s="71">
        <v>2.9</v>
      </c>
      <c r="W975" s="401" t="str">
        <f>IF(ISNA(MATCH($D975,'My Squad'!$C$2:$C$16,0)),"","Yes")</f>
        <v/>
      </c>
    </row>
    <row r="976" spans="1:23" ht="15.75" thickBot="1" x14ac:dyDescent="0.3">
      <c r="A976" s="577">
        <v>484</v>
      </c>
      <c r="B976" s="73">
        <v>11</v>
      </c>
      <c r="C976" s="5" t="s">
        <v>28</v>
      </c>
      <c r="D976" s="5" t="s">
        <v>104</v>
      </c>
      <c r="E976" s="70" t="s">
        <v>14</v>
      </c>
      <c r="F976" s="71">
        <v>4.3</v>
      </c>
      <c r="G976" s="71">
        <v>1.7999999999999999E-2</v>
      </c>
      <c r="H976" s="71">
        <v>7.0000000000000001E-3</v>
      </c>
      <c r="I976" s="71">
        <v>3.5000000000000003E-2</v>
      </c>
      <c r="J976" s="71">
        <v>0</v>
      </c>
      <c r="K976" s="71">
        <v>5.6666666666666664E-2</v>
      </c>
      <c r="L976" s="71">
        <v>8.9999999999999993E-3</v>
      </c>
      <c r="M976" s="72">
        <v>0.12566666666666668</v>
      </c>
      <c r="N976" s="23">
        <v>-0.43589147286821711</v>
      </c>
      <c r="O976" s="16">
        <v>2.82</v>
      </c>
      <c r="P976" s="15">
        <v>90</v>
      </c>
      <c r="Q976" s="15">
        <f>IFERROR(Table37[[#This Row],[Total]]/Table37[[#This Row],[Mins]]*Table37[[#This Row],[Adj mins]],0)</f>
        <v>4.0106382978723412</v>
      </c>
      <c r="R976" s="15">
        <v>0</v>
      </c>
      <c r="S976" s="16">
        <v>0</v>
      </c>
      <c r="T976" s="17">
        <v>2E-3</v>
      </c>
      <c r="U976" s="16">
        <v>0</v>
      </c>
      <c r="V976" s="71">
        <v>0</v>
      </c>
      <c r="W976" s="401" t="str">
        <f>IF(ISNA(MATCH($D976,'My Squad'!$C$2:$C$16,0)),"","Yes")</f>
        <v/>
      </c>
    </row>
    <row r="977" spans="1:23" ht="15.75" thickBot="1" x14ac:dyDescent="0.3">
      <c r="A977" s="577">
        <v>498</v>
      </c>
      <c r="B977" s="73">
        <v>11</v>
      </c>
      <c r="C977" s="5" t="s">
        <v>28</v>
      </c>
      <c r="D977" s="5" t="s">
        <v>126</v>
      </c>
      <c r="E977" s="70" t="s">
        <v>14</v>
      </c>
      <c r="F977" s="71">
        <v>5.0999999999999996</v>
      </c>
      <c r="G977" s="71">
        <v>0.67400000000000004</v>
      </c>
      <c r="H977" s="71">
        <v>0.26</v>
      </c>
      <c r="I977" s="71">
        <v>1.1053333333333335</v>
      </c>
      <c r="J977" s="71">
        <v>0</v>
      </c>
      <c r="K977" s="71">
        <v>1.5986666666666667</v>
      </c>
      <c r="L977" s="71">
        <v>0.32766666666666666</v>
      </c>
      <c r="M977" s="72">
        <v>3.9656666666666665</v>
      </c>
      <c r="N977" s="23">
        <v>0.38542483660130716</v>
      </c>
      <c r="O977" s="16">
        <v>85.122</v>
      </c>
      <c r="P977" s="15">
        <v>90</v>
      </c>
      <c r="Q977" s="15">
        <f>IFERROR(Table37[[#This Row],[Total]]/Table37[[#This Row],[Mins]]*Table37[[#This Row],[Adj mins]],0)</f>
        <v>4.1929230986114048</v>
      </c>
      <c r="R977" s="15">
        <v>9</v>
      </c>
      <c r="S977" s="16">
        <v>90</v>
      </c>
      <c r="T977" s="17">
        <v>0.10199999999999999</v>
      </c>
      <c r="U977" s="16">
        <v>32</v>
      </c>
      <c r="V977" s="71">
        <v>3.6</v>
      </c>
      <c r="W977" s="401" t="str">
        <f>IF(ISNA(MATCH($D977,'My Squad'!$C$2:$C$16,0)),"","Yes")</f>
        <v/>
      </c>
    </row>
    <row r="978" spans="1:23" ht="15.75" thickBot="1" x14ac:dyDescent="0.3">
      <c r="A978" s="577">
        <v>504</v>
      </c>
      <c r="B978" s="73">
        <v>11</v>
      </c>
      <c r="C978" s="5" t="s">
        <v>28</v>
      </c>
      <c r="D978" s="5" t="s">
        <v>1068</v>
      </c>
      <c r="E978" s="70" t="s">
        <v>14</v>
      </c>
      <c r="F978" s="71">
        <v>4.4000000000000004</v>
      </c>
      <c r="G978" s="71">
        <v>2E-3</v>
      </c>
      <c r="H978" s="71">
        <v>4.0000000000000001E-3</v>
      </c>
      <c r="I978" s="71">
        <v>1.2333333333333333E-2</v>
      </c>
      <c r="J978" s="71">
        <v>0</v>
      </c>
      <c r="K978" s="71">
        <v>2.1000000000000001E-2</v>
      </c>
      <c r="L978" s="71">
        <v>4.0000000000000001E-3</v>
      </c>
      <c r="M978" s="72">
        <v>4.3333333333333335E-2</v>
      </c>
      <c r="N978" s="23">
        <v>-0.44469696969696965</v>
      </c>
      <c r="O978" s="16">
        <v>1.02</v>
      </c>
      <c r="P978" s="15">
        <v>90</v>
      </c>
      <c r="Q978" s="15">
        <f>IFERROR(Table37[[#This Row],[Total]]/Table37[[#This Row],[Mins]]*Table37[[#This Row],[Adj mins]],0)</f>
        <v>3.8235294117647061</v>
      </c>
      <c r="R978" s="15">
        <v>0.7</v>
      </c>
      <c r="S978" s="16">
        <v>21</v>
      </c>
      <c r="T978" s="17">
        <v>1E-3</v>
      </c>
      <c r="U978" s="16">
        <v>2</v>
      </c>
      <c r="V978" s="71">
        <v>0.7</v>
      </c>
      <c r="W978" s="401" t="str">
        <f>IF(ISNA(MATCH($D978,'My Squad'!$C$2:$C$16,0)),"","Yes")</f>
        <v/>
      </c>
    </row>
    <row r="979" spans="1:23" ht="15.75" thickBot="1" x14ac:dyDescent="0.3">
      <c r="A979" s="577">
        <v>486</v>
      </c>
      <c r="B979" s="73">
        <v>11</v>
      </c>
      <c r="C979" s="5" t="s">
        <v>28</v>
      </c>
      <c r="D979" s="5" t="s">
        <v>540</v>
      </c>
      <c r="E979" s="70" t="s">
        <v>14</v>
      </c>
      <c r="F979" s="71">
        <v>4.3</v>
      </c>
      <c r="G979" s="71">
        <v>1.7999999999999999E-2</v>
      </c>
      <c r="H979" s="71">
        <v>2E-3</v>
      </c>
      <c r="I979" s="71">
        <v>0.17400000000000002</v>
      </c>
      <c r="J979" s="71">
        <v>0</v>
      </c>
      <c r="K979" s="71">
        <v>0.27166666666666667</v>
      </c>
      <c r="L979" s="71">
        <v>8.6666666666666663E-3</v>
      </c>
      <c r="M979" s="72">
        <v>0.47433333333333333</v>
      </c>
      <c r="N979" s="23">
        <v>-0.35480620155038761</v>
      </c>
      <c r="O979" s="16">
        <v>14.052</v>
      </c>
      <c r="P979" s="15">
        <v>90</v>
      </c>
      <c r="Q979" s="15">
        <f>IFERROR(Table37[[#This Row],[Total]]/Table37[[#This Row],[Mins]]*Table37[[#This Row],[Adj mins]],0)</f>
        <v>3.0380017079419299</v>
      </c>
      <c r="R979" s="15">
        <v>1.1000000000000001</v>
      </c>
      <c r="S979" s="16">
        <v>50</v>
      </c>
      <c r="T979" s="17">
        <v>2E-3</v>
      </c>
      <c r="U979" s="16">
        <v>2</v>
      </c>
      <c r="V979" s="71">
        <v>1</v>
      </c>
      <c r="W979" s="401" t="str">
        <f>IF(ISNA(MATCH($D979,'My Squad'!$C$2:$C$16,0)),"","Yes")</f>
        <v/>
      </c>
    </row>
    <row r="980" spans="1:23" ht="15.75" thickBot="1" x14ac:dyDescent="0.3">
      <c r="A980" s="577">
        <v>505</v>
      </c>
      <c r="B980" s="73">
        <v>11</v>
      </c>
      <c r="C980" s="5" t="s">
        <v>28</v>
      </c>
      <c r="D980" s="5" t="s">
        <v>172</v>
      </c>
      <c r="E980" s="70" t="s">
        <v>14</v>
      </c>
      <c r="F980" s="71">
        <v>4.9000000000000004</v>
      </c>
      <c r="G980" s="71">
        <v>0.26800000000000002</v>
      </c>
      <c r="H980" s="71">
        <v>0.504</v>
      </c>
      <c r="I980" s="71">
        <v>1.099</v>
      </c>
      <c r="J980" s="71">
        <v>0</v>
      </c>
      <c r="K980" s="71">
        <v>1.5976666666666668</v>
      </c>
      <c r="L980" s="71">
        <v>0.30466666666666664</v>
      </c>
      <c r="M980" s="72">
        <v>3.7733333333333334</v>
      </c>
      <c r="N980" s="23">
        <v>0.3619047619047619</v>
      </c>
      <c r="O980" s="16">
        <v>84.414333333333332</v>
      </c>
      <c r="P980" s="15">
        <v>90</v>
      </c>
      <c r="Q980" s="15">
        <f>IFERROR(Table37[[#This Row],[Total]]/Table37[[#This Row],[Mins]]*Table37[[#This Row],[Adj mins]],0)</f>
        <v>4.0230134692765454</v>
      </c>
      <c r="R980" s="15">
        <v>8.3000000000000007</v>
      </c>
      <c r="S980" s="16">
        <v>83</v>
      </c>
      <c r="T980" s="17">
        <v>2.7999999999999997E-2</v>
      </c>
      <c r="U980" s="16">
        <v>20</v>
      </c>
      <c r="V980" s="71">
        <v>2.2000000000000002</v>
      </c>
      <c r="W980" s="401" t="str">
        <f>IF(ISNA(MATCH($D980,'My Squad'!$C$2:$C$16,0)),"","Yes")</f>
        <v/>
      </c>
    </row>
    <row r="981" spans="1:23" ht="15.75" thickBot="1" x14ac:dyDescent="0.3">
      <c r="A981" s="577">
        <v>506</v>
      </c>
      <c r="B981" s="73">
        <v>11</v>
      </c>
      <c r="C981" s="5" t="s">
        <v>28</v>
      </c>
      <c r="D981" s="5" t="s">
        <v>361</v>
      </c>
      <c r="E981" s="70" t="s">
        <v>14</v>
      </c>
      <c r="F981" s="71">
        <v>4.7</v>
      </c>
      <c r="G981" s="71">
        <v>0.17199999999999999</v>
      </c>
      <c r="H981" s="71">
        <v>0.191</v>
      </c>
      <c r="I981" s="71">
        <v>1.1186666666666665</v>
      </c>
      <c r="J981" s="71">
        <v>0</v>
      </c>
      <c r="K981" s="71">
        <v>1.629</v>
      </c>
      <c r="L981" s="71">
        <v>0.24033333333333334</v>
      </c>
      <c r="M981" s="72">
        <v>3.351</v>
      </c>
      <c r="N981" s="23">
        <v>0.28744680851063831</v>
      </c>
      <c r="O981" s="16">
        <v>85.240666666666669</v>
      </c>
      <c r="P981" s="15">
        <v>90</v>
      </c>
      <c r="Q981" s="15">
        <f>IFERROR(Table37[[#This Row],[Total]]/Table37[[#This Row],[Mins]]*Table37[[#This Row],[Adj mins]],0)</f>
        <v>3.538099967933928</v>
      </c>
      <c r="R981" s="15">
        <v>7.9</v>
      </c>
      <c r="S981" s="16">
        <v>89</v>
      </c>
      <c r="T981" s="17">
        <v>0.11800000000000001</v>
      </c>
      <c r="U981" s="16">
        <v>27</v>
      </c>
      <c r="V981" s="71">
        <v>3.4</v>
      </c>
      <c r="W981" s="401" t="str">
        <f>IF(ISNA(MATCH($D981,'My Squad'!$C$2:$C$16,0)),"","Yes")</f>
        <v/>
      </c>
    </row>
    <row r="982" spans="1:23" ht="15.75" thickBot="1" x14ac:dyDescent="0.3">
      <c r="A982" s="577">
        <v>495</v>
      </c>
      <c r="B982" s="73">
        <v>11</v>
      </c>
      <c r="C982" s="5" t="s">
        <v>28</v>
      </c>
      <c r="D982" s="5" t="s">
        <v>64</v>
      </c>
      <c r="E982" s="70" t="s">
        <v>14</v>
      </c>
      <c r="F982" s="71">
        <v>5.5</v>
      </c>
      <c r="G982" s="71">
        <v>0.60799999999999998</v>
      </c>
      <c r="H982" s="71">
        <v>0.82799999999999996</v>
      </c>
      <c r="I982" s="71">
        <v>1.093</v>
      </c>
      <c r="J982" s="71">
        <v>0</v>
      </c>
      <c r="K982" s="71">
        <v>1.7993333333333332</v>
      </c>
      <c r="L982" s="71">
        <v>0.622</v>
      </c>
      <c r="M982" s="72">
        <v>4.950333333333333</v>
      </c>
      <c r="N982" s="23">
        <v>0.53642424242424236</v>
      </c>
      <c r="O982" s="16">
        <v>84.927999999999997</v>
      </c>
      <c r="P982" s="15">
        <v>90</v>
      </c>
      <c r="Q982" s="15">
        <f>IFERROR(Table37[[#This Row],[Total]]/Table37[[#This Row],[Mins]]*Table37[[#This Row],[Adj mins]],0)</f>
        <v>5.2459730595327807</v>
      </c>
      <c r="R982" s="15">
        <v>9</v>
      </c>
      <c r="S982" s="16">
        <v>90</v>
      </c>
      <c r="T982" s="17">
        <v>0.28699999999999998</v>
      </c>
      <c r="U982" s="16">
        <v>30</v>
      </c>
      <c r="V982" s="71">
        <v>3.3</v>
      </c>
      <c r="W982" s="401" t="str">
        <f>IF(ISNA(MATCH($D982,'My Squad'!$C$2:$C$16,0)),"","Yes")</f>
        <v/>
      </c>
    </row>
    <row r="983" spans="1:23" ht="15.75" thickBot="1" x14ac:dyDescent="0.3">
      <c r="A983" s="577">
        <v>496</v>
      </c>
      <c r="B983" s="73">
        <v>11</v>
      </c>
      <c r="C983" s="5" t="s">
        <v>28</v>
      </c>
      <c r="D983" s="5" t="s">
        <v>171</v>
      </c>
      <c r="E983" s="70" t="s">
        <v>14</v>
      </c>
      <c r="F983" s="71">
        <v>4.3</v>
      </c>
      <c r="G983" s="71">
        <v>2E-3</v>
      </c>
      <c r="H983" s="71">
        <v>0</v>
      </c>
      <c r="I983" s="71">
        <v>4.3333333333333331E-3</v>
      </c>
      <c r="J983" s="71">
        <v>0</v>
      </c>
      <c r="K983" s="71">
        <v>5.0000000000000001E-3</v>
      </c>
      <c r="L983" s="71">
        <v>3.3333333333333332E-4</v>
      </c>
      <c r="M983" s="72">
        <v>1.1666666666666667E-2</v>
      </c>
      <c r="N983" s="23">
        <v>-0.46240310077519381</v>
      </c>
      <c r="O983" s="16">
        <v>0.27</v>
      </c>
      <c r="P983" s="15">
        <v>90</v>
      </c>
      <c r="Q983" s="15">
        <f>IFERROR(Table37[[#This Row],[Total]]/Table37[[#This Row],[Mins]]*Table37[[#This Row],[Adj mins]],0)</f>
        <v>3.8888888888888888</v>
      </c>
      <c r="R983" s="15">
        <v>0</v>
      </c>
      <c r="S983" s="16" t="s">
        <v>374</v>
      </c>
      <c r="T983" s="17">
        <v>2E-3</v>
      </c>
      <c r="U983" s="16">
        <v>0</v>
      </c>
      <c r="V983" s="71">
        <v>0</v>
      </c>
      <c r="W983" s="401" t="str">
        <f>IF(ISNA(MATCH($D983,'My Squad'!$C$2:$C$16,0)),"","Yes")</f>
        <v/>
      </c>
    </row>
    <row r="984" spans="1:23" ht="15.75" thickBot="1" x14ac:dyDescent="0.3">
      <c r="A984" s="577">
        <v>481</v>
      </c>
      <c r="B984" s="73">
        <v>11</v>
      </c>
      <c r="C984" s="5" t="s">
        <v>28</v>
      </c>
      <c r="D984" s="5" t="s">
        <v>1545</v>
      </c>
      <c r="E984" s="70" t="s">
        <v>13</v>
      </c>
      <c r="F984" s="71">
        <v>4.5</v>
      </c>
      <c r="G984" s="71">
        <v>3.3333333333333333E-2</v>
      </c>
      <c r="H984" s="71">
        <v>4.8000000000000001E-2</v>
      </c>
      <c r="I984" s="71">
        <v>1.9E-2</v>
      </c>
      <c r="J984" s="71">
        <v>0</v>
      </c>
      <c r="K984" s="71">
        <v>8.1666666666666665E-2</v>
      </c>
      <c r="L984" s="71">
        <v>1.2999999999999999E-2</v>
      </c>
      <c r="M984" s="72">
        <v>0.19500000000000001</v>
      </c>
      <c r="N984" s="23">
        <v>-0.40111111111111108</v>
      </c>
      <c r="O984" s="16">
        <v>3.99</v>
      </c>
      <c r="P984" s="15">
        <v>90</v>
      </c>
      <c r="Q984" s="15">
        <f>IFERROR(Table37[[#This Row],[Total]]/Table37[[#This Row],[Mins]]*Table37[[#This Row],[Adj mins]],0)</f>
        <v>4.3984962406015038</v>
      </c>
      <c r="R984" s="15">
        <v>0.6</v>
      </c>
      <c r="S984" s="16">
        <v>10</v>
      </c>
      <c r="T984" s="17">
        <v>8.0000000000000002E-3</v>
      </c>
      <c r="U984" s="16">
        <v>5</v>
      </c>
      <c r="V984" s="71">
        <v>1</v>
      </c>
      <c r="W984" s="401" t="str">
        <f>IF(ISNA(MATCH($D984,'My Squad'!$C$2:$C$16,0)),"","Yes")</f>
        <v/>
      </c>
    </row>
    <row r="985" spans="1:23" ht="15.75" thickBot="1" x14ac:dyDescent="0.3">
      <c r="A985" s="577">
        <v>491</v>
      </c>
      <c r="B985" s="73">
        <v>11</v>
      </c>
      <c r="C985" s="5" t="s">
        <v>28</v>
      </c>
      <c r="D985" s="5" t="s">
        <v>74</v>
      </c>
      <c r="E985" s="70" t="s">
        <v>13</v>
      </c>
      <c r="F985" s="71">
        <v>6.7</v>
      </c>
      <c r="G985" s="71">
        <v>2.1366666666666667</v>
      </c>
      <c r="H985" s="71">
        <v>0.57099999999999995</v>
      </c>
      <c r="I985" s="71">
        <v>0.29733333333333334</v>
      </c>
      <c r="J985" s="71">
        <v>0</v>
      </c>
      <c r="K985" s="71">
        <v>1.476</v>
      </c>
      <c r="L985" s="71">
        <v>0.49566666666666664</v>
      </c>
      <c r="M985" s="72">
        <v>4.9766666666666666</v>
      </c>
      <c r="N985" s="23">
        <v>0.44427860696517413</v>
      </c>
      <c r="O985" s="16">
        <v>73.64266666666667</v>
      </c>
      <c r="P985" s="15">
        <v>90</v>
      </c>
      <c r="Q985" s="15">
        <f>IFERROR(Table37[[#This Row],[Total]]/Table37[[#This Row],[Mins]]*Table37[[#This Row],[Adj mins]],0)</f>
        <v>6.0820719872537659</v>
      </c>
      <c r="R985" s="15">
        <v>7.7</v>
      </c>
      <c r="S985" s="16">
        <v>77</v>
      </c>
      <c r="T985" s="17">
        <v>0.10400000000000001</v>
      </c>
      <c r="U985" s="16">
        <v>39</v>
      </c>
      <c r="V985" s="71">
        <v>4.3</v>
      </c>
      <c r="W985" s="401" t="str">
        <f>IF(ISNA(MATCH($D985,'My Squad'!$C$2:$C$16,0)),"","Yes")</f>
        <v/>
      </c>
    </row>
    <row r="986" spans="1:23" ht="15.75" thickBot="1" x14ac:dyDescent="0.3">
      <c r="A986" s="577">
        <v>492</v>
      </c>
      <c r="B986" s="73">
        <v>11</v>
      </c>
      <c r="C986" s="5" t="s">
        <v>28</v>
      </c>
      <c r="D986" s="5" t="s">
        <v>85</v>
      </c>
      <c r="E986" s="70" t="s">
        <v>13</v>
      </c>
      <c r="F986" s="71">
        <v>6.3</v>
      </c>
      <c r="G986" s="71">
        <v>0.93500000000000005</v>
      </c>
      <c r="H986" s="71">
        <v>1.1339999999999999</v>
      </c>
      <c r="I986" s="71">
        <v>0.34166666666666667</v>
      </c>
      <c r="J986" s="71">
        <v>0</v>
      </c>
      <c r="K986" s="71">
        <v>1.7006666666666668</v>
      </c>
      <c r="L986" s="71">
        <v>0.33</v>
      </c>
      <c r="M986" s="72">
        <v>4.4413333333333336</v>
      </c>
      <c r="N986" s="23">
        <v>0.38751322751322759</v>
      </c>
      <c r="O986" s="16">
        <v>84.881666666666661</v>
      </c>
      <c r="P986" s="15">
        <v>90</v>
      </c>
      <c r="Q986" s="15">
        <f>IFERROR(Table37[[#This Row],[Total]]/Table37[[#This Row],[Mins]]*Table37[[#This Row],[Adj mins]],0)</f>
        <v>4.7091441025741725</v>
      </c>
      <c r="R986" s="15">
        <v>7.5</v>
      </c>
      <c r="S986" s="16">
        <v>75</v>
      </c>
      <c r="T986" s="17">
        <v>3.5000000000000003E-2</v>
      </c>
      <c r="U986" s="16">
        <v>34</v>
      </c>
      <c r="V986" s="71">
        <v>3.8</v>
      </c>
      <c r="W986" s="401" t="str">
        <f>IF(ISNA(MATCH($D986,'My Squad'!$C$2:$C$16,0)),"","Yes")</f>
        <v/>
      </c>
    </row>
    <row r="987" spans="1:23" ht="15.75" thickBot="1" x14ac:dyDescent="0.3">
      <c r="A987" s="577">
        <v>494</v>
      </c>
      <c r="B987" s="73">
        <v>11</v>
      </c>
      <c r="C987" s="5" t="s">
        <v>28</v>
      </c>
      <c r="D987" s="5" t="s">
        <v>362</v>
      </c>
      <c r="E987" s="70" t="s">
        <v>13</v>
      </c>
      <c r="F987" s="71">
        <v>7.6</v>
      </c>
      <c r="G987" s="71">
        <v>1.6066666666666667</v>
      </c>
      <c r="H987" s="71">
        <v>1.268</v>
      </c>
      <c r="I987" s="71">
        <v>0.31900000000000001</v>
      </c>
      <c r="J987" s="71">
        <v>0</v>
      </c>
      <c r="K987" s="71">
        <v>1.5616666666666665</v>
      </c>
      <c r="L987" s="71">
        <v>0.7416666666666667</v>
      </c>
      <c r="M987" s="72">
        <v>5.4969999999999999</v>
      </c>
      <c r="N987" s="23">
        <v>0.46013157894736845</v>
      </c>
      <c r="O987" s="16">
        <v>79.777666666666661</v>
      </c>
      <c r="P987" s="15">
        <v>90</v>
      </c>
      <c r="Q987" s="15">
        <f>IFERROR(Table37[[#This Row],[Total]]/Table37[[#This Row],[Mins]]*Table37[[#This Row],[Adj mins]],0)</f>
        <v>6.2013596119214647</v>
      </c>
      <c r="R987" s="15">
        <v>7.4</v>
      </c>
      <c r="S987" s="16">
        <v>74</v>
      </c>
      <c r="T987" s="17">
        <v>7.0999999999999994E-2</v>
      </c>
      <c r="U987" s="16">
        <v>45</v>
      </c>
      <c r="V987" s="71">
        <v>5</v>
      </c>
      <c r="W987" s="401" t="str">
        <f>IF(ISNA(MATCH($D987,'My Squad'!$C$2:$C$16,0)),"","Yes")</f>
        <v/>
      </c>
    </row>
    <row r="988" spans="1:23" ht="15.75" thickBot="1" x14ac:dyDescent="0.3">
      <c r="A988" s="577">
        <v>499</v>
      </c>
      <c r="B988" s="73">
        <v>11</v>
      </c>
      <c r="C988" s="5" t="s">
        <v>28</v>
      </c>
      <c r="D988" s="5" t="s">
        <v>236</v>
      </c>
      <c r="E988" s="70" t="s">
        <v>13</v>
      </c>
      <c r="F988" s="71">
        <v>4.9000000000000004</v>
      </c>
      <c r="G988" s="71">
        <v>0.25666666666666665</v>
      </c>
      <c r="H988" s="71">
        <v>0.11799999999999999</v>
      </c>
      <c r="I988" s="71">
        <v>9.166666666666666E-2</v>
      </c>
      <c r="J988" s="71">
        <v>0</v>
      </c>
      <c r="K988" s="71">
        <v>0.42500000000000004</v>
      </c>
      <c r="L988" s="71">
        <v>8.4000000000000005E-2</v>
      </c>
      <c r="M988" s="72">
        <v>0.97533333333333339</v>
      </c>
      <c r="N988" s="23">
        <v>-0.20911564625850337</v>
      </c>
      <c r="O988" s="16">
        <v>23.507666666666665</v>
      </c>
      <c r="P988" s="15">
        <v>90</v>
      </c>
      <c r="Q988" s="15">
        <f>IFERROR(Table37[[#This Row],[Total]]/Table37[[#This Row],[Mins]]*Table37[[#This Row],[Adj mins]],0)</f>
        <v>3.7341009316109641</v>
      </c>
      <c r="R988" s="15">
        <v>3.2</v>
      </c>
      <c r="S988" s="16">
        <v>32</v>
      </c>
      <c r="T988" s="17">
        <v>2E-3</v>
      </c>
      <c r="U988" s="16">
        <v>15</v>
      </c>
      <c r="V988" s="71">
        <v>1.7</v>
      </c>
      <c r="W988" s="401" t="str">
        <f>IF(ISNA(MATCH($D988,'My Squad'!$C$2:$C$16,0)),"","Yes")</f>
        <v/>
      </c>
    </row>
    <row r="989" spans="1:23" ht="15.75" thickBot="1" x14ac:dyDescent="0.3">
      <c r="A989" s="577">
        <v>489</v>
      </c>
      <c r="B989" s="73">
        <v>11</v>
      </c>
      <c r="C989" s="5" t="s">
        <v>28</v>
      </c>
      <c r="D989" s="5" t="s">
        <v>682</v>
      </c>
      <c r="E989" s="70" t="s">
        <v>13</v>
      </c>
      <c r="F989" s="71">
        <v>4.7</v>
      </c>
      <c r="G989" s="71">
        <v>2.5000000000000001E-2</v>
      </c>
      <c r="H989" s="71">
        <v>2.9000000000000001E-2</v>
      </c>
      <c r="I989" s="71">
        <v>8.9999999999999993E-3</v>
      </c>
      <c r="J989" s="71">
        <v>0</v>
      </c>
      <c r="K989" s="71">
        <v>5.8666666666666659E-2</v>
      </c>
      <c r="L989" s="71">
        <v>8.0000000000000002E-3</v>
      </c>
      <c r="M989" s="72">
        <v>0.12966666666666668</v>
      </c>
      <c r="N989" s="23">
        <v>-0.39794326241134753</v>
      </c>
      <c r="O989" s="16">
        <v>2.9816666666666665</v>
      </c>
      <c r="P989" s="15">
        <v>90</v>
      </c>
      <c r="Q989" s="15">
        <f>IFERROR(Table37[[#This Row],[Total]]/Table37[[#This Row],[Mins]]*Table37[[#This Row],[Adj mins]],0)</f>
        <v>3.9139183901621024</v>
      </c>
      <c r="R989" s="15">
        <v>0.4</v>
      </c>
      <c r="S989" s="16">
        <v>9</v>
      </c>
      <c r="T989" s="17">
        <v>1E-3</v>
      </c>
      <c r="U989" s="16">
        <v>4</v>
      </c>
      <c r="V989" s="71">
        <v>1</v>
      </c>
      <c r="W989" s="401" t="str">
        <f>IF(ISNA(MATCH($D989,'My Squad'!$C$2:$C$16,0)),"","Yes")</f>
        <v/>
      </c>
    </row>
    <row r="990" spans="1:23" ht="15.75" thickBot="1" x14ac:dyDescent="0.3">
      <c r="A990" s="577">
        <v>612</v>
      </c>
      <c r="B990" s="73">
        <v>11</v>
      </c>
      <c r="C990" s="5" t="s">
        <v>28</v>
      </c>
      <c r="D990" s="5" t="s">
        <v>1348</v>
      </c>
      <c r="E990" s="70" t="s">
        <v>13</v>
      </c>
      <c r="F990" s="71">
        <v>5.3</v>
      </c>
      <c r="G990" s="71">
        <v>5.8333333333333334E-2</v>
      </c>
      <c r="H990" s="71">
        <v>4.4999999999999998E-2</v>
      </c>
      <c r="I990" s="71">
        <v>2.2333333333333334E-2</v>
      </c>
      <c r="J990" s="71">
        <v>0</v>
      </c>
      <c r="K990" s="71">
        <v>0.10566666666666667</v>
      </c>
      <c r="L990" s="71">
        <v>1.3666666666666667E-2</v>
      </c>
      <c r="M990" s="72">
        <v>0.245</v>
      </c>
      <c r="N990" s="23">
        <v>-0.3311320754716981</v>
      </c>
      <c r="O990" s="16">
        <v>4.9593333333333334</v>
      </c>
      <c r="P990" s="15">
        <v>90</v>
      </c>
      <c r="Q990" s="15">
        <f>IFERROR(Table37[[#This Row],[Total]]/Table37[[#This Row],[Mins]]*Table37[[#This Row],[Adj mins]],0)</f>
        <v>4.446162118564323</v>
      </c>
      <c r="R990" s="15">
        <v>1.8</v>
      </c>
      <c r="S990" s="16">
        <v>54</v>
      </c>
      <c r="T990" s="17">
        <v>0</v>
      </c>
      <c r="U990" s="16">
        <v>6</v>
      </c>
      <c r="V990" s="71">
        <v>2</v>
      </c>
      <c r="W990" s="401" t="str">
        <f>IF(ISNA(MATCH($D990,'My Squad'!$C$2:$C$16,0)),"","Yes")</f>
        <v/>
      </c>
    </row>
    <row r="991" spans="1:23" ht="15.75" thickBot="1" x14ac:dyDescent="0.3">
      <c r="A991" s="577">
        <v>480</v>
      </c>
      <c r="B991" s="73">
        <v>11</v>
      </c>
      <c r="C991" s="5" t="s">
        <v>28</v>
      </c>
      <c r="D991" s="5" t="s">
        <v>363</v>
      </c>
      <c r="E991" s="70" t="s">
        <v>13</v>
      </c>
      <c r="F991" s="71">
        <v>5</v>
      </c>
      <c r="G991" s="71">
        <v>0.41</v>
      </c>
      <c r="H991" s="71">
        <v>0.245</v>
      </c>
      <c r="I991" s="71">
        <v>0.25</v>
      </c>
      <c r="J991" s="71">
        <v>0</v>
      </c>
      <c r="K991" s="71">
        <v>1.0609999999999999</v>
      </c>
      <c r="L991" s="71">
        <v>0.12033333333333333</v>
      </c>
      <c r="M991" s="72">
        <v>2.0863333333333332</v>
      </c>
      <c r="N991" s="23">
        <v>1.7266666666666632E-2</v>
      </c>
      <c r="O991" s="16">
        <v>61.463666666666668</v>
      </c>
      <c r="P991" s="15">
        <v>90</v>
      </c>
      <c r="Q991" s="15">
        <f>IFERROR(Table37[[#This Row],[Total]]/Table37[[#This Row],[Mins]]*Table37[[#This Row],[Adj mins]],0)</f>
        <v>3.054975568221876</v>
      </c>
      <c r="R991" s="15">
        <v>4.4000000000000004</v>
      </c>
      <c r="S991" s="16">
        <v>50</v>
      </c>
      <c r="T991" s="17">
        <v>2E-3</v>
      </c>
      <c r="U991" s="16">
        <v>11</v>
      </c>
      <c r="V991" s="71">
        <v>1.4</v>
      </c>
      <c r="W991" s="401" t="str">
        <f>IF(ISNA(MATCH($D991,'My Squad'!$C$2:$C$16,0)),"","Yes")</f>
        <v/>
      </c>
    </row>
    <row r="992" spans="1:23" ht="15.75" thickBot="1" x14ac:dyDescent="0.3">
      <c r="A992" s="577">
        <v>503</v>
      </c>
      <c r="B992" s="73">
        <v>11</v>
      </c>
      <c r="C992" s="5" t="s">
        <v>28</v>
      </c>
      <c r="D992" s="5" t="s">
        <v>29</v>
      </c>
      <c r="E992" s="70" t="s">
        <v>13</v>
      </c>
      <c r="F992" s="71">
        <v>9.9</v>
      </c>
      <c r="G992" s="71">
        <v>2.1483333333333334</v>
      </c>
      <c r="H992" s="71">
        <v>0.77</v>
      </c>
      <c r="I992" s="71">
        <v>0.26200000000000001</v>
      </c>
      <c r="J992" s="71">
        <v>0</v>
      </c>
      <c r="K992" s="71">
        <v>1.4196666666666666</v>
      </c>
      <c r="L992" s="71">
        <v>0.77800000000000002</v>
      </c>
      <c r="M992" s="72">
        <v>5.3780000000000001</v>
      </c>
      <c r="N992" s="23">
        <v>0.34121212121212119</v>
      </c>
      <c r="O992" s="16">
        <v>67.49166666666666</v>
      </c>
      <c r="P992" s="15">
        <v>90</v>
      </c>
      <c r="Q992" s="15">
        <f>IFERROR(Table37[[#This Row],[Total]]/Table37[[#This Row],[Mins]]*Table37[[#This Row],[Adj mins]],0)</f>
        <v>7.1715520434621567</v>
      </c>
      <c r="R992" s="15">
        <v>5.8</v>
      </c>
      <c r="S992" s="16">
        <v>87</v>
      </c>
      <c r="T992" s="17">
        <v>6.3E-2</v>
      </c>
      <c r="U992" s="16">
        <v>41</v>
      </c>
      <c r="V992" s="71">
        <v>6.8</v>
      </c>
      <c r="W992" s="401" t="str">
        <f>IF(ISNA(MATCH($D992,'My Squad'!$C$2:$C$16,0)),"","Yes")</f>
        <v/>
      </c>
    </row>
    <row r="993" spans="1:23" ht="15.75" thickBot="1" x14ac:dyDescent="0.3">
      <c r="A993" s="577">
        <v>482</v>
      </c>
      <c r="B993" s="73">
        <v>11</v>
      </c>
      <c r="C993" s="5" t="s">
        <v>28</v>
      </c>
      <c r="D993" s="5" t="s">
        <v>168</v>
      </c>
      <c r="E993" s="70" t="s">
        <v>13</v>
      </c>
      <c r="F993" s="71">
        <v>4.9000000000000004</v>
      </c>
      <c r="G993" s="71">
        <v>9.8333333333333328E-2</v>
      </c>
      <c r="H993" s="71">
        <v>8.4000000000000005E-2</v>
      </c>
      <c r="I993" s="71">
        <v>9.166666666666666E-2</v>
      </c>
      <c r="J993" s="71">
        <v>0</v>
      </c>
      <c r="K993" s="71">
        <v>0.40900000000000003</v>
      </c>
      <c r="L993" s="71">
        <v>3.5666666666666666E-2</v>
      </c>
      <c r="M993" s="72">
        <v>0.71866666666666668</v>
      </c>
      <c r="N993" s="23">
        <v>-0.26149659863945579</v>
      </c>
      <c r="O993" s="16">
        <v>22.740666666666666</v>
      </c>
      <c r="P993" s="15">
        <v>90</v>
      </c>
      <c r="Q993" s="15">
        <f>IFERROR(Table37[[#This Row],[Total]]/Table37[[#This Row],[Mins]]*Table37[[#This Row],[Adj mins]],0)</f>
        <v>2.8442437923250568</v>
      </c>
      <c r="R993" s="15">
        <v>4</v>
      </c>
      <c r="S993" s="16">
        <v>60</v>
      </c>
      <c r="T993" s="17">
        <v>4.0000000000000001E-3</v>
      </c>
      <c r="U993" s="16">
        <v>23</v>
      </c>
      <c r="V993" s="71">
        <v>3.8</v>
      </c>
      <c r="W993" s="401" t="str">
        <f>IF(ISNA(MATCH($D993,'My Squad'!$C$2:$C$16,0)),"","Yes")</f>
        <v/>
      </c>
    </row>
    <row r="994" spans="1:23" ht="15.75" thickBot="1" x14ac:dyDescent="0.3">
      <c r="A994" s="577">
        <v>509</v>
      </c>
      <c r="B994" s="73">
        <v>11</v>
      </c>
      <c r="C994" s="5" t="s">
        <v>28</v>
      </c>
      <c r="D994" s="5" t="s">
        <v>537</v>
      </c>
      <c r="E994" s="70" t="s">
        <v>13</v>
      </c>
      <c r="F994" s="71">
        <v>6.2</v>
      </c>
      <c r="G994" s="71">
        <v>0.55166666666666664</v>
      </c>
      <c r="H994" s="71">
        <v>0.14799999999999999</v>
      </c>
      <c r="I994" s="71">
        <v>8.2000000000000003E-2</v>
      </c>
      <c r="J994" s="71">
        <v>0</v>
      </c>
      <c r="K994" s="71">
        <v>0.40300000000000002</v>
      </c>
      <c r="L994" s="71">
        <v>0.128</v>
      </c>
      <c r="M994" s="72">
        <v>1.3126666666666666</v>
      </c>
      <c r="N994" s="23">
        <v>-0.11086021505376344</v>
      </c>
      <c r="O994" s="16">
        <v>18.820333333333334</v>
      </c>
      <c r="P994" s="15">
        <v>90</v>
      </c>
      <c r="Q994" s="15">
        <f>IFERROR(Table37[[#This Row],[Total]]/Table37[[#This Row],[Mins]]*Table37[[#This Row],[Adj mins]],0)</f>
        <v>6.2772533253041924</v>
      </c>
      <c r="R994" s="15">
        <v>2.7</v>
      </c>
      <c r="S994" s="16">
        <v>35</v>
      </c>
      <c r="T994" s="17">
        <v>2E-3</v>
      </c>
      <c r="U994" s="16">
        <v>13</v>
      </c>
      <c r="V994" s="71">
        <v>1.9</v>
      </c>
      <c r="W994" s="401" t="str">
        <f>IF(ISNA(MATCH($D994,'My Squad'!$C$2:$C$16,0)),"","Yes")</f>
        <v/>
      </c>
    </row>
    <row r="995" spans="1:23" ht="15.75" thickBot="1" x14ac:dyDescent="0.3">
      <c r="A995" s="577">
        <v>497</v>
      </c>
      <c r="B995" s="73">
        <v>11</v>
      </c>
      <c r="C995" s="5" t="s">
        <v>28</v>
      </c>
      <c r="D995" s="5" t="s">
        <v>237</v>
      </c>
      <c r="E995" s="70" t="s">
        <v>15</v>
      </c>
      <c r="F995" s="71">
        <v>6.8</v>
      </c>
      <c r="G995" s="71">
        <v>0.13466666666666666</v>
      </c>
      <c r="H995" s="71">
        <v>3.7999999999999999E-2</v>
      </c>
      <c r="I995" s="71">
        <v>0</v>
      </c>
      <c r="J995" s="71">
        <v>0</v>
      </c>
      <c r="K995" s="71">
        <v>0.13733333333333334</v>
      </c>
      <c r="L995" s="71">
        <v>5.1666666666666666E-2</v>
      </c>
      <c r="M995" s="72">
        <v>0.36166666666666669</v>
      </c>
      <c r="N995" s="23">
        <v>-0.24093137254901958</v>
      </c>
      <c r="O995" s="16">
        <v>7.238666666666667</v>
      </c>
      <c r="P995" s="15">
        <v>90</v>
      </c>
      <c r="Q995" s="15">
        <f>IFERROR(Table37[[#This Row],[Total]]/Table37[[#This Row],[Mins]]*Table37[[#This Row],[Adj mins]],0)</f>
        <v>4.4966844722785044</v>
      </c>
      <c r="R995" s="15">
        <v>0.7</v>
      </c>
      <c r="S995" s="16">
        <v>16</v>
      </c>
      <c r="T995" s="17">
        <v>4.0000000000000001E-3</v>
      </c>
      <c r="U995" s="16">
        <v>3</v>
      </c>
      <c r="V995" s="71">
        <v>0.8</v>
      </c>
      <c r="W995" s="401" t="str">
        <f>IF(ISNA(MATCH($D995,'My Squad'!$C$2:$C$16,0)),"","Yes")</f>
        <v/>
      </c>
    </row>
    <row r="996" spans="1:23" ht="15.75" thickBot="1" x14ac:dyDescent="0.3">
      <c r="A996" s="577">
        <v>82</v>
      </c>
      <c r="B996" s="73">
        <v>11</v>
      </c>
      <c r="C996" s="5" t="s">
        <v>28</v>
      </c>
      <c r="D996" s="5" t="s">
        <v>66</v>
      </c>
      <c r="E996" s="70" t="s">
        <v>15</v>
      </c>
      <c r="F996" s="71">
        <v>7.7</v>
      </c>
      <c r="G996" s="71">
        <v>2.0773333333333333</v>
      </c>
      <c r="H996" s="71">
        <v>0.40899999999999997</v>
      </c>
      <c r="I996" s="71">
        <v>0</v>
      </c>
      <c r="J996" s="71">
        <v>0</v>
      </c>
      <c r="K996" s="71">
        <v>1.8069999999999999</v>
      </c>
      <c r="L996" s="71">
        <v>0.65733333333333333</v>
      </c>
      <c r="M996" s="72">
        <v>4.9506666666666668</v>
      </c>
      <c r="N996" s="23">
        <v>0.38320346320346321</v>
      </c>
      <c r="O996" s="16">
        <v>85.61966666666666</v>
      </c>
      <c r="P996" s="15">
        <v>90</v>
      </c>
      <c r="Q996" s="15">
        <f>IFERROR(Table37[[#This Row],[Total]]/Table37[[#This Row],[Mins]]*Table37[[#This Row],[Adj mins]],0)</f>
        <v>5.2039445765964985</v>
      </c>
      <c r="R996" s="15">
        <v>6.9</v>
      </c>
      <c r="S996" s="16">
        <v>88</v>
      </c>
      <c r="T996" s="17">
        <v>0.125</v>
      </c>
      <c r="U996" s="16">
        <v>25</v>
      </c>
      <c r="V996" s="71">
        <v>3.6</v>
      </c>
      <c r="W996" s="401" t="str">
        <f>IF(ISNA(MATCH($D996,'My Squad'!$C$2:$C$16,0)),"","Yes")</f>
        <v>Yes</v>
      </c>
    </row>
    <row r="997" spans="1:23" ht="15.75" thickBot="1" x14ac:dyDescent="0.3">
      <c r="A997" s="577">
        <v>513</v>
      </c>
      <c r="B997" s="73">
        <v>11</v>
      </c>
      <c r="C997" s="5" t="s">
        <v>56</v>
      </c>
      <c r="D997" s="5" t="s">
        <v>364</v>
      </c>
      <c r="E997" s="70" t="s">
        <v>16</v>
      </c>
      <c r="F997" s="71">
        <v>4.4000000000000004</v>
      </c>
      <c r="G997" s="71">
        <v>0</v>
      </c>
      <c r="H997" s="71">
        <v>0</v>
      </c>
      <c r="I997" s="71">
        <v>0.66700000000000004</v>
      </c>
      <c r="J997" s="71">
        <v>0.43933333333333335</v>
      </c>
      <c r="K997" s="71">
        <v>1.9123333333333334</v>
      </c>
      <c r="L997" s="71">
        <v>0.11466666666666667</v>
      </c>
      <c r="M997" s="72">
        <v>3.1333333333333333</v>
      </c>
      <c r="N997" s="23">
        <v>0.25757575757575757</v>
      </c>
      <c r="O997" s="16">
        <v>85.423333333333332</v>
      </c>
      <c r="P997" s="15">
        <v>90</v>
      </c>
      <c r="Q997" s="15">
        <f>IFERROR(Table37[[#This Row],[Total]]/Table37[[#This Row],[Mins]]*Table37[[#This Row],[Adj mins]],0)</f>
        <v>3.3012057595504745</v>
      </c>
      <c r="R997" s="15">
        <v>7.5</v>
      </c>
      <c r="S997" s="16">
        <v>84</v>
      </c>
      <c r="T997" s="17">
        <v>6.4000000000000001E-2</v>
      </c>
      <c r="U997" s="16">
        <v>15</v>
      </c>
      <c r="V997" s="71">
        <v>1.9</v>
      </c>
      <c r="W997" s="401" t="str">
        <f>IF(ISNA(MATCH($D997,'My Squad'!$C$2:$C$16,0)),"","Yes")</f>
        <v/>
      </c>
    </row>
    <row r="998" spans="1:23" ht="15.75" thickBot="1" x14ac:dyDescent="0.3">
      <c r="A998" s="577">
        <v>522</v>
      </c>
      <c r="B998" s="73">
        <v>11</v>
      </c>
      <c r="C998" s="5" t="s">
        <v>56</v>
      </c>
      <c r="D998" s="5" t="s">
        <v>93</v>
      </c>
      <c r="E998" s="70" t="s">
        <v>16</v>
      </c>
      <c r="F998" s="71">
        <v>4.4000000000000004</v>
      </c>
      <c r="G998" s="71">
        <v>0</v>
      </c>
      <c r="H998" s="71">
        <v>0</v>
      </c>
      <c r="I998" s="71">
        <v>-1E-3</v>
      </c>
      <c r="J998" s="71">
        <v>6.6666666666666664E-4</v>
      </c>
      <c r="K998" s="71">
        <v>2.3333333333333331E-3</v>
      </c>
      <c r="L998" s="71">
        <v>0</v>
      </c>
      <c r="M998" s="72">
        <v>2E-3</v>
      </c>
      <c r="N998" s="23">
        <v>-0.45409090909090905</v>
      </c>
      <c r="O998" s="16">
        <v>0.12</v>
      </c>
      <c r="P998" s="15">
        <v>90</v>
      </c>
      <c r="Q998" s="15">
        <f>IFERROR(Table37[[#This Row],[Total]]/Table37[[#This Row],[Mins]]*Table37[[#This Row],[Adj mins]],0)</f>
        <v>1.5</v>
      </c>
      <c r="R998" s="15">
        <v>0</v>
      </c>
      <c r="S998" s="16" t="s">
        <v>374</v>
      </c>
      <c r="T998" s="17">
        <v>1E-3</v>
      </c>
      <c r="U998" s="16">
        <v>0</v>
      </c>
      <c r="V998" s="71">
        <v>0</v>
      </c>
      <c r="W998" s="401" t="str">
        <f>IF(ISNA(MATCH($D998,'My Squad'!$C$2:$C$16,0)),"","Yes")</f>
        <v/>
      </c>
    </row>
    <row r="999" spans="1:23" ht="15.75" thickBot="1" x14ac:dyDescent="0.3">
      <c r="A999" s="577">
        <v>521</v>
      </c>
      <c r="B999" s="73">
        <v>11</v>
      </c>
      <c r="C999" s="5" t="s">
        <v>56</v>
      </c>
      <c r="D999" s="5" t="s">
        <v>118</v>
      </c>
      <c r="E999" s="70" t="s">
        <v>16</v>
      </c>
      <c r="F999" s="71">
        <v>4</v>
      </c>
      <c r="G999" s="71">
        <v>0</v>
      </c>
      <c r="H999" s="71">
        <v>0</v>
      </c>
      <c r="I999" s="71">
        <v>3.6333333333333329E-2</v>
      </c>
      <c r="J999" s="71">
        <v>2.1000000000000001E-2</v>
      </c>
      <c r="K999" s="71">
        <v>9.8666666666666666E-2</v>
      </c>
      <c r="L999" s="71">
        <v>3.6666666666666666E-3</v>
      </c>
      <c r="M999" s="72">
        <v>0.15966666666666668</v>
      </c>
      <c r="N999" s="23">
        <v>-0.46008333333333334</v>
      </c>
      <c r="O999" s="16">
        <v>4.41</v>
      </c>
      <c r="P999" s="15">
        <v>90</v>
      </c>
      <c r="Q999" s="15">
        <f>IFERROR(Table37[[#This Row],[Total]]/Table37[[#This Row],[Mins]]*Table37[[#This Row],[Adj mins]],0)</f>
        <v>3.2585034013605441</v>
      </c>
      <c r="R999" s="15">
        <v>1.5</v>
      </c>
      <c r="S999" s="16">
        <v>68</v>
      </c>
      <c r="T999" s="17">
        <v>0.17199999999999999</v>
      </c>
      <c r="U999" s="16">
        <v>4</v>
      </c>
      <c r="V999" s="71">
        <v>2</v>
      </c>
      <c r="W999" s="401" t="str">
        <f>IF(ISNA(MATCH($D999,'My Squad'!$C$2:$C$16,0)),"","Yes")</f>
        <v/>
      </c>
    </row>
    <row r="1000" spans="1:23" ht="15.75" thickBot="1" x14ac:dyDescent="0.3">
      <c r="A1000" s="577">
        <v>517</v>
      </c>
      <c r="B1000" s="73">
        <v>11</v>
      </c>
      <c r="C1000" s="5" t="s">
        <v>56</v>
      </c>
      <c r="D1000" s="5" t="s">
        <v>268</v>
      </c>
      <c r="E1000" s="70" t="s">
        <v>14</v>
      </c>
      <c r="F1000" s="71">
        <v>4</v>
      </c>
      <c r="G1000" s="71">
        <v>0</v>
      </c>
      <c r="H1000" s="71">
        <v>8.9999999999999993E-3</v>
      </c>
      <c r="I1000" s="71">
        <v>8.333333333333335E-3</v>
      </c>
      <c r="J1000" s="71">
        <v>0</v>
      </c>
      <c r="K1000" s="71">
        <v>3.9333333333333331E-2</v>
      </c>
      <c r="L1000" s="71">
        <v>6.0000000000000001E-3</v>
      </c>
      <c r="M1000" s="72">
        <v>6.2666666666666662E-2</v>
      </c>
      <c r="N1000" s="23">
        <v>-0.48433333333333334</v>
      </c>
      <c r="O1000" s="16">
        <v>1.86</v>
      </c>
      <c r="P1000" s="15">
        <v>90</v>
      </c>
      <c r="Q1000" s="15">
        <f>IFERROR(Table37[[#This Row],[Total]]/Table37[[#This Row],[Mins]]*Table37[[#This Row],[Adj mins]],0)</f>
        <v>3.032258064516129</v>
      </c>
      <c r="R1000" s="15">
        <v>0.3</v>
      </c>
      <c r="S1000" s="16">
        <v>7</v>
      </c>
      <c r="T1000" s="17">
        <v>1.7000000000000001E-2</v>
      </c>
      <c r="U1000" s="16">
        <v>3</v>
      </c>
      <c r="V1000" s="71">
        <v>0.8</v>
      </c>
      <c r="W1000" s="401" t="str">
        <f>IF(ISNA(MATCH($D1000,'My Squad'!$C$2:$C$16,0)),"","Yes")</f>
        <v/>
      </c>
    </row>
    <row r="1001" spans="1:23" ht="15.75" thickBot="1" x14ac:dyDescent="0.3">
      <c r="A1001" s="577">
        <v>520</v>
      </c>
      <c r="B1001" s="73">
        <v>11</v>
      </c>
      <c r="C1001" s="5" t="s">
        <v>56</v>
      </c>
      <c r="D1001" s="5" t="s">
        <v>153</v>
      </c>
      <c r="E1001" s="70" t="s">
        <v>14</v>
      </c>
      <c r="F1001" s="71">
        <v>4.4000000000000004</v>
      </c>
      <c r="G1001" s="71">
        <v>0.52400000000000002</v>
      </c>
      <c r="H1001" s="71">
        <v>0.42199999999999999</v>
      </c>
      <c r="I1001" s="71">
        <v>0.54400000000000004</v>
      </c>
      <c r="J1001" s="71">
        <v>0</v>
      </c>
      <c r="K1001" s="71">
        <v>1.3323333333333334</v>
      </c>
      <c r="L1001" s="71">
        <v>0.34866666666666668</v>
      </c>
      <c r="M1001" s="72">
        <v>3.1709999999999998</v>
      </c>
      <c r="N1001" s="23">
        <v>0.26613636363636356</v>
      </c>
      <c r="O1001" s="16">
        <v>70.467666666666673</v>
      </c>
      <c r="P1001" s="15">
        <v>90</v>
      </c>
      <c r="Q1001" s="15">
        <f>IFERROR(Table37[[#This Row],[Total]]/Table37[[#This Row],[Mins]]*Table37[[#This Row],[Adj mins]],0)</f>
        <v>4.0499425268326368</v>
      </c>
      <c r="R1001" s="15">
        <v>7.6</v>
      </c>
      <c r="S1001" s="16">
        <v>76</v>
      </c>
      <c r="T1001" s="17">
        <v>5.0000000000000001E-3</v>
      </c>
      <c r="U1001" s="16">
        <v>12</v>
      </c>
      <c r="V1001" s="71">
        <v>1.3</v>
      </c>
      <c r="W1001" s="401" t="str">
        <f>IF(ISNA(MATCH($D1001,'My Squad'!$C$2:$C$16,0)),"","Yes")</f>
        <v/>
      </c>
    </row>
    <row r="1002" spans="1:23" ht="15.75" thickBot="1" x14ac:dyDescent="0.3">
      <c r="A1002" s="577">
        <v>528</v>
      </c>
      <c r="B1002" s="73">
        <v>11</v>
      </c>
      <c r="C1002" s="5" t="s">
        <v>56</v>
      </c>
      <c r="D1002" s="5" t="s">
        <v>252</v>
      </c>
      <c r="E1002" s="70" t="s">
        <v>14</v>
      </c>
      <c r="F1002" s="71">
        <v>4.5</v>
      </c>
      <c r="G1002" s="71">
        <v>0.08</v>
      </c>
      <c r="H1002" s="71">
        <v>3.5999999999999997E-2</v>
      </c>
      <c r="I1002" s="71">
        <v>0.13466666666666666</v>
      </c>
      <c r="J1002" s="71">
        <v>0</v>
      </c>
      <c r="K1002" s="71">
        <v>0.41700000000000004</v>
      </c>
      <c r="L1002" s="71">
        <v>3.3333333333333333E-2</v>
      </c>
      <c r="M1002" s="72">
        <v>0.70099999999999996</v>
      </c>
      <c r="N1002" s="23">
        <v>-0.28866666666666663</v>
      </c>
      <c r="O1002" s="16">
        <v>20.236333333333334</v>
      </c>
      <c r="P1002" s="15">
        <v>90</v>
      </c>
      <c r="Q1002" s="15">
        <f>IFERROR(Table37[[#This Row],[Total]]/Table37[[#This Row],[Mins]]*Table37[[#This Row],[Adj mins]],0)</f>
        <v>3.1176596550758533</v>
      </c>
      <c r="R1002" s="15">
        <v>6.2</v>
      </c>
      <c r="S1002" s="16">
        <v>70</v>
      </c>
      <c r="T1002" s="17">
        <v>2E-3</v>
      </c>
      <c r="U1002" s="16">
        <v>15</v>
      </c>
      <c r="V1002" s="71">
        <v>1.9</v>
      </c>
      <c r="W1002" s="401" t="str">
        <f>IF(ISNA(MATCH($D1002,'My Squad'!$C$2:$C$16,0)),"","Yes")</f>
        <v/>
      </c>
    </row>
    <row r="1003" spans="1:23" ht="15.75" thickBot="1" x14ac:dyDescent="0.3">
      <c r="A1003" s="577">
        <v>591</v>
      </c>
      <c r="B1003" s="73">
        <v>11</v>
      </c>
      <c r="C1003" s="5" t="s">
        <v>56</v>
      </c>
      <c r="D1003" s="5" t="s">
        <v>1069</v>
      </c>
      <c r="E1003" s="70" t="s">
        <v>14</v>
      </c>
      <c r="F1003" s="71">
        <v>4.4000000000000004</v>
      </c>
      <c r="G1003" s="71">
        <v>0.222</v>
      </c>
      <c r="H1003" s="71">
        <v>0.24199999999999999</v>
      </c>
      <c r="I1003" s="71">
        <v>0.58666666666666667</v>
      </c>
      <c r="J1003" s="71">
        <v>0</v>
      </c>
      <c r="K1003" s="71">
        <v>1.4546666666666668</v>
      </c>
      <c r="L1003" s="71">
        <v>0.21066666666666667</v>
      </c>
      <c r="M1003" s="72">
        <v>2.7160000000000002</v>
      </c>
      <c r="N1003" s="23">
        <v>0.16272727272727275</v>
      </c>
      <c r="O1003" s="16">
        <v>72.829666666666668</v>
      </c>
      <c r="P1003" s="15">
        <v>90</v>
      </c>
      <c r="Q1003" s="15">
        <f>IFERROR(Table37[[#This Row],[Total]]/Table37[[#This Row],[Mins]]*Table37[[#This Row],[Adj mins]],0)</f>
        <v>3.3563245746925476</v>
      </c>
      <c r="R1003" s="15">
        <v>3.6</v>
      </c>
      <c r="S1003" s="16">
        <v>54</v>
      </c>
      <c r="T1003" s="17">
        <v>3.0000000000000001E-3</v>
      </c>
      <c r="U1003" s="16">
        <v>7</v>
      </c>
      <c r="V1003" s="71">
        <v>1.2</v>
      </c>
      <c r="W1003" s="401" t="str">
        <f>IF(ISNA(MATCH($D1003,'My Squad'!$C$2:$C$16,0)),"","Yes")</f>
        <v/>
      </c>
    </row>
    <row r="1004" spans="1:23" ht="15.75" thickBot="1" x14ac:dyDescent="0.3">
      <c r="A1004" s="577">
        <v>516</v>
      </c>
      <c r="B1004" s="73">
        <v>11</v>
      </c>
      <c r="C1004" s="5" t="s">
        <v>56</v>
      </c>
      <c r="D1004" s="5" t="s">
        <v>160</v>
      </c>
      <c r="E1004" s="70" t="s">
        <v>14</v>
      </c>
      <c r="F1004" s="71">
        <v>4.3</v>
      </c>
      <c r="G1004" s="71">
        <v>0.03</v>
      </c>
      <c r="H1004" s="71">
        <v>0.14699999999999999</v>
      </c>
      <c r="I1004" s="71">
        <v>0.18066666666666664</v>
      </c>
      <c r="J1004" s="71">
        <v>0</v>
      </c>
      <c r="K1004" s="71">
        <v>0.44799999999999995</v>
      </c>
      <c r="L1004" s="71">
        <v>5.9333333333333335E-2</v>
      </c>
      <c r="M1004" s="72">
        <v>0.86499999999999999</v>
      </c>
      <c r="N1004" s="23">
        <v>-0.26395348837209304</v>
      </c>
      <c r="O1004" s="16">
        <v>22.407666666666668</v>
      </c>
      <c r="P1004" s="15">
        <v>90</v>
      </c>
      <c r="Q1004" s="15">
        <f>IFERROR(Table37[[#This Row],[Total]]/Table37[[#This Row],[Mins]]*Table37[[#This Row],[Adj mins]],0)</f>
        <v>3.4742573226425479</v>
      </c>
      <c r="R1004" s="15">
        <v>2.2000000000000002</v>
      </c>
      <c r="S1004" s="16">
        <v>50</v>
      </c>
      <c r="T1004" s="17">
        <v>6.0000000000000001E-3</v>
      </c>
      <c r="U1004" s="16">
        <v>9</v>
      </c>
      <c r="V1004" s="71">
        <v>2.2000000000000002</v>
      </c>
      <c r="W1004" s="401" t="str">
        <f>IF(ISNA(MATCH($D1004,'My Squad'!$C$2:$C$16,0)),"","Yes")</f>
        <v/>
      </c>
    </row>
    <row r="1005" spans="1:23" ht="15.75" thickBot="1" x14ac:dyDescent="0.3">
      <c r="A1005" s="577">
        <v>388</v>
      </c>
      <c r="B1005" s="73">
        <v>11</v>
      </c>
      <c r="C1005" s="5" t="s">
        <v>56</v>
      </c>
      <c r="D1005" s="5" t="s">
        <v>178</v>
      </c>
      <c r="E1005" s="70" t="s">
        <v>14</v>
      </c>
      <c r="F1005" s="71">
        <v>4.4000000000000004</v>
      </c>
      <c r="G1005" s="71">
        <v>0.158</v>
      </c>
      <c r="H1005" s="71">
        <v>0.46400000000000002</v>
      </c>
      <c r="I1005" s="71">
        <v>0.67066666666666674</v>
      </c>
      <c r="J1005" s="71">
        <v>0</v>
      </c>
      <c r="K1005" s="71">
        <v>1.7606666666666668</v>
      </c>
      <c r="L1005" s="71">
        <v>0.307</v>
      </c>
      <c r="M1005" s="72">
        <v>3.3603333333333332</v>
      </c>
      <c r="N1005" s="23">
        <v>0.30916666666666659</v>
      </c>
      <c r="O1005" s="16">
        <v>85.49466666666666</v>
      </c>
      <c r="P1005" s="15">
        <v>90</v>
      </c>
      <c r="Q1005" s="15">
        <f>IFERROR(Table37[[#This Row],[Total]]/Table37[[#This Row],[Mins]]*Table37[[#This Row],[Adj mins]],0)</f>
        <v>3.5374136398371832</v>
      </c>
      <c r="R1005" s="15">
        <v>7.3</v>
      </c>
      <c r="S1005" s="16">
        <v>82</v>
      </c>
      <c r="T1005" s="17">
        <v>1.6E-2</v>
      </c>
      <c r="U1005" s="16">
        <v>11</v>
      </c>
      <c r="V1005" s="71">
        <v>1.4</v>
      </c>
      <c r="W1005" s="401" t="str">
        <f>IF(ISNA(MATCH($D1005,'My Squad'!$C$2:$C$16,0)),"","Yes")</f>
        <v/>
      </c>
    </row>
    <row r="1006" spans="1:23" ht="15.75" thickBot="1" x14ac:dyDescent="0.3">
      <c r="A1006" s="577">
        <v>524</v>
      </c>
      <c r="B1006" s="73">
        <v>11</v>
      </c>
      <c r="C1006" s="5" t="s">
        <v>56</v>
      </c>
      <c r="D1006" s="5" t="s">
        <v>88</v>
      </c>
      <c r="E1006" s="70" t="s">
        <v>14</v>
      </c>
      <c r="F1006" s="71">
        <v>4.5</v>
      </c>
      <c r="G1006" s="71">
        <v>0.35799999999999998</v>
      </c>
      <c r="H1006" s="71">
        <v>0.183</v>
      </c>
      <c r="I1006" s="71">
        <v>0.66666666666666652</v>
      </c>
      <c r="J1006" s="71">
        <v>0</v>
      </c>
      <c r="K1006" s="71">
        <v>1.7606666666666666</v>
      </c>
      <c r="L1006" s="71">
        <v>0.24233333333333335</v>
      </c>
      <c r="M1006" s="72">
        <v>3.2106666666666666</v>
      </c>
      <c r="N1006" s="23">
        <v>0.26903703703703702</v>
      </c>
      <c r="O1006" s="16">
        <v>85.368333333333339</v>
      </c>
      <c r="P1006" s="15">
        <v>90</v>
      </c>
      <c r="Q1006" s="15">
        <f>IFERROR(Table37[[#This Row],[Total]]/Table37[[#This Row],[Mins]]*Table37[[#This Row],[Adj mins]],0)</f>
        <v>3.3848616778274532</v>
      </c>
      <c r="R1006" s="15">
        <v>9</v>
      </c>
      <c r="S1006" s="16">
        <v>90</v>
      </c>
      <c r="T1006" s="17">
        <v>2.2000000000000002E-2</v>
      </c>
      <c r="U1006" s="16">
        <v>20</v>
      </c>
      <c r="V1006" s="71">
        <v>2.2000000000000002</v>
      </c>
      <c r="W1006" s="401" t="str">
        <f>IF(ISNA(MATCH($D1006,'My Squad'!$C$2:$C$16,0)),"","Yes")</f>
        <v/>
      </c>
    </row>
    <row r="1007" spans="1:23" ht="15.75" thickBot="1" x14ac:dyDescent="0.3">
      <c r="A1007" s="577">
        <v>511</v>
      </c>
      <c r="B1007" s="73">
        <v>11</v>
      </c>
      <c r="C1007" s="5" t="s">
        <v>56</v>
      </c>
      <c r="D1007" s="5" t="s">
        <v>198</v>
      </c>
      <c r="E1007" s="70" t="s">
        <v>13</v>
      </c>
      <c r="F1007" s="71">
        <v>5</v>
      </c>
      <c r="G1007" s="71">
        <v>8.5000000000000006E-2</v>
      </c>
      <c r="H1007" s="71">
        <v>0.113</v>
      </c>
      <c r="I1007" s="71">
        <v>9.5666666666666664E-2</v>
      </c>
      <c r="J1007" s="71">
        <v>0</v>
      </c>
      <c r="K1007" s="71">
        <v>0.56066666666666665</v>
      </c>
      <c r="L1007" s="71">
        <v>0.03</v>
      </c>
      <c r="M1007" s="72">
        <v>0.8843333333333333</v>
      </c>
      <c r="N1007" s="23">
        <v>-0.22313333333333335</v>
      </c>
      <c r="O1007" s="16">
        <v>31.493333333333332</v>
      </c>
      <c r="P1007" s="15">
        <v>90</v>
      </c>
      <c r="Q1007" s="15">
        <f>IFERROR(Table37[[#This Row],[Total]]/Table37[[#This Row],[Mins]]*Table37[[#This Row],[Adj mins]],0)</f>
        <v>2.5272015241320918</v>
      </c>
      <c r="R1007" s="15">
        <v>4</v>
      </c>
      <c r="S1007" s="16">
        <v>52</v>
      </c>
      <c r="T1007" s="17">
        <v>1E-3</v>
      </c>
      <c r="U1007" s="16">
        <v>8</v>
      </c>
      <c r="V1007" s="71">
        <v>1.1000000000000001</v>
      </c>
      <c r="W1007" s="401" t="str">
        <f>IF(ISNA(MATCH($D1007,'My Squad'!$C$2:$C$16,0)),"","Yes")</f>
        <v/>
      </c>
    </row>
    <row r="1008" spans="1:23" ht="15.75" thickBot="1" x14ac:dyDescent="0.3">
      <c r="A1008" s="577">
        <v>654</v>
      </c>
      <c r="B1008" s="73">
        <v>11</v>
      </c>
      <c r="C1008" s="5" t="s">
        <v>56</v>
      </c>
      <c r="D1008" s="5" t="s">
        <v>1546</v>
      </c>
      <c r="E1008" s="70" t="s">
        <v>13</v>
      </c>
      <c r="F1008" s="71">
        <v>5</v>
      </c>
      <c r="G1008" s="71">
        <v>0.23833333333333334</v>
      </c>
      <c r="H1008" s="71">
        <v>0.128</v>
      </c>
      <c r="I1008" s="71">
        <v>0.06</v>
      </c>
      <c r="J1008" s="71">
        <v>0</v>
      </c>
      <c r="K1008" s="71">
        <v>0.40433333333333332</v>
      </c>
      <c r="L1008" s="71">
        <v>7.6666666666666661E-2</v>
      </c>
      <c r="M1008" s="72">
        <v>0.90733333333333333</v>
      </c>
      <c r="N1008" s="23">
        <v>-0.21853333333333333</v>
      </c>
      <c r="O1008" s="16">
        <v>20.006666666666668</v>
      </c>
      <c r="P1008" s="15">
        <v>90</v>
      </c>
      <c r="Q1008" s="15">
        <f>IFERROR(Table37[[#This Row],[Total]]/Table37[[#This Row],[Mins]]*Table37[[#This Row],[Adj mins]],0)</f>
        <v>4.0816394535154945</v>
      </c>
      <c r="R1008" s="15">
        <v>2.2000000000000002</v>
      </c>
      <c r="S1008" s="16">
        <v>33</v>
      </c>
      <c r="T1008" s="17">
        <v>0</v>
      </c>
      <c r="U1008" s="16">
        <v>3</v>
      </c>
      <c r="V1008" s="71">
        <v>0.5</v>
      </c>
      <c r="W1008" s="401" t="str">
        <f>IF(ISNA(MATCH($D1008,'My Squad'!$C$2:$C$16,0)),"","Yes")</f>
        <v/>
      </c>
    </row>
    <row r="1009" spans="1:23" ht="15.75" thickBot="1" x14ac:dyDescent="0.3">
      <c r="A1009" s="577">
        <v>514</v>
      </c>
      <c r="B1009" s="73">
        <v>11</v>
      </c>
      <c r="C1009" s="5" t="s">
        <v>56</v>
      </c>
      <c r="D1009" s="5" t="s">
        <v>57</v>
      </c>
      <c r="E1009" s="70" t="s">
        <v>13</v>
      </c>
      <c r="F1009" s="71">
        <v>7.4</v>
      </c>
      <c r="G1009" s="71">
        <v>1.4816666666666667</v>
      </c>
      <c r="H1009" s="71">
        <v>0.90200000000000002</v>
      </c>
      <c r="I1009" s="71">
        <v>0.27600000000000002</v>
      </c>
      <c r="J1009" s="71">
        <v>0</v>
      </c>
      <c r="K1009" s="71">
        <v>1.8743333333333332</v>
      </c>
      <c r="L1009" s="71">
        <v>0.50800000000000001</v>
      </c>
      <c r="M1009" s="72">
        <v>5.0419999999999998</v>
      </c>
      <c r="N1009" s="23">
        <v>0.41108108108108105</v>
      </c>
      <c r="O1009" s="16">
        <v>89.194000000000003</v>
      </c>
      <c r="P1009" s="15">
        <v>90</v>
      </c>
      <c r="Q1009" s="15">
        <f>IFERROR(Table37[[#This Row],[Total]]/Table37[[#This Row],[Mins]]*Table37[[#This Row],[Adj mins]],0)</f>
        <v>5.0875619436284953</v>
      </c>
      <c r="R1009" s="15">
        <v>8.6999999999999993</v>
      </c>
      <c r="S1009" s="16">
        <v>87</v>
      </c>
      <c r="T1009" s="17">
        <v>0.06</v>
      </c>
      <c r="U1009" s="16">
        <v>45</v>
      </c>
      <c r="V1009" s="71">
        <v>5</v>
      </c>
      <c r="W1009" s="401" t="str">
        <f>IF(ISNA(MATCH($D1009,'My Squad'!$C$2:$C$16,0)),"","Yes")</f>
        <v/>
      </c>
    </row>
    <row r="1010" spans="1:23" ht="15.75" thickBot="1" x14ac:dyDescent="0.3">
      <c r="A1010" s="577">
        <v>525</v>
      </c>
      <c r="B1010" s="73">
        <v>11</v>
      </c>
      <c r="C1010" s="5" t="s">
        <v>56</v>
      </c>
      <c r="D1010" s="5" t="s">
        <v>1547</v>
      </c>
      <c r="E1010" s="70" t="s">
        <v>13</v>
      </c>
      <c r="F1010" s="71">
        <v>6.2</v>
      </c>
      <c r="G1010" s="71">
        <v>0</v>
      </c>
      <c r="H1010" s="71">
        <v>0</v>
      </c>
      <c r="I1010" s="71">
        <v>0</v>
      </c>
      <c r="J1010" s="71">
        <v>0</v>
      </c>
      <c r="K1010" s="71">
        <v>0</v>
      </c>
      <c r="L1010" s="71">
        <v>0</v>
      </c>
      <c r="M1010" s="72">
        <v>0</v>
      </c>
      <c r="N1010" s="23">
        <v>-0.32258064516129031</v>
      </c>
      <c r="O1010" s="16">
        <v>0</v>
      </c>
      <c r="P1010" s="15">
        <v>90</v>
      </c>
      <c r="Q1010" s="15">
        <f>IFERROR(Table37[[#This Row],[Total]]/Table37[[#This Row],[Mins]]*Table37[[#This Row],[Adj mins]],0)</f>
        <v>0</v>
      </c>
      <c r="R1010" s="15">
        <v>7.4</v>
      </c>
      <c r="S1010" s="16">
        <v>83</v>
      </c>
      <c r="T1010" s="17">
        <v>0.03</v>
      </c>
      <c r="U1010" s="16">
        <v>23</v>
      </c>
      <c r="V1010" s="71">
        <v>2.9</v>
      </c>
      <c r="W1010" s="401" t="str">
        <f>IF(ISNA(MATCH($D1010,'My Squad'!$C$2:$C$16,0)),"","Yes")</f>
        <v/>
      </c>
    </row>
    <row r="1011" spans="1:23" ht="15.75" thickBot="1" x14ac:dyDescent="0.3">
      <c r="A1011" s="577">
        <v>527</v>
      </c>
      <c r="B1011" s="73">
        <v>11</v>
      </c>
      <c r="C1011" s="5" t="s">
        <v>56</v>
      </c>
      <c r="D1011" s="5" t="s">
        <v>123</v>
      </c>
      <c r="E1011" s="70" t="s">
        <v>13</v>
      </c>
      <c r="F1011" s="71">
        <v>5.9</v>
      </c>
      <c r="G1011" s="71">
        <v>1.1866666666666668</v>
      </c>
      <c r="H1011" s="71">
        <v>0.46300000000000002</v>
      </c>
      <c r="I1011" s="71">
        <v>0.23300000000000001</v>
      </c>
      <c r="J1011" s="71">
        <v>0</v>
      </c>
      <c r="K1011" s="71">
        <v>1.3856666666666668</v>
      </c>
      <c r="L1011" s="71">
        <v>0.40533333333333332</v>
      </c>
      <c r="M1011" s="72">
        <v>3.6736666666666666</v>
      </c>
      <c r="N1011" s="23">
        <v>0.28367231638418078</v>
      </c>
      <c r="O1011" s="16">
        <v>75.319333333333333</v>
      </c>
      <c r="P1011" s="15">
        <v>90</v>
      </c>
      <c r="Q1011" s="15">
        <f>IFERROR(Table37[[#This Row],[Total]]/Table37[[#This Row],[Mins]]*Table37[[#This Row],[Adj mins]],0)</f>
        <v>4.3897095920480798</v>
      </c>
      <c r="R1011" s="15">
        <v>7</v>
      </c>
      <c r="S1011" s="16">
        <v>70</v>
      </c>
      <c r="T1011" s="17">
        <v>1.4999999999999999E-2</v>
      </c>
      <c r="U1011" s="16">
        <v>25</v>
      </c>
      <c r="V1011" s="71">
        <v>2.8</v>
      </c>
      <c r="W1011" s="401" t="str">
        <f>IF(ISNA(MATCH($D1011,'My Squad'!$C$2:$C$16,0)),"","Yes")</f>
        <v/>
      </c>
    </row>
    <row r="1012" spans="1:23" ht="15.75" thickBot="1" x14ac:dyDescent="0.3">
      <c r="A1012" s="577">
        <v>526</v>
      </c>
      <c r="B1012" s="73">
        <v>11</v>
      </c>
      <c r="C1012" s="5" t="s">
        <v>56</v>
      </c>
      <c r="D1012" s="5" t="s">
        <v>1548</v>
      </c>
      <c r="E1012" s="70" t="s">
        <v>13</v>
      </c>
      <c r="F1012" s="71">
        <v>4.8</v>
      </c>
      <c r="G1012" s="71">
        <v>5.0000000000000001E-3</v>
      </c>
      <c r="H1012" s="71">
        <v>0</v>
      </c>
      <c r="I1012" s="71">
        <v>0</v>
      </c>
      <c r="J1012" s="71">
        <v>0</v>
      </c>
      <c r="K1012" s="71">
        <v>8.6666666666666663E-3</v>
      </c>
      <c r="L1012" s="71">
        <v>2E-3</v>
      </c>
      <c r="M1012" s="72">
        <v>1.5666666666666666E-2</v>
      </c>
      <c r="N1012" s="23">
        <v>-0.41340277777777779</v>
      </c>
      <c r="O1012" s="16">
        <v>0.39</v>
      </c>
      <c r="P1012" s="15">
        <v>90</v>
      </c>
      <c r="Q1012" s="15">
        <f>IFERROR(Table37[[#This Row],[Total]]/Table37[[#This Row],[Mins]]*Table37[[#This Row],[Adj mins]],0)</f>
        <v>3.615384615384615</v>
      </c>
      <c r="R1012" s="15">
        <v>0.1</v>
      </c>
      <c r="S1012" s="16">
        <v>5</v>
      </c>
      <c r="T1012" s="17">
        <v>0</v>
      </c>
      <c r="U1012" s="16">
        <v>1</v>
      </c>
      <c r="V1012" s="71">
        <v>1</v>
      </c>
      <c r="W1012" s="401" t="str">
        <f>IF(ISNA(MATCH($D1012,'My Squad'!$C$2:$C$16,0)),"","Yes")</f>
        <v/>
      </c>
    </row>
    <row r="1013" spans="1:23" ht="15.75" thickBot="1" x14ac:dyDescent="0.3">
      <c r="A1013" s="577">
        <v>530</v>
      </c>
      <c r="B1013" s="73">
        <v>11</v>
      </c>
      <c r="C1013" s="5" t="s">
        <v>56</v>
      </c>
      <c r="D1013" s="5" t="s">
        <v>84</v>
      </c>
      <c r="E1013" s="70" t="s">
        <v>13</v>
      </c>
      <c r="F1013" s="71">
        <v>5</v>
      </c>
      <c r="G1013" s="71">
        <v>1.3633333333333333</v>
      </c>
      <c r="H1013" s="71">
        <v>0.378</v>
      </c>
      <c r="I1013" s="71">
        <v>0.24433333333333335</v>
      </c>
      <c r="J1013" s="71">
        <v>0</v>
      </c>
      <c r="K1013" s="71">
        <v>1.6</v>
      </c>
      <c r="L1013" s="71">
        <v>0.41099999999999998</v>
      </c>
      <c r="M1013" s="72">
        <v>3.9966666666666666</v>
      </c>
      <c r="N1013" s="23">
        <v>0.39933333333333332</v>
      </c>
      <c r="O1013" s="16">
        <v>78.318333333333328</v>
      </c>
      <c r="P1013" s="15">
        <v>90</v>
      </c>
      <c r="Q1013" s="15">
        <f>IFERROR(Table37[[#This Row],[Total]]/Table37[[#This Row],[Mins]]*Table37[[#This Row],[Adj mins]],0)</f>
        <v>4.5927943648783813</v>
      </c>
      <c r="R1013" s="15">
        <v>6.3</v>
      </c>
      <c r="S1013" s="16">
        <v>63</v>
      </c>
      <c r="T1013" s="17">
        <v>2.7000000000000003E-2</v>
      </c>
      <c r="U1013" s="16">
        <v>29</v>
      </c>
      <c r="V1013" s="71">
        <v>3.2</v>
      </c>
      <c r="W1013" s="401" t="str">
        <f>IF(ISNA(MATCH($D1013,'My Squad'!$C$2:$C$16,0)),"","Yes")</f>
        <v/>
      </c>
    </row>
    <row r="1014" spans="1:23" ht="15.75" thickBot="1" x14ac:dyDescent="0.3">
      <c r="A1014" s="577">
        <v>587</v>
      </c>
      <c r="B1014" s="73">
        <v>11</v>
      </c>
      <c r="C1014" s="5" t="s">
        <v>56</v>
      </c>
      <c r="D1014" s="5" t="s">
        <v>1070</v>
      </c>
      <c r="E1014" s="70" t="s">
        <v>13</v>
      </c>
      <c r="F1014" s="71">
        <v>5.7</v>
      </c>
      <c r="G1014" s="71">
        <v>1.0349999999999999</v>
      </c>
      <c r="H1014" s="71">
        <v>0.46899999999999997</v>
      </c>
      <c r="I1014" s="71">
        <v>0.24</v>
      </c>
      <c r="J1014" s="71">
        <v>0</v>
      </c>
      <c r="K1014" s="71">
        <v>1.5109999999999999</v>
      </c>
      <c r="L1014" s="71">
        <v>0.38966666666666666</v>
      </c>
      <c r="M1014" s="72">
        <v>3.6446666666666667</v>
      </c>
      <c r="N1014" s="23">
        <v>0.28853801169590643</v>
      </c>
      <c r="O1014" s="16">
        <v>77.458333333333329</v>
      </c>
      <c r="P1014" s="15">
        <v>90</v>
      </c>
      <c r="Q1014" s="15">
        <f>IFERROR(Table37[[#This Row],[Total]]/Table37[[#This Row],[Mins]]*Table37[[#This Row],[Adj mins]],0)</f>
        <v>4.2347928994082844</v>
      </c>
      <c r="R1014" s="15">
        <v>2.4</v>
      </c>
      <c r="S1014" s="16">
        <v>27</v>
      </c>
      <c r="T1014" s="17">
        <v>4.0000000000000001E-3</v>
      </c>
      <c r="U1014" s="16">
        <v>14</v>
      </c>
      <c r="V1014" s="71">
        <v>1.8</v>
      </c>
      <c r="W1014" s="401" t="str">
        <f>IF(ISNA(MATCH($D1014,'My Squad'!$C$2:$C$16,0)),"","Yes")</f>
        <v/>
      </c>
    </row>
    <row r="1015" spans="1:23" ht="15.75" thickBot="1" x14ac:dyDescent="0.3">
      <c r="A1015" s="577">
        <v>588</v>
      </c>
      <c r="B1015" s="73">
        <v>11</v>
      </c>
      <c r="C1015" s="5" t="s">
        <v>56</v>
      </c>
      <c r="D1015" s="5" t="s">
        <v>1071</v>
      </c>
      <c r="E1015" s="70" t="s">
        <v>13</v>
      </c>
      <c r="F1015" s="71">
        <v>4.9000000000000004</v>
      </c>
      <c r="G1015" s="71">
        <v>6.3333333333333339E-2</v>
      </c>
      <c r="H1015" s="71">
        <v>6.2E-2</v>
      </c>
      <c r="I1015" s="71">
        <v>0.23033333333333333</v>
      </c>
      <c r="J1015" s="71">
        <v>0</v>
      </c>
      <c r="K1015" s="71">
        <v>1.3956666666666666</v>
      </c>
      <c r="L1015" s="71">
        <v>2.0666666666666667E-2</v>
      </c>
      <c r="M1015" s="72">
        <v>1.772</v>
      </c>
      <c r="N1015" s="23">
        <v>-4.6530612244897955E-2</v>
      </c>
      <c r="O1015" s="16">
        <v>71.75033333333333</v>
      </c>
      <c r="P1015" s="15">
        <v>90</v>
      </c>
      <c r="Q1015" s="15">
        <f>IFERROR(Table37[[#This Row],[Total]]/Table37[[#This Row],[Mins]]*Table37[[#This Row],[Adj mins]],0)</f>
        <v>2.2227074438678569</v>
      </c>
      <c r="R1015" s="15">
        <v>7.6</v>
      </c>
      <c r="S1015" s="16">
        <v>76</v>
      </c>
      <c r="T1015" s="17">
        <v>1E-3</v>
      </c>
      <c r="U1015" s="16">
        <v>16</v>
      </c>
      <c r="V1015" s="71">
        <v>1.8</v>
      </c>
      <c r="W1015" s="401" t="str">
        <f>IF(ISNA(MATCH($D1015,'My Squad'!$C$2:$C$16,0)),"","Yes")</f>
        <v/>
      </c>
    </row>
    <row r="1016" spans="1:23" ht="15.75" thickBot="1" x14ac:dyDescent="0.3">
      <c r="A1016" s="577">
        <v>589</v>
      </c>
      <c r="B1016" s="73">
        <v>11</v>
      </c>
      <c r="C1016" s="5" t="s">
        <v>56</v>
      </c>
      <c r="D1016" s="5" t="s">
        <v>1072</v>
      </c>
      <c r="E1016" s="70" t="s">
        <v>15</v>
      </c>
      <c r="F1016" s="71">
        <v>6.7</v>
      </c>
      <c r="G1016" s="71">
        <v>0</v>
      </c>
      <c r="H1016" s="71">
        <v>0</v>
      </c>
      <c r="I1016" s="71">
        <v>0</v>
      </c>
      <c r="J1016" s="71">
        <v>0</v>
      </c>
      <c r="K1016" s="71">
        <v>0</v>
      </c>
      <c r="L1016" s="71">
        <v>0</v>
      </c>
      <c r="M1016" s="72">
        <v>0</v>
      </c>
      <c r="N1016" s="23">
        <v>-0.29850746268656714</v>
      </c>
      <c r="O1016" s="16">
        <v>0</v>
      </c>
      <c r="P1016" s="15">
        <v>90</v>
      </c>
      <c r="Q1016" s="15">
        <f>IFERROR(Table37[[#This Row],[Total]]/Table37[[#This Row],[Mins]]*Table37[[#This Row],[Adj mins]],0)</f>
        <v>0</v>
      </c>
      <c r="R1016" s="15">
        <v>0.7</v>
      </c>
      <c r="S1016" s="16">
        <v>22</v>
      </c>
      <c r="T1016" s="17">
        <v>9.0000000000000011E-3</v>
      </c>
      <c r="U1016" s="16">
        <v>3</v>
      </c>
      <c r="V1016" s="71">
        <v>1</v>
      </c>
      <c r="W1016" s="401" t="str">
        <f>IF(ISNA(MATCH($D1016,'My Squad'!$C$2:$C$16,0)),"","Yes")</f>
        <v/>
      </c>
    </row>
    <row r="1017" spans="1:23" ht="15.75" thickBot="1" x14ac:dyDescent="0.3">
      <c r="A1017" s="577">
        <v>523</v>
      </c>
      <c r="B1017" s="73">
        <v>11</v>
      </c>
      <c r="C1017" s="5" t="s">
        <v>56</v>
      </c>
      <c r="D1017" s="5" t="s">
        <v>261</v>
      </c>
      <c r="E1017" s="70" t="s">
        <v>15</v>
      </c>
      <c r="F1017" s="71">
        <v>5</v>
      </c>
      <c r="G1017" s="71">
        <v>0.216</v>
      </c>
      <c r="H1017" s="71">
        <v>5.5E-2</v>
      </c>
      <c r="I1017" s="71">
        <v>0</v>
      </c>
      <c r="J1017" s="71">
        <v>0</v>
      </c>
      <c r="K1017" s="71">
        <v>0.20600000000000002</v>
      </c>
      <c r="L1017" s="71">
        <v>9.166666666666666E-2</v>
      </c>
      <c r="M1017" s="72">
        <v>0.56866666666666665</v>
      </c>
      <c r="N1017" s="23">
        <v>-0.28626666666666667</v>
      </c>
      <c r="O1017" s="16">
        <v>10.776666666666667</v>
      </c>
      <c r="P1017" s="15">
        <v>90</v>
      </c>
      <c r="Q1017" s="15">
        <f>IFERROR(Table37[[#This Row],[Total]]/Table37[[#This Row],[Mins]]*Table37[[#This Row],[Adj mins]],0)</f>
        <v>4.7491493968450351</v>
      </c>
      <c r="R1017" s="15">
        <v>0.6</v>
      </c>
      <c r="S1017" s="16">
        <v>13</v>
      </c>
      <c r="T1017" s="17">
        <v>2.2000000000000002E-2</v>
      </c>
      <c r="U1017" s="16">
        <v>18</v>
      </c>
      <c r="V1017" s="71">
        <v>4.5</v>
      </c>
      <c r="W1017" s="401" t="str">
        <f>IF(ISNA(MATCH($D1017,'My Squad'!$C$2:$C$16,0)),"","Yes")</f>
        <v/>
      </c>
    </row>
    <row r="1018" spans="1:23" ht="15.75" thickBot="1" x14ac:dyDescent="0.3">
      <c r="A1018" s="577">
        <v>512</v>
      </c>
      <c r="B1018" s="73">
        <v>11</v>
      </c>
      <c r="C1018" s="5" t="s">
        <v>56</v>
      </c>
      <c r="D1018" s="5" t="s">
        <v>367</v>
      </c>
      <c r="E1018" s="70" t="s">
        <v>15</v>
      </c>
      <c r="F1018" s="71">
        <v>5.4</v>
      </c>
      <c r="G1018" s="71">
        <v>1.296</v>
      </c>
      <c r="H1018" s="71">
        <v>0.53100000000000003</v>
      </c>
      <c r="I1018" s="71">
        <v>0</v>
      </c>
      <c r="J1018" s="71">
        <v>0</v>
      </c>
      <c r="K1018" s="71">
        <v>1.627</v>
      </c>
      <c r="L1018" s="71">
        <v>0.52033333333333331</v>
      </c>
      <c r="M1018" s="72">
        <v>3.9743333333333335</v>
      </c>
      <c r="N1018" s="23">
        <v>0.36561728395061727</v>
      </c>
      <c r="O1018" s="16">
        <v>82.661000000000001</v>
      </c>
      <c r="P1018" s="15">
        <v>90</v>
      </c>
      <c r="Q1018" s="15">
        <f>IFERROR(Table37[[#This Row],[Total]]/Table37[[#This Row],[Mins]]*Table37[[#This Row],[Adj mins]],0)</f>
        <v>4.3271917833077271</v>
      </c>
      <c r="R1018" s="15">
        <v>6.2</v>
      </c>
      <c r="S1018" s="16">
        <v>62</v>
      </c>
      <c r="T1018" s="17">
        <v>2.7999999999999997E-2</v>
      </c>
      <c r="U1018" s="16">
        <v>34</v>
      </c>
      <c r="V1018" s="71">
        <v>3.8</v>
      </c>
      <c r="W1018" s="401" t="str">
        <f>IF(ISNA(MATCH($D1018,'My Squad'!$C$2:$C$16,0)),"","Yes")</f>
        <v/>
      </c>
    </row>
    <row r="1019" spans="1:23" ht="15.75" thickBot="1" x14ac:dyDescent="0.3">
      <c r="A1019" s="577">
        <v>204</v>
      </c>
      <c r="B1019" s="73">
        <v>11</v>
      </c>
      <c r="C1019" s="5" t="s">
        <v>33</v>
      </c>
      <c r="D1019" s="5" t="s">
        <v>157</v>
      </c>
      <c r="E1019" s="70" t="s">
        <v>16</v>
      </c>
      <c r="F1019" s="71">
        <v>4.4000000000000004</v>
      </c>
      <c r="G1019" s="71">
        <v>0</v>
      </c>
      <c r="H1019" s="71">
        <v>2.1999999999999999E-2</v>
      </c>
      <c r="I1019" s="71">
        <v>0.94766666666666677</v>
      </c>
      <c r="J1019" s="71">
        <v>0.68266666666666664</v>
      </c>
      <c r="K1019" s="71">
        <v>1.901</v>
      </c>
      <c r="L1019" s="71">
        <v>0.12233333333333334</v>
      </c>
      <c r="M1019" s="72">
        <v>3.6756666666666669</v>
      </c>
      <c r="N1019" s="23">
        <v>0.38083333333333336</v>
      </c>
      <c r="O1019" s="16">
        <v>85.411333333333332</v>
      </c>
      <c r="P1019" s="15">
        <v>90</v>
      </c>
      <c r="Q1019" s="15">
        <f>IFERROR(Table37[[#This Row],[Total]]/Table37[[#This Row],[Mins]]*Table37[[#This Row],[Adj mins]],0)</f>
        <v>3.8731393960208251</v>
      </c>
      <c r="R1019" s="15">
        <v>5</v>
      </c>
      <c r="S1019" s="16">
        <v>90</v>
      </c>
      <c r="T1019" s="17">
        <v>5.0000000000000001E-3</v>
      </c>
      <c r="U1019" s="16">
        <v>10</v>
      </c>
      <c r="V1019" s="71">
        <v>2</v>
      </c>
      <c r="W1019" s="401" t="str">
        <f>IF(ISNA(MATCH($D1019,'My Squad'!$C$2:$C$16,0)),"","Yes")</f>
        <v/>
      </c>
    </row>
    <row r="1020" spans="1:23" ht="15.75" thickBot="1" x14ac:dyDescent="0.3">
      <c r="A1020" s="577">
        <v>536</v>
      </c>
      <c r="B1020" s="73">
        <v>11</v>
      </c>
      <c r="C1020" s="5" t="s">
        <v>33</v>
      </c>
      <c r="D1020" s="5" t="s">
        <v>264</v>
      </c>
      <c r="E1020" s="70" t="s">
        <v>16</v>
      </c>
      <c r="F1020" s="71">
        <v>4</v>
      </c>
      <c r="G1020" s="71">
        <v>0</v>
      </c>
      <c r="H1020" s="71">
        <v>0</v>
      </c>
      <c r="I1020" s="71">
        <v>1.6666666666666666E-3</v>
      </c>
      <c r="J1020" s="71">
        <v>6.6666666666666664E-4</v>
      </c>
      <c r="K1020" s="71">
        <v>5.3333333333333332E-3</v>
      </c>
      <c r="L1020" s="71">
        <v>0</v>
      </c>
      <c r="M1020" s="72">
        <v>7.6666666666666662E-3</v>
      </c>
      <c r="N1020" s="23">
        <v>-0.49808333333333332</v>
      </c>
      <c r="O1020" s="16">
        <v>0.24</v>
      </c>
      <c r="P1020" s="15">
        <v>90</v>
      </c>
      <c r="Q1020" s="15">
        <f>IFERROR(Table37[[#This Row],[Total]]/Table37[[#This Row],[Mins]]*Table37[[#This Row],[Adj mins]],0)</f>
        <v>2.875</v>
      </c>
      <c r="R1020" s="15">
        <v>0</v>
      </c>
      <c r="S1020" s="16">
        <v>0</v>
      </c>
      <c r="T1020" s="17">
        <v>1.7000000000000001E-2</v>
      </c>
      <c r="U1020" s="16">
        <v>0</v>
      </c>
      <c r="V1020" s="71">
        <v>0</v>
      </c>
      <c r="W1020" s="401" t="str">
        <f>IF(ISNA(MATCH($D1020,'My Squad'!$C$2:$C$16,0)),"","Yes")</f>
        <v/>
      </c>
    </row>
    <row r="1021" spans="1:23" ht="15.75" thickBot="1" x14ac:dyDescent="0.3">
      <c r="A1021" s="577">
        <v>554</v>
      </c>
      <c r="B1021" s="73">
        <v>11</v>
      </c>
      <c r="C1021" s="5" t="s">
        <v>33</v>
      </c>
      <c r="D1021" s="5" t="s">
        <v>72</v>
      </c>
      <c r="E1021" s="70" t="s">
        <v>16</v>
      </c>
      <c r="F1021" s="71">
        <v>4.3</v>
      </c>
      <c r="G1021" s="71">
        <v>0</v>
      </c>
      <c r="H1021" s="71">
        <v>1E-3</v>
      </c>
      <c r="I1021" s="71">
        <v>4.6999999999999993E-2</v>
      </c>
      <c r="J1021" s="71">
        <v>3.4666666666666665E-2</v>
      </c>
      <c r="K1021" s="71">
        <v>9.6000000000000002E-2</v>
      </c>
      <c r="L1021" s="71">
        <v>8.0000000000000002E-3</v>
      </c>
      <c r="M1021" s="72">
        <v>0.18666666666666668</v>
      </c>
      <c r="N1021" s="23">
        <v>-0.42170542635658914</v>
      </c>
      <c r="O1021" s="16">
        <v>4.246666666666667</v>
      </c>
      <c r="P1021" s="15">
        <v>90</v>
      </c>
      <c r="Q1021" s="15">
        <f>IFERROR(Table37[[#This Row],[Total]]/Table37[[#This Row],[Mins]]*Table37[[#This Row],[Adj mins]],0)</f>
        <v>3.9560439560439558</v>
      </c>
      <c r="R1021" s="15">
        <v>4</v>
      </c>
      <c r="S1021" s="16">
        <v>90</v>
      </c>
      <c r="T1021" s="17">
        <v>1.6E-2</v>
      </c>
      <c r="U1021" s="16">
        <v>5</v>
      </c>
      <c r="V1021" s="71">
        <v>1.2</v>
      </c>
      <c r="W1021" s="401" t="str">
        <f>IF(ISNA(MATCH($D1021,'My Squad'!$C$2:$C$16,0)),"","Yes")</f>
        <v/>
      </c>
    </row>
    <row r="1022" spans="1:23" ht="15.75" thickBot="1" x14ac:dyDescent="0.3">
      <c r="A1022" s="577">
        <v>556</v>
      </c>
      <c r="B1022" s="73">
        <v>11</v>
      </c>
      <c r="C1022" s="5" t="s">
        <v>33</v>
      </c>
      <c r="D1022" s="5" t="s">
        <v>288</v>
      </c>
      <c r="E1022" s="70" t="s">
        <v>16</v>
      </c>
      <c r="F1022" s="71">
        <v>4</v>
      </c>
      <c r="G1022" s="71">
        <v>0</v>
      </c>
      <c r="H1022" s="71">
        <v>0</v>
      </c>
      <c r="I1022" s="71">
        <v>0</v>
      </c>
      <c r="J1022" s="71">
        <v>0</v>
      </c>
      <c r="K1022" s="71">
        <v>0</v>
      </c>
      <c r="L1022" s="71">
        <v>0</v>
      </c>
      <c r="M1022" s="72">
        <v>0</v>
      </c>
      <c r="N1022" s="23">
        <v>-0.5</v>
      </c>
      <c r="O1022" s="16">
        <v>0</v>
      </c>
      <c r="P1022" s="15">
        <v>90</v>
      </c>
      <c r="Q1022" s="15">
        <f>IFERROR(Table37[[#This Row],[Total]]/Table37[[#This Row],[Mins]]*Table37[[#This Row],[Adj mins]],0)</f>
        <v>0</v>
      </c>
      <c r="R1022" s="15">
        <v>0</v>
      </c>
      <c r="S1022" s="16" t="s">
        <v>374</v>
      </c>
      <c r="T1022" s="17">
        <v>1.7000000000000001E-2</v>
      </c>
      <c r="U1022" s="16">
        <v>0</v>
      </c>
      <c r="V1022" s="71">
        <v>0</v>
      </c>
      <c r="W1022" s="401" t="str">
        <f>IF(ISNA(MATCH($D1022,'My Squad'!$C$2:$C$16,0)),"","Yes")</f>
        <v/>
      </c>
    </row>
    <row r="1023" spans="1:23" ht="15.75" thickBot="1" x14ac:dyDescent="0.3">
      <c r="A1023" s="577">
        <v>542</v>
      </c>
      <c r="B1023" s="73">
        <v>11</v>
      </c>
      <c r="C1023" s="5" t="s">
        <v>33</v>
      </c>
      <c r="D1023" s="5" t="s">
        <v>80</v>
      </c>
      <c r="E1023" s="70" t="s">
        <v>14</v>
      </c>
      <c r="F1023" s="71">
        <v>4.4000000000000004</v>
      </c>
      <c r="G1023" s="71">
        <v>0.58799999999999997</v>
      </c>
      <c r="H1023" s="71">
        <v>0.17199999999999999</v>
      </c>
      <c r="I1023" s="71">
        <v>0.98566666666666669</v>
      </c>
      <c r="J1023" s="71">
        <v>0</v>
      </c>
      <c r="K1023" s="71">
        <v>1.74</v>
      </c>
      <c r="L1023" s="71">
        <v>0.26766666666666666</v>
      </c>
      <c r="M1023" s="72">
        <v>3.7533333333333334</v>
      </c>
      <c r="N1023" s="23">
        <v>0.3984848484848485</v>
      </c>
      <c r="O1023" s="16">
        <v>88.666666666666671</v>
      </c>
      <c r="P1023" s="15">
        <v>90</v>
      </c>
      <c r="Q1023" s="15">
        <f>IFERROR(Table37[[#This Row],[Total]]/Table37[[#This Row],[Mins]]*Table37[[#This Row],[Adj mins]],0)</f>
        <v>3.8097744360902253</v>
      </c>
      <c r="R1023" s="15">
        <v>6.3</v>
      </c>
      <c r="S1023" s="16">
        <v>71</v>
      </c>
      <c r="T1023" s="17">
        <v>2E-3</v>
      </c>
      <c r="U1023" s="16">
        <v>10</v>
      </c>
      <c r="V1023" s="71">
        <v>1.2</v>
      </c>
      <c r="W1023" s="401" t="str">
        <f>IF(ISNA(MATCH($D1023,'My Squad'!$C$2:$C$16,0)),"","Yes")</f>
        <v/>
      </c>
    </row>
    <row r="1024" spans="1:23" ht="15.75" thickBot="1" x14ac:dyDescent="0.3">
      <c r="A1024" s="577">
        <v>543</v>
      </c>
      <c r="B1024" s="73">
        <v>11</v>
      </c>
      <c r="C1024" s="5" t="s">
        <v>33</v>
      </c>
      <c r="D1024" s="5" t="s">
        <v>242</v>
      </c>
      <c r="E1024" s="70" t="s">
        <v>14</v>
      </c>
      <c r="F1024" s="71">
        <v>4.4000000000000004</v>
      </c>
      <c r="G1024" s="71">
        <v>0.34799999999999998</v>
      </c>
      <c r="H1024" s="71">
        <v>0.19</v>
      </c>
      <c r="I1024" s="71">
        <v>0.35133333333333333</v>
      </c>
      <c r="J1024" s="71">
        <v>0</v>
      </c>
      <c r="K1024" s="71">
        <v>0.626</v>
      </c>
      <c r="L1024" s="71">
        <v>0.20499999999999999</v>
      </c>
      <c r="M1024" s="72">
        <v>1.7203333333333333</v>
      </c>
      <c r="N1024" s="23">
        <v>-6.3560606060606067E-2</v>
      </c>
      <c r="O1024" s="16">
        <v>29.411999999999999</v>
      </c>
      <c r="P1024" s="15">
        <v>90</v>
      </c>
      <c r="Q1024" s="15">
        <f>IFERROR(Table37[[#This Row],[Total]]/Table37[[#This Row],[Mins]]*Table37[[#This Row],[Adj mins]],0)</f>
        <v>5.2641778865769071</v>
      </c>
      <c r="R1024" s="15">
        <v>2.2999999999999998</v>
      </c>
      <c r="S1024" s="16">
        <v>53</v>
      </c>
      <c r="T1024" s="17">
        <v>2E-3</v>
      </c>
      <c r="U1024" s="16">
        <v>2</v>
      </c>
      <c r="V1024" s="71">
        <v>0.5</v>
      </c>
      <c r="W1024" s="401" t="str">
        <f>IF(ISNA(MATCH($D1024,'My Squad'!$C$2:$C$16,0)),"","Yes")</f>
        <v/>
      </c>
    </row>
    <row r="1025" spans="1:23" ht="15.75" thickBot="1" x14ac:dyDescent="0.3">
      <c r="A1025" s="577">
        <v>559</v>
      </c>
      <c r="B1025" s="73">
        <v>11</v>
      </c>
      <c r="C1025" s="5" t="s">
        <v>33</v>
      </c>
      <c r="D1025" s="5" t="s">
        <v>89</v>
      </c>
      <c r="E1025" s="70" t="s">
        <v>14</v>
      </c>
      <c r="F1025" s="71">
        <v>4.5</v>
      </c>
      <c r="G1025" s="71">
        <v>0.28999999999999998</v>
      </c>
      <c r="H1025" s="71">
        <v>0.40699999999999997</v>
      </c>
      <c r="I1025" s="71">
        <v>0.91133333333333333</v>
      </c>
      <c r="J1025" s="71">
        <v>0</v>
      </c>
      <c r="K1025" s="71">
        <v>1.587</v>
      </c>
      <c r="L1025" s="71">
        <v>0.28533333333333333</v>
      </c>
      <c r="M1025" s="72">
        <v>3.4806666666666666</v>
      </c>
      <c r="N1025" s="23">
        <v>0.32903703703703702</v>
      </c>
      <c r="O1025" s="16">
        <v>83.470666666666673</v>
      </c>
      <c r="P1025" s="15">
        <v>90</v>
      </c>
      <c r="Q1025" s="15">
        <f>IFERROR(Table37[[#This Row],[Total]]/Table37[[#This Row],[Mins]]*Table37[[#This Row],[Adj mins]],0)</f>
        <v>3.7529351628516197</v>
      </c>
      <c r="R1025" s="15">
        <v>6.7</v>
      </c>
      <c r="S1025" s="16">
        <v>86</v>
      </c>
      <c r="T1025" s="17">
        <v>1E-3</v>
      </c>
      <c r="U1025" s="16">
        <v>10</v>
      </c>
      <c r="V1025" s="71">
        <v>1.4</v>
      </c>
      <c r="W1025" s="401" t="str">
        <f>IF(ISNA(MATCH($D1025,'My Squad'!$C$2:$C$16,0)),"","Yes")</f>
        <v/>
      </c>
    </row>
    <row r="1026" spans="1:23" ht="15.75" thickBot="1" x14ac:dyDescent="0.3">
      <c r="A1026" s="577">
        <v>533</v>
      </c>
      <c r="B1026" s="73">
        <v>11</v>
      </c>
      <c r="C1026" s="5" t="s">
        <v>33</v>
      </c>
      <c r="D1026" s="5" t="s">
        <v>1549</v>
      </c>
      <c r="E1026" s="70" t="s">
        <v>14</v>
      </c>
      <c r="F1026" s="71">
        <v>4.5999999999999996</v>
      </c>
      <c r="G1026" s="71">
        <v>0.93799999999999994</v>
      </c>
      <c r="H1026" s="71">
        <v>0.60199999999999998</v>
      </c>
      <c r="I1026" s="71">
        <v>0.93500000000000005</v>
      </c>
      <c r="J1026" s="71">
        <v>0</v>
      </c>
      <c r="K1026" s="71">
        <v>1.5920000000000001</v>
      </c>
      <c r="L1026" s="71">
        <v>0.58599999999999997</v>
      </c>
      <c r="M1026" s="72">
        <v>4.6529999999999996</v>
      </c>
      <c r="N1026" s="23">
        <v>0.57673913043478253</v>
      </c>
      <c r="O1026" s="16">
        <v>84.824666666666673</v>
      </c>
      <c r="P1026" s="15">
        <v>90</v>
      </c>
      <c r="Q1026" s="15">
        <f>IFERROR(Table37[[#This Row],[Total]]/Table37[[#This Row],[Mins]]*Table37[[#This Row],[Adj mins]],0)</f>
        <v>4.93688942681767</v>
      </c>
      <c r="R1026" s="15">
        <v>8.3000000000000007</v>
      </c>
      <c r="S1026" s="16">
        <v>83</v>
      </c>
      <c r="T1026" s="17">
        <v>6.5000000000000002E-2</v>
      </c>
      <c r="U1026" s="16">
        <v>29</v>
      </c>
      <c r="V1026" s="71">
        <v>3.2</v>
      </c>
      <c r="W1026" s="401" t="str">
        <f>IF(ISNA(MATCH($D1026,'My Squad'!$C$2:$C$16,0)),"","Yes")</f>
        <v>Yes</v>
      </c>
    </row>
    <row r="1027" spans="1:23" ht="15.75" thickBot="1" x14ac:dyDescent="0.3">
      <c r="A1027" s="577">
        <v>564</v>
      </c>
      <c r="B1027" s="73">
        <v>11</v>
      </c>
      <c r="C1027" s="5" t="s">
        <v>33</v>
      </c>
      <c r="D1027" s="5" t="s">
        <v>239</v>
      </c>
      <c r="E1027" s="70" t="s">
        <v>14</v>
      </c>
      <c r="F1027" s="71">
        <v>4.3</v>
      </c>
      <c r="G1027" s="71">
        <v>0.11</v>
      </c>
      <c r="H1027" s="71">
        <v>3.5999999999999997E-2</v>
      </c>
      <c r="I1027" s="71">
        <v>0.63300000000000001</v>
      </c>
      <c r="J1027" s="71">
        <v>0</v>
      </c>
      <c r="K1027" s="71">
        <v>1.2110000000000001</v>
      </c>
      <c r="L1027" s="71">
        <v>0.10166666666666667</v>
      </c>
      <c r="M1027" s="72">
        <v>2.0916666666666668</v>
      </c>
      <c r="N1027" s="23">
        <v>2.1317829457364369E-2</v>
      </c>
      <c r="O1027" s="16">
        <v>57.189</v>
      </c>
      <c r="P1027" s="15">
        <v>90</v>
      </c>
      <c r="Q1027" s="15">
        <f>IFERROR(Table37[[#This Row],[Total]]/Table37[[#This Row],[Mins]]*Table37[[#This Row],[Adj mins]],0)</f>
        <v>3.2917169385721032</v>
      </c>
      <c r="R1027" s="15">
        <v>2.9</v>
      </c>
      <c r="S1027" s="16">
        <v>66</v>
      </c>
      <c r="T1027" s="17">
        <v>1E-3</v>
      </c>
      <c r="U1027" s="16">
        <v>3</v>
      </c>
      <c r="V1027" s="71">
        <v>0.8</v>
      </c>
      <c r="W1027" s="401" t="str">
        <f>IF(ISNA(MATCH($D1027,'My Squad'!$C$2:$C$16,0)),"","Yes")</f>
        <v/>
      </c>
    </row>
    <row r="1028" spans="1:23" ht="15.75" thickBot="1" x14ac:dyDescent="0.3">
      <c r="A1028" s="577">
        <v>567</v>
      </c>
      <c r="B1028" s="73">
        <v>11</v>
      </c>
      <c r="C1028" s="5" t="s">
        <v>33</v>
      </c>
      <c r="D1028" s="5" t="s">
        <v>111</v>
      </c>
      <c r="E1028" s="70" t="s">
        <v>14</v>
      </c>
      <c r="F1028" s="71">
        <v>4.3</v>
      </c>
      <c r="G1028" s="71">
        <v>0.16800000000000001</v>
      </c>
      <c r="H1028" s="71">
        <v>0.19500000000000001</v>
      </c>
      <c r="I1028" s="71">
        <v>0.95600000000000007</v>
      </c>
      <c r="J1028" s="71">
        <v>0</v>
      </c>
      <c r="K1028" s="71">
        <v>1.5896666666666668</v>
      </c>
      <c r="L1028" s="71">
        <v>0.11733333333333333</v>
      </c>
      <c r="M1028" s="72">
        <v>3.0259999999999998</v>
      </c>
      <c r="N1028" s="23">
        <v>0.23860465116279067</v>
      </c>
      <c r="O1028" s="16">
        <v>86.87866666666666</v>
      </c>
      <c r="P1028" s="15">
        <v>90</v>
      </c>
      <c r="Q1028" s="15">
        <f>IFERROR(Table37[[#This Row],[Total]]/Table37[[#This Row],[Mins]]*Table37[[#This Row],[Adj mins]],0)</f>
        <v>3.1347166162771067</v>
      </c>
      <c r="R1028" s="15">
        <v>6.5</v>
      </c>
      <c r="S1028" s="16">
        <v>84</v>
      </c>
      <c r="T1028" s="17">
        <v>2E-3</v>
      </c>
      <c r="U1028" s="16">
        <v>4</v>
      </c>
      <c r="V1028" s="71">
        <v>0.6</v>
      </c>
      <c r="W1028" s="401" t="str">
        <f>IF(ISNA(MATCH($D1028,'My Squad'!$C$2:$C$16,0)),"","Yes")</f>
        <v/>
      </c>
    </row>
    <row r="1029" spans="1:23" ht="15.75" thickBot="1" x14ac:dyDescent="0.3">
      <c r="A1029" s="577">
        <v>561</v>
      </c>
      <c r="B1029" s="73">
        <v>11</v>
      </c>
      <c r="C1029" s="5" t="s">
        <v>33</v>
      </c>
      <c r="D1029" s="5" t="s">
        <v>1550</v>
      </c>
      <c r="E1029" s="70" t="s">
        <v>14</v>
      </c>
      <c r="F1029" s="71">
        <v>4</v>
      </c>
      <c r="G1029" s="71">
        <v>2.8000000000000001E-2</v>
      </c>
      <c r="H1029" s="71">
        <v>2.5000000000000001E-2</v>
      </c>
      <c r="I1029" s="71">
        <v>6.2E-2</v>
      </c>
      <c r="J1029" s="71">
        <v>0</v>
      </c>
      <c r="K1029" s="71">
        <v>0.12799999999999997</v>
      </c>
      <c r="L1029" s="71">
        <v>2.3E-2</v>
      </c>
      <c r="M1029" s="72">
        <v>0.26600000000000001</v>
      </c>
      <c r="N1029" s="23">
        <v>-0.4335</v>
      </c>
      <c r="O1029" s="16">
        <v>6.3929999999999998</v>
      </c>
      <c r="P1029" s="15">
        <v>90</v>
      </c>
      <c r="Q1029" s="15">
        <f>IFERROR(Table37[[#This Row],[Total]]/Table37[[#This Row],[Mins]]*Table37[[#This Row],[Adj mins]],0)</f>
        <v>3.7447207883622715</v>
      </c>
      <c r="R1029" s="15">
        <v>0</v>
      </c>
      <c r="S1029" s="16" t="s">
        <v>374</v>
      </c>
      <c r="T1029" s="17">
        <v>1.4999999999999999E-2</v>
      </c>
      <c r="U1029" s="16">
        <v>0</v>
      </c>
      <c r="V1029" s="71">
        <v>0</v>
      </c>
      <c r="W1029" s="401" t="str">
        <f>IF(ISNA(MATCH($D1029,'My Squad'!$C$2:$C$16,0)),"","Yes")</f>
        <v/>
      </c>
    </row>
    <row r="1030" spans="1:23" ht="15.75" thickBot="1" x14ac:dyDescent="0.3">
      <c r="A1030" s="577">
        <v>558</v>
      </c>
      <c r="B1030" s="73">
        <v>11</v>
      </c>
      <c r="C1030" s="5" t="s">
        <v>33</v>
      </c>
      <c r="D1030" s="5" t="s">
        <v>1551</v>
      </c>
      <c r="E1030" s="70" t="s">
        <v>14</v>
      </c>
      <c r="F1030" s="71">
        <v>4</v>
      </c>
      <c r="G1030" s="71">
        <v>0</v>
      </c>
      <c r="H1030" s="71">
        <v>0</v>
      </c>
      <c r="I1030" s="71">
        <v>0</v>
      </c>
      <c r="J1030" s="71">
        <v>0</v>
      </c>
      <c r="K1030" s="71">
        <v>0</v>
      </c>
      <c r="L1030" s="71">
        <v>0</v>
      </c>
      <c r="M1030" s="72">
        <v>0</v>
      </c>
      <c r="N1030" s="23">
        <v>-0.5</v>
      </c>
      <c r="O1030" s="16">
        <v>0</v>
      </c>
      <c r="P1030" s="15">
        <v>90</v>
      </c>
      <c r="Q1030" s="15">
        <f>IFERROR(Table37[[#This Row],[Total]]/Table37[[#This Row],[Mins]]*Table37[[#This Row],[Adj mins]],0)</f>
        <v>0</v>
      </c>
      <c r="R1030" s="15">
        <v>4.9000000000000004</v>
      </c>
      <c r="S1030" s="16">
        <v>88</v>
      </c>
      <c r="T1030" s="17">
        <v>6.9999999999999993E-3</v>
      </c>
      <c r="U1030" s="16">
        <v>3</v>
      </c>
      <c r="V1030" s="71">
        <v>0.6</v>
      </c>
      <c r="W1030" s="401" t="str">
        <f>IF(ISNA(MATCH($D1030,'My Squad'!$C$2:$C$16,0)),"","Yes")</f>
        <v/>
      </c>
    </row>
    <row r="1031" spans="1:23" ht="15.75" thickBot="1" x14ac:dyDescent="0.3">
      <c r="A1031" s="577">
        <v>637</v>
      </c>
      <c r="B1031" s="73">
        <v>11</v>
      </c>
      <c r="C1031" s="5" t="s">
        <v>33</v>
      </c>
      <c r="D1031" s="5" t="s">
        <v>1552</v>
      </c>
      <c r="E1031" s="70" t="s">
        <v>14</v>
      </c>
      <c r="F1031" s="71">
        <v>4</v>
      </c>
      <c r="G1031" s="71">
        <v>0</v>
      </c>
      <c r="H1031" s="71">
        <v>0</v>
      </c>
      <c r="I1031" s="71">
        <v>0</v>
      </c>
      <c r="J1031" s="71">
        <v>0</v>
      </c>
      <c r="K1031" s="71">
        <v>0</v>
      </c>
      <c r="L1031" s="71">
        <v>0</v>
      </c>
      <c r="M1031" s="72">
        <v>0</v>
      </c>
      <c r="N1031" s="23">
        <v>-0.5</v>
      </c>
      <c r="O1031" s="16">
        <v>0</v>
      </c>
      <c r="P1031" s="15">
        <v>90</v>
      </c>
      <c r="Q1031" s="15">
        <f>IFERROR(Table37[[#This Row],[Total]]/Table37[[#This Row],[Mins]]*Table37[[#This Row],[Adj mins]],0)</f>
        <v>0</v>
      </c>
      <c r="R1031" s="15">
        <v>0</v>
      </c>
      <c r="S1031" s="16" t="s">
        <v>374</v>
      </c>
      <c r="T1031" s="17">
        <v>2E-3</v>
      </c>
      <c r="U1031" s="16">
        <v>0</v>
      </c>
      <c r="V1031" s="71">
        <v>0</v>
      </c>
      <c r="W1031" s="401" t="str">
        <f>IF(ISNA(MATCH($D1031,'My Squad'!$C$2:$C$16,0)),"","Yes")</f>
        <v/>
      </c>
    </row>
    <row r="1032" spans="1:23" ht="15.75" thickBot="1" x14ac:dyDescent="0.3">
      <c r="A1032" s="577">
        <v>534</v>
      </c>
      <c r="B1032" s="73">
        <v>11</v>
      </c>
      <c r="C1032" s="5" t="s">
        <v>33</v>
      </c>
      <c r="D1032" s="5" t="s">
        <v>267</v>
      </c>
      <c r="E1032" s="70" t="s">
        <v>13</v>
      </c>
      <c r="F1032" s="71">
        <v>4.8</v>
      </c>
      <c r="G1032" s="71">
        <v>0</v>
      </c>
      <c r="H1032" s="71">
        <v>0</v>
      </c>
      <c r="I1032" s="71">
        <v>0</v>
      </c>
      <c r="J1032" s="71">
        <v>0</v>
      </c>
      <c r="K1032" s="71">
        <v>0</v>
      </c>
      <c r="L1032" s="71">
        <v>0</v>
      </c>
      <c r="M1032" s="72">
        <v>0</v>
      </c>
      <c r="N1032" s="23">
        <v>-0.41666666666666669</v>
      </c>
      <c r="O1032" s="16">
        <v>0</v>
      </c>
      <c r="P1032" s="15">
        <v>90</v>
      </c>
      <c r="Q1032" s="15">
        <f>IFERROR(Table37[[#This Row],[Total]]/Table37[[#This Row],[Mins]]*Table37[[#This Row],[Adj mins]],0)</f>
        <v>0</v>
      </c>
      <c r="R1032" s="15">
        <v>0</v>
      </c>
      <c r="S1032" s="16">
        <v>0</v>
      </c>
      <c r="T1032" s="17">
        <v>0</v>
      </c>
      <c r="U1032" s="16">
        <v>0</v>
      </c>
      <c r="V1032" s="71">
        <v>0</v>
      </c>
      <c r="W1032" s="401" t="str">
        <f>IF(ISNA(MATCH($D1032,'My Squad'!$C$2:$C$16,0)),"","Yes")</f>
        <v/>
      </c>
    </row>
    <row r="1033" spans="1:23" ht="15.75" thickBot="1" x14ac:dyDescent="0.3">
      <c r="A1033" s="577">
        <v>547</v>
      </c>
      <c r="B1033" s="73">
        <v>11</v>
      </c>
      <c r="C1033" s="5" t="s">
        <v>33</v>
      </c>
      <c r="D1033" s="5" t="s">
        <v>368</v>
      </c>
      <c r="E1033" s="70" t="s">
        <v>13</v>
      </c>
      <c r="F1033" s="71">
        <v>4.5</v>
      </c>
      <c r="G1033" s="71">
        <v>0</v>
      </c>
      <c r="H1033" s="71">
        <v>0</v>
      </c>
      <c r="I1033" s="71">
        <v>0</v>
      </c>
      <c r="J1033" s="71">
        <v>0</v>
      </c>
      <c r="K1033" s="71">
        <v>0</v>
      </c>
      <c r="L1033" s="71">
        <v>0</v>
      </c>
      <c r="M1033" s="72">
        <v>0</v>
      </c>
      <c r="N1033" s="23">
        <v>-0.44444444444444442</v>
      </c>
      <c r="O1033" s="16">
        <v>0</v>
      </c>
      <c r="P1033" s="15">
        <v>90</v>
      </c>
      <c r="Q1033" s="15">
        <f>IFERROR(Table37[[#This Row],[Total]]/Table37[[#This Row],[Mins]]*Table37[[#This Row],[Adj mins]],0)</f>
        <v>0</v>
      </c>
      <c r="R1033" s="15">
        <v>0</v>
      </c>
      <c r="S1033" s="16" t="s">
        <v>374</v>
      </c>
      <c r="T1033" s="17">
        <v>0</v>
      </c>
      <c r="U1033" s="16">
        <v>0</v>
      </c>
      <c r="V1033" s="71">
        <v>0</v>
      </c>
      <c r="W1033" s="401" t="str">
        <f>IF(ISNA(MATCH($D1033,'My Squad'!$C$2:$C$16,0)),"","Yes")</f>
        <v/>
      </c>
    </row>
    <row r="1034" spans="1:23" ht="15.75" thickBot="1" x14ac:dyDescent="0.3">
      <c r="A1034" s="577">
        <v>550</v>
      </c>
      <c r="B1034" s="73">
        <v>11</v>
      </c>
      <c r="C1034" s="5" t="s">
        <v>33</v>
      </c>
      <c r="D1034" s="5" t="s">
        <v>34</v>
      </c>
      <c r="E1034" s="70" t="s">
        <v>13</v>
      </c>
      <c r="F1034" s="71">
        <v>6.1</v>
      </c>
      <c r="G1034" s="71">
        <v>0.28333333333333333</v>
      </c>
      <c r="H1034" s="71">
        <v>6.0999999999999999E-2</v>
      </c>
      <c r="I1034" s="71">
        <v>3.9333333333333331E-2</v>
      </c>
      <c r="J1034" s="71">
        <v>0</v>
      </c>
      <c r="K1034" s="71">
        <v>0.22066666666666668</v>
      </c>
      <c r="L1034" s="71">
        <v>6.933333333333333E-2</v>
      </c>
      <c r="M1034" s="72">
        <v>0.67366666666666664</v>
      </c>
      <c r="N1034" s="23">
        <v>-0.21743169398907106</v>
      </c>
      <c r="O1034" s="16">
        <v>11.01</v>
      </c>
      <c r="P1034" s="15">
        <v>90</v>
      </c>
      <c r="Q1034" s="15">
        <f>IFERROR(Table37[[#This Row],[Total]]/Table37[[#This Row],[Mins]]*Table37[[#This Row],[Adj mins]],0)</f>
        <v>5.5068119891008172</v>
      </c>
      <c r="R1034" s="15">
        <v>2.8</v>
      </c>
      <c r="S1034" s="16">
        <v>43</v>
      </c>
      <c r="T1034" s="17">
        <v>3.0000000000000001E-3</v>
      </c>
      <c r="U1034" s="16">
        <v>7</v>
      </c>
      <c r="V1034" s="71">
        <v>1.2</v>
      </c>
      <c r="W1034" s="401" t="str">
        <f>IF(ISNA(MATCH($D1034,'My Squad'!$C$2:$C$16,0)),"","Yes")</f>
        <v/>
      </c>
    </row>
    <row r="1035" spans="1:23" ht="15.75" thickBot="1" x14ac:dyDescent="0.3">
      <c r="A1035" s="577">
        <v>535</v>
      </c>
      <c r="B1035" s="73">
        <v>11</v>
      </c>
      <c r="C1035" s="5" t="s">
        <v>33</v>
      </c>
      <c r="D1035" s="5" t="s">
        <v>95</v>
      </c>
      <c r="E1035" s="70" t="s">
        <v>13</v>
      </c>
      <c r="F1035" s="71">
        <v>5</v>
      </c>
      <c r="G1035" s="71">
        <v>0.155</v>
      </c>
      <c r="H1035" s="71">
        <v>0.153</v>
      </c>
      <c r="I1035" s="71">
        <v>7.6666666666666661E-2</v>
      </c>
      <c r="J1035" s="71">
        <v>0</v>
      </c>
      <c r="K1035" s="71">
        <v>0.42533333333333334</v>
      </c>
      <c r="L1035" s="71">
        <v>5.1333333333333335E-2</v>
      </c>
      <c r="M1035" s="72">
        <v>0.86133333333333328</v>
      </c>
      <c r="N1035" s="23">
        <v>-0.22773333333333334</v>
      </c>
      <c r="O1035" s="16">
        <v>19.934999999999999</v>
      </c>
      <c r="P1035" s="15">
        <v>90</v>
      </c>
      <c r="Q1035" s="15">
        <f>IFERROR(Table37[[#This Row],[Total]]/Table37[[#This Row],[Mins]]*Table37[[#This Row],[Adj mins]],0)</f>
        <v>3.8886380737396538</v>
      </c>
      <c r="R1035" s="15">
        <v>4.5</v>
      </c>
      <c r="S1035" s="16">
        <v>50</v>
      </c>
      <c r="T1035" s="17">
        <v>1E-3</v>
      </c>
      <c r="U1035" s="16">
        <v>21</v>
      </c>
      <c r="V1035" s="71">
        <v>2.6</v>
      </c>
      <c r="W1035" s="401" t="str">
        <f>IF(ISNA(MATCH($D1035,'My Squad'!$C$2:$C$16,0)),"","Yes")</f>
        <v/>
      </c>
    </row>
    <row r="1036" spans="1:23" ht="15.75" thickBot="1" x14ac:dyDescent="0.3">
      <c r="A1036" s="577">
        <v>553</v>
      </c>
      <c r="B1036" s="73">
        <v>11</v>
      </c>
      <c r="C1036" s="5" t="s">
        <v>33</v>
      </c>
      <c r="D1036" s="5" t="s">
        <v>179</v>
      </c>
      <c r="E1036" s="70" t="s">
        <v>13</v>
      </c>
      <c r="F1036" s="71">
        <v>4.9000000000000004</v>
      </c>
      <c r="G1036" s="71">
        <v>0.2</v>
      </c>
      <c r="H1036" s="71">
        <v>0.20100000000000001</v>
      </c>
      <c r="I1036" s="71">
        <v>0.26733333333333331</v>
      </c>
      <c r="J1036" s="71">
        <v>0</v>
      </c>
      <c r="K1036" s="71">
        <v>1.2773333333333334</v>
      </c>
      <c r="L1036" s="71">
        <v>7.0333333333333331E-2</v>
      </c>
      <c r="M1036" s="72">
        <v>2.016</v>
      </c>
      <c r="N1036" s="23">
        <v>3.2653061224489823E-3</v>
      </c>
      <c r="O1036" s="16">
        <v>72.795666666666662</v>
      </c>
      <c r="P1036" s="15">
        <v>90</v>
      </c>
      <c r="Q1036" s="15">
        <f>IFERROR(Table37[[#This Row],[Total]]/Table37[[#This Row],[Mins]]*Table37[[#This Row],[Adj mins]],0)</f>
        <v>2.4924560527870252</v>
      </c>
      <c r="R1036" s="15">
        <v>8.3000000000000007</v>
      </c>
      <c r="S1036" s="16">
        <v>83</v>
      </c>
      <c r="T1036" s="17">
        <v>1E-3</v>
      </c>
      <c r="U1036" s="16">
        <v>13</v>
      </c>
      <c r="V1036" s="71">
        <v>1.4</v>
      </c>
      <c r="W1036" s="401" t="str">
        <f>IF(ISNA(MATCH($D1036,'My Squad'!$C$2:$C$16,0)),"","Yes")</f>
        <v/>
      </c>
    </row>
    <row r="1037" spans="1:23" ht="15.75" thickBot="1" x14ac:dyDescent="0.3">
      <c r="A1037" s="577">
        <v>557</v>
      </c>
      <c r="B1037" s="73">
        <v>11</v>
      </c>
      <c r="C1037" s="5" t="s">
        <v>33</v>
      </c>
      <c r="D1037" s="5" t="s">
        <v>100</v>
      </c>
      <c r="E1037" s="70" t="s">
        <v>13</v>
      </c>
      <c r="F1037" s="71">
        <v>5</v>
      </c>
      <c r="G1037" s="71">
        <v>0.70833333333333337</v>
      </c>
      <c r="H1037" s="71">
        <v>0.33</v>
      </c>
      <c r="I1037" s="71">
        <v>0.31266666666666665</v>
      </c>
      <c r="J1037" s="71">
        <v>0</v>
      </c>
      <c r="K1037" s="71">
        <v>1.6033333333333333</v>
      </c>
      <c r="L1037" s="71">
        <v>0.32466666666666666</v>
      </c>
      <c r="M1037" s="72">
        <v>3.2789999999999999</v>
      </c>
      <c r="N1037" s="23">
        <v>0.25579999999999997</v>
      </c>
      <c r="O1037" s="16">
        <v>85.615666666666669</v>
      </c>
      <c r="P1037" s="15">
        <v>90</v>
      </c>
      <c r="Q1037" s="15">
        <f>IFERROR(Table37[[#This Row],[Total]]/Table37[[#This Row],[Mins]]*Table37[[#This Row],[Adj mins]],0)</f>
        <v>3.446915868201692</v>
      </c>
      <c r="R1037" s="15">
        <v>8.5</v>
      </c>
      <c r="S1037" s="16">
        <v>85</v>
      </c>
      <c r="T1037" s="17">
        <v>4.0000000000000001E-3</v>
      </c>
      <c r="U1037" s="16">
        <v>27</v>
      </c>
      <c r="V1037" s="71">
        <v>3</v>
      </c>
      <c r="W1037" s="401" t="str">
        <f>IF(ISNA(MATCH($D1037,'My Squad'!$C$2:$C$16,0)),"","Yes")</f>
        <v/>
      </c>
    </row>
    <row r="1038" spans="1:23" ht="15.75" thickBot="1" x14ac:dyDescent="0.3">
      <c r="A1038" s="577">
        <v>565</v>
      </c>
      <c r="B1038" s="73">
        <v>11</v>
      </c>
      <c r="C1038" s="5" t="s">
        <v>33</v>
      </c>
      <c r="D1038" s="5" t="s">
        <v>227</v>
      </c>
      <c r="E1038" s="70" t="s">
        <v>13</v>
      </c>
      <c r="F1038" s="71">
        <v>5.0999999999999996</v>
      </c>
      <c r="G1038" s="71">
        <v>3.5000000000000003E-2</v>
      </c>
      <c r="H1038" s="71">
        <v>1.4E-2</v>
      </c>
      <c r="I1038" s="71">
        <v>4.0000000000000001E-3</v>
      </c>
      <c r="J1038" s="71">
        <v>0</v>
      </c>
      <c r="K1038" s="71">
        <v>2.0666666666666667E-2</v>
      </c>
      <c r="L1038" s="71">
        <v>1.5666666666666666E-2</v>
      </c>
      <c r="M1038" s="72">
        <v>8.9333333333333334E-2</v>
      </c>
      <c r="N1038" s="23">
        <v>-0.37464052287581701</v>
      </c>
      <c r="O1038" s="16">
        <v>1.1423333333333334</v>
      </c>
      <c r="P1038" s="15">
        <v>90</v>
      </c>
      <c r="Q1038" s="15">
        <f>IFERROR(Table37[[#This Row],[Total]]/Table37[[#This Row],[Mins]]*Table37[[#This Row],[Adj mins]],0)</f>
        <v>7.0382258535161943</v>
      </c>
      <c r="R1038" s="15">
        <v>0.8</v>
      </c>
      <c r="S1038" s="16">
        <v>25</v>
      </c>
      <c r="T1038" s="17">
        <v>1E-3</v>
      </c>
      <c r="U1038" s="16">
        <v>2</v>
      </c>
      <c r="V1038" s="71">
        <v>1</v>
      </c>
      <c r="W1038" s="401" t="str">
        <f>IF(ISNA(MATCH($D1038,'My Squad'!$C$2:$C$16,0)),"","Yes")</f>
        <v/>
      </c>
    </row>
    <row r="1039" spans="1:23" ht="15.75" thickBot="1" x14ac:dyDescent="0.3">
      <c r="A1039" s="577">
        <v>566</v>
      </c>
      <c r="B1039" s="73">
        <v>11</v>
      </c>
      <c r="C1039" s="5" t="s">
        <v>33</v>
      </c>
      <c r="D1039" s="5" t="s">
        <v>1073</v>
      </c>
      <c r="E1039" s="70" t="s">
        <v>15</v>
      </c>
      <c r="F1039" s="71">
        <v>5.5</v>
      </c>
      <c r="G1039" s="71">
        <v>1.248</v>
      </c>
      <c r="H1039" s="71">
        <v>0.39800000000000002</v>
      </c>
      <c r="I1039" s="71">
        <v>0</v>
      </c>
      <c r="J1039" s="71">
        <v>0</v>
      </c>
      <c r="K1039" s="71">
        <v>1.7716666666666667</v>
      </c>
      <c r="L1039" s="71">
        <v>0.54100000000000004</v>
      </c>
      <c r="M1039" s="72">
        <v>3.9586666666666668</v>
      </c>
      <c r="N1039" s="23">
        <v>0.35612121212121212</v>
      </c>
      <c r="O1039" s="16">
        <v>85.132333333333335</v>
      </c>
      <c r="P1039" s="15">
        <v>90</v>
      </c>
      <c r="Q1039" s="15">
        <f>IFERROR(Table37[[#This Row],[Total]]/Table37[[#This Row],[Mins]]*Table37[[#This Row],[Adj mins]],0)</f>
        <v>4.1850139195057103</v>
      </c>
      <c r="R1039" s="15">
        <v>8.1</v>
      </c>
      <c r="S1039" s="16">
        <v>81</v>
      </c>
      <c r="T1039" s="17">
        <v>1.6E-2</v>
      </c>
      <c r="U1039" s="16">
        <v>35</v>
      </c>
      <c r="V1039" s="71">
        <v>3.9</v>
      </c>
      <c r="W1039" s="401" t="str">
        <f>IF(ISNA(MATCH($D1039,'My Squad'!$C$2:$C$16,0)),"","Yes")</f>
        <v/>
      </c>
    </row>
    <row r="1040" spans="1:23" ht="15.75" thickBot="1" x14ac:dyDescent="0.3">
      <c r="A1040" s="577">
        <v>544</v>
      </c>
      <c r="B1040" s="73">
        <v>11</v>
      </c>
      <c r="C1040" s="5" t="s">
        <v>33</v>
      </c>
      <c r="D1040" s="5" t="s">
        <v>259</v>
      </c>
      <c r="E1040" s="70" t="s">
        <v>13</v>
      </c>
      <c r="F1040" s="71">
        <v>4.8</v>
      </c>
      <c r="G1040" s="71">
        <v>5.6666666666666664E-2</v>
      </c>
      <c r="H1040" s="71">
        <v>9.9000000000000005E-2</v>
      </c>
      <c r="I1040" s="71">
        <v>6.9000000000000006E-2</v>
      </c>
      <c r="J1040" s="71">
        <v>0</v>
      </c>
      <c r="K1040" s="71">
        <v>0.38366666666666666</v>
      </c>
      <c r="L1040" s="71">
        <v>2.4E-2</v>
      </c>
      <c r="M1040" s="72">
        <v>0.6323333333333333</v>
      </c>
      <c r="N1040" s="23">
        <v>-0.28493055555555558</v>
      </c>
      <c r="O1040" s="16">
        <v>18.330333333333332</v>
      </c>
      <c r="P1040" s="15">
        <v>90</v>
      </c>
      <c r="Q1040" s="15">
        <f>IFERROR(Table37[[#This Row],[Total]]/Table37[[#This Row],[Mins]]*Table37[[#This Row],[Adj mins]],0)</f>
        <v>3.1046898583404556</v>
      </c>
      <c r="R1040" s="15">
        <v>2.2999999999999998</v>
      </c>
      <c r="S1040" s="16">
        <v>29</v>
      </c>
      <c r="T1040" s="17">
        <v>0</v>
      </c>
      <c r="U1040" s="16">
        <v>11</v>
      </c>
      <c r="V1040" s="71">
        <v>1.6</v>
      </c>
      <c r="W1040" s="401" t="str">
        <f>IF(ISNA(MATCH($D1040,'My Squad'!$C$2:$C$16,0)),"","Yes")</f>
        <v/>
      </c>
    </row>
    <row r="1041" spans="1:23" ht="15.75" thickBot="1" x14ac:dyDescent="0.3">
      <c r="A1041" s="577">
        <v>563</v>
      </c>
      <c r="B1041" s="73">
        <v>11</v>
      </c>
      <c r="C1041" s="5" t="s">
        <v>33</v>
      </c>
      <c r="D1041" s="5" t="s">
        <v>1553</v>
      </c>
      <c r="E1041" s="70" t="s">
        <v>13</v>
      </c>
      <c r="F1041" s="71">
        <v>5.2</v>
      </c>
      <c r="G1041" s="71">
        <v>0.03</v>
      </c>
      <c r="H1041" s="71">
        <v>1.4E-2</v>
      </c>
      <c r="I1041" s="71">
        <v>9.3333333333333341E-3</v>
      </c>
      <c r="J1041" s="71">
        <v>0</v>
      </c>
      <c r="K1041" s="71">
        <v>4.3333333333333335E-2</v>
      </c>
      <c r="L1041" s="71">
        <v>1.0999999999999999E-2</v>
      </c>
      <c r="M1041" s="72">
        <v>0.10766666666666666</v>
      </c>
      <c r="N1041" s="23">
        <v>-0.36391025641025643</v>
      </c>
      <c r="O1041" s="16">
        <v>2.1706666666666665</v>
      </c>
      <c r="P1041" s="15">
        <v>90</v>
      </c>
      <c r="Q1041" s="15">
        <f>IFERROR(Table37[[#This Row],[Total]]/Table37[[#This Row],[Mins]]*Table37[[#This Row],[Adj mins]],0)</f>
        <v>4.4640663390663384</v>
      </c>
      <c r="R1041" s="15">
        <v>1.3</v>
      </c>
      <c r="S1041" s="16">
        <v>30</v>
      </c>
      <c r="T1041" s="17">
        <v>1E-3</v>
      </c>
      <c r="U1041" s="16">
        <v>5</v>
      </c>
      <c r="V1041" s="71">
        <v>1.2</v>
      </c>
      <c r="W1041" s="401" t="str">
        <f>IF(ISNA(MATCH($D1041,'My Squad'!$C$2:$C$16,0)),"","Yes")</f>
        <v/>
      </c>
    </row>
    <row r="1042" spans="1:23" ht="15.75" thickBot="1" x14ac:dyDescent="0.3">
      <c r="A1042" s="577">
        <v>655</v>
      </c>
      <c r="B1042" s="73">
        <v>11</v>
      </c>
      <c r="C1042" s="5" t="s">
        <v>33</v>
      </c>
      <c r="D1042" s="5" t="s">
        <v>1554</v>
      </c>
      <c r="E1042" s="70" t="s">
        <v>13</v>
      </c>
      <c r="F1042" s="71">
        <v>5.5</v>
      </c>
      <c r="G1042" s="71">
        <v>0</v>
      </c>
      <c r="H1042" s="71">
        <v>0</v>
      </c>
      <c r="I1042" s="71">
        <v>0</v>
      </c>
      <c r="J1042" s="71">
        <v>0</v>
      </c>
      <c r="K1042" s="71">
        <v>0</v>
      </c>
      <c r="L1042" s="71">
        <v>0</v>
      </c>
      <c r="M1042" s="72">
        <v>0</v>
      </c>
      <c r="N1042" s="23">
        <v>-0.36363636363636365</v>
      </c>
      <c r="O1042" s="16">
        <v>0</v>
      </c>
      <c r="P1042" s="15">
        <v>90</v>
      </c>
      <c r="Q1042" s="15">
        <f>IFERROR(Table37[[#This Row],[Total]]/Table37[[#This Row],[Mins]]*Table37[[#This Row],[Adj mins]],0)</f>
        <v>0</v>
      </c>
      <c r="R1042" s="15">
        <v>0</v>
      </c>
      <c r="S1042" s="16" t="s">
        <v>374</v>
      </c>
      <c r="T1042" s="17">
        <v>0</v>
      </c>
      <c r="U1042" s="16">
        <v>4</v>
      </c>
      <c r="V1042" s="71">
        <v>0.8</v>
      </c>
      <c r="W1042" s="401" t="str">
        <f>IF(ISNA(MATCH($D1042,'My Squad'!$C$2:$C$16,0)),"","Yes")</f>
        <v/>
      </c>
    </row>
    <row r="1043" spans="1:23" ht="15.75" thickBot="1" x14ac:dyDescent="0.3">
      <c r="A1043" s="577">
        <v>548</v>
      </c>
      <c r="B1043" s="73">
        <v>11</v>
      </c>
      <c r="C1043" s="5" t="s">
        <v>33</v>
      </c>
      <c r="D1043" s="5" t="s">
        <v>1555</v>
      </c>
      <c r="E1043" s="70" t="s">
        <v>13</v>
      </c>
      <c r="F1043" s="71">
        <v>5.3</v>
      </c>
      <c r="G1043" s="71">
        <v>4.1666666666666664E-2</v>
      </c>
      <c r="H1043" s="71">
        <v>2.3E-2</v>
      </c>
      <c r="I1043" s="71">
        <v>1.5333333333333332E-2</v>
      </c>
      <c r="J1043" s="71">
        <v>0</v>
      </c>
      <c r="K1043" s="71">
        <v>8.7666666666666657E-2</v>
      </c>
      <c r="L1043" s="71">
        <v>1.4666666666666666E-2</v>
      </c>
      <c r="M1043" s="72">
        <v>0.18233333333333332</v>
      </c>
      <c r="N1043" s="23">
        <v>-0.34295597484276735</v>
      </c>
      <c r="O1043" s="16">
        <v>4.17</v>
      </c>
      <c r="P1043" s="15">
        <v>90</v>
      </c>
      <c r="Q1043" s="15">
        <f>IFERROR(Table37[[#This Row],[Total]]/Table37[[#This Row],[Mins]]*Table37[[#This Row],[Adj mins]],0)</f>
        <v>3.9352517985611506</v>
      </c>
      <c r="R1043" s="15">
        <v>0.9</v>
      </c>
      <c r="S1043" s="16">
        <v>14</v>
      </c>
      <c r="T1043" s="17">
        <v>1E-3</v>
      </c>
      <c r="U1043" s="16">
        <v>6</v>
      </c>
      <c r="V1043" s="71">
        <v>1</v>
      </c>
      <c r="W1043" s="401" t="str">
        <f>IF(ISNA(MATCH($D1043,'My Squad'!$C$2:$C$16,0)),"","Yes")</f>
        <v/>
      </c>
    </row>
    <row r="1044" spans="1:23" ht="15.75" thickBot="1" x14ac:dyDescent="0.3">
      <c r="A1044" s="577">
        <v>642</v>
      </c>
      <c r="B1044" s="73">
        <v>11</v>
      </c>
      <c r="C1044" s="5" t="s">
        <v>33</v>
      </c>
      <c r="D1044" s="5" t="s">
        <v>1556</v>
      </c>
      <c r="E1044" s="70" t="s">
        <v>13</v>
      </c>
      <c r="F1044" s="71">
        <v>5</v>
      </c>
      <c r="G1044" s="71">
        <v>0.70833333333333337</v>
      </c>
      <c r="H1044" s="71">
        <v>0.58799999999999997</v>
      </c>
      <c r="I1044" s="71">
        <v>0.25433333333333336</v>
      </c>
      <c r="J1044" s="71">
        <v>0</v>
      </c>
      <c r="K1044" s="71">
        <v>1.3953333333333333</v>
      </c>
      <c r="L1044" s="71">
        <v>0.30233333333333334</v>
      </c>
      <c r="M1044" s="72">
        <v>3.2483333333333335</v>
      </c>
      <c r="N1044" s="23">
        <v>0.2496666666666667</v>
      </c>
      <c r="O1044" s="16">
        <v>70.492999999999995</v>
      </c>
      <c r="P1044" s="15">
        <v>90</v>
      </c>
      <c r="Q1044" s="15">
        <f>IFERROR(Table37[[#This Row],[Total]]/Table37[[#This Row],[Mins]]*Table37[[#This Row],[Adj mins]],0)</f>
        <v>4.1472202913764491</v>
      </c>
      <c r="R1044" s="15">
        <v>4</v>
      </c>
      <c r="S1044" s="16">
        <v>52</v>
      </c>
      <c r="T1044" s="17">
        <v>0</v>
      </c>
      <c r="U1044" s="16">
        <v>8</v>
      </c>
      <c r="V1044" s="71">
        <v>1.1000000000000001</v>
      </c>
      <c r="W1044" s="401" t="str">
        <f>IF(ISNA(MATCH($D1044,'My Squad'!$C$2:$C$16,0)),"","Yes")</f>
        <v/>
      </c>
    </row>
    <row r="1045" spans="1:23" ht="15.75" thickBot="1" x14ac:dyDescent="0.3">
      <c r="A1045" s="577">
        <v>540</v>
      </c>
      <c r="B1045" s="73">
        <v>11</v>
      </c>
      <c r="C1045" s="5" t="s">
        <v>33</v>
      </c>
      <c r="D1045" s="5" t="s">
        <v>1557</v>
      </c>
      <c r="E1045" s="70" t="s">
        <v>13</v>
      </c>
      <c r="F1045" s="71">
        <v>4.5</v>
      </c>
      <c r="G1045" s="71">
        <v>0</v>
      </c>
      <c r="H1045" s="71">
        <v>0</v>
      </c>
      <c r="I1045" s="71">
        <v>0</v>
      </c>
      <c r="J1045" s="71">
        <v>0</v>
      </c>
      <c r="K1045" s="71">
        <v>0</v>
      </c>
      <c r="L1045" s="71">
        <v>0</v>
      </c>
      <c r="M1045" s="72">
        <v>0</v>
      </c>
      <c r="N1045" s="23">
        <v>-0.44444444444444442</v>
      </c>
      <c r="O1045" s="16">
        <v>0</v>
      </c>
      <c r="P1045" s="15">
        <v>90</v>
      </c>
      <c r="Q1045" s="15">
        <f>IFERROR(Table37[[#This Row],[Total]]/Table37[[#This Row],[Mins]]*Table37[[#This Row],[Adj mins]],0)</f>
        <v>0</v>
      </c>
      <c r="R1045" s="15">
        <v>0</v>
      </c>
      <c r="S1045" s="16" t="s">
        <v>374</v>
      </c>
      <c r="T1045" s="17">
        <v>2E-3</v>
      </c>
      <c r="U1045" s="16">
        <v>0</v>
      </c>
      <c r="V1045" s="71">
        <v>0</v>
      </c>
      <c r="W1045" s="401" t="str">
        <f>IF(ISNA(MATCH($D1045,'My Squad'!$C$2:$C$16,0)),"","Yes")</f>
        <v/>
      </c>
    </row>
    <row r="1046" spans="1:23" ht="15.75" thickBot="1" x14ac:dyDescent="0.3">
      <c r="A1046" s="577">
        <v>555</v>
      </c>
      <c r="B1046" s="73">
        <v>11</v>
      </c>
      <c r="C1046" s="5" t="s">
        <v>33</v>
      </c>
      <c r="D1046" s="5" t="s">
        <v>1558</v>
      </c>
      <c r="E1046" s="70" t="s">
        <v>15</v>
      </c>
      <c r="F1046" s="71">
        <v>4.8</v>
      </c>
      <c r="G1046" s="71">
        <v>0</v>
      </c>
      <c r="H1046" s="71">
        <v>0</v>
      </c>
      <c r="I1046" s="71">
        <v>0</v>
      </c>
      <c r="J1046" s="71">
        <v>0</v>
      </c>
      <c r="K1046" s="71">
        <v>0</v>
      </c>
      <c r="L1046" s="71">
        <v>0</v>
      </c>
      <c r="M1046" s="72">
        <v>0</v>
      </c>
      <c r="N1046" s="23">
        <v>-0.41666666666666669</v>
      </c>
      <c r="O1046" s="16">
        <v>0</v>
      </c>
      <c r="P1046" s="15">
        <v>90</v>
      </c>
      <c r="Q1046" s="15">
        <f>IFERROR(Table37[[#This Row],[Total]]/Table37[[#This Row],[Mins]]*Table37[[#This Row],[Adj mins]],0)</f>
        <v>0</v>
      </c>
      <c r="R1046" s="15">
        <v>0</v>
      </c>
      <c r="S1046" s="16" t="s">
        <v>374</v>
      </c>
      <c r="T1046" s="17">
        <v>0</v>
      </c>
      <c r="U1046" s="16">
        <v>0</v>
      </c>
      <c r="V1046" s="71">
        <v>0</v>
      </c>
      <c r="W1046" s="401" t="str">
        <f>IF(ISNA(MATCH($D1046,'My Squad'!$C$2:$C$16,0)),"","Yes")</f>
        <v/>
      </c>
    </row>
    <row r="1047" spans="1:23" ht="15.75" thickBot="1" x14ac:dyDescent="0.3">
      <c r="A1047" s="577">
        <v>539</v>
      </c>
      <c r="B1047" s="73">
        <v>11</v>
      </c>
      <c r="C1047" s="5" t="s">
        <v>33</v>
      </c>
      <c r="D1047" s="5" t="s">
        <v>1559</v>
      </c>
      <c r="E1047" s="70" t="s">
        <v>15</v>
      </c>
      <c r="F1047" s="71">
        <v>4.5</v>
      </c>
      <c r="G1047" s="71">
        <v>0</v>
      </c>
      <c r="H1047" s="71">
        <v>0</v>
      </c>
      <c r="I1047" s="71">
        <v>0</v>
      </c>
      <c r="J1047" s="71">
        <v>0</v>
      </c>
      <c r="K1047" s="71">
        <v>0</v>
      </c>
      <c r="L1047" s="71">
        <v>0</v>
      </c>
      <c r="M1047" s="72">
        <v>0</v>
      </c>
      <c r="N1047" s="23">
        <v>-0.44444444444444442</v>
      </c>
      <c r="O1047" s="16">
        <v>0</v>
      </c>
      <c r="P1047" s="15">
        <v>90</v>
      </c>
      <c r="Q1047" s="15">
        <f>IFERROR(Table37[[#This Row],[Total]]/Table37[[#This Row],[Mins]]*Table37[[#This Row],[Adj mins]],0)</f>
        <v>0</v>
      </c>
      <c r="R1047" s="15">
        <v>0</v>
      </c>
      <c r="S1047" s="16" t="s">
        <v>374</v>
      </c>
      <c r="T1047" s="17">
        <v>2.7000000000000003E-2</v>
      </c>
      <c r="U1047" s="16">
        <v>0</v>
      </c>
      <c r="V1047" s="71">
        <v>0</v>
      </c>
      <c r="W1047" s="401" t="str">
        <f>IF(ISNA(MATCH($D1047,'My Squad'!$C$2:$C$16,0)),"","Yes")</f>
        <v/>
      </c>
    </row>
    <row r="1048" spans="1:23" ht="15.75" thickBot="1" x14ac:dyDescent="0.3">
      <c r="A1048" s="577">
        <v>541</v>
      </c>
      <c r="B1048" s="73">
        <v>11</v>
      </c>
      <c r="C1048" s="5" t="s">
        <v>33</v>
      </c>
      <c r="D1048" s="5" t="s">
        <v>75</v>
      </c>
      <c r="E1048" s="70" t="s">
        <v>15</v>
      </c>
      <c r="F1048" s="71">
        <v>6.5</v>
      </c>
      <c r="G1048" s="71">
        <v>1.7826666666666666</v>
      </c>
      <c r="H1048" s="71">
        <v>0.78800000000000003</v>
      </c>
      <c r="I1048" s="71">
        <v>0</v>
      </c>
      <c r="J1048" s="71">
        <v>0</v>
      </c>
      <c r="K1048" s="71">
        <v>1.6483333333333332</v>
      </c>
      <c r="L1048" s="71">
        <v>1.0446666666666666</v>
      </c>
      <c r="M1048" s="72">
        <v>5.2636666666666665</v>
      </c>
      <c r="N1048" s="23">
        <v>0.50210256410256404</v>
      </c>
      <c r="O1048" s="16">
        <v>86.730666666666664</v>
      </c>
      <c r="P1048" s="15">
        <v>90</v>
      </c>
      <c r="Q1048" s="15">
        <f>IFERROR(Table37[[#This Row],[Total]]/Table37[[#This Row],[Mins]]*Table37[[#This Row],[Adj mins]],0)</f>
        <v>5.4620818472512607</v>
      </c>
      <c r="R1048" s="15">
        <v>7.9</v>
      </c>
      <c r="S1048" s="16">
        <v>79</v>
      </c>
      <c r="T1048" s="17">
        <v>3.4000000000000002E-2</v>
      </c>
      <c r="U1048" s="16">
        <v>41</v>
      </c>
      <c r="V1048" s="71">
        <v>4.5999999999999996</v>
      </c>
      <c r="W1048" s="401" t="str">
        <f>IF(ISNA(MATCH($D1048,'My Squad'!$C$2:$C$16,0)),"","Yes")</f>
        <v/>
      </c>
    </row>
    <row r="1049" spans="1:23" ht="15.75" thickBot="1" x14ac:dyDescent="0.3">
      <c r="A1049" s="577">
        <v>73</v>
      </c>
      <c r="B1049" s="73">
        <v>12</v>
      </c>
      <c r="C1049" s="5" t="s">
        <v>35</v>
      </c>
      <c r="D1049" s="5" t="s">
        <v>147</v>
      </c>
      <c r="E1049" s="70" t="s">
        <v>16</v>
      </c>
      <c r="F1049" s="71">
        <v>4.3</v>
      </c>
      <c r="G1049" s="71">
        <v>0</v>
      </c>
      <c r="H1049" s="71">
        <v>0</v>
      </c>
      <c r="I1049" s="71">
        <v>7.2333333333333333E-2</v>
      </c>
      <c r="J1049" s="71">
        <v>5.8000000000000003E-2</v>
      </c>
      <c r="K1049" s="71">
        <v>9.2666666666666661E-2</v>
      </c>
      <c r="L1049" s="71">
        <v>1.4999999999999999E-2</v>
      </c>
      <c r="M1049" s="72">
        <v>0.23799999999999999</v>
      </c>
      <c r="N1049" s="23">
        <v>-0.40976744186046515</v>
      </c>
      <c r="O1049" s="16">
        <v>4.68</v>
      </c>
      <c r="P1049" s="15">
        <v>90</v>
      </c>
      <c r="Q1049" s="15">
        <f>IFERROR(Table37[[#This Row],[Total]]/Table37[[#This Row],[Mins]]*Table37[[#This Row],[Adj mins]],0)</f>
        <v>4.5769230769230766</v>
      </c>
      <c r="R1049" s="15">
        <v>2</v>
      </c>
      <c r="S1049" s="16">
        <v>0</v>
      </c>
      <c r="T1049" s="17">
        <v>1.1000000000000001E-2</v>
      </c>
      <c r="U1049" s="16">
        <v>7</v>
      </c>
      <c r="V1049" s="71">
        <v>3.5</v>
      </c>
      <c r="W1049" s="401" t="str">
        <f>IF(ISNA(MATCH($D1049,'My Squad'!$C$2:$C$16,0)),"","Yes")</f>
        <v/>
      </c>
    </row>
    <row r="1050" spans="1:23" ht="15.75" thickBot="1" x14ac:dyDescent="0.3">
      <c r="A1050" s="577">
        <v>15</v>
      </c>
      <c r="B1050" s="73">
        <v>12</v>
      </c>
      <c r="C1050" s="5" t="s">
        <v>35</v>
      </c>
      <c r="D1050" s="5" t="s">
        <v>130</v>
      </c>
      <c r="E1050" s="70" t="s">
        <v>16</v>
      </c>
      <c r="F1050" s="71">
        <v>5.6</v>
      </c>
      <c r="G1050" s="71">
        <v>0</v>
      </c>
      <c r="H1050" s="71">
        <v>3.0000000000000001E-3</v>
      </c>
      <c r="I1050" s="71">
        <v>1.6919999999999999</v>
      </c>
      <c r="J1050" s="71">
        <v>0.96133333333333337</v>
      </c>
      <c r="K1050" s="71">
        <v>1.839</v>
      </c>
      <c r="L1050" s="71">
        <v>0.47199999999999998</v>
      </c>
      <c r="M1050" s="72">
        <v>4.9673333333333334</v>
      </c>
      <c r="N1050" s="23">
        <v>0.52988095238095245</v>
      </c>
      <c r="O1050" s="16">
        <v>84.936999999999998</v>
      </c>
      <c r="P1050" s="15">
        <v>90</v>
      </c>
      <c r="Q1050" s="15">
        <f>IFERROR(Table37[[#This Row],[Total]]/Table37[[#This Row],[Mins]]*Table37[[#This Row],[Adj mins]],0)</f>
        <v>5.2634305426374848</v>
      </c>
      <c r="R1050" s="15">
        <v>9</v>
      </c>
      <c r="S1050" s="16">
        <v>90</v>
      </c>
      <c r="T1050" s="17">
        <v>0.30399999999999999</v>
      </c>
      <c r="U1050" s="16">
        <v>37</v>
      </c>
      <c r="V1050" s="71">
        <v>4.0999999999999996</v>
      </c>
      <c r="W1050" s="401" t="str">
        <f>IF(ISNA(MATCH($D1050,'My Squad'!$C$2:$C$16,0)),"","Yes")</f>
        <v/>
      </c>
    </row>
    <row r="1051" spans="1:23" ht="15.75" thickBot="1" x14ac:dyDescent="0.3">
      <c r="A1051" s="577">
        <v>639</v>
      </c>
      <c r="B1051" s="73">
        <v>12</v>
      </c>
      <c r="C1051" s="5" t="s">
        <v>35</v>
      </c>
      <c r="D1051" s="5" t="s">
        <v>1491</v>
      </c>
      <c r="E1051" s="70" t="s">
        <v>16</v>
      </c>
      <c r="F1051" s="71">
        <v>4.5</v>
      </c>
      <c r="G1051" s="71">
        <v>0</v>
      </c>
      <c r="H1051" s="71">
        <v>0</v>
      </c>
      <c r="I1051" s="71">
        <v>9.3333333333333341E-3</v>
      </c>
      <c r="J1051" s="71">
        <v>2.3333333333333335E-3</v>
      </c>
      <c r="K1051" s="71">
        <v>8.0000000000000002E-3</v>
      </c>
      <c r="L1051" s="71">
        <v>0</v>
      </c>
      <c r="M1051" s="72">
        <v>1.9666666666666666E-2</v>
      </c>
      <c r="N1051" s="23">
        <v>-0.44007407407407406</v>
      </c>
      <c r="O1051" s="16">
        <v>0.36</v>
      </c>
      <c r="P1051" s="15">
        <v>90</v>
      </c>
      <c r="Q1051" s="15">
        <f>IFERROR(Table37[[#This Row],[Total]]/Table37[[#This Row],[Mins]]*Table37[[#This Row],[Adj mins]],0)</f>
        <v>4.916666666666667</v>
      </c>
      <c r="R1051" s="15">
        <v>0</v>
      </c>
      <c r="S1051" s="16">
        <v>0</v>
      </c>
      <c r="T1051" s="17">
        <v>0</v>
      </c>
      <c r="U1051" s="16">
        <v>0</v>
      </c>
      <c r="V1051" s="71">
        <v>0</v>
      </c>
      <c r="W1051" s="401" t="str">
        <f>IF(ISNA(MATCH($D1051,'My Squad'!$C$2:$C$16,0)),"","Yes")</f>
        <v/>
      </c>
    </row>
    <row r="1052" spans="1:23" ht="15.75" thickBot="1" x14ac:dyDescent="0.3">
      <c r="A1052" s="577">
        <v>21</v>
      </c>
      <c r="B1052" s="73">
        <v>12</v>
      </c>
      <c r="C1052" s="5" t="s">
        <v>35</v>
      </c>
      <c r="D1052" s="5" t="s">
        <v>1492</v>
      </c>
      <c r="E1052" s="70" t="s">
        <v>14</v>
      </c>
      <c r="F1052" s="71">
        <v>4.3</v>
      </c>
      <c r="G1052" s="71">
        <v>0</v>
      </c>
      <c r="H1052" s="71">
        <v>0</v>
      </c>
      <c r="I1052" s="71">
        <v>0</v>
      </c>
      <c r="J1052" s="71">
        <v>0</v>
      </c>
      <c r="K1052" s="71">
        <v>0</v>
      </c>
      <c r="L1052" s="71">
        <v>0</v>
      </c>
      <c r="M1052" s="72">
        <v>0</v>
      </c>
      <c r="N1052" s="23">
        <v>-0.46511627906976744</v>
      </c>
      <c r="O1052" s="16">
        <v>0</v>
      </c>
      <c r="P1052" s="15">
        <v>90</v>
      </c>
      <c r="Q1052" s="15">
        <f>IFERROR(Table37[[#This Row],[Total]]/Table37[[#This Row],[Mins]]*Table37[[#This Row],[Adj mins]],0)</f>
        <v>0</v>
      </c>
      <c r="R1052" s="15">
        <v>0</v>
      </c>
      <c r="S1052" s="16" t="s">
        <v>374</v>
      </c>
      <c r="T1052" s="17">
        <v>0</v>
      </c>
      <c r="U1052" s="16">
        <v>0</v>
      </c>
      <c r="V1052" s="71">
        <v>0</v>
      </c>
      <c r="W1052" s="401" t="str">
        <f>IF(ISNA(MATCH($D1052,'My Squad'!$C$2:$C$16,0)),"","Yes")</f>
        <v/>
      </c>
    </row>
    <row r="1053" spans="1:23" ht="15.75" thickBot="1" x14ac:dyDescent="0.3">
      <c r="A1053" s="577">
        <v>578</v>
      </c>
      <c r="B1053" s="73">
        <v>12</v>
      </c>
      <c r="C1053" s="5" t="s">
        <v>35</v>
      </c>
      <c r="D1053" s="5" t="s">
        <v>603</v>
      </c>
      <c r="E1053" s="70" t="s">
        <v>14</v>
      </c>
      <c r="F1053" s="71">
        <v>5.8</v>
      </c>
      <c r="G1053" s="71">
        <v>0.12</v>
      </c>
      <c r="H1053" s="71">
        <v>0.11899999999999999</v>
      </c>
      <c r="I1053" s="71">
        <v>0.7486666666666667</v>
      </c>
      <c r="J1053" s="71">
        <v>0</v>
      </c>
      <c r="K1053" s="71">
        <v>0.74</v>
      </c>
      <c r="L1053" s="71">
        <v>0.13600000000000001</v>
      </c>
      <c r="M1053" s="72">
        <v>1.8636666666666666</v>
      </c>
      <c r="N1053" s="23">
        <v>-2.3505747126436796E-2</v>
      </c>
      <c r="O1053" s="16">
        <v>37.526333333333334</v>
      </c>
      <c r="P1053" s="15">
        <v>90</v>
      </c>
      <c r="Q1053" s="15">
        <f>IFERROR(Table37[[#This Row],[Total]]/Table37[[#This Row],[Mins]]*Table37[[#This Row],[Adj mins]],0)</f>
        <v>4.4696613045061691</v>
      </c>
      <c r="R1053" s="15">
        <v>4.3</v>
      </c>
      <c r="S1053" s="16">
        <v>64</v>
      </c>
      <c r="T1053" s="17">
        <v>1.9E-2</v>
      </c>
      <c r="U1053" s="16">
        <v>14</v>
      </c>
      <c r="V1053" s="71">
        <v>2.2999999999999998</v>
      </c>
      <c r="W1053" s="401" t="str">
        <f>IF(ISNA(MATCH($D1053,'My Squad'!$C$2:$C$16,0)),"","Yes")</f>
        <v/>
      </c>
    </row>
    <row r="1054" spans="1:23" ht="15.75" thickBot="1" x14ac:dyDescent="0.3">
      <c r="A1054" s="577">
        <v>24</v>
      </c>
      <c r="B1054" s="73">
        <v>12</v>
      </c>
      <c r="C1054" s="5" t="s">
        <v>35</v>
      </c>
      <c r="D1054" s="5" t="s">
        <v>105</v>
      </c>
      <c r="E1054" s="70" t="s">
        <v>14</v>
      </c>
      <c r="F1054" s="71">
        <v>6.3</v>
      </c>
      <c r="G1054" s="71">
        <v>0.152</v>
      </c>
      <c r="H1054" s="71">
        <v>0.222</v>
      </c>
      <c r="I1054" s="71">
        <v>1.7103333333333333</v>
      </c>
      <c r="J1054" s="71">
        <v>0</v>
      </c>
      <c r="K1054" s="71">
        <v>1.7683333333333333</v>
      </c>
      <c r="L1054" s="71">
        <v>0.25033333333333335</v>
      </c>
      <c r="M1054" s="72">
        <v>4.1029999999999998</v>
      </c>
      <c r="N1054" s="23">
        <v>0.33380952380952378</v>
      </c>
      <c r="O1054" s="16">
        <v>86.821666666666673</v>
      </c>
      <c r="P1054" s="15">
        <v>90</v>
      </c>
      <c r="Q1054" s="15">
        <f>IFERROR(Table37[[#This Row],[Total]]/Table37[[#This Row],[Mins]]*Table37[[#This Row],[Adj mins]],0)</f>
        <v>4.2532010058933061</v>
      </c>
      <c r="R1054" s="15">
        <v>6.5</v>
      </c>
      <c r="S1054" s="16">
        <v>84</v>
      </c>
      <c r="T1054" s="17">
        <v>4.2999999999999997E-2</v>
      </c>
      <c r="U1054" s="16">
        <v>25</v>
      </c>
      <c r="V1054" s="71">
        <v>3.6</v>
      </c>
      <c r="W1054" s="401" t="str">
        <f>IF(ISNA(MATCH($D1054,'My Squad'!$C$2:$C$16,0)),"","Yes")</f>
        <v/>
      </c>
    </row>
    <row r="1055" spans="1:23" ht="15.75" thickBot="1" x14ac:dyDescent="0.3">
      <c r="A1055" s="577">
        <v>3</v>
      </c>
      <c r="B1055" s="73">
        <v>12</v>
      </c>
      <c r="C1055" s="5" t="s">
        <v>35</v>
      </c>
      <c r="D1055" s="5" t="s">
        <v>604</v>
      </c>
      <c r="E1055" s="70" t="s">
        <v>14</v>
      </c>
      <c r="F1055" s="71">
        <v>6.3</v>
      </c>
      <c r="G1055" s="71">
        <v>0.79200000000000004</v>
      </c>
      <c r="H1055" s="71">
        <v>0.10199999999999999</v>
      </c>
      <c r="I1055" s="71">
        <v>1.4203333333333332</v>
      </c>
      <c r="J1055" s="71">
        <v>0</v>
      </c>
      <c r="K1055" s="71">
        <v>1.5216666666666665</v>
      </c>
      <c r="L1055" s="71">
        <v>0.42133333333333334</v>
      </c>
      <c r="M1055" s="72">
        <v>4.2573333333333334</v>
      </c>
      <c r="N1055" s="23">
        <v>0.35830687830687835</v>
      </c>
      <c r="O1055" s="16">
        <v>73.322333333333333</v>
      </c>
      <c r="P1055" s="15">
        <v>90</v>
      </c>
      <c r="Q1055" s="15">
        <f>IFERROR(Table37[[#This Row],[Total]]/Table37[[#This Row],[Mins]]*Table37[[#This Row],[Adj mins]],0)</f>
        <v>5.2256929448508185</v>
      </c>
      <c r="R1055" s="15">
        <v>8.6</v>
      </c>
      <c r="S1055" s="16">
        <v>86</v>
      </c>
      <c r="T1055" s="17">
        <v>0.255</v>
      </c>
      <c r="U1055" s="16">
        <v>41</v>
      </c>
      <c r="V1055" s="71">
        <v>4.5999999999999996</v>
      </c>
      <c r="W1055" s="401" t="str">
        <f>IF(ISNA(MATCH($D1055,'My Squad'!$C$2:$C$16,0)),"","Yes")</f>
        <v>Yes</v>
      </c>
    </row>
    <row r="1056" spans="1:23" ht="15.75" thickBot="1" x14ac:dyDescent="0.3">
      <c r="A1056" s="577">
        <v>8</v>
      </c>
      <c r="B1056" s="73">
        <v>12</v>
      </c>
      <c r="C1056" s="5" t="s">
        <v>35</v>
      </c>
      <c r="D1056" s="5" t="s">
        <v>231</v>
      </c>
      <c r="E1056" s="70" t="s">
        <v>14</v>
      </c>
      <c r="F1056" s="71">
        <v>4.8</v>
      </c>
      <c r="G1056" s="71">
        <v>8.0000000000000002E-3</v>
      </c>
      <c r="H1056" s="71">
        <v>2E-3</v>
      </c>
      <c r="I1056" s="71">
        <v>4.9000000000000002E-2</v>
      </c>
      <c r="J1056" s="71">
        <v>0</v>
      </c>
      <c r="K1056" s="71">
        <v>4.4666666666666667E-2</v>
      </c>
      <c r="L1056" s="71">
        <v>6.0000000000000001E-3</v>
      </c>
      <c r="M1056" s="72">
        <v>0.10966666666666666</v>
      </c>
      <c r="N1056" s="23">
        <v>-0.3938194444444445</v>
      </c>
      <c r="O1056" s="16">
        <v>2.31</v>
      </c>
      <c r="P1056" s="15">
        <v>90</v>
      </c>
      <c r="Q1056" s="15">
        <f>IFERROR(Table37[[#This Row],[Total]]/Table37[[#This Row],[Mins]]*Table37[[#This Row],[Adj mins]],0)</f>
        <v>4.2727272727272725</v>
      </c>
      <c r="R1056" s="15">
        <v>1.1000000000000001</v>
      </c>
      <c r="S1056" s="16">
        <v>25</v>
      </c>
      <c r="T1056" s="17">
        <v>2E-3</v>
      </c>
      <c r="U1056" s="16">
        <v>3</v>
      </c>
      <c r="V1056" s="71">
        <v>0.8</v>
      </c>
      <c r="W1056" s="401" t="str">
        <f>IF(ISNA(MATCH($D1056,'My Squad'!$C$2:$C$16,0)),"","Yes")</f>
        <v/>
      </c>
    </row>
    <row r="1057" spans="1:23" ht="15.75" thickBot="1" x14ac:dyDescent="0.3">
      <c r="A1057" s="577">
        <v>6</v>
      </c>
      <c r="B1057" s="73">
        <v>12</v>
      </c>
      <c r="C1057" s="5" t="s">
        <v>35</v>
      </c>
      <c r="D1057" s="5" t="s">
        <v>291</v>
      </c>
      <c r="E1057" s="70" t="s">
        <v>14</v>
      </c>
      <c r="F1057" s="71">
        <v>5.5</v>
      </c>
      <c r="G1057" s="71">
        <v>0.20200000000000001</v>
      </c>
      <c r="H1057" s="71">
        <v>0.17499999999999999</v>
      </c>
      <c r="I1057" s="71">
        <v>1.0586666666666666</v>
      </c>
      <c r="J1057" s="71">
        <v>0</v>
      </c>
      <c r="K1057" s="71">
        <v>0.83299999999999996</v>
      </c>
      <c r="L1057" s="71">
        <v>0.14333333333333334</v>
      </c>
      <c r="M1057" s="72">
        <v>2.4119999999999999</v>
      </c>
      <c r="N1057" s="23">
        <v>7.4909090909090897E-2</v>
      </c>
      <c r="O1057" s="16">
        <v>52.786000000000001</v>
      </c>
      <c r="P1057" s="15">
        <v>90</v>
      </c>
      <c r="Q1057" s="15">
        <f>IFERROR(Table37[[#This Row],[Total]]/Table37[[#This Row],[Mins]]*Table37[[#This Row],[Adj mins]],0)</f>
        <v>4.1124540597885799</v>
      </c>
      <c r="R1057" s="15">
        <v>5.8</v>
      </c>
      <c r="S1057" s="16">
        <v>75</v>
      </c>
      <c r="T1057" s="17">
        <v>1.2E-2</v>
      </c>
      <c r="U1057" s="16">
        <v>21</v>
      </c>
      <c r="V1057" s="71">
        <v>3</v>
      </c>
      <c r="W1057" s="401" t="str">
        <f>IF(ISNA(MATCH($D1057,'My Squad'!$C$2:$C$16,0)),"","Yes")</f>
        <v/>
      </c>
    </row>
    <row r="1058" spans="1:23" ht="15.75" thickBot="1" x14ac:dyDescent="0.3">
      <c r="A1058" s="577">
        <v>25</v>
      </c>
      <c r="B1058" s="73">
        <v>12</v>
      </c>
      <c r="C1058" s="5" t="s">
        <v>35</v>
      </c>
      <c r="D1058" s="5" t="s">
        <v>117</v>
      </c>
      <c r="E1058" s="70" t="s">
        <v>14</v>
      </c>
      <c r="F1058" s="71">
        <v>4.8</v>
      </c>
      <c r="G1058" s="71">
        <v>7.3999999999999996E-2</v>
      </c>
      <c r="H1058" s="71">
        <v>9.6000000000000002E-2</v>
      </c>
      <c r="I1058" s="71">
        <v>0.33100000000000002</v>
      </c>
      <c r="J1058" s="71">
        <v>0</v>
      </c>
      <c r="K1058" s="71">
        <v>0.37866666666666665</v>
      </c>
      <c r="L1058" s="71">
        <v>9.8000000000000004E-2</v>
      </c>
      <c r="M1058" s="72">
        <v>0.97766666666666668</v>
      </c>
      <c r="N1058" s="23">
        <v>-0.21298611111111113</v>
      </c>
      <c r="O1058" s="16">
        <v>18.158999999999999</v>
      </c>
      <c r="P1058" s="15">
        <v>90</v>
      </c>
      <c r="Q1058" s="15">
        <f>IFERROR(Table37[[#This Row],[Total]]/Table37[[#This Row],[Mins]]*Table37[[#This Row],[Adj mins]],0)</f>
        <v>4.8455311415826872</v>
      </c>
      <c r="R1058" s="15">
        <v>0.9</v>
      </c>
      <c r="S1058" s="16">
        <v>40</v>
      </c>
      <c r="T1058" s="17">
        <v>0.01</v>
      </c>
      <c r="U1058" s="16">
        <v>7</v>
      </c>
      <c r="V1058" s="71">
        <v>3.5</v>
      </c>
      <c r="W1058" s="401" t="str">
        <f>IF(ISNA(MATCH($D1058,'My Squad'!$C$2:$C$16,0)),"","Yes")</f>
        <v/>
      </c>
    </row>
    <row r="1059" spans="1:23" ht="15.75" thickBot="1" x14ac:dyDescent="0.3">
      <c r="A1059" s="577">
        <v>22</v>
      </c>
      <c r="B1059" s="73">
        <v>12</v>
      </c>
      <c r="C1059" s="5" t="s">
        <v>35</v>
      </c>
      <c r="D1059" s="5" t="s">
        <v>292</v>
      </c>
      <c r="E1059" s="70" t="s">
        <v>14</v>
      </c>
      <c r="F1059" s="71">
        <v>4.8</v>
      </c>
      <c r="G1059" s="71">
        <v>0</v>
      </c>
      <c r="H1059" s="71">
        <v>0</v>
      </c>
      <c r="I1059" s="71">
        <v>0</v>
      </c>
      <c r="J1059" s="71">
        <v>0</v>
      </c>
      <c r="K1059" s="71">
        <v>0</v>
      </c>
      <c r="L1059" s="71">
        <v>0</v>
      </c>
      <c r="M1059" s="72">
        <v>0</v>
      </c>
      <c r="N1059" s="23">
        <v>-0.41666666666666669</v>
      </c>
      <c r="O1059" s="16">
        <v>0</v>
      </c>
      <c r="P1059" s="15">
        <v>90</v>
      </c>
      <c r="Q1059" s="15">
        <f>IFERROR(Table37[[#This Row],[Total]]/Table37[[#This Row],[Mins]]*Table37[[#This Row],[Adj mins]],0)</f>
        <v>0</v>
      </c>
      <c r="R1059" s="15">
        <v>0.1</v>
      </c>
      <c r="S1059" s="16">
        <v>7</v>
      </c>
      <c r="T1059" s="17">
        <v>0</v>
      </c>
      <c r="U1059" s="16">
        <v>1</v>
      </c>
      <c r="V1059" s="71">
        <v>1</v>
      </c>
      <c r="W1059" s="401" t="str">
        <f>IF(ISNA(MATCH($D1059,'My Squad'!$C$2:$C$16,0)),"","Yes")</f>
        <v/>
      </c>
    </row>
    <row r="1060" spans="1:23" ht="15.75" thickBot="1" x14ac:dyDescent="0.3">
      <c r="A1060" s="577">
        <v>18</v>
      </c>
      <c r="B1060" s="73">
        <v>12</v>
      </c>
      <c r="C1060" s="5" t="s">
        <v>35</v>
      </c>
      <c r="D1060" s="5" t="s">
        <v>127</v>
      </c>
      <c r="E1060" s="70" t="s">
        <v>14</v>
      </c>
      <c r="F1060" s="71">
        <v>6</v>
      </c>
      <c r="G1060" s="71">
        <v>0.112</v>
      </c>
      <c r="H1060" s="71">
        <v>6.5000000000000002E-2</v>
      </c>
      <c r="I1060" s="71">
        <v>1.7203333333333335</v>
      </c>
      <c r="J1060" s="71">
        <v>0</v>
      </c>
      <c r="K1060" s="71">
        <v>1.7806666666666668</v>
      </c>
      <c r="L1060" s="71">
        <v>0.28199999999999997</v>
      </c>
      <c r="M1060" s="72">
        <v>3.96</v>
      </c>
      <c r="N1060" s="23">
        <v>0.32666666666666666</v>
      </c>
      <c r="O1060" s="16">
        <v>87.290666666666667</v>
      </c>
      <c r="P1060" s="15">
        <v>90</v>
      </c>
      <c r="Q1060" s="15">
        <f>IFERROR(Table37[[#This Row],[Total]]/Table37[[#This Row],[Mins]]*Table37[[#This Row],[Adj mins]],0)</f>
        <v>4.08291073501558</v>
      </c>
      <c r="R1060" s="15">
        <v>7.3</v>
      </c>
      <c r="S1060" s="16">
        <v>82</v>
      </c>
      <c r="T1060" s="17">
        <v>0.23100000000000001</v>
      </c>
      <c r="U1060" s="16">
        <v>19</v>
      </c>
      <c r="V1060" s="71">
        <v>2.4</v>
      </c>
      <c r="W1060" s="401" t="str">
        <f>IF(ISNA(MATCH($D1060,'My Squad'!$C$2:$C$16,0)),"","Yes")</f>
        <v/>
      </c>
    </row>
    <row r="1061" spans="1:23" ht="15.75" thickBot="1" x14ac:dyDescent="0.3">
      <c r="A1061" s="577">
        <v>17</v>
      </c>
      <c r="B1061" s="73">
        <v>12</v>
      </c>
      <c r="C1061" s="5" t="s">
        <v>35</v>
      </c>
      <c r="D1061" s="5" t="s">
        <v>36</v>
      </c>
      <c r="E1061" s="70" t="s">
        <v>13</v>
      </c>
      <c r="F1061" s="71">
        <v>10</v>
      </c>
      <c r="G1061" s="71">
        <v>2.1216666666666666</v>
      </c>
      <c r="H1061" s="71">
        <v>1.091</v>
      </c>
      <c r="I1061" s="71">
        <v>0.44500000000000001</v>
      </c>
      <c r="J1061" s="71">
        <v>0</v>
      </c>
      <c r="K1061" s="71">
        <v>1.6213333333333333</v>
      </c>
      <c r="L1061" s="71">
        <v>0.85733333333333328</v>
      </c>
      <c r="M1061" s="72">
        <v>6.136333333333333</v>
      </c>
      <c r="N1061" s="23">
        <v>0.4136333333333333</v>
      </c>
      <c r="O1061" s="16">
        <v>82.397000000000006</v>
      </c>
      <c r="P1061" s="15">
        <v>90</v>
      </c>
      <c r="Q1061" s="15">
        <f>IFERROR(Table37[[#This Row],[Total]]/Table37[[#This Row],[Mins]]*Table37[[#This Row],[Adj mins]],0)</f>
        <v>6.7025498501159007</v>
      </c>
      <c r="R1061" s="15">
        <v>7.2</v>
      </c>
      <c r="S1061" s="16">
        <v>81</v>
      </c>
      <c r="T1061" s="17">
        <v>0.23100000000000001</v>
      </c>
      <c r="U1061" s="16">
        <v>63</v>
      </c>
      <c r="V1061" s="71">
        <v>7.9</v>
      </c>
      <c r="W1061" s="401" t="str">
        <f>IF(ISNA(MATCH($D1061,'My Squad'!$C$2:$C$16,0)),"","Yes")</f>
        <v/>
      </c>
    </row>
    <row r="1062" spans="1:23" ht="15.75" thickBot="1" x14ac:dyDescent="0.3">
      <c r="A1062" s="577">
        <v>16</v>
      </c>
      <c r="B1062" s="73">
        <v>12</v>
      </c>
      <c r="C1062" s="5" t="s">
        <v>35</v>
      </c>
      <c r="D1062" s="5" t="s">
        <v>142</v>
      </c>
      <c r="E1062" s="70" t="s">
        <v>13</v>
      </c>
      <c r="F1062" s="71">
        <v>6.3</v>
      </c>
      <c r="G1062" s="71">
        <v>0.28999999999999998</v>
      </c>
      <c r="H1062" s="71">
        <v>0.51100000000000001</v>
      </c>
      <c r="I1062" s="71">
        <v>0.45433333333333331</v>
      </c>
      <c r="J1062" s="71">
        <v>0</v>
      </c>
      <c r="K1062" s="71">
        <v>1.696</v>
      </c>
      <c r="L1062" s="71">
        <v>0.16133333333333333</v>
      </c>
      <c r="M1062" s="72">
        <v>3.1126666666666667</v>
      </c>
      <c r="N1062" s="23">
        <v>0.17661375661375661</v>
      </c>
      <c r="O1062" s="16">
        <v>84.013999999999996</v>
      </c>
      <c r="P1062" s="15">
        <v>90</v>
      </c>
      <c r="Q1062" s="15">
        <f>IFERROR(Table37[[#This Row],[Total]]/Table37[[#This Row],[Mins]]*Table37[[#This Row],[Adj mins]],0)</f>
        <v>3.3344442592901182</v>
      </c>
      <c r="R1062" s="15">
        <v>7.5</v>
      </c>
      <c r="S1062" s="16">
        <v>84</v>
      </c>
      <c r="T1062" s="17">
        <v>2.8999999999999998E-2</v>
      </c>
      <c r="U1062" s="16">
        <v>15</v>
      </c>
      <c r="V1062" s="71">
        <v>1.9</v>
      </c>
      <c r="W1062" s="401" t="str">
        <f>IF(ISNA(MATCH($D1062,'My Squad'!$C$2:$C$16,0)),"","Yes")</f>
        <v/>
      </c>
    </row>
    <row r="1063" spans="1:23" ht="15.75" thickBot="1" x14ac:dyDescent="0.3">
      <c r="A1063" s="577">
        <v>7</v>
      </c>
      <c r="B1063" s="73">
        <v>12</v>
      </c>
      <c r="C1063" s="5" t="s">
        <v>35</v>
      </c>
      <c r="D1063" s="5" t="s">
        <v>241</v>
      </c>
      <c r="E1063" s="70" t="s">
        <v>13</v>
      </c>
      <c r="F1063" s="71">
        <v>4.8</v>
      </c>
      <c r="G1063" s="71">
        <v>0</v>
      </c>
      <c r="H1063" s="71">
        <v>8.0000000000000002E-3</v>
      </c>
      <c r="I1063" s="71">
        <v>1.3666666666666667E-2</v>
      </c>
      <c r="J1063" s="71">
        <v>0</v>
      </c>
      <c r="K1063" s="71">
        <v>5.5333333333333332E-2</v>
      </c>
      <c r="L1063" s="71">
        <v>2.3333333333333335E-3</v>
      </c>
      <c r="M1063" s="72">
        <v>7.9333333333333339E-2</v>
      </c>
      <c r="N1063" s="23">
        <v>-0.40013888888888893</v>
      </c>
      <c r="O1063" s="16">
        <v>2.9033333333333333</v>
      </c>
      <c r="P1063" s="15">
        <v>90</v>
      </c>
      <c r="Q1063" s="15">
        <f>IFERROR(Table37[[#This Row],[Total]]/Table37[[#This Row],[Mins]]*Table37[[#This Row],[Adj mins]],0)</f>
        <v>2.4592422502870268</v>
      </c>
      <c r="R1063" s="15">
        <v>1.7</v>
      </c>
      <c r="S1063" s="16">
        <v>75</v>
      </c>
      <c r="T1063" s="17">
        <v>3.0000000000000001E-3</v>
      </c>
      <c r="U1063" s="16">
        <v>4</v>
      </c>
      <c r="V1063" s="71">
        <v>2</v>
      </c>
      <c r="W1063" s="401" t="str">
        <f>IF(ISNA(MATCH($D1063,'My Squad'!$C$2:$C$16,0)),"","Yes")</f>
        <v/>
      </c>
    </row>
    <row r="1064" spans="1:23" ht="15.75" thickBot="1" x14ac:dyDescent="0.3">
      <c r="A1064" s="577">
        <v>633</v>
      </c>
      <c r="B1064" s="73">
        <v>12</v>
      </c>
      <c r="C1064" s="5" t="s">
        <v>35</v>
      </c>
      <c r="D1064" s="5" t="s">
        <v>1493</v>
      </c>
      <c r="E1064" s="70" t="s">
        <v>13</v>
      </c>
      <c r="F1064" s="71">
        <v>6</v>
      </c>
      <c r="G1064" s="71">
        <v>0.13833333333333334</v>
      </c>
      <c r="H1064" s="71">
        <v>6.2E-2</v>
      </c>
      <c r="I1064" s="71">
        <v>6.5666666666666665E-2</v>
      </c>
      <c r="J1064" s="71">
        <v>0</v>
      </c>
      <c r="K1064" s="71">
        <v>0.254</v>
      </c>
      <c r="L1064" s="71">
        <v>4.5333333333333337E-2</v>
      </c>
      <c r="M1064" s="72">
        <v>0.56533333333333335</v>
      </c>
      <c r="N1064" s="23">
        <v>-0.23911111111111114</v>
      </c>
      <c r="O1064" s="16">
        <v>12.665666666666667</v>
      </c>
      <c r="P1064" s="15">
        <v>90</v>
      </c>
      <c r="Q1064" s="15">
        <f>IFERROR(Table37[[#This Row],[Total]]/Table37[[#This Row],[Mins]]*Table37[[#This Row],[Adj mins]],0)</f>
        <v>4.0171592494144273</v>
      </c>
      <c r="R1064" s="15">
        <v>2.2000000000000002</v>
      </c>
      <c r="S1064" s="16">
        <v>67</v>
      </c>
      <c r="T1064" s="17">
        <v>1E-3</v>
      </c>
      <c r="U1064" s="16">
        <v>11</v>
      </c>
      <c r="V1064" s="71">
        <v>3.7</v>
      </c>
      <c r="W1064" s="401" t="str">
        <f>IF(ISNA(MATCH($D1064,'My Squad'!$C$2:$C$16,0)),"","Yes")</f>
        <v/>
      </c>
    </row>
    <row r="1065" spans="1:23" ht="15.75" thickBot="1" x14ac:dyDescent="0.3">
      <c r="A1065" s="577">
        <v>23</v>
      </c>
      <c r="B1065" s="73">
        <v>12</v>
      </c>
      <c r="C1065" s="5" t="s">
        <v>35</v>
      </c>
      <c r="D1065" s="5" t="s">
        <v>224</v>
      </c>
      <c r="E1065" s="70" t="s">
        <v>13</v>
      </c>
      <c r="F1065" s="71">
        <v>6.9</v>
      </c>
      <c r="G1065" s="71">
        <v>0.58666666666666667</v>
      </c>
      <c r="H1065" s="71">
        <v>0.247</v>
      </c>
      <c r="I1065" s="71">
        <v>0.16900000000000001</v>
      </c>
      <c r="J1065" s="71">
        <v>0</v>
      </c>
      <c r="K1065" s="71">
        <v>0.66533333333333333</v>
      </c>
      <c r="L1065" s="71">
        <v>0.17199999999999999</v>
      </c>
      <c r="M1065" s="72">
        <v>1.84</v>
      </c>
      <c r="N1065" s="23">
        <v>-2.3188405797101436E-2</v>
      </c>
      <c r="O1065" s="16">
        <v>31.597000000000001</v>
      </c>
      <c r="P1065" s="15">
        <v>90</v>
      </c>
      <c r="Q1065" s="15">
        <f>IFERROR(Table37[[#This Row],[Total]]/Table37[[#This Row],[Mins]]*Table37[[#This Row],[Adj mins]],0)</f>
        <v>5.2410038927746303</v>
      </c>
      <c r="R1065" s="15">
        <v>5.4</v>
      </c>
      <c r="S1065" s="16">
        <v>54</v>
      </c>
      <c r="T1065" s="17">
        <v>2.5000000000000001E-2</v>
      </c>
      <c r="U1065" s="16">
        <v>28</v>
      </c>
      <c r="V1065" s="71">
        <v>3.1</v>
      </c>
      <c r="W1065" s="401" t="str">
        <f>IF(ISNA(MATCH($D1065,'My Squad'!$C$2:$C$16,0)),"","Yes")</f>
        <v/>
      </c>
    </row>
    <row r="1066" spans="1:23" ht="15.75" thickBot="1" x14ac:dyDescent="0.3">
      <c r="A1066" s="577">
        <v>13</v>
      </c>
      <c r="B1066" s="73">
        <v>12</v>
      </c>
      <c r="C1066" s="5" t="s">
        <v>35</v>
      </c>
      <c r="D1066" s="5" t="s">
        <v>70</v>
      </c>
      <c r="E1066" s="70" t="s">
        <v>13</v>
      </c>
      <c r="F1066" s="71">
        <v>8.1999999999999993</v>
      </c>
      <c r="G1066" s="71">
        <v>1.2183333333333333</v>
      </c>
      <c r="H1066" s="71">
        <v>0.90600000000000003</v>
      </c>
      <c r="I1066" s="71">
        <v>0.45066666666666666</v>
      </c>
      <c r="J1066" s="71">
        <v>0</v>
      </c>
      <c r="K1066" s="71">
        <v>1.7649999999999999</v>
      </c>
      <c r="L1066" s="71">
        <v>0.48666666666666669</v>
      </c>
      <c r="M1066" s="72">
        <v>4.8266666666666671</v>
      </c>
      <c r="N1066" s="23">
        <v>0.34471544715447161</v>
      </c>
      <c r="O1066" s="16">
        <v>84.695999999999998</v>
      </c>
      <c r="P1066" s="15">
        <v>90</v>
      </c>
      <c r="Q1066" s="15">
        <f>IFERROR(Table37[[#This Row],[Total]]/Table37[[#This Row],[Mins]]*Table37[[#This Row],[Adj mins]],0)</f>
        <v>5.1289317086993487</v>
      </c>
      <c r="R1066" s="15">
        <v>2.8</v>
      </c>
      <c r="S1066" s="16">
        <v>84</v>
      </c>
      <c r="T1066" s="17">
        <v>3.2000000000000001E-2</v>
      </c>
      <c r="U1066" s="16">
        <v>7</v>
      </c>
      <c r="V1066" s="71">
        <v>2.2999999999999998</v>
      </c>
      <c r="W1066" s="401" t="str">
        <f>IF(ISNA(MATCH($D1066,'My Squad'!$C$2:$C$16,0)),"","Yes")</f>
        <v/>
      </c>
    </row>
    <row r="1067" spans="1:23" ht="15.75" thickBot="1" x14ac:dyDescent="0.3">
      <c r="A1067" s="577">
        <v>9</v>
      </c>
      <c r="B1067" s="73">
        <v>12</v>
      </c>
      <c r="C1067" s="5" t="s">
        <v>35</v>
      </c>
      <c r="D1067" s="5" t="s">
        <v>102</v>
      </c>
      <c r="E1067" s="70" t="s">
        <v>13</v>
      </c>
      <c r="F1067" s="71">
        <v>7</v>
      </c>
      <c r="G1067" s="71">
        <v>0.9966666666666667</v>
      </c>
      <c r="H1067" s="71">
        <v>0.54500000000000004</v>
      </c>
      <c r="I1067" s="71">
        <v>0.30666666666666664</v>
      </c>
      <c r="J1067" s="71">
        <v>0</v>
      </c>
      <c r="K1067" s="71">
        <v>1.1953333333333334</v>
      </c>
      <c r="L1067" s="71">
        <v>0.38100000000000001</v>
      </c>
      <c r="M1067" s="72">
        <v>3.4246666666666665</v>
      </c>
      <c r="N1067" s="23">
        <v>0.2035238095238095</v>
      </c>
      <c r="O1067" s="16">
        <v>56.349333333333334</v>
      </c>
      <c r="P1067" s="15">
        <v>90</v>
      </c>
      <c r="Q1067" s="15">
        <f>IFERROR(Table37[[#This Row],[Total]]/Table37[[#This Row],[Mins]]*Table37[[#This Row],[Adj mins]],0)</f>
        <v>5.4698073919833412</v>
      </c>
      <c r="R1067" s="15">
        <v>6.1</v>
      </c>
      <c r="S1067" s="16">
        <v>61</v>
      </c>
      <c r="T1067" s="17">
        <v>0.04</v>
      </c>
      <c r="U1067" s="16">
        <v>37</v>
      </c>
      <c r="V1067" s="71">
        <v>4.0999999999999996</v>
      </c>
      <c r="W1067" s="401" t="str">
        <f>IF(ISNA(MATCH($D1067,'My Squad'!$C$2:$C$16,0)),"","Yes")</f>
        <v/>
      </c>
    </row>
    <row r="1068" spans="1:23" ht="15.75" thickBot="1" x14ac:dyDescent="0.3">
      <c r="A1068" s="577">
        <v>20</v>
      </c>
      <c r="B1068" s="73">
        <v>12</v>
      </c>
      <c r="C1068" s="5" t="s">
        <v>35</v>
      </c>
      <c r="D1068" s="5" t="s">
        <v>294</v>
      </c>
      <c r="E1068" s="70" t="s">
        <v>13</v>
      </c>
      <c r="F1068" s="71">
        <v>5</v>
      </c>
      <c r="G1068" s="71">
        <v>0.31166666666666665</v>
      </c>
      <c r="H1068" s="71">
        <v>0.224</v>
      </c>
      <c r="I1068" s="71">
        <v>0.43733333333333335</v>
      </c>
      <c r="J1068" s="71">
        <v>0</v>
      </c>
      <c r="K1068" s="71">
        <v>1.5843333333333334</v>
      </c>
      <c r="L1068" s="71">
        <v>0.123</v>
      </c>
      <c r="M1068" s="72">
        <v>2.6803333333333335</v>
      </c>
      <c r="N1068" s="23">
        <v>0.1360666666666667</v>
      </c>
      <c r="O1068" s="16">
        <v>81.009666666666661</v>
      </c>
      <c r="P1068" s="15">
        <v>90</v>
      </c>
      <c r="Q1068" s="15">
        <f>IFERROR(Table37[[#This Row],[Total]]/Table37[[#This Row],[Mins]]*Table37[[#This Row],[Adj mins]],0)</f>
        <v>2.9777927737019043</v>
      </c>
      <c r="R1068" s="15">
        <v>8.9</v>
      </c>
      <c r="S1068" s="16">
        <v>89</v>
      </c>
      <c r="T1068" s="17">
        <v>1.2E-2</v>
      </c>
      <c r="U1068" s="16">
        <v>27</v>
      </c>
      <c r="V1068" s="71">
        <v>3</v>
      </c>
      <c r="W1068" s="401" t="str">
        <f>IF(ISNA(MATCH($D1068,'My Squad'!$C$2:$C$16,0)),"","Yes")</f>
        <v/>
      </c>
    </row>
    <row r="1069" spans="1:23" ht="15.75" thickBot="1" x14ac:dyDescent="0.3">
      <c r="A1069" s="577">
        <v>186</v>
      </c>
      <c r="B1069" s="73">
        <v>12</v>
      </c>
      <c r="C1069" s="5" t="s">
        <v>35</v>
      </c>
      <c r="D1069" s="5" t="s">
        <v>96</v>
      </c>
      <c r="E1069" s="70" t="s">
        <v>13</v>
      </c>
      <c r="F1069" s="71">
        <v>6.7</v>
      </c>
      <c r="G1069" s="71">
        <v>0.27666666666666667</v>
      </c>
      <c r="H1069" s="71">
        <v>7.8E-2</v>
      </c>
      <c r="I1069" s="71">
        <v>6.933333333333333E-2</v>
      </c>
      <c r="J1069" s="71">
        <v>0</v>
      </c>
      <c r="K1069" s="71">
        <v>0.28766666666666668</v>
      </c>
      <c r="L1069" s="71">
        <v>9.5333333333333339E-2</v>
      </c>
      <c r="M1069" s="72">
        <v>0.80700000000000005</v>
      </c>
      <c r="N1069" s="23">
        <v>-0.17805970149253733</v>
      </c>
      <c r="O1069" s="16">
        <v>14.22</v>
      </c>
      <c r="P1069" s="15">
        <v>90</v>
      </c>
      <c r="Q1069" s="15">
        <f>IFERROR(Table37[[#This Row],[Total]]/Table37[[#This Row],[Mins]]*Table37[[#This Row],[Adj mins]],0)</f>
        <v>5.1075949367088604</v>
      </c>
      <c r="R1069" s="15">
        <v>1.4</v>
      </c>
      <c r="S1069" s="16">
        <v>31</v>
      </c>
      <c r="T1069" s="17">
        <v>0.01</v>
      </c>
      <c r="U1069" s="16">
        <v>4</v>
      </c>
      <c r="V1069" s="71">
        <v>1</v>
      </c>
      <c r="W1069" s="401" t="str">
        <f>IF(ISNA(MATCH($D1069,'My Squad'!$C$2:$C$16,0)),"","Yes")</f>
        <v/>
      </c>
    </row>
    <row r="1070" spans="1:23" ht="15.75" thickBot="1" x14ac:dyDescent="0.3">
      <c r="A1070" s="577">
        <v>4</v>
      </c>
      <c r="B1070" s="73">
        <v>12</v>
      </c>
      <c r="C1070" s="5" t="s">
        <v>35</v>
      </c>
      <c r="D1070" s="5" t="s">
        <v>113</v>
      </c>
      <c r="E1070" s="70" t="s">
        <v>15</v>
      </c>
      <c r="F1070" s="71">
        <v>8.1999999999999993</v>
      </c>
      <c r="G1070" s="71">
        <v>1.5506666666666666</v>
      </c>
      <c r="H1070" s="71">
        <v>0.48299999999999998</v>
      </c>
      <c r="I1070" s="71">
        <v>0</v>
      </c>
      <c r="J1070" s="71">
        <v>0</v>
      </c>
      <c r="K1070" s="71">
        <v>1.6483333333333334</v>
      </c>
      <c r="L1070" s="71">
        <v>0.57633333333333336</v>
      </c>
      <c r="M1070" s="72">
        <v>4.2583333333333337</v>
      </c>
      <c r="N1070" s="23">
        <v>0.27540650406504075</v>
      </c>
      <c r="O1070" s="16">
        <v>83.894999999999996</v>
      </c>
      <c r="P1070" s="15">
        <v>90</v>
      </c>
      <c r="Q1070" s="15">
        <f>IFERROR(Table37[[#This Row],[Total]]/Table37[[#This Row],[Mins]]*Table37[[#This Row],[Adj mins]],0)</f>
        <v>4.5682102628285364</v>
      </c>
      <c r="R1070" s="15">
        <v>9</v>
      </c>
      <c r="S1070" s="16">
        <v>90</v>
      </c>
      <c r="T1070" s="17">
        <v>0.161</v>
      </c>
      <c r="U1070" s="16">
        <v>44</v>
      </c>
      <c r="V1070" s="71">
        <v>4.9000000000000004</v>
      </c>
      <c r="W1070" s="401" t="str">
        <f>IF(ISNA(MATCH($D1070,'My Squad'!$C$2:$C$16,0)),"","Yes")</f>
        <v/>
      </c>
    </row>
    <row r="1071" spans="1:23" ht="15.75" thickBot="1" x14ac:dyDescent="0.3">
      <c r="A1071" s="577">
        <v>2</v>
      </c>
      <c r="B1071" s="73">
        <v>12</v>
      </c>
      <c r="C1071" s="5" t="s">
        <v>35</v>
      </c>
      <c r="D1071" s="5" t="s">
        <v>79</v>
      </c>
      <c r="E1071" s="70" t="s">
        <v>15</v>
      </c>
      <c r="F1071" s="71">
        <v>6.8</v>
      </c>
      <c r="G1071" s="71">
        <v>8.4000000000000005E-2</v>
      </c>
      <c r="H1071" s="71">
        <v>8.9999999999999993E-3</v>
      </c>
      <c r="I1071" s="71">
        <v>0</v>
      </c>
      <c r="J1071" s="71">
        <v>0</v>
      </c>
      <c r="K1071" s="71">
        <v>6.0333333333333336E-2</v>
      </c>
      <c r="L1071" s="71">
        <v>3.7666666666666668E-2</v>
      </c>
      <c r="M1071" s="72">
        <v>0.191</v>
      </c>
      <c r="N1071" s="23">
        <v>-0.2660294117647059</v>
      </c>
      <c r="O1071" s="16">
        <v>3.8530000000000002</v>
      </c>
      <c r="P1071" s="15">
        <v>90</v>
      </c>
      <c r="Q1071" s="15">
        <f>IFERROR(Table37[[#This Row],[Total]]/Table37[[#This Row],[Mins]]*Table37[[#This Row],[Adj mins]],0)</f>
        <v>4.4614586036854398</v>
      </c>
      <c r="R1071" s="15">
        <v>1.1000000000000001</v>
      </c>
      <c r="S1071" s="16">
        <v>14</v>
      </c>
      <c r="T1071" s="17">
        <v>9.0000000000000011E-3</v>
      </c>
      <c r="U1071" s="16">
        <v>4</v>
      </c>
      <c r="V1071" s="71">
        <v>0.6</v>
      </c>
      <c r="W1071" s="401" t="str">
        <f>IF(ISNA(MATCH($D1071,'My Squad'!$C$2:$C$16,0)),"","Yes")</f>
        <v/>
      </c>
    </row>
    <row r="1072" spans="1:23" ht="15.75" thickBot="1" x14ac:dyDescent="0.3">
      <c r="A1072" s="577">
        <v>47</v>
      </c>
      <c r="B1072" s="73">
        <v>12</v>
      </c>
      <c r="C1072" s="5" t="s">
        <v>61</v>
      </c>
      <c r="D1072" s="5" t="s">
        <v>135</v>
      </c>
      <c r="E1072" s="70" t="s">
        <v>16</v>
      </c>
      <c r="F1072" s="71">
        <v>5</v>
      </c>
      <c r="G1072" s="71">
        <v>0</v>
      </c>
      <c r="H1072" s="71">
        <v>0</v>
      </c>
      <c r="I1072" s="71">
        <v>0.87333333333333329</v>
      </c>
      <c r="J1072" s="71">
        <v>0.62966666666666671</v>
      </c>
      <c r="K1072" s="71">
        <v>1.7983333333333333</v>
      </c>
      <c r="L1072" s="71">
        <v>0.31233333333333335</v>
      </c>
      <c r="M1072" s="72">
        <v>3.6136666666666666</v>
      </c>
      <c r="N1072" s="23">
        <v>0.32273333333333332</v>
      </c>
      <c r="O1072" s="16">
        <v>85.563333333333333</v>
      </c>
      <c r="P1072" s="15">
        <v>90</v>
      </c>
      <c r="Q1072" s="15">
        <f>IFERROR(Table37[[#This Row],[Total]]/Table37[[#This Row],[Mins]]*Table37[[#This Row],[Adj mins]],0)</f>
        <v>3.801044060929526</v>
      </c>
      <c r="R1072" s="15">
        <v>9</v>
      </c>
      <c r="S1072" s="16">
        <v>90</v>
      </c>
      <c r="T1072" s="17">
        <v>0.13800000000000001</v>
      </c>
      <c r="U1072" s="16">
        <v>30</v>
      </c>
      <c r="V1072" s="71">
        <v>3.3</v>
      </c>
      <c r="W1072" s="401" t="str">
        <f>IF(ISNA(MATCH($D1072,'My Squad'!$C$2:$C$16,0)),"","Yes")</f>
        <v/>
      </c>
    </row>
    <row r="1073" spans="1:23" ht="15.75" thickBot="1" x14ac:dyDescent="0.3">
      <c r="A1073" s="577">
        <v>39</v>
      </c>
      <c r="B1073" s="73">
        <v>12</v>
      </c>
      <c r="C1073" s="5" t="s">
        <v>61</v>
      </c>
      <c r="D1073" s="5" t="s">
        <v>605</v>
      </c>
      <c r="E1073" s="70" t="s">
        <v>16</v>
      </c>
      <c r="F1073" s="71">
        <v>4</v>
      </c>
      <c r="G1073" s="71">
        <v>0</v>
      </c>
      <c r="H1073" s="71">
        <v>0</v>
      </c>
      <c r="I1073" s="71">
        <v>4.6666666666666662E-3</v>
      </c>
      <c r="J1073" s="71">
        <v>1.3333333333333333E-3</v>
      </c>
      <c r="K1073" s="71">
        <v>7.6666666666666671E-3</v>
      </c>
      <c r="L1073" s="71">
        <v>1.3333333333333333E-3</v>
      </c>
      <c r="M1073" s="72">
        <v>1.4999999999999999E-2</v>
      </c>
      <c r="N1073" s="23">
        <v>-0.49625000000000002</v>
      </c>
      <c r="O1073" s="16">
        <v>0.27</v>
      </c>
      <c r="P1073" s="15">
        <v>90</v>
      </c>
      <c r="Q1073" s="15">
        <f>IFERROR(Table37[[#This Row],[Total]]/Table37[[#This Row],[Mins]]*Table37[[#This Row],[Adj mins]],0)</f>
        <v>5</v>
      </c>
      <c r="R1073" s="15">
        <v>0</v>
      </c>
      <c r="S1073" s="16">
        <v>0</v>
      </c>
      <c r="T1073" s="17">
        <v>9.0000000000000011E-3</v>
      </c>
      <c r="U1073" s="16">
        <v>0</v>
      </c>
      <c r="V1073" s="71">
        <v>0</v>
      </c>
      <c r="W1073" s="401" t="str">
        <f>IF(ISNA(MATCH($D1073,'My Squad'!$C$2:$C$16,0)),"","Yes")</f>
        <v/>
      </c>
    </row>
    <row r="1074" spans="1:23" ht="15.75" thickBot="1" x14ac:dyDescent="0.3">
      <c r="A1074" s="577">
        <v>51</v>
      </c>
      <c r="B1074" s="73">
        <v>12</v>
      </c>
      <c r="C1074" s="5" t="s">
        <v>61</v>
      </c>
      <c r="D1074" s="5" t="s">
        <v>272</v>
      </c>
      <c r="E1074" s="70" t="s">
        <v>16</v>
      </c>
      <c r="F1074" s="71">
        <v>4.5</v>
      </c>
      <c r="G1074" s="71">
        <v>0</v>
      </c>
      <c r="H1074" s="71">
        <v>0</v>
      </c>
      <c r="I1074" s="71">
        <v>5.8999999999999997E-2</v>
      </c>
      <c r="J1074" s="71">
        <v>2.8333333333333332E-2</v>
      </c>
      <c r="K1074" s="71">
        <v>9.0999999999999998E-2</v>
      </c>
      <c r="L1074" s="71">
        <v>1.3333333333333334E-2</v>
      </c>
      <c r="M1074" s="72">
        <v>0.19166666666666668</v>
      </c>
      <c r="N1074" s="23">
        <v>-0.40185185185185185</v>
      </c>
      <c r="O1074" s="16">
        <v>3.87</v>
      </c>
      <c r="P1074" s="15">
        <v>90</v>
      </c>
      <c r="Q1074" s="15">
        <f>IFERROR(Table37[[#This Row],[Total]]/Table37[[#This Row],[Mins]]*Table37[[#This Row],[Adj mins]],0)</f>
        <v>4.4573643410852712</v>
      </c>
      <c r="R1074" s="15">
        <v>0</v>
      </c>
      <c r="S1074" s="16">
        <v>0</v>
      </c>
      <c r="T1074" s="17">
        <v>1E-3</v>
      </c>
      <c r="U1074" s="16">
        <v>0</v>
      </c>
      <c r="V1074" s="71">
        <v>0</v>
      </c>
      <c r="W1074" s="401" t="str">
        <f>IF(ISNA(MATCH($D1074,'My Squad'!$C$2:$C$16,0)),"","Yes")</f>
        <v/>
      </c>
    </row>
    <row r="1075" spans="1:23" ht="15.75" thickBot="1" x14ac:dyDescent="0.3">
      <c r="A1075" s="577">
        <v>641</v>
      </c>
      <c r="B1075" s="73">
        <v>12</v>
      </c>
      <c r="C1075" s="5" t="s">
        <v>61</v>
      </c>
      <c r="D1075" s="5" t="s">
        <v>1494</v>
      </c>
      <c r="E1075" s="70" t="s">
        <v>16</v>
      </c>
      <c r="F1075" s="71">
        <v>4</v>
      </c>
      <c r="G1075" s="71">
        <v>0</v>
      </c>
      <c r="H1075" s="71">
        <v>0</v>
      </c>
      <c r="I1075" s="71">
        <v>0</v>
      </c>
      <c r="J1075" s="71">
        <v>0</v>
      </c>
      <c r="K1075" s="71">
        <v>0</v>
      </c>
      <c r="L1075" s="71">
        <v>0</v>
      </c>
      <c r="M1075" s="72">
        <v>0</v>
      </c>
      <c r="N1075" s="23">
        <v>-0.5</v>
      </c>
      <c r="O1075" s="16">
        <v>0</v>
      </c>
      <c r="P1075" s="15">
        <v>90</v>
      </c>
      <c r="Q1075" s="15">
        <f>IFERROR(Table37[[#This Row],[Total]]/Table37[[#This Row],[Mins]]*Table37[[#This Row],[Adj mins]],0)</f>
        <v>0</v>
      </c>
      <c r="R1075" s="15">
        <v>0</v>
      </c>
      <c r="S1075" s="16">
        <v>0</v>
      </c>
      <c r="T1075" s="17">
        <v>6.9999999999999993E-3</v>
      </c>
      <c r="U1075" s="16">
        <v>0</v>
      </c>
      <c r="V1075" s="71">
        <v>0</v>
      </c>
      <c r="W1075" s="401" t="str">
        <f>IF(ISNA(MATCH($D1075,'My Squad'!$C$2:$C$16,0)),"","Yes")</f>
        <v/>
      </c>
    </row>
    <row r="1076" spans="1:23" ht="15.75" thickBot="1" x14ac:dyDescent="0.3">
      <c r="A1076" s="577">
        <v>50</v>
      </c>
      <c r="B1076" s="73">
        <v>12</v>
      </c>
      <c r="C1076" s="5" t="s">
        <v>61</v>
      </c>
      <c r="D1076" s="5" t="s">
        <v>1352</v>
      </c>
      <c r="E1076" s="70" t="s">
        <v>14</v>
      </c>
      <c r="F1076" s="71">
        <v>4</v>
      </c>
      <c r="G1076" s="71">
        <v>1.4E-2</v>
      </c>
      <c r="H1076" s="71">
        <v>1.2E-2</v>
      </c>
      <c r="I1076" s="71">
        <v>5.266666666666666E-2</v>
      </c>
      <c r="J1076" s="71">
        <v>0</v>
      </c>
      <c r="K1076" s="71">
        <v>0.08</v>
      </c>
      <c r="L1076" s="71">
        <v>1.3666666666666667E-2</v>
      </c>
      <c r="M1076" s="72">
        <v>0.17233333333333334</v>
      </c>
      <c r="N1076" s="23">
        <v>-0.45691666666666664</v>
      </c>
      <c r="O1076" s="16">
        <v>4.1016666666666666</v>
      </c>
      <c r="P1076" s="15">
        <v>90</v>
      </c>
      <c r="Q1076" s="15">
        <f>IFERROR(Table37[[#This Row],[Total]]/Table37[[#This Row],[Mins]]*Table37[[#This Row],[Adj mins]],0)</f>
        <v>3.7813896789922796</v>
      </c>
      <c r="R1076" s="15">
        <v>1.1000000000000001</v>
      </c>
      <c r="S1076" s="16">
        <v>32</v>
      </c>
      <c r="T1076" s="17">
        <v>1.2E-2</v>
      </c>
      <c r="U1076" s="16">
        <v>3</v>
      </c>
      <c r="V1076" s="71">
        <v>1</v>
      </c>
      <c r="W1076" s="401" t="str">
        <f>IF(ISNA(MATCH($D1076,'My Squad'!$C$2:$C$16,0)),"","Yes")</f>
        <v/>
      </c>
    </row>
    <row r="1077" spans="1:23" ht="15.75" thickBot="1" x14ac:dyDescent="0.3">
      <c r="A1077" s="577">
        <v>45</v>
      </c>
      <c r="B1077" s="73">
        <v>12</v>
      </c>
      <c r="C1077" s="5" t="s">
        <v>61</v>
      </c>
      <c r="D1077" s="5" t="s">
        <v>606</v>
      </c>
      <c r="E1077" s="70" t="s">
        <v>14</v>
      </c>
      <c r="F1077" s="71">
        <v>4.8</v>
      </c>
      <c r="G1077" s="71">
        <v>5.8000000000000003E-2</v>
      </c>
      <c r="H1077" s="71">
        <v>5.5E-2</v>
      </c>
      <c r="I1077" s="71">
        <v>0.17566666666666669</v>
      </c>
      <c r="J1077" s="71">
        <v>0</v>
      </c>
      <c r="K1077" s="71">
        <v>0.371</v>
      </c>
      <c r="L1077" s="71">
        <v>5.6333333333333332E-2</v>
      </c>
      <c r="M1077" s="72">
        <v>0.71599999999999997</v>
      </c>
      <c r="N1077" s="23">
        <v>-0.26750000000000002</v>
      </c>
      <c r="O1077" s="16">
        <v>18.591333333333335</v>
      </c>
      <c r="P1077" s="15">
        <v>90</v>
      </c>
      <c r="Q1077" s="15">
        <f>IFERROR(Table37[[#This Row],[Total]]/Table37[[#This Row],[Mins]]*Table37[[#This Row],[Adj mins]],0)</f>
        <v>3.4661311722307881</v>
      </c>
      <c r="R1077" s="15">
        <v>1.6</v>
      </c>
      <c r="S1077" s="16">
        <v>18</v>
      </c>
      <c r="T1077" s="17">
        <v>1.8000000000000002E-2</v>
      </c>
      <c r="U1077" s="16">
        <v>8</v>
      </c>
      <c r="V1077" s="71">
        <v>1</v>
      </c>
      <c r="W1077" s="401" t="str">
        <f>IF(ISNA(MATCH($D1077,'My Squad'!$C$2:$C$16,0)),"","Yes")</f>
        <v/>
      </c>
    </row>
    <row r="1078" spans="1:23" ht="15.75" thickBot="1" x14ac:dyDescent="0.3">
      <c r="A1078" s="577">
        <v>35</v>
      </c>
      <c r="B1078" s="73">
        <v>12</v>
      </c>
      <c r="C1078" s="5" t="s">
        <v>61</v>
      </c>
      <c r="D1078" s="5" t="s">
        <v>197</v>
      </c>
      <c r="E1078" s="70" t="s">
        <v>14</v>
      </c>
      <c r="F1078" s="71">
        <v>4.5</v>
      </c>
      <c r="G1078" s="71">
        <v>3.7999999999999999E-2</v>
      </c>
      <c r="H1078" s="71">
        <v>7.0000000000000001E-3</v>
      </c>
      <c r="I1078" s="71">
        <v>5.7333333333333333E-2</v>
      </c>
      <c r="J1078" s="71">
        <v>0</v>
      </c>
      <c r="K1078" s="71">
        <v>0.13133333333333333</v>
      </c>
      <c r="L1078" s="71">
        <v>1.1666666666666667E-2</v>
      </c>
      <c r="M1078" s="72">
        <v>0.24533333333333332</v>
      </c>
      <c r="N1078" s="23">
        <v>-0.3899259259259259</v>
      </c>
      <c r="O1078" s="16">
        <v>6.468</v>
      </c>
      <c r="P1078" s="15">
        <v>90</v>
      </c>
      <c r="Q1078" s="15">
        <f>IFERROR(Table37[[#This Row],[Total]]/Table37[[#This Row],[Mins]]*Table37[[#This Row],[Adj mins]],0)</f>
        <v>3.4137291280148419</v>
      </c>
      <c r="R1078" s="15">
        <v>3.9</v>
      </c>
      <c r="S1078" s="16">
        <v>87</v>
      </c>
      <c r="T1078" s="17">
        <v>5.0000000000000001E-3</v>
      </c>
      <c r="U1078" s="16">
        <v>11</v>
      </c>
      <c r="V1078" s="71">
        <v>2.8</v>
      </c>
      <c r="W1078" s="401" t="str">
        <f>IF(ISNA(MATCH($D1078,'My Squad'!$C$2:$C$16,0)),"","Yes")</f>
        <v/>
      </c>
    </row>
    <row r="1079" spans="1:23" ht="15.75" thickBot="1" x14ac:dyDescent="0.3">
      <c r="A1079" s="577">
        <v>44</v>
      </c>
      <c r="B1079" s="73">
        <v>12</v>
      </c>
      <c r="C1079" s="5" t="s">
        <v>61</v>
      </c>
      <c r="D1079" s="5" t="s">
        <v>156</v>
      </c>
      <c r="E1079" s="70" t="s">
        <v>14</v>
      </c>
      <c r="F1079" s="71">
        <v>4.5</v>
      </c>
      <c r="G1079" s="71">
        <v>0.36399999999999999</v>
      </c>
      <c r="H1079" s="71">
        <v>0.115</v>
      </c>
      <c r="I1079" s="71">
        <v>0.90566666666666662</v>
      </c>
      <c r="J1079" s="71">
        <v>0</v>
      </c>
      <c r="K1079" s="71">
        <v>1.7266666666666668</v>
      </c>
      <c r="L1079" s="71">
        <v>0.37833333333333335</v>
      </c>
      <c r="M1079" s="72">
        <v>3.4896666666666665</v>
      </c>
      <c r="N1079" s="23">
        <v>0.33103703703703702</v>
      </c>
      <c r="O1079" s="16">
        <v>85.126999999999995</v>
      </c>
      <c r="P1079" s="15">
        <v>90</v>
      </c>
      <c r="Q1079" s="15">
        <f>IFERROR(Table37[[#This Row],[Total]]/Table37[[#This Row],[Mins]]*Table37[[#This Row],[Adj mins]],0)</f>
        <v>3.6894287358887312</v>
      </c>
      <c r="R1079" s="15">
        <v>7.1</v>
      </c>
      <c r="S1079" s="16">
        <v>80</v>
      </c>
      <c r="T1079" s="17">
        <v>0.115</v>
      </c>
      <c r="U1079" s="16">
        <v>19</v>
      </c>
      <c r="V1079" s="71">
        <v>2.4</v>
      </c>
      <c r="W1079" s="401" t="str">
        <f>IF(ISNA(MATCH($D1079,'My Squad'!$C$2:$C$16,0)),"","Yes")</f>
        <v>Yes</v>
      </c>
    </row>
    <row r="1080" spans="1:23" ht="15.75" thickBot="1" x14ac:dyDescent="0.3">
      <c r="A1080" s="577">
        <v>40</v>
      </c>
      <c r="B1080" s="73">
        <v>12</v>
      </c>
      <c r="C1080" s="5" t="s">
        <v>61</v>
      </c>
      <c r="D1080" s="5" t="s">
        <v>295</v>
      </c>
      <c r="E1080" s="70" t="s">
        <v>14</v>
      </c>
      <c r="F1080" s="71">
        <v>4</v>
      </c>
      <c r="G1080" s="71">
        <v>0</v>
      </c>
      <c r="H1080" s="71">
        <v>0</v>
      </c>
      <c r="I1080" s="71">
        <v>3.3333333333333327E-4</v>
      </c>
      <c r="J1080" s="71">
        <v>0</v>
      </c>
      <c r="K1080" s="71">
        <v>4.0000000000000001E-3</v>
      </c>
      <c r="L1080" s="71">
        <v>0</v>
      </c>
      <c r="M1080" s="72">
        <v>4.3333333333333331E-3</v>
      </c>
      <c r="N1080" s="23">
        <v>-0.49891666666666667</v>
      </c>
      <c r="O1080" s="16">
        <v>0.21</v>
      </c>
      <c r="P1080" s="15">
        <v>90</v>
      </c>
      <c r="Q1080" s="15">
        <f>IFERROR(Table37[[#This Row],[Total]]/Table37[[#This Row],[Mins]]*Table37[[#This Row],[Adj mins]],0)</f>
        <v>1.8571428571428572</v>
      </c>
      <c r="R1080" s="15">
        <v>0</v>
      </c>
      <c r="S1080" s="16" t="s">
        <v>374</v>
      </c>
      <c r="T1080" s="17">
        <v>6.0000000000000001E-3</v>
      </c>
      <c r="U1080" s="16">
        <v>0</v>
      </c>
      <c r="V1080" s="71">
        <v>0</v>
      </c>
      <c r="W1080" s="401" t="str">
        <f>IF(ISNA(MATCH($D1080,'My Squad'!$C$2:$C$16,0)),"","Yes")</f>
        <v/>
      </c>
    </row>
    <row r="1081" spans="1:23" ht="15.75" thickBot="1" x14ac:dyDescent="0.3">
      <c r="A1081" s="577">
        <v>36</v>
      </c>
      <c r="B1081" s="73">
        <v>12</v>
      </c>
      <c r="C1081" s="5" t="s">
        <v>61</v>
      </c>
      <c r="D1081" s="5" t="s">
        <v>165</v>
      </c>
      <c r="E1081" s="70" t="s">
        <v>14</v>
      </c>
      <c r="F1081" s="71">
        <v>4.7</v>
      </c>
      <c r="G1081" s="71">
        <v>0.192</v>
      </c>
      <c r="H1081" s="71">
        <v>0.48399999999999999</v>
      </c>
      <c r="I1081" s="71">
        <v>0.76600000000000001</v>
      </c>
      <c r="J1081" s="71">
        <v>0</v>
      </c>
      <c r="K1081" s="71">
        <v>1.337</v>
      </c>
      <c r="L1081" s="71">
        <v>0.253</v>
      </c>
      <c r="M1081" s="72">
        <v>3.032</v>
      </c>
      <c r="N1081" s="23">
        <v>0.21957446808510639</v>
      </c>
      <c r="O1081" s="16">
        <v>70.491</v>
      </c>
      <c r="P1081" s="15">
        <v>90</v>
      </c>
      <c r="Q1081" s="15">
        <f>IFERROR(Table37[[#This Row],[Total]]/Table37[[#This Row],[Mins]]*Table37[[#This Row],[Adj mins]],0)</f>
        <v>3.8711324849980846</v>
      </c>
      <c r="R1081" s="15">
        <v>7.5</v>
      </c>
      <c r="S1081" s="16">
        <v>75</v>
      </c>
      <c r="T1081" s="17">
        <v>8.8000000000000009E-2</v>
      </c>
      <c r="U1081" s="16">
        <v>35</v>
      </c>
      <c r="V1081" s="71">
        <v>3.9</v>
      </c>
      <c r="W1081" s="401" t="str">
        <f>IF(ISNA(MATCH($D1081,'My Squad'!$C$2:$C$16,0)),"","Yes")</f>
        <v/>
      </c>
    </row>
    <row r="1082" spans="1:23" ht="15.75" thickBot="1" x14ac:dyDescent="0.3">
      <c r="A1082" s="577">
        <v>32</v>
      </c>
      <c r="B1082" s="73">
        <v>12</v>
      </c>
      <c r="C1082" s="5" t="s">
        <v>61</v>
      </c>
      <c r="D1082" s="5" t="s">
        <v>220</v>
      </c>
      <c r="E1082" s="70" t="s">
        <v>14</v>
      </c>
      <c r="F1082" s="71">
        <v>4.4000000000000004</v>
      </c>
      <c r="G1082" s="71">
        <v>0.22</v>
      </c>
      <c r="H1082" s="71">
        <v>0.20200000000000001</v>
      </c>
      <c r="I1082" s="71">
        <v>0.66666666666666663</v>
      </c>
      <c r="J1082" s="71">
        <v>0</v>
      </c>
      <c r="K1082" s="71">
        <v>1.2106666666666666</v>
      </c>
      <c r="L1082" s="71">
        <v>0.15066666666666667</v>
      </c>
      <c r="M1082" s="72">
        <v>2.4500000000000002</v>
      </c>
      <c r="N1082" s="23">
        <v>0.10227272727272731</v>
      </c>
      <c r="O1082" s="16">
        <v>62.948999999999998</v>
      </c>
      <c r="P1082" s="15">
        <v>90</v>
      </c>
      <c r="Q1082" s="15">
        <f>IFERROR(Table37[[#This Row],[Total]]/Table37[[#This Row],[Mins]]*Table37[[#This Row],[Adj mins]],0)</f>
        <v>3.5028356288423965</v>
      </c>
      <c r="R1082" s="15">
        <v>4.0999999999999996</v>
      </c>
      <c r="S1082" s="16">
        <v>73</v>
      </c>
      <c r="T1082" s="17">
        <v>1.3000000000000001E-2</v>
      </c>
      <c r="U1082" s="16">
        <v>12</v>
      </c>
      <c r="V1082" s="71">
        <v>2.4</v>
      </c>
      <c r="W1082" s="401" t="str">
        <f>IF(ISNA(MATCH($D1082,'My Squad'!$C$2:$C$16,0)),"","Yes")</f>
        <v/>
      </c>
    </row>
    <row r="1083" spans="1:23" ht="15.75" thickBot="1" x14ac:dyDescent="0.3">
      <c r="A1083" s="577">
        <v>52</v>
      </c>
      <c r="B1083" s="73">
        <v>12</v>
      </c>
      <c r="C1083" s="5" t="s">
        <v>61</v>
      </c>
      <c r="D1083" s="5" t="s">
        <v>161</v>
      </c>
      <c r="E1083" s="70" t="s">
        <v>14</v>
      </c>
      <c r="F1083" s="71">
        <v>4.5</v>
      </c>
      <c r="G1083" s="71">
        <v>0.184</v>
      </c>
      <c r="H1083" s="71">
        <v>9.2999999999999999E-2</v>
      </c>
      <c r="I1083" s="71">
        <v>0.90799999999999992</v>
      </c>
      <c r="J1083" s="71">
        <v>0</v>
      </c>
      <c r="K1083" s="71">
        <v>1.8279999999999998</v>
      </c>
      <c r="L1083" s="71">
        <v>0.13700000000000001</v>
      </c>
      <c r="M1083" s="72">
        <v>3.15</v>
      </c>
      <c r="N1083" s="23">
        <v>0.25555555555555554</v>
      </c>
      <c r="O1083" s="16">
        <v>85.599000000000004</v>
      </c>
      <c r="P1083" s="15">
        <v>90</v>
      </c>
      <c r="Q1083" s="15">
        <f>IFERROR(Table37[[#This Row],[Total]]/Table37[[#This Row],[Mins]]*Table37[[#This Row],[Adj mins]],0)</f>
        <v>3.3119545789086318</v>
      </c>
      <c r="R1083" s="15">
        <v>9</v>
      </c>
      <c r="S1083" s="16">
        <v>90</v>
      </c>
      <c r="T1083" s="17">
        <v>0.02</v>
      </c>
      <c r="U1083" s="16">
        <v>18</v>
      </c>
      <c r="V1083" s="71">
        <v>2</v>
      </c>
      <c r="W1083" s="401" t="str">
        <f>IF(ISNA(MATCH($D1083,'My Squad'!$C$2:$C$16,0)),"","Yes")</f>
        <v/>
      </c>
    </row>
    <row r="1084" spans="1:23" ht="15.75" thickBot="1" x14ac:dyDescent="0.3">
      <c r="A1084" s="577">
        <v>49</v>
      </c>
      <c r="B1084" s="73">
        <v>12</v>
      </c>
      <c r="C1084" s="5" t="s">
        <v>61</v>
      </c>
      <c r="D1084" s="5" t="s">
        <v>296</v>
      </c>
      <c r="E1084" s="70" t="s">
        <v>14</v>
      </c>
      <c r="F1084" s="71">
        <v>4.4000000000000004</v>
      </c>
      <c r="G1084" s="71">
        <v>1.2E-2</v>
      </c>
      <c r="H1084" s="71">
        <v>1.2E-2</v>
      </c>
      <c r="I1084" s="71">
        <v>5.5999999999999994E-2</v>
      </c>
      <c r="J1084" s="71">
        <v>0</v>
      </c>
      <c r="K1084" s="71">
        <v>0.12866666666666665</v>
      </c>
      <c r="L1084" s="71">
        <v>1.4E-2</v>
      </c>
      <c r="M1084" s="72">
        <v>0.22266666666666668</v>
      </c>
      <c r="N1084" s="23">
        <v>-0.40393939393939393</v>
      </c>
      <c r="O1084" s="16">
        <v>6.42</v>
      </c>
      <c r="P1084" s="15">
        <v>90</v>
      </c>
      <c r="Q1084" s="15">
        <f>IFERROR(Table37[[#This Row],[Total]]/Table37[[#This Row],[Mins]]*Table37[[#This Row],[Adj mins]],0)</f>
        <v>3.1214953271028043</v>
      </c>
      <c r="R1084" s="15">
        <v>0</v>
      </c>
      <c r="S1084" s="16">
        <v>0</v>
      </c>
      <c r="T1084" s="17">
        <v>1E-3</v>
      </c>
      <c r="U1084" s="16">
        <v>0</v>
      </c>
      <c r="V1084" s="71">
        <v>0</v>
      </c>
      <c r="W1084" s="401" t="str">
        <f>IF(ISNA(MATCH($D1084,'My Squad'!$C$2:$C$16,0)),"","Yes")</f>
        <v/>
      </c>
    </row>
    <row r="1085" spans="1:23" ht="15.75" thickBot="1" x14ac:dyDescent="0.3">
      <c r="A1085" s="577">
        <v>598</v>
      </c>
      <c r="B1085" s="73">
        <v>12</v>
      </c>
      <c r="C1085" s="5" t="s">
        <v>61</v>
      </c>
      <c r="D1085" s="5" t="s">
        <v>1495</v>
      </c>
      <c r="E1085" s="70" t="s">
        <v>14</v>
      </c>
      <c r="F1085" s="71">
        <v>4</v>
      </c>
      <c r="G1085" s="71">
        <v>5.6000000000000001E-2</v>
      </c>
      <c r="H1085" s="71">
        <v>5.2999999999999999E-2</v>
      </c>
      <c r="I1085" s="71">
        <v>0.16666666666666669</v>
      </c>
      <c r="J1085" s="71">
        <v>0</v>
      </c>
      <c r="K1085" s="71">
        <v>0.36399999999999999</v>
      </c>
      <c r="L1085" s="71">
        <v>5.5E-2</v>
      </c>
      <c r="M1085" s="72">
        <v>0.69466666666666665</v>
      </c>
      <c r="N1085" s="23">
        <v>-0.32633333333333336</v>
      </c>
      <c r="O1085" s="16">
        <v>18.364333333333335</v>
      </c>
      <c r="P1085" s="15">
        <v>90</v>
      </c>
      <c r="Q1085" s="15">
        <f>IFERROR(Table37[[#This Row],[Total]]/Table37[[#This Row],[Mins]]*Table37[[#This Row],[Adj mins]],0)</f>
        <v>3.4044252445864265</v>
      </c>
      <c r="R1085" s="15">
        <v>1.9</v>
      </c>
      <c r="S1085" s="16">
        <v>84</v>
      </c>
      <c r="T1085" s="17">
        <v>4.0000000000000001E-3</v>
      </c>
      <c r="U1085" s="16">
        <v>2</v>
      </c>
      <c r="V1085" s="71">
        <v>1</v>
      </c>
      <c r="W1085" s="401" t="str">
        <f>IF(ISNA(MATCH($D1085,'My Squad'!$C$2:$C$16,0)),"","Yes")</f>
        <v/>
      </c>
    </row>
    <row r="1086" spans="1:23" ht="15.75" thickBot="1" x14ac:dyDescent="0.3">
      <c r="A1086" s="577">
        <v>42</v>
      </c>
      <c r="B1086" s="73">
        <v>12</v>
      </c>
      <c r="C1086" s="5" t="s">
        <v>61</v>
      </c>
      <c r="D1086" s="5" t="s">
        <v>191</v>
      </c>
      <c r="E1086" s="70" t="s">
        <v>13</v>
      </c>
      <c r="F1086" s="71">
        <v>5</v>
      </c>
      <c r="G1086" s="71">
        <v>3.3333333333333335E-3</v>
      </c>
      <c r="H1086" s="71">
        <v>6.0000000000000001E-3</v>
      </c>
      <c r="I1086" s="71">
        <v>1.2E-2</v>
      </c>
      <c r="J1086" s="71">
        <v>0</v>
      </c>
      <c r="K1086" s="71">
        <v>5.5999999999999994E-2</v>
      </c>
      <c r="L1086" s="71">
        <v>2E-3</v>
      </c>
      <c r="M1086" s="72">
        <v>7.9333333333333339E-2</v>
      </c>
      <c r="N1086" s="23">
        <v>-0.38413333333333333</v>
      </c>
      <c r="O1086" s="16">
        <v>2.8553333333333333</v>
      </c>
      <c r="P1086" s="15">
        <v>90</v>
      </c>
      <c r="Q1086" s="15">
        <f>IFERROR(Table37[[#This Row],[Total]]/Table37[[#This Row],[Mins]]*Table37[[#This Row],[Adj mins]],0)</f>
        <v>2.500583703011908</v>
      </c>
      <c r="R1086" s="15">
        <v>0.1</v>
      </c>
      <c r="S1086" s="16">
        <v>9</v>
      </c>
      <c r="T1086" s="17">
        <v>0</v>
      </c>
      <c r="U1086" s="16">
        <v>1</v>
      </c>
      <c r="V1086" s="71">
        <v>1</v>
      </c>
      <c r="W1086" s="401" t="str">
        <f>IF(ISNA(MATCH($D1086,'My Squad'!$C$2:$C$16,0)),"","Yes")</f>
        <v/>
      </c>
    </row>
    <row r="1087" spans="1:23" ht="15.75" thickBot="1" x14ac:dyDescent="0.3">
      <c r="A1087" s="577">
        <v>233</v>
      </c>
      <c r="B1087" s="73">
        <v>12</v>
      </c>
      <c r="C1087" s="5" t="s">
        <v>61</v>
      </c>
      <c r="D1087" s="5" t="s">
        <v>185</v>
      </c>
      <c r="E1087" s="70" t="s">
        <v>13</v>
      </c>
      <c r="F1087" s="71">
        <v>5</v>
      </c>
      <c r="G1087" s="71">
        <v>0.69833333333333336</v>
      </c>
      <c r="H1087" s="71">
        <v>0.21299999999999999</v>
      </c>
      <c r="I1087" s="71">
        <v>0.25933333333333336</v>
      </c>
      <c r="J1087" s="71">
        <v>0</v>
      </c>
      <c r="K1087" s="71">
        <v>1.3626666666666667</v>
      </c>
      <c r="L1087" s="71">
        <v>0.24533333333333332</v>
      </c>
      <c r="M1087" s="72">
        <v>2.7786666666666666</v>
      </c>
      <c r="N1087" s="23">
        <v>0.15573333333333333</v>
      </c>
      <c r="O1087" s="16">
        <v>72.787666666666667</v>
      </c>
      <c r="P1087" s="15">
        <v>90</v>
      </c>
      <c r="Q1087" s="15">
        <f>IFERROR(Table37[[#This Row],[Total]]/Table37[[#This Row],[Mins]]*Table37[[#This Row],[Adj mins]],0)</f>
        <v>3.4357468985130266</v>
      </c>
      <c r="R1087" s="15">
        <v>6</v>
      </c>
      <c r="S1087" s="16">
        <v>68</v>
      </c>
      <c r="T1087" s="17">
        <v>6.4000000000000001E-2</v>
      </c>
      <c r="U1087" s="16">
        <v>27</v>
      </c>
      <c r="V1087" s="71">
        <v>3.4</v>
      </c>
      <c r="W1087" s="401" t="str">
        <f>IF(ISNA(MATCH($D1087,'My Squad'!$C$2:$C$16,0)),"","Yes")</f>
        <v/>
      </c>
    </row>
    <row r="1088" spans="1:23" ht="15.75" thickBot="1" x14ac:dyDescent="0.3">
      <c r="A1088" s="577">
        <v>31</v>
      </c>
      <c r="B1088" s="73">
        <v>12</v>
      </c>
      <c r="C1088" s="5" t="s">
        <v>61</v>
      </c>
      <c r="D1088" s="5" t="s">
        <v>297</v>
      </c>
      <c r="E1088" s="70" t="s">
        <v>13</v>
      </c>
      <c r="F1088" s="71">
        <v>5.3</v>
      </c>
      <c r="G1088" s="71">
        <v>6.6666666666666671E-3</v>
      </c>
      <c r="H1088" s="71">
        <v>3.0000000000000001E-3</v>
      </c>
      <c r="I1088" s="71">
        <v>1E-3</v>
      </c>
      <c r="J1088" s="71">
        <v>0</v>
      </c>
      <c r="K1088" s="71">
        <v>8.6666666666666663E-3</v>
      </c>
      <c r="L1088" s="71">
        <v>2E-3</v>
      </c>
      <c r="M1088" s="72">
        <v>2.1333333333333333E-2</v>
      </c>
      <c r="N1088" s="23">
        <v>-0.37333333333333335</v>
      </c>
      <c r="O1088" s="16">
        <v>0.39</v>
      </c>
      <c r="P1088" s="15">
        <v>90</v>
      </c>
      <c r="Q1088" s="15">
        <f>IFERROR(Table37[[#This Row],[Total]]/Table37[[#This Row],[Mins]]*Table37[[#This Row],[Adj mins]],0)</f>
        <v>4.9230769230769225</v>
      </c>
      <c r="R1088" s="15">
        <v>0.3</v>
      </c>
      <c r="S1088" s="16">
        <v>6</v>
      </c>
      <c r="T1088" s="17">
        <v>1E-3</v>
      </c>
      <c r="U1088" s="16">
        <v>4</v>
      </c>
      <c r="V1088" s="71">
        <v>1</v>
      </c>
      <c r="W1088" s="401" t="str">
        <f>IF(ISNA(MATCH($D1088,'My Squad'!$C$2:$C$16,0)),"","Yes")</f>
        <v/>
      </c>
    </row>
    <row r="1089" spans="1:23" ht="15.75" thickBot="1" x14ac:dyDescent="0.3">
      <c r="A1089" s="577">
        <v>53</v>
      </c>
      <c r="B1089" s="73">
        <v>12</v>
      </c>
      <c r="C1089" s="5" t="s">
        <v>61</v>
      </c>
      <c r="D1089" s="5" t="s">
        <v>244</v>
      </c>
      <c r="E1089" s="70" t="s">
        <v>13</v>
      </c>
      <c r="F1089" s="71">
        <v>5.4</v>
      </c>
      <c r="G1089" s="71">
        <v>0.15</v>
      </c>
      <c r="H1089" s="71">
        <v>0.13700000000000001</v>
      </c>
      <c r="I1089" s="71">
        <v>6.4666666666666664E-2</v>
      </c>
      <c r="J1089" s="71">
        <v>0</v>
      </c>
      <c r="K1089" s="71">
        <v>0.35966666666666669</v>
      </c>
      <c r="L1089" s="71">
        <v>7.1999999999999995E-2</v>
      </c>
      <c r="M1089" s="72">
        <v>0.78333333333333333</v>
      </c>
      <c r="N1089" s="23">
        <v>-0.22530864197530864</v>
      </c>
      <c r="O1089" s="16">
        <v>18.114000000000001</v>
      </c>
      <c r="P1089" s="15">
        <v>90</v>
      </c>
      <c r="Q1089" s="15">
        <f>IFERROR(Table37[[#This Row],[Total]]/Table37[[#This Row],[Mins]]*Table37[[#This Row],[Adj mins]],0)</f>
        <v>3.8920172242464393</v>
      </c>
      <c r="R1089" s="15">
        <v>5.7</v>
      </c>
      <c r="S1089" s="16">
        <v>64</v>
      </c>
      <c r="T1089" s="17">
        <v>3.0000000000000001E-3</v>
      </c>
      <c r="U1089" s="16">
        <v>19</v>
      </c>
      <c r="V1089" s="71">
        <v>2.4</v>
      </c>
      <c r="W1089" s="401" t="str">
        <f>IF(ISNA(MATCH($D1089,'My Squad'!$C$2:$C$16,0)),"","Yes")</f>
        <v/>
      </c>
    </row>
    <row r="1090" spans="1:23" ht="15.75" thickBot="1" x14ac:dyDescent="0.3">
      <c r="A1090" s="577">
        <v>48</v>
      </c>
      <c r="B1090" s="73">
        <v>12</v>
      </c>
      <c r="C1090" s="5" t="s">
        <v>61</v>
      </c>
      <c r="D1090" s="5" t="s">
        <v>154</v>
      </c>
      <c r="E1090" s="70" t="s">
        <v>13</v>
      </c>
      <c r="F1090" s="71">
        <v>5.2</v>
      </c>
      <c r="G1090" s="71">
        <v>0.57999999999999996</v>
      </c>
      <c r="H1090" s="71">
        <v>0.47599999999999998</v>
      </c>
      <c r="I1090" s="71">
        <v>0.28133333333333332</v>
      </c>
      <c r="J1090" s="71">
        <v>0</v>
      </c>
      <c r="K1090" s="71">
        <v>1.5370000000000001</v>
      </c>
      <c r="L1090" s="71">
        <v>0.23933333333333334</v>
      </c>
      <c r="M1090" s="72">
        <v>3.1136666666666666</v>
      </c>
      <c r="N1090" s="23">
        <v>0.21416666666666664</v>
      </c>
      <c r="O1090" s="16">
        <v>79.73533333333333</v>
      </c>
      <c r="P1090" s="15">
        <v>90</v>
      </c>
      <c r="Q1090" s="15">
        <f>IFERROR(Table37[[#This Row],[Total]]/Table37[[#This Row],[Mins]]*Table37[[#This Row],[Adj mins]],0)</f>
        <v>3.5145021445950353</v>
      </c>
      <c r="R1090" s="15">
        <v>4.7</v>
      </c>
      <c r="S1090" s="16">
        <v>61</v>
      </c>
      <c r="T1090" s="17">
        <v>8.0000000000000002E-3</v>
      </c>
      <c r="U1090" s="16">
        <v>12</v>
      </c>
      <c r="V1090" s="71">
        <v>1.7</v>
      </c>
      <c r="W1090" s="401" t="str">
        <f>IF(ISNA(MATCH($D1090,'My Squad'!$C$2:$C$16,0)),"","Yes")</f>
        <v/>
      </c>
    </row>
    <row r="1091" spans="1:23" ht="15.75" thickBot="1" x14ac:dyDescent="0.3">
      <c r="A1091" s="577">
        <v>28</v>
      </c>
      <c r="B1091" s="73">
        <v>12</v>
      </c>
      <c r="C1091" s="5" t="s">
        <v>61</v>
      </c>
      <c r="D1091" s="5" t="s">
        <v>143</v>
      </c>
      <c r="E1091" s="70" t="s">
        <v>13</v>
      </c>
      <c r="F1091" s="71">
        <v>6.3</v>
      </c>
      <c r="G1091" s="71">
        <v>0.80666666666666664</v>
      </c>
      <c r="H1091" s="71">
        <v>0.745</v>
      </c>
      <c r="I1091" s="71">
        <v>0.25900000000000001</v>
      </c>
      <c r="J1091" s="71">
        <v>0</v>
      </c>
      <c r="K1091" s="71">
        <v>1.4086666666666665</v>
      </c>
      <c r="L1091" s="71">
        <v>0.22933333333333333</v>
      </c>
      <c r="M1091" s="72">
        <v>3.4486666666666665</v>
      </c>
      <c r="N1091" s="23">
        <v>0.22994708994708993</v>
      </c>
      <c r="O1091" s="16">
        <v>72.536666666666662</v>
      </c>
      <c r="P1091" s="15">
        <v>90</v>
      </c>
      <c r="Q1091" s="15">
        <f>IFERROR(Table37[[#This Row],[Total]]/Table37[[#This Row],[Mins]]*Table37[[#This Row],[Adj mins]],0)</f>
        <v>4.2789393869767016</v>
      </c>
      <c r="R1091" s="15">
        <v>4.8</v>
      </c>
      <c r="S1091" s="16">
        <v>54</v>
      </c>
      <c r="T1091" s="17">
        <v>1.1000000000000001E-2</v>
      </c>
      <c r="U1091" s="16">
        <v>18</v>
      </c>
      <c r="V1091" s="71">
        <v>2.2000000000000002</v>
      </c>
      <c r="W1091" s="401" t="str">
        <f>IF(ISNA(MATCH($D1091,'My Squad'!$C$2:$C$16,0)),"","Yes")</f>
        <v/>
      </c>
    </row>
    <row r="1092" spans="1:23" ht="15.75" thickBot="1" x14ac:dyDescent="0.3">
      <c r="A1092" s="577">
        <v>29</v>
      </c>
      <c r="B1092" s="73">
        <v>12</v>
      </c>
      <c r="C1092" s="5" t="s">
        <v>61</v>
      </c>
      <c r="D1092" s="5" t="s">
        <v>186</v>
      </c>
      <c r="E1092" s="70" t="s">
        <v>13</v>
      </c>
      <c r="F1092" s="71">
        <v>5.2</v>
      </c>
      <c r="G1092" s="71">
        <v>0.25666666666666665</v>
      </c>
      <c r="H1092" s="71">
        <v>0.17</v>
      </c>
      <c r="I1092" s="71">
        <v>8.8666666666666671E-2</v>
      </c>
      <c r="J1092" s="71">
        <v>0</v>
      </c>
      <c r="K1092" s="71">
        <v>0.48233333333333328</v>
      </c>
      <c r="L1092" s="71">
        <v>0.10100000000000001</v>
      </c>
      <c r="M1092" s="72">
        <v>1.0986666666666667</v>
      </c>
      <c r="N1092" s="23">
        <v>-0.17333333333333331</v>
      </c>
      <c r="O1092" s="16">
        <v>25.062999999999999</v>
      </c>
      <c r="P1092" s="15">
        <v>90</v>
      </c>
      <c r="Q1092" s="15">
        <f>IFERROR(Table37[[#This Row],[Total]]/Table37[[#This Row],[Mins]]*Table37[[#This Row],[Adj mins]],0)</f>
        <v>3.945257949966086</v>
      </c>
      <c r="R1092" s="15">
        <v>3.1</v>
      </c>
      <c r="S1092" s="16">
        <v>35</v>
      </c>
      <c r="T1092" s="17">
        <v>4.0000000000000001E-3</v>
      </c>
      <c r="U1092" s="16">
        <v>15</v>
      </c>
      <c r="V1092" s="71">
        <v>1.9</v>
      </c>
      <c r="W1092" s="401" t="str">
        <f>IF(ISNA(MATCH($D1092,'My Squad'!$C$2:$C$16,0)),"","Yes")</f>
        <v/>
      </c>
    </row>
    <row r="1093" spans="1:23" ht="15.75" thickBot="1" x14ac:dyDescent="0.3">
      <c r="A1093" s="577">
        <v>54</v>
      </c>
      <c r="B1093" s="73">
        <v>12</v>
      </c>
      <c r="C1093" s="5" t="s">
        <v>61</v>
      </c>
      <c r="D1093" s="5" t="s">
        <v>542</v>
      </c>
      <c r="E1093" s="70" t="s">
        <v>13</v>
      </c>
      <c r="F1093" s="71">
        <v>5.4</v>
      </c>
      <c r="G1093" s="71">
        <v>1.1866666666666668</v>
      </c>
      <c r="H1093" s="71">
        <v>0.63700000000000001</v>
      </c>
      <c r="I1093" s="71">
        <v>0.28366666666666668</v>
      </c>
      <c r="J1093" s="71">
        <v>0</v>
      </c>
      <c r="K1093" s="71">
        <v>1.5173333333333332</v>
      </c>
      <c r="L1093" s="71">
        <v>0.23400000000000001</v>
      </c>
      <c r="M1093" s="72">
        <v>3.8586666666666667</v>
      </c>
      <c r="N1093" s="23">
        <v>0.34419753086419752</v>
      </c>
      <c r="O1093" s="16">
        <v>80.769333333333336</v>
      </c>
      <c r="P1093" s="15">
        <v>90</v>
      </c>
      <c r="Q1093" s="15">
        <f>IFERROR(Table37[[#This Row],[Total]]/Table37[[#This Row],[Mins]]*Table37[[#This Row],[Adj mins]],0)</f>
        <v>4.29965168298199</v>
      </c>
      <c r="R1093" s="15">
        <v>8.1999999999999993</v>
      </c>
      <c r="S1093" s="16">
        <v>82</v>
      </c>
      <c r="T1093" s="17">
        <v>0.23199999999999998</v>
      </c>
      <c r="U1093" s="16">
        <v>35</v>
      </c>
      <c r="V1093" s="71">
        <v>3.9</v>
      </c>
      <c r="W1093" s="401" t="str">
        <f>IF(ISNA(MATCH($D1093,'My Squad'!$C$2:$C$16,0)),"","Yes")</f>
        <v/>
      </c>
    </row>
    <row r="1094" spans="1:23" ht="15.75" thickBot="1" x14ac:dyDescent="0.3">
      <c r="A1094" s="577">
        <v>57</v>
      </c>
      <c r="B1094" s="73">
        <v>12</v>
      </c>
      <c r="C1094" s="5" t="s">
        <v>61</v>
      </c>
      <c r="D1094" s="5" t="s">
        <v>188</v>
      </c>
      <c r="E1094" s="70" t="s">
        <v>13</v>
      </c>
      <c r="F1094" s="71">
        <v>5.5</v>
      </c>
      <c r="G1094" s="71">
        <v>0.83833333333333337</v>
      </c>
      <c r="H1094" s="71">
        <v>0.70699999999999996</v>
      </c>
      <c r="I1094" s="71">
        <v>0.30366666666666664</v>
      </c>
      <c r="J1094" s="71">
        <v>0</v>
      </c>
      <c r="K1094" s="71">
        <v>1.7076666666666667</v>
      </c>
      <c r="L1094" s="71">
        <v>0.39233333333333331</v>
      </c>
      <c r="M1094" s="72">
        <v>3.9489999999999998</v>
      </c>
      <c r="N1094" s="23">
        <v>0.35436363636363633</v>
      </c>
      <c r="O1094" s="16">
        <v>85.162999999999997</v>
      </c>
      <c r="P1094" s="15">
        <v>90</v>
      </c>
      <c r="Q1094" s="15">
        <f>IFERROR(Table37[[#This Row],[Total]]/Table37[[#This Row],[Mins]]*Table37[[#This Row],[Adj mins]],0)</f>
        <v>4.1732912180172139</v>
      </c>
      <c r="R1094" s="15">
        <v>8.9</v>
      </c>
      <c r="S1094" s="16">
        <v>89</v>
      </c>
      <c r="T1094" s="17">
        <v>1.6E-2</v>
      </c>
      <c r="U1094" s="16">
        <v>31</v>
      </c>
      <c r="V1094" s="71">
        <v>3.4</v>
      </c>
      <c r="W1094" s="401" t="str">
        <f>IF(ISNA(MATCH($D1094,'My Squad'!$C$2:$C$16,0)),"","Yes")</f>
        <v>Yes</v>
      </c>
    </row>
    <row r="1095" spans="1:23" ht="15.75" thickBot="1" x14ac:dyDescent="0.3">
      <c r="A1095" s="577">
        <v>569</v>
      </c>
      <c r="B1095" s="73">
        <v>12</v>
      </c>
      <c r="C1095" s="5" t="s">
        <v>61</v>
      </c>
      <c r="D1095" s="5" t="s">
        <v>1496</v>
      </c>
      <c r="E1095" s="70" t="s">
        <v>13</v>
      </c>
      <c r="F1095" s="71">
        <v>5.3</v>
      </c>
      <c r="G1095" s="71">
        <v>6.5000000000000002E-2</v>
      </c>
      <c r="H1095" s="71">
        <v>3.9E-2</v>
      </c>
      <c r="I1095" s="71">
        <v>2.3666666666666666E-2</v>
      </c>
      <c r="J1095" s="71">
        <v>0</v>
      </c>
      <c r="K1095" s="71">
        <v>0.12366666666666667</v>
      </c>
      <c r="L1095" s="71">
        <v>2.5333333333333333E-2</v>
      </c>
      <c r="M1095" s="72">
        <v>0.27666666666666667</v>
      </c>
      <c r="N1095" s="23">
        <v>-0.32515723270440255</v>
      </c>
      <c r="O1095" s="16">
        <v>6.2423333333333337</v>
      </c>
      <c r="P1095" s="15">
        <v>90</v>
      </c>
      <c r="Q1095" s="15">
        <f>IFERROR(Table37[[#This Row],[Total]]/Table37[[#This Row],[Mins]]*Table37[[#This Row],[Adj mins]],0)</f>
        <v>3.9888930421316813</v>
      </c>
      <c r="R1095" s="15">
        <v>1.8</v>
      </c>
      <c r="S1095" s="16">
        <v>33</v>
      </c>
      <c r="T1095" s="17">
        <v>0</v>
      </c>
      <c r="U1095" s="16">
        <v>3</v>
      </c>
      <c r="V1095" s="71">
        <v>0.6</v>
      </c>
      <c r="W1095" s="401" t="str">
        <f>IF(ISNA(MATCH($D1095,'My Squad'!$C$2:$C$16,0)),"","Yes")</f>
        <v/>
      </c>
    </row>
    <row r="1096" spans="1:23" ht="15.75" thickBot="1" x14ac:dyDescent="0.3">
      <c r="A1096" s="577">
        <v>38</v>
      </c>
      <c r="B1096" s="73">
        <v>12</v>
      </c>
      <c r="C1096" s="5" t="s">
        <v>61</v>
      </c>
      <c r="D1096" s="5" t="s">
        <v>282</v>
      </c>
      <c r="E1096" s="70" t="s">
        <v>15</v>
      </c>
      <c r="F1096" s="71">
        <v>6.1</v>
      </c>
      <c r="G1096" s="71">
        <v>0.31466666666666665</v>
      </c>
      <c r="H1096" s="71">
        <v>0.04</v>
      </c>
      <c r="I1096" s="71">
        <v>0</v>
      </c>
      <c r="J1096" s="71">
        <v>0</v>
      </c>
      <c r="K1096" s="71">
        <v>0.20100000000000001</v>
      </c>
      <c r="L1096" s="71">
        <v>0.12433333333333334</v>
      </c>
      <c r="M1096" s="72">
        <v>0.68</v>
      </c>
      <c r="N1096" s="23">
        <v>-0.21639344262295079</v>
      </c>
      <c r="O1096" s="16">
        <v>12.377666666666666</v>
      </c>
      <c r="P1096" s="15">
        <v>90</v>
      </c>
      <c r="Q1096" s="15">
        <f>IFERROR(Table37[[#This Row],[Total]]/Table37[[#This Row],[Mins]]*Table37[[#This Row],[Adj mins]],0)</f>
        <v>4.9443890878733203</v>
      </c>
      <c r="R1096" s="15">
        <v>2.7</v>
      </c>
      <c r="S1096" s="16">
        <v>27</v>
      </c>
      <c r="T1096" s="17">
        <v>5.0999999999999997E-2</v>
      </c>
      <c r="U1096" s="16">
        <v>29</v>
      </c>
      <c r="V1096" s="71">
        <v>3.2</v>
      </c>
      <c r="W1096" s="401" t="str">
        <f>IF(ISNA(MATCH($D1096,'My Squad'!$C$2:$C$16,0)),"","Yes")</f>
        <v/>
      </c>
    </row>
    <row r="1097" spans="1:23" ht="15.75" thickBot="1" x14ac:dyDescent="0.3">
      <c r="A1097" s="577">
        <v>58</v>
      </c>
      <c r="B1097" s="73">
        <v>12</v>
      </c>
      <c r="C1097" s="5" t="s">
        <v>61</v>
      </c>
      <c r="D1097" s="5" t="s">
        <v>62</v>
      </c>
      <c r="E1097" s="70" t="s">
        <v>15</v>
      </c>
      <c r="F1097" s="71">
        <v>9.1</v>
      </c>
      <c r="G1097" s="71">
        <v>2.0906666666666665</v>
      </c>
      <c r="H1097" s="71">
        <v>0.41099999999999998</v>
      </c>
      <c r="I1097" s="71">
        <v>0</v>
      </c>
      <c r="J1097" s="71">
        <v>0</v>
      </c>
      <c r="K1097" s="71">
        <v>1.6696666666666666</v>
      </c>
      <c r="L1097" s="71">
        <v>0.90800000000000003</v>
      </c>
      <c r="M1097" s="72">
        <v>5.0793333333333335</v>
      </c>
      <c r="N1097" s="23">
        <v>0.3383882783882784</v>
      </c>
      <c r="O1097" s="16">
        <v>80.907333333333327</v>
      </c>
      <c r="P1097" s="15">
        <v>90</v>
      </c>
      <c r="Q1097" s="15">
        <f>IFERROR(Table37[[#This Row],[Total]]/Table37[[#This Row],[Mins]]*Table37[[#This Row],[Adj mins]],0)</f>
        <v>5.6501676815451427</v>
      </c>
      <c r="R1097" s="15">
        <v>7.6</v>
      </c>
      <c r="S1097" s="16">
        <v>76</v>
      </c>
      <c r="T1097" s="17">
        <v>0.28899999999999998</v>
      </c>
      <c r="U1097" s="16">
        <v>51</v>
      </c>
      <c r="V1097" s="71">
        <v>5.7</v>
      </c>
      <c r="W1097" s="401" t="str">
        <f>IF(ISNA(MATCH($D1097,'My Squad'!$C$2:$C$16,0)),"","Yes")</f>
        <v/>
      </c>
    </row>
    <row r="1098" spans="1:23" ht="15.75" thickBot="1" x14ac:dyDescent="0.3">
      <c r="A1098" s="577">
        <v>84</v>
      </c>
      <c r="B1098" s="73">
        <v>12</v>
      </c>
      <c r="C1098" s="5" t="s">
        <v>65</v>
      </c>
      <c r="D1098" s="5" t="s">
        <v>607</v>
      </c>
      <c r="E1098" s="70" t="s">
        <v>16</v>
      </c>
      <c r="F1098" s="71">
        <v>4.4000000000000004</v>
      </c>
      <c r="G1098" s="71">
        <v>0</v>
      </c>
      <c r="H1098" s="71">
        <v>0</v>
      </c>
      <c r="I1098" s="71">
        <v>3.6666666666666667E-2</v>
      </c>
      <c r="J1098" s="71">
        <v>4.5333333333333337E-2</v>
      </c>
      <c r="K1098" s="71">
        <v>9.2999999999999999E-2</v>
      </c>
      <c r="L1098" s="71">
        <v>1.6666666666666666E-2</v>
      </c>
      <c r="M1098" s="72">
        <v>0.19166666666666668</v>
      </c>
      <c r="N1098" s="23">
        <v>-0.41098484848484845</v>
      </c>
      <c r="O1098" s="16">
        <v>3.96</v>
      </c>
      <c r="P1098" s="15">
        <v>90</v>
      </c>
      <c r="Q1098" s="15">
        <f>IFERROR(Table37[[#This Row],[Total]]/Table37[[#This Row],[Mins]]*Table37[[#This Row],[Adj mins]],0)</f>
        <v>4.3560606060606064</v>
      </c>
      <c r="R1098" s="15">
        <v>2</v>
      </c>
      <c r="S1098" s="16">
        <v>90</v>
      </c>
      <c r="T1098" s="17">
        <v>1E-3</v>
      </c>
      <c r="U1098" s="16">
        <v>7</v>
      </c>
      <c r="V1098" s="71">
        <v>3.5</v>
      </c>
      <c r="W1098" s="401" t="str">
        <f>IF(ISNA(MATCH($D1098,'My Squad'!$C$2:$C$16,0)),"","Yes")</f>
        <v/>
      </c>
    </row>
    <row r="1099" spans="1:23" ht="15.75" thickBot="1" x14ac:dyDescent="0.3">
      <c r="A1099" s="577">
        <v>152</v>
      </c>
      <c r="B1099" s="73">
        <v>12</v>
      </c>
      <c r="C1099" s="5" t="s">
        <v>65</v>
      </c>
      <c r="D1099" s="5" t="s">
        <v>1490</v>
      </c>
      <c r="E1099" s="70" t="s">
        <v>16</v>
      </c>
      <c r="F1099" s="71">
        <v>4.5</v>
      </c>
      <c r="G1099" s="71">
        <v>0</v>
      </c>
      <c r="H1099" s="71">
        <v>0</v>
      </c>
      <c r="I1099" s="71">
        <v>0.22766666666666668</v>
      </c>
      <c r="J1099" s="71">
        <v>0.95533333333333337</v>
      </c>
      <c r="K1099" s="71">
        <v>1.9346666666666668</v>
      </c>
      <c r="L1099" s="71">
        <v>0.17233333333333334</v>
      </c>
      <c r="M1099" s="72">
        <v>3.29</v>
      </c>
      <c r="N1099" s="23">
        <v>0.28666666666666668</v>
      </c>
      <c r="O1099" s="16">
        <v>85.71</v>
      </c>
      <c r="P1099" s="15">
        <v>90</v>
      </c>
      <c r="Q1099" s="15">
        <f>IFERROR(Table37[[#This Row],[Total]]/Table37[[#This Row],[Mins]]*Table37[[#This Row],[Adj mins]],0)</f>
        <v>3.454672733636682</v>
      </c>
      <c r="R1099" s="15">
        <v>5</v>
      </c>
      <c r="S1099" s="16">
        <v>90</v>
      </c>
      <c r="T1099" s="17">
        <v>8.0000000000000002E-3</v>
      </c>
      <c r="U1099" s="16">
        <v>17</v>
      </c>
      <c r="V1099" s="71">
        <v>3.4</v>
      </c>
      <c r="W1099" s="401" t="str">
        <f>IF(ISNA(MATCH($D1099,'My Squad'!$C$2:$C$16,0)),"","Yes")</f>
        <v/>
      </c>
    </row>
    <row r="1100" spans="1:23" ht="15.75" thickBot="1" x14ac:dyDescent="0.3">
      <c r="A1100" s="577">
        <v>599</v>
      </c>
      <c r="B1100" s="73">
        <v>12</v>
      </c>
      <c r="C1100" s="5" t="s">
        <v>65</v>
      </c>
      <c r="D1100" s="5" t="s">
        <v>1497</v>
      </c>
      <c r="E1100" s="70" t="s">
        <v>16</v>
      </c>
      <c r="F1100" s="71">
        <v>4</v>
      </c>
      <c r="G1100" s="71">
        <v>0</v>
      </c>
      <c r="H1100" s="71">
        <v>0</v>
      </c>
      <c r="I1100" s="71">
        <v>-3.6666666666666666E-3</v>
      </c>
      <c r="J1100" s="71">
        <v>3.0000000000000001E-3</v>
      </c>
      <c r="K1100" s="71">
        <v>7.3333333333333332E-3</v>
      </c>
      <c r="L1100" s="71">
        <v>0</v>
      </c>
      <c r="M1100" s="72">
        <v>6.6666666666666671E-3</v>
      </c>
      <c r="N1100" s="23">
        <v>-0.49833333333333335</v>
      </c>
      <c r="O1100" s="16">
        <v>0.33</v>
      </c>
      <c r="P1100" s="15">
        <v>90</v>
      </c>
      <c r="Q1100" s="15">
        <f>IFERROR(Table37[[#This Row],[Total]]/Table37[[#This Row],[Mins]]*Table37[[#This Row],[Adj mins]],0)</f>
        <v>1.8181818181818183</v>
      </c>
      <c r="R1100" s="15">
        <v>0</v>
      </c>
      <c r="S1100" s="16">
        <v>0</v>
      </c>
      <c r="T1100" s="17">
        <v>4.0000000000000001E-3</v>
      </c>
      <c r="U1100" s="16">
        <v>0</v>
      </c>
      <c r="V1100" s="71">
        <v>0</v>
      </c>
      <c r="W1100" s="401" t="str">
        <f>IF(ISNA(MATCH($D1100,'My Squad'!$C$2:$C$16,0)),"","Yes")</f>
        <v/>
      </c>
    </row>
    <row r="1101" spans="1:23" ht="15.75" thickBot="1" x14ac:dyDescent="0.3">
      <c r="A1101" s="577">
        <v>81</v>
      </c>
      <c r="B1101" s="73">
        <v>12</v>
      </c>
      <c r="C1101" s="5" t="s">
        <v>65</v>
      </c>
      <c r="D1101" s="5" t="s">
        <v>205</v>
      </c>
      <c r="E1101" s="70" t="s">
        <v>14</v>
      </c>
      <c r="F1101" s="71">
        <v>4.5</v>
      </c>
      <c r="G1101" s="71">
        <v>0</v>
      </c>
      <c r="H1101" s="71">
        <v>7.2999999999999995E-2</v>
      </c>
      <c r="I1101" s="71">
        <v>0.16133333333333333</v>
      </c>
      <c r="J1101" s="71">
        <v>0</v>
      </c>
      <c r="K1101" s="71">
        <v>0.98466666666666658</v>
      </c>
      <c r="L1101" s="71">
        <v>5.0999999999999997E-2</v>
      </c>
      <c r="M1101" s="72">
        <v>1.27</v>
      </c>
      <c r="N1101" s="23">
        <v>-0.16222222222222221</v>
      </c>
      <c r="O1101" s="16">
        <v>52.915666666666667</v>
      </c>
      <c r="P1101" s="15">
        <v>90</v>
      </c>
      <c r="Q1101" s="15">
        <f>IFERROR(Table37[[#This Row],[Total]]/Table37[[#This Row],[Mins]]*Table37[[#This Row],[Adj mins]],0)</f>
        <v>2.1600408196690331</v>
      </c>
      <c r="R1101" s="15">
        <v>4.8</v>
      </c>
      <c r="S1101" s="16">
        <v>48</v>
      </c>
      <c r="T1101" s="17">
        <v>2E-3</v>
      </c>
      <c r="U1101" s="16">
        <v>16</v>
      </c>
      <c r="V1101" s="71">
        <v>1.8</v>
      </c>
      <c r="W1101" s="401" t="str">
        <f>IF(ISNA(MATCH($D1101,'My Squad'!$C$2:$C$16,0)),"","Yes")</f>
        <v/>
      </c>
    </row>
    <row r="1102" spans="1:23" ht="15.75" thickBot="1" x14ac:dyDescent="0.3">
      <c r="A1102" s="577">
        <v>85</v>
      </c>
      <c r="B1102" s="73">
        <v>12</v>
      </c>
      <c r="C1102" s="5" t="s">
        <v>65</v>
      </c>
      <c r="D1102" s="5" t="s">
        <v>204</v>
      </c>
      <c r="E1102" s="70" t="s">
        <v>14</v>
      </c>
      <c r="F1102" s="71">
        <v>4.4000000000000004</v>
      </c>
      <c r="G1102" s="71">
        <v>0.188</v>
      </c>
      <c r="H1102" s="71">
        <v>4.5999999999999999E-2</v>
      </c>
      <c r="I1102" s="71">
        <v>0.2596666666666666</v>
      </c>
      <c r="J1102" s="71">
        <v>0</v>
      </c>
      <c r="K1102" s="71">
        <v>1.7766666666666668</v>
      </c>
      <c r="L1102" s="71">
        <v>0.15333333333333332</v>
      </c>
      <c r="M1102" s="72">
        <v>2.4236666666666666</v>
      </c>
      <c r="N1102" s="23">
        <v>9.628787878787877E-2</v>
      </c>
      <c r="O1102" s="16">
        <v>85.967333333333329</v>
      </c>
      <c r="P1102" s="15">
        <v>90</v>
      </c>
      <c r="Q1102" s="15">
        <f>IFERROR(Table37[[#This Row],[Total]]/Table37[[#This Row],[Mins]]*Table37[[#This Row],[Adj mins]],0)</f>
        <v>2.5373591519259255</v>
      </c>
      <c r="R1102" s="15">
        <v>9</v>
      </c>
      <c r="S1102" s="16">
        <v>90</v>
      </c>
      <c r="T1102" s="17">
        <v>4.0000000000000001E-3</v>
      </c>
      <c r="U1102" s="16">
        <v>20</v>
      </c>
      <c r="V1102" s="71">
        <v>2.2000000000000002</v>
      </c>
      <c r="W1102" s="401" t="str">
        <f>IF(ISNA(MATCH($D1102,'My Squad'!$C$2:$C$16,0)),"","Yes")</f>
        <v/>
      </c>
    </row>
    <row r="1103" spans="1:23" ht="15.75" thickBot="1" x14ac:dyDescent="0.3">
      <c r="A1103" s="577">
        <v>79</v>
      </c>
      <c r="B1103" s="73">
        <v>12</v>
      </c>
      <c r="C1103" s="5" t="s">
        <v>65</v>
      </c>
      <c r="D1103" s="5" t="s">
        <v>196</v>
      </c>
      <c r="E1103" s="70" t="s">
        <v>14</v>
      </c>
      <c r="F1103" s="71">
        <v>4.8</v>
      </c>
      <c r="G1103" s="71">
        <v>0.23</v>
      </c>
      <c r="H1103" s="71">
        <v>0.3</v>
      </c>
      <c r="I1103" s="71">
        <v>0.2426666666666667</v>
      </c>
      <c r="J1103" s="71">
        <v>0</v>
      </c>
      <c r="K1103" s="71">
        <v>1.5543333333333333</v>
      </c>
      <c r="L1103" s="71">
        <v>0.28799999999999998</v>
      </c>
      <c r="M1103" s="72">
        <v>2.6150000000000002</v>
      </c>
      <c r="N1103" s="23">
        <v>0.12812500000000004</v>
      </c>
      <c r="O1103" s="16">
        <v>85.928666666666672</v>
      </c>
      <c r="P1103" s="15">
        <v>90</v>
      </c>
      <c r="Q1103" s="15">
        <f>IFERROR(Table37[[#This Row],[Total]]/Table37[[#This Row],[Mins]]*Table37[[#This Row],[Adj mins]],0)</f>
        <v>2.7388997075093293</v>
      </c>
      <c r="R1103" s="15">
        <v>6.8</v>
      </c>
      <c r="S1103" s="16">
        <v>88</v>
      </c>
      <c r="T1103" s="17">
        <v>6.0000000000000001E-3</v>
      </c>
      <c r="U1103" s="16">
        <v>17</v>
      </c>
      <c r="V1103" s="71">
        <v>2.4</v>
      </c>
      <c r="W1103" s="401" t="str">
        <f>IF(ISNA(MATCH($D1103,'My Squad'!$C$2:$C$16,0)),"","Yes")</f>
        <v/>
      </c>
    </row>
    <row r="1104" spans="1:23" ht="15.75" thickBot="1" x14ac:dyDescent="0.3">
      <c r="A1104" s="577">
        <v>59</v>
      </c>
      <c r="B1104" s="73">
        <v>12</v>
      </c>
      <c r="C1104" s="5" t="s">
        <v>65</v>
      </c>
      <c r="D1104" s="5" t="s">
        <v>300</v>
      </c>
      <c r="E1104" s="70" t="s">
        <v>14</v>
      </c>
      <c r="F1104" s="71">
        <v>4.3</v>
      </c>
      <c r="G1104" s="71">
        <v>6.0000000000000001E-3</v>
      </c>
      <c r="H1104" s="71">
        <v>3.4000000000000002E-2</v>
      </c>
      <c r="I1104" s="71">
        <v>5.4000000000000006E-2</v>
      </c>
      <c r="J1104" s="71">
        <v>0</v>
      </c>
      <c r="K1104" s="71">
        <v>0.217</v>
      </c>
      <c r="L1104" s="71">
        <v>3.2333333333333332E-2</v>
      </c>
      <c r="M1104" s="72">
        <v>0.34333333333333332</v>
      </c>
      <c r="N1104" s="23">
        <v>-0.38527131782945739</v>
      </c>
      <c r="O1104" s="16">
        <v>10.960666666666667</v>
      </c>
      <c r="P1104" s="15">
        <v>90</v>
      </c>
      <c r="Q1104" s="15">
        <f>IFERROR(Table37[[#This Row],[Total]]/Table37[[#This Row],[Mins]]*Table37[[#This Row],[Adj mins]],0)</f>
        <v>2.8191715832370292</v>
      </c>
      <c r="R1104" s="15">
        <v>0</v>
      </c>
      <c r="S1104" s="16">
        <v>0</v>
      </c>
      <c r="T1104" s="17">
        <v>2E-3</v>
      </c>
      <c r="U1104" s="16">
        <v>0</v>
      </c>
      <c r="V1104" s="71">
        <v>0</v>
      </c>
      <c r="W1104" s="401" t="str">
        <f>IF(ISNA(MATCH($D1104,'My Squad'!$C$2:$C$16,0)),"","Yes")</f>
        <v/>
      </c>
    </row>
    <row r="1105" spans="1:23" ht="15.75" thickBot="1" x14ac:dyDescent="0.3">
      <c r="A1105" s="577">
        <v>70</v>
      </c>
      <c r="B1105" s="73">
        <v>12</v>
      </c>
      <c r="C1105" s="5" t="s">
        <v>65</v>
      </c>
      <c r="D1105" s="5" t="s">
        <v>201</v>
      </c>
      <c r="E1105" s="70" t="s">
        <v>14</v>
      </c>
      <c r="F1105" s="71">
        <v>4.4000000000000004</v>
      </c>
      <c r="G1105" s="71">
        <v>4.8000000000000001E-2</v>
      </c>
      <c r="H1105" s="71">
        <v>0.21199999999999999</v>
      </c>
      <c r="I1105" s="71">
        <v>0.20700000000000002</v>
      </c>
      <c r="J1105" s="71">
        <v>0</v>
      </c>
      <c r="K1105" s="71">
        <v>1.5529999999999999</v>
      </c>
      <c r="L1105" s="71">
        <v>0.14766666666666667</v>
      </c>
      <c r="M1105" s="72">
        <v>2.1676666666666669</v>
      </c>
      <c r="N1105" s="23">
        <v>3.8106060606060643E-2</v>
      </c>
      <c r="O1105" s="16">
        <v>79.162666666666667</v>
      </c>
      <c r="P1105" s="15">
        <v>90</v>
      </c>
      <c r="Q1105" s="15">
        <f>IFERROR(Table37[[#This Row],[Total]]/Table37[[#This Row],[Mins]]*Table37[[#This Row],[Adj mins]],0)</f>
        <v>2.4644192548676145</v>
      </c>
      <c r="R1105" s="15">
        <v>8.3000000000000007</v>
      </c>
      <c r="S1105" s="16">
        <v>83</v>
      </c>
      <c r="T1105" s="17">
        <v>4.0000000000000001E-3</v>
      </c>
      <c r="U1105" s="16">
        <v>19</v>
      </c>
      <c r="V1105" s="71">
        <v>2.1</v>
      </c>
      <c r="W1105" s="401" t="str">
        <f>IF(ISNA(MATCH($D1105,'My Squad'!$C$2:$C$16,0)),"","Yes")</f>
        <v/>
      </c>
    </row>
    <row r="1106" spans="1:23" ht="15.75" thickBot="1" x14ac:dyDescent="0.3">
      <c r="A1106" s="577">
        <v>68</v>
      </c>
      <c r="B1106" s="73">
        <v>12</v>
      </c>
      <c r="C1106" s="5" t="s">
        <v>65</v>
      </c>
      <c r="D1106" s="5" t="s">
        <v>538</v>
      </c>
      <c r="E1106" s="70" t="s">
        <v>14</v>
      </c>
      <c r="F1106" s="71">
        <v>4</v>
      </c>
      <c r="G1106" s="71">
        <v>0</v>
      </c>
      <c r="H1106" s="71">
        <v>2E-3</v>
      </c>
      <c r="I1106" s="71">
        <v>0</v>
      </c>
      <c r="J1106" s="71">
        <v>0</v>
      </c>
      <c r="K1106" s="71">
        <v>3.3333333333333335E-3</v>
      </c>
      <c r="L1106" s="71">
        <v>0</v>
      </c>
      <c r="M1106" s="72">
        <v>5.3333333333333332E-3</v>
      </c>
      <c r="N1106" s="23">
        <v>-0.49866666666666665</v>
      </c>
      <c r="O1106" s="16">
        <v>0.15</v>
      </c>
      <c r="P1106" s="15">
        <v>90</v>
      </c>
      <c r="Q1106" s="15">
        <f>IFERROR(Table37[[#This Row],[Total]]/Table37[[#This Row],[Mins]]*Table37[[#This Row],[Adj mins]],0)</f>
        <v>3.2</v>
      </c>
      <c r="R1106" s="15">
        <v>0</v>
      </c>
      <c r="S1106" s="16">
        <v>0</v>
      </c>
      <c r="T1106" s="17">
        <v>4.0000000000000001E-3</v>
      </c>
      <c r="U1106" s="16">
        <v>0</v>
      </c>
      <c r="V1106" s="71">
        <v>0</v>
      </c>
      <c r="W1106" s="401" t="str">
        <f>IF(ISNA(MATCH($D1106,'My Squad'!$C$2:$C$16,0)),"","Yes")</f>
        <v/>
      </c>
    </row>
    <row r="1107" spans="1:23" ht="15.75" thickBot="1" x14ac:dyDescent="0.3">
      <c r="A1107" s="577">
        <v>592</v>
      </c>
      <c r="B1107" s="73">
        <v>12</v>
      </c>
      <c r="C1107" s="5" t="s">
        <v>65</v>
      </c>
      <c r="D1107" s="5" t="s">
        <v>1254</v>
      </c>
      <c r="E1107" s="70" t="s">
        <v>14</v>
      </c>
      <c r="F1107" s="71">
        <v>4.4000000000000004</v>
      </c>
      <c r="G1107" s="71">
        <v>7.8E-2</v>
      </c>
      <c r="H1107" s="71">
        <v>0.107</v>
      </c>
      <c r="I1107" s="71">
        <v>9.566666666666665E-2</v>
      </c>
      <c r="J1107" s="71">
        <v>0</v>
      </c>
      <c r="K1107" s="71">
        <v>0.70333333333333337</v>
      </c>
      <c r="L1107" s="71">
        <v>7.5333333333333335E-2</v>
      </c>
      <c r="M1107" s="72">
        <v>1.0593333333333332</v>
      </c>
      <c r="N1107" s="23">
        <v>-0.2137878787878788</v>
      </c>
      <c r="O1107" s="16">
        <v>35.57266666666667</v>
      </c>
      <c r="P1107" s="15">
        <v>90</v>
      </c>
      <c r="Q1107" s="15">
        <f>IFERROR(Table37[[#This Row],[Total]]/Table37[[#This Row],[Mins]]*Table37[[#This Row],[Adj mins]],0)</f>
        <v>2.6801476789295147</v>
      </c>
      <c r="R1107" s="15">
        <v>3.9</v>
      </c>
      <c r="S1107" s="16">
        <v>50</v>
      </c>
      <c r="T1107" s="17">
        <v>2E-3</v>
      </c>
      <c r="U1107" s="16">
        <v>7</v>
      </c>
      <c r="V1107" s="71">
        <v>1</v>
      </c>
      <c r="W1107" s="401" t="str">
        <f>IF(ISNA(MATCH($D1107,'My Squad'!$C$2:$C$16,0)),"","Yes")</f>
        <v/>
      </c>
    </row>
    <row r="1108" spans="1:23" ht="15.75" thickBot="1" x14ac:dyDescent="0.3">
      <c r="A1108" s="577">
        <v>580</v>
      </c>
      <c r="B1108" s="73">
        <v>12</v>
      </c>
      <c r="C1108" s="5" t="s">
        <v>65</v>
      </c>
      <c r="D1108" s="5" t="s">
        <v>1498</v>
      </c>
      <c r="E1108" s="70" t="s">
        <v>14</v>
      </c>
      <c r="F1108" s="71">
        <v>4.3</v>
      </c>
      <c r="G1108" s="71">
        <v>2.1999999999999999E-2</v>
      </c>
      <c r="H1108" s="71">
        <v>1.2E-2</v>
      </c>
      <c r="I1108" s="71">
        <v>1.7333333333333333E-2</v>
      </c>
      <c r="J1108" s="71">
        <v>0</v>
      </c>
      <c r="K1108" s="71">
        <v>0.14599999999999999</v>
      </c>
      <c r="L1108" s="71">
        <v>1.8333333333333333E-2</v>
      </c>
      <c r="M1108" s="72">
        <v>0.21566666666666667</v>
      </c>
      <c r="N1108" s="23">
        <v>-0.41496124031007753</v>
      </c>
      <c r="O1108" s="16">
        <v>7.26</v>
      </c>
      <c r="P1108" s="15">
        <v>90</v>
      </c>
      <c r="Q1108" s="15">
        <f>IFERROR(Table37[[#This Row],[Total]]/Table37[[#This Row],[Mins]]*Table37[[#This Row],[Adj mins]],0)</f>
        <v>2.6735537190082646</v>
      </c>
      <c r="R1108" s="15">
        <v>2.2000000000000002</v>
      </c>
      <c r="S1108" s="16">
        <v>65</v>
      </c>
      <c r="T1108" s="17">
        <v>1E-3</v>
      </c>
      <c r="U1108" s="16">
        <v>3</v>
      </c>
      <c r="V1108" s="71">
        <v>1</v>
      </c>
      <c r="W1108" s="401" t="str">
        <f>IF(ISNA(MATCH($D1108,'My Squad'!$C$2:$C$16,0)),"","Yes")</f>
        <v/>
      </c>
    </row>
    <row r="1109" spans="1:23" ht="15.75" thickBot="1" x14ac:dyDescent="0.3">
      <c r="A1109" s="577">
        <v>77</v>
      </c>
      <c r="B1109" s="73">
        <v>12</v>
      </c>
      <c r="C1109" s="5" t="s">
        <v>65</v>
      </c>
      <c r="D1109" s="5" t="s">
        <v>301</v>
      </c>
      <c r="E1109" s="70" t="s">
        <v>13</v>
      </c>
      <c r="F1109" s="71">
        <v>4.8</v>
      </c>
      <c r="G1109" s="71">
        <v>0</v>
      </c>
      <c r="H1109" s="71">
        <v>0</v>
      </c>
      <c r="I1109" s="71">
        <v>0</v>
      </c>
      <c r="J1109" s="71">
        <v>0</v>
      </c>
      <c r="K1109" s="71">
        <v>0</v>
      </c>
      <c r="L1109" s="71">
        <v>0</v>
      </c>
      <c r="M1109" s="72">
        <v>0</v>
      </c>
      <c r="N1109" s="23">
        <v>-0.41666666666666669</v>
      </c>
      <c r="O1109" s="16">
        <v>0</v>
      </c>
      <c r="P1109" s="15">
        <v>90</v>
      </c>
      <c r="Q1109" s="15">
        <f>IFERROR(Table37[[#This Row],[Total]]/Table37[[#This Row],[Mins]]*Table37[[#This Row],[Adj mins]],0)</f>
        <v>0</v>
      </c>
      <c r="R1109" s="15">
        <v>2.9</v>
      </c>
      <c r="S1109" s="16">
        <v>33</v>
      </c>
      <c r="T1109" s="17">
        <v>0</v>
      </c>
      <c r="U1109" s="16">
        <v>11</v>
      </c>
      <c r="V1109" s="71">
        <v>1.4</v>
      </c>
      <c r="W1109" s="401" t="str">
        <f>IF(ISNA(MATCH($D1109,'My Squad'!$C$2:$C$16,0)),"","Yes")</f>
        <v/>
      </c>
    </row>
    <row r="1110" spans="1:23" ht="15.75" thickBot="1" x14ac:dyDescent="0.3">
      <c r="A1110" s="577">
        <v>74</v>
      </c>
      <c r="B1110" s="73">
        <v>12</v>
      </c>
      <c r="C1110" s="5" t="s">
        <v>65</v>
      </c>
      <c r="D1110" s="5" t="s">
        <v>278</v>
      </c>
      <c r="E1110" s="70" t="s">
        <v>13</v>
      </c>
      <c r="F1110" s="71">
        <v>5</v>
      </c>
      <c r="G1110" s="71">
        <v>0.52333333333333332</v>
      </c>
      <c r="H1110" s="71">
        <v>0.253</v>
      </c>
      <c r="I1110" s="71">
        <v>6.6666666666666666E-2</v>
      </c>
      <c r="J1110" s="71">
        <v>0</v>
      </c>
      <c r="K1110" s="71">
        <v>0.66833333333333333</v>
      </c>
      <c r="L1110" s="71">
        <v>0.13166666666666665</v>
      </c>
      <c r="M1110" s="72">
        <v>1.643</v>
      </c>
      <c r="N1110" s="23">
        <v>-7.1399999999999991E-2</v>
      </c>
      <c r="O1110" s="16">
        <v>32.351999999999997</v>
      </c>
      <c r="P1110" s="15">
        <v>90</v>
      </c>
      <c r="Q1110" s="15">
        <f>IFERROR(Table37[[#This Row],[Total]]/Table37[[#This Row],[Mins]]*Table37[[#This Row],[Adj mins]],0)</f>
        <v>4.5706602373887248</v>
      </c>
      <c r="R1110" s="15">
        <v>4.5999999999999996</v>
      </c>
      <c r="S1110" s="16">
        <v>52</v>
      </c>
      <c r="T1110" s="17">
        <v>0</v>
      </c>
      <c r="U1110" s="16">
        <v>22</v>
      </c>
      <c r="V1110" s="71">
        <v>2.8</v>
      </c>
      <c r="W1110" s="401" t="str">
        <f>IF(ISNA(MATCH($D1110,'My Squad'!$C$2:$C$16,0)),"","Yes")</f>
        <v/>
      </c>
    </row>
    <row r="1111" spans="1:23" ht="15.75" thickBot="1" x14ac:dyDescent="0.3">
      <c r="A1111" s="577">
        <v>62</v>
      </c>
      <c r="B1111" s="73">
        <v>12</v>
      </c>
      <c r="C1111" s="5" t="s">
        <v>65</v>
      </c>
      <c r="D1111" s="5" t="s">
        <v>608</v>
      </c>
      <c r="E1111" s="70" t="s">
        <v>13</v>
      </c>
      <c r="F1111" s="71">
        <v>4.9000000000000004</v>
      </c>
      <c r="G1111" s="71">
        <v>0</v>
      </c>
      <c r="H1111" s="71">
        <v>0</v>
      </c>
      <c r="I1111" s="71">
        <v>6.6666666666666664E-4</v>
      </c>
      <c r="J1111" s="71">
        <v>0</v>
      </c>
      <c r="K1111" s="71">
        <v>2.666666666666667E-3</v>
      </c>
      <c r="L1111" s="71">
        <v>0</v>
      </c>
      <c r="M1111" s="72">
        <v>3.3333333333333335E-3</v>
      </c>
      <c r="N1111" s="23">
        <v>-0.40748299319727888</v>
      </c>
      <c r="O1111" s="16">
        <v>0.15</v>
      </c>
      <c r="P1111" s="15">
        <v>90</v>
      </c>
      <c r="Q1111" s="15">
        <f>IFERROR(Table37[[#This Row],[Total]]/Table37[[#This Row],[Mins]]*Table37[[#This Row],[Adj mins]],0)</f>
        <v>2</v>
      </c>
      <c r="R1111" s="15">
        <v>0.2</v>
      </c>
      <c r="S1111" s="16">
        <v>10</v>
      </c>
      <c r="T1111" s="17">
        <v>0</v>
      </c>
      <c r="U1111" s="16">
        <v>2</v>
      </c>
      <c r="V1111" s="71">
        <v>1</v>
      </c>
      <c r="W1111" s="401" t="str">
        <f>IF(ISNA(MATCH($D1111,'My Squad'!$C$2:$C$16,0)),"","Yes")</f>
        <v/>
      </c>
    </row>
    <row r="1112" spans="1:23" ht="15.75" thickBot="1" x14ac:dyDescent="0.3">
      <c r="A1112" s="577">
        <v>71</v>
      </c>
      <c r="B1112" s="73">
        <v>12</v>
      </c>
      <c r="C1112" s="5" t="s">
        <v>65</v>
      </c>
      <c r="D1112" s="5" t="s">
        <v>200</v>
      </c>
      <c r="E1112" s="70" t="s">
        <v>13</v>
      </c>
      <c r="F1112" s="71">
        <v>5.3</v>
      </c>
      <c r="G1112" s="71">
        <v>1.18</v>
      </c>
      <c r="H1112" s="71">
        <v>0.36299999999999999</v>
      </c>
      <c r="I1112" s="71">
        <v>0.15633333333333332</v>
      </c>
      <c r="J1112" s="71">
        <v>0</v>
      </c>
      <c r="K1112" s="71">
        <v>1.2676666666666667</v>
      </c>
      <c r="L1112" s="71">
        <v>0.19733333333333333</v>
      </c>
      <c r="M1112" s="72">
        <v>3.1643333333333334</v>
      </c>
      <c r="N1112" s="23">
        <v>0.219685534591195</v>
      </c>
      <c r="O1112" s="16">
        <v>69.332333333333338</v>
      </c>
      <c r="P1112" s="15">
        <v>90</v>
      </c>
      <c r="Q1112" s="15">
        <f>IFERROR(Table37[[#This Row],[Total]]/Table37[[#This Row],[Mins]]*Table37[[#This Row],[Adj mins]],0)</f>
        <v>4.1076073212594411</v>
      </c>
      <c r="R1112" s="15">
        <v>5.3</v>
      </c>
      <c r="S1112" s="16">
        <v>53</v>
      </c>
      <c r="T1112" s="17">
        <v>3.0000000000000001E-3</v>
      </c>
      <c r="U1112" s="16">
        <v>25</v>
      </c>
      <c r="V1112" s="71">
        <v>2.8</v>
      </c>
      <c r="W1112" s="401" t="str">
        <f>IF(ISNA(MATCH($D1112,'My Squad'!$C$2:$C$16,0)),"","Yes")</f>
        <v/>
      </c>
    </row>
    <row r="1113" spans="1:23" ht="15.75" thickBot="1" x14ac:dyDescent="0.3">
      <c r="A1113" s="577">
        <v>64</v>
      </c>
      <c r="B1113" s="73">
        <v>12</v>
      </c>
      <c r="C1113" s="5" t="s">
        <v>65</v>
      </c>
      <c r="D1113" s="5" t="s">
        <v>181</v>
      </c>
      <c r="E1113" s="70" t="s">
        <v>13</v>
      </c>
      <c r="F1113" s="71">
        <v>5</v>
      </c>
      <c r="G1113" s="71">
        <v>0.155</v>
      </c>
      <c r="H1113" s="71">
        <v>0.65500000000000003</v>
      </c>
      <c r="I1113" s="71">
        <v>0.19333333333333333</v>
      </c>
      <c r="J1113" s="71">
        <v>0</v>
      </c>
      <c r="K1113" s="71">
        <v>1.7173333333333332</v>
      </c>
      <c r="L1113" s="71">
        <v>0.13333333333333333</v>
      </c>
      <c r="M1113" s="72">
        <v>2.8540000000000001</v>
      </c>
      <c r="N1113" s="23">
        <v>0.17080000000000001</v>
      </c>
      <c r="O1113" s="16">
        <v>86.744</v>
      </c>
      <c r="P1113" s="15">
        <v>90</v>
      </c>
      <c r="Q1113" s="15">
        <f>IFERROR(Table37[[#This Row],[Total]]/Table37[[#This Row],[Mins]]*Table37[[#This Row],[Adj mins]],0)</f>
        <v>2.9611269943742506</v>
      </c>
      <c r="R1113" s="15">
        <v>8.9</v>
      </c>
      <c r="S1113" s="16">
        <v>89</v>
      </c>
      <c r="T1113" s="17">
        <v>2E-3</v>
      </c>
      <c r="U1113" s="16">
        <v>29</v>
      </c>
      <c r="V1113" s="71">
        <v>3.2</v>
      </c>
      <c r="W1113" s="401" t="str">
        <f>IF(ISNA(MATCH($D1113,'My Squad'!$C$2:$C$16,0)),"","Yes")</f>
        <v/>
      </c>
    </row>
    <row r="1114" spans="1:23" ht="15.75" thickBot="1" x14ac:dyDescent="0.3">
      <c r="A1114" s="577">
        <v>80</v>
      </c>
      <c r="B1114" s="73">
        <v>12</v>
      </c>
      <c r="C1114" s="5" t="s">
        <v>65</v>
      </c>
      <c r="D1114" s="5" t="s">
        <v>195</v>
      </c>
      <c r="E1114" s="70" t="s">
        <v>13</v>
      </c>
      <c r="F1114" s="71">
        <v>5</v>
      </c>
      <c r="G1114" s="71">
        <v>0.50666666666666671</v>
      </c>
      <c r="H1114" s="71">
        <v>0.14199999999999999</v>
      </c>
      <c r="I1114" s="71">
        <v>4.9333333333333333E-2</v>
      </c>
      <c r="J1114" s="71">
        <v>0</v>
      </c>
      <c r="K1114" s="71">
        <v>0.42099999999999999</v>
      </c>
      <c r="L1114" s="71">
        <v>0.11700000000000001</v>
      </c>
      <c r="M1114" s="72">
        <v>1.236</v>
      </c>
      <c r="N1114" s="23">
        <v>-0.15279999999999999</v>
      </c>
      <c r="O1114" s="16">
        <v>20.49</v>
      </c>
      <c r="P1114" s="15">
        <v>90</v>
      </c>
      <c r="Q1114" s="15">
        <f>IFERROR(Table37[[#This Row],[Total]]/Table37[[#This Row],[Mins]]*Table37[[#This Row],[Adj mins]],0)</f>
        <v>5.4289897510980971</v>
      </c>
      <c r="R1114" s="15">
        <v>2.2999999999999998</v>
      </c>
      <c r="S1114" s="16">
        <v>26</v>
      </c>
      <c r="T1114" s="17">
        <v>3.0000000000000001E-3</v>
      </c>
      <c r="U1114" s="16">
        <v>19</v>
      </c>
      <c r="V1114" s="71">
        <v>2.4</v>
      </c>
      <c r="W1114" s="401" t="str">
        <f>IF(ISNA(MATCH($D1114,'My Squad'!$C$2:$C$16,0)),"","Yes")</f>
        <v/>
      </c>
    </row>
    <row r="1115" spans="1:23" ht="15.75" thickBot="1" x14ac:dyDescent="0.3">
      <c r="A1115" s="577">
        <v>83</v>
      </c>
      <c r="B1115" s="73">
        <v>12</v>
      </c>
      <c r="C1115" s="5" t="s">
        <v>65</v>
      </c>
      <c r="D1115" s="5" t="s">
        <v>187</v>
      </c>
      <c r="E1115" s="70" t="s">
        <v>13</v>
      </c>
      <c r="F1115" s="71">
        <v>5.5</v>
      </c>
      <c r="G1115" s="71">
        <v>1.3633333333333333</v>
      </c>
      <c r="H1115" s="71">
        <v>0.64100000000000001</v>
      </c>
      <c r="I1115" s="71">
        <v>0.189</v>
      </c>
      <c r="J1115" s="71">
        <v>0</v>
      </c>
      <c r="K1115" s="71">
        <v>1.7429999999999999</v>
      </c>
      <c r="L1115" s="71">
        <v>0.48233333333333334</v>
      </c>
      <c r="M1115" s="72">
        <v>4.4186666666666667</v>
      </c>
      <c r="N1115" s="23">
        <v>0.43975757575757579</v>
      </c>
      <c r="O1115" s="16">
        <v>83.967666666666673</v>
      </c>
      <c r="P1115" s="15">
        <v>90</v>
      </c>
      <c r="Q1115" s="15">
        <f>IFERROR(Table37[[#This Row],[Total]]/Table37[[#This Row],[Mins]]*Table37[[#This Row],[Adj mins]],0)</f>
        <v>4.7361087402690716</v>
      </c>
      <c r="R1115" s="15">
        <v>7.7</v>
      </c>
      <c r="S1115" s="16">
        <v>77</v>
      </c>
      <c r="T1115" s="17">
        <v>4.0000000000000001E-3</v>
      </c>
      <c r="U1115" s="16">
        <v>30</v>
      </c>
      <c r="V1115" s="71">
        <v>3.3</v>
      </c>
      <c r="W1115" s="401" t="str">
        <f>IF(ISNA(MATCH($D1115,'My Squad'!$C$2:$C$16,0)),"","Yes")</f>
        <v/>
      </c>
    </row>
    <row r="1116" spans="1:23" ht="15.75" thickBot="1" x14ac:dyDescent="0.3">
      <c r="A1116" s="577">
        <v>76</v>
      </c>
      <c r="B1116" s="73">
        <v>12</v>
      </c>
      <c r="C1116" s="5" t="s">
        <v>65</v>
      </c>
      <c r="D1116" s="5" t="s">
        <v>210</v>
      </c>
      <c r="E1116" s="70" t="s">
        <v>13</v>
      </c>
      <c r="F1116" s="71">
        <v>4.8</v>
      </c>
      <c r="G1116" s="71">
        <v>5.3333333333333337E-2</v>
      </c>
      <c r="H1116" s="71">
        <v>2.8000000000000001E-2</v>
      </c>
      <c r="I1116" s="71">
        <v>9.6666666666666672E-3</v>
      </c>
      <c r="J1116" s="71">
        <v>0</v>
      </c>
      <c r="K1116" s="71">
        <v>0.10533333333333333</v>
      </c>
      <c r="L1116" s="71">
        <v>2.0666666666666667E-2</v>
      </c>
      <c r="M1116" s="72">
        <v>0.217</v>
      </c>
      <c r="N1116" s="23">
        <v>-0.37145833333333333</v>
      </c>
      <c r="O1116" s="16">
        <v>5.17</v>
      </c>
      <c r="P1116" s="15">
        <v>90</v>
      </c>
      <c r="Q1116" s="15">
        <f>IFERROR(Table37[[#This Row],[Total]]/Table37[[#This Row],[Mins]]*Table37[[#This Row],[Adj mins]],0)</f>
        <v>3.7775628626692459</v>
      </c>
      <c r="R1116" s="15">
        <v>0.3</v>
      </c>
      <c r="S1116" s="16">
        <v>12</v>
      </c>
      <c r="T1116" s="17">
        <v>1E-3</v>
      </c>
      <c r="U1116" s="16">
        <v>2</v>
      </c>
      <c r="V1116" s="71">
        <v>1</v>
      </c>
      <c r="W1116" s="401" t="str">
        <f>IF(ISNA(MATCH($D1116,'My Squad'!$C$2:$C$16,0)),"","Yes")</f>
        <v/>
      </c>
    </row>
    <row r="1117" spans="1:23" ht="15.75" thickBot="1" x14ac:dyDescent="0.3">
      <c r="A1117" s="577">
        <v>63</v>
      </c>
      <c r="B1117" s="73">
        <v>12</v>
      </c>
      <c r="C1117" s="5" t="s">
        <v>65</v>
      </c>
      <c r="D1117" s="5" t="s">
        <v>144</v>
      </c>
      <c r="E1117" s="70" t="s">
        <v>13</v>
      </c>
      <c r="F1117" s="71">
        <v>4.9000000000000004</v>
      </c>
      <c r="G1117" s="71">
        <v>0.34499999999999997</v>
      </c>
      <c r="H1117" s="71">
        <v>0.39400000000000002</v>
      </c>
      <c r="I1117" s="71">
        <v>0.17966666666666667</v>
      </c>
      <c r="J1117" s="71">
        <v>0</v>
      </c>
      <c r="K1117" s="71">
        <v>1.5660000000000001</v>
      </c>
      <c r="L1117" s="71">
        <v>0.151</v>
      </c>
      <c r="M1117" s="72">
        <v>2.6356666666666668</v>
      </c>
      <c r="N1117" s="23">
        <v>0.1297278911564626</v>
      </c>
      <c r="O1117" s="16">
        <v>78.069999999999993</v>
      </c>
      <c r="P1117" s="15">
        <v>90</v>
      </c>
      <c r="Q1117" s="15">
        <f>IFERROR(Table37[[#This Row],[Total]]/Table37[[#This Row],[Mins]]*Table37[[#This Row],[Adj mins]],0)</f>
        <v>3.0384270526450625</v>
      </c>
      <c r="R1117" s="15">
        <v>6.3</v>
      </c>
      <c r="S1117" s="16">
        <v>63</v>
      </c>
      <c r="T1117" s="17">
        <v>2E-3</v>
      </c>
      <c r="U1117" s="16">
        <v>20</v>
      </c>
      <c r="V1117" s="71">
        <v>2.2000000000000002</v>
      </c>
      <c r="W1117" s="401" t="str">
        <f>IF(ISNA(MATCH($D1117,'My Squad'!$C$2:$C$16,0)),"","Yes")</f>
        <v/>
      </c>
    </row>
    <row r="1118" spans="1:23" ht="15.75" thickBot="1" x14ac:dyDescent="0.3">
      <c r="A1118" s="577">
        <v>60</v>
      </c>
      <c r="B1118" s="73">
        <v>12</v>
      </c>
      <c r="C1118" s="5" t="s">
        <v>65</v>
      </c>
      <c r="D1118" s="5" t="s">
        <v>302</v>
      </c>
      <c r="E1118" s="70" t="s">
        <v>13</v>
      </c>
      <c r="F1118" s="71">
        <v>4.9000000000000004</v>
      </c>
      <c r="G1118" s="71">
        <v>0</v>
      </c>
      <c r="H1118" s="71">
        <v>3.0000000000000001E-3</v>
      </c>
      <c r="I1118" s="71">
        <v>1.6666666666666668E-3</v>
      </c>
      <c r="J1118" s="71">
        <v>0</v>
      </c>
      <c r="K1118" s="71">
        <v>1.4E-2</v>
      </c>
      <c r="L1118" s="71">
        <v>0</v>
      </c>
      <c r="M1118" s="72">
        <v>1.8666666666666668E-2</v>
      </c>
      <c r="N1118" s="23">
        <v>-0.40435374149659864</v>
      </c>
      <c r="O1118" s="16">
        <v>0.66</v>
      </c>
      <c r="P1118" s="15">
        <v>90</v>
      </c>
      <c r="Q1118" s="15">
        <f>IFERROR(Table37[[#This Row],[Total]]/Table37[[#This Row],[Mins]]*Table37[[#This Row],[Adj mins]],0)</f>
        <v>2.5454545454545454</v>
      </c>
      <c r="R1118" s="15">
        <v>0.1</v>
      </c>
      <c r="S1118" s="16">
        <v>10</v>
      </c>
      <c r="T1118" s="17">
        <v>0</v>
      </c>
      <c r="U1118" s="16">
        <v>1</v>
      </c>
      <c r="V1118" s="71">
        <v>1</v>
      </c>
      <c r="W1118" s="401" t="str">
        <f>IF(ISNA(MATCH($D1118,'My Squad'!$C$2:$C$16,0)),"","Yes")</f>
        <v/>
      </c>
    </row>
    <row r="1119" spans="1:23" ht="15.75" thickBot="1" x14ac:dyDescent="0.3">
      <c r="A1119" s="577">
        <v>78</v>
      </c>
      <c r="B1119" s="73">
        <v>12</v>
      </c>
      <c r="C1119" s="5" t="s">
        <v>65</v>
      </c>
      <c r="D1119" s="5" t="s">
        <v>166</v>
      </c>
      <c r="E1119" s="70" t="s">
        <v>13</v>
      </c>
      <c r="F1119" s="71">
        <v>5.6</v>
      </c>
      <c r="G1119" s="71">
        <v>1.7166666666666666</v>
      </c>
      <c r="H1119" s="71">
        <v>0.48699999999999999</v>
      </c>
      <c r="I1119" s="71">
        <v>0.18566666666666667</v>
      </c>
      <c r="J1119" s="71">
        <v>0</v>
      </c>
      <c r="K1119" s="71">
        <v>1.6139999999999999</v>
      </c>
      <c r="L1119" s="71">
        <v>0.34266666666666667</v>
      </c>
      <c r="M1119" s="72">
        <v>4.3460000000000001</v>
      </c>
      <c r="N1119" s="23">
        <v>0.41892857142857148</v>
      </c>
      <c r="O1119" s="16">
        <v>84.907666666666671</v>
      </c>
      <c r="P1119" s="15">
        <v>90</v>
      </c>
      <c r="Q1119" s="15">
        <f>IFERROR(Table37[[#This Row],[Total]]/Table37[[#This Row],[Mins]]*Table37[[#This Row],[Adj mins]],0)</f>
        <v>4.6066511465395736</v>
      </c>
      <c r="R1119" s="15">
        <v>8.6999999999999993</v>
      </c>
      <c r="S1119" s="16">
        <v>87</v>
      </c>
      <c r="T1119" s="17">
        <v>0.08</v>
      </c>
      <c r="U1119" s="16">
        <v>34</v>
      </c>
      <c r="V1119" s="71">
        <v>3.8</v>
      </c>
      <c r="W1119" s="401" t="str">
        <f>IF(ISNA(MATCH($D1119,'My Squad'!$C$2:$C$16,0)),"","Yes")</f>
        <v>Yes</v>
      </c>
    </row>
    <row r="1120" spans="1:23" ht="15.75" thickBot="1" x14ac:dyDescent="0.3">
      <c r="A1120" s="577">
        <v>617</v>
      </c>
      <c r="B1120" s="73">
        <v>12</v>
      </c>
      <c r="C1120" s="5" t="s">
        <v>65</v>
      </c>
      <c r="D1120" s="5" t="s">
        <v>1346</v>
      </c>
      <c r="E1120" s="70" t="s">
        <v>15</v>
      </c>
      <c r="F1120" s="71">
        <v>5.9</v>
      </c>
      <c r="G1120" s="71">
        <v>1.0906666666666667</v>
      </c>
      <c r="H1120" s="71">
        <v>0.34300000000000003</v>
      </c>
      <c r="I1120" s="71">
        <v>0</v>
      </c>
      <c r="J1120" s="71">
        <v>0</v>
      </c>
      <c r="K1120" s="71">
        <v>1.5773333333333333</v>
      </c>
      <c r="L1120" s="71">
        <v>0.40433333333333332</v>
      </c>
      <c r="M1120" s="72">
        <v>3.4153333333333333</v>
      </c>
      <c r="N1120" s="23">
        <v>0.23988700564971749</v>
      </c>
      <c r="O1120" s="16">
        <v>71.7</v>
      </c>
      <c r="P1120" s="15">
        <v>90</v>
      </c>
      <c r="Q1120" s="15">
        <f>IFERROR(Table37[[#This Row],[Total]]/Table37[[#This Row],[Mins]]*Table37[[#This Row],[Adj mins]],0)</f>
        <v>4.2870292887029287</v>
      </c>
      <c r="R1120" s="15">
        <v>6</v>
      </c>
      <c r="S1120" s="16">
        <v>68</v>
      </c>
      <c r="T1120" s="17">
        <v>6.0000000000000001E-3</v>
      </c>
      <c r="U1120" s="16">
        <v>30</v>
      </c>
      <c r="V1120" s="71">
        <v>3.8</v>
      </c>
      <c r="W1120" s="401" t="str">
        <f>IF(ISNA(MATCH($D1120,'My Squad'!$C$2:$C$16,0)),"","Yes")</f>
        <v/>
      </c>
    </row>
    <row r="1121" spans="1:23" ht="15.75" thickBot="1" x14ac:dyDescent="0.3">
      <c r="A1121" s="577">
        <v>65</v>
      </c>
      <c r="B1121" s="73">
        <v>12</v>
      </c>
      <c r="C1121" s="5" t="s">
        <v>65</v>
      </c>
      <c r="D1121" s="5" t="s">
        <v>609</v>
      </c>
      <c r="E1121" s="70" t="s">
        <v>15</v>
      </c>
      <c r="F1121" s="71">
        <v>5.4</v>
      </c>
      <c r="G1121" s="71">
        <v>0.112</v>
      </c>
      <c r="H1121" s="71">
        <v>1.2E-2</v>
      </c>
      <c r="I1121" s="71">
        <v>0</v>
      </c>
      <c r="J1121" s="71">
        <v>0</v>
      </c>
      <c r="K1121" s="71">
        <v>5.8666666666666666E-2</v>
      </c>
      <c r="L1121" s="71">
        <v>3.8666666666666669E-2</v>
      </c>
      <c r="M1121" s="72">
        <v>0.22133333333333333</v>
      </c>
      <c r="N1121" s="23">
        <v>-0.32938271604938268</v>
      </c>
      <c r="O1121" s="16">
        <v>3.7103333333333333</v>
      </c>
      <c r="P1121" s="15">
        <v>90</v>
      </c>
      <c r="Q1121" s="15">
        <f>IFERROR(Table37[[#This Row],[Total]]/Table37[[#This Row],[Mins]]*Table37[[#This Row],[Adj mins]],0)</f>
        <v>5.3687898661396103</v>
      </c>
      <c r="R1121" s="15">
        <v>1.4</v>
      </c>
      <c r="S1121" s="16">
        <v>21</v>
      </c>
      <c r="T1121" s="17">
        <v>0</v>
      </c>
      <c r="U1121" s="16">
        <v>6</v>
      </c>
      <c r="V1121" s="71">
        <v>1</v>
      </c>
      <c r="W1121" s="401" t="str">
        <f>IF(ISNA(MATCH($D1121,'My Squad'!$C$2:$C$16,0)),"","Yes")</f>
        <v/>
      </c>
    </row>
    <row r="1122" spans="1:23" ht="15.75" thickBot="1" x14ac:dyDescent="0.3">
      <c r="A1122" s="577">
        <v>69</v>
      </c>
      <c r="B1122" s="73">
        <v>12</v>
      </c>
      <c r="C1122" s="5" t="s">
        <v>65</v>
      </c>
      <c r="D1122" s="5" t="s">
        <v>610</v>
      </c>
      <c r="E1122" s="70" t="s">
        <v>15</v>
      </c>
      <c r="F1122" s="71">
        <v>4.5</v>
      </c>
      <c r="G1122" s="71">
        <v>0</v>
      </c>
      <c r="H1122" s="71">
        <v>0</v>
      </c>
      <c r="I1122" s="71">
        <v>0</v>
      </c>
      <c r="J1122" s="71">
        <v>0</v>
      </c>
      <c r="K1122" s="71">
        <v>0</v>
      </c>
      <c r="L1122" s="71">
        <v>0</v>
      </c>
      <c r="M1122" s="72">
        <v>0</v>
      </c>
      <c r="N1122" s="23">
        <v>-0.44444444444444442</v>
      </c>
      <c r="O1122" s="16">
        <v>0</v>
      </c>
      <c r="P1122" s="15">
        <v>90</v>
      </c>
      <c r="Q1122" s="15">
        <f>IFERROR(Table37[[#This Row],[Total]]/Table37[[#This Row],[Mins]]*Table37[[#This Row],[Adj mins]],0)</f>
        <v>0</v>
      </c>
      <c r="R1122" s="15">
        <v>0.3</v>
      </c>
      <c r="S1122" s="16">
        <v>14</v>
      </c>
      <c r="T1122" s="17">
        <v>1.7000000000000001E-2</v>
      </c>
      <c r="U1122" s="16">
        <v>2</v>
      </c>
      <c r="V1122" s="71">
        <v>1</v>
      </c>
      <c r="W1122" s="401" t="str">
        <f>IF(ISNA(MATCH($D1122,'My Squad'!$C$2:$C$16,0)),"","Yes")</f>
        <v/>
      </c>
    </row>
    <row r="1123" spans="1:23" ht="15.75" thickBot="1" x14ac:dyDescent="0.3">
      <c r="A1123" s="577">
        <v>91</v>
      </c>
      <c r="B1123" s="73">
        <v>12</v>
      </c>
      <c r="C1123" s="5" t="s">
        <v>46</v>
      </c>
      <c r="D1123" s="5" t="s">
        <v>90</v>
      </c>
      <c r="E1123" s="70" t="s">
        <v>16</v>
      </c>
      <c r="F1123" s="71">
        <v>4.5</v>
      </c>
      <c r="G1123" s="71">
        <v>0</v>
      </c>
      <c r="H1123" s="71">
        <v>1.0999999999999999E-2</v>
      </c>
      <c r="I1123" s="71">
        <v>0.54933333333333323</v>
      </c>
      <c r="J1123" s="71">
        <v>1.2706666666666666</v>
      </c>
      <c r="K1123" s="71">
        <v>1.9086666666666667</v>
      </c>
      <c r="L1123" s="71">
        <v>0.48366666666666669</v>
      </c>
      <c r="M1123" s="72">
        <v>4.2233333333333336</v>
      </c>
      <c r="N1123" s="23">
        <v>0.49407407407407411</v>
      </c>
      <c r="O1123" s="16">
        <v>85.854333333333329</v>
      </c>
      <c r="P1123" s="15">
        <v>90</v>
      </c>
      <c r="Q1123" s="15">
        <f>IFERROR(Table37[[#This Row],[Total]]/Table37[[#This Row],[Mins]]*Table37[[#This Row],[Adj mins]],0)</f>
        <v>4.4272663387210125</v>
      </c>
      <c r="R1123" s="15">
        <v>9</v>
      </c>
      <c r="S1123" s="16">
        <v>90</v>
      </c>
      <c r="T1123" s="17">
        <v>0.126</v>
      </c>
      <c r="U1123" s="16">
        <v>24</v>
      </c>
      <c r="V1123" s="71">
        <v>2.7</v>
      </c>
      <c r="W1123" s="401" t="str">
        <f>IF(ISNA(MATCH($D1123,'My Squad'!$C$2:$C$16,0)),"","Yes")</f>
        <v>Yes</v>
      </c>
    </row>
    <row r="1124" spans="1:23" ht="15.75" thickBot="1" x14ac:dyDescent="0.3">
      <c r="A1124" s="577">
        <v>109</v>
      </c>
      <c r="B1124" s="73">
        <v>12</v>
      </c>
      <c r="C1124" s="5" t="s">
        <v>46</v>
      </c>
      <c r="D1124" s="5" t="s">
        <v>611</v>
      </c>
      <c r="E1124" s="70" t="s">
        <v>16</v>
      </c>
      <c r="F1124" s="71">
        <v>4</v>
      </c>
      <c r="G1124" s="71">
        <v>0</v>
      </c>
      <c r="H1124" s="71">
        <v>0</v>
      </c>
      <c r="I1124" s="71">
        <v>3.4666666666666665E-2</v>
      </c>
      <c r="J1124" s="71">
        <v>6.5000000000000002E-2</v>
      </c>
      <c r="K1124" s="71">
        <v>8.8999999999999996E-2</v>
      </c>
      <c r="L1124" s="71">
        <v>2.3E-2</v>
      </c>
      <c r="M1124" s="72">
        <v>0.21166666666666667</v>
      </c>
      <c r="N1124" s="23">
        <v>-0.44708333333333333</v>
      </c>
      <c r="O1124" s="16">
        <v>4.0199999999999996</v>
      </c>
      <c r="P1124" s="15">
        <v>90</v>
      </c>
      <c r="Q1124" s="15">
        <f>IFERROR(Table37[[#This Row],[Total]]/Table37[[#This Row],[Mins]]*Table37[[#This Row],[Adj mins]],0)</f>
        <v>4.7388059701492544</v>
      </c>
      <c r="R1124" s="15">
        <v>0</v>
      </c>
      <c r="S1124" s="16">
        <v>0</v>
      </c>
      <c r="T1124" s="17">
        <v>3.3000000000000002E-2</v>
      </c>
      <c r="U1124" s="16">
        <v>0</v>
      </c>
      <c r="V1124" s="71">
        <v>0</v>
      </c>
      <c r="W1124" s="401" t="str">
        <f>IF(ISNA(MATCH($D1124,'My Squad'!$C$2:$C$16,0)),"","Yes")</f>
        <v/>
      </c>
    </row>
    <row r="1125" spans="1:23" ht="15.75" thickBot="1" x14ac:dyDescent="0.3">
      <c r="A1125" s="577">
        <v>93</v>
      </c>
      <c r="B1125" s="73">
        <v>12</v>
      </c>
      <c r="C1125" s="5" t="s">
        <v>46</v>
      </c>
      <c r="D1125" s="5" t="s">
        <v>303</v>
      </c>
      <c r="E1125" s="70" t="s">
        <v>14</v>
      </c>
      <c r="F1125" s="71">
        <v>4.4000000000000004</v>
      </c>
      <c r="G1125" s="71">
        <v>0</v>
      </c>
      <c r="H1125" s="71">
        <v>0</v>
      </c>
      <c r="I1125" s="71">
        <v>0</v>
      </c>
      <c r="J1125" s="71">
        <v>0</v>
      </c>
      <c r="K1125" s="71">
        <v>0</v>
      </c>
      <c r="L1125" s="71">
        <v>0</v>
      </c>
      <c r="M1125" s="72">
        <v>0</v>
      </c>
      <c r="N1125" s="23">
        <v>-0.45454545454545453</v>
      </c>
      <c r="O1125" s="16">
        <v>0</v>
      </c>
      <c r="P1125" s="15">
        <v>90</v>
      </c>
      <c r="Q1125" s="15">
        <f>IFERROR(Table37[[#This Row],[Total]]/Table37[[#This Row],[Mins]]*Table37[[#This Row],[Adj mins]],0)</f>
        <v>0</v>
      </c>
      <c r="R1125" s="15">
        <v>0</v>
      </c>
      <c r="S1125" s="16" t="s">
        <v>374</v>
      </c>
      <c r="T1125" s="17">
        <v>0</v>
      </c>
      <c r="U1125" s="16">
        <v>0</v>
      </c>
      <c r="V1125" s="71">
        <v>0</v>
      </c>
      <c r="W1125" s="401" t="str">
        <f>IF(ISNA(MATCH($D1125,'My Squad'!$C$2:$C$16,0)),"","Yes")</f>
        <v/>
      </c>
    </row>
    <row r="1126" spans="1:23" ht="15.75" thickBot="1" x14ac:dyDescent="0.3">
      <c r="A1126" s="577">
        <v>100</v>
      </c>
      <c r="B1126" s="73">
        <v>12</v>
      </c>
      <c r="C1126" s="5" t="s">
        <v>46</v>
      </c>
      <c r="D1126" s="5" t="s">
        <v>53</v>
      </c>
      <c r="E1126" s="70" t="s">
        <v>14</v>
      </c>
      <c r="F1126" s="71">
        <v>4.3</v>
      </c>
      <c r="G1126" s="71">
        <v>8.0000000000000002E-3</v>
      </c>
      <c r="H1126" s="71">
        <v>5.0000000000000001E-3</v>
      </c>
      <c r="I1126" s="71">
        <v>1.2333333333333335E-2</v>
      </c>
      <c r="J1126" s="71">
        <v>0</v>
      </c>
      <c r="K1126" s="71">
        <v>4.7333333333333331E-2</v>
      </c>
      <c r="L1126" s="71">
        <v>7.0000000000000001E-3</v>
      </c>
      <c r="M1126" s="72">
        <v>7.9666666666666663E-2</v>
      </c>
      <c r="N1126" s="23">
        <v>-0.4465891472868217</v>
      </c>
      <c r="O1126" s="16">
        <v>2.2799999999999998</v>
      </c>
      <c r="P1126" s="15">
        <v>90</v>
      </c>
      <c r="Q1126" s="15">
        <f>IFERROR(Table37[[#This Row],[Total]]/Table37[[#This Row],[Mins]]*Table37[[#This Row],[Adj mins]],0)</f>
        <v>3.1447368421052633</v>
      </c>
      <c r="R1126" s="15">
        <v>0</v>
      </c>
      <c r="S1126" s="16">
        <v>1</v>
      </c>
      <c r="T1126" s="17">
        <v>5.0000000000000001E-3</v>
      </c>
      <c r="U1126" s="16">
        <v>1</v>
      </c>
      <c r="V1126" s="71">
        <v>1</v>
      </c>
      <c r="W1126" s="401" t="str">
        <f>IF(ISNA(MATCH($D1126,'My Squad'!$C$2:$C$16,0)),"","Yes")</f>
        <v/>
      </c>
    </row>
    <row r="1127" spans="1:23" ht="15.75" thickBot="1" x14ac:dyDescent="0.3">
      <c r="A1127" s="577">
        <v>338</v>
      </c>
      <c r="B1127" s="73">
        <v>12</v>
      </c>
      <c r="C1127" s="5" t="s">
        <v>46</v>
      </c>
      <c r="D1127" s="5" t="s">
        <v>1489</v>
      </c>
      <c r="E1127" s="70" t="s">
        <v>14</v>
      </c>
      <c r="F1127" s="71">
        <v>4</v>
      </c>
      <c r="G1127" s="71">
        <v>0.28000000000000003</v>
      </c>
      <c r="H1127" s="71">
        <v>0.154</v>
      </c>
      <c r="I1127" s="71">
        <v>0.53833333333333333</v>
      </c>
      <c r="J1127" s="71">
        <v>0</v>
      </c>
      <c r="K1127" s="71">
        <v>1.7753333333333334</v>
      </c>
      <c r="L1127" s="71">
        <v>0.20799999999999999</v>
      </c>
      <c r="M1127" s="72">
        <v>2.9556666666666667</v>
      </c>
      <c r="N1127" s="23">
        <v>0.23891666666666667</v>
      </c>
      <c r="O1127" s="16">
        <v>80.73</v>
      </c>
      <c r="P1127" s="15">
        <v>90</v>
      </c>
      <c r="Q1127" s="15">
        <f>IFERROR(Table37[[#This Row],[Total]]/Table37[[#This Row],[Mins]]*Table37[[#This Row],[Adj mins]],0)</f>
        <v>3.2950575994054256</v>
      </c>
      <c r="R1127" s="15">
        <v>6.1</v>
      </c>
      <c r="S1127" s="16">
        <v>79</v>
      </c>
      <c r="T1127" s="17">
        <v>0.03</v>
      </c>
      <c r="U1127" s="16">
        <v>8</v>
      </c>
      <c r="V1127" s="71">
        <v>1.1000000000000001</v>
      </c>
      <c r="W1127" s="401" t="str">
        <f>IF(ISNA(MATCH($D1127,'My Squad'!$C$2:$C$16,0)),"","Yes")</f>
        <v>Yes</v>
      </c>
    </row>
    <row r="1128" spans="1:23" ht="15.75" thickBot="1" x14ac:dyDescent="0.3">
      <c r="A1128" s="577">
        <v>104</v>
      </c>
      <c r="B1128" s="73">
        <v>12</v>
      </c>
      <c r="C1128" s="5" t="s">
        <v>46</v>
      </c>
      <c r="D1128" s="5" t="s">
        <v>47</v>
      </c>
      <c r="E1128" s="70" t="s">
        <v>14</v>
      </c>
      <c r="F1128" s="71">
        <v>4.5</v>
      </c>
      <c r="G1128" s="71">
        <v>0.318</v>
      </c>
      <c r="H1128" s="71">
        <v>0.17499999999999999</v>
      </c>
      <c r="I1128" s="71">
        <v>0.55433333333333334</v>
      </c>
      <c r="J1128" s="71">
        <v>0</v>
      </c>
      <c r="K1128" s="71">
        <v>1.8576666666666668</v>
      </c>
      <c r="L1128" s="71">
        <v>0.29099999999999998</v>
      </c>
      <c r="M1128" s="72">
        <v>3.1960000000000002</v>
      </c>
      <c r="N1128" s="23">
        <v>0.26577777777777783</v>
      </c>
      <c r="O1128" s="16">
        <v>86.054000000000002</v>
      </c>
      <c r="P1128" s="15">
        <v>90</v>
      </c>
      <c r="Q1128" s="15">
        <f>IFERROR(Table37[[#This Row],[Total]]/Table37[[#This Row],[Mins]]*Table37[[#This Row],[Adj mins]],0)</f>
        <v>3.3425523508494668</v>
      </c>
      <c r="R1128" s="15">
        <v>9</v>
      </c>
      <c r="S1128" s="16">
        <v>90</v>
      </c>
      <c r="T1128" s="17">
        <v>1.2E-2</v>
      </c>
      <c r="U1128" s="16">
        <v>21</v>
      </c>
      <c r="V1128" s="71">
        <v>2.2999999999999998</v>
      </c>
      <c r="W1128" s="401" t="str">
        <f>IF(ISNA(MATCH($D1128,'My Squad'!$C$2:$C$16,0)),"","Yes")</f>
        <v/>
      </c>
    </row>
    <row r="1129" spans="1:23" ht="15.75" thickBot="1" x14ac:dyDescent="0.3">
      <c r="A1129" s="577">
        <v>96</v>
      </c>
      <c r="B1129" s="73">
        <v>12</v>
      </c>
      <c r="C1129" s="5" t="s">
        <v>46</v>
      </c>
      <c r="D1129" s="5" t="s">
        <v>304</v>
      </c>
      <c r="E1129" s="70" t="s">
        <v>14</v>
      </c>
      <c r="F1129" s="71">
        <v>3.9</v>
      </c>
      <c r="G1129" s="71">
        <v>4.0000000000000001E-3</v>
      </c>
      <c r="H1129" s="71">
        <v>2E-3</v>
      </c>
      <c r="I1129" s="71">
        <v>2E-3</v>
      </c>
      <c r="J1129" s="71">
        <v>0</v>
      </c>
      <c r="K1129" s="71">
        <v>1.0333333333333333E-2</v>
      </c>
      <c r="L1129" s="71">
        <v>2E-3</v>
      </c>
      <c r="M1129" s="72">
        <v>2.0333333333333332E-2</v>
      </c>
      <c r="N1129" s="23">
        <v>-0.50760683760683767</v>
      </c>
      <c r="O1129" s="16">
        <v>0.48</v>
      </c>
      <c r="P1129" s="15">
        <v>90</v>
      </c>
      <c r="Q1129" s="15">
        <f>IFERROR(Table37[[#This Row],[Total]]/Table37[[#This Row],[Mins]]*Table37[[#This Row],[Adj mins]],0)</f>
        <v>3.8124999999999996</v>
      </c>
      <c r="R1129" s="15">
        <v>0</v>
      </c>
      <c r="S1129" s="16">
        <v>0</v>
      </c>
      <c r="T1129" s="17">
        <v>3.0000000000000001E-3</v>
      </c>
      <c r="U1129" s="16">
        <v>0</v>
      </c>
      <c r="V1129" s="71">
        <v>0</v>
      </c>
      <c r="W1129" s="401" t="str">
        <f>IF(ISNA(MATCH($D1129,'My Squad'!$C$2:$C$16,0)),"","Yes")</f>
        <v/>
      </c>
    </row>
    <row r="1130" spans="1:23" ht="15.75" thickBot="1" x14ac:dyDescent="0.3">
      <c r="A1130" s="577">
        <v>86</v>
      </c>
      <c r="B1130" s="73">
        <v>12</v>
      </c>
      <c r="C1130" s="5" t="s">
        <v>46</v>
      </c>
      <c r="D1130" s="5" t="s">
        <v>305</v>
      </c>
      <c r="E1130" s="70" t="s">
        <v>14</v>
      </c>
      <c r="F1130" s="71">
        <v>4.5</v>
      </c>
      <c r="G1130" s="71">
        <v>2.8000000000000001E-2</v>
      </c>
      <c r="H1130" s="71">
        <v>1.9E-2</v>
      </c>
      <c r="I1130" s="71">
        <v>6.666666666666668E-2</v>
      </c>
      <c r="J1130" s="71">
        <v>0</v>
      </c>
      <c r="K1130" s="71">
        <v>0.19666666666666666</v>
      </c>
      <c r="L1130" s="71">
        <v>8.3333333333333332E-3</v>
      </c>
      <c r="M1130" s="72">
        <v>0.31866666666666665</v>
      </c>
      <c r="N1130" s="23">
        <v>-0.37362962962962964</v>
      </c>
      <c r="O1130" s="16">
        <v>9.9600000000000009</v>
      </c>
      <c r="P1130" s="15">
        <v>90</v>
      </c>
      <c r="Q1130" s="15">
        <f>IFERROR(Table37[[#This Row],[Total]]/Table37[[#This Row],[Mins]]*Table37[[#This Row],[Adj mins]],0)</f>
        <v>2.8795180722891565</v>
      </c>
      <c r="R1130" s="15">
        <v>7.1</v>
      </c>
      <c r="S1130" s="16">
        <v>80</v>
      </c>
      <c r="T1130" s="17">
        <v>4.0000000000000001E-3</v>
      </c>
      <c r="U1130" s="16">
        <v>7</v>
      </c>
      <c r="V1130" s="71">
        <v>0.9</v>
      </c>
      <c r="W1130" s="401" t="str">
        <f>IF(ISNA(MATCH($D1130,'My Squad'!$C$2:$C$16,0)),"","Yes")</f>
        <v/>
      </c>
    </row>
    <row r="1131" spans="1:23" ht="15.75" thickBot="1" x14ac:dyDescent="0.3">
      <c r="A1131" s="577">
        <v>105</v>
      </c>
      <c r="B1131" s="73">
        <v>12</v>
      </c>
      <c r="C1131" s="5" t="s">
        <v>46</v>
      </c>
      <c r="D1131" s="5" t="s">
        <v>97</v>
      </c>
      <c r="E1131" s="70" t="s">
        <v>14</v>
      </c>
      <c r="F1131" s="71">
        <v>4.4000000000000004</v>
      </c>
      <c r="G1131" s="71">
        <v>1.6E-2</v>
      </c>
      <c r="H1131" s="71">
        <v>5.0999999999999997E-2</v>
      </c>
      <c r="I1131" s="71">
        <v>7.4666666666666687E-2</v>
      </c>
      <c r="J1131" s="71">
        <v>0</v>
      </c>
      <c r="K1131" s="71">
        <v>0.254</v>
      </c>
      <c r="L1131" s="71">
        <v>1.9333333333333334E-2</v>
      </c>
      <c r="M1131" s="72">
        <v>0.41499999999999998</v>
      </c>
      <c r="N1131" s="23">
        <v>-0.36022727272727267</v>
      </c>
      <c r="O1131" s="16">
        <v>11.73</v>
      </c>
      <c r="P1131" s="15">
        <v>90</v>
      </c>
      <c r="Q1131" s="15">
        <f>IFERROR(Table37[[#This Row],[Total]]/Table37[[#This Row],[Mins]]*Table37[[#This Row],[Adj mins]],0)</f>
        <v>3.1841432225063935</v>
      </c>
      <c r="R1131" s="15">
        <v>4</v>
      </c>
      <c r="S1131" s="16">
        <v>45</v>
      </c>
      <c r="T1131" s="17">
        <v>1E-3</v>
      </c>
      <c r="U1131" s="16">
        <v>12</v>
      </c>
      <c r="V1131" s="71">
        <v>1.5</v>
      </c>
      <c r="W1131" s="401" t="str">
        <f>IF(ISNA(MATCH($D1131,'My Squad'!$C$2:$C$16,0)),"","Yes")</f>
        <v/>
      </c>
    </row>
    <row r="1132" spans="1:23" ht="15.75" thickBot="1" x14ac:dyDescent="0.3">
      <c r="A1132" s="577">
        <v>88</v>
      </c>
      <c r="B1132" s="73">
        <v>12</v>
      </c>
      <c r="C1132" s="5" t="s">
        <v>46</v>
      </c>
      <c r="D1132" s="5" t="s">
        <v>306</v>
      </c>
      <c r="E1132" s="70" t="s">
        <v>14</v>
      </c>
      <c r="F1132" s="71">
        <v>4.5</v>
      </c>
      <c r="G1132" s="71">
        <v>0.59</v>
      </c>
      <c r="H1132" s="71">
        <v>0.126</v>
      </c>
      <c r="I1132" s="71">
        <v>0.55133333333333334</v>
      </c>
      <c r="J1132" s="71">
        <v>0</v>
      </c>
      <c r="K1132" s="71">
        <v>1.7786666666666666</v>
      </c>
      <c r="L1132" s="71">
        <v>0.23699999999999999</v>
      </c>
      <c r="M1132" s="72">
        <v>3.2829999999999999</v>
      </c>
      <c r="N1132" s="23">
        <v>0.28511111111111109</v>
      </c>
      <c r="O1132" s="16">
        <v>85.62166666666667</v>
      </c>
      <c r="P1132" s="15">
        <v>90</v>
      </c>
      <c r="Q1132" s="15">
        <f>IFERROR(Table37[[#This Row],[Total]]/Table37[[#This Row],[Mins]]*Table37[[#This Row],[Adj mins]],0)</f>
        <v>3.4508788663305623</v>
      </c>
      <c r="R1132" s="15">
        <v>9</v>
      </c>
      <c r="S1132" s="16">
        <v>90</v>
      </c>
      <c r="T1132" s="17">
        <v>2.4E-2</v>
      </c>
      <c r="U1132" s="16">
        <v>27</v>
      </c>
      <c r="V1132" s="71">
        <v>3</v>
      </c>
      <c r="W1132" s="401" t="str">
        <f>IF(ISNA(MATCH($D1132,'My Squad'!$C$2:$C$16,0)),"","Yes")</f>
        <v/>
      </c>
    </row>
    <row r="1133" spans="1:23" ht="15.75" thickBot="1" x14ac:dyDescent="0.3">
      <c r="A1133" s="577">
        <v>92</v>
      </c>
      <c r="B1133" s="73">
        <v>12</v>
      </c>
      <c r="C1133" s="5" t="s">
        <v>46</v>
      </c>
      <c r="D1133" s="5" t="s">
        <v>307</v>
      </c>
      <c r="E1133" s="70" t="s">
        <v>14</v>
      </c>
      <c r="F1133" s="71">
        <v>4.3</v>
      </c>
      <c r="G1133" s="71">
        <v>6.0000000000000001E-3</v>
      </c>
      <c r="H1133" s="71">
        <v>5.0000000000000001E-3</v>
      </c>
      <c r="I1133" s="71">
        <v>1.0666666666666666E-2</v>
      </c>
      <c r="J1133" s="71">
        <v>0</v>
      </c>
      <c r="K1133" s="71">
        <v>2.1333333333333333E-2</v>
      </c>
      <c r="L1133" s="71">
        <v>3.3333333333333335E-3</v>
      </c>
      <c r="M1133" s="72">
        <v>4.6333333333333331E-2</v>
      </c>
      <c r="N1133" s="23">
        <v>-0.45434108527131783</v>
      </c>
      <c r="O1133" s="16">
        <v>0.99</v>
      </c>
      <c r="P1133" s="15">
        <v>90</v>
      </c>
      <c r="Q1133" s="15">
        <f>IFERROR(Table37[[#This Row],[Total]]/Table37[[#This Row],[Mins]]*Table37[[#This Row],[Adj mins]],0)</f>
        <v>4.2121212121212119</v>
      </c>
      <c r="R1133" s="15">
        <v>0</v>
      </c>
      <c r="S1133" s="16" t="s">
        <v>374</v>
      </c>
      <c r="T1133" s="17">
        <v>0</v>
      </c>
      <c r="U1133" s="16">
        <v>0</v>
      </c>
      <c r="V1133" s="71">
        <v>0</v>
      </c>
      <c r="W1133" s="401" t="str">
        <f>IF(ISNA(MATCH($D1133,'My Squad'!$C$2:$C$16,0)),"","Yes")</f>
        <v/>
      </c>
    </row>
    <row r="1134" spans="1:23" ht="15.75" thickBot="1" x14ac:dyDescent="0.3">
      <c r="A1134" s="577">
        <v>99</v>
      </c>
      <c r="B1134" s="73">
        <v>12</v>
      </c>
      <c r="C1134" s="5" t="s">
        <v>46</v>
      </c>
      <c r="D1134" s="5" t="s">
        <v>308</v>
      </c>
      <c r="E1134" s="70" t="s">
        <v>13</v>
      </c>
      <c r="F1134" s="71">
        <v>7.7</v>
      </c>
      <c r="G1134" s="71">
        <v>1.27</v>
      </c>
      <c r="H1134" s="71">
        <v>0.74099999999999999</v>
      </c>
      <c r="I1134" s="71">
        <v>0.25333333333333335</v>
      </c>
      <c r="J1134" s="71">
        <v>0</v>
      </c>
      <c r="K1134" s="71">
        <v>1.7363333333333333</v>
      </c>
      <c r="L1134" s="71">
        <v>0.47499999999999998</v>
      </c>
      <c r="M1134" s="72">
        <v>4.4756666666666662</v>
      </c>
      <c r="N1134" s="23">
        <v>0.32151515151515148</v>
      </c>
      <c r="O1134" s="16">
        <v>86.86866666666667</v>
      </c>
      <c r="P1134" s="15">
        <v>90</v>
      </c>
      <c r="Q1134" s="15">
        <f>IFERROR(Table37[[#This Row],[Total]]/Table37[[#This Row],[Mins]]*Table37[[#This Row],[Adj mins]],0)</f>
        <v>4.6369999155813755</v>
      </c>
      <c r="R1134" s="15">
        <v>9</v>
      </c>
      <c r="S1134" s="16">
        <v>90</v>
      </c>
      <c r="T1134" s="17">
        <v>0.374</v>
      </c>
      <c r="U1134" s="16">
        <v>68</v>
      </c>
      <c r="V1134" s="71">
        <v>7.6</v>
      </c>
      <c r="W1134" s="401" t="str">
        <f>IF(ISNA(MATCH($D1134,'My Squad'!$C$2:$C$16,0)),"","Yes")</f>
        <v>Yes</v>
      </c>
    </row>
    <row r="1135" spans="1:23" ht="15.75" thickBot="1" x14ac:dyDescent="0.3">
      <c r="A1135" s="577">
        <v>634</v>
      </c>
      <c r="B1135" s="73">
        <v>12</v>
      </c>
      <c r="C1135" s="5" t="s">
        <v>46</v>
      </c>
      <c r="D1135" s="5" t="s">
        <v>1499</v>
      </c>
      <c r="E1135" s="70" t="s">
        <v>13</v>
      </c>
      <c r="F1135" s="71">
        <v>4.9000000000000004</v>
      </c>
      <c r="G1135" s="71">
        <v>0</v>
      </c>
      <c r="H1135" s="71">
        <v>0</v>
      </c>
      <c r="I1135" s="71">
        <v>0</v>
      </c>
      <c r="J1135" s="71">
        <v>0</v>
      </c>
      <c r="K1135" s="71">
        <v>0</v>
      </c>
      <c r="L1135" s="71">
        <v>0</v>
      </c>
      <c r="M1135" s="72">
        <v>0</v>
      </c>
      <c r="N1135" s="23">
        <v>-0.4081632653061224</v>
      </c>
      <c r="O1135" s="16">
        <v>0</v>
      </c>
      <c r="P1135" s="15">
        <v>90</v>
      </c>
      <c r="Q1135" s="15">
        <f>IFERROR(Table37[[#This Row],[Total]]/Table37[[#This Row],[Mins]]*Table37[[#This Row],[Adj mins]],0)</f>
        <v>0</v>
      </c>
      <c r="R1135" s="15">
        <v>0</v>
      </c>
      <c r="S1135" s="16" t="s">
        <v>374</v>
      </c>
      <c r="T1135" s="17">
        <v>0</v>
      </c>
      <c r="U1135" s="16">
        <v>0</v>
      </c>
      <c r="V1135" s="71">
        <v>0</v>
      </c>
      <c r="W1135" s="401" t="str">
        <f>IF(ISNA(MATCH($D1135,'My Squad'!$C$2:$C$16,0)),"","Yes")</f>
        <v/>
      </c>
    </row>
    <row r="1136" spans="1:23" ht="15.75" thickBot="1" x14ac:dyDescent="0.3">
      <c r="A1136" s="577">
        <v>101</v>
      </c>
      <c r="B1136" s="73">
        <v>12</v>
      </c>
      <c r="C1136" s="5" t="s">
        <v>46</v>
      </c>
      <c r="D1136" s="5" t="s">
        <v>119</v>
      </c>
      <c r="E1136" s="70" t="s">
        <v>13</v>
      </c>
      <c r="F1136" s="71">
        <v>4.8</v>
      </c>
      <c r="G1136" s="71">
        <v>0.52666666666666662</v>
      </c>
      <c r="H1136" s="71">
        <v>0.24</v>
      </c>
      <c r="I1136" s="71">
        <v>0.24433333333333335</v>
      </c>
      <c r="J1136" s="71">
        <v>0</v>
      </c>
      <c r="K1136" s="71">
        <v>1.6213333333333333</v>
      </c>
      <c r="L1136" s="71">
        <v>0.20799999999999999</v>
      </c>
      <c r="M1136" s="72">
        <v>2.8403333333333332</v>
      </c>
      <c r="N1136" s="23">
        <v>0.17506944444444442</v>
      </c>
      <c r="O1136" s="16">
        <v>84.837666666666664</v>
      </c>
      <c r="P1136" s="15">
        <v>90</v>
      </c>
      <c r="Q1136" s="15">
        <f>IFERROR(Table37[[#This Row],[Total]]/Table37[[#This Row],[Mins]]*Table37[[#This Row],[Adj mins]],0)</f>
        <v>3.0131663215631423</v>
      </c>
      <c r="R1136" s="15">
        <v>6.7</v>
      </c>
      <c r="S1136" s="16">
        <v>86</v>
      </c>
      <c r="T1136" s="17">
        <v>2E-3</v>
      </c>
      <c r="U1136" s="16">
        <v>17</v>
      </c>
      <c r="V1136" s="71">
        <v>2.4</v>
      </c>
      <c r="W1136" s="401" t="str">
        <f>IF(ISNA(MATCH($D1136,'My Squad'!$C$2:$C$16,0)),"","Yes")</f>
        <v/>
      </c>
    </row>
    <row r="1137" spans="1:23" ht="15.75" thickBot="1" x14ac:dyDescent="0.3">
      <c r="A1137" s="577">
        <v>90</v>
      </c>
      <c r="B1137" s="73">
        <v>12</v>
      </c>
      <c r="C1137" s="5" t="s">
        <v>46</v>
      </c>
      <c r="D1137" s="5" t="s">
        <v>310</v>
      </c>
      <c r="E1137" s="70" t="s">
        <v>13</v>
      </c>
      <c r="F1137" s="71">
        <v>4.8</v>
      </c>
      <c r="G1137" s="71">
        <v>0</v>
      </c>
      <c r="H1137" s="71">
        <v>0</v>
      </c>
      <c r="I1137" s="71">
        <v>0</v>
      </c>
      <c r="J1137" s="71">
        <v>0</v>
      </c>
      <c r="K1137" s="71">
        <v>6.6666666666666664E-4</v>
      </c>
      <c r="L1137" s="71">
        <v>0</v>
      </c>
      <c r="M1137" s="72">
        <v>6.6666666666666664E-4</v>
      </c>
      <c r="N1137" s="23">
        <v>-0.41652777777777783</v>
      </c>
      <c r="O1137" s="16">
        <v>0.03</v>
      </c>
      <c r="P1137" s="15">
        <v>90</v>
      </c>
      <c r="Q1137" s="15">
        <f>IFERROR(Table37[[#This Row],[Total]]/Table37[[#This Row],[Mins]]*Table37[[#This Row],[Adj mins]],0)</f>
        <v>2</v>
      </c>
      <c r="R1137" s="15">
        <v>0</v>
      </c>
      <c r="S1137" s="16" t="s">
        <v>374</v>
      </c>
      <c r="T1137" s="17">
        <v>0</v>
      </c>
      <c r="U1137" s="16">
        <v>0</v>
      </c>
      <c r="V1137" s="71">
        <v>0</v>
      </c>
      <c r="W1137" s="401" t="str">
        <f>IF(ISNA(MATCH($D1137,'My Squad'!$C$2:$C$16,0)),"","Yes")</f>
        <v/>
      </c>
    </row>
    <row r="1138" spans="1:23" ht="15.75" thickBot="1" x14ac:dyDescent="0.3">
      <c r="A1138" s="577">
        <v>98</v>
      </c>
      <c r="B1138" s="73">
        <v>12</v>
      </c>
      <c r="C1138" s="5" t="s">
        <v>46</v>
      </c>
      <c r="D1138" s="5" t="s">
        <v>58</v>
      </c>
      <c r="E1138" s="70" t="s">
        <v>13</v>
      </c>
      <c r="F1138" s="71">
        <v>5</v>
      </c>
      <c r="G1138" s="71">
        <v>0.60166666666666668</v>
      </c>
      <c r="H1138" s="71">
        <v>0.44</v>
      </c>
      <c r="I1138" s="71">
        <v>0.23366666666666666</v>
      </c>
      <c r="J1138" s="71">
        <v>0</v>
      </c>
      <c r="K1138" s="71">
        <v>1.7773333333333334</v>
      </c>
      <c r="L1138" s="71">
        <v>0.182</v>
      </c>
      <c r="M1138" s="72">
        <v>3.2346666666666666</v>
      </c>
      <c r="N1138" s="23">
        <v>0.24693333333333331</v>
      </c>
      <c r="O1138" s="16">
        <v>81.515000000000001</v>
      </c>
      <c r="P1138" s="15">
        <v>90</v>
      </c>
      <c r="Q1138" s="15">
        <f>IFERROR(Table37[[#This Row],[Total]]/Table37[[#This Row],[Mins]]*Table37[[#This Row],[Adj mins]],0)</f>
        <v>3.5713672330245965</v>
      </c>
      <c r="R1138" s="15">
        <v>6.7</v>
      </c>
      <c r="S1138" s="16">
        <v>67</v>
      </c>
      <c r="T1138" s="17">
        <v>1E-3</v>
      </c>
      <c r="U1138" s="16">
        <v>24</v>
      </c>
      <c r="V1138" s="71">
        <v>2.7</v>
      </c>
      <c r="W1138" s="401" t="str">
        <f>IF(ISNA(MATCH($D1138,'My Squad'!$C$2:$C$16,0)),"","Yes")</f>
        <v/>
      </c>
    </row>
    <row r="1139" spans="1:23" ht="15.75" thickBot="1" x14ac:dyDescent="0.3">
      <c r="A1139" s="577">
        <v>106</v>
      </c>
      <c r="B1139" s="73">
        <v>12</v>
      </c>
      <c r="C1139" s="5" t="s">
        <v>46</v>
      </c>
      <c r="D1139" s="5" t="s">
        <v>311</v>
      </c>
      <c r="E1139" s="70" t="s">
        <v>13</v>
      </c>
      <c r="F1139" s="71">
        <v>5.3</v>
      </c>
      <c r="G1139" s="71">
        <v>0.55333333333333334</v>
      </c>
      <c r="H1139" s="71">
        <v>0.11600000000000001</v>
      </c>
      <c r="I1139" s="71">
        <v>0.16700000000000001</v>
      </c>
      <c r="J1139" s="71">
        <v>0</v>
      </c>
      <c r="K1139" s="71">
        <v>1.2336666666666667</v>
      </c>
      <c r="L1139" s="71">
        <v>0.10933333333333334</v>
      </c>
      <c r="M1139" s="72">
        <v>2.1793333333333331</v>
      </c>
      <c r="N1139" s="23">
        <v>3.3836477987421343E-2</v>
      </c>
      <c r="O1139" s="16">
        <v>59.28</v>
      </c>
      <c r="P1139" s="15">
        <v>90</v>
      </c>
      <c r="Q1139" s="15">
        <f>IFERROR(Table37[[#This Row],[Total]]/Table37[[#This Row],[Mins]]*Table37[[#This Row],[Adj mins]],0)</f>
        <v>3.3087044534412953</v>
      </c>
      <c r="R1139" s="15">
        <v>5.0999999999999996</v>
      </c>
      <c r="S1139" s="16">
        <v>51</v>
      </c>
      <c r="T1139" s="17">
        <v>1E-3</v>
      </c>
      <c r="U1139" s="16">
        <v>17</v>
      </c>
      <c r="V1139" s="71">
        <v>1.9</v>
      </c>
      <c r="W1139" s="401" t="str">
        <f>IF(ISNA(MATCH($D1139,'My Squad'!$C$2:$C$16,0)),"","Yes")</f>
        <v/>
      </c>
    </row>
    <row r="1140" spans="1:23" ht="15.75" thickBot="1" x14ac:dyDescent="0.3">
      <c r="A1140" s="577">
        <v>95</v>
      </c>
      <c r="B1140" s="73">
        <v>12</v>
      </c>
      <c r="C1140" s="5" t="s">
        <v>46</v>
      </c>
      <c r="D1140" s="5" t="s">
        <v>219</v>
      </c>
      <c r="E1140" s="70" t="s">
        <v>13</v>
      </c>
      <c r="F1140" s="71">
        <v>5.3</v>
      </c>
      <c r="G1140" s="71">
        <v>0.29666666666666669</v>
      </c>
      <c r="H1140" s="71">
        <v>0.69299999999999995</v>
      </c>
      <c r="I1140" s="71">
        <v>0.23066666666666666</v>
      </c>
      <c r="J1140" s="71">
        <v>0</v>
      </c>
      <c r="K1140" s="71">
        <v>1.6476666666666666</v>
      </c>
      <c r="L1140" s="71">
        <v>0.186</v>
      </c>
      <c r="M1140" s="72">
        <v>3.0539999999999998</v>
      </c>
      <c r="N1140" s="23">
        <v>0.19886792452830185</v>
      </c>
      <c r="O1140" s="16">
        <v>80.376333333333335</v>
      </c>
      <c r="P1140" s="15">
        <v>90</v>
      </c>
      <c r="Q1140" s="15">
        <f>IFERROR(Table37[[#This Row],[Total]]/Table37[[#This Row],[Mins]]*Table37[[#This Row],[Adj mins]],0)</f>
        <v>3.419663333734225</v>
      </c>
      <c r="R1140" s="15">
        <v>2.8</v>
      </c>
      <c r="S1140" s="16">
        <v>63</v>
      </c>
      <c r="T1140" s="17">
        <v>1E-3</v>
      </c>
      <c r="U1140" s="16">
        <v>10</v>
      </c>
      <c r="V1140" s="71">
        <v>2.5</v>
      </c>
      <c r="W1140" s="401" t="str">
        <f>IF(ISNA(MATCH($D1140,'My Squad'!$C$2:$C$16,0)),"","Yes")</f>
        <v/>
      </c>
    </row>
    <row r="1141" spans="1:23" ht="15.75" thickBot="1" x14ac:dyDescent="0.3">
      <c r="A1141" s="577">
        <v>89</v>
      </c>
      <c r="B1141" s="73">
        <v>12</v>
      </c>
      <c r="C1141" s="5" t="s">
        <v>46</v>
      </c>
      <c r="D1141" s="5" t="s">
        <v>276</v>
      </c>
      <c r="E1141" s="70" t="s">
        <v>13</v>
      </c>
      <c r="F1141" s="71">
        <v>5</v>
      </c>
      <c r="G1141" s="71">
        <v>0.19833333333333333</v>
      </c>
      <c r="H1141" s="71">
        <v>0.30399999999999999</v>
      </c>
      <c r="I1141" s="71">
        <v>0.10733333333333334</v>
      </c>
      <c r="J1141" s="71">
        <v>0</v>
      </c>
      <c r="K1141" s="71">
        <v>0.73066666666666658</v>
      </c>
      <c r="L1141" s="71">
        <v>0.12266666666666666</v>
      </c>
      <c r="M1141" s="72">
        <v>1.4630000000000001</v>
      </c>
      <c r="N1141" s="23">
        <v>-0.10739999999999998</v>
      </c>
      <c r="O1141" s="16">
        <v>36.919333333333334</v>
      </c>
      <c r="P1141" s="15">
        <v>90</v>
      </c>
      <c r="Q1141" s="15">
        <f>IFERROR(Table37[[#This Row],[Total]]/Table37[[#This Row],[Mins]]*Table37[[#This Row],[Adj mins]],0)</f>
        <v>3.5664240957763775</v>
      </c>
      <c r="R1141" s="15">
        <v>7</v>
      </c>
      <c r="S1141" s="16">
        <v>70</v>
      </c>
      <c r="T1141" s="17">
        <v>5.0000000000000001E-3</v>
      </c>
      <c r="U1141" s="16">
        <v>29</v>
      </c>
      <c r="V1141" s="71">
        <v>3.2</v>
      </c>
      <c r="W1141" s="401" t="str">
        <f>IF(ISNA(MATCH($D1141,'My Squad'!$C$2:$C$16,0)),"","Yes")</f>
        <v/>
      </c>
    </row>
    <row r="1142" spans="1:23" ht="15.75" thickBot="1" x14ac:dyDescent="0.3">
      <c r="A1142" s="577">
        <v>87</v>
      </c>
      <c r="B1142" s="73">
        <v>12</v>
      </c>
      <c r="C1142" s="5" t="s">
        <v>46</v>
      </c>
      <c r="D1142" s="5" t="s">
        <v>309</v>
      </c>
      <c r="E1142" s="70" t="s">
        <v>13</v>
      </c>
      <c r="F1142" s="71">
        <v>4.5</v>
      </c>
      <c r="G1142" s="71">
        <v>0</v>
      </c>
      <c r="H1142" s="71">
        <v>1E-3</v>
      </c>
      <c r="I1142" s="71">
        <v>1E-3</v>
      </c>
      <c r="J1142" s="71">
        <v>0</v>
      </c>
      <c r="K1142" s="71">
        <v>9.3333333333333341E-3</v>
      </c>
      <c r="L1142" s="71">
        <v>0</v>
      </c>
      <c r="M1142" s="72">
        <v>1.1333333333333334E-2</v>
      </c>
      <c r="N1142" s="23">
        <v>-0.44192592592592589</v>
      </c>
      <c r="O1142" s="16">
        <v>0.45</v>
      </c>
      <c r="P1142" s="15">
        <v>90</v>
      </c>
      <c r="Q1142" s="15">
        <f>IFERROR(Table37[[#This Row],[Total]]/Table37[[#This Row],[Mins]]*Table37[[#This Row],[Adj mins]],0)</f>
        <v>2.2666666666666666</v>
      </c>
      <c r="R1142" s="15">
        <v>0</v>
      </c>
      <c r="S1142" s="16" t="s">
        <v>374</v>
      </c>
      <c r="T1142" s="17">
        <v>1E-3</v>
      </c>
      <c r="U1142" s="16">
        <v>0</v>
      </c>
      <c r="V1142" s="71">
        <v>0</v>
      </c>
      <c r="W1142" s="401" t="str">
        <f>IF(ISNA(MATCH($D1142,'My Squad'!$C$2:$C$16,0)),"","Yes")</f>
        <v/>
      </c>
    </row>
    <row r="1143" spans="1:23" ht="15.75" thickBot="1" x14ac:dyDescent="0.3">
      <c r="A1143" s="577">
        <v>94</v>
      </c>
      <c r="B1143" s="73">
        <v>12</v>
      </c>
      <c r="C1143" s="5" t="s">
        <v>46</v>
      </c>
      <c r="D1143" s="5" t="s">
        <v>112</v>
      </c>
      <c r="E1143" s="70" t="s">
        <v>13</v>
      </c>
      <c r="F1143" s="71">
        <v>4.9000000000000004</v>
      </c>
      <c r="G1143" s="71">
        <v>0.14499999999999999</v>
      </c>
      <c r="H1143" s="71">
        <v>0.32900000000000001</v>
      </c>
      <c r="I1143" s="71">
        <v>0.223</v>
      </c>
      <c r="J1143" s="71">
        <v>0</v>
      </c>
      <c r="K1143" s="71">
        <v>1.5446666666666666</v>
      </c>
      <c r="L1143" s="71">
        <v>9.9000000000000005E-2</v>
      </c>
      <c r="M1143" s="72">
        <v>2.3406666666666665</v>
      </c>
      <c r="N1143" s="23">
        <v>6.9523809523809474E-2</v>
      </c>
      <c r="O1143" s="16">
        <v>76.836666666666673</v>
      </c>
      <c r="P1143" s="15">
        <v>90</v>
      </c>
      <c r="Q1143" s="15">
        <f>IFERROR(Table37[[#This Row],[Total]]/Table37[[#This Row],[Mins]]*Table37[[#This Row],[Adj mins]],0)</f>
        <v>2.7416597978395725</v>
      </c>
      <c r="R1143" s="15">
        <v>8</v>
      </c>
      <c r="S1143" s="16">
        <v>80</v>
      </c>
      <c r="T1143" s="17">
        <v>2E-3</v>
      </c>
      <c r="U1143" s="16">
        <v>24</v>
      </c>
      <c r="V1143" s="71">
        <v>2.7</v>
      </c>
      <c r="W1143" s="401" t="str">
        <f>IF(ISNA(MATCH($D1143,'My Squad'!$C$2:$C$16,0)),"","Yes")</f>
        <v/>
      </c>
    </row>
    <row r="1144" spans="1:23" ht="15.75" thickBot="1" x14ac:dyDescent="0.3">
      <c r="A1144" s="577">
        <v>111</v>
      </c>
      <c r="B1144" s="73">
        <v>12</v>
      </c>
      <c r="C1144" s="5" t="s">
        <v>46</v>
      </c>
      <c r="D1144" s="5" t="s">
        <v>132</v>
      </c>
      <c r="E1144" s="70" t="s">
        <v>13</v>
      </c>
      <c r="F1144" s="71">
        <v>4.4000000000000004</v>
      </c>
      <c r="G1144" s="71">
        <v>2.6666666666666668E-2</v>
      </c>
      <c r="H1144" s="71">
        <v>2.1999999999999999E-2</v>
      </c>
      <c r="I1144" s="71">
        <v>1.7999999999999999E-2</v>
      </c>
      <c r="J1144" s="71">
        <v>0</v>
      </c>
      <c r="K1144" s="71">
        <v>0.11833333333333333</v>
      </c>
      <c r="L1144" s="71">
        <v>1.0999999999999999E-2</v>
      </c>
      <c r="M1144" s="72">
        <v>0.19600000000000001</v>
      </c>
      <c r="N1144" s="23">
        <v>-0.41</v>
      </c>
      <c r="O1144" s="16">
        <v>6.6636666666666668</v>
      </c>
      <c r="P1144" s="15">
        <v>90</v>
      </c>
      <c r="Q1144" s="15">
        <f>IFERROR(Table37[[#This Row],[Total]]/Table37[[#This Row],[Mins]]*Table37[[#This Row],[Adj mins]],0)</f>
        <v>2.6471912360562251</v>
      </c>
      <c r="R1144" s="15">
        <v>1.5</v>
      </c>
      <c r="S1144" s="16">
        <v>26</v>
      </c>
      <c r="T1144" s="17">
        <v>3.1E-2</v>
      </c>
      <c r="U1144" s="16">
        <v>5</v>
      </c>
      <c r="V1144" s="71">
        <v>1</v>
      </c>
      <c r="W1144" s="401" t="str">
        <f>IF(ISNA(MATCH($D1144,'My Squad'!$C$2:$C$16,0)),"","Yes")</f>
        <v/>
      </c>
    </row>
    <row r="1145" spans="1:23" ht="15.75" thickBot="1" x14ac:dyDescent="0.3">
      <c r="A1145" s="577">
        <v>314</v>
      </c>
      <c r="B1145" s="73">
        <v>12</v>
      </c>
      <c r="C1145" s="5" t="s">
        <v>46</v>
      </c>
      <c r="D1145" s="5" t="s">
        <v>1054</v>
      </c>
      <c r="E1145" s="70" t="s">
        <v>13</v>
      </c>
      <c r="F1145" s="71">
        <v>4.8</v>
      </c>
      <c r="G1145" s="71">
        <v>0.47499999999999998</v>
      </c>
      <c r="H1145" s="71">
        <v>0.114</v>
      </c>
      <c r="I1145" s="71">
        <v>8.8333333333333333E-2</v>
      </c>
      <c r="J1145" s="71">
        <v>0</v>
      </c>
      <c r="K1145" s="71">
        <v>0.71133333333333337</v>
      </c>
      <c r="L1145" s="71">
        <v>0.17100000000000001</v>
      </c>
      <c r="M1145" s="72">
        <v>1.5596666666666668</v>
      </c>
      <c r="N1145" s="23">
        <v>-9.1736111111111102E-2</v>
      </c>
      <c r="O1145" s="16">
        <v>32.07</v>
      </c>
      <c r="P1145" s="15">
        <v>90</v>
      </c>
      <c r="Q1145" s="15">
        <f>IFERROR(Table37[[#This Row],[Total]]/Table37[[#This Row],[Mins]]*Table37[[#This Row],[Adj mins]],0)</f>
        <v>4.3769878391019645</v>
      </c>
      <c r="R1145" s="15">
        <v>3</v>
      </c>
      <c r="S1145" s="16">
        <v>30</v>
      </c>
      <c r="T1145" s="17">
        <v>1.3999999999999999E-2</v>
      </c>
      <c r="U1145" s="16">
        <v>20</v>
      </c>
      <c r="V1145" s="71">
        <v>2.2000000000000002</v>
      </c>
      <c r="W1145" s="401" t="str">
        <f>IF(ISNA(MATCH($D1145,'My Squad'!$C$2:$C$16,0)),"","Yes")</f>
        <v/>
      </c>
    </row>
    <row r="1146" spans="1:23" ht="15.75" thickBot="1" x14ac:dyDescent="0.3">
      <c r="A1146" s="577">
        <v>97</v>
      </c>
      <c r="B1146" s="73">
        <v>12</v>
      </c>
      <c r="C1146" s="5" t="s">
        <v>46</v>
      </c>
      <c r="D1146" s="5" t="s">
        <v>1500</v>
      </c>
      <c r="E1146" s="70" t="s">
        <v>13</v>
      </c>
      <c r="F1146" s="71">
        <v>4.5</v>
      </c>
      <c r="G1146" s="71">
        <v>0</v>
      </c>
      <c r="H1146" s="71">
        <v>0</v>
      </c>
      <c r="I1146" s="71">
        <v>0</v>
      </c>
      <c r="J1146" s="71">
        <v>0</v>
      </c>
      <c r="K1146" s="71">
        <v>0</v>
      </c>
      <c r="L1146" s="71">
        <v>0</v>
      </c>
      <c r="M1146" s="72">
        <v>0</v>
      </c>
      <c r="N1146" s="23">
        <v>-0.44444444444444442</v>
      </c>
      <c r="O1146" s="16">
        <v>0</v>
      </c>
      <c r="P1146" s="15">
        <v>90</v>
      </c>
      <c r="Q1146" s="15">
        <f>IFERROR(Table37[[#This Row],[Total]]/Table37[[#This Row],[Mins]]*Table37[[#This Row],[Adj mins]],0)</f>
        <v>0</v>
      </c>
      <c r="R1146" s="15">
        <v>0.2</v>
      </c>
      <c r="S1146" s="16">
        <v>6</v>
      </c>
      <c r="T1146" s="17">
        <v>1E-3</v>
      </c>
      <c r="U1146" s="16">
        <v>3</v>
      </c>
      <c r="V1146" s="71">
        <v>1</v>
      </c>
      <c r="W1146" s="401" t="str">
        <f>IF(ISNA(MATCH($D1146,'My Squad'!$C$2:$C$16,0)),"","Yes")</f>
        <v/>
      </c>
    </row>
    <row r="1147" spans="1:23" ht="15.75" thickBot="1" x14ac:dyDescent="0.3">
      <c r="A1147" s="577">
        <v>602</v>
      </c>
      <c r="B1147" s="73">
        <v>12</v>
      </c>
      <c r="C1147" s="5" t="s">
        <v>46</v>
      </c>
      <c r="D1147" s="5" t="s">
        <v>1501</v>
      </c>
      <c r="E1147" s="70" t="s">
        <v>13</v>
      </c>
      <c r="F1147" s="71">
        <v>4.5</v>
      </c>
      <c r="G1147" s="71">
        <v>0</v>
      </c>
      <c r="H1147" s="71">
        <v>0</v>
      </c>
      <c r="I1147" s="71">
        <v>0</v>
      </c>
      <c r="J1147" s="71">
        <v>0</v>
      </c>
      <c r="K1147" s="71">
        <v>0</v>
      </c>
      <c r="L1147" s="71">
        <v>0</v>
      </c>
      <c r="M1147" s="72">
        <v>0</v>
      </c>
      <c r="N1147" s="23">
        <v>-0.44444444444444442</v>
      </c>
      <c r="O1147" s="16">
        <v>0</v>
      </c>
      <c r="P1147" s="15">
        <v>90</v>
      </c>
      <c r="Q1147" s="15">
        <f>IFERROR(Table37[[#This Row],[Total]]/Table37[[#This Row],[Mins]]*Table37[[#This Row],[Adj mins]],0)</f>
        <v>0</v>
      </c>
      <c r="R1147" s="15">
        <v>0</v>
      </c>
      <c r="S1147" s="16">
        <v>4</v>
      </c>
      <c r="T1147" s="17">
        <v>1E-3</v>
      </c>
      <c r="U1147" s="16">
        <v>1</v>
      </c>
      <c r="V1147" s="71">
        <v>1</v>
      </c>
      <c r="W1147" s="401" t="str">
        <f>IF(ISNA(MATCH($D1147,'My Squad'!$C$2:$C$16,0)),"","Yes")</f>
        <v/>
      </c>
    </row>
    <row r="1148" spans="1:23" ht="15.75" thickBot="1" x14ac:dyDescent="0.3">
      <c r="A1148" s="577">
        <v>107</v>
      </c>
      <c r="B1148" s="73">
        <v>12</v>
      </c>
      <c r="C1148" s="5" t="s">
        <v>46</v>
      </c>
      <c r="D1148" s="5" t="s">
        <v>612</v>
      </c>
      <c r="E1148" s="70" t="s">
        <v>15</v>
      </c>
      <c r="F1148" s="71">
        <v>5.9</v>
      </c>
      <c r="G1148" s="71">
        <v>0</v>
      </c>
      <c r="H1148" s="71">
        <v>0</v>
      </c>
      <c r="I1148" s="71">
        <v>0</v>
      </c>
      <c r="J1148" s="71">
        <v>0</v>
      </c>
      <c r="K1148" s="71">
        <v>0</v>
      </c>
      <c r="L1148" s="71">
        <v>0</v>
      </c>
      <c r="M1148" s="72">
        <v>0</v>
      </c>
      <c r="N1148" s="23">
        <v>-0.33898305084745761</v>
      </c>
      <c r="O1148" s="16">
        <v>0</v>
      </c>
      <c r="P1148" s="15">
        <v>90</v>
      </c>
      <c r="Q1148" s="15">
        <f>IFERROR(Table37[[#This Row],[Total]]/Table37[[#This Row],[Mins]]*Table37[[#This Row],[Adj mins]],0)</f>
        <v>0</v>
      </c>
      <c r="R1148" s="15">
        <v>0</v>
      </c>
      <c r="S1148" s="16" t="s">
        <v>374</v>
      </c>
      <c r="T1148" s="17">
        <v>0</v>
      </c>
      <c r="U1148" s="16">
        <v>0</v>
      </c>
      <c r="V1148" s="71">
        <v>0</v>
      </c>
      <c r="W1148" s="401" t="str">
        <f>IF(ISNA(MATCH($D1148,'My Squad'!$C$2:$C$16,0)),"","Yes")</f>
        <v/>
      </c>
    </row>
    <row r="1149" spans="1:23" ht="15.75" thickBot="1" x14ac:dyDescent="0.3">
      <c r="A1149" s="577">
        <v>110</v>
      </c>
      <c r="B1149" s="73">
        <v>12</v>
      </c>
      <c r="C1149" s="5" t="s">
        <v>46</v>
      </c>
      <c r="D1149" s="5" t="s">
        <v>124</v>
      </c>
      <c r="E1149" s="70" t="s">
        <v>15</v>
      </c>
      <c r="F1149" s="71">
        <v>5.9</v>
      </c>
      <c r="G1149" s="71">
        <v>1.5826666666666667</v>
      </c>
      <c r="H1149" s="71">
        <v>0.27900000000000003</v>
      </c>
      <c r="I1149" s="71">
        <v>0</v>
      </c>
      <c r="J1149" s="71">
        <v>0</v>
      </c>
      <c r="K1149" s="71">
        <v>1.4773333333333332</v>
      </c>
      <c r="L1149" s="71">
        <v>0.70033333333333336</v>
      </c>
      <c r="M1149" s="72">
        <v>4.0393333333333334</v>
      </c>
      <c r="N1149" s="23">
        <v>0.34564971751412427</v>
      </c>
      <c r="O1149" s="16">
        <v>73.620666666666665</v>
      </c>
      <c r="P1149" s="15">
        <v>90</v>
      </c>
      <c r="Q1149" s="15">
        <f>IFERROR(Table37[[#This Row],[Total]]/Table37[[#This Row],[Mins]]*Table37[[#This Row],[Adj mins]],0)</f>
        <v>4.9380155934474921</v>
      </c>
      <c r="R1149" s="15">
        <v>4.5</v>
      </c>
      <c r="S1149" s="16">
        <v>67</v>
      </c>
      <c r="T1149" s="17">
        <v>3.9E-2</v>
      </c>
      <c r="U1149" s="16">
        <v>39</v>
      </c>
      <c r="V1149" s="71">
        <v>6.5</v>
      </c>
      <c r="W1149" s="401" t="str">
        <f>IF(ISNA(MATCH($D1149,'My Squad'!$C$2:$C$16,0)),"","Yes")</f>
        <v/>
      </c>
    </row>
    <row r="1150" spans="1:23" ht="15.75" thickBot="1" x14ac:dyDescent="0.3">
      <c r="A1150" s="577">
        <v>146</v>
      </c>
      <c r="B1150" s="73">
        <v>12</v>
      </c>
      <c r="C1150" s="5" t="s">
        <v>37</v>
      </c>
      <c r="D1150" s="5" t="s">
        <v>202</v>
      </c>
      <c r="E1150" s="70" t="s">
        <v>16</v>
      </c>
      <c r="F1150" s="71">
        <v>4.5</v>
      </c>
      <c r="G1150" s="71">
        <v>0</v>
      </c>
      <c r="H1150" s="71">
        <v>0</v>
      </c>
      <c r="I1150" s="71">
        <v>0.18699999999999994</v>
      </c>
      <c r="J1150" s="71">
        <v>0.82133333333333336</v>
      </c>
      <c r="K1150" s="71">
        <v>1.77</v>
      </c>
      <c r="L1150" s="71">
        <v>0.21833333333333332</v>
      </c>
      <c r="M1150" s="72">
        <v>2.9966666666666666</v>
      </c>
      <c r="N1150" s="23">
        <v>0.22148148148148147</v>
      </c>
      <c r="O1150" s="16">
        <v>85.131</v>
      </c>
      <c r="P1150" s="15">
        <v>90</v>
      </c>
      <c r="Q1150" s="15">
        <f>IFERROR(Table37[[#This Row],[Total]]/Table37[[#This Row],[Mins]]*Table37[[#This Row],[Adj mins]],0)</f>
        <v>3.1680586390386583</v>
      </c>
      <c r="R1150" s="15">
        <v>7</v>
      </c>
      <c r="S1150" s="16">
        <v>90</v>
      </c>
      <c r="T1150" s="17">
        <v>0.02</v>
      </c>
      <c r="U1150" s="16">
        <v>22</v>
      </c>
      <c r="V1150" s="71">
        <v>3.1</v>
      </c>
      <c r="W1150" s="401" t="str">
        <f>IF(ISNA(MATCH($D1150,'My Squad'!$C$2:$C$16,0)),"","Yes")</f>
        <v/>
      </c>
    </row>
    <row r="1151" spans="1:23" ht="15.75" thickBot="1" x14ac:dyDescent="0.3">
      <c r="A1151" s="577">
        <v>142</v>
      </c>
      <c r="B1151" s="73">
        <v>12</v>
      </c>
      <c r="C1151" s="5" t="s">
        <v>37</v>
      </c>
      <c r="D1151" s="5" t="s">
        <v>199</v>
      </c>
      <c r="E1151" s="70" t="s">
        <v>16</v>
      </c>
      <c r="F1151" s="71">
        <v>4.3</v>
      </c>
      <c r="G1151" s="71">
        <v>0</v>
      </c>
      <c r="H1151" s="71">
        <v>0</v>
      </c>
      <c r="I1151" s="71">
        <v>3.9999999999999966E-3</v>
      </c>
      <c r="J1151" s="71">
        <v>4.2333333333333334E-2</v>
      </c>
      <c r="K1151" s="71">
        <v>9.6000000000000002E-2</v>
      </c>
      <c r="L1151" s="71">
        <v>1.4333333333333333E-2</v>
      </c>
      <c r="M1151" s="72">
        <v>0.15666666666666668</v>
      </c>
      <c r="N1151" s="23">
        <v>-0.42868217054263569</v>
      </c>
      <c r="O1151" s="16">
        <v>4.3499999999999996</v>
      </c>
      <c r="P1151" s="15">
        <v>90</v>
      </c>
      <c r="Q1151" s="15">
        <f>IFERROR(Table37[[#This Row],[Total]]/Table37[[#This Row],[Mins]]*Table37[[#This Row],[Adj mins]],0)</f>
        <v>3.2413793103448278</v>
      </c>
      <c r="R1151" s="15">
        <v>2</v>
      </c>
      <c r="S1151" s="16">
        <v>90</v>
      </c>
      <c r="T1151" s="17">
        <v>1.3999999999999999E-2</v>
      </c>
      <c r="U1151" s="16">
        <v>9</v>
      </c>
      <c r="V1151" s="71">
        <v>4.5</v>
      </c>
      <c r="W1151" s="401" t="str">
        <f>IF(ISNA(MATCH($D1151,'My Squad'!$C$2:$C$16,0)),"","Yes")</f>
        <v/>
      </c>
    </row>
    <row r="1152" spans="1:23" ht="15.75" thickBot="1" x14ac:dyDescent="0.3">
      <c r="A1152" s="577">
        <v>147</v>
      </c>
      <c r="B1152" s="73">
        <v>12</v>
      </c>
      <c r="C1152" s="5" t="s">
        <v>37</v>
      </c>
      <c r="D1152" s="5" t="s">
        <v>312</v>
      </c>
      <c r="E1152" s="70" t="s">
        <v>14</v>
      </c>
      <c r="F1152" s="71">
        <v>4.4000000000000004</v>
      </c>
      <c r="G1152" s="71">
        <v>1.4E-2</v>
      </c>
      <c r="H1152" s="71">
        <v>2E-3</v>
      </c>
      <c r="I1152" s="71">
        <v>1.666666666666667E-3</v>
      </c>
      <c r="J1152" s="71">
        <v>0</v>
      </c>
      <c r="K1152" s="71">
        <v>5.0666666666666665E-2</v>
      </c>
      <c r="L1152" s="71">
        <v>1E-3</v>
      </c>
      <c r="M1152" s="72">
        <v>6.933333333333333E-2</v>
      </c>
      <c r="N1152" s="23">
        <v>-0.43878787878787878</v>
      </c>
      <c r="O1152" s="16">
        <v>2.64</v>
      </c>
      <c r="P1152" s="15">
        <v>90</v>
      </c>
      <c r="Q1152" s="15">
        <f>IFERROR(Table37[[#This Row],[Total]]/Table37[[#This Row],[Mins]]*Table37[[#This Row],[Adj mins]],0)</f>
        <v>2.3636363636363638</v>
      </c>
      <c r="R1152" s="15">
        <v>0.9</v>
      </c>
      <c r="S1152" s="16">
        <v>26</v>
      </c>
      <c r="T1152" s="17">
        <v>1E-3</v>
      </c>
      <c r="U1152" s="16">
        <v>1</v>
      </c>
      <c r="V1152" s="71">
        <v>0.3</v>
      </c>
      <c r="W1152" s="401" t="str">
        <f>IF(ISNA(MATCH($D1152,'My Squad'!$C$2:$C$16,0)),"","Yes")</f>
        <v/>
      </c>
    </row>
    <row r="1153" spans="1:23" ht="15.75" thickBot="1" x14ac:dyDescent="0.3">
      <c r="A1153" s="577">
        <v>128</v>
      </c>
      <c r="B1153" s="73">
        <v>12</v>
      </c>
      <c r="C1153" s="5" t="s">
        <v>37</v>
      </c>
      <c r="D1153" s="5" t="s">
        <v>216</v>
      </c>
      <c r="E1153" s="70" t="s">
        <v>14</v>
      </c>
      <c r="F1153" s="71">
        <v>4.4000000000000004</v>
      </c>
      <c r="G1153" s="71">
        <v>1.4E-2</v>
      </c>
      <c r="H1153" s="71">
        <v>2.7E-2</v>
      </c>
      <c r="I1153" s="71">
        <v>6.1666666666666675E-2</v>
      </c>
      <c r="J1153" s="71">
        <v>0</v>
      </c>
      <c r="K1153" s="71">
        <v>0.41066666666666668</v>
      </c>
      <c r="L1153" s="71">
        <v>3.5000000000000003E-2</v>
      </c>
      <c r="M1153" s="72">
        <v>0.54833333333333334</v>
      </c>
      <c r="N1153" s="23">
        <v>-0.3299242424242424</v>
      </c>
      <c r="O1153" s="16">
        <v>21.563333333333333</v>
      </c>
      <c r="P1153" s="15">
        <v>90</v>
      </c>
      <c r="Q1153" s="15">
        <f>IFERROR(Table37[[#This Row],[Total]]/Table37[[#This Row],[Mins]]*Table37[[#This Row],[Adj mins]],0)</f>
        <v>2.2886072035863352</v>
      </c>
      <c r="R1153" s="15">
        <v>3.3</v>
      </c>
      <c r="S1153" s="16">
        <v>74</v>
      </c>
      <c r="T1153" s="17">
        <v>1E-3</v>
      </c>
      <c r="U1153" s="16">
        <v>7</v>
      </c>
      <c r="V1153" s="71">
        <v>1.8</v>
      </c>
      <c r="W1153" s="401" t="str">
        <f>IF(ISNA(MATCH($D1153,'My Squad'!$C$2:$C$16,0)),"","Yes")</f>
        <v/>
      </c>
    </row>
    <row r="1154" spans="1:23" ht="15.75" thickBot="1" x14ac:dyDescent="0.3">
      <c r="A1154" s="577">
        <v>144</v>
      </c>
      <c r="B1154" s="73">
        <v>12</v>
      </c>
      <c r="C1154" s="5" t="s">
        <v>37</v>
      </c>
      <c r="D1154" s="5" t="s">
        <v>109</v>
      </c>
      <c r="E1154" s="70" t="s">
        <v>14</v>
      </c>
      <c r="F1154" s="71">
        <v>4.5</v>
      </c>
      <c r="G1154" s="71">
        <v>0.14399999999999999</v>
      </c>
      <c r="H1154" s="71">
        <v>0.159</v>
      </c>
      <c r="I1154" s="71">
        <v>0.19633333333333325</v>
      </c>
      <c r="J1154" s="71">
        <v>0</v>
      </c>
      <c r="K1154" s="71">
        <v>1.7083333333333333</v>
      </c>
      <c r="L1154" s="71">
        <v>0.20733333333333334</v>
      </c>
      <c r="M1154" s="72">
        <v>2.415</v>
      </c>
      <c r="N1154" s="23">
        <v>9.2222222222222233E-2</v>
      </c>
      <c r="O1154" s="16">
        <v>86.144999999999996</v>
      </c>
      <c r="P1154" s="15">
        <v>90</v>
      </c>
      <c r="Q1154" s="15">
        <f>IFERROR(Table37[[#This Row],[Total]]/Table37[[#This Row],[Mins]]*Table37[[#This Row],[Adj mins]],0)</f>
        <v>2.5230715653839457</v>
      </c>
      <c r="R1154" s="15">
        <v>6.1</v>
      </c>
      <c r="S1154" s="16">
        <v>78</v>
      </c>
      <c r="T1154" s="17">
        <v>5.0000000000000001E-3</v>
      </c>
      <c r="U1154" s="16">
        <v>21</v>
      </c>
      <c r="V1154" s="71">
        <v>3</v>
      </c>
      <c r="W1154" s="401" t="str">
        <f>IF(ISNA(MATCH($D1154,'My Squad'!$C$2:$C$16,0)),"","Yes")</f>
        <v/>
      </c>
    </row>
    <row r="1155" spans="1:23" ht="15.75" thickBot="1" x14ac:dyDescent="0.3">
      <c r="A1155" s="577">
        <v>145</v>
      </c>
      <c r="B1155" s="73">
        <v>12</v>
      </c>
      <c r="C1155" s="5" t="s">
        <v>37</v>
      </c>
      <c r="D1155" s="5" t="s">
        <v>116</v>
      </c>
      <c r="E1155" s="70" t="s">
        <v>14</v>
      </c>
      <c r="F1155" s="71">
        <v>4.5</v>
      </c>
      <c r="G1155" s="71">
        <v>9.1999999999999998E-2</v>
      </c>
      <c r="H1155" s="71">
        <v>0.31</v>
      </c>
      <c r="I1155" s="71">
        <v>0.18666666666666665</v>
      </c>
      <c r="J1155" s="71">
        <v>0</v>
      </c>
      <c r="K1155" s="71">
        <v>1.6963333333333335</v>
      </c>
      <c r="L1155" s="71">
        <v>0.20499999999999999</v>
      </c>
      <c r="M1155" s="72">
        <v>2.4900000000000002</v>
      </c>
      <c r="N1155" s="23">
        <v>0.10888888888888894</v>
      </c>
      <c r="O1155" s="16">
        <v>85.75333333333333</v>
      </c>
      <c r="P1155" s="15">
        <v>90</v>
      </c>
      <c r="Q1155" s="15">
        <f>IFERROR(Table37[[#This Row],[Total]]/Table37[[#This Row],[Mins]]*Table37[[#This Row],[Adj mins]],0)</f>
        <v>2.6133094923423776</v>
      </c>
      <c r="R1155" s="15">
        <v>7.8</v>
      </c>
      <c r="S1155" s="16">
        <v>88</v>
      </c>
      <c r="T1155" s="17">
        <v>3.5000000000000003E-2</v>
      </c>
      <c r="U1155" s="16">
        <v>29</v>
      </c>
      <c r="V1155" s="71">
        <v>3.6</v>
      </c>
      <c r="W1155" s="401" t="str">
        <f>IF(ISNA(MATCH($D1155,'My Squad'!$C$2:$C$16,0)),"","Yes")</f>
        <v/>
      </c>
    </row>
    <row r="1156" spans="1:23" ht="15.75" thickBot="1" x14ac:dyDescent="0.3">
      <c r="A1156" s="577">
        <v>120</v>
      </c>
      <c r="B1156" s="73">
        <v>12</v>
      </c>
      <c r="C1156" s="5" t="s">
        <v>37</v>
      </c>
      <c r="D1156" s="5" t="s">
        <v>42</v>
      </c>
      <c r="E1156" s="70" t="s">
        <v>14</v>
      </c>
      <c r="F1156" s="71">
        <v>4.5</v>
      </c>
      <c r="G1156" s="71">
        <v>0.22600000000000001</v>
      </c>
      <c r="H1156" s="71">
        <v>0.17299999999999999</v>
      </c>
      <c r="I1156" s="71">
        <v>0.1303333333333333</v>
      </c>
      <c r="J1156" s="71">
        <v>0</v>
      </c>
      <c r="K1156" s="71">
        <v>1.4003333333333332</v>
      </c>
      <c r="L1156" s="71">
        <v>0.17766666666666667</v>
      </c>
      <c r="M1156" s="72">
        <v>2.1073333333333335</v>
      </c>
      <c r="N1156" s="23">
        <v>2.3851851851851888E-2</v>
      </c>
      <c r="O1156" s="16">
        <v>68.799333333333337</v>
      </c>
      <c r="P1156" s="15">
        <v>90</v>
      </c>
      <c r="Q1156" s="15">
        <f>IFERROR(Table37[[#This Row],[Total]]/Table37[[#This Row],[Mins]]*Table37[[#This Row],[Adj mins]],0)</f>
        <v>2.7567127588445626</v>
      </c>
      <c r="R1156" s="15">
        <v>7.8</v>
      </c>
      <c r="S1156" s="16">
        <v>88</v>
      </c>
      <c r="T1156" s="17">
        <v>6.0999999999999999E-2</v>
      </c>
      <c r="U1156" s="16">
        <v>22</v>
      </c>
      <c r="V1156" s="71">
        <v>2.8</v>
      </c>
      <c r="W1156" s="401" t="str">
        <f>IF(ISNA(MATCH($D1156,'My Squad'!$C$2:$C$16,0)),"","Yes")</f>
        <v/>
      </c>
    </row>
    <row r="1157" spans="1:23" ht="15.75" thickBot="1" x14ac:dyDescent="0.3">
      <c r="A1157" s="577">
        <v>122</v>
      </c>
      <c r="B1157" s="73">
        <v>12</v>
      </c>
      <c r="C1157" s="5" t="s">
        <v>37</v>
      </c>
      <c r="D1157" s="5" t="s">
        <v>313</v>
      </c>
      <c r="E1157" s="70" t="s">
        <v>14</v>
      </c>
      <c r="F1157" s="71">
        <v>5</v>
      </c>
      <c r="G1157" s="71">
        <v>7.8E-2</v>
      </c>
      <c r="H1157" s="71">
        <v>0.127</v>
      </c>
      <c r="I1157" s="71">
        <v>6.6666666666666652E-2</v>
      </c>
      <c r="J1157" s="71">
        <v>0</v>
      </c>
      <c r="K1157" s="71">
        <v>0.43133333333333335</v>
      </c>
      <c r="L1157" s="71">
        <v>7.3333333333333334E-2</v>
      </c>
      <c r="M1157" s="72">
        <v>0.77633333333333332</v>
      </c>
      <c r="N1157" s="23">
        <v>-0.24473333333333333</v>
      </c>
      <c r="O1157" s="16">
        <v>20.995999999999999</v>
      </c>
      <c r="P1157" s="15">
        <v>90</v>
      </c>
      <c r="Q1157" s="15">
        <f>IFERROR(Table37[[#This Row],[Total]]/Table37[[#This Row],[Mins]]*Table37[[#This Row],[Adj mins]],0)</f>
        <v>3.3277767193751195</v>
      </c>
      <c r="R1157" s="15">
        <v>3.8</v>
      </c>
      <c r="S1157" s="16">
        <v>57</v>
      </c>
      <c r="T1157" s="17">
        <v>5.0000000000000001E-3</v>
      </c>
      <c r="U1157" s="16">
        <v>3</v>
      </c>
      <c r="V1157" s="71">
        <v>0.5</v>
      </c>
      <c r="W1157" s="401" t="str">
        <f>IF(ISNA(MATCH($D1157,'My Squad'!$C$2:$C$16,0)),"","Yes")</f>
        <v/>
      </c>
    </row>
    <row r="1158" spans="1:23" ht="15.75" thickBot="1" x14ac:dyDescent="0.3">
      <c r="A1158" s="577">
        <v>131</v>
      </c>
      <c r="B1158" s="73">
        <v>12</v>
      </c>
      <c r="C1158" s="5" t="s">
        <v>37</v>
      </c>
      <c r="D1158" s="5" t="s">
        <v>314</v>
      </c>
      <c r="E1158" s="70" t="s">
        <v>14</v>
      </c>
      <c r="F1158" s="71">
        <v>4.4000000000000004</v>
      </c>
      <c r="G1158" s="71">
        <v>6.0000000000000001E-3</v>
      </c>
      <c r="H1158" s="71">
        <v>7.0000000000000001E-3</v>
      </c>
      <c r="I1158" s="71">
        <v>1.3000000000000001E-2</v>
      </c>
      <c r="J1158" s="71">
        <v>0</v>
      </c>
      <c r="K1158" s="71">
        <v>4.4000000000000004E-2</v>
      </c>
      <c r="L1158" s="71">
        <v>0.01</v>
      </c>
      <c r="M1158" s="72">
        <v>0.08</v>
      </c>
      <c r="N1158" s="23">
        <v>-0.43636363636363629</v>
      </c>
      <c r="O1158" s="16">
        <v>2.31</v>
      </c>
      <c r="P1158" s="15">
        <v>90</v>
      </c>
      <c r="Q1158" s="15">
        <f>IFERROR(Table37[[#This Row],[Total]]/Table37[[#This Row],[Mins]]*Table37[[#This Row],[Adj mins]],0)</f>
        <v>3.116883116883117</v>
      </c>
      <c r="R1158" s="15">
        <v>0.1</v>
      </c>
      <c r="S1158" s="16">
        <v>11</v>
      </c>
      <c r="T1158" s="17">
        <v>2E-3</v>
      </c>
      <c r="U1158" s="16">
        <v>3</v>
      </c>
      <c r="V1158" s="71">
        <v>3</v>
      </c>
      <c r="W1158" s="401" t="str">
        <f>IF(ISNA(MATCH($D1158,'My Squad'!$C$2:$C$16,0)),"","Yes")</f>
        <v/>
      </c>
    </row>
    <row r="1159" spans="1:23" ht="15.75" thickBot="1" x14ac:dyDescent="0.3">
      <c r="A1159" s="577">
        <v>628</v>
      </c>
      <c r="B1159" s="73">
        <v>12</v>
      </c>
      <c r="C1159" s="5" t="s">
        <v>37</v>
      </c>
      <c r="D1159" s="5" t="s">
        <v>1502</v>
      </c>
      <c r="E1159" s="70" t="s">
        <v>14</v>
      </c>
      <c r="F1159" s="71">
        <v>4.5</v>
      </c>
      <c r="G1159" s="71">
        <v>1.2E-2</v>
      </c>
      <c r="H1159" s="71">
        <v>2.1000000000000001E-2</v>
      </c>
      <c r="I1159" s="71">
        <v>3.9333333333333331E-2</v>
      </c>
      <c r="J1159" s="71">
        <v>0</v>
      </c>
      <c r="K1159" s="71">
        <v>0.21633333333333335</v>
      </c>
      <c r="L1159" s="71">
        <v>0.02</v>
      </c>
      <c r="M1159" s="72">
        <v>0.30866666666666664</v>
      </c>
      <c r="N1159" s="23">
        <v>-0.37585185185185188</v>
      </c>
      <c r="O1159" s="16">
        <v>10.595333333333333</v>
      </c>
      <c r="P1159" s="15">
        <v>90</v>
      </c>
      <c r="Q1159" s="15">
        <f>IFERROR(Table37[[#This Row],[Total]]/Table37[[#This Row],[Mins]]*Table37[[#This Row],[Adj mins]],0)</f>
        <v>2.621909016548166</v>
      </c>
      <c r="R1159" s="15">
        <v>3.3</v>
      </c>
      <c r="S1159" s="16">
        <v>60</v>
      </c>
      <c r="T1159" s="17">
        <v>2E-3</v>
      </c>
      <c r="U1159" s="16">
        <v>13</v>
      </c>
      <c r="V1159" s="71">
        <v>2.6</v>
      </c>
      <c r="W1159" s="401" t="str">
        <f>IF(ISNA(MATCH($D1159,'My Squad'!$C$2:$C$16,0)),"","Yes")</f>
        <v/>
      </c>
    </row>
    <row r="1160" spans="1:23" ht="15.75" thickBot="1" x14ac:dyDescent="0.3">
      <c r="A1160" s="577">
        <v>116</v>
      </c>
      <c r="B1160" s="73">
        <v>12</v>
      </c>
      <c r="C1160" s="5" t="s">
        <v>37</v>
      </c>
      <c r="D1160" s="5" t="s">
        <v>1055</v>
      </c>
      <c r="E1160" s="70" t="s">
        <v>14</v>
      </c>
      <c r="F1160" s="71">
        <v>4</v>
      </c>
      <c r="G1160" s="71">
        <v>0</v>
      </c>
      <c r="H1160" s="71">
        <v>0</v>
      </c>
      <c r="I1160" s="71">
        <v>0</v>
      </c>
      <c r="J1160" s="71">
        <v>0</v>
      </c>
      <c r="K1160" s="71">
        <v>0</v>
      </c>
      <c r="L1160" s="71">
        <v>0</v>
      </c>
      <c r="M1160" s="72">
        <v>0</v>
      </c>
      <c r="N1160" s="23">
        <v>-0.5</v>
      </c>
      <c r="O1160" s="16">
        <v>0</v>
      </c>
      <c r="P1160" s="15">
        <v>90</v>
      </c>
      <c r="Q1160" s="15">
        <f>IFERROR(Table37[[#This Row],[Total]]/Table37[[#This Row],[Mins]]*Table37[[#This Row],[Adj mins]],0)</f>
        <v>0</v>
      </c>
      <c r="R1160" s="15">
        <v>0</v>
      </c>
      <c r="S1160" s="16">
        <v>0</v>
      </c>
      <c r="T1160" s="17">
        <v>4.5999999999999999E-2</v>
      </c>
      <c r="U1160" s="16">
        <v>0</v>
      </c>
      <c r="V1160" s="71">
        <v>0</v>
      </c>
      <c r="W1160" s="401" t="str">
        <f>IF(ISNA(MATCH($D1160,'My Squad'!$C$2:$C$16,0)),"","Yes")</f>
        <v/>
      </c>
    </row>
    <row r="1161" spans="1:23" ht="15.75" thickBot="1" x14ac:dyDescent="0.3">
      <c r="A1161" s="577">
        <v>135</v>
      </c>
      <c r="B1161" s="73">
        <v>12</v>
      </c>
      <c r="C1161" s="5" t="s">
        <v>37</v>
      </c>
      <c r="D1161" s="5" t="s">
        <v>613</v>
      </c>
      <c r="E1161" s="70" t="s">
        <v>13</v>
      </c>
      <c r="F1161" s="71">
        <v>5.3</v>
      </c>
      <c r="G1161" s="71">
        <v>0.18666666666666668</v>
      </c>
      <c r="H1161" s="71">
        <v>0.13500000000000001</v>
      </c>
      <c r="I1161" s="71">
        <v>4.7333333333333331E-2</v>
      </c>
      <c r="J1161" s="71">
        <v>0</v>
      </c>
      <c r="K1161" s="71">
        <v>0.41566666666666663</v>
      </c>
      <c r="L1161" s="71">
        <v>6.8000000000000005E-2</v>
      </c>
      <c r="M1161" s="72">
        <v>0.85266666666666668</v>
      </c>
      <c r="N1161" s="23">
        <v>-0.21647798742138366</v>
      </c>
      <c r="O1161" s="16">
        <v>20.689666666666668</v>
      </c>
      <c r="P1161" s="15">
        <v>90</v>
      </c>
      <c r="Q1161" s="15">
        <f>IFERROR(Table37[[#This Row],[Total]]/Table37[[#This Row],[Mins]]*Table37[[#This Row],[Adj mins]],0)</f>
        <v>3.7090979393900332</v>
      </c>
      <c r="R1161" s="15">
        <v>4.5</v>
      </c>
      <c r="S1161" s="16">
        <v>58</v>
      </c>
      <c r="T1161" s="17">
        <v>8.0000000000000002E-3</v>
      </c>
      <c r="U1161" s="16">
        <v>21</v>
      </c>
      <c r="V1161" s="71">
        <v>3</v>
      </c>
      <c r="W1161" s="401" t="str">
        <f>IF(ISNA(MATCH($D1161,'My Squad'!$C$2:$C$16,0)),"","Yes")</f>
        <v/>
      </c>
    </row>
    <row r="1162" spans="1:23" ht="15.75" thickBot="1" x14ac:dyDescent="0.3">
      <c r="A1162" s="577">
        <v>115</v>
      </c>
      <c r="B1162" s="73">
        <v>12</v>
      </c>
      <c r="C1162" s="5" t="s">
        <v>37</v>
      </c>
      <c r="D1162" s="5" t="s">
        <v>226</v>
      </c>
      <c r="E1162" s="70" t="s">
        <v>13</v>
      </c>
      <c r="F1162" s="71">
        <v>5</v>
      </c>
      <c r="G1162" s="71">
        <v>0.32166666666666666</v>
      </c>
      <c r="H1162" s="71">
        <v>0.214</v>
      </c>
      <c r="I1162" s="71">
        <v>0.16133333333333333</v>
      </c>
      <c r="J1162" s="71">
        <v>0</v>
      </c>
      <c r="K1162" s="71">
        <v>1.3013333333333332</v>
      </c>
      <c r="L1162" s="71">
        <v>0.14733333333333334</v>
      </c>
      <c r="M1162" s="72">
        <v>2.1456666666666666</v>
      </c>
      <c r="N1162" s="23">
        <v>2.9133333333333324E-2</v>
      </c>
      <c r="O1162" s="16">
        <v>72.423333333333332</v>
      </c>
      <c r="P1162" s="15">
        <v>90</v>
      </c>
      <c r="Q1162" s="15">
        <f>IFERROR(Table37[[#This Row],[Total]]/Table37[[#This Row],[Mins]]*Table37[[#This Row],[Adj mins]],0)</f>
        <v>2.6664058544667926</v>
      </c>
      <c r="R1162" s="15">
        <v>6.4</v>
      </c>
      <c r="S1162" s="16">
        <v>72</v>
      </c>
      <c r="T1162" s="17">
        <v>3.0000000000000001E-3</v>
      </c>
      <c r="U1162" s="16">
        <v>27</v>
      </c>
      <c r="V1162" s="71">
        <v>3.4</v>
      </c>
      <c r="W1162" s="401" t="str">
        <f>IF(ISNA(MATCH($D1162,'My Squad'!$C$2:$C$16,0)),"","Yes")</f>
        <v/>
      </c>
    </row>
    <row r="1163" spans="1:23" ht="15.75" thickBot="1" x14ac:dyDescent="0.3">
      <c r="A1163" s="577">
        <v>126</v>
      </c>
      <c r="B1163" s="73">
        <v>12</v>
      </c>
      <c r="C1163" s="5" t="s">
        <v>37</v>
      </c>
      <c r="D1163" s="5" t="s">
        <v>215</v>
      </c>
      <c r="E1163" s="70" t="s">
        <v>13</v>
      </c>
      <c r="F1163" s="71">
        <v>5</v>
      </c>
      <c r="G1163" s="71">
        <v>0.19</v>
      </c>
      <c r="H1163" s="71">
        <v>0.27700000000000002</v>
      </c>
      <c r="I1163" s="71">
        <v>0.12033333333333333</v>
      </c>
      <c r="J1163" s="71">
        <v>0</v>
      </c>
      <c r="K1163" s="71">
        <v>1.1889999999999998</v>
      </c>
      <c r="L1163" s="71">
        <v>8.2000000000000003E-2</v>
      </c>
      <c r="M1163" s="72">
        <v>1.8583333333333334</v>
      </c>
      <c r="N1163" s="23">
        <v>-2.8333333333333321E-2</v>
      </c>
      <c r="O1163" s="16">
        <v>59.909666666666666</v>
      </c>
      <c r="P1163" s="15">
        <v>90</v>
      </c>
      <c r="Q1163" s="15">
        <f>IFERROR(Table37[[#This Row],[Total]]/Table37[[#This Row],[Mins]]*Table37[[#This Row],[Adj mins]],0)</f>
        <v>2.7917030640575535</v>
      </c>
      <c r="R1163" s="15">
        <v>7.7</v>
      </c>
      <c r="S1163" s="16">
        <v>87</v>
      </c>
      <c r="T1163" s="17">
        <v>1E-3</v>
      </c>
      <c r="U1163" s="16">
        <v>25</v>
      </c>
      <c r="V1163" s="71">
        <v>3.1</v>
      </c>
      <c r="W1163" s="401" t="str">
        <f>IF(ISNA(MATCH($D1163,'My Squad'!$C$2:$C$16,0)),"","Yes")</f>
        <v/>
      </c>
    </row>
    <row r="1164" spans="1:23" ht="15.75" thickBot="1" x14ac:dyDescent="0.3">
      <c r="A1164" s="577">
        <v>149</v>
      </c>
      <c r="B1164" s="73">
        <v>12</v>
      </c>
      <c r="C1164" s="5" t="s">
        <v>37</v>
      </c>
      <c r="D1164" s="5" t="s">
        <v>1056</v>
      </c>
      <c r="E1164" s="70" t="s">
        <v>13</v>
      </c>
      <c r="F1164" s="71">
        <v>4.8</v>
      </c>
      <c r="G1164" s="71">
        <v>0.375</v>
      </c>
      <c r="H1164" s="71">
        <v>0.42</v>
      </c>
      <c r="I1164" s="71">
        <v>0.152</v>
      </c>
      <c r="J1164" s="71">
        <v>0</v>
      </c>
      <c r="K1164" s="71">
        <v>1.4313333333333333</v>
      </c>
      <c r="L1164" s="71">
        <v>0.16633333333333333</v>
      </c>
      <c r="M1164" s="72">
        <v>2.5446666666666666</v>
      </c>
      <c r="N1164" s="23">
        <v>0.11347222222222222</v>
      </c>
      <c r="O1164" s="16">
        <v>73.181333333333328</v>
      </c>
      <c r="P1164" s="15">
        <v>90</v>
      </c>
      <c r="Q1164" s="15">
        <f>IFERROR(Table37[[#This Row],[Total]]/Table37[[#This Row],[Mins]]*Table37[[#This Row],[Adj mins]],0)</f>
        <v>3.129486572167766</v>
      </c>
      <c r="R1164" s="15">
        <v>2.5</v>
      </c>
      <c r="S1164" s="16">
        <v>37</v>
      </c>
      <c r="T1164" s="17">
        <v>1E-3</v>
      </c>
      <c r="U1164" s="16">
        <v>11</v>
      </c>
      <c r="V1164" s="71">
        <v>1.8</v>
      </c>
      <c r="W1164" s="401" t="str">
        <f>IF(ISNA(MATCH($D1164,'My Squad'!$C$2:$C$16,0)),"","Yes")</f>
        <v/>
      </c>
    </row>
    <row r="1165" spans="1:23" ht="15.75" thickBot="1" x14ac:dyDescent="0.3">
      <c r="A1165" s="577">
        <v>137</v>
      </c>
      <c r="B1165" s="73">
        <v>12</v>
      </c>
      <c r="C1165" s="5" t="s">
        <v>37</v>
      </c>
      <c r="D1165" s="5" t="s">
        <v>265</v>
      </c>
      <c r="E1165" s="70" t="s">
        <v>13</v>
      </c>
      <c r="F1165" s="71">
        <v>4.4000000000000004</v>
      </c>
      <c r="G1165" s="71">
        <v>3.3333333333333335E-3</v>
      </c>
      <c r="H1165" s="71">
        <v>0.01</v>
      </c>
      <c r="I1165" s="71">
        <v>1E-3</v>
      </c>
      <c r="J1165" s="71">
        <v>0</v>
      </c>
      <c r="K1165" s="71">
        <v>1.6E-2</v>
      </c>
      <c r="L1165" s="71">
        <v>1.3333333333333333E-3</v>
      </c>
      <c r="M1165" s="72">
        <v>3.1666666666666669E-2</v>
      </c>
      <c r="N1165" s="23">
        <v>-0.44734848484848477</v>
      </c>
      <c r="O1165" s="16">
        <v>0.72</v>
      </c>
      <c r="P1165" s="15">
        <v>90</v>
      </c>
      <c r="Q1165" s="15">
        <f>IFERROR(Table37[[#This Row],[Total]]/Table37[[#This Row],[Mins]]*Table37[[#This Row],[Adj mins]],0)</f>
        <v>3.9583333333333339</v>
      </c>
      <c r="R1165" s="15">
        <v>0</v>
      </c>
      <c r="S1165" s="16">
        <v>0</v>
      </c>
      <c r="T1165" s="17">
        <v>0.01</v>
      </c>
      <c r="U1165" s="16">
        <v>0</v>
      </c>
      <c r="V1165" s="71">
        <v>0</v>
      </c>
      <c r="W1165" s="401" t="str">
        <f>IF(ISNA(MATCH($D1165,'My Squad'!$C$2:$C$16,0)),"","Yes")</f>
        <v/>
      </c>
    </row>
    <row r="1166" spans="1:23" ht="15.75" thickBot="1" x14ac:dyDescent="0.3">
      <c r="A1166" s="577">
        <v>134</v>
      </c>
      <c r="B1166" s="73">
        <v>12</v>
      </c>
      <c r="C1166" s="5" t="s">
        <v>37</v>
      </c>
      <c r="D1166" s="5" t="s">
        <v>230</v>
      </c>
      <c r="E1166" s="70" t="s">
        <v>13</v>
      </c>
      <c r="F1166" s="71">
        <v>5</v>
      </c>
      <c r="G1166" s="71">
        <v>2.3333333333333334E-2</v>
      </c>
      <c r="H1166" s="71">
        <v>4.1000000000000002E-2</v>
      </c>
      <c r="I1166" s="71">
        <v>1.4333333333333333E-2</v>
      </c>
      <c r="J1166" s="71">
        <v>0</v>
      </c>
      <c r="K1166" s="71">
        <v>0.11766666666666666</v>
      </c>
      <c r="L1166" s="71">
        <v>1.6333333333333332E-2</v>
      </c>
      <c r="M1166" s="72">
        <v>0.21266666666666667</v>
      </c>
      <c r="N1166" s="23">
        <v>-0.35746666666666665</v>
      </c>
      <c r="O1166" s="16">
        <v>6.6719999999999997</v>
      </c>
      <c r="P1166" s="15">
        <v>90</v>
      </c>
      <c r="Q1166" s="15">
        <f>IFERROR(Table37[[#This Row],[Total]]/Table37[[#This Row],[Mins]]*Table37[[#This Row],[Adj mins]],0)</f>
        <v>2.8687050359712236</v>
      </c>
      <c r="R1166" s="15">
        <v>1.9</v>
      </c>
      <c r="S1166" s="16">
        <v>56</v>
      </c>
      <c r="T1166" s="17">
        <v>0</v>
      </c>
      <c r="U1166" s="16">
        <v>5</v>
      </c>
      <c r="V1166" s="71">
        <v>1.7</v>
      </c>
      <c r="W1166" s="401" t="str">
        <f>IF(ISNA(MATCH($D1166,'My Squad'!$C$2:$C$16,0)),"","Yes")</f>
        <v/>
      </c>
    </row>
    <row r="1167" spans="1:23" ht="15.75" thickBot="1" x14ac:dyDescent="0.3">
      <c r="A1167" s="577">
        <v>121</v>
      </c>
      <c r="B1167" s="73">
        <v>12</v>
      </c>
      <c r="C1167" s="5" t="s">
        <v>37</v>
      </c>
      <c r="D1167" s="5" t="s">
        <v>1503</v>
      </c>
      <c r="E1167" s="70" t="s">
        <v>13</v>
      </c>
      <c r="F1167" s="71">
        <v>5.4</v>
      </c>
      <c r="G1167" s="71">
        <v>5.6666666666666664E-2</v>
      </c>
      <c r="H1167" s="71">
        <v>3.6999999999999998E-2</v>
      </c>
      <c r="I1167" s="71">
        <v>6.3333333333333332E-3</v>
      </c>
      <c r="J1167" s="71">
        <v>0</v>
      </c>
      <c r="K1167" s="71">
        <v>8.5666666666666669E-2</v>
      </c>
      <c r="L1167" s="71">
        <v>1.0666666666666666E-2</v>
      </c>
      <c r="M1167" s="72">
        <v>0.19633333333333333</v>
      </c>
      <c r="N1167" s="23">
        <v>-0.33401234567901233</v>
      </c>
      <c r="O1167" s="16">
        <v>4.4933333333333332</v>
      </c>
      <c r="P1167" s="15">
        <v>90</v>
      </c>
      <c r="Q1167" s="15">
        <f>IFERROR(Table37[[#This Row],[Total]]/Table37[[#This Row],[Mins]]*Table37[[#This Row],[Adj mins]],0)</f>
        <v>3.9324925816023737</v>
      </c>
      <c r="R1167" s="15">
        <v>1</v>
      </c>
      <c r="S1167" s="16">
        <v>13</v>
      </c>
      <c r="T1167" s="17">
        <v>1E-3</v>
      </c>
      <c r="U1167" s="16">
        <v>7</v>
      </c>
      <c r="V1167" s="71">
        <v>1</v>
      </c>
      <c r="W1167" s="401" t="str">
        <f>IF(ISNA(MATCH($D1167,'My Squad'!$C$2:$C$16,0)),"","Yes")</f>
        <v/>
      </c>
    </row>
    <row r="1168" spans="1:23" ht="15.75" thickBot="1" x14ac:dyDescent="0.3">
      <c r="A1168" s="577">
        <v>136</v>
      </c>
      <c r="B1168" s="73">
        <v>12</v>
      </c>
      <c r="C1168" s="5" t="s">
        <v>37</v>
      </c>
      <c r="D1168" s="5" t="s">
        <v>38</v>
      </c>
      <c r="E1168" s="70" t="s">
        <v>13</v>
      </c>
      <c r="F1168" s="71">
        <v>6.5</v>
      </c>
      <c r="G1168" s="71">
        <v>1.0766666666666667</v>
      </c>
      <c r="H1168" s="71">
        <v>0.58499999999999996</v>
      </c>
      <c r="I1168" s="71">
        <v>0.17299999999999999</v>
      </c>
      <c r="J1168" s="71">
        <v>0</v>
      </c>
      <c r="K1168" s="71">
        <v>1.7256666666666667</v>
      </c>
      <c r="L1168" s="71">
        <v>0.34233333333333332</v>
      </c>
      <c r="M1168" s="72">
        <v>3.9026666666666667</v>
      </c>
      <c r="N1168" s="23">
        <v>0.29271794871794871</v>
      </c>
      <c r="O1168" s="16">
        <v>81.105999999999995</v>
      </c>
      <c r="P1168" s="15">
        <v>90</v>
      </c>
      <c r="Q1168" s="15">
        <f>IFERROR(Table37[[#This Row],[Total]]/Table37[[#This Row],[Mins]]*Table37[[#This Row],[Adj mins]],0)</f>
        <v>4.3306290533376082</v>
      </c>
      <c r="R1168" s="15">
        <v>8.1999999999999993</v>
      </c>
      <c r="S1168" s="16">
        <v>82</v>
      </c>
      <c r="T1168" s="17">
        <v>6.3E-2</v>
      </c>
      <c r="U1168" s="16">
        <v>34</v>
      </c>
      <c r="V1168" s="71">
        <v>3.8</v>
      </c>
      <c r="W1168" s="401" t="str">
        <f>IF(ISNA(MATCH($D1168,'My Squad'!$C$2:$C$16,0)),"","Yes")</f>
        <v/>
      </c>
    </row>
    <row r="1169" spans="1:23" ht="15.75" thickBot="1" x14ac:dyDescent="0.3">
      <c r="A1169" s="577">
        <v>113</v>
      </c>
      <c r="B1169" s="73">
        <v>12</v>
      </c>
      <c r="C1169" s="5" t="s">
        <v>37</v>
      </c>
      <c r="D1169" s="5" t="s">
        <v>163</v>
      </c>
      <c r="E1169" s="70" t="s">
        <v>13</v>
      </c>
      <c r="F1169" s="71">
        <v>5.4</v>
      </c>
      <c r="G1169" s="71">
        <v>0.14833333333333334</v>
      </c>
      <c r="H1169" s="71">
        <v>9.8000000000000004E-2</v>
      </c>
      <c r="I1169" s="71">
        <v>2.9666666666666668E-2</v>
      </c>
      <c r="J1169" s="71">
        <v>0</v>
      </c>
      <c r="K1169" s="71">
        <v>0.3173333333333333</v>
      </c>
      <c r="L1169" s="71">
        <v>3.5999999999999997E-2</v>
      </c>
      <c r="M1169" s="72">
        <v>0.6293333333333333</v>
      </c>
      <c r="N1169" s="23">
        <v>-0.25382716049382714</v>
      </c>
      <c r="O1169" s="16">
        <v>15.18</v>
      </c>
      <c r="P1169" s="15">
        <v>90</v>
      </c>
      <c r="Q1169" s="15">
        <f>IFERROR(Table37[[#This Row],[Total]]/Table37[[#This Row],[Mins]]*Table37[[#This Row],[Adj mins]],0)</f>
        <v>3.7312252964426875</v>
      </c>
      <c r="R1169" s="15">
        <v>1.5</v>
      </c>
      <c r="S1169" s="16">
        <v>27</v>
      </c>
      <c r="T1169" s="17">
        <v>4.0000000000000001E-3</v>
      </c>
      <c r="U1169" s="16">
        <v>14</v>
      </c>
      <c r="V1169" s="71">
        <v>2.8</v>
      </c>
      <c r="W1169" s="401" t="str">
        <f>IF(ISNA(MATCH($D1169,'My Squad'!$C$2:$C$16,0)),"","Yes")</f>
        <v/>
      </c>
    </row>
    <row r="1170" spans="1:23" ht="15.75" thickBot="1" x14ac:dyDescent="0.3">
      <c r="A1170" s="577">
        <v>132</v>
      </c>
      <c r="B1170" s="73">
        <v>12</v>
      </c>
      <c r="C1170" s="5" t="s">
        <v>37</v>
      </c>
      <c r="D1170" s="5" t="s">
        <v>315</v>
      </c>
      <c r="E1170" s="70" t="s">
        <v>13</v>
      </c>
      <c r="F1170" s="71">
        <v>6.5</v>
      </c>
      <c r="G1170" s="71">
        <v>0</v>
      </c>
      <c r="H1170" s="71">
        <v>0</v>
      </c>
      <c r="I1170" s="71">
        <v>0</v>
      </c>
      <c r="J1170" s="71">
        <v>0</v>
      </c>
      <c r="K1170" s="71">
        <v>0</v>
      </c>
      <c r="L1170" s="71">
        <v>0</v>
      </c>
      <c r="M1170" s="72">
        <v>0</v>
      </c>
      <c r="N1170" s="23">
        <v>-0.30769230769230771</v>
      </c>
      <c r="O1170" s="16">
        <v>0</v>
      </c>
      <c r="P1170" s="15">
        <v>90</v>
      </c>
      <c r="Q1170" s="15">
        <f>IFERROR(Table37[[#This Row],[Total]]/Table37[[#This Row],[Mins]]*Table37[[#This Row],[Adj mins]],0)</f>
        <v>0</v>
      </c>
      <c r="R1170" s="15">
        <v>0</v>
      </c>
      <c r="S1170" s="16" t="s">
        <v>374</v>
      </c>
      <c r="T1170" s="17">
        <v>0</v>
      </c>
      <c r="U1170" s="16">
        <v>0</v>
      </c>
      <c r="V1170" s="71">
        <v>0</v>
      </c>
      <c r="W1170" s="401" t="str">
        <f>IF(ISNA(MATCH($D1170,'My Squad'!$C$2:$C$16,0)),"","Yes")</f>
        <v/>
      </c>
    </row>
    <row r="1171" spans="1:23" ht="15.75" thickBot="1" x14ac:dyDescent="0.3">
      <c r="A1171" s="577">
        <v>595</v>
      </c>
      <c r="B1171" s="73">
        <v>12</v>
      </c>
      <c r="C1171" s="5" t="s">
        <v>37</v>
      </c>
      <c r="D1171" s="5" t="s">
        <v>1504</v>
      </c>
      <c r="E1171" s="70" t="s">
        <v>13</v>
      </c>
      <c r="F1171" s="71">
        <v>5.4</v>
      </c>
      <c r="G1171" s="71">
        <v>0</v>
      </c>
      <c r="H1171" s="71">
        <v>0</v>
      </c>
      <c r="I1171" s="71">
        <v>0</v>
      </c>
      <c r="J1171" s="71">
        <v>0</v>
      </c>
      <c r="K1171" s="71">
        <v>0</v>
      </c>
      <c r="L1171" s="71">
        <v>0</v>
      </c>
      <c r="M1171" s="72">
        <v>0</v>
      </c>
      <c r="N1171" s="23">
        <v>-0.37037037037037035</v>
      </c>
      <c r="O1171" s="16">
        <v>0</v>
      </c>
      <c r="P1171" s="15">
        <v>90</v>
      </c>
      <c r="Q1171" s="15">
        <f>IFERROR(Table37[[#This Row],[Total]]/Table37[[#This Row],[Mins]]*Table37[[#This Row],[Adj mins]],0)</f>
        <v>0</v>
      </c>
      <c r="R1171" s="15">
        <v>0.3</v>
      </c>
      <c r="S1171" s="16">
        <v>12</v>
      </c>
      <c r="T1171" s="17">
        <v>0</v>
      </c>
      <c r="U1171" s="16">
        <v>2</v>
      </c>
      <c r="V1171" s="71">
        <v>1</v>
      </c>
      <c r="W1171" s="401" t="str">
        <f>IF(ISNA(MATCH($D1171,'My Squad'!$C$2:$C$16,0)),"","Yes")</f>
        <v/>
      </c>
    </row>
    <row r="1172" spans="1:23" ht="15.75" thickBot="1" x14ac:dyDescent="0.3">
      <c r="A1172" s="577">
        <v>618</v>
      </c>
      <c r="B1172" s="73">
        <v>12</v>
      </c>
      <c r="C1172" s="5" t="s">
        <v>37</v>
      </c>
      <c r="D1172" s="5" t="s">
        <v>1505</v>
      </c>
      <c r="E1172" s="70" t="s">
        <v>13</v>
      </c>
      <c r="F1172" s="71">
        <v>5.5</v>
      </c>
      <c r="G1172" s="71">
        <v>0.91166666666666663</v>
      </c>
      <c r="H1172" s="71">
        <v>0.52300000000000002</v>
      </c>
      <c r="I1172" s="71">
        <v>0.14199999999999999</v>
      </c>
      <c r="J1172" s="71">
        <v>0</v>
      </c>
      <c r="K1172" s="71">
        <v>1.3580000000000001</v>
      </c>
      <c r="L1172" s="71">
        <v>0.13966666666666666</v>
      </c>
      <c r="M1172" s="72">
        <v>3.0743333333333331</v>
      </c>
      <c r="N1172" s="23">
        <v>0.1953333333333333</v>
      </c>
      <c r="O1172" s="16">
        <v>66.805999999999997</v>
      </c>
      <c r="P1172" s="15">
        <v>90</v>
      </c>
      <c r="Q1172" s="15">
        <f>IFERROR(Table37[[#This Row],[Total]]/Table37[[#This Row],[Mins]]*Table37[[#This Row],[Adj mins]],0)</f>
        <v>4.1416938598329489</v>
      </c>
      <c r="R1172" s="15">
        <v>5</v>
      </c>
      <c r="S1172" s="16">
        <v>56</v>
      </c>
      <c r="T1172" s="17">
        <v>1.3000000000000001E-2</v>
      </c>
      <c r="U1172" s="16">
        <v>36</v>
      </c>
      <c r="V1172" s="71">
        <v>4.5</v>
      </c>
      <c r="W1172" s="401" t="str">
        <f>IF(ISNA(MATCH($D1172,'My Squad'!$C$2:$C$16,0)),"","Yes")</f>
        <v/>
      </c>
    </row>
    <row r="1173" spans="1:23" ht="15.75" thickBot="1" x14ac:dyDescent="0.3">
      <c r="A1173" s="577">
        <v>629</v>
      </c>
      <c r="B1173" s="73">
        <v>12</v>
      </c>
      <c r="C1173" s="5" t="s">
        <v>37</v>
      </c>
      <c r="D1173" s="5" t="s">
        <v>1506</v>
      </c>
      <c r="E1173" s="70" t="s">
        <v>13</v>
      </c>
      <c r="F1173" s="71">
        <v>5.5</v>
      </c>
      <c r="G1173" s="71">
        <v>0</v>
      </c>
      <c r="H1173" s="71">
        <v>0</v>
      </c>
      <c r="I1173" s="71">
        <v>0</v>
      </c>
      <c r="J1173" s="71">
        <v>0</v>
      </c>
      <c r="K1173" s="71">
        <v>0</v>
      </c>
      <c r="L1173" s="71">
        <v>0</v>
      </c>
      <c r="M1173" s="72">
        <v>0</v>
      </c>
      <c r="N1173" s="23">
        <v>-0.36363636363636365</v>
      </c>
      <c r="O1173" s="16">
        <v>0</v>
      </c>
      <c r="P1173" s="15">
        <v>90</v>
      </c>
      <c r="Q1173" s="15">
        <f>IFERROR(Table37[[#This Row],[Total]]/Table37[[#This Row],[Mins]]*Table37[[#This Row],[Adj mins]],0)</f>
        <v>0</v>
      </c>
      <c r="R1173" s="15">
        <v>0</v>
      </c>
      <c r="S1173" s="16" t="s">
        <v>374</v>
      </c>
      <c r="T1173" s="17">
        <v>0</v>
      </c>
      <c r="U1173" s="16">
        <v>0</v>
      </c>
      <c r="V1173" s="71">
        <v>0</v>
      </c>
      <c r="W1173" s="401" t="str">
        <f>IF(ISNA(MATCH($D1173,'My Squad'!$C$2:$C$16,0)),"","Yes")</f>
        <v/>
      </c>
    </row>
    <row r="1174" spans="1:23" ht="15.75" thickBot="1" x14ac:dyDescent="0.3">
      <c r="A1174" s="577">
        <v>600</v>
      </c>
      <c r="B1174" s="73">
        <v>12</v>
      </c>
      <c r="C1174" s="5" t="s">
        <v>37</v>
      </c>
      <c r="D1174" s="5" t="s">
        <v>1507</v>
      </c>
      <c r="E1174" s="70" t="s">
        <v>13</v>
      </c>
      <c r="F1174" s="71">
        <v>5</v>
      </c>
      <c r="G1174" s="71">
        <v>0.14166666666666666</v>
      </c>
      <c r="H1174" s="71">
        <v>0.13200000000000001</v>
      </c>
      <c r="I1174" s="71">
        <v>5.4333333333333331E-2</v>
      </c>
      <c r="J1174" s="71">
        <v>0</v>
      </c>
      <c r="K1174" s="71">
        <v>0.51100000000000001</v>
      </c>
      <c r="L1174" s="71">
        <v>6.1666666666666668E-2</v>
      </c>
      <c r="M1174" s="72">
        <v>0.90066666666666662</v>
      </c>
      <c r="N1174" s="23">
        <v>-0.21986666666666671</v>
      </c>
      <c r="O1174" s="16">
        <v>25.829000000000001</v>
      </c>
      <c r="P1174" s="15">
        <v>90</v>
      </c>
      <c r="Q1174" s="15">
        <f>IFERROR(Table37[[#This Row],[Total]]/Table37[[#This Row],[Mins]]*Table37[[#This Row],[Adj mins]],0)</f>
        <v>3.1383328816446627</v>
      </c>
      <c r="R1174" s="15">
        <v>4.0999999999999996</v>
      </c>
      <c r="S1174" s="16">
        <v>53</v>
      </c>
      <c r="T1174" s="17">
        <v>0</v>
      </c>
      <c r="U1174" s="16">
        <v>12</v>
      </c>
      <c r="V1174" s="71">
        <v>1.7</v>
      </c>
      <c r="W1174" s="401" t="str">
        <f>IF(ISNA(MATCH($D1174,'My Squad'!$C$2:$C$16,0)),"","Yes")</f>
        <v/>
      </c>
    </row>
    <row r="1175" spans="1:23" ht="15.75" thickBot="1" x14ac:dyDescent="0.3">
      <c r="A1175" s="577">
        <v>140</v>
      </c>
      <c r="B1175" s="73">
        <v>12</v>
      </c>
      <c r="C1175" s="5" t="s">
        <v>37</v>
      </c>
      <c r="D1175" s="5" t="s">
        <v>1508</v>
      </c>
      <c r="E1175" s="70" t="s">
        <v>13</v>
      </c>
      <c r="F1175" s="71">
        <v>4.5</v>
      </c>
      <c r="G1175" s="71">
        <v>0</v>
      </c>
      <c r="H1175" s="71">
        <v>0</v>
      </c>
      <c r="I1175" s="71">
        <v>0</v>
      </c>
      <c r="J1175" s="71">
        <v>0</v>
      </c>
      <c r="K1175" s="71">
        <v>0</v>
      </c>
      <c r="L1175" s="71">
        <v>0</v>
      </c>
      <c r="M1175" s="72">
        <v>0</v>
      </c>
      <c r="N1175" s="23">
        <v>-0.44444444444444442</v>
      </c>
      <c r="O1175" s="16">
        <v>0</v>
      </c>
      <c r="P1175" s="15">
        <v>90</v>
      </c>
      <c r="Q1175" s="15">
        <f>IFERROR(Table37[[#This Row],[Total]]/Table37[[#This Row],[Mins]]*Table37[[#This Row],[Adj mins]],0)</f>
        <v>0</v>
      </c>
      <c r="R1175" s="15">
        <v>0</v>
      </c>
      <c r="S1175" s="16" t="s">
        <v>374</v>
      </c>
      <c r="T1175" s="17">
        <v>1E-3</v>
      </c>
      <c r="U1175" s="16">
        <v>0</v>
      </c>
      <c r="V1175" s="71">
        <v>0</v>
      </c>
      <c r="W1175" s="401" t="str">
        <f>IF(ISNA(MATCH($D1175,'My Squad'!$C$2:$C$16,0)),"","Yes")</f>
        <v/>
      </c>
    </row>
    <row r="1176" spans="1:23" ht="15.75" thickBot="1" x14ac:dyDescent="0.3">
      <c r="A1176" s="577">
        <v>148</v>
      </c>
      <c r="B1176" s="73">
        <v>12</v>
      </c>
      <c r="C1176" s="5" t="s">
        <v>37</v>
      </c>
      <c r="D1176" s="5" t="s">
        <v>316</v>
      </c>
      <c r="E1176" s="70" t="s">
        <v>15</v>
      </c>
      <c r="F1176" s="71">
        <v>5.9</v>
      </c>
      <c r="G1176" s="71">
        <v>1.4453333333333334</v>
      </c>
      <c r="H1176" s="71">
        <v>0.26900000000000002</v>
      </c>
      <c r="I1176" s="71">
        <v>0</v>
      </c>
      <c r="J1176" s="71">
        <v>0</v>
      </c>
      <c r="K1176" s="71">
        <v>1.5069999999999999</v>
      </c>
      <c r="L1176" s="71">
        <v>0.55633333333333335</v>
      </c>
      <c r="M1176" s="72">
        <v>3.7776666666666667</v>
      </c>
      <c r="N1176" s="23">
        <v>0.30129943502824857</v>
      </c>
      <c r="O1176" s="16">
        <v>70.730333333333334</v>
      </c>
      <c r="P1176" s="15">
        <v>90</v>
      </c>
      <c r="Q1176" s="15">
        <f>IFERROR(Table37[[#This Row],[Total]]/Table37[[#This Row],[Mins]]*Table37[[#This Row],[Adj mins]],0)</f>
        <v>4.8068485468280935</v>
      </c>
      <c r="R1176" s="15">
        <v>8.3000000000000007</v>
      </c>
      <c r="S1176" s="16">
        <v>83</v>
      </c>
      <c r="T1176" s="17">
        <v>0.19699999999999998</v>
      </c>
      <c r="U1176" s="16">
        <v>57</v>
      </c>
      <c r="V1176" s="71">
        <v>6.3</v>
      </c>
      <c r="W1176" s="401" t="str">
        <f>IF(ISNA(MATCH($D1176,'My Squad'!$C$2:$C$16,0)),"","Yes")</f>
        <v/>
      </c>
    </row>
    <row r="1177" spans="1:23" ht="15.75" thickBot="1" x14ac:dyDescent="0.3">
      <c r="A1177" s="577">
        <v>123</v>
      </c>
      <c r="B1177" s="73">
        <v>12</v>
      </c>
      <c r="C1177" s="5" t="s">
        <v>37</v>
      </c>
      <c r="D1177" s="5" t="s">
        <v>44</v>
      </c>
      <c r="E1177" s="70" t="s">
        <v>15</v>
      </c>
      <c r="F1177" s="71">
        <v>5.5</v>
      </c>
      <c r="G1177" s="71">
        <v>0.37333333333333335</v>
      </c>
      <c r="H1177" s="71">
        <v>0.04</v>
      </c>
      <c r="I1177" s="71">
        <v>0</v>
      </c>
      <c r="J1177" s="71">
        <v>0</v>
      </c>
      <c r="K1177" s="71">
        <v>0.42766666666666669</v>
      </c>
      <c r="L1177" s="71">
        <v>0.16133333333333333</v>
      </c>
      <c r="M1177" s="72">
        <v>1.0023333333333333</v>
      </c>
      <c r="N1177" s="23">
        <v>-0.18139393939393941</v>
      </c>
      <c r="O1177" s="16">
        <v>20.426666666666666</v>
      </c>
      <c r="P1177" s="15">
        <v>90</v>
      </c>
      <c r="Q1177" s="15">
        <f>IFERROR(Table37[[#This Row],[Total]]/Table37[[#This Row],[Mins]]*Table37[[#This Row],[Adj mins]],0)</f>
        <v>4.41628590078329</v>
      </c>
      <c r="R1177" s="15">
        <v>1.1000000000000001</v>
      </c>
      <c r="S1177" s="16">
        <v>20</v>
      </c>
      <c r="T1177" s="17">
        <v>4.0000000000000001E-3</v>
      </c>
      <c r="U1177" s="16">
        <v>11</v>
      </c>
      <c r="V1177" s="71">
        <v>2.2000000000000002</v>
      </c>
      <c r="W1177" s="401" t="str">
        <f>IF(ISNA(MATCH($D1177,'My Squad'!$C$2:$C$16,0)),"","Yes")</f>
        <v/>
      </c>
    </row>
    <row r="1178" spans="1:23" ht="15.75" thickBot="1" x14ac:dyDescent="0.3">
      <c r="A1178" s="577">
        <v>129</v>
      </c>
      <c r="B1178" s="73">
        <v>12</v>
      </c>
      <c r="C1178" s="5" t="s">
        <v>37</v>
      </c>
      <c r="D1178" s="5" t="s">
        <v>54</v>
      </c>
      <c r="E1178" s="70" t="s">
        <v>15</v>
      </c>
      <c r="F1178" s="71">
        <v>5.4</v>
      </c>
      <c r="G1178" s="71">
        <v>1.1173333333333333</v>
      </c>
      <c r="H1178" s="71">
        <v>0.505</v>
      </c>
      <c r="I1178" s="71">
        <v>0</v>
      </c>
      <c r="J1178" s="71">
        <v>0</v>
      </c>
      <c r="K1178" s="71">
        <v>1.6496666666666668</v>
      </c>
      <c r="L1178" s="71">
        <v>0.63366666666666671</v>
      </c>
      <c r="M1178" s="72">
        <v>3.9056666666666668</v>
      </c>
      <c r="N1178" s="23">
        <v>0.35290123456790123</v>
      </c>
      <c r="O1178" s="16">
        <v>79.423666666666662</v>
      </c>
      <c r="P1178" s="15">
        <v>90</v>
      </c>
      <c r="Q1178" s="15">
        <f>IFERROR(Table37[[#This Row],[Total]]/Table37[[#This Row],[Mins]]*Table37[[#This Row],[Adj mins]],0)</f>
        <v>4.4257589047764947</v>
      </c>
      <c r="R1178" s="15">
        <v>3.1</v>
      </c>
      <c r="S1178" s="16">
        <v>70</v>
      </c>
      <c r="T1178" s="17">
        <v>7.0000000000000007E-2</v>
      </c>
      <c r="U1178" s="16">
        <v>19</v>
      </c>
      <c r="V1178" s="71">
        <v>4.8</v>
      </c>
      <c r="W1178" s="401" t="str">
        <f>IF(ISNA(MATCH($D1178,'My Squad'!$C$2:$C$16,0)),"","Yes")</f>
        <v/>
      </c>
    </row>
    <row r="1179" spans="1:23" ht="15.75" thickBot="1" x14ac:dyDescent="0.3">
      <c r="A1179" s="577">
        <v>581</v>
      </c>
      <c r="B1179" s="73">
        <v>12</v>
      </c>
      <c r="C1179" s="5" t="s">
        <v>51</v>
      </c>
      <c r="D1179" s="5" t="s">
        <v>1057</v>
      </c>
      <c r="E1179" s="70" t="s">
        <v>16</v>
      </c>
      <c r="F1179" s="71">
        <v>4.3</v>
      </c>
      <c r="G1179" s="71">
        <v>0</v>
      </c>
      <c r="H1179" s="71">
        <v>0</v>
      </c>
      <c r="I1179" s="71">
        <v>6.1000000000000006E-2</v>
      </c>
      <c r="J1179" s="71">
        <v>2.7333333333333334E-2</v>
      </c>
      <c r="K1179" s="71">
        <v>9.2333333333333337E-2</v>
      </c>
      <c r="L1179" s="71">
        <v>7.3333333333333332E-3</v>
      </c>
      <c r="M1179" s="72">
        <v>0.188</v>
      </c>
      <c r="N1179" s="23">
        <v>-0.4213953488372093</v>
      </c>
      <c r="O1179" s="16">
        <v>4.32</v>
      </c>
      <c r="P1179" s="15">
        <v>90</v>
      </c>
      <c r="Q1179" s="15">
        <f>IFERROR(Table37[[#This Row],[Total]]/Table37[[#This Row],[Mins]]*Table37[[#This Row],[Adj mins]],0)</f>
        <v>3.9166666666666665</v>
      </c>
      <c r="R1179" s="15">
        <v>0</v>
      </c>
      <c r="S1179" s="16">
        <v>0</v>
      </c>
      <c r="T1179" s="17">
        <v>2E-3</v>
      </c>
      <c r="U1179" s="16">
        <v>0</v>
      </c>
      <c r="V1179" s="71">
        <v>0</v>
      </c>
      <c r="W1179" s="401" t="str">
        <f>IF(ISNA(MATCH($D1179,'My Squad'!$C$2:$C$16,0)),"","Yes")</f>
        <v/>
      </c>
    </row>
    <row r="1180" spans="1:23" ht="15.75" thickBot="1" x14ac:dyDescent="0.3">
      <c r="A1180" s="577">
        <v>185</v>
      </c>
      <c r="B1180" s="73">
        <v>12</v>
      </c>
      <c r="C1180" s="5" t="s">
        <v>51</v>
      </c>
      <c r="D1180" s="5" t="s">
        <v>73</v>
      </c>
      <c r="E1180" s="70" t="s">
        <v>16</v>
      </c>
      <c r="F1180" s="71">
        <v>4.7</v>
      </c>
      <c r="G1180" s="71">
        <v>0</v>
      </c>
      <c r="H1180" s="71">
        <v>0</v>
      </c>
      <c r="I1180" s="71">
        <v>0.94733333333333336</v>
      </c>
      <c r="J1180" s="71">
        <v>0.54900000000000004</v>
      </c>
      <c r="K1180" s="71">
        <v>1.7926666666666666</v>
      </c>
      <c r="L1180" s="71">
        <v>0.16200000000000001</v>
      </c>
      <c r="M1180" s="72">
        <v>3.4510000000000001</v>
      </c>
      <c r="N1180" s="23">
        <v>0.30872340425531913</v>
      </c>
      <c r="O1180" s="16">
        <v>85.050666666666672</v>
      </c>
      <c r="P1180" s="15">
        <v>90</v>
      </c>
      <c r="Q1180" s="15">
        <f>IFERROR(Table37[[#This Row],[Total]]/Table37[[#This Row],[Mins]]*Table37[[#This Row],[Adj mins]],0)</f>
        <v>3.6518232269392361</v>
      </c>
      <c r="R1180" s="15">
        <v>9</v>
      </c>
      <c r="S1180" s="16">
        <v>90</v>
      </c>
      <c r="T1180" s="17">
        <v>0.11800000000000001</v>
      </c>
      <c r="U1180" s="16">
        <v>39</v>
      </c>
      <c r="V1180" s="71">
        <v>4.3</v>
      </c>
      <c r="W1180" s="401" t="str">
        <f>IF(ISNA(MATCH($D1180,'My Squad'!$C$2:$C$16,0)),"","Yes")</f>
        <v>Yes</v>
      </c>
    </row>
    <row r="1181" spans="1:23" ht="15.75" thickBot="1" x14ac:dyDescent="0.3">
      <c r="A1181" s="577">
        <v>154</v>
      </c>
      <c r="B1181" s="73">
        <v>12</v>
      </c>
      <c r="C1181" s="5" t="s">
        <v>51</v>
      </c>
      <c r="D1181" s="5" t="s">
        <v>1509</v>
      </c>
      <c r="E1181" s="70" t="s">
        <v>16</v>
      </c>
      <c r="F1181" s="71">
        <v>4</v>
      </c>
      <c r="G1181" s="71">
        <v>0</v>
      </c>
      <c r="H1181" s="71">
        <v>0</v>
      </c>
      <c r="I1181" s="71">
        <v>3.3333333333333335E-3</v>
      </c>
      <c r="J1181" s="71">
        <v>6.6666666666666664E-4</v>
      </c>
      <c r="K1181" s="71">
        <v>5.6666666666666671E-3</v>
      </c>
      <c r="L1181" s="71">
        <v>0</v>
      </c>
      <c r="M1181" s="72">
        <v>9.6666666666666672E-3</v>
      </c>
      <c r="N1181" s="23">
        <v>-0.49758333333333332</v>
      </c>
      <c r="O1181" s="16">
        <v>0.21</v>
      </c>
      <c r="P1181" s="15">
        <v>90</v>
      </c>
      <c r="Q1181" s="15">
        <f>IFERROR(Table37[[#This Row],[Total]]/Table37[[#This Row],[Mins]]*Table37[[#This Row],[Adj mins]],0)</f>
        <v>4.1428571428571432</v>
      </c>
      <c r="R1181" s="15">
        <v>0</v>
      </c>
      <c r="S1181" s="16" t="s">
        <v>374</v>
      </c>
      <c r="T1181" s="17">
        <v>3.0000000000000001E-3</v>
      </c>
      <c r="U1181" s="16">
        <v>0</v>
      </c>
      <c r="V1181" s="71">
        <v>0</v>
      </c>
      <c r="W1181" s="401" t="str">
        <f>IF(ISNA(MATCH($D1181,'My Squad'!$C$2:$C$16,0)),"","Yes")</f>
        <v/>
      </c>
    </row>
    <row r="1182" spans="1:23" ht="15.75" thickBot="1" x14ac:dyDescent="0.3">
      <c r="A1182" s="577">
        <v>167</v>
      </c>
      <c r="B1182" s="73">
        <v>12</v>
      </c>
      <c r="C1182" s="5" t="s">
        <v>51</v>
      </c>
      <c r="D1182" s="5" t="s">
        <v>209</v>
      </c>
      <c r="E1182" s="70" t="s">
        <v>14</v>
      </c>
      <c r="F1182" s="71">
        <v>4.3</v>
      </c>
      <c r="G1182" s="71">
        <v>0.09</v>
      </c>
      <c r="H1182" s="71">
        <v>2.7E-2</v>
      </c>
      <c r="I1182" s="71">
        <v>0.16966666666666669</v>
      </c>
      <c r="J1182" s="71">
        <v>0</v>
      </c>
      <c r="K1182" s="71">
        <v>0.25966666666666666</v>
      </c>
      <c r="L1182" s="71">
        <v>4.5999999999999999E-2</v>
      </c>
      <c r="M1182" s="72">
        <v>0.59233333333333338</v>
      </c>
      <c r="N1182" s="23">
        <v>-0.32736434108527129</v>
      </c>
      <c r="O1182" s="16">
        <v>12.813666666666666</v>
      </c>
      <c r="P1182" s="15">
        <v>90</v>
      </c>
      <c r="Q1182" s="15">
        <f>IFERROR(Table37[[#This Row],[Total]]/Table37[[#This Row],[Mins]]*Table37[[#This Row],[Adj mins]],0)</f>
        <v>4.1604016544834943</v>
      </c>
      <c r="R1182" s="15">
        <v>1</v>
      </c>
      <c r="S1182" s="16">
        <v>47</v>
      </c>
      <c r="T1182" s="17">
        <v>3.0000000000000001E-3</v>
      </c>
      <c r="U1182" s="16">
        <v>7</v>
      </c>
      <c r="V1182" s="71">
        <v>3.5</v>
      </c>
      <c r="W1182" s="401" t="str">
        <f>IF(ISNA(MATCH($D1182,'My Squad'!$C$2:$C$16,0)),"","Yes")</f>
        <v/>
      </c>
    </row>
    <row r="1183" spans="1:23" ht="15.75" thickBot="1" x14ac:dyDescent="0.3">
      <c r="A1183" s="577">
        <v>160</v>
      </c>
      <c r="B1183" s="73">
        <v>12</v>
      </c>
      <c r="C1183" s="5" t="s">
        <v>51</v>
      </c>
      <c r="D1183" s="5" t="s">
        <v>317</v>
      </c>
      <c r="E1183" s="70" t="s">
        <v>14</v>
      </c>
      <c r="F1183" s="71">
        <v>4.7</v>
      </c>
      <c r="G1183" s="71">
        <v>5.1999999999999998E-2</v>
      </c>
      <c r="H1183" s="71">
        <v>0.05</v>
      </c>
      <c r="I1183" s="71">
        <v>4.9000000000000002E-2</v>
      </c>
      <c r="J1183" s="71">
        <v>0</v>
      </c>
      <c r="K1183" s="71">
        <v>0.10099999999999999</v>
      </c>
      <c r="L1183" s="71">
        <v>0.03</v>
      </c>
      <c r="M1183" s="72">
        <v>0.28199999999999997</v>
      </c>
      <c r="N1183" s="23">
        <v>-0.36553191489361703</v>
      </c>
      <c r="O1183" s="16">
        <v>5.117</v>
      </c>
      <c r="P1183" s="15">
        <v>90</v>
      </c>
      <c r="Q1183" s="15">
        <f>IFERROR(Table37[[#This Row],[Total]]/Table37[[#This Row],[Mins]]*Table37[[#This Row],[Adj mins]],0)</f>
        <v>4.959937463357436</v>
      </c>
      <c r="R1183" s="15">
        <v>0</v>
      </c>
      <c r="S1183" s="16" t="s">
        <v>374</v>
      </c>
      <c r="T1183" s="17">
        <v>5.0000000000000001E-3</v>
      </c>
      <c r="U1183" s="16">
        <v>0</v>
      </c>
      <c r="V1183" s="71">
        <v>0</v>
      </c>
      <c r="W1183" s="401" t="str">
        <f>IF(ISNA(MATCH($D1183,'My Squad'!$C$2:$C$16,0)),"","Yes")</f>
        <v/>
      </c>
    </row>
    <row r="1184" spans="1:23" ht="15.75" thickBot="1" x14ac:dyDescent="0.3">
      <c r="A1184" s="577">
        <v>163</v>
      </c>
      <c r="B1184" s="73">
        <v>12</v>
      </c>
      <c r="C1184" s="5" t="s">
        <v>51</v>
      </c>
      <c r="D1184" s="5" t="s">
        <v>248</v>
      </c>
      <c r="E1184" s="70" t="s">
        <v>14</v>
      </c>
      <c r="F1184" s="71">
        <v>5</v>
      </c>
      <c r="G1184" s="71">
        <v>7.0000000000000007E-2</v>
      </c>
      <c r="H1184" s="71">
        <v>0.30199999999999999</v>
      </c>
      <c r="I1184" s="71">
        <v>0.91399999999999992</v>
      </c>
      <c r="J1184" s="71">
        <v>0</v>
      </c>
      <c r="K1184" s="71">
        <v>1.4816666666666665</v>
      </c>
      <c r="L1184" s="71">
        <v>0.23033333333333333</v>
      </c>
      <c r="M1184" s="72">
        <v>2.9980000000000002</v>
      </c>
      <c r="N1184" s="23">
        <v>0.19960000000000006</v>
      </c>
      <c r="O1184" s="16">
        <v>78.912000000000006</v>
      </c>
      <c r="P1184" s="15">
        <v>90</v>
      </c>
      <c r="Q1184" s="15">
        <f>IFERROR(Table37[[#This Row],[Total]]/Table37[[#This Row],[Mins]]*Table37[[#This Row],[Adj mins]],0)</f>
        <v>3.4192518248175183</v>
      </c>
      <c r="R1184" s="15">
        <v>6.7</v>
      </c>
      <c r="S1184" s="16">
        <v>75</v>
      </c>
      <c r="T1184" s="17">
        <v>4.2999999999999997E-2</v>
      </c>
      <c r="U1184" s="16">
        <v>16</v>
      </c>
      <c r="V1184" s="71">
        <v>2</v>
      </c>
      <c r="W1184" s="401" t="str">
        <f>IF(ISNA(MATCH($D1184,'My Squad'!$C$2:$C$16,0)),"","Yes")</f>
        <v/>
      </c>
    </row>
    <row r="1185" spans="1:23" ht="15.75" thickBot="1" x14ac:dyDescent="0.3">
      <c r="A1185" s="577">
        <v>162</v>
      </c>
      <c r="B1185" s="73">
        <v>12</v>
      </c>
      <c r="C1185" s="5" t="s">
        <v>51</v>
      </c>
      <c r="D1185" s="5" t="s">
        <v>131</v>
      </c>
      <c r="E1185" s="70" t="s">
        <v>14</v>
      </c>
      <c r="F1185" s="71">
        <v>4.5999999999999996</v>
      </c>
      <c r="G1185" s="71">
        <v>0.12</v>
      </c>
      <c r="H1185" s="71">
        <v>0.22</v>
      </c>
      <c r="I1185" s="71">
        <v>0.96433333333333349</v>
      </c>
      <c r="J1185" s="71">
        <v>0</v>
      </c>
      <c r="K1185" s="71">
        <v>1.7806666666666666</v>
      </c>
      <c r="L1185" s="71">
        <v>0.15866666666666668</v>
      </c>
      <c r="M1185" s="72">
        <v>3.2436666666666665</v>
      </c>
      <c r="N1185" s="23">
        <v>0.27036231884057971</v>
      </c>
      <c r="O1185" s="16">
        <v>85.605000000000004</v>
      </c>
      <c r="P1185" s="15">
        <v>90</v>
      </c>
      <c r="Q1185" s="15">
        <f>IFERROR(Table37[[#This Row],[Total]]/Table37[[#This Row],[Mins]]*Table37[[#This Row],[Adj mins]],0)</f>
        <v>3.4101980024531273</v>
      </c>
      <c r="R1185" s="15">
        <v>9</v>
      </c>
      <c r="S1185" s="16">
        <v>90</v>
      </c>
      <c r="T1185" s="17">
        <v>3.1E-2</v>
      </c>
      <c r="U1185" s="16">
        <v>21</v>
      </c>
      <c r="V1185" s="71">
        <v>2.2999999999999998</v>
      </c>
      <c r="W1185" s="401" t="str">
        <f>IF(ISNA(MATCH($D1185,'My Squad'!$C$2:$C$16,0)),"","Yes")</f>
        <v>Yes</v>
      </c>
    </row>
    <row r="1186" spans="1:23" ht="15.75" thickBot="1" x14ac:dyDescent="0.3">
      <c r="A1186" s="577">
        <v>187</v>
      </c>
      <c r="B1186" s="73">
        <v>12</v>
      </c>
      <c r="C1186" s="5" t="s">
        <v>51</v>
      </c>
      <c r="D1186" s="5" t="s">
        <v>1058</v>
      </c>
      <c r="E1186" s="70" t="s">
        <v>14</v>
      </c>
      <c r="F1186" s="71">
        <v>4.4000000000000004</v>
      </c>
      <c r="G1186" s="71">
        <v>2.5999999999999999E-2</v>
      </c>
      <c r="H1186" s="71">
        <v>1.9E-2</v>
      </c>
      <c r="I1186" s="71">
        <v>0.10633333333333334</v>
      </c>
      <c r="J1186" s="71">
        <v>0</v>
      </c>
      <c r="K1186" s="71">
        <v>0.20766666666666667</v>
      </c>
      <c r="L1186" s="71">
        <v>1.2666666666666666E-2</v>
      </c>
      <c r="M1186" s="72">
        <v>0.37166666666666665</v>
      </c>
      <c r="N1186" s="23">
        <v>-0.37007575757575756</v>
      </c>
      <c r="O1186" s="16">
        <v>10.510333333333334</v>
      </c>
      <c r="P1186" s="15">
        <v>90</v>
      </c>
      <c r="Q1186" s="15">
        <f>IFERROR(Table37[[#This Row],[Total]]/Table37[[#This Row],[Mins]]*Table37[[#This Row],[Adj mins]],0)</f>
        <v>3.1825822206717196</v>
      </c>
      <c r="R1186" s="15">
        <v>1.9</v>
      </c>
      <c r="S1186" s="16">
        <v>43</v>
      </c>
      <c r="T1186" s="17">
        <v>2E-3</v>
      </c>
      <c r="U1186" s="16">
        <v>7</v>
      </c>
      <c r="V1186" s="71">
        <v>1.8</v>
      </c>
      <c r="W1186" s="401" t="str">
        <f>IF(ISNA(MATCH($D1186,'My Squad'!$C$2:$C$16,0)),"","Yes")</f>
        <v/>
      </c>
    </row>
    <row r="1187" spans="1:23" ht="15.75" thickBot="1" x14ac:dyDescent="0.3">
      <c r="A1187" s="577">
        <v>153</v>
      </c>
      <c r="B1187" s="73">
        <v>12</v>
      </c>
      <c r="C1187" s="5" t="s">
        <v>51</v>
      </c>
      <c r="D1187" s="5" t="s">
        <v>184</v>
      </c>
      <c r="E1187" s="70" t="s">
        <v>14</v>
      </c>
      <c r="F1187" s="71">
        <v>4.3</v>
      </c>
      <c r="G1187" s="71">
        <v>0.01</v>
      </c>
      <c r="H1187" s="71">
        <v>3.0000000000000001E-3</v>
      </c>
      <c r="I1187" s="71">
        <v>1.8333333333333333E-2</v>
      </c>
      <c r="J1187" s="71">
        <v>0</v>
      </c>
      <c r="K1187" s="71">
        <v>3.6666666666666667E-2</v>
      </c>
      <c r="L1187" s="71">
        <v>4.6666666666666671E-3</v>
      </c>
      <c r="M1187" s="72">
        <v>7.2666666666666671E-2</v>
      </c>
      <c r="N1187" s="23">
        <v>-0.44821705426356589</v>
      </c>
      <c r="O1187" s="16">
        <v>1.89</v>
      </c>
      <c r="P1187" s="15">
        <v>90</v>
      </c>
      <c r="Q1187" s="15">
        <f>IFERROR(Table37[[#This Row],[Total]]/Table37[[#This Row],[Mins]]*Table37[[#This Row],[Adj mins]],0)</f>
        <v>3.4603174603174609</v>
      </c>
      <c r="R1187" s="15">
        <v>0.4</v>
      </c>
      <c r="S1187" s="16">
        <v>38</v>
      </c>
      <c r="T1187" s="17">
        <v>1E-3</v>
      </c>
      <c r="U1187" s="16">
        <v>1</v>
      </c>
      <c r="V1187" s="71">
        <v>1</v>
      </c>
      <c r="W1187" s="401" t="str">
        <f>IF(ISNA(MATCH($D1187,'My Squad'!$C$2:$C$16,0)),"","Yes")</f>
        <v/>
      </c>
    </row>
    <row r="1188" spans="1:23" ht="15.75" thickBot="1" x14ac:dyDescent="0.3">
      <c r="A1188" s="577">
        <v>189</v>
      </c>
      <c r="B1188" s="73">
        <v>12</v>
      </c>
      <c r="C1188" s="5" t="s">
        <v>51</v>
      </c>
      <c r="D1188" s="5" t="s">
        <v>320</v>
      </c>
      <c r="E1188" s="70" t="s">
        <v>14</v>
      </c>
      <c r="F1188" s="71">
        <v>4.5</v>
      </c>
      <c r="G1188" s="71">
        <v>9.4E-2</v>
      </c>
      <c r="H1188" s="71">
        <v>0.16200000000000001</v>
      </c>
      <c r="I1188" s="71">
        <v>0.91033333333333344</v>
      </c>
      <c r="J1188" s="71">
        <v>0</v>
      </c>
      <c r="K1188" s="71">
        <v>1.4569999999999999</v>
      </c>
      <c r="L1188" s="71">
        <v>0.17066666666666666</v>
      </c>
      <c r="M1188" s="72">
        <v>2.794</v>
      </c>
      <c r="N1188" s="23">
        <v>0.17644444444444446</v>
      </c>
      <c r="O1188" s="16">
        <v>81.274000000000001</v>
      </c>
      <c r="P1188" s="15">
        <v>90</v>
      </c>
      <c r="Q1188" s="15">
        <f>IFERROR(Table37[[#This Row],[Total]]/Table37[[#This Row],[Mins]]*Table37[[#This Row],[Adj mins]],0)</f>
        <v>3.0939783940743659</v>
      </c>
      <c r="R1188" s="15">
        <v>7.6</v>
      </c>
      <c r="S1188" s="16">
        <v>86</v>
      </c>
      <c r="T1188" s="17">
        <v>5.0000000000000001E-3</v>
      </c>
      <c r="U1188" s="16">
        <v>12</v>
      </c>
      <c r="V1188" s="71">
        <v>1.5</v>
      </c>
      <c r="W1188" s="401" t="str">
        <f>IF(ISNA(MATCH($D1188,'My Squad'!$C$2:$C$16,0)),"","Yes")</f>
        <v/>
      </c>
    </row>
    <row r="1189" spans="1:23" ht="15.75" thickBot="1" x14ac:dyDescent="0.3">
      <c r="A1189" s="577">
        <v>171</v>
      </c>
      <c r="B1189" s="73">
        <v>12</v>
      </c>
      <c r="C1189" s="5" t="s">
        <v>51</v>
      </c>
      <c r="D1189" s="5" t="s">
        <v>318</v>
      </c>
      <c r="E1189" s="70" t="s">
        <v>14</v>
      </c>
      <c r="F1189" s="71">
        <v>4.9000000000000004</v>
      </c>
      <c r="G1189" s="71">
        <v>0.16400000000000001</v>
      </c>
      <c r="H1189" s="71">
        <v>8.1000000000000003E-2</v>
      </c>
      <c r="I1189" s="71">
        <v>0.41033333333333327</v>
      </c>
      <c r="J1189" s="71">
        <v>0</v>
      </c>
      <c r="K1189" s="71">
        <v>0.66966666666666663</v>
      </c>
      <c r="L1189" s="71">
        <v>6.933333333333333E-2</v>
      </c>
      <c r="M1189" s="72">
        <v>1.3943333333333334</v>
      </c>
      <c r="N1189" s="23">
        <v>-0.12360544217687072</v>
      </c>
      <c r="O1189" s="16">
        <v>35.718000000000004</v>
      </c>
      <c r="P1189" s="15">
        <v>90</v>
      </c>
      <c r="Q1189" s="15">
        <f>IFERROR(Table37[[#This Row],[Total]]/Table37[[#This Row],[Mins]]*Table37[[#This Row],[Adj mins]],0)</f>
        <v>3.5133546111204432</v>
      </c>
      <c r="R1189" s="15">
        <v>6.7</v>
      </c>
      <c r="S1189" s="16">
        <v>86</v>
      </c>
      <c r="T1189" s="17">
        <v>1.6E-2</v>
      </c>
      <c r="U1189" s="16">
        <v>9</v>
      </c>
      <c r="V1189" s="71">
        <v>1.3</v>
      </c>
      <c r="W1189" s="401" t="str">
        <f>IF(ISNA(MATCH($D1189,'My Squad'!$C$2:$C$16,0)),"","Yes")</f>
        <v/>
      </c>
    </row>
    <row r="1190" spans="1:23" ht="15.75" thickBot="1" x14ac:dyDescent="0.3">
      <c r="A1190" s="577">
        <v>172</v>
      </c>
      <c r="B1190" s="73">
        <v>12</v>
      </c>
      <c r="C1190" s="5" t="s">
        <v>51</v>
      </c>
      <c r="D1190" s="5" t="s">
        <v>94</v>
      </c>
      <c r="E1190" s="70" t="s">
        <v>14</v>
      </c>
      <c r="F1190" s="71">
        <v>4.9000000000000004</v>
      </c>
      <c r="G1190" s="71">
        <v>0.34</v>
      </c>
      <c r="H1190" s="71">
        <v>0.50700000000000001</v>
      </c>
      <c r="I1190" s="71">
        <v>0.48733333333333329</v>
      </c>
      <c r="J1190" s="71">
        <v>0</v>
      </c>
      <c r="K1190" s="71">
        <v>0.85899999999999999</v>
      </c>
      <c r="L1190" s="71">
        <v>0.41699999999999998</v>
      </c>
      <c r="M1190" s="72">
        <v>2.6103333333333332</v>
      </c>
      <c r="N1190" s="23">
        <v>0.12455782312925166</v>
      </c>
      <c r="O1190" s="16">
        <v>44.728666666666669</v>
      </c>
      <c r="P1190" s="15">
        <v>90</v>
      </c>
      <c r="Q1190" s="15">
        <f>IFERROR(Table37[[#This Row],[Total]]/Table37[[#This Row],[Mins]]*Table37[[#This Row],[Adj mins]],0)</f>
        <v>5.252336309302013</v>
      </c>
      <c r="R1190" s="15">
        <v>1.6</v>
      </c>
      <c r="S1190" s="16">
        <v>71</v>
      </c>
      <c r="T1190" s="17">
        <v>3.0000000000000001E-3</v>
      </c>
      <c r="U1190" s="16">
        <v>2</v>
      </c>
      <c r="V1190" s="71">
        <v>1</v>
      </c>
      <c r="W1190" s="401" t="str">
        <f>IF(ISNA(MATCH($D1190,'My Squad'!$C$2:$C$16,0)),"","Yes")</f>
        <v/>
      </c>
    </row>
    <row r="1191" spans="1:23" ht="15.75" thickBot="1" x14ac:dyDescent="0.3">
      <c r="A1191" s="577">
        <v>168</v>
      </c>
      <c r="B1191" s="73">
        <v>12</v>
      </c>
      <c r="C1191" s="5" t="s">
        <v>51</v>
      </c>
      <c r="D1191" s="5" t="s">
        <v>87</v>
      </c>
      <c r="E1191" s="70" t="s">
        <v>13</v>
      </c>
      <c r="F1191" s="71">
        <v>4.9000000000000004</v>
      </c>
      <c r="G1191" s="71">
        <v>0.43</v>
      </c>
      <c r="H1191" s="71">
        <v>0.65100000000000002</v>
      </c>
      <c r="I1191" s="71">
        <v>0.29966666666666669</v>
      </c>
      <c r="J1191" s="71">
        <v>0</v>
      </c>
      <c r="K1191" s="71">
        <v>1.5906666666666667</v>
      </c>
      <c r="L1191" s="71">
        <v>0.20566666666666666</v>
      </c>
      <c r="M1191" s="72">
        <v>3.177</v>
      </c>
      <c r="N1191" s="23">
        <v>0.24020408163265305</v>
      </c>
      <c r="O1191" s="16">
        <v>80.916333333333327</v>
      </c>
      <c r="P1191" s="15">
        <v>90</v>
      </c>
      <c r="Q1191" s="15">
        <f>IFERROR(Table37[[#This Row],[Total]]/Table37[[#This Row],[Mins]]*Table37[[#This Row],[Adj mins]],0)</f>
        <v>3.5336499841399966</v>
      </c>
      <c r="R1191" s="15">
        <v>6.3</v>
      </c>
      <c r="S1191" s="16">
        <v>71</v>
      </c>
      <c r="T1191" s="17">
        <v>1.2E-2</v>
      </c>
      <c r="U1191" s="16">
        <v>14</v>
      </c>
      <c r="V1191" s="71">
        <v>1.8</v>
      </c>
      <c r="W1191" s="401" t="str">
        <f>IF(ISNA(MATCH($D1191,'My Squad'!$C$2:$C$16,0)),"","Yes")</f>
        <v/>
      </c>
    </row>
    <row r="1192" spans="1:23" ht="15.75" thickBot="1" x14ac:dyDescent="0.3">
      <c r="A1192" s="577">
        <v>157</v>
      </c>
      <c r="B1192" s="73">
        <v>12</v>
      </c>
      <c r="C1192" s="5" t="s">
        <v>51</v>
      </c>
      <c r="D1192" s="5" t="s">
        <v>180</v>
      </c>
      <c r="E1192" s="70" t="s">
        <v>13</v>
      </c>
      <c r="F1192" s="71">
        <v>4.9000000000000004</v>
      </c>
      <c r="G1192" s="71">
        <v>0.13333333333333333</v>
      </c>
      <c r="H1192" s="71">
        <v>0.52500000000000002</v>
      </c>
      <c r="I1192" s="71">
        <v>0.3</v>
      </c>
      <c r="J1192" s="71">
        <v>0</v>
      </c>
      <c r="K1192" s="71">
        <v>1.5186666666666666</v>
      </c>
      <c r="L1192" s="71">
        <v>0.10199999999999999</v>
      </c>
      <c r="M1192" s="72">
        <v>2.5790000000000002</v>
      </c>
      <c r="N1192" s="23">
        <v>0.11816326530612248</v>
      </c>
      <c r="O1192" s="16">
        <v>80.919333333333327</v>
      </c>
      <c r="P1192" s="15">
        <v>90</v>
      </c>
      <c r="Q1192" s="15">
        <f>IFERROR(Table37[[#This Row],[Total]]/Table37[[#This Row],[Mins]]*Table37[[#This Row],[Adj mins]],0)</f>
        <v>2.8684121635538276</v>
      </c>
      <c r="R1192" s="15">
        <v>8.8000000000000007</v>
      </c>
      <c r="S1192" s="16">
        <v>88</v>
      </c>
      <c r="T1192" s="17">
        <v>0.01</v>
      </c>
      <c r="U1192" s="16">
        <v>24</v>
      </c>
      <c r="V1192" s="71">
        <v>2.7</v>
      </c>
      <c r="W1192" s="401" t="str">
        <f>IF(ISNA(MATCH($D1192,'My Squad'!$C$2:$C$16,0)),"","Yes")</f>
        <v/>
      </c>
    </row>
    <row r="1193" spans="1:23" ht="15.75" thickBot="1" x14ac:dyDescent="0.3">
      <c r="A1193" s="577">
        <v>166</v>
      </c>
      <c r="B1193" s="73">
        <v>12</v>
      </c>
      <c r="C1193" s="5" t="s">
        <v>51</v>
      </c>
      <c r="D1193" s="5" t="s">
        <v>614</v>
      </c>
      <c r="E1193" s="70" t="s">
        <v>13</v>
      </c>
      <c r="F1193" s="71">
        <v>5.6</v>
      </c>
      <c r="G1193" s="71">
        <v>4.3333333333333335E-2</v>
      </c>
      <c r="H1193" s="71">
        <v>7.0999999999999994E-2</v>
      </c>
      <c r="I1193" s="71">
        <v>3.4000000000000002E-2</v>
      </c>
      <c r="J1193" s="71">
        <v>0</v>
      </c>
      <c r="K1193" s="71">
        <v>0.18066666666666667</v>
      </c>
      <c r="L1193" s="71">
        <v>1.9666666666666666E-2</v>
      </c>
      <c r="M1193" s="72">
        <v>0.34866666666666668</v>
      </c>
      <c r="N1193" s="23">
        <v>-0.29488095238095241</v>
      </c>
      <c r="O1193" s="16">
        <v>9.3433333333333337</v>
      </c>
      <c r="P1193" s="15">
        <v>90</v>
      </c>
      <c r="Q1193" s="15">
        <f>IFERROR(Table37[[#This Row],[Total]]/Table37[[#This Row],[Mins]]*Table37[[#This Row],[Adj mins]],0)</f>
        <v>3.3585444166963971</v>
      </c>
      <c r="R1193" s="15">
        <v>0.5</v>
      </c>
      <c r="S1193" s="16">
        <v>15</v>
      </c>
      <c r="T1193" s="17">
        <v>1E-3</v>
      </c>
      <c r="U1193" s="16">
        <v>3</v>
      </c>
      <c r="V1193" s="71">
        <v>1</v>
      </c>
      <c r="W1193" s="401" t="str">
        <f>IF(ISNA(MATCH($D1193,'My Squad'!$C$2:$C$16,0)),"","Yes")</f>
        <v/>
      </c>
    </row>
    <row r="1194" spans="1:23" ht="15.75" thickBot="1" x14ac:dyDescent="0.3">
      <c r="A1194" s="577">
        <v>174</v>
      </c>
      <c r="B1194" s="73">
        <v>12</v>
      </c>
      <c r="C1194" s="5" t="s">
        <v>51</v>
      </c>
      <c r="D1194" s="5" t="s">
        <v>324</v>
      </c>
      <c r="E1194" s="70" t="s">
        <v>13</v>
      </c>
      <c r="F1194" s="71">
        <v>4.5</v>
      </c>
      <c r="G1194" s="71">
        <v>1.1666666666666667E-2</v>
      </c>
      <c r="H1194" s="71">
        <v>3.6999999999999998E-2</v>
      </c>
      <c r="I1194" s="71">
        <v>4.8666666666666664E-2</v>
      </c>
      <c r="J1194" s="71">
        <v>0</v>
      </c>
      <c r="K1194" s="71">
        <v>0.22633333333333336</v>
      </c>
      <c r="L1194" s="71">
        <v>1.0333333333333333E-2</v>
      </c>
      <c r="M1194" s="72">
        <v>0.33400000000000002</v>
      </c>
      <c r="N1194" s="23">
        <v>-0.37022222222222223</v>
      </c>
      <c r="O1194" s="16">
        <v>12.463666666666667</v>
      </c>
      <c r="P1194" s="15">
        <v>90</v>
      </c>
      <c r="Q1194" s="15">
        <f>IFERROR(Table37[[#This Row],[Total]]/Table37[[#This Row],[Mins]]*Table37[[#This Row],[Adj mins]],0)</f>
        <v>2.411810328688722</v>
      </c>
      <c r="R1194" s="15">
        <v>2.2000000000000002</v>
      </c>
      <c r="S1194" s="16">
        <v>50</v>
      </c>
      <c r="T1194" s="17">
        <v>8.0000000000000002E-3</v>
      </c>
      <c r="U1194" s="16">
        <v>8</v>
      </c>
      <c r="V1194" s="71">
        <v>2</v>
      </c>
      <c r="W1194" s="401" t="str">
        <f>IF(ISNA(MATCH($D1194,'My Squad'!$C$2:$C$16,0)),"","Yes")</f>
        <v/>
      </c>
    </row>
    <row r="1195" spans="1:23" ht="15.75" thickBot="1" x14ac:dyDescent="0.3">
      <c r="A1195" s="577">
        <v>161</v>
      </c>
      <c r="B1195" s="73">
        <v>12</v>
      </c>
      <c r="C1195" s="5" t="s">
        <v>51</v>
      </c>
      <c r="D1195" s="5" t="s">
        <v>321</v>
      </c>
      <c r="E1195" s="70" t="s">
        <v>13</v>
      </c>
      <c r="F1195" s="71">
        <v>4.8</v>
      </c>
      <c r="G1195" s="71">
        <v>0</v>
      </c>
      <c r="H1195" s="71">
        <v>3.0000000000000001E-3</v>
      </c>
      <c r="I1195" s="71">
        <v>2E-3</v>
      </c>
      <c r="J1195" s="71">
        <v>0</v>
      </c>
      <c r="K1195" s="71">
        <v>6.3333333333333332E-3</v>
      </c>
      <c r="L1195" s="71">
        <v>6.6666666666666664E-4</v>
      </c>
      <c r="M1195" s="72">
        <v>1.2E-2</v>
      </c>
      <c r="N1195" s="23">
        <v>-0.41416666666666668</v>
      </c>
      <c r="O1195" s="16">
        <v>0.39</v>
      </c>
      <c r="P1195" s="15">
        <v>90</v>
      </c>
      <c r="Q1195" s="15">
        <f>IFERROR(Table37[[#This Row],[Total]]/Table37[[#This Row],[Mins]]*Table37[[#This Row],[Adj mins]],0)</f>
        <v>2.7692307692307692</v>
      </c>
      <c r="R1195" s="15">
        <v>0</v>
      </c>
      <c r="S1195" s="16" t="s">
        <v>374</v>
      </c>
      <c r="T1195" s="17">
        <v>0</v>
      </c>
      <c r="U1195" s="16">
        <v>0</v>
      </c>
      <c r="V1195" s="71">
        <v>0</v>
      </c>
      <c r="W1195" s="401" t="str">
        <f>IF(ISNA(MATCH($D1195,'My Squad'!$C$2:$C$16,0)),"","Yes")</f>
        <v/>
      </c>
    </row>
    <row r="1196" spans="1:23" ht="15.75" thickBot="1" x14ac:dyDescent="0.3">
      <c r="A1196" s="577">
        <v>182</v>
      </c>
      <c r="B1196" s="73">
        <v>12</v>
      </c>
      <c r="C1196" s="5" t="s">
        <v>51</v>
      </c>
      <c r="D1196" s="5" t="s">
        <v>55</v>
      </c>
      <c r="E1196" s="70" t="s">
        <v>13</v>
      </c>
      <c r="F1196" s="71">
        <v>11</v>
      </c>
      <c r="G1196" s="71">
        <v>2.8483333333333332</v>
      </c>
      <c r="H1196" s="71">
        <v>0.90400000000000003</v>
      </c>
      <c r="I1196" s="71">
        <v>0.29599999999999999</v>
      </c>
      <c r="J1196" s="71">
        <v>0</v>
      </c>
      <c r="K1196" s="71">
        <v>1.4996666666666667</v>
      </c>
      <c r="L1196" s="71">
        <v>1.077</v>
      </c>
      <c r="M1196" s="72">
        <v>6.625</v>
      </c>
      <c r="N1196" s="23">
        <v>0.42045454545454547</v>
      </c>
      <c r="O1196" s="16">
        <v>80.301666666666662</v>
      </c>
      <c r="P1196" s="15">
        <v>90</v>
      </c>
      <c r="Q1196" s="15">
        <f>IFERROR(Table37[[#This Row],[Total]]/Table37[[#This Row],[Mins]]*Table37[[#This Row],[Adj mins]],0)</f>
        <v>7.4251260870467615</v>
      </c>
      <c r="R1196" s="15">
        <v>8.6</v>
      </c>
      <c r="S1196" s="16">
        <v>86</v>
      </c>
      <c r="T1196" s="17">
        <v>0.55299999999999994</v>
      </c>
      <c r="U1196" s="16">
        <v>79</v>
      </c>
      <c r="V1196" s="71">
        <v>8.8000000000000007</v>
      </c>
      <c r="W1196" s="401" t="str">
        <f>IF(ISNA(MATCH($D1196,'My Squad'!$C$2:$C$16,0)),"","Yes")</f>
        <v>Yes</v>
      </c>
    </row>
    <row r="1197" spans="1:23" ht="15.75" thickBot="1" x14ac:dyDescent="0.3">
      <c r="A1197" s="577">
        <v>621</v>
      </c>
      <c r="B1197" s="73">
        <v>12</v>
      </c>
      <c r="C1197" s="5" t="s">
        <v>51</v>
      </c>
      <c r="D1197" s="5" t="s">
        <v>1351</v>
      </c>
      <c r="E1197" s="70" t="s">
        <v>13</v>
      </c>
      <c r="F1197" s="71">
        <v>6.1</v>
      </c>
      <c r="G1197" s="71">
        <v>0.66166666666666663</v>
      </c>
      <c r="H1197" s="71">
        <v>0.152</v>
      </c>
      <c r="I1197" s="71">
        <v>7.9666666666666663E-2</v>
      </c>
      <c r="J1197" s="71">
        <v>0</v>
      </c>
      <c r="K1197" s="71">
        <v>0.45566666666666661</v>
      </c>
      <c r="L1197" s="71">
        <v>0.14633333333333334</v>
      </c>
      <c r="M1197" s="72">
        <v>1.4953333333333334</v>
      </c>
      <c r="N1197" s="23">
        <v>-8.2732240437158461E-2</v>
      </c>
      <c r="O1197" s="16">
        <v>22.684666666666665</v>
      </c>
      <c r="P1197" s="15">
        <v>90</v>
      </c>
      <c r="Q1197" s="15">
        <f>IFERROR(Table37[[#This Row],[Total]]/Table37[[#This Row],[Mins]]*Table37[[#This Row],[Adj mins]],0)</f>
        <v>5.9326417256884252</v>
      </c>
      <c r="R1197" s="15">
        <v>1.4</v>
      </c>
      <c r="S1197" s="16">
        <v>24</v>
      </c>
      <c r="T1197" s="17">
        <v>5.0000000000000001E-3</v>
      </c>
      <c r="U1197" s="16">
        <v>9</v>
      </c>
      <c r="V1197" s="71">
        <v>1.8</v>
      </c>
      <c r="W1197" s="401" t="str">
        <f>IF(ISNA(MATCH($D1197,'My Squad'!$C$2:$C$16,0)),"","Yes")</f>
        <v/>
      </c>
    </row>
    <row r="1198" spans="1:23" ht="15.75" thickBot="1" x14ac:dyDescent="0.3">
      <c r="A1198" s="577">
        <v>179</v>
      </c>
      <c r="B1198" s="73">
        <v>12</v>
      </c>
      <c r="C1198" s="5" t="s">
        <v>51</v>
      </c>
      <c r="D1198" s="5" t="s">
        <v>207</v>
      </c>
      <c r="E1198" s="70" t="s">
        <v>13</v>
      </c>
      <c r="F1198" s="71">
        <v>6.2</v>
      </c>
      <c r="G1198" s="71">
        <v>0.19500000000000001</v>
      </c>
      <c r="H1198" s="71">
        <v>0.105</v>
      </c>
      <c r="I1198" s="71">
        <v>4.0666666666666663E-2</v>
      </c>
      <c r="J1198" s="71">
        <v>0</v>
      </c>
      <c r="K1198" s="71">
        <v>0.21766666666666667</v>
      </c>
      <c r="L1198" s="71">
        <v>5.566666666666667E-2</v>
      </c>
      <c r="M1198" s="72">
        <v>0.61399999999999999</v>
      </c>
      <c r="N1198" s="23">
        <v>-0.22354838709677421</v>
      </c>
      <c r="O1198" s="16">
        <v>11.140333333333333</v>
      </c>
      <c r="P1198" s="15">
        <v>90</v>
      </c>
      <c r="Q1198" s="15">
        <f>IFERROR(Table37[[#This Row],[Total]]/Table37[[#This Row],[Mins]]*Table37[[#This Row],[Adj mins]],0)</f>
        <v>4.9603542682744388</v>
      </c>
      <c r="R1198" s="15">
        <v>1.2</v>
      </c>
      <c r="S1198" s="16">
        <v>21</v>
      </c>
      <c r="T1198" s="17">
        <v>2E-3</v>
      </c>
      <c r="U1198" s="16">
        <v>5</v>
      </c>
      <c r="V1198" s="71">
        <v>1</v>
      </c>
      <c r="W1198" s="401" t="str">
        <f>IF(ISNA(MATCH($D1198,'My Squad'!$C$2:$C$16,0)),"","Yes")</f>
        <v/>
      </c>
    </row>
    <row r="1199" spans="1:23" ht="15.75" thickBot="1" x14ac:dyDescent="0.3">
      <c r="A1199" s="577">
        <v>560</v>
      </c>
      <c r="B1199" s="73">
        <v>12</v>
      </c>
      <c r="C1199" s="5" t="s">
        <v>51</v>
      </c>
      <c r="D1199" s="5" t="s">
        <v>369</v>
      </c>
      <c r="E1199" s="70" t="s">
        <v>13</v>
      </c>
      <c r="F1199" s="71">
        <v>6.2</v>
      </c>
      <c r="G1199" s="71">
        <v>0.16</v>
      </c>
      <c r="H1199" s="71">
        <v>0.223</v>
      </c>
      <c r="I1199" s="71">
        <v>6.9000000000000006E-2</v>
      </c>
      <c r="J1199" s="71">
        <v>0</v>
      </c>
      <c r="K1199" s="71">
        <v>0.36866666666666664</v>
      </c>
      <c r="L1199" s="71">
        <v>6.6666666666666666E-2</v>
      </c>
      <c r="M1199" s="72">
        <v>0.88733333333333331</v>
      </c>
      <c r="N1199" s="23">
        <v>-0.17946236559139786</v>
      </c>
      <c r="O1199" s="16">
        <v>19.189333333333334</v>
      </c>
      <c r="P1199" s="15">
        <v>90</v>
      </c>
      <c r="Q1199" s="15">
        <f>IFERROR(Table37[[#This Row],[Total]]/Table37[[#This Row],[Mins]]*Table37[[#This Row],[Adj mins]],0)</f>
        <v>4.1616870483602</v>
      </c>
      <c r="R1199" s="15">
        <v>4.2</v>
      </c>
      <c r="S1199" s="16">
        <v>42</v>
      </c>
      <c r="T1199" s="17">
        <v>6.0000000000000001E-3</v>
      </c>
      <c r="U1199" s="16">
        <v>14</v>
      </c>
      <c r="V1199" s="71">
        <v>1.6</v>
      </c>
      <c r="W1199" s="401" t="str">
        <f>IF(ISNA(MATCH($D1199,'My Squad'!$C$2:$C$16,0)),"","Yes")</f>
        <v/>
      </c>
    </row>
    <row r="1200" spans="1:23" ht="15.75" thickBot="1" x14ac:dyDescent="0.3">
      <c r="A1200" s="577">
        <v>177</v>
      </c>
      <c r="B1200" s="73">
        <v>12</v>
      </c>
      <c r="C1200" s="5" t="s">
        <v>51</v>
      </c>
      <c r="D1200" s="5" t="s">
        <v>323</v>
      </c>
      <c r="E1200" s="70" t="s">
        <v>13</v>
      </c>
      <c r="F1200" s="71">
        <v>6.5</v>
      </c>
      <c r="G1200" s="71">
        <v>1.3049999999999999</v>
      </c>
      <c r="H1200" s="71">
        <v>0.48099999999999998</v>
      </c>
      <c r="I1200" s="71">
        <v>0.24099999999999999</v>
      </c>
      <c r="J1200" s="71">
        <v>0</v>
      </c>
      <c r="K1200" s="71">
        <v>1.3443333333333334</v>
      </c>
      <c r="L1200" s="71">
        <v>0.34200000000000003</v>
      </c>
      <c r="M1200" s="72">
        <v>3.7133333333333334</v>
      </c>
      <c r="N1200" s="23">
        <v>0.26358974358974357</v>
      </c>
      <c r="O1200" s="16">
        <v>65.147666666666666</v>
      </c>
      <c r="P1200" s="15">
        <v>90</v>
      </c>
      <c r="Q1200" s="15">
        <f>IFERROR(Table37[[#This Row],[Total]]/Table37[[#This Row],[Mins]]*Table37[[#This Row],[Adj mins]],0)</f>
        <v>5.1298844164283199</v>
      </c>
      <c r="R1200" s="15">
        <v>6.9</v>
      </c>
      <c r="S1200" s="16">
        <v>77</v>
      </c>
      <c r="T1200" s="17">
        <v>8.5999999999999993E-2</v>
      </c>
      <c r="U1200" s="16">
        <v>46</v>
      </c>
      <c r="V1200" s="71">
        <v>5.8</v>
      </c>
      <c r="W1200" s="401" t="str">
        <f>IF(ISNA(MATCH($D1200,'My Squad'!$C$2:$C$16,0)),"","Yes")</f>
        <v/>
      </c>
    </row>
    <row r="1201" spans="1:23" ht="15.75" thickBot="1" x14ac:dyDescent="0.3">
      <c r="A1201" s="577">
        <v>386</v>
      </c>
      <c r="B1201" s="73">
        <v>12</v>
      </c>
      <c r="C1201" s="5" t="s">
        <v>51</v>
      </c>
      <c r="D1201" s="5" t="s">
        <v>656</v>
      </c>
      <c r="E1201" s="70" t="s">
        <v>13</v>
      </c>
      <c r="F1201" s="71">
        <v>6.3</v>
      </c>
      <c r="G1201" s="71">
        <v>0.75666666666666671</v>
      </c>
      <c r="H1201" s="71">
        <v>0.66500000000000004</v>
      </c>
      <c r="I1201" s="71">
        <v>0.24466666666666667</v>
      </c>
      <c r="J1201" s="71">
        <v>0</v>
      </c>
      <c r="K1201" s="71">
        <v>1.4313333333333333</v>
      </c>
      <c r="L1201" s="71">
        <v>0.29366666666666669</v>
      </c>
      <c r="M1201" s="72">
        <v>3.3913333333333333</v>
      </c>
      <c r="N1201" s="23">
        <v>0.22084656084656085</v>
      </c>
      <c r="O1201" s="16">
        <v>65.427333333333337</v>
      </c>
      <c r="P1201" s="15">
        <v>90</v>
      </c>
      <c r="Q1201" s="15">
        <f>IFERROR(Table37[[#This Row],[Total]]/Table37[[#This Row],[Mins]]*Table37[[#This Row],[Adj mins]],0)</f>
        <v>4.6650227733567009</v>
      </c>
      <c r="R1201" s="15">
        <v>3.4</v>
      </c>
      <c r="S1201" s="16">
        <v>61</v>
      </c>
      <c r="T1201" s="17">
        <v>1.8000000000000002E-2</v>
      </c>
      <c r="U1201" s="16">
        <v>19</v>
      </c>
      <c r="V1201" s="71">
        <v>3.8</v>
      </c>
      <c r="W1201" s="401" t="str">
        <f>IF(ISNA(MATCH($D1201,'My Squad'!$C$2:$C$16,0)),"","Yes")</f>
        <v/>
      </c>
    </row>
    <row r="1202" spans="1:23" ht="15.75" thickBot="1" x14ac:dyDescent="0.3">
      <c r="A1202" s="577">
        <v>158</v>
      </c>
      <c r="B1202" s="73">
        <v>12</v>
      </c>
      <c r="C1202" s="5" t="s">
        <v>51</v>
      </c>
      <c r="D1202" s="5" t="s">
        <v>544</v>
      </c>
      <c r="E1202" s="70" t="s">
        <v>13</v>
      </c>
      <c r="F1202" s="71">
        <v>4.5</v>
      </c>
      <c r="G1202" s="71">
        <v>3.3333333333333335E-3</v>
      </c>
      <c r="H1202" s="71">
        <v>4.0000000000000001E-3</v>
      </c>
      <c r="I1202" s="71">
        <v>2E-3</v>
      </c>
      <c r="J1202" s="71">
        <v>0</v>
      </c>
      <c r="K1202" s="71">
        <v>8.0000000000000002E-3</v>
      </c>
      <c r="L1202" s="71">
        <v>1E-3</v>
      </c>
      <c r="M1202" s="72">
        <v>1.8333333333333333E-2</v>
      </c>
      <c r="N1202" s="23">
        <v>-0.44037037037037036</v>
      </c>
      <c r="O1202" s="16">
        <v>0.36</v>
      </c>
      <c r="P1202" s="15">
        <v>90</v>
      </c>
      <c r="Q1202" s="15">
        <f>IFERROR(Table37[[#This Row],[Total]]/Table37[[#This Row],[Mins]]*Table37[[#This Row],[Adj mins]],0)</f>
        <v>4.5833333333333339</v>
      </c>
      <c r="R1202" s="15">
        <v>0</v>
      </c>
      <c r="S1202" s="16">
        <v>0</v>
      </c>
      <c r="T1202" s="17">
        <v>1E-3</v>
      </c>
      <c r="U1202" s="16">
        <v>0</v>
      </c>
      <c r="V1202" s="71">
        <v>0</v>
      </c>
      <c r="W1202" s="401" t="str">
        <f>IF(ISNA(MATCH($D1202,'My Squad'!$C$2:$C$16,0)),"","Yes")</f>
        <v/>
      </c>
    </row>
    <row r="1203" spans="1:23" ht="15.75" thickBot="1" x14ac:dyDescent="0.3">
      <c r="A1203" s="577">
        <v>184</v>
      </c>
      <c r="B1203" s="73">
        <v>12</v>
      </c>
      <c r="C1203" s="5" t="s">
        <v>51</v>
      </c>
      <c r="D1203" s="5" t="s">
        <v>1510</v>
      </c>
      <c r="E1203" s="70" t="s">
        <v>13</v>
      </c>
      <c r="F1203" s="71">
        <v>4.5</v>
      </c>
      <c r="G1203" s="71">
        <v>1.3333333333333334E-2</v>
      </c>
      <c r="H1203" s="71">
        <v>1.2E-2</v>
      </c>
      <c r="I1203" s="71">
        <v>3.3333333333333335E-3</v>
      </c>
      <c r="J1203" s="71">
        <v>0</v>
      </c>
      <c r="K1203" s="71">
        <v>3.033333333333333E-2</v>
      </c>
      <c r="L1203" s="71">
        <v>4.6666666666666671E-3</v>
      </c>
      <c r="M1203" s="72">
        <v>6.3666666666666663E-2</v>
      </c>
      <c r="N1203" s="23">
        <v>-0.43029629629629629</v>
      </c>
      <c r="O1203" s="16">
        <v>1.56</v>
      </c>
      <c r="P1203" s="15">
        <v>90</v>
      </c>
      <c r="Q1203" s="15">
        <f>IFERROR(Table37[[#This Row],[Total]]/Table37[[#This Row],[Mins]]*Table37[[#This Row],[Adj mins]],0)</f>
        <v>3.6730769230769225</v>
      </c>
      <c r="R1203" s="15">
        <v>1.9</v>
      </c>
      <c r="S1203" s="16">
        <v>34</v>
      </c>
      <c r="T1203" s="17">
        <v>3.0000000000000001E-3</v>
      </c>
      <c r="U1203" s="16">
        <v>5</v>
      </c>
      <c r="V1203" s="71">
        <v>1</v>
      </c>
      <c r="W1203" s="401" t="str">
        <f>IF(ISNA(MATCH($D1203,'My Squad'!$C$2:$C$16,0)),"","Yes")</f>
        <v/>
      </c>
    </row>
    <row r="1204" spans="1:23" ht="15.75" thickBot="1" x14ac:dyDescent="0.3">
      <c r="A1204" s="577">
        <v>181</v>
      </c>
      <c r="B1204" s="73">
        <v>12</v>
      </c>
      <c r="C1204" s="5" t="s">
        <v>51</v>
      </c>
      <c r="D1204" s="5" t="s">
        <v>325</v>
      </c>
      <c r="E1204" s="70" t="s">
        <v>13</v>
      </c>
      <c r="F1204" s="71">
        <v>6</v>
      </c>
      <c r="G1204" s="71">
        <v>0.58333333333333337</v>
      </c>
      <c r="H1204" s="71">
        <v>0.105</v>
      </c>
      <c r="I1204" s="71">
        <v>6.4000000000000001E-2</v>
      </c>
      <c r="J1204" s="71">
        <v>0</v>
      </c>
      <c r="K1204" s="71">
        <v>0.35</v>
      </c>
      <c r="L1204" s="71">
        <v>0.17699999999999999</v>
      </c>
      <c r="M1204" s="72">
        <v>1.2793333333333334</v>
      </c>
      <c r="N1204" s="23">
        <v>-0.1201111111111111</v>
      </c>
      <c r="O1204" s="16">
        <v>17.038</v>
      </c>
      <c r="P1204" s="15">
        <v>90</v>
      </c>
      <c r="Q1204" s="15">
        <f>IFERROR(Table37[[#This Row],[Total]]/Table37[[#This Row],[Mins]]*Table37[[#This Row],[Adj mins]],0)</f>
        <v>6.7578354266932745</v>
      </c>
      <c r="R1204" s="15">
        <v>1.8</v>
      </c>
      <c r="S1204" s="16">
        <v>18</v>
      </c>
      <c r="T1204" s="17">
        <v>2.7999999999999997E-2</v>
      </c>
      <c r="U1204" s="16">
        <v>14</v>
      </c>
      <c r="V1204" s="71">
        <v>1.6</v>
      </c>
      <c r="W1204" s="401" t="str">
        <f>IF(ISNA(MATCH($D1204,'My Squad'!$C$2:$C$16,0)),"","Yes")</f>
        <v/>
      </c>
    </row>
    <row r="1205" spans="1:23" ht="15.75" thickBot="1" x14ac:dyDescent="0.3">
      <c r="A1205" s="577">
        <v>165</v>
      </c>
      <c r="B1205" s="73">
        <v>12</v>
      </c>
      <c r="C1205" s="5" t="s">
        <v>51</v>
      </c>
      <c r="D1205" s="5" t="s">
        <v>290</v>
      </c>
      <c r="E1205" s="70" t="s">
        <v>15</v>
      </c>
      <c r="F1205" s="71">
        <v>5</v>
      </c>
      <c r="G1205" s="71">
        <v>1.3333333333333333E-3</v>
      </c>
      <c r="H1205" s="71">
        <v>0</v>
      </c>
      <c r="I1205" s="71">
        <v>0</v>
      </c>
      <c r="J1205" s="71">
        <v>0</v>
      </c>
      <c r="K1205" s="71">
        <v>1E-3</v>
      </c>
      <c r="L1205" s="71">
        <v>1E-3</v>
      </c>
      <c r="M1205" s="72">
        <v>3.3333333333333335E-3</v>
      </c>
      <c r="N1205" s="23">
        <v>-0.39933333333333332</v>
      </c>
      <c r="O1205" s="16">
        <v>0.06</v>
      </c>
      <c r="P1205" s="15">
        <v>90</v>
      </c>
      <c r="Q1205" s="15">
        <f>IFERROR(Table37[[#This Row],[Total]]/Table37[[#This Row],[Mins]]*Table37[[#This Row],[Adj mins]],0)</f>
        <v>5</v>
      </c>
      <c r="R1205" s="15">
        <v>0</v>
      </c>
      <c r="S1205" s="16" t="s">
        <v>374</v>
      </c>
      <c r="T1205" s="17">
        <v>1E-3</v>
      </c>
      <c r="U1205" s="16">
        <v>0</v>
      </c>
      <c r="V1205" s="71">
        <v>0</v>
      </c>
      <c r="W1205" s="401" t="str">
        <f>IF(ISNA(MATCH($D1205,'My Squad'!$C$2:$C$16,0)),"","Yes")</f>
        <v/>
      </c>
    </row>
    <row r="1206" spans="1:23" ht="15.75" thickBot="1" x14ac:dyDescent="0.3">
      <c r="A1206" s="577">
        <v>180</v>
      </c>
      <c r="B1206" s="73">
        <v>12</v>
      </c>
      <c r="C1206" s="5" t="s">
        <v>51</v>
      </c>
      <c r="D1206" s="5" t="s">
        <v>52</v>
      </c>
      <c r="E1206" s="70" t="s">
        <v>15</v>
      </c>
      <c r="F1206" s="71">
        <v>7.9</v>
      </c>
      <c r="G1206" s="71">
        <v>2.2133333333333334</v>
      </c>
      <c r="H1206" s="71">
        <v>0.437</v>
      </c>
      <c r="I1206" s="71">
        <v>0</v>
      </c>
      <c r="J1206" s="71">
        <v>0</v>
      </c>
      <c r="K1206" s="71">
        <v>1.3169999999999999</v>
      </c>
      <c r="L1206" s="71">
        <v>0.86066666666666669</v>
      </c>
      <c r="M1206" s="72">
        <v>4.8280000000000003</v>
      </c>
      <c r="N1206" s="23">
        <v>0.35797468354430384</v>
      </c>
      <c r="O1206" s="16">
        <v>70.473333333333329</v>
      </c>
      <c r="P1206" s="15">
        <v>90</v>
      </c>
      <c r="Q1206" s="15">
        <f>IFERROR(Table37[[#This Row],[Total]]/Table37[[#This Row],[Mins]]*Table37[[#This Row],[Adj mins]],0)</f>
        <v>6.1657364487749504</v>
      </c>
      <c r="R1206" s="15">
        <v>7.7</v>
      </c>
      <c r="S1206" s="16">
        <v>77</v>
      </c>
      <c r="T1206" s="17">
        <v>0.17499999999999999</v>
      </c>
      <c r="U1206" s="16">
        <v>57</v>
      </c>
      <c r="V1206" s="71">
        <v>6.3</v>
      </c>
      <c r="W1206" s="401" t="str">
        <f>IF(ISNA(MATCH($D1206,'My Squad'!$C$2:$C$16,0)),"","Yes")</f>
        <v/>
      </c>
    </row>
    <row r="1207" spans="1:23" ht="15.75" thickBot="1" x14ac:dyDescent="0.3">
      <c r="A1207" s="577">
        <v>164</v>
      </c>
      <c r="B1207" s="73">
        <v>12</v>
      </c>
      <c r="C1207" s="5" t="s">
        <v>51</v>
      </c>
      <c r="D1207" s="5" t="s">
        <v>543</v>
      </c>
      <c r="E1207" s="70" t="s">
        <v>15</v>
      </c>
      <c r="F1207" s="71">
        <v>5.4</v>
      </c>
      <c r="G1207" s="71">
        <v>0</v>
      </c>
      <c r="H1207" s="71">
        <v>0</v>
      </c>
      <c r="I1207" s="71">
        <v>0</v>
      </c>
      <c r="J1207" s="71">
        <v>0</v>
      </c>
      <c r="K1207" s="71">
        <v>0</v>
      </c>
      <c r="L1207" s="71">
        <v>0</v>
      </c>
      <c r="M1207" s="72">
        <v>0</v>
      </c>
      <c r="N1207" s="23">
        <v>-0.37037037037037035</v>
      </c>
      <c r="O1207" s="16">
        <v>0</v>
      </c>
      <c r="P1207" s="15">
        <v>90</v>
      </c>
      <c r="Q1207" s="15">
        <f>IFERROR(Table37[[#This Row],[Total]]/Table37[[#This Row],[Mins]]*Table37[[#This Row],[Adj mins]],0)</f>
        <v>0</v>
      </c>
      <c r="R1207" s="15">
        <v>0</v>
      </c>
      <c r="S1207" s="16" t="s">
        <v>374</v>
      </c>
      <c r="T1207" s="17">
        <v>1E-3</v>
      </c>
      <c r="U1207" s="16">
        <v>0</v>
      </c>
      <c r="V1207" s="71">
        <v>0</v>
      </c>
      <c r="W1207" s="401" t="str">
        <f>IF(ISNA(MATCH($D1207,'My Squad'!$C$2:$C$16,0)),"","Yes")</f>
        <v/>
      </c>
    </row>
    <row r="1208" spans="1:23" ht="15.75" thickBot="1" x14ac:dyDescent="0.3">
      <c r="A1208" s="577">
        <v>178</v>
      </c>
      <c r="B1208" s="73">
        <v>12</v>
      </c>
      <c r="C1208" s="5" t="s">
        <v>51</v>
      </c>
      <c r="D1208" s="5" t="s">
        <v>1511</v>
      </c>
      <c r="E1208" s="70" t="s">
        <v>15</v>
      </c>
      <c r="F1208" s="71">
        <v>4.8</v>
      </c>
      <c r="G1208" s="71">
        <v>2.5333333333333333E-2</v>
      </c>
      <c r="H1208" s="71">
        <v>7.0000000000000001E-3</v>
      </c>
      <c r="I1208" s="71">
        <v>0</v>
      </c>
      <c r="J1208" s="71">
        <v>0</v>
      </c>
      <c r="K1208" s="71">
        <v>1.5666666666666666E-2</v>
      </c>
      <c r="L1208" s="71">
        <v>1.1666666666666667E-2</v>
      </c>
      <c r="M1208" s="72">
        <v>5.9666666666666666E-2</v>
      </c>
      <c r="N1208" s="23">
        <v>-0.40423611111111113</v>
      </c>
      <c r="O1208" s="16">
        <v>0.85866666666666669</v>
      </c>
      <c r="P1208" s="15">
        <v>90</v>
      </c>
      <c r="Q1208" s="15">
        <f>IFERROR(Table37[[#This Row],[Total]]/Table37[[#This Row],[Mins]]*Table37[[#This Row],[Adj mins]],0)</f>
        <v>6.2538819875776399</v>
      </c>
      <c r="R1208" s="15">
        <v>0.3</v>
      </c>
      <c r="S1208" s="16">
        <v>24</v>
      </c>
      <c r="T1208" s="17">
        <v>6.0000000000000001E-3</v>
      </c>
      <c r="U1208" s="16">
        <v>1</v>
      </c>
      <c r="V1208" s="71">
        <v>1</v>
      </c>
      <c r="W1208" s="401" t="str">
        <f>IF(ISNA(MATCH($D1208,'My Squad'!$C$2:$C$16,0)),"","Yes")</f>
        <v/>
      </c>
    </row>
    <row r="1209" spans="1:23" ht="15.75" thickBot="1" x14ac:dyDescent="0.3">
      <c r="A1209" s="577">
        <v>201</v>
      </c>
      <c r="B1209" s="73">
        <v>12</v>
      </c>
      <c r="C1209" s="5" t="s">
        <v>110</v>
      </c>
      <c r="D1209" s="5" t="s">
        <v>326</v>
      </c>
      <c r="E1209" s="70" t="s">
        <v>16</v>
      </c>
      <c r="F1209" s="71">
        <v>4.4000000000000004</v>
      </c>
      <c r="G1209" s="71">
        <v>0</v>
      </c>
      <c r="H1209" s="71">
        <v>0</v>
      </c>
      <c r="I1209" s="71">
        <v>2.9000000000000026E-2</v>
      </c>
      <c r="J1209" s="71">
        <v>0.65033333333333332</v>
      </c>
      <c r="K1209" s="71">
        <v>1.8169999999999999</v>
      </c>
      <c r="L1209" s="71">
        <v>6.4666666666666664E-2</v>
      </c>
      <c r="M1209" s="72">
        <v>2.5609999999999999</v>
      </c>
      <c r="N1209" s="23">
        <v>0.12749999999999997</v>
      </c>
      <c r="O1209" s="16">
        <v>84.864666666666665</v>
      </c>
      <c r="P1209" s="15">
        <v>90</v>
      </c>
      <c r="Q1209" s="15">
        <f>IFERROR(Table37[[#This Row],[Total]]/Table37[[#This Row],[Mins]]*Table37[[#This Row],[Adj mins]],0)</f>
        <v>2.7159713111856525</v>
      </c>
      <c r="R1209" s="15">
        <v>9</v>
      </c>
      <c r="S1209" s="16">
        <v>90</v>
      </c>
      <c r="T1209" s="17">
        <v>0.10400000000000001</v>
      </c>
      <c r="U1209" s="16">
        <v>32</v>
      </c>
      <c r="V1209" s="71">
        <v>3.6</v>
      </c>
      <c r="W1209" s="401" t="str">
        <f>IF(ISNA(MATCH($D1209,'My Squad'!$C$2:$C$16,0)),"","Yes")</f>
        <v/>
      </c>
    </row>
    <row r="1210" spans="1:23" ht="15.75" thickBot="1" x14ac:dyDescent="0.3">
      <c r="A1210" s="577">
        <v>209</v>
      </c>
      <c r="B1210" s="73">
        <v>12</v>
      </c>
      <c r="C1210" s="5" t="s">
        <v>110</v>
      </c>
      <c r="D1210" s="5" t="s">
        <v>289</v>
      </c>
      <c r="E1210" s="70" t="s">
        <v>16</v>
      </c>
      <c r="F1210" s="71">
        <v>4</v>
      </c>
      <c r="G1210" s="71">
        <v>0</v>
      </c>
      <c r="H1210" s="71">
        <v>0</v>
      </c>
      <c r="I1210" s="71">
        <v>-1.3333333333333333E-3</v>
      </c>
      <c r="J1210" s="71">
        <v>1.3333333333333333E-3</v>
      </c>
      <c r="K1210" s="71">
        <v>4.0000000000000001E-3</v>
      </c>
      <c r="L1210" s="71">
        <v>0</v>
      </c>
      <c r="M1210" s="72">
        <v>4.0000000000000001E-3</v>
      </c>
      <c r="N1210" s="23">
        <v>-0.499</v>
      </c>
      <c r="O1210" s="16">
        <v>0.18</v>
      </c>
      <c r="P1210" s="15">
        <v>90</v>
      </c>
      <c r="Q1210" s="15">
        <f>IFERROR(Table37[[#This Row],[Total]]/Table37[[#This Row],[Mins]]*Table37[[#This Row],[Adj mins]],0)</f>
        <v>2</v>
      </c>
      <c r="R1210" s="15">
        <v>0</v>
      </c>
      <c r="S1210" s="16">
        <v>0</v>
      </c>
      <c r="T1210" s="17">
        <v>6.0000000000000001E-3</v>
      </c>
      <c r="U1210" s="16">
        <v>0</v>
      </c>
      <c r="V1210" s="71">
        <v>0</v>
      </c>
      <c r="W1210" s="401" t="str">
        <f>IF(ISNA(MATCH($D1210,'My Squad'!$C$2:$C$16,0)),"","Yes")</f>
        <v/>
      </c>
    </row>
    <row r="1211" spans="1:23" ht="15.75" thickBot="1" x14ac:dyDescent="0.3">
      <c r="A1211" s="577">
        <v>445</v>
      </c>
      <c r="B1211" s="73">
        <v>12</v>
      </c>
      <c r="C1211" s="5" t="s">
        <v>110</v>
      </c>
      <c r="D1211" s="5" t="s">
        <v>271</v>
      </c>
      <c r="E1211" s="70" t="s">
        <v>16</v>
      </c>
      <c r="F1211" s="71">
        <v>4</v>
      </c>
      <c r="G1211" s="71">
        <v>0</v>
      </c>
      <c r="H1211" s="71">
        <v>0</v>
      </c>
      <c r="I1211" s="71">
        <v>-1.5666666666666666E-2</v>
      </c>
      <c r="J1211" s="71">
        <v>3.4000000000000002E-2</v>
      </c>
      <c r="K1211" s="71">
        <v>9.8333333333333328E-2</v>
      </c>
      <c r="L1211" s="71">
        <v>3.6666666666666666E-3</v>
      </c>
      <c r="M1211" s="72">
        <v>0.12033333333333333</v>
      </c>
      <c r="N1211" s="23">
        <v>-0.46991666666666665</v>
      </c>
      <c r="O1211" s="16">
        <v>4.5599999999999996</v>
      </c>
      <c r="P1211" s="15">
        <v>90</v>
      </c>
      <c r="Q1211" s="15">
        <f>IFERROR(Table37[[#This Row],[Total]]/Table37[[#This Row],[Mins]]*Table37[[#This Row],[Adj mins]],0)</f>
        <v>2.3750000000000004</v>
      </c>
      <c r="R1211" s="15">
        <v>0</v>
      </c>
      <c r="S1211" s="16">
        <v>0</v>
      </c>
      <c r="T1211" s="17">
        <v>0.128</v>
      </c>
      <c r="U1211" s="16">
        <v>0</v>
      </c>
      <c r="V1211" s="71">
        <v>0</v>
      </c>
      <c r="W1211" s="401" t="str">
        <f>IF(ISNA(MATCH($D1211,'My Squad'!$C$2:$C$16,0)),"","Yes")</f>
        <v/>
      </c>
    </row>
    <row r="1212" spans="1:23" ht="15.75" thickBot="1" x14ac:dyDescent="0.3">
      <c r="A1212" s="577">
        <v>650</v>
      </c>
      <c r="B1212" s="73">
        <v>12</v>
      </c>
      <c r="C1212" s="5" t="s">
        <v>110</v>
      </c>
      <c r="D1212" s="5" t="s">
        <v>1512</v>
      </c>
      <c r="E1212" s="70" t="s">
        <v>14</v>
      </c>
      <c r="F1212" s="71">
        <v>4.5</v>
      </c>
      <c r="G1212" s="71">
        <v>0.216</v>
      </c>
      <c r="H1212" s="71">
        <v>0.215</v>
      </c>
      <c r="I1212" s="71">
        <v>7.6666666666667105E-3</v>
      </c>
      <c r="J1212" s="71">
        <v>0</v>
      </c>
      <c r="K1212" s="71">
        <v>1.6336666666666666</v>
      </c>
      <c r="L1212" s="71">
        <v>0.13833333333333334</v>
      </c>
      <c r="M1212" s="72">
        <v>2.2106666666666666</v>
      </c>
      <c r="N1212" s="23">
        <v>4.6814814814814788E-2</v>
      </c>
      <c r="O1212" s="16">
        <v>88.220666666666673</v>
      </c>
      <c r="P1212" s="15">
        <v>90</v>
      </c>
      <c r="Q1212" s="15">
        <f>IFERROR(Table37[[#This Row],[Total]]/Table37[[#This Row],[Mins]]*Table37[[#This Row],[Adj mins]],0)</f>
        <v>2.2552538709750549</v>
      </c>
      <c r="R1212" s="15">
        <v>6</v>
      </c>
      <c r="S1212" s="16">
        <v>90</v>
      </c>
      <c r="T1212" s="17">
        <v>1E-3</v>
      </c>
      <c r="U1212" s="16">
        <v>19</v>
      </c>
      <c r="V1212" s="71">
        <v>3.2</v>
      </c>
      <c r="W1212" s="401" t="str">
        <f>IF(ISNA(MATCH($D1212,'My Squad'!$C$2:$C$16,0)),"","Yes")</f>
        <v/>
      </c>
    </row>
    <row r="1213" spans="1:23" ht="15.75" thickBot="1" x14ac:dyDescent="0.3">
      <c r="A1213" s="577">
        <v>194</v>
      </c>
      <c r="B1213" s="73">
        <v>12</v>
      </c>
      <c r="C1213" s="5" t="s">
        <v>110</v>
      </c>
      <c r="D1213" s="5" t="s">
        <v>208</v>
      </c>
      <c r="E1213" s="70" t="s">
        <v>14</v>
      </c>
      <c r="F1213" s="71">
        <v>4.4000000000000004</v>
      </c>
      <c r="G1213" s="71">
        <v>2.8000000000000001E-2</v>
      </c>
      <c r="H1213" s="71">
        <v>8.0000000000000002E-3</v>
      </c>
      <c r="I1213" s="71">
        <v>1.6E-2</v>
      </c>
      <c r="J1213" s="71">
        <v>0</v>
      </c>
      <c r="K1213" s="71">
        <v>0.19933333333333331</v>
      </c>
      <c r="L1213" s="71">
        <v>1.6E-2</v>
      </c>
      <c r="M1213" s="72">
        <v>0.26733333333333331</v>
      </c>
      <c r="N1213" s="23">
        <v>-0.3937878787878788</v>
      </c>
      <c r="O1213" s="16">
        <v>9.69</v>
      </c>
      <c r="P1213" s="15">
        <v>90</v>
      </c>
      <c r="Q1213" s="15">
        <f>IFERROR(Table37[[#This Row],[Total]]/Table37[[#This Row],[Mins]]*Table37[[#This Row],[Adj mins]],0)</f>
        <v>2.4829721362229105</v>
      </c>
      <c r="R1213" s="15">
        <v>3.8</v>
      </c>
      <c r="S1213" s="16">
        <v>86</v>
      </c>
      <c r="T1213" s="17">
        <v>1E-3</v>
      </c>
      <c r="U1213" s="16">
        <v>9</v>
      </c>
      <c r="V1213" s="71">
        <v>2.2000000000000002</v>
      </c>
      <c r="W1213" s="401" t="str">
        <f>IF(ISNA(MATCH($D1213,'My Squad'!$C$2:$C$16,0)),"","Yes")</f>
        <v/>
      </c>
    </row>
    <row r="1214" spans="1:23" ht="15.75" thickBot="1" x14ac:dyDescent="0.3">
      <c r="A1214" s="577">
        <v>215</v>
      </c>
      <c r="B1214" s="73">
        <v>12</v>
      </c>
      <c r="C1214" s="5" t="s">
        <v>110</v>
      </c>
      <c r="D1214" s="5" t="s">
        <v>203</v>
      </c>
      <c r="E1214" s="70" t="s">
        <v>14</v>
      </c>
      <c r="F1214" s="71">
        <v>4.3</v>
      </c>
      <c r="G1214" s="71">
        <v>1.6E-2</v>
      </c>
      <c r="H1214" s="71">
        <v>6.0000000000000001E-3</v>
      </c>
      <c r="I1214" s="71">
        <v>-1.6666666666666663E-2</v>
      </c>
      <c r="J1214" s="71">
        <v>0</v>
      </c>
      <c r="K1214" s="71">
        <v>0.16766666666666669</v>
      </c>
      <c r="L1214" s="71">
        <v>9.6666666666666672E-3</v>
      </c>
      <c r="M1214" s="72">
        <v>0.18266666666666667</v>
      </c>
      <c r="N1214" s="23">
        <v>-0.42263565891472871</v>
      </c>
      <c r="O1214" s="16">
        <v>8.8313333333333333</v>
      </c>
      <c r="P1214" s="15">
        <v>90</v>
      </c>
      <c r="Q1214" s="15">
        <f>IFERROR(Table37[[#This Row],[Total]]/Table37[[#This Row],[Mins]]*Table37[[#This Row],[Adj mins]],0)</f>
        <v>1.8615535592964445</v>
      </c>
      <c r="R1214" s="15">
        <v>0</v>
      </c>
      <c r="S1214" s="16">
        <v>0</v>
      </c>
      <c r="T1214" s="17">
        <v>1E-3</v>
      </c>
      <c r="U1214" s="16">
        <v>0</v>
      </c>
      <c r="V1214" s="71">
        <v>0</v>
      </c>
      <c r="W1214" s="401" t="str">
        <f>IF(ISNA(MATCH($D1214,'My Squad'!$C$2:$C$16,0)),"","Yes")</f>
        <v/>
      </c>
    </row>
    <row r="1215" spans="1:23" ht="15.75" thickBot="1" x14ac:dyDescent="0.3">
      <c r="A1215" s="577">
        <v>200</v>
      </c>
      <c r="B1215" s="73">
        <v>12</v>
      </c>
      <c r="C1215" s="5" t="s">
        <v>110</v>
      </c>
      <c r="D1215" s="5" t="s">
        <v>193</v>
      </c>
      <c r="E1215" s="70" t="s">
        <v>14</v>
      </c>
      <c r="F1215" s="71">
        <v>4.4000000000000004</v>
      </c>
      <c r="G1215" s="71">
        <v>0.24</v>
      </c>
      <c r="H1215" s="71">
        <v>0.125</v>
      </c>
      <c r="I1215" s="71">
        <v>1.2666666666666715E-2</v>
      </c>
      <c r="J1215" s="71">
        <v>0</v>
      </c>
      <c r="K1215" s="71">
        <v>1.7286666666666668</v>
      </c>
      <c r="L1215" s="71">
        <v>0.21366666666666667</v>
      </c>
      <c r="M1215" s="72">
        <v>2.3199999999999998</v>
      </c>
      <c r="N1215" s="23">
        <v>7.2727272727272682E-2</v>
      </c>
      <c r="O1215" s="16">
        <v>85.239000000000004</v>
      </c>
      <c r="P1215" s="15">
        <v>90</v>
      </c>
      <c r="Q1215" s="15">
        <f>IFERROR(Table37[[#This Row],[Total]]/Table37[[#This Row],[Mins]]*Table37[[#This Row],[Adj mins]],0)</f>
        <v>2.4495829373878149</v>
      </c>
      <c r="R1215" s="15">
        <v>9</v>
      </c>
      <c r="S1215" s="16">
        <v>90</v>
      </c>
      <c r="T1215" s="17">
        <v>6.5000000000000002E-2</v>
      </c>
      <c r="U1215" s="16">
        <v>29</v>
      </c>
      <c r="V1215" s="71">
        <v>3.2</v>
      </c>
      <c r="W1215" s="401" t="str">
        <f>IF(ISNA(MATCH($D1215,'My Squad'!$C$2:$C$16,0)),"","Yes")</f>
        <v/>
      </c>
    </row>
    <row r="1216" spans="1:23" ht="15.75" thickBot="1" x14ac:dyDescent="0.3">
      <c r="A1216" s="577">
        <v>196</v>
      </c>
      <c r="B1216" s="73">
        <v>12</v>
      </c>
      <c r="C1216" s="5" t="s">
        <v>110</v>
      </c>
      <c r="D1216" s="5" t="s">
        <v>212</v>
      </c>
      <c r="E1216" s="70" t="s">
        <v>14</v>
      </c>
      <c r="F1216" s="71">
        <v>4.4000000000000004</v>
      </c>
      <c r="G1216" s="71">
        <v>0</v>
      </c>
      <c r="H1216" s="71">
        <v>8.0000000000000002E-3</v>
      </c>
      <c r="I1216" s="71">
        <v>1.8333333333333333E-2</v>
      </c>
      <c r="J1216" s="71">
        <v>0</v>
      </c>
      <c r="K1216" s="71">
        <v>0.17599999999999999</v>
      </c>
      <c r="L1216" s="71">
        <v>9.6666666666666672E-3</v>
      </c>
      <c r="M1216" s="72">
        <v>0.21199999999999999</v>
      </c>
      <c r="N1216" s="23">
        <v>-0.40636363636363632</v>
      </c>
      <c r="O1216" s="16">
        <v>8.2696666666666658</v>
      </c>
      <c r="P1216" s="15">
        <v>90</v>
      </c>
      <c r="Q1216" s="15">
        <f>IFERROR(Table37[[#This Row],[Total]]/Table37[[#This Row],[Mins]]*Table37[[#This Row],[Adj mins]],0)</f>
        <v>2.3072272159297031</v>
      </c>
      <c r="R1216" s="15">
        <v>2.5</v>
      </c>
      <c r="S1216" s="16">
        <v>76</v>
      </c>
      <c r="T1216" s="17">
        <v>1E-3</v>
      </c>
      <c r="U1216" s="16">
        <v>9</v>
      </c>
      <c r="V1216" s="71">
        <v>3</v>
      </c>
      <c r="W1216" s="401" t="str">
        <f>IF(ISNA(MATCH($D1216,'My Squad'!$C$2:$C$16,0)),"","Yes")</f>
        <v/>
      </c>
    </row>
    <row r="1217" spans="1:23" ht="15.75" thickBot="1" x14ac:dyDescent="0.3">
      <c r="A1217" s="577">
        <v>202</v>
      </c>
      <c r="B1217" s="73">
        <v>12</v>
      </c>
      <c r="C1217" s="5" t="s">
        <v>110</v>
      </c>
      <c r="D1217" s="5" t="s">
        <v>327</v>
      </c>
      <c r="E1217" s="70" t="s">
        <v>14</v>
      </c>
      <c r="F1217" s="71">
        <v>4.3</v>
      </c>
      <c r="G1217" s="71">
        <v>0</v>
      </c>
      <c r="H1217" s="71">
        <v>0</v>
      </c>
      <c r="I1217" s="71">
        <v>0</v>
      </c>
      <c r="J1217" s="71">
        <v>0</v>
      </c>
      <c r="K1217" s="71">
        <v>0</v>
      </c>
      <c r="L1217" s="71">
        <v>0</v>
      </c>
      <c r="M1217" s="72">
        <v>0</v>
      </c>
      <c r="N1217" s="23">
        <v>-0.46511627906976744</v>
      </c>
      <c r="O1217" s="16">
        <v>0</v>
      </c>
      <c r="P1217" s="15">
        <v>90</v>
      </c>
      <c r="Q1217" s="15">
        <f>IFERROR(Table37[[#This Row],[Total]]/Table37[[#This Row],[Mins]]*Table37[[#This Row],[Adj mins]],0)</f>
        <v>0</v>
      </c>
      <c r="R1217" s="15">
        <v>0</v>
      </c>
      <c r="S1217" s="16">
        <v>0</v>
      </c>
      <c r="T1217" s="17">
        <v>1E-3</v>
      </c>
      <c r="U1217" s="16">
        <v>0</v>
      </c>
      <c r="V1217" s="71">
        <v>0</v>
      </c>
      <c r="W1217" s="401" t="str">
        <f>IF(ISNA(MATCH($D1217,'My Squad'!$C$2:$C$16,0)),"","Yes")</f>
        <v/>
      </c>
    </row>
    <row r="1218" spans="1:23" ht="15.75" thickBot="1" x14ac:dyDescent="0.3">
      <c r="A1218" s="577">
        <v>210</v>
      </c>
      <c r="B1218" s="73">
        <v>12</v>
      </c>
      <c r="C1218" s="5" t="s">
        <v>110</v>
      </c>
      <c r="D1218" s="5" t="s">
        <v>328</v>
      </c>
      <c r="E1218" s="70" t="s">
        <v>14</v>
      </c>
      <c r="F1218" s="71">
        <v>4.9000000000000004</v>
      </c>
      <c r="G1218" s="71">
        <v>0.13600000000000001</v>
      </c>
      <c r="H1218" s="71">
        <v>0.34300000000000003</v>
      </c>
      <c r="I1218" s="71">
        <v>1.1666666666666603E-2</v>
      </c>
      <c r="J1218" s="71">
        <v>0</v>
      </c>
      <c r="K1218" s="71">
        <v>1.802</v>
      </c>
      <c r="L1218" s="71">
        <v>0.15566666666666668</v>
      </c>
      <c r="M1218" s="72">
        <v>2.4483333333333333</v>
      </c>
      <c r="N1218" s="23">
        <v>9.1496598639455765E-2</v>
      </c>
      <c r="O1218" s="16">
        <v>86.162666666666667</v>
      </c>
      <c r="P1218" s="15">
        <v>90</v>
      </c>
      <c r="Q1218" s="15">
        <f>IFERROR(Table37[[#This Row],[Total]]/Table37[[#This Row],[Mins]]*Table37[[#This Row],[Adj mins]],0)</f>
        <v>2.5573721023799942</v>
      </c>
      <c r="R1218" s="15">
        <v>8.4</v>
      </c>
      <c r="S1218" s="16">
        <v>84</v>
      </c>
      <c r="T1218" s="17">
        <v>1.6E-2</v>
      </c>
      <c r="U1218" s="16">
        <v>24</v>
      </c>
      <c r="V1218" s="71">
        <v>2.7</v>
      </c>
      <c r="W1218" s="401" t="str">
        <f>IF(ISNA(MATCH($D1218,'My Squad'!$C$2:$C$16,0)),"","Yes")</f>
        <v/>
      </c>
    </row>
    <row r="1219" spans="1:23" ht="15.75" thickBot="1" x14ac:dyDescent="0.3">
      <c r="A1219" s="577">
        <v>211</v>
      </c>
      <c r="B1219" s="73">
        <v>12</v>
      </c>
      <c r="C1219" s="5" t="s">
        <v>110</v>
      </c>
      <c r="D1219" s="5" t="s">
        <v>545</v>
      </c>
      <c r="E1219" s="70" t="s">
        <v>14</v>
      </c>
      <c r="F1219" s="71">
        <v>4.8</v>
      </c>
      <c r="G1219" s="71">
        <v>0.34399999999999997</v>
      </c>
      <c r="H1219" s="71">
        <v>0.35799999999999998</v>
      </c>
      <c r="I1219" s="71">
        <v>-1.0000000000000009E-3</v>
      </c>
      <c r="J1219" s="71">
        <v>0</v>
      </c>
      <c r="K1219" s="71">
        <v>1.597</v>
      </c>
      <c r="L1219" s="71">
        <v>0.19633333333333333</v>
      </c>
      <c r="M1219" s="72">
        <v>2.4943333333333335</v>
      </c>
      <c r="N1219" s="23">
        <v>0.10298611111111115</v>
      </c>
      <c r="O1219" s="16">
        <v>85.206666666666663</v>
      </c>
      <c r="P1219" s="15">
        <v>90</v>
      </c>
      <c r="Q1219" s="15">
        <f>IFERROR(Table37[[#This Row],[Total]]/Table37[[#This Row],[Mins]]*Table37[[#This Row],[Adj mins]],0)</f>
        <v>2.6346530005476883</v>
      </c>
      <c r="R1219" s="15">
        <v>8.1</v>
      </c>
      <c r="S1219" s="16">
        <v>81</v>
      </c>
      <c r="T1219" s="17">
        <v>1.7000000000000001E-2</v>
      </c>
      <c r="U1219" s="16">
        <v>21</v>
      </c>
      <c r="V1219" s="71">
        <v>2.2999999999999998</v>
      </c>
      <c r="W1219" s="401" t="str">
        <f>IF(ISNA(MATCH($D1219,'My Squad'!$C$2:$C$16,0)),"","Yes")</f>
        <v/>
      </c>
    </row>
    <row r="1220" spans="1:23" ht="15.75" thickBot="1" x14ac:dyDescent="0.3">
      <c r="A1220" s="577">
        <v>159</v>
      </c>
      <c r="B1220" s="73">
        <v>12</v>
      </c>
      <c r="C1220" s="5" t="s">
        <v>110</v>
      </c>
      <c r="D1220" s="5" t="s">
        <v>319</v>
      </c>
      <c r="E1220" s="70" t="s">
        <v>14</v>
      </c>
      <c r="F1220" s="71">
        <v>4.4000000000000004</v>
      </c>
      <c r="G1220" s="71">
        <v>0.28399999999999997</v>
      </c>
      <c r="H1220" s="71">
        <v>8.5999999999999993E-2</v>
      </c>
      <c r="I1220" s="71">
        <v>1.6666666666666718E-2</v>
      </c>
      <c r="J1220" s="71">
        <v>0</v>
      </c>
      <c r="K1220" s="71">
        <v>1.5656666666666668</v>
      </c>
      <c r="L1220" s="71">
        <v>0.21199999999999999</v>
      </c>
      <c r="M1220" s="72">
        <v>2.1643333333333334</v>
      </c>
      <c r="N1220" s="23">
        <v>3.7348484848484867E-2</v>
      </c>
      <c r="O1220" s="16">
        <v>76.304666666666662</v>
      </c>
      <c r="P1220" s="15">
        <v>90</v>
      </c>
      <c r="Q1220" s="15">
        <f>IFERROR(Table37[[#This Row],[Total]]/Table37[[#This Row],[Mins]]*Table37[[#This Row],[Adj mins]],0)</f>
        <v>2.5527927518631452</v>
      </c>
      <c r="R1220" s="15">
        <v>3</v>
      </c>
      <c r="S1220" s="16">
        <v>89</v>
      </c>
      <c r="T1220" s="17">
        <v>2E-3</v>
      </c>
      <c r="U1220" s="16">
        <v>12</v>
      </c>
      <c r="V1220" s="71">
        <v>4</v>
      </c>
      <c r="W1220" s="401" t="str">
        <f>IF(ISNA(MATCH($D1220,'My Squad'!$C$2:$C$16,0)),"","Yes")</f>
        <v/>
      </c>
    </row>
    <row r="1221" spans="1:23" ht="15.75" thickBot="1" x14ac:dyDescent="0.3">
      <c r="A1221" s="577">
        <v>193</v>
      </c>
      <c r="B1221" s="73">
        <v>12</v>
      </c>
      <c r="C1221" s="5" t="s">
        <v>110</v>
      </c>
      <c r="D1221" s="5" t="s">
        <v>329</v>
      </c>
      <c r="E1221" s="70" t="s">
        <v>13</v>
      </c>
      <c r="F1221" s="71">
        <v>4.9000000000000004</v>
      </c>
      <c r="G1221" s="71">
        <v>6.8333333333333329E-2</v>
      </c>
      <c r="H1221" s="71">
        <v>6.9000000000000006E-2</v>
      </c>
      <c r="I1221" s="71">
        <v>4.8000000000000001E-2</v>
      </c>
      <c r="J1221" s="71">
        <v>0</v>
      </c>
      <c r="K1221" s="71">
        <v>0.46933333333333332</v>
      </c>
      <c r="L1221" s="71">
        <v>3.1333333333333331E-2</v>
      </c>
      <c r="M1221" s="72">
        <v>0.68600000000000005</v>
      </c>
      <c r="N1221" s="23">
        <v>-0.26816326530612244</v>
      </c>
      <c r="O1221" s="16">
        <v>24.565000000000001</v>
      </c>
      <c r="P1221" s="15">
        <v>90</v>
      </c>
      <c r="Q1221" s="15">
        <f>IFERROR(Table37[[#This Row],[Total]]/Table37[[#This Row],[Mins]]*Table37[[#This Row],[Adj mins]],0)</f>
        <v>2.5133319763891717</v>
      </c>
      <c r="R1221" s="15">
        <v>1</v>
      </c>
      <c r="S1221" s="16">
        <v>31</v>
      </c>
      <c r="T1221" s="17">
        <v>1E-3</v>
      </c>
      <c r="U1221" s="16">
        <v>6</v>
      </c>
      <c r="V1221" s="71">
        <v>2</v>
      </c>
      <c r="W1221" s="401" t="str">
        <f>IF(ISNA(MATCH($D1221,'My Squad'!$C$2:$C$16,0)),"","Yes")</f>
        <v/>
      </c>
    </row>
    <row r="1222" spans="1:23" ht="15.75" thickBot="1" x14ac:dyDescent="0.3">
      <c r="A1222" s="577">
        <v>195</v>
      </c>
      <c r="B1222" s="73">
        <v>12</v>
      </c>
      <c r="C1222" s="5" t="s">
        <v>110</v>
      </c>
      <c r="D1222" s="5" t="s">
        <v>1513</v>
      </c>
      <c r="E1222" s="70" t="s">
        <v>14</v>
      </c>
      <c r="F1222" s="71">
        <v>4.3</v>
      </c>
      <c r="G1222" s="71">
        <v>0</v>
      </c>
      <c r="H1222" s="71">
        <v>0</v>
      </c>
      <c r="I1222" s="71">
        <v>0</v>
      </c>
      <c r="J1222" s="71">
        <v>0</v>
      </c>
      <c r="K1222" s="71">
        <v>0</v>
      </c>
      <c r="L1222" s="71">
        <v>0</v>
      </c>
      <c r="M1222" s="72">
        <v>0</v>
      </c>
      <c r="N1222" s="23">
        <v>-0.46511627906976744</v>
      </c>
      <c r="O1222" s="16">
        <v>0</v>
      </c>
      <c r="P1222" s="15">
        <v>90</v>
      </c>
      <c r="Q1222" s="15">
        <f>IFERROR(Table37[[#This Row],[Total]]/Table37[[#This Row],[Mins]]*Table37[[#This Row],[Adj mins]],0)</f>
        <v>0</v>
      </c>
      <c r="R1222" s="15">
        <v>1</v>
      </c>
      <c r="S1222" s="16">
        <v>90</v>
      </c>
      <c r="T1222" s="17">
        <v>1E-3</v>
      </c>
      <c r="U1222" s="16">
        <v>1</v>
      </c>
      <c r="V1222" s="71">
        <v>1</v>
      </c>
      <c r="W1222" s="401" t="str">
        <f>IF(ISNA(MATCH($D1222,'My Squad'!$C$2:$C$16,0)),"","Yes")</f>
        <v/>
      </c>
    </row>
    <row r="1223" spans="1:23" ht="15.75" thickBot="1" x14ac:dyDescent="0.3">
      <c r="A1223" s="577">
        <v>199</v>
      </c>
      <c r="B1223" s="73">
        <v>12</v>
      </c>
      <c r="C1223" s="5" t="s">
        <v>110</v>
      </c>
      <c r="D1223" s="5" t="s">
        <v>330</v>
      </c>
      <c r="E1223" s="70" t="s">
        <v>13</v>
      </c>
      <c r="F1223" s="71">
        <v>6.7</v>
      </c>
      <c r="G1223" s="71">
        <v>1.5966666666666667</v>
      </c>
      <c r="H1223" s="71">
        <v>0.435</v>
      </c>
      <c r="I1223" s="71">
        <v>0.15633333333333332</v>
      </c>
      <c r="J1223" s="71">
        <v>0</v>
      </c>
      <c r="K1223" s="71">
        <v>1.7516666666666667</v>
      </c>
      <c r="L1223" s="71">
        <v>0.48433333333333334</v>
      </c>
      <c r="M1223" s="72">
        <v>4.4240000000000004</v>
      </c>
      <c r="N1223" s="23">
        <v>0.36179104477611945</v>
      </c>
      <c r="O1223" s="16">
        <v>84.850999999999999</v>
      </c>
      <c r="P1223" s="15">
        <v>90</v>
      </c>
      <c r="Q1223" s="15">
        <f>IFERROR(Table37[[#This Row],[Total]]/Table37[[#This Row],[Mins]]*Table37[[#This Row],[Adj mins]],0)</f>
        <v>4.6924609020518329</v>
      </c>
      <c r="R1223" s="15">
        <v>9</v>
      </c>
      <c r="S1223" s="16">
        <v>90</v>
      </c>
      <c r="T1223" s="17">
        <v>0.13300000000000001</v>
      </c>
      <c r="U1223" s="16">
        <v>31</v>
      </c>
      <c r="V1223" s="71">
        <v>3.4</v>
      </c>
      <c r="W1223" s="401" t="str">
        <f>IF(ISNA(MATCH($D1223,'My Squad'!$C$2:$C$16,0)),"","Yes")</f>
        <v/>
      </c>
    </row>
    <row r="1224" spans="1:23" ht="15.75" thickBot="1" x14ac:dyDescent="0.3">
      <c r="A1224" s="577">
        <v>206</v>
      </c>
      <c r="B1224" s="73">
        <v>12</v>
      </c>
      <c r="C1224" s="5" t="s">
        <v>110</v>
      </c>
      <c r="D1224" s="5" t="s">
        <v>148</v>
      </c>
      <c r="E1224" s="70" t="s">
        <v>13</v>
      </c>
      <c r="F1224" s="71">
        <v>4.8</v>
      </c>
      <c r="G1224" s="71">
        <v>0</v>
      </c>
      <c r="H1224" s="71">
        <v>0</v>
      </c>
      <c r="I1224" s="71">
        <v>0</v>
      </c>
      <c r="J1224" s="71">
        <v>0</v>
      </c>
      <c r="K1224" s="71">
        <v>0</v>
      </c>
      <c r="L1224" s="71">
        <v>0</v>
      </c>
      <c r="M1224" s="72">
        <v>0</v>
      </c>
      <c r="N1224" s="23">
        <v>-0.41666666666666669</v>
      </c>
      <c r="O1224" s="16">
        <v>0</v>
      </c>
      <c r="P1224" s="15">
        <v>90</v>
      </c>
      <c r="Q1224" s="15">
        <f>IFERROR(Table37[[#This Row],[Total]]/Table37[[#This Row],[Mins]]*Table37[[#This Row],[Adj mins]],0)</f>
        <v>0</v>
      </c>
      <c r="R1224" s="15">
        <v>4.5999999999999996</v>
      </c>
      <c r="S1224" s="16">
        <v>59</v>
      </c>
      <c r="T1224" s="17">
        <v>1E-3</v>
      </c>
      <c r="U1224" s="16">
        <v>9</v>
      </c>
      <c r="V1224" s="71">
        <v>1.3</v>
      </c>
      <c r="W1224" s="401" t="str">
        <f>IF(ISNA(MATCH($D1224,'My Squad'!$C$2:$C$16,0)),"","Yes")</f>
        <v/>
      </c>
    </row>
    <row r="1225" spans="1:23" ht="15.75" thickBot="1" x14ac:dyDescent="0.3">
      <c r="A1225" s="577">
        <v>214</v>
      </c>
      <c r="B1225" s="73">
        <v>12</v>
      </c>
      <c r="C1225" s="5" t="s">
        <v>110</v>
      </c>
      <c r="D1225" s="5" t="s">
        <v>182</v>
      </c>
      <c r="E1225" s="70" t="s">
        <v>13</v>
      </c>
      <c r="F1225" s="71">
        <v>4.7</v>
      </c>
      <c r="G1225" s="71">
        <v>0.09</v>
      </c>
      <c r="H1225" s="71">
        <v>2.7E-2</v>
      </c>
      <c r="I1225" s="71">
        <v>1.6E-2</v>
      </c>
      <c r="J1225" s="71">
        <v>0</v>
      </c>
      <c r="K1225" s="71">
        <v>0.19700000000000001</v>
      </c>
      <c r="L1225" s="71">
        <v>1.8666666666666668E-2</v>
      </c>
      <c r="M1225" s="72">
        <v>0.34866666666666668</v>
      </c>
      <c r="N1225" s="23">
        <v>-0.35134751773049644</v>
      </c>
      <c r="O1225" s="16">
        <v>9.9433333333333334</v>
      </c>
      <c r="P1225" s="15">
        <v>90</v>
      </c>
      <c r="Q1225" s="15">
        <f>IFERROR(Table37[[#This Row],[Total]]/Table37[[#This Row],[Mins]]*Table37[[#This Row],[Adj mins]],0)</f>
        <v>3.1558833389205496</v>
      </c>
      <c r="R1225" s="15">
        <v>0.6</v>
      </c>
      <c r="S1225" s="16">
        <v>8</v>
      </c>
      <c r="T1225" s="17">
        <v>1E-3</v>
      </c>
      <c r="U1225" s="16">
        <v>6</v>
      </c>
      <c r="V1225" s="71">
        <v>1</v>
      </c>
      <c r="W1225" s="401" t="str">
        <f>IF(ISNA(MATCH($D1225,'My Squad'!$C$2:$C$16,0)),"","Yes")</f>
        <v/>
      </c>
    </row>
    <row r="1226" spans="1:23" ht="15.75" thickBot="1" x14ac:dyDescent="0.3">
      <c r="A1226" s="577">
        <v>216</v>
      </c>
      <c r="B1226" s="73">
        <v>12</v>
      </c>
      <c r="C1226" s="5" t="s">
        <v>110</v>
      </c>
      <c r="D1226" s="5" t="s">
        <v>546</v>
      </c>
      <c r="E1226" s="70" t="s">
        <v>13</v>
      </c>
      <c r="F1226" s="71">
        <v>4.8</v>
      </c>
      <c r="G1226" s="71">
        <v>0.155</v>
      </c>
      <c r="H1226" s="71">
        <v>0.32500000000000001</v>
      </c>
      <c r="I1226" s="71">
        <v>0.15433333333333332</v>
      </c>
      <c r="J1226" s="71">
        <v>0</v>
      </c>
      <c r="K1226" s="71">
        <v>1.7503333333333333</v>
      </c>
      <c r="L1226" s="71">
        <v>0.13666666666666666</v>
      </c>
      <c r="M1226" s="72">
        <v>2.5213333333333332</v>
      </c>
      <c r="N1226" s="23">
        <v>0.10861111111111109</v>
      </c>
      <c r="O1226" s="16">
        <v>83.401666666666671</v>
      </c>
      <c r="P1226" s="15">
        <v>90</v>
      </c>
      <c r="Q1226" s="15">
        <f>IFERROR(Table37[[#This Row],[Total]]/Table37[[#This Row],[Mins]]*Table37[[#This Row],[Adj mins]],0)</f>
        <v>2.7208089366719288</v>
      </c>
      <c r="R1226" s="15">
        <v>6.9</v>
      </c>
      <c r="S1226" s="16">
        <v>78</v>
      </c>
      <c r="T1226" s="17">
        <v>3.0000000000000001E-3</v>
      </c>
      <c r="U1226" s="16">
        <v>15</v>
      </c>
      <c r="V1226" s="71">
        <v>1.9</v>
      </c>
      <c r="W1226" s="401" t="str">
        <f>IF(ISNA(MATCH($D1226,'My Squad'!$C$2:$C$16,0)),"","Yes")</f>
        <v/>
      </c>
    </row>
    <row r="1227" spans="1:23" ht="15.75" thickBot="1" x14ac:dyDescent="0.3">
      <c r="A1227" s="577">
        <v>208</v>
      </c>
      <c r="B1227" s="73">
        <v>12</v>
      </c>
      <c r="C1227" s="5" t="s">
        <v>110</v>
      </c>
      <c r="D1227" s="5" t="s">
        <v>281</v>
      </c>
      <c r="E1227" s="70" t="s">
        <v>13</v>
      </c>
      <c r="F1227" s="71">
        <v>4.4000000000000004</v>
      </c>
      <c r="G1227" s="71">
        <v>0</v>
      </c>
      <c r="H1227" s="71">
        <v>0</v>
      </c>
      <c r="I1227" s="71">
        <v>0</v>
      </c>
      <c r="J1227" s="71">
        <v>0</v>
      </c>
      <c r="K1227" s="71">
        <v>0</v>
      </c>
      <c r="L1227" s="71">
        <v>0</v>
      </c>
      <c r="M1227" s="72">
        <v>0</v>
      </c>
      <c r="N1227" s="23">
        <v>-0.45454545454545453</v>
      </c>
      <c r="O1227" s="16">
        <v>0</v>
      </c>
      <c r="P1227" s="15">
        <v>90</v>
      </c>
      <c r="Q1227" s="15">
        <f>IFERROR(Table37[[#This Row],[Total]]/Table37[[#This Row],[Mins]]*Table37[[#This Row],[Adj mins]],0)</f>
        <v>0</v>
      </c>
      <c r="R1227" s="15">
        <v>0</v>
      </c>
      <c r="S1227" s="16" t="s">
        <v>374</v>
      </c>
      <c r="T1227" s="17">
        <v>6.0000000000000001E-3</v>
      </c>
      <c r="U1227" s="16">
        <v>0</v>
      </c>
      <c r="V1227" s="71">
        <v>0</v>
      </c>
      <c r="W1227" s="401" t="str">
        <f>IF(ISNA(MATCH($D1227,'My Squad'!$C$2:$C$16,0)),"","Yes")</f>
        <v/>
      </c>
    </row>
    <row r="1228" spans="1:23" ht="15.75" thickBot="1" x14ac:dyDescent="0.3">
      <c r="A1228" s="577">
        <v>203</v>
      </c>
      <c r="B1228" s="73">
        <v>12</v>
      </c>
      <c r="C1228" s="5" t="s">
        <v>110</v>
      </c>
      <c r="D1228" s="5" t="s">
        <v>211</v>
      </c>
      <c r="E1228" s="70" t="s">
        <v>13</v>
      </c>
      <c r="F1228" s="71">
        <v>4.9000000000000004</v>
      </c>
      <c r="G1228" s="71">
        <v>0.11166666666666666</v>
      </c>
      <c r="H1228" s="71">
        <v>0.218</v>
      </c>
      <c r="I1228" s="71">
        <v>0.11633333333333333</v>
      </c>
      <c r="J1228" s="71">
        <v>0</v>
      </c>
      <c r="K1228" s="71">
        <v>1.1803333333333332</v>
      </c>
      <c r="L1228" s="71">
        <v>5.3666666666666668E-2</v>
      </c>
      <c r="M1228" s="72">
        <v>1.68</v>
      </c>
      <c r="N1228" s="23">
        <v>-6.5306122448979598E-2</v>
      </c>
      <c r="O1228" s="16">
        <v>66.010000000000005</v>
      </c>
      <c r="P1228" s="15">
        <v>90</v>
      </c>
      <c r="Q1228" s="15">
        <f>IFERROR(Table37[[#This Row],[Total]]/Table37[[#This Row],[Mins]]*Table37[[#This Row],[Adj mins]],0)</f>
        <v>2.2905620360551429</v>
      </c>
      <c r="R1228" s="15">
        <v>4.2</v>
      </c>
      <c r="S1228" s="16">
        <v>47</v>
      </c>
      <c r="T1228" s="17">
        <v>0</v>
      </c>
      <c r="U1228" s="16">
        <v>8</v>
      </c>
      <c r="V1228" s="71">
        <v>1</v>
      </c>
      <c r="W1228" s="401" t="str">
        <f>IF(ISNA(MATCH($D1228,'My Squad'!$C$2:$C$16,0)),"","Yes")</f>
        <v/>
      </c>
    </row>
    <row r="1229" spans="1:23" ht="15.75" thickBot="1" x14ac:dyDescent="0.3">
      <c r="A1229" s="577">
        <v>585</v>
      </c>
      <c r="B1229" s="73">
        <v>12</v>
      </c>
      <c r="C1229" s="5" t="s">
        <v>110</v>
      </c>
      <c r="D1229" s="5" t="s">
        <v>1514</v>
      </c>
      <c r="E1229" s="70" t="s">
        <v>13</v>
      </c>
      <c r="F1229" s="71">
        <v>5.7</v>
      </c>
      <c r="G1229" s="71">
        <v>0.38166666666666665</v>
      </c>
      <c r="H1229" s="71">
        <v>0.16200000000000001</v>
      </c>
      <c r="I1229" s="71">
        <v>6.1666666666666668E-2</v>
      </c>
      <c r="J1229" s="71">
        <v>0</v>
      </c>
      <c r="K1229" s="71">
        <v>0.67499999999999993</v>
      </c>
      <c r="L1229" s="71">
        <v>9.5333333333333339E-2</v>
      </c>
      <c r="M1229" s="72">
        <v>1.3756666666666666</v>
      </c>
      <c r="N1229" s="23">
        <v>-0.10953216374269006</v>
      </c>
      <c r="O1229" s="16">
        <v>32.807000000000002</v>
      </c>
      <c r="P1229" s="15">
        <v>90</v>
      </c>
      <c r="Q1229" s="15">
        <f>IFERROR(Table37[[#This Row],[Total]]/Table37[[#This Row],[Mins]]*Table37[[#This Row],[Adj mins]],0)</f>
        <v>3.7738897186576033</v>
      </c>
      <c r="R1229" s="15">
        <v>3.4</v>
      </c>
      <c r="S1229" s="16">
        <v>34</v>
      </c>
      <c r="T1229" s="17">
        <v>2E-3</v>
      </c>
      <c r="U1229" s="16">
        <v>14</v>
      </c>
      <c r="V1229" s="71">
        <v>1.6</v>
      </c>
      <c r="W1229" s="401" t="str">
        <f>IF(ISNA(MATCH($D1229,'My Squad'!$C$2:$C$16,0)),"","Yes")</f>
        <v/>
      </c>
    </row>
    <row r="1230" spans="1:23" ht="15.75" thickBot="1" x14ac:dyDescent="0.3">
      <c r="A1230" s="577">
        <v>205</v>
      </c>
      <c r="B1230" s="73">
        <v>12</v>
      </c>
      <c r="C1230" s="5" t="s">
        <v>110</v>
      </c>
      <c r="D1230" s="5" t="s">
        <v>1515</v>
      </c>
      <c r="E1230" s="70" t="s">
        <v>13</v>
      </c>
      <c r="F1230" s="71">
        <v>5.0999999999999996</v>
      </c>
      <c r="G1230" s="71">
        <v>4.3333333333333335E-2</v>
      </c>
      <c r="H1230" s="71">
        <v>3.1E-2</v>
      </c>
      <c r="I1230" s="71">
        <v>1.7000000000000001E-2</v>
      </c>
      <c r="J1230" s="71">
        <v>0</v>
      </c>
      <c r="K1230" s="71">
        <v>0.17033333333333334</v>
      </c>
      <c r="L1230" s="71">
        <v>7.0000000000000001E-3</v>
      </c>
      <c r="M1230" s="72">
        <v>0.26866666666666666</v>
      </c>
      <c r="N1230" s="23">
        <v>-0.33947712418300657</v>
      </c>
      <c r="O1230" s="16">
        <v>9.6286666666666658</v>
      </c>
      <c r="P1230" s="15">
        <v>90</v>
      </c>
      <c r="Q1230" s="15">
        <f>IFERROR(Table37[[#This Row],[Total]]/Table37[[#This Row],[Mins]]*Table37[[#This Row],[Adj mins]],0)</f>
        <v>2.5112511251125116</v>
      </c>
      <c r="R1230" s="15">
        <v>5.0999999999999996</v>
      </c>
      <c r="S1230" s="16">
        <v>51</v>
      </c>
      <c r="T1230" s="17">
        <v>1E-3</v>
      </c>
      <c r="U1230" s="16">
        <v>13</v>
      </c>
      <c r="V1230" s="71">
        <v>1.4</v>
      </c>
      <c r="W1230" s="401" t="str">
        <f>IF(ISNA(MATCH($D1230,'My Squad'!$C$2:$C$16,0)),"","Yes")</f>
        <v/>
      </c>
    </row>
    <row r="1231" spans="1:23" ht="15.75" thickBot="1" x14ac:dyDescent="0.3">
      <c r="A1231" s="577">
        <v>207</v>
      </c>
      <c r="B1231" s="73">
        <v>12</v>
      </c>
      <c r="C1231" s="5" t="s">
        <v>110</v>
      </c>
      <c r="D1231" s="5" t="s">
        <v>249</v>
      </c>
      <c r="E1231" s="70" t="s">
        <v>15</v>
      </c>
      <c r="F1231" s="71">
        <v>7.3</v>
      </c>
      <c r="G1231" s="71">
        <v>0.97066666666666668</v>
      </c>
      <c r="H1231" s="71">
        <v>0.17299999999999999</v>
      </c>
      <c r="I1231" s="71">
        <v>0</v>
      </c>
      <c r="J1231" s="71">
        <v>0</v>
      </c>
      <c r="K1231" s="71">
        <v>1.2766666666666666</v>
      </c>
      <c r="L1231" s="71">
        <v>0.35799999999999998</v>
      </c>
      <c r="M1231" s="72">
        <v>2.7783333333333333</v>
      </c>
      <c r="N1231" s="23">
        <v>0.10662100456621004</v>
      </c>
      <c r="O1231" s="16">
        <v>63.541333333333334</v>
      </c>
      <c r="P1231" s="15">
        <v>90</v>
      </c>
      <c r="Q1231" s="15">
        <f>IFERROR(Table37[[#This Row],[Total]]/Table37[[#This Row],[Mins]]*Table37[[#This Row],[Adj mins]],0)</f>
        <v>3.9352337586033235</v>
      </c>
      <c r="R1231" s="15">
        <v>6.4</v>
      </c>
      <c r="S1231" s="16">
        <v>64</v>
      </c>
      <c r="T1231" s="17">
        <v>0.03</v>
      </c>
      <c r="U1231" s="16">
        <v>31</v>
      </c>
      <c r="V1231" s="71">
        <v>3.4</v>
      </c>
      <c r="W1231" s="401" t="str">
        <f>IF(ISNA(MATCH($D1231,'My Squad'!$C$2:$C$16,0)),"","Yes")</f>
        <v/>
      </c>
    </row>
    <row r="1232" spans="1:23" ht="15.75" thickBot="1" x14ac:dyDescent="0.3">
      <c r="A1232" s="577">
        <v>11</v>
      </c>
      <c r="B1232" s="73">
        <v>12</v>
      </c>
      <c r="C1232" s="5" t="s">
        <v>110</v>
      </c>
      <c r="D1232" s="5" t="s">
        <v>247</v>
      </c>
      <c r="E1232" s="70" t="s">
        <v>15</v>
      </c>
      <c r="F1232" s="71">
        <v>5.9</v>
      </c>
      <c r="G1232" s="71">
        <v>0.53733333333333333</v>
      </c>
      <c r="H1232" s="71">
        <v>0.29299999999999998</v>
      </c>
      <c r="I1232" s="71">
        <v>0</v>
      </c>
      <c r="J1232" s="71">
        <v>0</v>
      </c>
      <c r="K1232" s="71">
        <v>1.411</v>
      </c>
      <c r="L1232" s="71">
        <v>0.21333333333333335</v>
      </c>
      <c r="M1232" s="72">
        <v>2.4546666666666668</v>
      </c>
      <c r="N1232" s="23">
        <v>7.7062146892655378E-2</v>
      </c>
      <c r="O1232" s="16">
        <v>73.335999999999999</v>
      </c>
      <c r="P1232" s="15">
        <v>90</v>
      </c>
      <c r="Q1232" s="15">
        <f>IFERROR(Table37[[#This Row],[Total]]/Table37[[#This Row],[Mins]]*Table37[[#This Row],[Adj mins]],0)</f>
        <v>3.0124359114214028</v>
      </c>
      <c r="R1232" s="15">
        <v>4.5</v>
      </c>
      <c r="S1232" s="16">
        <v>68</v>
      </c>
      <c r="T1232" s="17">
        <v>8.0000000000000002E-3</v>
      </c>
      <c r="U1232" s="16">
        <v>10</v>
      </c>
      <c r="V1232" s="71">
        <v>1.7</v>
      </c>
      <c r="W1232" s="401" t="str">
        <f>IF(ISNA(MATCH($D1232,'My Squad'!$C$2:$C$16,0)),"","Yes")</f>
        <v/>
      </c>
    </row>
    <row r="1233" spans="1:23" ht="15.75" thickBot="1" x14ac:dyDescent="0.3">
      <c r="A1233" s="577">
        <v>227</v>
      </c>
      <c r="B1233" s="73">
        <v>12</v>
      </c>
      <c r="C1233" s="5" t="s">
        <v>91</v>
      </c>
      <c r="D1233" s="5" t="s">
        <v>275</v>
      </c>
      <c r="E1233" s="70" t="s">
        <v>16</v>
      </c>
      <c r="F1233" s="71">
        <v>4</v>
      </c>
      <c r="G1233" s="71">
        <v>0</v>
      </c>
      <c r="H1233" s="71">
        <v>0</v>
      </c>
      <c r="I1233" s="71">
        <v>6.6666666666666664E-4</v>
      </c>
      <c r="J1233" s="71">
        <v>1E-3</v>
      </c>
      <c r="K1233" s="71">
        <v>5.3333333333333332E-3</v>
      </c>
      <c r="L1233" s="71">
        <v>0</v>
      </c>
      <c r="M1233" s="72">
        <v>7.0000000000000001E-3</v>
      </c>
      <c r="N1233" s="23">
        <v>-0.49825000000000003</v>
      </c>
      <c r="O1233" s="16">
        <v>0.24</v>
      </c>
      <c r="P1233" s="15">
        <v>90</v>
      </c>
      <c r="Q1233" s="15">
        <f>IFERROR(Table37[[#This Row],[Total]]/Table37[[#This Row],[Mins]]*Table37[[#This Row],[Adj mins]],0)</f>
        <v>2.625</v>
      </c>
      <c r="R1233" s="15">
        <v>0</v>
      </c>
      <c r="S1233" s="16">
        <v>0</v>
      </c>
      <c r="T1233" s="17">
        <v>4.0000000000000001E-3</v>
      </c>
      <c r="U1233" s="16">
        <v>0</v>
      </c>
      <c r="V1233" s="71">
        <v>0</v>
      </c>
      <c r="W1233" s="401" t="str">
        <f>IF(ISNA(MATCH($D1233,'My Squad'!$C$2:$C$16,0)),"","Yes")</f>
        <v/>
      </c>
    </row>
    <row r="1234" spans="1:23" ht="15.75" thickBot="1" x14ac:dyDescent="0.3">
      <c r="A1234" s="577">
        <v>235</v>
      </c>
      <c r="B1234" s="73">
        <v>12</v>
      </c>
      <c r="C1234" s="5" t="s">
        <v>91</v>
      </c>
      <c r="D1234" s="5" t="s">
        <v>151</v>
      </c>
      <c r="E1234" s="70" t="s">
        <v>16</v>
      </c>
      <c r="F1234" s="71">
        <v>4.8</v>
      </c>
      <c r="G1234" s="71">
        <v>0</v>
      </c>
      <c r="H1234" s="71">
        <v>2.1000000000000001E-2</v>
      </c>
      <c r="I1234" s="71">
        <v>0.38766666666666666</v>
      </c>
      <c r="J1234" s="71">
        <v>0.62766666666666671</v>
      </c>
      <c r="K1234" s="71">
        <v>1.8373333333333335</v>
      </c>
      <c r="L1234" s="71">
        <v>0.11766666666666667</v>
      </c>
      <c r="M1234" s="72">
        <v>2.9913333333333334</v>
      </c>
      <c r="N1234" s="23">
        <v>0.20652777777777781</v>
      </c>
      <c r="O1234" s="16">
        <v>85.515000000000001</v>
      </c>
      <c r="P1234" s="15">
        <v>90</v>
      </c>
      <c r="Q1234" s="15">
        <f>IFERROR(Table37[[#This Row],[Total]]/Table37[[#This Row],[Mins]]*Table37[[#This Row],[Adj mins]],0)</f>
        <v>3.1482196105946323</v>
      </c>
      <c r="R1234" s="15">
        <v>9</v>
      </c>
      <c r="S1234" s="16">
        <v>90</v>
      </c>
      <c r="T1234" s="17">
        <v>0.1</v>
      </c>
      <c r="U1234" s="16">
        <v>33</v>
      </c>
      <c r="V1234" s="71">
        <v>3.7</v>
      </c>
      <c r="W1234" s="401" t="str">
        <f>IF(ISNA(MATCH($D1234,'My Squad'!$C$2:$C$16,0)),"","Yes")</f>
        <v/>
      </c>
    </row>
    <row r="1235" spans="1:23" ht="15.75" thickBot="1" x14ac:dyDescent="0.3">
      <c r="A1235" s="577">
        <v>624</v>
      </c>
      <c r="B1235" s="73">
        <v>12</v>
      </c>
      <c r="C1235" s="5" t="s">
        <v>91</v>
      </c>
      <c r="D1235" s="5" t="s">
        <v>1349</v>
      </c>
      <c r="E1235" s="70" t="s">
        <v>16</v>
      </c>
      <c r="F1235" s="71">
        <v>4</v>
      </c>
      <c r="G1235" s="71">
        <v>0</v>
      </c>
      <c r="H1235" s="71">
        <v>0</v>
      </c>
      <c r="I1235" s="71">
        <v>1.2333333333333335E-2</v>
      </c>
      <c r="J1235" s="71">
        <v>2.5666666666666667E-2</v>
      </c>
      <c r="K1235" s="71">
        <v>8.7666666666666657E-2</v>
      </c>
      <c r="L1235" s="71">
        <v>6.0000000000000001E-3</v>
      </c>
      <c r="M1235" s="72">
        <v>0.13166666666666665</v>
      </c>
      <c r="N1235" s="23">
        <v>-0.46708333333333335</v>
      </c>
      <c r="O1235" s="16">
        <v>3.96</v>
      </c>
      <c r="P1235" s="15">
        <v>90</v>
      </c>
      <c r="Q1235" s="15">
        <f>IFERROR(Table37[[#This Row],[Total]]/Table37[[#This Row],[Mins]]*Table37[[#This Row],[Adj mins]],0)</f>
        <v>2.9924242424242418</v>
      </c>
      <c r="R1235" s="15">
        <v>0</v>
      </c>
      <c r="S1235" s="16">
        <v>0</v>
      </c>
      <c r="T1235" s="17">
        <v>3.0000000000000001E-3</v>
      </c>
      <c r="U1235" s="16">
        <v>0</v>
      </c>
      <c r="V1235" s="71">
        <v>0</v>
      </c>
      <c r="W1235" s="401" t="str">
        <f>IF(ISNA(MATCH($D1235,'My Squad'!$C$2:$C$16,0)),"","Yes")</f>
        <v/>
      </c>
    </row>
    <row r="1236" spans="1:23" ht="15.75" thickBot="1" x14ac:dyDescent="0.3">
      <c r="A1236" s="577">
        <v>238</v>
      </c>
      <c r="B1236" s="73">
        <v>12</v>
      </c>
      <c r="C1236" s="5" t="s">
        <v>91</v>
      </c>
      <c r="D1236" s="5" t="s">
        <v>177</v>
      </c>
      <c r="E1236" s="70" t="s">
        <v>14</v>
      </c>
      <c r="F1236" s="71">
        <v>4.5</v>
      </c>
      <c r="G1236" s="71">
        <v>7.3999999999999996E-2</v>
      </c>
      <c r="H1236" s="71">
        <v>0.48799999999999999</v>
      </c>
      <c r="I1236" s="71">
        <v>0.36233333333333329</v>
      </c>
      <c r="J1236" s="71">
        <v>0</v>
      </c>
      <c r="K1236" s="71">
        <v>1.5590000000000002</v>
      </c>
      <c r="L1236" s="71">
        <v>0.27533333333333332</v>
      </c>
      <c r="M1236" s="72">
        <v>2.7586666666666666</v>
      </c>
      <c r="N1236" s="23">
        <v>0.16859259259259257</v>
      </c>
      <c r="O1236" s="16">
        <v>80.492999999999995</v>
      </c>
      <c r="P1236" s="15">
        <v>90</v>
      </c>
      <c r="Q1236" s="15">
        <f>IFERROR(Table37[[#This Row],[Total]]/Table37[[#This Row],[Mins]]*Table37[[#This Row],[Adj mins]],0)</f>
        <v>3.0844918191643993</v>
      </c>
      <c r="R1236" s="15">
        <v>6.7</v>
      </c>
      <c r="S1236" s="16">
        <v>86</v>
      </c>
      <c r="T1236" s="17">
        <v>8.0000000000000002E-3</v>
      </c>
      <c r="U1236" s="16">
        <v>27</v>
      </c>
      <c r="V1236" s="71">
        <v>3.9</v>
      </c>
      <c r="W1236" s="401" t="str">
        <f>IF(ISNA(MATCH($D1236,'My Squad'!$C$2:$C$16,0)),"","Yes")</f>
        <v/>
      </c>
    </row>
    <row r="1237" spans="1:23" ht="15.75" thickBot="1" x14ac:dyDescent="0.3">
      <c r="A1237" s="577">
        <v>236</v>
      </c>
      <c r="B1237" s="73">
        <v>12</v>
      </c>
      <c r="C1237" s="5" t="s">
        <v>91</v>
      </c>
      <c r="D1237" s="5" t="s">
        <v>158</v>
      </c>
      <c r="E1237" s="70" t="s">
        <v>14</v>
      </c>
      <c r="F1237" s="71">
        <v>4.8</v>
      </c>
      <c r="G1237" s="71">
        <v>0.434</v>
      </c>
      <c r="H1237" s="71">
        <v>0.21</v>
      </c>
      <c r="I1237" s="71">
        <v>0.37933333333333336</v>
      </c>
      <c r="J1237" s="71">
        <v>0</v>
      </c>
      <c r="K1237" s="71">
        <v>1.605</v>
      </c>
      <c r="L1237" s="71">
        <v>0.23899999999999999</v>
      </c>
      <c r="M1237" s="72">
        <v>2.8673333333333333</v>
      </c>
      <c r="N1237" s="23">
        <v>0.18069444444444444</v>
      </c>
      <c r="O1237" s="16">
        <v>84.464666666666673</v>
      </c>
      <c r="P1237" s="15">
        <v>90</v>
      </c>
      <c r="Q1237" s="15">
        <f>IFERROR(Table37[[#This Row],[Total]]/Table37[[#This Row],[Mins]]*Table37[[#This Row],[Adj mins]],0)</f>
        <v>3.0552420341444546</v>
      </c>
      <c r="R1237" s="15">
        <v>9</v>
      </c>
      <c r="S1237" s="16">
        <v>90</v>
      </c>
      <c r="T1237" s="17">
        <v>1.3999999999999999E-2</v>
      </c>
      <c r="U1237" s="16">
        <v>21</v>
      </c>
      <c r="V1237" s="71">
        <v>2.2999999999999998</v>
      </c>
      <c r="W1237" s="401" t="str">
        <f>IF(ISNA(MATCH($D1237,'My Squad'!$C$2:$C$16,0)),"","Yes")</f>
        <v/>
      </c>
    </row>
    <row r="1238" spans="1:23" ht="15.75" thickBot="1" x14ac:dyDescent="0.3">
      <c r="A1238" s="577">
        <v>219</v>
      </c>
      <c r="B1238" s="73">
        <v>12</v>
      </c>
      <c r="C1238" s="5" t="s">
        <v>91</v>
      </c>
      <c r="D1238" s="5" t="s">
        <v>174</v>
      </c>
      <c r="E1238" s="70" t="s">
        <v>14</v>
      </c>
      <c r="F1238" s="71">
        <v>4.8</v>
      </c>
      <c r="G1238" s="71">
        <v>0.35799999999999998</v>
      </c>
      <c r="H1238" s="71">
        <v>0.10199999999999999</v>
      </c>
      <c r="I1238" s="71">
        <v>0.3803333333333333</v>
      </c>
      <c r="J1238" s="71">
        <v>0</v>
      </c>
      <c r="K1238" s="71">
        <v>1.6506666666666667</v>
      </c>
      <c r="L1238" s="71">
        <v>0.16500000000000001</v>
      </c>
      <c r="M1238" s="72">
        <v>2.6560000000000001</v>
      </c>
      <c r="N1238" s="23">
        <v>0.13666666666666671</v>
      </c>
      <c r="O1238" s="16">
        <v>84.784666666666666</v>
      </c>
      <c r="P1238" s="15">
        <v>90</v>
      </c>
      <c r="Q1238" s="15">
        <f>IFERROR(Table37[[#This Row],[Total]]/Table37[[#This Row],[Mins]]*Table37[[#This Row],[Adj mins]],0)</f>
        <v>2.8193777176690755</v>
      </c>
      <c r="R1238" s="15">
        <v>1.1000000000000001</v>
      </c>
      <c r="S1238" s="16">
        <v>48</v>
      </c>
      <c r="T1238" s="17">
        <v>6.9999999999999993E-3</v>
      </c>
      <c r="U1238" s="16">
        <v>3</v>
      </c>
      <c r="V1238" s="71">
        <v>1.5</v>
      </c>
      <c r="W1238" s="401" t="str">
        <f>IF(ISNA(MATCH($D1238,'My Squad'!$C$2:$C$16,0)),"","Yes")</f>
        <v/>
      </c>
    </row>
    <row r="1239" spans="1:23" ht="15.75" thickBot="1" x14ac:dyDescent="0.3">
      <c r="A1239" s="577">
        <v>228</v>
      </c>
      <c r="B1239" s="73">
        <v>12</v>
      </c>
      <c r="C1239" s="5" t="s">
        <v>91</v>
      </c>
      <c r="D1239" s="5" t="s">
        <v>260</v>
      </c>
      <c r="E1239" s="70" t="s">
        <v>14</v>
      </c>
      <c r="F1239" s="71">
        <v>4.2</v>
      </c>
      <c r="G1239" s="71">
        <v>3.4000000000000002E-2</v>
      </c>
      <c r="H1239" s="71">
        <v>1.0999999999999999E-2</v>
      </c>
      <c r="I1239" s="71">
        <v>3.4666666666666665E-2</v>
      </c>
      <c r="J1239" s="71">
        <v>0</v>
      </c>
      <c r="K1239" s="71">
        <v>0.15366666666666667</v>
      </c>
      <c r="L1239" s="71">
        <v>1.9333333333333334E-2</v>
      </c>
      <c r="M1239" s="72">
        <v>0.25266666666666665</v>
      </c>
      <c r="N1239" s="23">
        <v>-0.41603174603174603</v>
      </c>
      <c r="O1239" s="16">
        <v>7.6913333333333336</v>
      </c>
      <c r="P1239" s="15">
        <v>90</v>
      </c>
      <c r="Q1239" s="15">
        <f>IFERROR(Table37[[#This Row],[Total]]/Table37[[#This Row],[Mins]]*Table37[[#This Row],[Adj mins]],0)</f>
        <v>2.956574499436595</v>
      </c>
      <c r="R1239" s="15">
        <v>8</v>
      </c>
      <c r="S1239" s="16">
        <v>90</v>
      </c>
      <c r="T1239" s="17">
        <v>9.8000000000000004E-2</v>
      </c>
      <c r="U1239" s="16">
        <v>31</v>
      </c>
      <c r="V1239" s="71">
        <v>3.9</v>
      </c>
      <c r="W1239" s="401" t="str">
        <f>IF(ISNA(MATCH($D1239,'My Squad'!$C$2:$C$16,0)),"","Yes")</f>
        <v/>
      </c>
    </row>
    <row r="1240" spans="1:23" ht="15.75" thickBot="1" x14ac:dyDescent="0.3">
      <c r="A1240" s="577">
        <v>234</v>
      </c>
      <c r="B1240" s="73">
        <v>12</v>
      </c>
      <c r="C1240" s="5" t="s">
        <v>91</v>
      </c>
      <c r="D1240" s="5" t="s">
        <v>253</v>
      </c>
      <c r="E1240" s="70" t="s">
        <v>14</v>
      </c>
      <c r="F1240" s="71">
        <v>4.4000000000000004</v>
      </c>
      <c r="G1240" s="71">
        <v>1.7999999999999999E-2</v>
      </c>
      <c r="H1240" s="71">
        <v>1.4999999999999999E-2</v>
      </c>
      <c r="I1240" s="71">
        <v>7.6666666666666689E-3</v>
      </c>
      <c r="J1240" s="71">
        <v>0</v>
      </c>
      <c r="K1240" s="71">
        <v>9.8000000000000004E-2</v>
      </c>
      <c r="L1240" s="71">
        <v>1.0999999999999999E-2</v>
      </c>
      <c r="M1240" s="72">
        <v>0.14966666666666667</v>
      </c>
      <c r="N1240" s="23">
        <v>-0.42053030303030303</v>
      </c>
      <c r="O1240" s="16">
        <v>5.0723333333333329</v>
      </c>
      <c r="P1240" s="15">
        <v>90</v>
      </c>
      <c r="Q1240" s="15">
        <f>IFERROR(Table37[[#This Row],[Total]]/Table37[[#This Row],[Mins]]*Table37[[#This Row],[Adj mins]],0)</f>
        <v>2.6555825721232837</v>
      </c>
      <c r="R1240" s="15">
        <v>0</v>
      </c>
      <c r="S1240" s="16">
        <v>0</v>
      </c>
      <c r="T1240" s="17">
        <v>0</v>
      </c>
      <c r="U1240" s="16">
        <v>0</v>
      </c>
      <c r="V1240" s="71">
        <v>0</v>
      </c>
      <c r="W1240" s="401" t="str">
        <f>IF(ISNA(MATCH($D1240,'My Squad'!$C$2:$C$16,0)),"","Yes")</f>
        <v/>
      </c>
    </row>
    <row r="1241" spans="1:23" ht="15.75" thickBot="1" x14ac:dyDescent="0.3">
      <c r="A1241" s="577">
        <v>221</v>
      </c>
      <c r="B1241" s="73">
        <v>12</v>
      </c>
      <c r="C1241" s="5" t="s">
        <v>91</v>
      </c>
      <c r="D1241" s="5" t="s">
        <v>273</v>
      </c>
      <c r="E1241" s="70" t="s">
        <v>14</v>
      </c>
      <c r="F1241" s="71">
        <v>4.3</v>
      </c>
      <c r="G1241" s="71">
        <v>8.0000000000000002E-3</v>
      </c>
      <c r="H1241" s="71">
        <v>7.0000000000000001E-3</v>
      </c>
      <c r="I1241" s="71">
        <v>2.233333333333333E-2</v>
      </c>
      <c r="J1241" s="71">
        <v>0</v>
      </c>
      <c r="K1241" s="71">
        <v>8.6000000000000007E-2</v>
      </c>
      <c r="L1241" s="71">
        <v>8.3333333333333332E-3</v>
      </c>
      <c r="M1241" s="72">
        <v>0.13166666666666665</v>
      </c>
      <c r="N1241" s="23">
        <v>-0.43449612403100779</v>
      </c>
      <c r="O1241" s="16">
        <v>4.0529999999999999</v>
      </c>
      <c r="P1241" s="15">
        <v>90</v>
      </c>
      <c r="Q1241" s="15">
        <f>IFERROR(Table37[[#This Row],[Total]]/Table37[[#This Row],[Mins]]*Table37[[#This Row],[Adj mins]],0)</f>
        <v>2.9237601776461877</v>
      </c>
      <c r="R1241" s="15">
        <v>1</v>
      </c>
      <c r="S1241" s="16">
        <v>90</v>
      </c>
      <c r="T1241" s="17">
        <v>0</v>
      </c>
      <c r="U1241" s="16">
        <v>1</v>
      </c>
      <c r="V1241" s="71">
        <v>1</v>
      </c>
      <c r="W1241" s="401" t="str">
        <f>IF(ISNA(MATCH($D1241,'My Squad'!$C$2:$C$16,0)),"","Yes")</f>
        <v/>
      </c>
    </row>
    <row r="1242" spans="1:23" ht="15.75" thickBot="1" x14ac:dyDescent="0.3">
      <c r="A1242" s="577">
        <v>231</v>
      </c>
      <c r="B1242" s="73">
        <v>12</v>
      </c>
      <c r="C1242" s="5" t="s">
        <v>91</v>
      </c>
      <c r="D1242" s="5" t="s">
        <v>155</v>
      </c>
      <c r="E1242" s="70" t="s">
        <v>14</v>
      </c>
      <c r="F1242" s="71">
        <v>4.3</v>
      </c>
      <c r="G1242" s="71">
        <v>0.114</v>
      </c>
      <c r="H1242" s="71">
        <v>0.21</v>
      </c>
      <c r="I1242" s="71">
        <v>0.40833333333333338</v>
      </c>
      <c r="J1242" s="71">
        <v>0</v>
      </c>
      <c r="K1242" s="71">
        <v>1.8793333333333333</v>
      </c>
      <c r="L1242" s="71">
        <v>0.16866666666666666</v>
      </c>
      <c r="M1242" s="72">
        <v>2.7803333333333335</v>
      </c>
      <c r="N1242" s="23">
        <v>0.18147286821705433</v>
      </c>
      <c r="O1242" s="16">
        <v>88.718999999999994</v>
      </c>
      <c r="P1242" s="15">
        <v>90</v>
      </c>
      <c r="Q1242" s="15">
        <f>IFERROR(Table37[[#This Row],[Total]]/Table37[[#This Row],[Mins]]*Table37[[#This Row],[Adj mins]],0)</f>
        <v>2.8204781388428635</v>
      </c>
      <c r="R1242" s="15">
        <v>6.3</v>
      </c>
      <c r="S1242" s="16">
        <v>81</v>
      </c>
      <c r="T1242" s="17">
        <v>4.2000000000000003E-2</v>
      </c>
      <c r="U1242" s="16">
        <v>14</v>
      </c>
      <c r="V1242" s="71">
        <v>2</v>
      </c>
      <c r="W1242" s="401" t="str">
        <f>IF(ISNA(MATCH($D1242,'My Squad'!$C$2:$C$16,0)),"","Yes")</f>
        <v/>
      </c>
    </row>
    <row r="1243" spans="1:23" ht="15.75" thickBot="1" x14ac:dyDescent="0.3">
      <c r="A1243" s="577">
        <v>582</v>
      </c>
      <c r="B1243" s="73">
        <v>12</v>
      </c>
      <c r="C1243" s="5" t="s">
        <v>91</v>
      </c>
      <c r="D1243" s="5" t="s">
        <v>1059</v>
      </c>
      <c r="E1243" s="70" t="s">
        <v>14</v>
      </c>
      <c r="F1243" s="71">
        <v>4.7</v>
      </c>
      <c r="G1243" s="71">
        <v>2E-3</v>
      </c>
      <c r="H1243" s="71">
        <v>6.0000000000000001E-3</v>
      </c>
      <c r="I1243" s="71">
        <v>1.0333333333333335E-2</v>
      </c>
      <c r="J1243" s="71">
        <v>0</v>
      </c>
      <c r="K1243" s="71">
        <v>4.0333333333333332E-2</v>
      </c>
      <c r="L1243" s="71">
        <v>6.6666666666666671E-3</v>
      </c>
      <c r="M1243" s="72">
        <v>6.5333333333333327E-2</v>
      </c>
      <c r="N1243" s="23">
        <v>-0.41163120567375888</v>
      </c>
      <c r="O1243" s="16">
        <v>1.98</v>
      </c>
      <c r="P1243" s="15">
        <v>90</v>
      </c>
      <c r="Q1243" s="15">
        <f>IFERROR(Table37[[#This Row],[Total]]/Table37[[#This Row],[Mins]]*Table37[[#This Row],[Adj mins]],0)</f>
        <v>2.9696969696969697</v>
      </c>
      <c r="R1243" s="15">
        <v>0.3</v>
      </c>
      <c r="S1243" s="16">
        <v>27</v>
      </c>
      <c r="T1243" s="17">
        <v>2E-3</v>
      </c>
      <c r="U1243" s="16">
        <v>0</v>
      </c>
      <c r="V1243" s="71">
        <v>0</v>
      </c>
      <c r="W1243" s="401" t="str">
        <f>IF(ISNA(MATCH($D1243,'My Squad'!$C$2:$C$16,0)),"","Yes")</f>
        <v/>
      </c>
    </row>
    <row r="1244" spans="1:23" ht="15.75" thickBot="1" x14ac:dyDescent="0.3">
      <c r="A1244" s="577">
        <v>627</v>
      </c>
      <c r="B1244" s="73">
        <v>12</v>
      </c>
      <c r="C1244" s="5" t="s">
        <v>91</v>
      </c>
      <c r="D1244" s="5" t="s">
        <v>1516</v>
      </c>
      <c r="E1244" s="70" t="s">
        <v>14</v>
      </c>
      <c r="F1244" s="71">
        <v>4</v>
      </c>
      <c r="G1244" s="71">
        <v>0</v>
      </c>
      <c r="H1244" s="71">
        <v>3.0000000000000001E-3</v>
      </c>
      <c r="I1244" s="71">
        <v>1.1666666666666665E-2</v>
      </c>
      <c r="J1244" s="71">
        <v>0</v>
      </c>
      <c r="K1244" s="71">
        <v>1.6333333333333332E-2</v>
      </c>
      <c r="L1244" s="71">
        <v>3.3333333333333335E-3</v>
      </c>
      <c r="M1244" s="72">
        <v>3.4333333333333334E-2</v>
      </c>
      <c r="N1244" s="23">
        <v>-0.49141666666666667</v>
      </c>
      <c r="O1244" s="16">
        <v>0.81</v>
      </c>
      <c r="P1244" s="15">
        <v>90</v>
      </c>
      <c r="Q1244" s="15">
        <f>IFERROR(Table37[[#This Row],[Total]]/Table37[[#This Row],[Mins]]*Table37[[#This Row],[Adj mins]],0)</f>
        <v>3.8148148148148144</v>
      </c>
      <c r="R1244" s="15">
        <v>1</v>
      </c>
      <c r="S1244" s="16">
        <v>90</v>
      </c>
      <c r="T1244" s="17">
        <v>1E-3</v>
      </c>
      <c r="U1244" s="16">
        <v>0</v>
      </c>
      <c r="V1244" s="71">
        <v>0</v>
      </c>
      <c r="W1244" s="401" t="str">
        <f>IF(ISNA(MATCH($D1244,'My Squad'!$C$2:$C$16,0)),"","Yes")</f>
        <v/>
      </c>
    </row>
    <row r="1245" spans="1:23" ht="15.75" thickBot="1" x14ac:dyDescent="0.3">
      <c r="A1245" s="577">
        <v>651</v>
      </c>
      <c r="B1245" s="73">
        <v>12</v>
      </c>
      <c r="C1245" s="5" t="s">
        <v>91</v>
      </c>
      <c r="D1245" s="5" t="s">
        <v>1517</v>
      </c>
      <c r="E1245" s="70" t="s">
        <v>13</v>
      </c>
      <c r="F1245" s="71">
        <v>5</v>
      </c>
      <c r="G1245" s="71">
        <v>0.08</v>
      </c>
      <c r="H1245" s="71">
        <v>4.2999999999999997E-2</v>
      </c>
      <c r="I1245" s="71">
        <v>7.2999999999999995E-2</v>
      </c>
      <c r="J1245" s="71">
        <v>0</v>
      </c>
      <c r="K1245" s="71">
        <v>0.60066666666666668</v>
      </c>
      <c r="L1245" s="71">
        <v>1.9E-2</v>
      </c>
      <c r="M1245" s="72">
        <v>0.81566666666666665</v>
      </c>
      <c r="N1245" s="23">
        <v>-0.2368666666666667</v>
      </c>
      <c r="O1245" s="16">
        <v>30.620999999999999</v>
      </c>
      <c r="P1245" s="15">
        <v>90</v>
      </c>
      <c r="Q1245" s="15">
        <f>IFERROR(Table37[[#This Row],[Total]]/Table37[[#This Row],[Mins]]*Table37[[#This Row],[Adj mins]],0)</f>
        <v>2.3973743509356327</v>
      </c>
      <c r="R1245" s="15">
        <v>3.1</v>
      </c>
      <c r="S1245" s="16">
        <v>46</v>
      </c>
      <c r="T1245" s="17">
        <v>0</v>
      </c>
      <c r="U1245" s="16">
        <v>8</v>
      </c>
      <c r="V1245" s="71">
        <v>1.3</v>
      </c>
      <c r="W1245" s="401" t="str">
        <f>IF(ISNA(MATCH($D1245,'My Squad'!$C$2:$C$16,0)),"","Yes")</f>
        <v/>
      </c>
    </row>
    <row r="1246" spans="1:23" ht="15.75" thickBot="1" x14ac:dyDescent="0.3">
      <c r="A1246" s="577">
        <v>603</v>
      </c>
      <c r="B1246" s="73">
        <v>12</v>
      </c>
      <c r="C1246" s="5" t="s">
        <v>91</v>
      </c>
      <c r="D1246" s="5" t="s">
        <v>1518</v>
      </c>
      <c r="E1246" s="70" t="s">
        <v>13</v>
      </c>
      <c r="F1246" s="71">
        <v>4.5</v>
      </c>
      <c r="G1246" s="71">
        <v>8.5000000000000006E-2</v>
      </c>
      <c r="H1246" s="71">
        <v>3.6999999999999998E-2</v>
      </c>
      <c r="I1246" s="71">
        <v>1.8333333333333333E-2</v>
      </c>
      <c r="J1246" s="71">
        <v>0</v>
      </c>
      <c r="K1246" s="71">
        <v>0.14333333333333331</v>
      </c>
      <c r="L1246" s="71">
        <v>2.7E-2</v>
      </c>
      <c r="M1246" s="72">
        <v>0.31066666666666665</v>
      </c>
      <c r="N1246" s="23">
        <v>-0.37540740740740741</v>
      </c>
      <c r="O1246" s="16">
        <v>7.1180000000000003</v>
      </c>
      <c r="P1246" s="15">
        <v>90</v>
      </c>
      <c r="Q1246" s="15">
        <f>IFERROR(Table37[[#This Row],[Total]]/Table37[[#This Row],[Mins]]*Table37[[#This Row],[Adj mins]],0)</f>
        <v>3.928069682495082</v>
      </c>
      <c r="R1246" s="15">
        <v>0</v>
      </c>
      <c r="S1246" s="16">
        <v>1</v>
      </c>
      <c r="T1246" s="17">
        <v>2E-3</v>
      </c>
      <c r="U1246" s="16">
        <v>1</v>
      </c>
      <c r="V1246" s="71">
        <v>1</v>
      </c>
      <c r="W1246" s="401" t="str">
        <f>IF(ISNA(MATCH($D1246,'My Squad'!$C$2:$C$16,0)),"","Yes")</f>
        <v/>
      </c>
    </row>
    <row r="1247" spans="1:23" ht="15.75" thickBot="1" x14ac:dyDescent="0.3">
      <c r="A1247" s="577">
        <v>577</v>
      </c>
      <c r="B1247" s="73">
        <v>12</v>
      </c>
      <c r="C1247" s="5" t="s">
        <v>91</v>
      </c>
      <c r="D1247" s="5" t="s">
        <v>1060</v>
      </c>
      <c r="E1247" s="70" t="s">
        <v>13</v>
      </c>
      <c r="F1247" s="71">
        <v>5.2</v>
      </c>
      <c r="G1247" s="71">
        <v>0.64666666666666661</v>
      </c>
      <c r="H1247" s="71">
        <v>0.4</v>
      </c>
      <c r="I1247" s="71">
        <v>0.18466666666666667</v>
      </c>
      <c r="J1247" s="71">
        <v>0</v>
      </c>
      <c r="K1247" s="71">
        <v>1.4946666666666666</v>
      </c>
      <c r="L1247" s="71">
        <v>0.21666666666666667</v>
      </c>
      <c r="M1247" s="72">
        <v>2.9426666666666668</v>
      </c>
      <c r="N1247" s="23">
        <v>0.1812820512820513</v>
      </c>
      <c r="O1247" s="16">
        <v>75.675666666666672</v>
      </c>
      <c r="P1247" s="15">
        <v>90</v>
      </c>
      <c r="Q1247" s="15">
        <f>IFERROR(Table37[[#This Row],[Total]]/Table37[[#This Row],[Mins]]*Table37[[#This Row],[Adj mins]],0)</f>
        <v>3.4996718451990292</v>
      </c>
      <c r="R1247" s="15">
        <v>1.9</v>
      </c>
      <c r="S1247" s="16">
        <v>34</v>
      </c>
      <c r="T1247" s="17">
        <v>1E-3</v>
      </c>
      <c r="U1247" s="16">
        <v>7</v>
      </c>
      <c r="V1247" s="71">
        <v>1.4</v>
      </c>
      <c r="W1247" s="401" t="str">
        <f>IF(ISNA(MATCH($D1247,'My Squad'!$C$2:$C$16,0)),"","Yes")</f>
        <v/>
      </c>
    </row>
    <row r="1248" spans="1:23" ht="15.75" thickBot="1" x14ac:dyDescent="0.3">
      <c r="A1248" s="577">
        <v>217</v>
      </c>
      <c r="B1248" s="73">
        <v>12</v>
      </c>
      <c r="C1248" s="5" t="s">
        <v>91</v>
      </c>
      <c r="D1248" s="5" t="s">
        <v>98</v>
      </c>
      <c r="E1248" s="70" t="s">
        <v>13</v>
      </c>
      <c r="F1248" s="71">
        <v>5.2</v>
      </c>
      <c r="G1248" s="71">
        <v>0.49833333333333335</v>
      </c>
      <c r="H1248" s="71">
        <v>0.27200000000000002</v>
      </c>
      <c r="I1248" s="71">
        <v>0.18866666666666668</v>
      </c>
      <c r="J1248" s="71">
        <v>0</v>
      </c>
      <c r="K1248" s="71">
        <v>1.4573333333333334</v>
      </c>
      <c r="L1248" s="71">
        <v>0.14733333333333334</v>
      </c>
      <c r="M1248" s="72">
        <v>2.5636666666666668</v>
      </c>
      <c r="N1248" s="23">
        <v>0.10839743589743592</v>
      </c>
      <c r="O1248" s="16">
        <v>74.39233333333334</v>
      </c>
      <c r="P1248" s="15">
        <v>90</v>
      </c>
      <c r="Q1248" s="15">
        <f>IFERROR(Table37[[#This Row],[Total]]/Table37[[#This Row],[Mins]]*Table37[[#This Row],[Adj mins]],0)</f>
        <v>3.1015292794508391</v>
      </c>
      <c r="R1248" s="15">
        <v>6.3</v>
      </c>
      <c r="S1248" s="16">
        <v>71</v>
      </c>
      <c r="T1248" s="17">
        <v>2E-3</v>
      </c>
      <c r="U1248" s="16">
        <v>16</v>
      </c>
      <c r="V1248" s="71">
        <v>2</v>
      </c>
      <c r="W1248" s="401" t="str">
        <f>IF(ISNA(MATCH($D1248,'My Squad'!$C$2:$C$16,0)),"","Yes")</f>
        <v/>
      </c>
    </row>
    <row r="1249" spans="1:23" ht="15.75" thickBot="1" x14ac:dyDescent="0.3">
      <c r="A1249" s="577">
        <v>226</v>
      </c>
      <c r="B1249" s="73">
        <v>12</v>
      </c>
      <c r="C1249" s="5" t="s">
        <v>91</v>
      </c>
      <c r="D1249" s="5" t="s">
        <v>298</v>
      </c>
      <c r="E1249" s="70" t="s">
        <v>13</v>
      </c>
      <c r="F1249" s="71">
        <v>4.5</v>
      </c>
      <c r="G1249" s="71">
        <v>0</v>
      </c>
      <c r="H1249" s="71">
        <v>0</v>
      </c>
      <c r="I1249" s="71">
        <v>0</v>
      </c>
      <c r="J1249" s="71">
        <v>0</v>
      </c>
      <c r="K1249" s="71">
        <v>0</v>
      </c>
      <c r="L1249" s="71">
        <v>0</v>
      </c>
      <c r="M1249" s="72">
        <v>0</v>
      </c>
      <c r="N1249" s="23">
        <v>-0.44444444444444442</v>
      </c>
      <c r="O1249" s="16">
        <v>0</v>
      </c>
      <c r="P1249" s="15">
        <v>90</v>
      </c>
      <c r="Q1249" s="15">
        <f>IFERROR(Table37[[#This Row],[Total]]/Table37[[#This Row],[Mins]]*Table37[[#This Row],[Adj mins]],0)</f>
        <v>0</v>
      </c>
      <c r="R1249" s="15">
        <v>4.3</v>
      </c>
      <c r="S1249" s="16">
        <v>64</v>
      </c>
      <c r="T1249" s="17">
        <v>8.0000000000000002E-3</v>
      </c>
      <c r="U1249" s="16">
        <v>8</v>
      </c>
      <c r="V1249" s="71">
        <v>1.3</v>
      </c>
      <c r="W1249" s="401" t="str">
        <f>IF(ISNA(MATCH($D1249,'My Squad'!$C$2:$C$16,0)),"","Yes")</f>
        <v/>
      </c>
    </row>
    <row r="1250" spans="1:23" ht="15.75" thickBot="1" x14ac:dyDescent="0.3">
      <c r="A1250" s="577">
        <v>230</v>
      </c>
      <c r="B1250" s="73">
        <v>12</v>
      </c>
      <c r="C1250" s="5" t="s">
        <v>91</v>
      </c>
      <c r="D1250" s="5" t="s">
        <v>92</v>
      </c>
      <c r="E1250" s="70" t="s">
        <v>13</v>
      </c>
      <c r="F1250" s="71">
        <v>5.8</v>
      </c>
      <c r="G1250" s="71">
        <v>0.39666666666666667</v>
      </c>
      <c r="H1250" s="71">
        <v>0.73099999999999998</v>
      </c>
      <c r="I1250" s="71">
        <v>0.17499999999999999</v>
      </c>
      <c r="J1250" s="71">
        <v>0</v>
      </c>
      <c r="K1250" s="71">
        <v>1.4763333333333333</v>
      </c>
      <c r="L1250" s="71">
        <v>0.27466666666666667</v>
      </c>
      <c r="M1250" s="72">
        <v>3.0536666666666665</v>
      </c>
      <c r="N1250" s="23">
        <v>0.18166666666666664</v>
      </c>
      <c r="O1250" s="16">
        <v>69.501999999999995</v>
      </c>
      <c r="P1250" s="15">
        <v>90</v>
      </c>
      <c r="Q1250" s="15">
        <f>IFERROR(Table37[[#This Row],[Total]]/Table37[[#This Row],[Mins]]*Table37[[#This Row],[Adj mins]],0)</f>
        <v>3.9542746971310181</v>
      </c>
      <c r="R1250" s="15">
        <v>8.9</v>
      </c>
      <c r="S1250" s="16">
        <v>89</v>
      </c>
      <c r="T1250" s="17">
        <v>0.129</v>
      </c>
      <c r="U1250" s="16">
        <v>49</v>
      </c>
      <c r="V1250" s="71">
        <v>5.4</v>
      </c>
      <c r="W1250" s="401" t="str">
        <f>IF(ISNA(MATCH($D1250,'My Squad'!$C$2:$C$16,0)),"","Yes")</f>
        <v/>
      </c>
    </row>
    <row r="1251" spans="1:23" ht="15.75" thickBot="1" x14ac:dyDescent="0.3">
      <c r="A1251" s="577">
        <v>222</v>
      </c>
      <c r="B1251" s="73">
        <v>12</v>
      </c>
      <c r="C1251" s="5" t="s">
        <v>91</v>
      </c>
      <c r="D1251" s="5" t="s">
        <v>162</v>
      </c>
      <c r="E1251" s="70" t="s">
        <v>13</v>
      </c>
      <c r="F1251" s="71">
        <v>4.9000000000000004</v>
      </c>
      <c r="G1251" s="71">
        <v>0.11333333333333333</v>
      </c>
      <c r="H1251" s="71">
        <v>1.6E-2</v>
      </c>
      <c r="I1251" s="71">
        <v>4.3666666666666666E-2</v>
      </c>
      <c r="J1251" s="71">
        <v>0</v>
      </c>
      <c r="K1251" s="71">
        <v>0.30733333333333335</v>
      </c>
      <c r="L1251" s="71">
        <v>3.4000000000000002E-2</v>
      </c>
      <c r="M1251" s="72">
        <v>0.51433333333333331</v>
      </c>
      <c r="N1251" s="23">
        <v>-0.30319727891156462</v>
      </c>
      <c r="O1251" s="16">
        <v>15.965666666666667</v>
      </c>
      <c r="P1251" s="15">
        <v>90</v>
      </c>
      <c r="Q1251" s="15">
        <f>IFERROR(Table37[[#This Row],[Total]]/Table37[[#This Row],[Mins]]*Table37[[#This Row],[Adj mins]],0)</f>
        <v>2.8993465143954733</v>
      </c>
      <c r="R1251" s="15">
        <v>6.2</v>
      </c>
      <c r="S1251" s="16">
        <v>69</v>
      </c>
      <c r="T1251" s="17">
        <v>1E-3</v>
      </c>
      <c r="U1251" s="16">
        <v>15</v>
      </c>
      <c r="V1251" s="71">
        <v>1.9</v>
      </c>
      <c r="W1251" s="401" t="str">
        <f>IF(ISNA(MATCH($D1251,'My Squad'!$C$2:$C$16,0)),"","Yes")</f>
        <v/>
      </c>
    </row>
    <row r="1252" spans="1:23" ht="15.75" thickBot="1" x14ac:dyDescent="0.3">
      <c r="A1252" s="577">
        <v>224</v>
      </c>
      <c r="B1252" s="73">
        <v>12</v>
      </c>
      <c r="C1252" s="5" t="s">
        <v>91</v>
      </c>
      <c r="D1252" s="5" t="s">
        <v>103</v>
      </c>
      <c r="E1252" s="70" t="s">
        <v>13</v>
      </c>
      <c r="F1252" s="71">
        <v>5.3</v>
      </c>
      <c r="G1252" s="71">
        <v>0.82499999999999996</v>
      </c>
      <c r="H1252" s="71">
        <v>0.50900000000000001</v>
      </c>
      <c r="I1252" s="71">
        <v>0.221</v>
      </c>
      <c r="J1252" s="71">
        <v>0</v>
      </c>
      <c r="K1252" s="71">
        <v>1.8606666666666667</v>
      </c>
      <c r="L1252" s="71">
        <v>0.214</v>
      </c>
      <c r="M1252" s="72">
        <v>3.6296666666666666</v>
      </c>
      <c r="N1252" s="23">
        <v>0.30748427672955975</v>
      </c>
      <c r="O1252" s="16">
        <v>87.316000000000003</v>
      </c>
      <c r="P1252" s="15">
        <v>90</v>
      </c>
      <c r="Q1252" s="15">
        <f>IFERROR(Table37[[#This Row],[Total]]/Table37[[#This Row],[Mins]]*Table37[[#This Row],[Adj mins]],0)</f>
        <v>3.7412387191350951</v>
      </c>
      <c r="R1252" s="15">
        <v>6.6</v>
      </c>
      <c r="S1252" s="16">
        <v>66</v>
      </c>
      <c r="T1252" s="17">
        <v>1E-3</v>
      </c>
      <c r="U1252" s="16">
        <v>20</v>
      </c>
      <c r="V1252" s="71">
        <v>2.2000000000000002</v>
      </c>
      <c r="W1252" s="401" t="str">
        <f>IF(ISNA(MATCH($D1252,'My Squad'!$C$2:$C$16,0)),"","Yes")</f>
        <v/>
      </c>
    </row>
    <row r="1253" spans="1:23" ht="15.75" thickBot="1" x14ac:dyDescent="0.3">
      <c r="A1253" s="577">
        <v>223</v>
      </c>
      <c r="B1253" s="73">
        <v>12</v>
      </c>
      <c r="C1253" s="5" t="s">
        <v>91</v>
      </c>
      <c r="D1253" s="5" t="s">
        <v>331</v>
      </c>
      <c r="E1253" s="70" t="s">
        <v>13</v>
      </c>
      <c r="F1253" s="71">
        <v>5</v>
      </c>
      <c r="G1253" s="71">
        <v>0</v>
      </c>
      <c r="H1253" s="71">
        <v>0</v>
      </c>
      <c r="I1253" s="71">
        <v>0</v>
      </c>
      <c r="J1253" s="71">
        <v>0</v>
      </c>
      <c r="K1253" s="71">
        <v>0</v>
      </c>
      <c r="L1253" s="71">
        <v>0</v>
      </c>
      <c r="M1253" s="72">
        <v>0</v>
      </c>
      <c r="N1253" s="23">
        <v>-0.4</v>
      </c>
      <c r="O1253" s="16">
        <v>0</v>
      </c>
      <c r="P1253" s="15">
        <v>90</v>
      </c>
      <c r="Q1253" s="15">
        <f>IFERROR(Table37[[#This Row],[Total]]/Table37[[#This Row],[Mins]]*Table37[[#This Row],[Adj mins]],0)</f>
        <v>0</v>
      </c>
      <c r="R1253" s="15">
        <v>2.8</v>
      </c>
      <c r="S1253" s="16">
        <v>63</v>
      </c>
      <c r="T1253" s="17">
        <v>0</v>
      </c>
      <c r="U1253" s="16">
        <v>7</v>
      </c>
      <c r="V1253" s="71">
        <v>1.8</v>
      </c>
      <c r="W1253" s="401" t="str">
        <f>IF(ISNA(MATCH($D1253,'My Squad'!$C$2:$C$16,0)),"","Yes")</f>
        <v/>
      </c>
    </row>
    <row r="1254" spans="1:23" ht="15.75" thickBot="1" x14ac:dyDescent="0.3">
      <c r="A1254" s="577">
        <v>232</v>
      </c>
      <c r="B1254" s="73">
        <v>12</v>
      </c>
      <c r="C1254" s="5" t="s">
        <v>91</v>
      </c>
      <c r="D1254" s="5" t="s">
        <v>615</v>
      </c>
      <c r="E1254" s="70" t="s">
        <v>15</v>
      </c>
      <c r="F1254" s="71">
        <v>5.4</v>
      </c>
      <c r="G1254" s="71">
        <v>0.48</v>
      </c>
      <c r="H1254" s="71">
        <v>0.249</v>
      </c>
      <c r="I1254" s="71">
        <v>0</v>
      </c>
      <c r="J1254" s="71">
        <v>0</v>
      </c>
      <c r="K1254" s="71">
        <v>1.8156666666666665</v>
      </c>
      <c r="L1254" s="71">
        <v>0.22233333333333333</v>
      </c>
      <c r="M1254" s="72">
        <v>2.7669999999999999</v>
      </c>
      <c r="N1254" s="23">
        <v>0.14203703703703702</v>
      </c>
      <c r="O1254" s="16">
        <v>88.055999999999997</v>
      </c>
      <c r="P1254" s="15">
        <v>90</v>
      </c>
      <c r="Q1254" s="15">
        <f>IFERROR(Table37[[#This Row],[Total]]/Table37[[#This Row],[Mins]]*Table37[[#This Row],[Adj mins]],0)</f>
        <v>2.8280866721177431</v>
      </c>
      <c r="R1254" s="15">
        <v>7.3</v>
      </c>
      <c r="S1254" s="16">
        <v>73</v>
      </c>
      <c r="T1254" s="17">
        <v>1.3999999999999999E-2</v>
      </c>
      <c r="U1254" s="16">
        <v>29</v>
      </c>
      <c r="V1254" s="71">
        <v>3.2</v>
      </c>
      <c r="W1254" s="401" t="str">
        <f>IF(ISNA(MATCH($D1254,'My Squad'!$C$2:$C$16,0)),"","Yes")</f>
        <v/>
      </c>
    </row>
    <row r="1255" spans="1:23" ht="15.75" thickBot="1" x14ac:dyDescent="0.3">
      <c r="A1255" s="577">
        <v>218</v>
      </c>
      <c r="B1255" s="73">
        <v>12</v>
      </c>
      <c r="C1255" s="5" t="s">
        <v>91</v>
      </c>
      <c r="D1255" s="5" t="s">
        <v>229</v>
      </c>
      <c r="E1255" s="70" t="s">
        <v>15</v>
      </c>
      <c r="F1255" s="71">
        <v>5</v>
      </c>
      <c r="G1255" s="71">
        <v>0.28266666666666668</v>
      </c>
      <c r="H1255" s="71">
        <v>2.1999999999999999E-2</v>
      </c>
      <c r="I1255" s="71">
        <v>0</v>
      </c>
      <c r="J1255" s="71">
        <v>0</v>
      </c>
      <c r="K1255" s="71">
        <v>0.186</v>
      </c>
      <c r="L1255" s="71">
        <v>8.433333333333333E-2</v>
      </c>
      <c r="M1255" s="72">
        <v>0.57499999999999996</v>
      </c>
      <c r="N1255" s="23">
        <v>-0.28500000000000003</v>
      </c>
      <c r="O1255" s="16">
        <v>9.3353333333333328</v>
      </c>
      <c r="P1255" s="15">
        <v>90</v>
      </c>
      <c r="Q1255" s="15">
        <f>IFERROR(Table37[[#This Row],[Total]]/Table37[[#This Row],[Mins]]*Table37[[#This Row],[Adj mins]],0)</f>
        <v>5.543454973934157</v>
      </c>
      <c r="R1255" s="15">
        <v>0.6</v>
      </c>
      <c r="S1255" s="16">
        <v>11</v>
      </c>
      <c r="T1255" s="17">
        <v>6.0000000000000001E-3</v>
      </c>
      <c r="U1255" s="16">
        <v>11</v>
      </c>
      <c r="V1255" s="71">
        <v>2.2000000000000002</v>
      </c>
      <c r="W1255" s="401" t="str">
        <f>IF(ISNA(MATCH($D1255,'My Squad'!$C$2:$C$16,0)),"","Yes")</f>
        <v/>
      </c>
    </row>
    <row r="1256" spans="1:23" ht="15.75" thickBot="1" x14ac:dyDescent="0.3">
      <c r="A1256" s="577">
        <v>220</v>
      </c>
      <c r="B1256" s="73">
        <v>12</v>
      </c>
      <c r="C1256" s="5" t="s">
        <v>91</v>
      </c>
      <c r="D1256" s="5" t="s">
        <v>129</v>
      </c>
      <c r="E1256" s="70" t="s">
        <v>15</v>
      </c>
      <c r="F1256" s="71">
        <v>6</v>
      </c>
      <c r="G1256" s="71">
        <v>1.6386666666666667</v>
      </c>
      <c r="H1256" s="71">
        <v>0.17399999999999999</v>
      </c>
      <c r="I1256" s="71">
        <v>0</v>
      </c>
      <c r="J1256" s="71">
        <v>0</v>
      </c>
      <c r="K1256" s="71">
        <v>1.5619999999999998</v>
      </c>
      <c r="L1256" s="71">
        <v>0.55566666666666664</v>
      </c>
      <c r="M1256" s="72">
        <v>3.9303333333333335</v>
      </c>
      <c r="N1256" s="23">
        <v>0.32172222222222224</v>
      </c>
      <c r="O1256" s="16">
        <v>78.626666666666665</v>
      </c>
      <c r="P1256" s="15">
        <v>90</v>
      </c>
      <c r="Q1256" s="15">
        <f>IFERROR(Table37[[#This Row],[Total]]/Table37[[#This Row],[Mins]]*Table37[[#This Row],[Adj mins]],0)</f>
        <v>4.498855350178057</v>
      </c>
      <c r="R1256" s="15">
        <v>8.5</v>
      </c>
      <c r="S1256" s="16">
        <v>85</v>
      </c>
      <c r="T1256" s="17">
        <v>5.4000000000000006E-2</v>
      </c>
      <c r="U1256" s="16">
        <v>31</v>
      </c>
      <c r="V1256" s="71">
        <v>3.4</v>
      </c>
      <c r="W1256" s="401" t="str">
        <f>IF(ISNA(MATCH($D1256,'My Squad'!$C$2:$C$16,0)),"","Yes")</f>
        <v>Yes</v>
      </c>
    </row>
    <row r="1257" spans="1:23" ht="15.75" thickBot="1" x14ac:dyDescent="0.3">
      <c r="A1257" s="577">
        <v>237</v>
      </c>
      <c r="B1257" s="73">
        <v>12</v>
      </c>
      <c r="C1257" s="5" t="s">
        <v>91</v>
      </c>
      <c r="D1257" s="5" t="s">
        <v>283</v>
      </c>
      <c r="E1257" s="70" t="s">
        <v>15</v>
      </c>
      <c r="F1257" s="71">
        <v>4.9000000000000004</v>
      </c>
      <c r="G1257" s="71">
        <v>9.3333333333333341E-3</v>
      </c>
      <c r="H1257" s="71">
        <v>3.0000000000000001E-3</v>
      </c>
      <c r="I1257" s="71">
        <v>0</v>
      </c>
      <c r="J1257" s="71">
        <v>0</v>
      </c>
      <c r="K1257" s="71">
        <v>7.3333333333333332E-3</v>
      </c>
      <c r="L1257" s="71">
        <v>2.6666666666666666E-3</v>
      </c>
      <c r="M1257" s="72">
        <v>2.2333333333333334E-2</v>
      </c>
      <c r="N1257" s="23">
        <v>-0.40360544217687072</v>
      </c>
      <c r="O1257" s="16">
        <v>0.33</v>
      </c>
      <c r="P1257" s="15">
        <v>90</v>
      </c>
      <c r="Q1257" s="15">
        <f>IFERROR(Table37[[#This Row],[Total]]/Table37[[#This Row],[Mins]]*Table37[[#This Row],[Adj mins]],0)</f>
        <v>6.0909090909090899</v>
      </c>
      <c r="R1257" s="15">
        <v>0</v>
      </c>
      <c r="S1257" s="16" t="s">
        <v>374</v>
      </c>
      <c r="T1257" s="17">
        <v>0</v>
      </c>
      <c r="U1257" s="16">
        <v>0</v>
      </c>
      <c r="V1257" s="71">
        <v>0</v>
      </c>
      <c r="W1257" s="401" t="str">
        <f>IF(ISNA(MATCH($D1257,'My Squad'!$C$2:$C$16,0)),"","Yes")</f>
        <v/>
      </c>
    </row>
    <row r="1258" spans="1:23" ht="15.75" thickBot="1" x14ac:dyDescent="0.3">
      <c r="A1258" s="577">
        <v>156</v>
      </c>
      <c r="B1258" s="73">
        <v>12</v>
      </c>
      <c r="C1258" s="5" t="s">
        <v>91</v>
      </c>
      <c r="D1258" s="5" t="s">
        <v>1519</v>
      </c>
      <c r="E1258" s="70" t="s">
        <v>15</v>
      </c>
      <c r="F1258" s="71">
        <v>5.4</v>
      </c>
      <c r="G1258" s="71">
        <v>2.4E-2</v>
      </c>
      <c r="H1258" s="71">
        <v>2E-3</v>
      </c>
      <c r="I1258" s="71">
        <v>0</v>
      </c>
      <c r="J1258" s="71">
        <v>0</v>
      </c>
      <c r="K1258" s="71">
        <v>2.5333333333333333E-2</v>
      </c>
      <c r="L1258" s="71">
        <v>7.3333333333333332E-3</v>
      </c>
      <c r="M1258" s="72">
        <v>5.8666666666666666E-2</v>
      </c>
      <c r="N1258" s="23">
        <v>-0.35950617283950614</v>
      </c>
      <c r="O1258" s="16">
        <v>1.23</v>
      </c>
      <c r="P1258" s="15">
        <v>90</v>
      </c>
      <c r="Q1258" s="15">
        <f>IFERROR(Table37[[#This Row],[Total]]/Table37[[#This Row],[Mins]]*Table37[[#This Row],[Adj mins]],0)</f>
        <v>4.2926829268292686</v>
      </c>
      <c r="R1258" s="15">
        <v>0</v>
      </c>
      <c r="S1258" s="16" t="s">
        <v>374</v>
      </c>
      <c r="T1258" s="17">
        <v>1E-3</v>
      </c>
      <c r="U1258" s="16">
        <v>0</v>
      </c>
      <c r="V1258" s="71">
        <v>0</v>
      </c>
      <c r="W1258" s="401" t="str">
        <f>IF(ISNA(MATCH($D1258,'My Squad'!$C$2:$C$16,0)),"","Yes")</f>
        <v/>
      </c>
    </row>
    <row r="1259" spans="1:23" ht="15.75" thickBot="1" x14ac:dyDescent="0.3">
      <c r="A1259" s="577">
        <v>248</v>
      </c>
      <c r="B1259" s="73">
        <v>12</v>
      </c>
      <c r="C1259" s="5" t="s">
        <v>68</v>
      </c>
      <c r="D1259" s="5" t="s">
        <v>78</v>
      </c>
      <c r="E1259" s="70" t="s">
        <v>16</v>
      </c>
      <c r="F1259" s="71">
        <v>5</v>
      </c>
      <c r="G1259" s="71">
        <v>0</v>
      </c>
      <c r="H1259" s="71">
        <v>1.6E-2</v>
      </c>
      <c r="I1259" s="71">
        <v>1.0033333333333332</v>
      </c>
      <c r="J1259" s="71">
        <v>0.54033333333333333</v>
      </c>
      <c r="K1259" s="71">
        <v>1.9263333333333332</v>
      </c>
      <c r="L1259" s="71">
        <v>0.25566666666666665</v>
      </c>
      <c r="M1259" s="72">
        <v>3.7416666666666667</v>
      </c>
      <c r="N1259" s="23">
        <v>0.34833333333333333</v>
      </c>
      <c r="O1259" s="16">
        <v>89.63</v>
      </c>
      <c r="P1259" s="15">
        <v>90</v>
      </c>
      <c r="Q1259" s="15">
        <f>IFERROR(Table37[[#This Row],[Total]]/Table37[[#This Row],[Mins]]*Table37[[#This Row],[Adj mins]],0)</f>
        <v>3.7571125739149842</v>
      </c>
      <c r="R1259" s="15">
        <v>9</v>
      </c>
      <c r="S1259" s="16">
        <v>90</v>
      </c>
      <c r="T1259" s="17">
        <v>2.5000000000000001E-2</v>
      </c>
      <c r="U1259" s="16">
        <v>28</v>
      </c>
      <c r="V1259" s="71">
        <v>3.1</v>
      </c>
      <c r="W1259" s="401" t="str">
        <f>IF(ISNA(MATCH($D1259,'My Squad'!$C$2:$C$16,0)),"","Yes")</f>
        <v/>
      </c>
    </row>
    <row r="1260" spans="1:23" ht="15.75" thickBot="1" x14ac:dyDescent="0.3">
      <c r="A1260" s="577">
        <v>242</v>
      </c>
      <c r="B1260" s="73">
        <v>12</v>
      </c>
      <c r="C1260" s="5" t="s">
        <v>68</v>
      </c>
      <c r="D1260" s="5" t="s">
        <v>286</v>
      </c>
      <c r="E1260" s="70" t="s">
        <v>16</v>
      </c>
      <c r="F1260" s="71">
        <v>4</v>
      </c>
      <c r="G1260" s="71">
        <v>0</v>
      </c>
      <c r="H1260" s="71">
        <v>0</v>
      </c>
      <c r="I1260" s="71">
        <v>3.3333333333333335E-3</v>
      </c>
      <c r="J1260" s="71">
        <v>1E-3</v>
      </c>
      <c r="K1260" s="71">
        <v>6.6666666666666671E-3</v>
      </c>
      <c r="L1260" s="71">
        <v>0</v>
      </c>
      <c r="M1260" s="72">
        <v>1.0999999999999999E-2</v>
      </c>
      <c r="N1260" s="23">
        <v>-0.49725000000000003</v>
      </c>
      <c r="O1260" s="16">
        <v>0.3</v>
      </c>
      <c r="P1260" s="15">
        <v>90</v>
      </c>
      <c r="Q1260" s="15">
        <f>IFERROR(Table37[[#This Row],[Total]]/Table37[[#This Row],[Mins]]*Table37[[#This Row],[Adj mins]],0)</f>
        <v>3.3</v>
      </c>
      <c r="R1260" s="15">
        <v>0</v>
      </c>
      <c r="S1260" s="16">
        <v>0</v>
      </c>
      <c r="T1260" s="17">
        <v>5.0000000000000001E-3</v>
      </c>
      <c r="U1260" s="16">
        <v>0</v>
      </c>
      <c r="V1260" s="71">
        <v>0</v>
      </c>
      <c r="W1260" s="401" t="str">
        <f>IF(ISNA(MATCH($D1260,'My Squad'!$C$2:$C$16,0)),"","Yes")</f>
        <v/>
      </c>
    </row>
    <row r="1261" spans="1:23" ht="15.75" thickBot="1" x14ac:dyDescent="0.3">
      <c r="A1261" s="577">
        <v>255</v>
      </c>
      <c r="B1261" s="73">
        <v>12</v>
      </c>
      <c r="C1261" s="5" t="s">
        <v>68</v>
      </c>
      <c r="D1261" s="5" t="s">
        <v>136</v>
      </c>
      <c r="E1261" s="70" t="s">
        <v>14</v>
      </c>
      <c r="F1261" s="71">
        <v>4.7</v>
      </c>
      <c r="G1261" s="71">
        <v>0.124</v>
      </c>
      <c r="H1261" s="71">
        <v>0.30299999999999999</v>
      </c>
      <c r="I1261" s="71">
        <v>0.96333333333333326</v>
      </c>
      <c r="J1261" s="71">
        <v>0</v>
      </c>
      <c r="K1261" s="71">
        <v>1.7086666666666666</v>
      </c>
      <c r="L1261" s="71">
        <v>0.24166666666666667</v>
      </c>
      <c r="M1261" s="72">
        <v>3.3406666666666665</v>
      </c>
      <c r="N1261" s="23">
        <v>0.28524822695035457</v>
      </c>
      <c r="O1261" s="16">
        <v>85.75033333333333</v>
      </c>
      <c r="P1261" s="15">
        <v>90</v>
      </c>
      <c r="Q1261" s="15">
        <f>IFERROR(Table37[[#This Row],[Total]]/Table37[[#This Row],[Mins]]*Table37[[#This Row],[Adj mins]],0)</f>
        <v>3.5062254374132658</v>
      </c>
      <c r="R1261" s="15">
        <v>9</v>
      </c>
      <c r="S1261" s="16">
        <v>90</v>
      </c>
      <c r="T1261" s="17">
        <v>0.154</v>
      </c>
      <c r="U1261" s="16">
        <v>28</v>
      </c>
      <c r="V1261" s="71">
        <v>3.1</v>
      </c>
      <c r="W1261" s="401" t="str">
        <f>IF(ISNA(MATCH($D1261,'My Squad'!$C$2:$C$16,0)),"","Yes")</f>
        <v/>
      </c>
    </row>
    <row r="1262" spans="1:23" ht="15.75" thickBot="1" x14ac:dyDescent="0.3">
      <c r="A1262" s="577">
        <v>241</v>
      </c>
      <c r="B1262" s="73">
        <v>12</v>
      </c>
      <c r="C1262" s="5" t="s">
        <v>68</v>
      </c>
      <c r="D1262" s="5" t="s">
        <v>173</v>
      </c>
      <c r="E1262" s="70" t="s">
        <v>14</v>
      </c>
      <c r="F1262" s="71">
        <v>4.5</v>
      </c>
      <c r="G1262" s="71">
        <v>0.128</v>
      </c>
      <c r="H1262" s="71">
        <v>3.5000000000000003E-2</v>
      </c>
      <c r="I1262" s="71">
        <v>0.96266666666666667</v>
      </c>
      <c r="J1262" s="71">
        <v>0</v>
      </c>
      <c r="K1262" s="71">
        <v>1.6276666666666666</v>
      </c>
      <c r="L1262" s="71">
        <v>0.16166666666666665</v>
      </c>
      <c r="M1262" s="72">
        <v>2.915</v>
      </c>
      <c r="N1262" s="23">
        <v>0.20333333333333334</v>
      </c>
      <c r="O1262" s="16">
        <v>85.241</v>
      </c>
      <c r="P1262" s="15">
        <v>90</v>
      </c>
      <c r="Q1262" s="15">
        <f>IFERROR(Table37[[#This Row],[Total]]/Table37[[#This Row],[Mins]]*Table37[[#This Row],[Adj mins]],0)</f>
        <v>3.077744277988292</v>
      </c>
      <c r="R1262" s="15">
        <v>9</v>
      </c>
      <c r="S1262" s="16">
        <v>90</v>
      </c>
      <c r="T1262" s="17">
        <v>4.0000000000000001E-3</v>
      </c>
      <c r="U1262" s="16">
        <v>17</v>
      </c>
      <c r="V1262" s="71">
        <v>1.9</v>
      </c>
      <c r="W1262" s="401" t="str">
        <f>IF(ISNA(MATCH($D1262,'My Squad'!$C$2:$C$16,0)),"","Yes")</f>
        <v/>
      </c>
    </row>
    <row r="1263" spans="1:23" ht="15.75" thickBot="1" x14ac:dyDescent="0.3">
      <c r="A1263" s="577">
        <v>245</v>
      </c>
      <c r="B1263" s="73">
        <v>12</v>
      </c>
      <c r="C1263" s="5" t="s">
        <v>68</v>
      </c>
      <c r="D1263" s="5" t="s">
        <v>332</v>
      </c>
      <c r="E1263" s="70" t="s">
        <v>14</v>
      </c>
      <c r="F1263" s="71">
        <v>4.4000000000000004</v>
      </c>
      <c r="G1263" s="71">
        <v>8.0000000000000002E-3</v>
      </c>
      <c r="H1263" s="71">
        <v>0</v>
      </c>
      <c r="I1263" s="71">
        <v>4.7999999999999994E-2</v>
      </c>
      <c r="J1263" s="71">
        <v>0</v>
      </c>
      <c r="K1263" s="71">
        <v>9.0333333333333335E-2</v>
      </c>
      <c r="L1263" s="71">
        <v>1.0666666666666666E-2</v>
      </c>
      <c r="M1263" s="72">
        <v>0.157</v>
      </c>
      <c r="N1263" s="23">
        <v>-0.41886363636363633</v>
      </c>
      <c r="O1263" s="16">
        <v>4.32</v>
      </c>
      <c r="P1263" s="15">
        <v>90</v>
      </c>
      <c r="Q1263" s="15">
        <f>IFERROR(Table37[[#This Row],[Total]]/Table37[[#This Row],[Mins]]*Table37[[#This Row],[Adj mins]],0)</f>
        <v>3.2708333333333335</v>
      </c>
      <c r="R1263" s="15">
        <v>4.4000000000000004</v>
      </c>
      <c r="S1263" s="16">
        <v>56</v>
      </c>
      <c r="T1263" s="17">
        <v>2E-3</v>
      </c>
      <c r="U1263" s="16">
        <v>8</v>
      </c>
      <c r="V1263" s="71">
        <v>1.1000000000000001</v>
      </c>
      <c r="W1263" s="401" t="str">
        <f>IF(ISNA(MATCH($D1263,'My Squad'!$C$2:$C$16,0)),"","Yes")</f>
        <v/>
      </c>
    </row>
    <row r="1264" spans="1:23" ht="15.75" thickBot="1" x14ac:dyDescent="0.3">
      <c r="A1264" s="577">
        <v>257</v>
      </c>
      <c r="B1264" s="73">
        <v>12</v>
      </c>
      <c r="C1264" s="5" t="s">
        <v>68</v>
      </c>
      <c r="D1264" s="5" t="s">
        <v>221</v>
      </c>
      <c r="E1264" s="70" t="s">
        <v>14</v>
      </c>
      <c r="F1264" s="71">
        <v>4.5</v>
      </c>
      <c r="G1264" s="71">
        <v>0.51200000000000001</v>
      </c>
      <c r="H1264" s="71">
        <v>0.17100000000000001</v>
      </c>
      <c r="I1264" s="71">
        <v>0.98299999999999998</v>
      </c>
      <c r="J1264" s="71">
        <v>0</v>
      </c>
      <c r="K1264" s="71">
        <v>1.7073333333333331</v>
      </c>
      <c r="L1264" s="71">
        <v>0.21766666666666667</v>
      </c>
      <c r="M1264" s="72">
        <v>3.5910000000000002</v>
      </c>
      <c r="N1264" s="23">
        <v>0.35355555555555562</v>
      </c>
      <c r="O1264" s="16">
        <v>87.99366666666667</v>
      </c>
      <c r="P1264" s="15">
        <v>90</v>
      </c>
      <c r="Q1264" s="15">
        <f>IFERROR(Table37[[#This Row],[Total]]/Table37[[#This Row],[Mins]]*Table37[[#This Row],[Adj mins]],0)</f>
        <v>3.6728779722783083</v>
      </c>
      <c r="R1264" s="15">
        <v>8.8000000000000007</v>
      </c>
      <c r="S1264" s="16">
        <v>88</v>
      </c>
      <c r="T1264" s="17">
        <v>4.0000000000000001E-3</v>
      </c>
      <c r="U1264" s="16">
        <v>18</v>
      </c>
      <c r="V1264" s="71">
        <v>2</v>
      </c>
      <c r="W1264" s="401" t="str">
        <f>IF(ISNA(MATCH($D1264,'My Squad'!$C$2:$C$16,0)),"","Yes")</f>
        <v/>
      </c>
    </row>
    <row r="1265" spans="1:23" ht="15.75" thickBot="1" x14ac:dyDescent="0.3">
      <c r="A1265" s="577">
        <v>244</v>
      </c>
      <c r="B1265" s="73">
        <v>12</v>
      </c>
      <c r="C1265" s="5" t="s">
        <v>68</v>
      </c>
      <c r="D1265" s="5" t="s">
        <v>176</v>
      </c>
      <c r="E1265" s="70" t="s">
        <v>14</v>
      </c>
      <c r="F1265" s="71">
        <v>4.2</v>
      </c>
      <c r="G1265" s="71">
        <v>0</v>
      </c>
      <c r="H1265" s="71">
        <v>0</v>
      </c>
      <c r="I1265" s="71">
        <v>0</v>
      </c>
      <c r="J1265" s="71">
        <v>0</v>
      </c>
      <c r="K1265" s="71">
        <v>0</v>
      </c>
      <c r="L1265" s="71">
        <v>0</v>
      </c>
      <c r="M1265" s="72">
        <v>0</v>
      </c>
      <c r="N1265" s="23">
        <v>-0.47619047619047616</v>
      </c>
      <c r="O1265" s="16">
        <v>0</v>
      </c>
      <c r="P1265" s="15">
        <v>90</v>
      </c>
      <c r="Q1265" s="15">
        <f>IFERROR(Table37[[#This Row],[Total]]/Table37[[#This Row],[Mins]]*Table37[[#This Row],[Adj mins]],0)</f>
        <v>0</v>
      </c>
      <c r="R1265" s="15">
        <v>0.2</v>
      </c>
      <c r="S1265" s="16">
        <v>14</v>
      </c>
      <c r="T1265" s="17">
        <v>8.0000000000000002E-3</v>
      </c>
      <c r="U1265" s="16">
        <v>1</v>
      </c>
      <c r="V1265" s="71">
        <v>1</v>
      </c>
      <c r="W1265" s="401" t="str">
        <f>IF(ISNA(MATCH($D1265,'My Squad'!$C$2:$C$16,0)),"","Yes")</f>
        <v/>
      </c>
    </row>
    <row r="1266" spans="1:23" ht="15.75" thickBot="1" x14ac:dyDescent="0.3">
      <c r="A1266" s="577">
        <v>579</v>
      </c>
      <c r="B1266" s="73">
        <v>12</v>
      </c>
      <c r="C1266" s="5" t="s">
        <v>68</v>
      </c>
      <c r="D1266" s="5" t="s">
        <v>1061</v>
      </c>
      <c r="E1266" s="70" t="s">
        <v>14</v>
      </c>
      <c r="F1266" s="71">
        <v>4.3</v>
      </c>
      <c r="G1266" s="71">
        <v>3.4000000000000002E-2</v>
      </c>
      <c r="H1266" s="71">
        <v>2.5999999999999999E-2</v>
      </c>
      <c r="I1266" s="71">
        <v>6.2000000000000006E-2</v>
      </c>
      <c r="J1266" s="71">
        <v>0</v>
      </c>
      <c r="K1266" s="71">
        <v>9.166666666666666E-2</v>
      </c>
      <c r="L1266" s="71">
        <v>1.6E-2</v>
      </c>
      <c r="M1266" s="72">
        <v>0.22966666666666666</v>
      </c>
      <c r="N1266" s="23">
        <v>-0.41170542635658913</v>
      </c>
      <c r="O1266" s="16">
        <v>4.9213333333333331</v>
      </c>
      <c r="P1266" s="15">
        <v>90</v>
      </c>
      <c r="Q1266" s="15">
        <f>IFERROR(Table37[[#This Row],[Total]]/Table37[[#This Row],[Mins]]*Table37[[#This Row],[Adj mins]],0)</f>
        <v>4.2000812787862367</v>
      </c>
      <c r="R1266" s="15">
        <v>0</v>
      </c>
      <c r="S1266" s="16">
        <v>0</v>
      </c>
      <c r="T1266" s="17">
        <v>1E-3</v>
      </c>
      <c r="U1266" s="16">
        <v>0</v>
      </c>
      <c r="V1266" s="71">
        <v>0</v>
      </c>
      <c r="W1266" s="401" t="str">
        <f>IF(ISNA(MATCH($D1266,'My Squad'!$C$2:$C$16,0)),"","Yes")</f>
        <v/>
      </c>
    </row>
    <row r="1267" spans="1:23" ht="15.75" thickBot="1" x14ac:dyDescent="0.3">
      <c r="A1267" s="577">
        <v>586</v>
      </c>
      <c r="B1267" s="73">
        <v>12</v>
      </c>
      <c r="C1267" s="5" t="s">
        <v>68</v>
      </c>
      <c r="D1267" s="5" t="s">
        <v>1520</v>
      </c>
      <c r="E1267" s="70" t="s">
        <v>14</v>
      </c>
      <c r="F1267" s="71">
        <v>4.4000000000000004</v>
      </c>
      <c r="G1267" s="71">
        <v>1.6E-2</v>
      </c>
      <c r="H1267" s="71">
        <v>8.0000000000000002E-3</v>
      </c>
      <c r="I1267" s="71">
        <v>4.8333333333333325E-2</v>
      </c>
      <c r="J1267" s="71">
        <v>0</v>
      </c>
      <c r="K1267" s="71">
        <v>9.7666666666666679E-2</v>
      </c>
      <c r="L1267" s="71">
        <v>1.4333333333333333E-2</v>
      </c>
      <c r="M1267" s="72">
        <v>0.18433333333333332</v>
      </c>
      <c r="N1267" s="23">
        <v>-0.41265151515151516</v>
      </c>
      <c r="O1267" s="16">
        <v>4.9576666666666664</v>
      </c>
      <c r="P1267" s="15">
        <v>90</v>
      </c>
      <c r="Q1267" s="15">
        <f>IFERROR(Table37[[#This Row],[Total]]/Table37[[#This Row],[Mins]]*Table37[[#This Row],[Adj mins]],0)</f>
        <v>3.346332279970416</v>
      </c>
      <c r="R1267" s="15">
        <v>0</v>
      </c>
      <c r="S1267" s="16">
        <v>1</v>
      </c>
      <c r="T1267" s="17">
        <v>0</v>
      </c>
      <c r="U1267" s="16">
        <v>1</v>
      </c>
      <c r="V1267" s="71">
        <v>1</v>
      </c>
      <c r="W1267" s="401" t="str">
        <f>IF(ISNA(MATCH($D1267,'My Squad'!$C$2:$C$16,0)),"","Yes")</f>
        <v/>
      </c>
    </row>
    <row r="1268" spans="1:23" ht="15.75" thickBot="1" x14ac:dyDescent="0.3">
      <c r="A1268" s="577">
        <v>191</v>
      </c>
      <c r="B1268" s="73">
        <v>12</v>
      </c>
      <c r="C1268" s="5" t="s">
        <v>68</v>
      </c>
      <c r="D1268" s="5" t="s">
        <v>192</v>
      </c>
      <c r="E1268" s="70" t="s">
        <v>14</v>
      </c>
      <c r="F1268" s="71">
        <v>4.3</v>
      </c>
      <c r="G1268" s="71">
        <v>0.16400000000000001</v>
      </c>
      <c r="H1268" s="71">
        <v>0.127</v>
      </c>
      <c r="I1268" s="71">
        <v>0.95000000000000007</v>
      </c>
      <c r="J1268" s="71">
        <v>0</v>
      </c>
      <c r="K1268" s="71">
        <v>1.6753333333333333</v>
      </c>
      <c r="L1268" s="71">
        <v>0.25366666666666665</v>
      </c>
      <c r="M1268" s="72">
        <v>3.17</v>
      </c>
      <c r="N1268" s="23">
        <v>0.27209302325581397</v>
      </c>
      <c r="O1268" s="16">
        <v>84.971333333333334</v>
      </c>
      <c r="P1268" s="15">
        <v>90</v>
      </c>
      <c r="Q1268" s="15">
        <f>IFERROR(Table37[[#This Row],[Total]]/Table37[[#This Row],[Mins]]*Table37[[#This Row],[Adj mins]],0)</f>
        <v>3.3576029562911414</v>
      </c>
      <c r="R1268" s="15">
        <v>5.7</v>
      </c>
      <c r="S1268" s="16">
        <v>85</v>
      </c>
      <c r="T1268" s="17">
        <v>7.2999999999999995E-2</v>
      </c>
      <c r="U1268" s="16">
        <v>11</v>
      </c>
      <c r="V1268" s="71">
        <v>1.8</v>
      </c>
      <c r="W1268" s="401" t="str">
        <f>IF(ISNA(MATCH($D1268,'My Squad'!$C$2:$C$16,0)),"","Yes")</f>
        <v/>
      </c>
    </row>
    <row r="1269" spans="1:23" ht="15.75" thickBot="1" x14ac:dyDescent="0.3">
      <c r="A1269" s="577">
        <v>239</v>
      </c>
      <c r="B1269" s="73">
        <v>12</v>
      </c>
      <c r="C1269" s="5" t="s">
        <v>68</v>
      </c>
      <c r="D1269" s="5" t="s">
        <v>333</v>
      </c>
      <c r="E1269" s="70" t="s">
        <v>13</v>
      </c>
      <c r="F1269" s="71">
        <v>5.0999999999999996</v>
      </c>
      <c r="G1269" s="71">
        <v>1.3633333333333333</v>
      </c>
      <c r="H1269" s="71">
        <v>0.61399999999999999</v>
      </c>
      <c r="I1269" s="71">
        <v>0.27266666666666667</v>
      </c>
      <c r="J1269" s="71">
        <v>0</v>
      </c>
      <c r="K1269" s="71">
        <v>1.5013333333333334</v>
      </c>
      <c r="L1269" s="71">
        <v>0.42699999999999999</v>
      </c>
      <c r="M1269" s="72">
        <v>4.1783333333333337</v>
      </c>
      <c r="N1269" s="23">
        <v>0.42712418300653604</v>
      </c>
      <c r="O1269" s="16">
        <v>73.459666666666664</v>
      </c>
      <c r="P1269" s="15">
        <v>90</v>
      </c>
      <c r="Q1269" s="15">
        <f>IFERROR(Table37[[#This Row],[Total]]/Table37[[#This Row],[Mins]]*Table37[[#This Row],[Adj mins]],0)</f>
        <v>5.1191356708216311</v>
      </c>
      <c r="R1269" s="15">
        <v>7.7</v>
      </c>
      <c r="S1269" s="16">
        <v>77</v>
      </c>
      <c r="T1269" s="17">
        <v>3.7000000000000005E-2</v>
      </c>
      <c r="U1269" s="16">
        <v>33</v>
      </c>
      <c r="V1269" s="71">
        <v>3.7</v>
      </c>
      <c r="W1269" s="401" t="str">
        <f>IF(ISNA(MATCH($D1269,'My Squad'!$C$2:$C$16,0)),"","Yes")</f>
        <v/>
      </c>
    </row>
    <row r="1270" spans="1:23" ht="15.75" thickBot="1" x14ac:dyDescent="0.3">
      <c r="A1270" s="577">
        <v>247</v>
      </c>
      <c r="B1270" s="73">
        <v>12</v>
      </c>
      <c r="C1270" s="5" t="s">
        <v>68</v>
      </c>
      <c r="D1270" s="5" t="s">
        <v>133</v>
      </c>
      <c r="E1270" s="70" t="s">
        <v>13</v>
      </c>
      <c r="F1270" s="71">
        <v>5.5</v>
      </c>
      <c r="G1270" s="71">
        <v>0.59833333333333338</v>
      </c>
      <c r="H1270" s="71">
        <v>0.71399999999999997</v>
      </c>
      <c r="I1270" s="71">
        <v>0.30499999999999999</v>
      </c>
      <c r="J1270" s="71">
        <v>0</v>
      </c>
      <c r="K1270" s="71">
        <v>1.7573333333333334</v>
      </c>
      <c r="L1270" s="71">
        <v>0.25700000000000001</v>
      </c>
      <c r="M1270" s="72">
        <v>3.6316666666666668</v>
      </c>
      <c r="N1270" s="23">
        <v>0.29666666666666669</v>
      </c>
      <c r="O1270" s="16">
        <v>81.495000000000005</v>
      </c>
      <c r="P1270" s="15">
        <v>90</v>
      </c>
      <c r="Q1270" s="15">
        <f>IFERROR(Table37[[#This Row],[Total]]/Table37[[#This Row],[Mins]]*Table37[[#This Row],[Adj mins]],0)</f>
        <v>4.0106755015645135</v>
      </c>
      <c r="R1270" s="15">
        <v>8.5</v>
      </c>
      <c r="S1270" s="16">
        <v>85</v>
      </c>
      <c r="T1270" s="17">
        <v>1.3999999999999999E-2</v>
      </c>
      <c r="U1270" s="16">
        <v>40</v>
      </c>
      <c r="V1270" s="71">
        <v>4.4000000000000004</v>
      </c>
      <c r="W1270" s="401" t="str">
        <f>IF(ISNA(MATCH($D1270,'My Squad'!$C$2:$C$16,0)),"","Yes")</f>
        <v/>
      </c>
    </row>
    <row r="1271" spans="1:23" ht="15.75" thickBot="1" x14ac:dyDescent="0.3">
      <c r="A1271" s="577">
        <v>240</v>
      </c>
      <c r="B1271" s="73">
        <v>12</v>
      </c>
      <c r="C1271" s="5" t="s">
        <v>68</v>
      </c>
      <c r="D1271" s="5" t="s">
        <v>108</v>
      </c>
      <c r="E1271" s="70" t="s">
        <v>13</v>
      </c>
      <c r="F1271" s="71">
        <v>5.3</v>
      </c>
      <c r="G1271" s="71">
        <v>1.1366666666666667</v>
      </c>
      <c r="H1271" s="71">
        <v>0.74399999999999999</v>
      </c>
      <c r="I1271" s="71">
        <v>0.26033333333333336</v>
      </c>
      <c r="J1271" s="71">
        <v>0</v>
      </c>
      <c r="K1271" s="71">
        <v>1.333</v>
      </c>
      <c r="L1271" s="71">
        <v>0.46333333333333332</v>
      </c>
      <c r="M1271" s="72">
        <v>3.9373333333333331</v>
      </c>
      <c r="N1271" s="23">
        <v>0.36553459119496851</v>
      </c>
      <c r="O1271" s="16">
        <v>70.956999999999994</v>
      </c>
      <c r="P1271" s="15">
        <v>90</v>
      </c>
      <c r="Q1271" s="15">
        <f>IFERROR(Table37[[#This Row],[Total]]/Table37[[#This Row],[Mins]]*Table37[[#This Row],[Adj mins]],0)</f>
        <v>4.9940104570373611</v>
      </c>
      <c r="R1271" s="15">
        <v>7.6</v>
      </c>
      <c r="S1271" s="16">
        <v>76</v>
      </c>
      <c r="T1271" s="17">
        <v>1.7000000000000001E-2</v>
      </c>
      <c r="U1271" s="16">
        <v>26</v>
      </c>
      <c r="V1271" s="71">
        <v>2.9</v>
      </c>
      <c r="W1271" s="401" t="str">
        <f>IF(ISNA(MATCH($D1271,'My Squad'!$C$2:$C$16,0)),"","Yes")</f>
        <v/>
      </c>
    </row>
    <row r="1272" spans="1:23" ht="15.75" thickBot="1" x14ac:dyDescent="0.3">
      <c r="A1272" s="577">
        <v>254</v>
      </c>
      <c r="B1272" s="73">
        <v>12</v>
      </c>
      <c r="C1272" s="5" t="s">
        <v>68</v>
      </c>
      <c r="D1272" s="5" t="s">
        <v>214</v>
      </c>
      <c r="E1272" s="70" t="s">
        <v>13</v>
      </c>
      <c r="F1272" s="71">
        <v>4.8</v>
      </c>
      <c r="G1272" s="71">
        <v>2.3333333333333334E-2</v>
      </c>
      <c r="H1272" s="71">
        <v>3.9E-2</v>
      </c>
      <c r="I1272" s="71">
        <v>2.5999999999999999E-2</v>
      </c>
      <c r="J1272" s="71">
        <v>0</v>
      </c>
      <c r="K1272" s="71">
        <v>0.128</v>
      </c>
      <c r="L1272" s="71">
        <v>7.3333333333333332E-3</v>
      </c>
      <c r="M1272" s="72">
        <v>0.22366666666666668</v>
      </c>
      <c r="N1272" s="23">
        <v>-0.37006944444444445</v>
      </c>
      <c r="O1272" s="16">
        <v>7.1783333333333337</v>
      </c>
      <c r="P1272" s="15">
        <v>90</v>
      </c>
      <c r="Q1272" s="15">
        <f>IFERROR(Table37[[#This Row],[Total]]/Table37[[#This Row],[Mins]]*Table37[[#This Row],[Adj mins]],0)</f>
        <v>2.8042721151613654</v>
      </c>
      <c r="R1272" s="15">
        <v>0.7</v>
      </c>
      <c r="S1272" s="16">
        <v>8</v>
      </c>
      <c r="T1272" s="17">
        <v>0</v>
      </c>
      <c r="U1272" s="16">
        <v>5</v>
      </c>
      <c r="V1272" s="71">
        <v>0.7</v>
      </c>
      <c r="W1272" s="401" t="str">
        <f>IF(ISNA(MATCH($D1272,'My Squad'!$C$2:$C$16,0)),"","Yes")</f>
        <v/>
      </c>
    </row>
    <row r="1273" spans="1:23" ht="15.75" thickBot="1" x14ac:dyDescent="0.3">
      <c r="A1273" s="577">
        <v>622</v>
      </c>
      <c r="B1273" s="73">
        <v>12</v>
      </c>
      <c r="C1273" s="5" t="s">
        <v>68</v>
      </c>
      <c r="D1273" s="5" t="s">
        <v>1350</v>
      </c>
      <c r="E1273" s="70" t="s">
        <v>13</v>
      </c>
      <c r="F1273" s="71">
        <v>5</v>
      </c>
      <c r="G1273" s="71">
        <v>0.19</v>
      </c>
      <c r="H1273" s="71">
        <v>0.17</v>
      </c>
      <c r="I1273" s="71">
        <v>0.19966666666666666</v>
      </c>
      <c r="J1273" s="71">
        <v>0</v>
      </c>
      <c r="K1273" s="71">
        <v>1.0243333333333333</v>
      </c>
      <c r="L1273" s="71">
        <v>7.2333333333333333E-2</v>
      </c>
      <c r="M1273" s="72">
        <v>1.6563333333333334</v>
      </c>
      <c r="N1273" s="23">
        <v>-6.8733333333333313E-2</v>
      </c>
      <c r="O1273" s="16">
        <v>53.637333333333331</v>
      </c>
      <c r="P1273" s="15">
        <v>90</v>
      </c>
      <c r="Q1273" s="15">
        <f>IFERROR(Table37[[#This Row],[Total]]/Table37[[#This Row],[Mins]]*Table37[[#This Row],[Adj mins]],0)</f>
        <v>2.7792209406383614</v>
      </c>
      <c r="R1273" s="15">
        <v>3.8</v>
      </c>
      <c r="S1273" s="16">
        <v>49</v>
      </c>
      <c r="T1273" s="17">
        <v>0</v>
      </c>
      <c r="U1273" s="16">
        <v>10</v>
      </c>
      <c r="V1273" s="71">
        <v>1.4</v>
      </c>
      <c r="W1273" s="401" t="str">
        <f>IF(ISNA(MATCH($D1273,'My Squad'!$C$2:$C$16,0)),"","Yes")</f>
        <v/>
      </c>
    </row>
    <row r="1274" spans="1:23" ht="15.75" thickBot="1" x14ac:dyDescent="0.3">
      <c r="A1274" s="577">
        <v>259</v>
      </c>
      <c r="B1274" s="73">
        <v>12</v>
      </c>
      <c r="C1274" s="5" t="s">
        <v>68</v>
      </c>
      <c r="D1274" s="5" t="s">
        <v>235</v>
      </c>
      <c r="E1274" s="70" t="s">
        <v>13</v>
      </c>
      <c r="F1274" s="71">
        <v>5.3</v>
      </c>
      <c r="G1274" s="71">
        <v>0.11666666666666667</v>
      </c>
      <c r="H1274" s="71">
        <v>5.2999999999999999E-2</v>
      </c>
      <c r="I1274" s="71">
        <v>3.1333333333333331E-2</v>
      </c>
      <c r="J1274" s="71">
        <v>0</v>
      </c>
      <c r="K1274" s="71">
        <v>0.16299999999999998</v>
      </c>
      <c r="L1274" s="71">
        <v>4.6333333333333331E-2</v>
      </c>
      <c r="M1274" s="72">
        <v>0.41033333333333333</v>
      </c>
      <c r="N1274" s="23">
        <v>-0.29993710691823899</v>
      </c>
      <c r="O1274" s="16">
        <v>8.7096666666666671</v>
      </c>
      <c r="P1274" s="15">
        <v>90</v>
      </c>
      <c r="Q1274" s="15">
        <f>IFERROR(Table37[[#This Row],[Total]]/Table37[[#This Row],[Mins]]*Table37[[#This Row],[Adj mins]],0)</f>
        <v>4.2401163458226492</v>
      </c>
      <c r="R1274" s="15">
        <v>0.7</v>
      </c>
      <c r="S1274" s="16">
        <v>12</v>
      </c>
      <c r="T1274" s="17">
        <v>1E-3</v>
      </c>
      <c r="U1274" s="16">
        <v>4</v>
      </c>
      <c r="V1274" s="71">
        <v>0.8</v>
      </c>
      <c r="W1274" s="401" t="str">
        <f>IF(ISNA(MATCH($D1274,'My Squad'!$C$2:$C$16,0)),"","Yes")</f>
        <v/>
      </c>
    </row>
    <row r="1275" spans="1:23" ht="15.75" thickBot="1" x14ac:dyDescent="0.3">
      <c r="A1275" s="577">
        <v>249</v>
      </c>
      <c r="B1275" s="73">
        <v>12</v>
      </c>
      <c r="C1275" s="5" t="s">
        <v>68</v>
      </c>
      <c r="D1275" s="5" t="s">
        <v>279</v>
      </c>
      <c r="E1275" s="70" t="s">
        <v>13</v>
      </c>
      <c r="F1275" s="71">
        <v>4.9000000000000004</v>
      </c>
      <c r="G1275" s="71">
        <v>0.12</v>
      </c>
      <c r="H1275" s="71">
        <v>0.09</v>
      </c>
      <c r="I1275" s="71">
        <v>0.16</v>
      </c>
      <c r="J1275" s="71">
        <v>0</v>
      </c>
      <c r="K1275" s="71">
        <v>0.82699999999999996</v>
      </c>
      <c r="L1275" s="71">
        <v>2.5666666666666667E-2</v>
      </c>
      <c r="M1275" s="72">
        <v>1.2226666666666666</v>
      </c>
      <c r="N1275" s="23">
        <v>-0.15863945578231292</v>
      </c>
      <c r="O1275" s="16">
        <v>44.394666666666666</v>
      </c>
      <c r="P1275" s="15">
        <v>90</v>
      </c>
      <c r="Q1275" s="15">
        <f>IFERROR(Table37[[#This Row],[Total]]/Table37[[#This Row],[Mins]]*Table37[[#This Row],[Adj mins]],0)</f>
        <v>2.4786761172513212</v>
      </c>
      <c r="R1275" s="15">
        <v>6.1</v>
      </c>
      <c r="S1275" s="16">
        <v>78</v>
      </c>
      <c r="T1275" s="17">
        <v>0</v>
      </c>
      <c r="U1275" s="16">
        <v>11</v>
      </c>
      <c r="V1275" s="71">
        <v>1.6</v>
      </c>
      <c r="W1275" s="401" t="str">
        <f>IF(ISNA(MATCH($D1275,'My Squad'!$C$2:$C$16,0)),"","Yes")</f>
        <v/>
      </c>
    </row>
    <row r="1276" spans="1:23" ht="15.75" thickBot="1" x14ac:dyDescent="0.3">
      <c r="A1276" s="577">
        <v>243</v>
      </c>
      <c r="B1276" s="73">
        <v>12</v>
      </c>
      <c r="C1276" s="5" t="s">
        <v>68</v>
      </c>
      <c r="D1276" s="5" t="s">
        <v>140</v>
      </c>
      <c r="E1276" s="70" t="s">
        <v>13</v>
      </c>
      <c r="F1276" s="71">
        <v>4.8</v>
      </c>
      <c r="G1276" s="71">
        <v>0.23166666666666666</v>
      </c>
      <c r="H1276" s="71">
        <v>0.159</v>
      </c>
      <c r="I1276" s="71">
        <v>0.10133333333333333</v>
      </c>
      <c r="J1276" s="71">
        <v>0</v>
      </c>
      <c r="K1276" s="71">
        <v>0.53033333333333332</v>
      </c>
      <c r="L1276" s="71">
        <v>0.11033333333333334</v>
      </c>
      <c r="M1276" s="72">
        <v>1.1326666666666667</v>
      </c>
      <c r="N1276" s="23">
        <v>-0.18069444444444444</v>
      </c>
      <c r="O1276" s="16">
        <v>27.574666666666666</v>
      </c>
      <c r="P1276" s="15">
        <v>90</v>
      </c>
      <c r="Q1276" s="15">
        <f>IFERROR(Table37[[#This Row],[Total]]/Table37[[#This Row],[Mins]]*Table37[[#This Row],[Adj mins]],0)</f>
        <v>3.6968715245877859</v>
      </c>
      <c r="R1276" s="15">
        <v>1.2</v>
      </c>
      <c r="S1276" s="16">
        <v>18</v>
      </c>
      <c r="T1276" s="17">
        <v>0</v>
      </c>
      <c r="U1276" s="16">
        <v>4</v>
      </c>
      <c r="V1276" s="71">
        <v>0.7</v>
      </c>
      <c r="W1276" s="401" t="str">
        <f>IF(ISNA(MATCH($D1276,'My Squad'!$C$2:$C$16,0)),"","Yes")</f>
        <v/>
      </c>
    </row>
    <row r="1277" spans="1:23" ht="15.75" thickBot="1" x14ac:dyDescent="0.3">
      <c r="A1277" s="577">
        <v>19</v>
      </c>
      <c r="B1277" s="73">
        <v>12</v>
      </c>
      <c r="C1277" s="5" t="s">
        <v>68</v>
      </c>
      <c r="D1277" s="5" t="s">
        <v>293</v>
      </c>
      <c r="E1277" s="70" t="s">
        <v>13</v>
      </c>
      <c r="F1277" s="71">
        <v>5.7</v>
      </c>
      <c r="G1277" s="71">
        <v>1.2683333333333333</v>
      </c>
      <c r="H1277" s="71">
        <v>0.33500000000000002</v>
      </c>
      <c r="I1277" s="71">
        <v>0.23766666666666666</v>
      </c>
      <c r="J1277" s="71">
        <v>0</v>
      </c>
      <c r="K1277" s="71">
        <v>1.3723333333333334</v>
      </c>
      <c r="L1277" s="71">
        <v>0.44066666666666665</v>
      </c>
      <c r="M1277" s="72">
        <v>3.6539999999999999</v>
      </c>
      <c r="N1277" s="23">
        <v>0.2901754385964912</v>
      </c>
      <c r="O1277" s="16">
        <v>64.24133333333333</v>
      </c>
      <c r="P1277" s="15">
        <v>90</v>
      </c>
      <c r="Q1277" s="15">
        <f>IFERROR(Table37[[#This Row],[Total]]/Table37[[#This Row],[Mins]]*Table37[[#This Row],[Adj mins]],0)</f>
        <v>5.1191340985035598</v>
      </c>
      <c r="R1277" s="15">
        <v>7</v>
      </c>
      <c r="S1277" s="16">
        <v>70</v>
      </c>
      <c r="T1277" s="17">
        <v>0.26200000000000001</v>
      </c>
      <c r="U1277" s="16">
        <v>41</v>
      </c>
      <c r="V1277" s="71">
        <v>4.5999999999999996</v>
      </c>
      <c r="W1277" s="401" t="str">
        <f>IF(ISNA(MATCH($D1277,'My Squad'!$C$2:$C$16,0)),"","Yes")</f>
        <v/>
      </c>
    </row>
    <row r="1278" spans="1:23" ht="15.75" thickBot="1" x14ac:dyDescent="0.3">
      <c r="A1278" s="577">
        <v>10</v>
      </c>
      <c r="B1278" s="73">
        <v>12</v>
      </c>
      <c r="C1278" s="5" t="s">
        <v>68</v>
      </c>
      <c r="D1278" s="5" t="s">
        <v>284</v>
      </c>
      <c r="E1278" s="70" t="s">
        <v>13</v>
      </c>
      <c r="F1278" s="71">
        <v>5</v>
      </c>
      <c r="G1278" s="71">
        <v>0.28499999999999998</v>
      </c>
      <c r="H1278" s="71">
        <v>0.20200000000000001</v>
      </c>
      <c r="I1278" s="71">
        <v>5.1999999999999998E-2</v>
      </c>
      <c r="J1278" s="71">
        <v>0</v>
      </c>
      <c r="K1278" s="71">
        <v>0.30766666666666664</v>
      </c>
      <c r="L1278" s="71">
        <v>0.15633333333333332</v>
      </c>
      <c r="M1278" s="72">
        <v>1.0029999999999999</v>
      </c>
      <c r="N1278" s="23">
        <v>-0.19940000000000002</v>
      </c>
      <c r="O1278" s="16">
        <v>16.069666666666667</v>
      </c>
      <c r="P1278" s="15">
        <v>90</v>
      </c>
      <c r="Q1278" s="15">
        <f>IFERROR(Table37[[#This Row],[Total]]/Table37[[#This Row],[Mins]]*Table37[[#This Row],[Adj mins]],0)</f>
        <v>5.6174158352174901</v>
      </c>
      <c r="R1278" s="15">
        <v>1.4</v>
      </c>
      <c r="S1278" s="16">
        <v>21</v>
      </c>
      <c r="T1278" s="17">
        <v>1E-3</v>
      </c>
      <c r="U1278" s="16">
        <v>15</v>
      </c>
      <c r="V1278" s="71">
        <v>2.1</v>
      </c>
      <c r="W1278" s="401" t="str">
        <f>IF(ISNA(MATCH($D1278,'My Squad'!$C$2:$C$16,0)),"","Yes")</f>
        <v/>
      </c>
    </row>
    <row r="1279" spans="1:23" ht="15.75" thickBot="1" x14ac:dyDescent="0.3">
      <c r="A1279" s="577">
        <v>604</v>
      </c>
      <c r="B1279" s="73">
        <v>12</v>
      </c>
      <c r="C1279" s="5" t="s">
        <v>68</v>
      </c>
      <c r="D1279" s="5" t="s">
        <v>1521</v>
      </c>
      <c r="E1279" s="70" t="s">
        <v>13</v>
      </c>
      <c r="F1279" s="71">
        <v>4.5</v>
      </c>
      <c r="G1279" s="71">
        <v>5.0000000000000001E-3</v>
      </c>
      <c r="H1279" s="71">
        <v>2E-3</v>
      </c>
      <c r="I1279" s="71">
        <v>2E-3</v>
      </c>
      <c r="J1279" s="71">
        <v>0</v>
      </c>
      <c r="K1279" s="71">
        <v>7.6666666666666671E-3</v>
      </c>
      <c r="L1279" s="71">
        <v>3.3333333333333332E-4</v>
      </c>
      <c r="M1279" s="72">
        <v>1.7000000000000001E-2</v>
      </c>
      <c r="N1279" s="23">
        <v>-0.44066666666666671</v>
      </c>
      <c r="O1279" s="16">
        <v>0.36</v>
      </c>
      <c r="P1279" s="15">
        <v>90</v>
      </c>
      <c r="Q1279" s="15">
        <f>IFERROR(Table37[[#This Row],[Total]]/Table37[[#This Row],[Mins]]*Table37[[#This Row],[Adj mins]],0)</f>
        <v>4.2500000000000009</v>
      </c>
      <c r="R1279" s="15">
        <v>0</v>
      </c>
      <c r="S1279" s="16">
        <v>0</v>
      </c>
      <c r="T1279" s="17">
        <v>1E-3</v>
      </c>
      <c r="U1279" s="16">
        <v>0</v>
      </c>
      <c r="V1279" s="71">
        <v>0</v>
      </c>
      <c r="W1279" s="401" t="str">
        <f>IF(ISNA(MATCH($D1279,'My Squad'!$C$2:$C$16,0)),"","Yes")</f>
        <v/>
      </c>
    </row>
    <row r="1280" spans="1:23" ht="15.75" thickBot="1" x14ac:dyDescent="0.3">
      <c r="A1280" s="577">
        <v>605</v>
      </c>
      <c r="B1280" s="73">
        <v>12</v>
      </c>
      <c r="C1280" s="5" t="s">
        <v>68</v>
      </c>
      <c r="D1280" s="5" t="s">
        <v>1522</v>
      </c>
      <c r="E1280" s="70" t="s">
        <v>13</v>
      </c>
      <c r="F1280" s="71">
        <v>4.5</v>
      </c>
      <c r="G1280" s="71">
        <v>0</v>
      </c>
      <c r="H1280" s="71">
        <v>0</v>
      </c>
      <c r="I1280" s="71">
        <v>0</v>
      </c>
      <c r="J1280" s="71">
        <v>0</v>
      </c>
      <c r="K1280" s="71">
        <v>0</v>
      </c>
      <c r="L1280" s="71">
        <v>0</v>
      </c>
      <c r="M1280" s="72">
        <v>0</v>
      </c>
      <c r="N1280" s="23">
        <v>-0.44444444444444442</v>
      </c>
      <c r="O1280" s="16">
        <v>0</v>
      </c>
      <c r="P1280" s="15">
        <v>90</v>
      </c>
      <c r="Q1280" s="15">
        <f>IFERROR(Table37[[#This Row],[Total]]/Table37[[#This Row],[Mins]]*Table37[[#This Row],[Adj mins]],0)</f>
        <v>0</v>
      </c>
      <c r="R1280" s="15">
        <v>0</v>
      </c>
      <c r="S1280" s="16" t="s">
        <v>374</v>
      </c>
      <c r="T1280" s="17">
        <v>0</v>
      </c>
      <c r="U1280" s="16">
        <v>0</v>
      </c>
      <c r="V1280" s="71">
        <v>0</v>
      </c>
      <c r="W1280" s="401" t="str">
        <f>IF(ISNA(MATCH($D1280,'My Squad'!$C$2:$C$16,0)),"","Yes")</f>
        <v/>
      </c>
    </row>
    <row r="1281" spans="1:23" ht="15.75" thickBot="1" x14ac:dyDescent="0.3">
      <c r="A1281" s="577">
        <v>258</v>
      </c>
      <c r="B1281" s="73">
        <v>12</v>
      </c>
      <c r="C1281" s="5" t="s">
        <v>68</v>
      </c>
      <c r="D1281" s="5" t="s">
        <v>257</v>
      </c>
      <c r="E1281" s="70" t="s">
        <v>15</v>
      </c>
      <c r="F1281" s="71">
        <v>5</v>
      </c>
      <c r="G1281" s="71">
        <v>8.0000000000000002E-3</v>
      </c>
      <c r="H1281" s="71">
        <v>3.0000000000000001E-3</v>
      </c>
      <c r="I1281" s="71">
        <v>0</v>
      </c>
      <c r="J1281" s="71">
        <v>0</v>
      </c>
      <c r="K1281" s="71">
        <v>1.4666666666666665E-2</v>
      </c>
      <c r="L1281" s="71">
        <v>3.3333333333333335E-3</v>
      </c>
      <c r="M1281" s="72">
        <v>2.9000000000000001E-2</v>
      </c>
      <c r="N1281" s="23">
        <v>-0.39419999999999999</v>
      </c>
      <c r="O1281" s="16">
        <v>0.81</v>
      </c>
      <c r="P1281" s="15">
        <v>90</v>
      </c>
      <c r="Q1281" s="15">
        <f>IFERROR(Table37[[#This Row],[Total]]/Table37[[#This Row],[Mins]]*Table37[[#This Row],[Adj mins]],0)</f>
        <v>3.2222222222222223</v>
      </c>
      <c r="R1281" s="15">
        <v>0</v>
      </c>
      <c r="S1281" s="16" t="s">
        <v>374</v>
      </c>
      <c r="T1281" s="17">
        <v>3.0000000000000001E-3</v>
      </c>
      <c r="U1281" s="16">
        <v>0</v>
      </c>
      <c r="V1281" s="71">
        <v>0</v>
      </c>
      <c r="W1281" s="401" t="str">
        <f>IF(ISNA(MATCH($D1281,'My Squad'!$C$2:$C$16,0)),"","Yes")</f>
        <v/>
      </c>
    </row>
    <row r="1282" spans="1:23" ht="15.75" thickBot="1" x14ac:dyDescent="0.3">
      <c r="A1282" s="577">
        <v>252</v>
      </c>
      <c r="B1282" s="73">
        <v>12</v>
      </c>
      <c r="C1282" s="5" t="s">
        <v>68</v>
      </c>
      <c r="D1282" s="5" t="s">
        <v>69</v>
      </c>
      <c r="E1282" s="70" t="s">
        <v>15</v>
      </c>
      <c r="F1282" s="71">
        <v>5.7</v>
      </c>
      <c r="G1282" s="71">
        <v>1.0053333333333334</v>
      </c>
      <c r="H1282" s="71">
        <v>0.44900000000000001</v>
      </c>
      <c r="I1282" s="71">
        <v>0</v>
      </c>
      <c r="J1282" s="71">
        <v>0</v>
      </c>
      <c r="K1282" s="71">
        <v>1.2516666666666667</v>
      </c>
      <c r="L1282" s="71">
        <v>0.45166666666666666</v>
      </c>
      <c r="M1282" s="72">
        <v>3.1576666666666666</v>
      </c>
      <c r="N1282" s="23">
        <v>0.20309941520467834</v>
      </c>
      <c r="O1282" s="16">
        <v>63.135666666666665</v>
      </c>
      <c r="P1282" s="15">
        <v>90</v>
      </c>
      <c r="Q1282" s="15">
        <f>IFERROR(Table37[[#This Row],[Total]]/Table37[[#This Row],[Mins]]*Table37[[#This Row],[Adj mins]],0)</f>
        <v>4.5012591931660397</v>
      </c>
      <c r="R1282" s="15">
        <v>5.8</v>
      </c>
      <c r="S1282" s="16">
        <v>58</v>
      </c>
      <c r="T1282" s="17">
        <v>0.10199999999999999</v>
      </c>
      <c r="U1282" s="16">
        <v>41</v>
      </c>
      <c r="V1282" s="71">
        <v>4.5999999999999996</v>
      </c>
      <c r="W1282" s="401" t="str">
        <f>IF(ISNA(MATCH($D1282,'My Squad'!$C$2:$C$16,0)),"","Yes")</f>
        <v/>
      </c>
    </row>
    <row r="1283" spans="1:23" ht="15.75" thickBot="1" x14ac:dyDescent="0.3">
      <c r="A1283" s="577">
        <v>251</v>
      </c>
      <c r="B1283" s="73">
        <v>12</v>
      </c>
      <c r="C1283" s="5" t="s">
        <v>68</v>
      </c>
      <c r="D1283" s="5" t="s">
        <v>270</v>
      </c>
      <c r="E1283" s="70" t="s">
        <v>15</v>
      </c>
      <c r="F1283" s="71">
        <v>5.7</v>
      </c>
      <c r="G1283" s="71">
        <v>0.61333333333333329</v>
      </c>
      <c r="H1283" s="71">
        <v>0.11600000000000001</v>
      </c>
      <c r="I1283" s="71">
        <v>0</v>
      </c>
      <c r="J1283" s="71">
        <v>0</v>
      </c>
      <c r="K1283" s="71">
        <v>0.55000000000000004</v>
      </c>
      <c r="L1283" s="71">
        <v>0.26566666666666666</v>
      </c>
      <c r="M1283" s="72">
        <v>1.5449999999999999</v>
      </c>
      <c r="N1283" s="23">
        <v>-7.9824561403508784E-2</v>
      </c>
      <c r="O1283" s="16">
        <v>25.414000000000001</v>
      </c>
      <c r="P1283" s="15">
        <v>90</v>
      </c>
      <c r="Q1283" s="15">
        <f>IFERROR(Table37[[#This Row],[Total]]/Table37[[#This Row],[Mins]]*Table37[[#This Row],[Adj mins]],0)</f>
        <v>5.4713937199968514</v>
      </c>
      <c r="R1283" s="15">
        <v>3.2</v>
      </c>
      <c r="S1283" s="16">
        <v>37</v>
      </c>
      <c r="T1283" s="17">
        <v>2.3E-2</v>
      </c>
      <c r="U1283" s="16">
        <v>19</v>
      </c>
      <c r="V1283" s="71">
        <v>2.4</v>
      </c>
      <c r="W1283" s="401" t="str">
        <f>IF(ISNA(MATCH($D1283,'My Squad'!$C$2:$C$16,0)),"","Yes")</f>
        <v/>
      </c>
    </row>
    <row r="1284" spans="1:23" ht="15.75" thickBot="1" x14ac:dyDescent="0.3">
      <c r="A1284" s="577">
        <v>283</v>
      </c>
      <c r="B1284" s="73">
        <v>12</v>
      </c>
      <c r="C1284" s="5" t="s">
        <v>600</v>
      </c>
      <c r="D1284" s="5" t="s">
        <v>616</v>
      </c>
      <c r="E1284" s="70" t="s">
        <v>16</v>
      </c>
      <c r="F1284" s="71">
        <v>4.4000000000000004</v>
      </c>
      <c r="G1284" s="71">
        <v>0</v>
      </c>
      <c r="H1284" s="71">
        <v>0</v>
      </c>
      <c r="I1284" s="71">
        <v>-8.6666666666666697E-3</v>
      </c>
      <c r="J1284" s="71">
        <v>6.4666666666666664E-2</v>
      </c>
      <c r="K1284" s="71">
        <v>9.1333333333333336E-2</v>
      </c>
      <c r="L1284" s="71">
        <v>5.0000000000000001E-3</v>
      </c>
      <c r="M1284" s="72">
        <v>0.15233333333333332</v>
      </c>
      <c r="N1284" s="23">
        <v>-0.41992424242424237</v>
      </c>
      <c r="O1284" s="16">
        <v>4.2336666666666662</v>
      </c>
      <c r="P1284" s="15">
        <v>90</v>
      </c>
      <c r="Q1284" s="15">
        <f>IFERROR(Table37[[#This Row],[Total]]/Table37[[#This Row],[Mins]]*Table37[[#This Row],[Adj mins]],0)</f>
        <v>3.2383276907330134</v>
      </c>
      <c r="R1284" s="15">
        <v>1</v>
      </c>
      <c r="S1284" s="16">
        <v>90</v>
      </c>
      <c r="T1284" s="17">
        <v>2E-3</v>
      </c>
      <c r="U1284" s="16">
        <v>2</v>
      </c>
      <c r="V1284" s="71">
        <v>2</v>
      </c>
      <c r="W1284" s="401" t="str">
        <f>IF(ISNA(MATCH($D1284,'My Squad'!$C$2:$C$16,0)),"","Yes")</f>
        <v/>
      </c>
    </row>
    <row r="1285" spans="1:23" ht="15.75" thickBot="1" x14ac:dyDescent="0.3">
      <c r="A1285" s="577">
        <v>568</v>
      </c>
      <c r="B1285" s="73">
        <v>12</v>
      </c>
      <c r="C1285" s="5" t="s">
        <v>600</v>
      </c>
      <c r="D1285" s="5" t="s">
        <v>1062</v>
      </c>
      <c r="E1285" s="70" t="s">
        <v>16</v>
      </c>
      <c r="F1285" s="71">
        <v>4.4000000000000004</v>
      </c>
      <c r="G1285" s="71">
        <v>0</v>
      </c>
      <c r="H1285" s="71">
        <v>2.3E-2</v>
      </c>
      <c r="I1285" s="71">
        <v>-0.14233333333333331</v>
      </c>
      <c r="J1285" s="71">
        <v>1.2903333333333333</v>
      </c>
      <c r="K1285" s="71">
        <v>1.9686666666666666</v>
      </c>
      <c r="L1285" s="71">
        <v>0.29066666666666668</v>
      </c>
      <c r="M1285" s="72">
        <v>3.4303333333333335</v>
      </c>
      <c r="N1285" s="23">
        <v>0.32507575757575757</v>
      </c>
      <c r="O1285" s="16">
        <v>85.47</v>
      </c>
      <c r="P1285" s="15">
        <v>90</v>
      </c>
      <c r="Q1285" s="15">
        <f>IFERROR(Table37[[#This Row],[Total]]/Table37[[#This Row],[Mins]]*Table37[[#This Row],[Adj mins]],0)</f>
        <v>3.6121446121446121</v>
      </c>
      <c r="R1285" s="15">
        <v>8</v>
      </c>
      <c r="S1285" s="16">
        <v>90</v>
      </c>
      <c r="T1285" s="17">
        <v>1.2E-2</v>
      </c>
      <c r="U1285" s="16">
        <v>24</v>
      </c>
      <c r="V1285" s="71">
        <v>3</v>
      </c>
      <c r="W1285" s="401" t="str">
        <f>IF(ISNA(MATCH($D1285,'My Squad'!$C$2:$C$16,0)),"","Yes")</f>
        <v/>
      </c>
    </row>
    <row r="1286" spans="1:23" ht="15.75" thickBot="1" x14ac:dyDescent="0.3">
      <c r="A1286" s="577">
        <v>280</v>
      </c>
      <c r="B1286" s="73">
        <v>12</v>
      </c>
      <c r="C1286" s="5" t="s">
        <v>600</v>
      </c>
      <c r="D1286" s="5" t="s">
        <v>617</v>
      </c>
      <c r="E1286" s="70" t="s">
        <v>16</v>
      </c>
      <c r="F1286" s="71">
        <v>4</v>
      </c>
      <c r="G1286" s="71">
        <v>0</v>
      </c>
      <c r="H1286" s="71">
        <v>0</v>
      </c>
      <c r="I1286" s="71">
        <v>-2.6666666666666666E-3</v>
      </c>
      <c r="J1286" s="71">
        <v>2.6666666666666666E-3</v>
      </c>
      <c r="K1286" s="71">
        <v>5.0000000000000001E-3</v>
      </c>
      <c r="L1286" s="71">
        <v>0</v>
      </c>
      <c r="M1286" s="72">
        <v>5.0000000000000001E-3</v>
      </c>
      <c r="N1286" s="23">
        <v>-0.49875000000000003</v>
      </c>
      <c r="O1286" s="16">
        <v>0.24</v>
      </c>
      <c r="P1286" s="15">
        <v>90</v>
      </c>
      <c r="Q1286" s="15">
        <f>IFERROR(Table37[[#This Row],[Total]]/Table37[[#This Row],[Mins]]*Table37[[#This Row],[Adj mins]],0)</f>
        <v>1.8750000000000002</v>
      </c>
      <c r="R1286" s="15">
        <v>0</v>
      </c>
      <c r="S1286" s="16">
        <v>0</v>
      </c>
      <c r="T1286" s="17">
        <v>6.9999999999999993E-3</v>
      </c>
      <c r="U1286" s="16">
        <v>0</v>
      </c>
      <c r="V1286" s="71">
        <v>0</v>
      </c>
      <c r="W1286" s="401" t="str">
        <f>IF(ISNA(MATCH($D1286,'My Squad'!$C$2:$C$16,0)),"","Yes")</f>
        <v/>
      </c>
    </row>
    <row r="1287" spans="1:23" ht="15.75" thickBot="1" x14ac:dyDescent="0.3">
      <c r="A1287" s="577">
        <v>267</v>
      </c>
      <c r="B1287" s="73">
        <v>12</v>
      </c>
      <c r="C1287" s="5" t="s">
        <v>600</v>
      </c>
      <c r="D1287" s="5" t="s">
        <v>618</v>
      </c>
      <c r="E1287" s="70" t="s">
        <v>14</v>
      </c>
      <c r="F1287" s="71">
        <v>4.5</v>
      </c>
      <c r="G1287" s="71">
        <v>0.442</v>
      </c>
      <c r="H1287" s="71">
        <v>0.72499999999999998</v>
      </c>
      <c r="I1287" s="71">
        <v>-9.1999999999999971E-2</v>
      </c>
      <c r="J1287" s="71">
        <v>0</v>
      </c>
      <c r="K1287" s="71">
        <v>1.6343333333333332</v>
      </c>
      <c r="L1287" s="71">
        <v>0.28299999999999997</v>
      </c>
      <c r="M1287" s="72">
        <v>2.9923333333333333</v>
      </c>
      <c r="N1287" s="23">
        <v>0.2205185185185185</v>
      </c>
      <c r="O1287" s="16">
        <v>79.344999999999999</v>
      </c>
      <c r="P1287" s="15">
        <v>90</v>
      </c>
      <c r="Q1287" s="15">
        <f>IFERROR(Table37[[#This Row],[Total]]/Table37[[#This Row],[Mins]]*Table37[[#This Row],[Adj mins]],0)</f>
        <v>3.3941647236750896</v>
      </c>
      <c r="R1287" s="15">
        <v>9</v>
      </c>
      <c r="S1287" s="16">
        <v>90</v>
      </c>
      <c r="T1287" s="17">
        <v>2.2000000000000002E-2</v>
      </c>
      <c r="U1287" s="16">
        <v>21</v>
      </c>
      <c r="V1287" s="71">
        <v>2.2999999999999998</v>
      </c>
      <c r="W1287" s="401" t="str">
        <f>IF(ISNA(MATCH($D1287,'My Squad'!$C$2:$C$16,0)),"","Yes")</f>
        <v/>
      </c>
    </row>
    <row r="1288" spans="1:23" ht="15.75" thickBot="1" x14ac:dyDescent="0.3">
      <c r="A1288" s="577">
        <v>263</v>
      </c>
      <c r="B1288" s="73">
        <v>12</v>
      </c>
      <c r="C1288" s="5" t="s">
        <v>600</v>
      </c>
      <c r="D1288" s="5" t="s">
        <v>619</v>
      </c>
      <c r="E1288" s="70" t="s">
        <v>14</v>
      </c>
      <c r="F1288" s="71">
        <v>3.9</v>
      </c>
      <c r="G1288" s="71">
        <v>4.2000000000000003E-2</v>
      </c>
      <c r="H1288" s="71">
        <v>0.03</v>
      </c>
      <c r="I1288" s="71">
        <v>-2.6666666666666644E-3</v>
      </c>
      <c r="J1288" s="71">
        <v>0</v>
      </c>
      <c r="K1288" s="71">
        <v>0.21933333333333335</v>
      </c>
      <c r="L1288" s="71">
        <v>2.1666666666666667E-2</v>
      </c>
      <c r="M1288" s="72">
        <v>0.31033333333333335</v>
      </c>
      <c r="N1288" s="23">
        <v>-0.43324786324786324</v>
      </c>
      <c r="O1288" s="16">
        <v>11.31</v>
      </c>
      <c r="P1288" s="15">
        <v>90</v>
      </c>
      <c r="Q1288" s="15">
        <f>IFERROR(Table37[[#This Row],[Total]]/Table37[[#This Row],[Mins]]*Table37[[#This Row],[Adj mins]],0)</f>
        <v>2.4694960212201593</v>
      </c>
      <c r="R1288" s="15">
        <v>2</v>
      </c>
      <c r="S1288" s="16">
        <v>90</v>
      </c>
      <c r="T1288" s="17">
        <v>1.3000000000000001E-2</v>
      </c>
      <c r="U1288" s="16">
        <v>1</v>
      </c>
      <c r="V1288" s="71">
        <v>0.5</v>
      </c>
      <c r="W1288" s="401" t="str">
        <f>IF(ISNA(MATCH($D1288,'My Squad'!$C$2:$C$16,0)),"","Yes")</f>
        <v/>
      </c>
    </row>
    <row r="1289" spans="1:23" ht="15.75" thickBot="1" x14ac:dyDescent="0.3">
      <c r="A1289" s="577">
        <v>266</v>
      </c>
      <c r="B1289" s="73">
        <v>12</v>
      </c>
      <c r="C1289" s="5" t="s">
        <v>600</v>
      </c>
      <c r="D1289" s="5" t="s">
        <v>620</v>
      </c>
      <c r="E1289" s="70" t="s">
        <v>14</v>
      </c>
      <c r="F1289" s="71">
        <v>4</v>
      </c>
      <c r="G1289" s="71">
        <v>0.04</v>
      </c>
      <c r="H1289" s="71">
        <v>2.8000000000000001E-2</v>
      </c>
      <c r="I1289" s="71">
        <v>-3.6666666666666667E-2</v>
      </c>
      <c r="J1289" s="71">
        <v>0</v>
      </c>
      <c r="K1289" s="71">
        <v>0.2416666666666667</v>
      </c>
      <c r="L1289" s="71">
        <v>1.4999999999999999E-2</v>
      </c>
      <c r="M1289" s="72">
        <v>0.28799999999999998</v>
      </c>
      <c r="N1289" s="23">
        <v>-0.42799999999999999</v>
      </c>
      <c r="O1289" s="16">
        <v>12.275333333333334</v>
      </c>
      <c r="P1289" s="15">
        <v>90</v>
      </c>
      <c r="Q1289" s="15">
        <f>IFERROR(Table37[[#This Row],[Total]]/Table37[[#This Row],[Mins]]*Table37[[#This Row],[Adj mins]],0)</f>
        <v>2.1115516211372398</v>
      </c>
      <c r="R1289" s="15">
        <v>1.1000000000000001</v>
      </c>
      <c r="S1289" s="16">
        <v>48</v>
      </c>
      <c r="T1289" s="17">
        <v>0</v>
      </c>
      <c r="U1289" s="16">
        <v>-4</v>
      </c>
      <c r="V1289" s="71">
        <v>-2</v>
      </c>
      <c r="W1289" s="401" t="str">
        <f>IF(ISNA(MATCH($D1289,'My Squad'!$C$2:$C$16,0)),"","Yes")</f>
        <v/>
      </c>
    </row>
    <row r="1290" spans="1:23" ht="15.75" thickBot="1" x14ac:dyDescent="0.3">
      <c r="A1290" s="577">
        <v>270</v>
      </c>
      <c r="B1290" s="73">
        <v>12</v>
      </c>
      <c r="C1290" s="5" t="s">
        <v>600</v>
      </c>
      <c r="D1290" s="5" t="s">
        <v>621</v>
      </c>
      <c r="E1290" s="70" t="s">
        <v>14</v>
      </c>
      <c r="F1290" s="71">
        <v>4.0999999999999996</v>
      </c>
      <c r="G1290" s="71">
        <v>0.39600000000000002</v>
      </c>
      <c r="H1290" s="71">
        <v>2.1000000000000001E-2</v>
      </c>
      <c r="I1290" s="71">
        <v>-0.15633333333333332</v>
      </c>
      <c r="J1290" s="71">
        <v>0</v>
      </c>
      <c r="K1290" s="71">
        <v>1.7410000000000001</v>
      </c>
      <c r="L1290" s="71">
        <v>0.16833333333333333</v>
      </c>
      <c r="M1290" s="72">
        <v>2.17</v>
      </c>
      <c r="N1290" s="23">
        <v>4.146341463414633E-2</v>
      </c>
      <c r="O1290" s="16">
        <v>85.724999999999994</v>
      </c>
      <c r="P1290" s="15">
        <v>90</v>
      </c>
      <c r="Q1290" s="15">
        <f>IFERROR(Table37[[#This Row],[Total]]/Table37[[#This Row],[Mins]]*Table37[[#This Row],[Adj mins]],0)</f>
        <v>2.2782152230971131</v>
      </c>
      <c r="R1290" s="15">
        <v>7</v>
      </c>
      <c r="S1290" s="16">
        <v>90</v>
      </c>
      <c r="T1290" s="17">
        <v>4.8000000000000001E-2</v>
      </c>
      <c r="U1290" s="16">
        <v>11</v>
      </c>
      <c r="V1290" s="71">
        <v>1.6</v>
      </c>
      <c r="W1290" s="401" t="str">
        <f>IF(ISNA(MATCH($D1290,'My Squad'!$C$2:$C$16,0)),"","Yes")</f>
        <v/>
      </c>
    </row>
    <row r="1291" spans="1:23" ht="15.75" thickBot="1" x14ac:dyDescent="0.3">
      <c r="A1291" s="577">
        <v>282</v>
      </c>
      <c r="B1291" s="73">
        <v>12</v>
      </c>
      <c r="C1291" s="5" t="s">
        <v>600</v>
      </c>
      <c r="D1291" s="5" t="s">
        <v>622</v>
      </c>
      <c r="E1291" s="70" t="s">
        <v>14</v>
      </c>
      <c r="F1291" s="71">
        <v>4</v>
      </c>
      <c r="G1291" s="71">
        <v>0</v>
      </c>
      <c r="H1291" s="71">
        <v>0</v>
      </c>
      <c r="I1291" s="71">
        <v>0</v>
      </c>
      <c r="J1291" s="71">
        <v>0</v>
      </c>
      <c r="K1291" s="71">
        <v>0</v>
      </c>
      <c r="L1291" s="71">
        <v>0</v>
      </c>
      <c r="M1291" s="72">
        <v>0</v>
      </c>
      <c r="N1291" s="23">
        <v>-0.5</v>
      </c>
      <c r="O1291" s="16">
        <v>0</v>
      </c>
      <c r="P1291" s="15">
        <v>90</v>
      </c>
      <c r="Q1291" s="15">
        <f>IFERROR(Table37[[#This Row],[Total]]/Table37[[#This Row],[Mins]]*Table37[[#This Row],[Adj mins]],0)</f>
        <v>0</v>
      </c>
      <c r="R1291" s="15">
        <v>5.7</v>
      </c>
      <c r="S1291" s="16">
        <v>85</v>
      </c>
      <c r="T1291" s="17">
        <v>2.7000000000000003E-2</v>
      </c>
      <c r="U1291" s="16">
        <v>11</v>
      </c>
      <c r="V1291" s="71">
        <v>1.8</v>
      </c>
      <c r="W1291" s="401" t="str">
        <f>IF(ISNA(MATCH($D1291,'My Squad'!$C$2:$C$16,0)),"","Yes")</f>
        <v/>
      </c>
    </row>
    <row r="1292" spans="1:23" ht="15.75" thickBot="1" x14ac:dyDescent="0.3">
      <c r="A1292" s="577">
        <v>284</v>
      </c>
      <c r="B1292" s="73">
        <v>12</v>
      </c>
      <c r="C1292" s="5" t="s">
        <v>600</v>
      </c>
      <c r="D1292" s="5" t="s">
        <v>623</v>
      </c>
      <c r="E1292" s="70" t="s">
        <v>14</v>
      </c>
      <c r="F1292" s="71">
        <v>4</v>
      </c>
      <c r="G1292" s="71">
        <v>0.27400000000000002</v>
      </c>
      <c r="H1292" s="71">
        <v>0.20699999999999999</v>
      </c>
      <c r="I1292" s="71">
        <v>-0.15200000000000002</v>
      </c>
      <c r="J1292" s="71">
        <v>0</v>
      </c>
      <c r="K1292" s="71">
        <v>1.6943333333333332</v>
      </c>
      <c r="L1292" s="71">
        <v>0.13833333333333334</v>
      </c>
      <c r="M1292" s="72">
        <v>2.1616666666666666</v>
      </c>
      <c r="N1292" s="23">
        <v>4.0416666666666656E-2</v>
      </c>
      <c r="O1292" s="16">
        <v>85.239333333333335</v>
      </c>
      <c r="P1292" s="15">
        <v>90</v>
      </c>
      <c r="Q1292" s="15">
        <f>IFERROR(Table37[[#This Row],[Total]]/Table37[[#This Row],[Mins]]*Table37[[#This Row],[Adj mins]],0)</f>
        <v>2.2823970154623452</v>
      </c>
      <c r="R1292" s="15">
        <v>4.2</v>
      </c>
      <c r="S1292" s="16">
        <v>76</v>
      </c>
      <c r="T1292" s="17">
        <v>1.8000000000000002E-2</v>
      </c>
      <c r="U1292" s="16">
        <v>4</v>
      </c>
      <c r="V1292" s="71">
        <v>0.8</v>
      </c>
      <c r="W1292" s="401" t="str">
        <f>IF(ISNA(MATCH($D1292,'My Squad'!$C$2:$C$16,0)),"","Yes")</f>
        <v/>
      </c>
    </row>
    <row r="1293" spans="1:23" ht="15.75" thickBot="1" x14ac:dyDescent="0.3">
      <c r="A1293" s="577">
        <v>275</v>
      </c>
      <c r="B1293" s="73">
        <v>12</v>
      </c>
      <c r="C1293" s="5" t="s">
        <v>600</v>
      </c>
      <c r="D1293" s="5" t="s">
        <v>365</v>
      </c>
      <c r="E1293" s="70" t="s">
        <v>14</v>
      </c>
      <c r="F1293" s="71">
        <v>4</v>
      </c>
      <c r="G1293" s="71">
        <v>0.11</v>
      </c>
      <c r="H1293" s="71">
        <v>0.13500000000000001</v>
      </c>
      <c r="I1293" s="71">
        <v>-0.15633333333333332</v>
      </c>
      <c r="J1293" s="71">
        <v>0</v>
      </c>
      <c r="K1293" s="71">
        <v>1.6806666666666668</v>
      </c>
      <c r="L1293" s="71">
        <v>5.4666666666666669E-2</v>
      </c>
      <c r="M1293" s="72">
        <v>1.8240000000000001</v>
      </c>
      <c r="N1293" s="23">
        <v>-4.3999999999999984E-2</v>
      </c>
      <c r="O1293" s="16">
        <v>79.179666666666662</v>
      </c>
      <c r="P1293" s="15">
        <v>90</v>
      </c>
      <c r="Q1293" s="15">
        <f>IFERROR(Table37[[#This Row],[Total]]/Table37[[#This Row],[Mins]]*Table37[[#This Row],[Adj mins]],0)</f>
        <v>2.0732595489582768</v>
      </c>
      <c r="R1293" s="15">
        <v>2.5</v>
      </c>
      <c r="S1293" s="16">
        <v>56</v>
      </c>
      <c r="T1293" s="17">
        <v>2.4E-2</v>
      </c>
      <c r="U1293" s="16">
        <v>4</v>
      </c>
      <c r="V1293" s="71">
        <v>1</v>
      </c>
      <c r="W1293" s="401" t="str">
        <f>IF(ISNA(MATCH($D1293,'My Squad'!$C$2:$C$16,0)),"","Yes")</f>
        <v/>
      </c>
    </row>
    <row r="1294" spans="1:23" ht="15.75" thickBot="1" x14ac:dyDescent="0.3">
      <c r="A1294" s="577">
        <v>583</v>
      </c>
      <c r="B1294" s="73">
        <v>12</v>
      </c>
      <c r="C1294" s="5" t="s">
        <v>600</v>
      </c>
      <c r="D1294" s="5" t="s">
        <v>1063</v>
      </c>
      <c r="E1294" s="70" t="s">
        <v>14</v>
      </c>
      <c r="F1294" s="71">
        <v>4</v>
      </c>
      <c r="G1294" s="71">
        <v>1.6E-2</v>
      </c>
      <c r="H1294" s="71">
        <v>1.7999999999999999E-2</v>
      </c>
      <c r="I1294" s="71">
        <v>-1.6333333333333339E-2</v>
      </c>
      <c r="J1294" s="71">
        <v>0</v>
      </c>
      <c r="K1294" s="71">
        <v>0.11600000000000002</v>
      </c>
      <c r="L1294" s="71">
        <v>5.6666666666666671E-3</v>
      </c>
      <c r="M1294" s="72">
        <v>0.13933333333333334</v>
      </c>
      <c r="N1294" s="23">
        <v>-0.46516666666666667</v>
      </c>
      <c r="O1294" s="16">
        <v>5.8283333333333331</v>
      </c>
      <c r="P1294" s="15">
        <v>90</v>
      </c>
      <c r="Q1294" s="15">
        <f>IFERROR(Table37[[#This Row],[Total]]/Table37[[#This Row],[Mins]]*Table37[[#This Row],[Adj mins]],0)</f>
        <v>2.1515584786960251</v>
      </c>
      <c r="R1294" s="15">
        <v>0</v>
      </c>
      <c r="S1294" s="16">
        <v>1</v>
      </c>
      <c r="T1294" s="17">
        <v>4.0000000000000001E-3</v>
      </c>
      <c r="U1294" s="16">
        <v>1</v>
      </c>
      <c r="V1294" s="71">
        <v>1</v>
      </c>
      <c r="W1294" s="401" t="str">
        <f>IF(ISNA(MATCH($D1294,'My Squad'!$C$2:$C$16,0)),"","Yes")</f>
        <v/>
      </c>
    </row>
    <row r="1295" spans="1:23" ht="15.75" thickBot="1" x14ac:dyDescent="0.3">
      <c r="A1295" s="577">
        <v>359</v>
      </c>
      <c r="B1295" s="73">
        <v>12</v>
      </c>
      <c r="C1295" s="5" t="s">
        <v>600</v>
      </c>
      <c r="D1295" s="5" t="s">
        <v>1066</v>
      </c>
      <c r="E1295" s="70" t="s">
        <v>13</v>
      </c>
      <c r="F1295" s="71">
        <v>4.9000000000000004</v>
      </c>
      <c r="G1295" s="71">
        <v>0.27500000000000002</v>
      </c>
      <c r="H1295" s="71">
        <v>0.14099999999999999</v>
      </c>
      <c r="I1295" s="71">
        <v>0.12566666666666668</v>
      </c>
      <c r="J1295" s="71">
        <v>0</v>
      </c>
      <c r="K1295" s="71">
        <v>1.5033333333333332</v>
      </c>
      <c r="L1295" s="71">
        <v>7.1333333333333332E-2</v>
      </c>
      <c r="M1295" s="72">
        <v>2.1163333333333334</v>
      </c>
      <c r="N1295" s="23">
        <v>2.3741496598639469E-2</v>
      </c>
      <c r="O1295" s="16">
        <v>80.572999999999993</v>
      </c>
      <c r="P1295" s="15">
        <v>90</v>
      </c>
      <c r="Q1295" s="15">
        <f>IFERROR(Table37[[#This Row],[Total]]/Table37[[#This Row],[Mins]]*Table37[[#This Row],[Adj mins]],0)</f>
        <v>2.3639432564258502</v>
      </c>
      <c r="R1295" s="15">
        <v>5.0999999999999996</v>
      </c>
      <c r="S1295" s="16">
        <v>77</v>
      </c>
      <c r="T1295" s="17">
        <v>1E-3</v>
      </c>
      <c r="U1295" s="16">
        <v>12</v>
      </c>
      <c r="V1295" s="71">
        <v>2</v>
      </c>
      <c r="W1295" s="401" t="str">
        <f>IF(ISNA(MATCH($D1295,'My Squad'!$C$2:$C$16,0)),"","Yes")</f>
        <v/>
      </c>
    </row>
    <row r="1296" spans="1:23" ht="15.75" thickBot="1" x14ac:dyDescent="0.3">
      <c r="A1296" s="577">
        <v>265</v>
      </c>
      <c r="B1296" s="73">
        <v>12</v>
      </c>
      <c r="C1296" s="5" t="s">
        <v>600</v>
      </c>
      <c r="D1296" s="5" t="s">
        <v>624</v>
      </c>
      <c r="E1296" s="70" t="s">
        <v>13</v>
      </c>
      <c r="F1296" s="71">
        <v>5.2</v>
      </c>
      <c r="G1296" s="71">
        <v>0.06</v>
      </c>
      <c r="H1296" s="71">
        <v>5.2999999999999999E-2</v>
      </c>
      <c r="I1296" s="71">
        <v>1.6666666666666666E-2</v>
      </c>
      <c r="J1296" s="71">
        <v>0</v>
      </c>
      <c r="K1296" s="71">
        <v>0.17866666666666667</v>
      </c>
      <c r="L1296" s="71">
        <v>2.1000000000000001E-2</v>
      </c>
      <c r="M1296" s="72">
        <v>0.32933333333333331</v>
      </c>
      <c r="N1296" s="23">
        <v>-0.32128205128205128</v>
      </c>
      <c r="O1296" s="16">
        <v>9.1329999999999991</v>
      </c>
      <c r="P1296" s="15">
        <v>90</v>
      </c>
      <c r="Q1296" s="15">
        <f>IFERROR(Table37[[#This Row],[Total]]/Table37[[#This Row],[Mins]]*Table37[[#This Row],[Adj mins]],0)</f>
        <v>3.2453739187561594</v>
      </c>
      <c r="R1296" s="15">
        <v>2.2000000000000002</v>
      </c>
      <c r="S1296" s="16">
        <v>25</v>
      </c>
      <c r="T1296" s="17">
        <v>1E-3</v>
      </c>
      <c r="U1296" s="16">
        <v>13</v>
      </c>
      <c r="V1296" s="71">
        <v>1.6</v>
      </c>
      <c r="W1296" s="401" t="str">
        <f>IF(ISNA(MATCH($D1296,'My Squad'!$C$2:$C$16,0)),"","Yes")</f>
        <v/>
      </c>
    </row>
    <row r="1297" spans="1:23" ht="15.75" thickBot="1" x14ac:dyDescent="0.3">
      <c r="A1297" s="577">
        <v>274</v>
      </c>
      <c r="B1297" s="73">
        <v>12</v>
      </c>
      <c r="C1297" s="5" t="s">
        <v>600</v>
      </c>
      <c r="D1297" s="5" t="s">
        <v>1523</v>
      </c>
      <c r="E1297" s="70" t="s">
        <v>13</v>
      </c>
      <c r="F1297" s="71">
        <v>5.3</v>
      </c>
      <c r="G1297" s="71">
        <v>0.34833333333333333</v>
      </c>
      <c r="H1297" s="71">
        <v>0.27400000000000002</v>
      </c>
      <c r="I1297" s="71">
        <v>0.128</v>
      </c>
      <c r="J1297" s="71">
        <v>0</v>
      </c>
      <c r="K1297" s="71">
        <v>1.4740000000000002</v>
      </c>
      <c r="L1297" s="71">
        <v>0.04</v>
      </c>
      <c r="M1297" s="72">
        <v>2.2643333333333335</v>
      </c>
      <c r="N1297" s="23">
        <v>4.9874213836478026E-2</v>
      </c>
      <c r="O1297" s="16">
        <v>81.275000000000006</v>
      </c>
      <c r="P1297" s="15">
        <v>90</v>
      </c>
      <c r="Q1297" s="15">
        <f>IFERROR(Table37[[#This Row],[Total]]/Table37[[#This Row],[Mins]]*Table37[[#This Row],[Adj mins]],0)</f>
        <v>2.5074131036604124</v>
      </c>
      <c r="R1297" s="15">
        <v>7.8</v>
      </c>
      <c r="S1297" s="16">
        <v>88</v>
      </c>
      <c r="T1297" s="17">
        <v>3.0000000000000001E-3</v>
      </c>
      <c r="U1297" s="16">
        <v>18</v>
      </c>
      <c r="V1297" s="71">
        <v>2.2000000000000002</v>
      </c>
      <c r="W1297" s="401" t="str">
        <f>IF(ISNA(MATCH($D1297,'My Squad'!$C$2:$C$16,0)),"","Yes")</f>
        <v/>
      </c>
    </row>
    <row r="1298" spans="1:23" ht="15.75" thickBot="1" x14ac:dyDescent="0.3">
      <c r="A1298" s="577">
        <v>262</v>
      </c>
      <c r="B1298" s="73">
        <v>12</v>
      </c>
      <c r="C1298" s="5" t="s">
        <v>600</v>
      </c>
      <c r="D1298" s="5" t="s">
        <v>625</v>
      </c>
      <c r="E1298" s="70" t="s">
        <v>13</v>
      </c>
      <c r="F1298" s="71">
        <v>4.9000000000000004</v>
      </c>
      <c r="G1298" s="71">
        <v>1.6666666666666668E-3</v>
      </c>
      <c r="H1298" s="71">
        <v>1E-3</v>
      </c>
      <c r="I1298" s="71">
        <v>0</v>
      </c>
      <c r="J1298" s="71">
        <v>0</v>
      </c>
      <c r="K1298" s="71">
        <v>3.0000000000000001E-3</v>
      </c>
      <c r="L1298" s="71">
        <v>1E-3</v>
      </c>
      <c r="M1298" s="72">
        <v>6.6666666666666671E-3</v>
      </c>
      <c r="N1298" s="23">
        <v>-0.40680272108843535</v>
      </c>
      <c r="O1298" s="16">
        <v>0.15</v>
      </c>
      <c r="P1298" s="15">
        <v>90</v>
      </c>
      <c r="Q1298" s="15">
        <f>IFERROR(Table37[[#This Row],[Total]]/Table37[[#This Row],[Mins]]*Table37[[#This Row],[Adj mins]],0)</f>
        <v>4</v>
      </c>
      <c r="R1298" s="15">
        <v>0</v>
      </c>
      <c r="S1298" s="16">
        <v>0</v>
      </c>
      <c r="T1298" s="17">
        <v>0</v>
      </c>
      <c r="U1298" s="16">
        <v>0</v>
      </c>
      <c r="V1298" s="71">
        <v>0</v>
      </c>
      <c r="W1298" s="401" t="str">
        <f>IF(ISNA(MATCH($D1298,'My Squad'!$C$2:$C$16,0)),"","Yes")</f>
        <v/>
      </c>
    </row>
    <row r="1299" spans="1:23" ht="15.75" thickBot="1" x14ac:dyDescent="0.3">
      <c r="A1299" s="577">
        <v>264</v>
      </c>
      <c r="B1299" s="73">
        <v>12</v>
      </c>
      <c r="C1299" s="5" t="s">
        <v>600</v>
      </c>
      <c r="D1299" s="5" t="s">
        <v>626</v>
      </c>
      <c r="E1299" s="70" t="s">
        <v>13</v>
      </c>
      <c r="F1299" s="71">
        <v>4.9000000000000004</v>
      </c>
      <c r="G1299" s="71">
        <v>0.89500000000000002</v>
      </c>
      <c r="H1299" s="71">
        <v>0.48599999999999999</v>
      </c>
      <c r="I1299" s="71">
        <v>0.13733333333333334</v>
      </c>
      <c r="J1299" s="71">
        <v>0</v>
      </c>
      <c r="K1299" s="71">
        <v>1.7503333333333333</v>
      </c>
      <c r="L1299" s="71">
        <v>0.25233333333333335</v>
      </c>
      <c r="M1299" s="72">
        <v>3.5209999999999999</v>
      </c>
      <c r="N1299" s="23">
        <v>0.31040816326530607</v>
      </c>
      <c r="O1299" s="16">
        <v>87.868333333333339</v>
      </c>
      <c r="P1299" s="15">
        <v>90</v>
      </c>
      <c r="Q1299" s="15">
        <f>IFERROR(Table37[[#This Row],[Total]]/Table37[[#This Row],[Mins]]*Table37[[#This Row],[Adj mins]],0)</f>
        <v>3.6064186946378096</v>
      </c>
      <c r="R1299" s="15">
        <v>4.4000000000000004</v>
      </c>
      <c r="S1299" s="16">
        <v>57</v>
      </c>
      <c r="T1299" s="17">
        <v>0</v>
      </c>
      <c r="U1299" s="16">
        <v>9</v>
      </c>
      <c r="V1299" s="71">
        <v>1.3</v>
      </c>
      <c r="W1299" s="401" t="str">
        <f>IF(ISNA(MATCH($D1299,'My Squad'!$C$2:$C$16,0)),"","Yes")</f>
        <v/>
      </c>
    </row>
    <row r="1300" spans="1:23" ht="15.75" thickBot="1" x14ac:dyDescent="0.3">
      <c r="A1300" s="577">
        <v>278</v>
      </c>
      <c r="B1300" s="73">
        <v>12</v>
      </c>
      <c r="C1300" s="5" t="s">
        <v>600</v>
      </c>
      <c r="D1300" s="5" t="s">
        <v>627</v>
      </c>
      <c r="E1300" s="70" t="s">
        <v>13</v>
      </c>
      <c r="F1300" s="71">
        <v>4.9000000000000004</v>
      </c>
      <c r="G1300" s="71">
        <v>0.17</v>
      </c>
      <c r="H1300" s="71">
        <v>0.30199999999999999</v>
      </c>
      <c r="I1300" s="71">
        <v>0.12966666666666668</v>
      </c>
      <c r="J1300" s="71">
        <v>0</v>
      </c>
      <c r="K1300" s="71">
        <v>1.4036666666666666</v>
      </c>
      <c r="L1300" s="71">
        <v>6.3E-2</v>
      </c>
      <c r="M1300" s="72">
        <v>2.0683333333333334</v>
      </c>
      <c r="N1300" s="23">
        <v>1.394557823129252E-2</v>
      </c>
      <c r="O1300" s="16">
        <v>82.323999999999998</v>
      </c>
      <c r="P1300" s="15">
        <v>90</v>
      </c>
      <c r="Q1300" s="15">
        <f>IFERROR(Table37[[#This Row],[Total]]/Table37[[#This Row],[Mins]]*Table37[[#This Row],[Adj mins]],0)</f>
        <v>2.2611875030367816</v>
      </c>
      <c r="R1300" s="15">
        <v>7.9</v>
      </c>
      <c r="S1300" s="16">
        <v>89</v>
      </c>
      <c r="T1300" s="17">
        <v>3.0000000000000001E-3</v>
      </c>
      <c r="U1300" s="16">
        <v>20</v>
      </c>
      <c r="V1300" s="71">
        <v>2.5</v>
      </c>
      <c r="W1300" s="401" t="str">
        <f>IF(ISNA(MATCH($D1300,'My Squad'!$C$2:$C$16,0)),"","Yes")</f>
        <v/>
      </c>
    </row>
    <row r="1301" spans="1:23" ht="15.75" thickBot="1" x14ac:dyDescent="0.3">
      <c r="A1301" s="577">
        <v>281</v>
      </c>
      <c r="B1301" s="73">
        <v>12</v>
      </c>
      <c r="C1301" s="5" t="s">
        <v>600</v>
      </c>
      <c r="D1301" s="5" t="s">
        <v>628</v>
      </c>
      <c r="E1301" s="70" t="s">
        <v>13</v>
      </c>
      <c r="F1301" s="71">
        <v>4.8</v>
      </c>
      <c r="G1301" s="71">
        <v>0.10166666666666667</v>
      </c>
      <c r="H1301" s="71">
        <v>6.5000000000000002E-2</v>
      </c>
      <c r="I1301" s="71">
        <v>1.8666666666666668E-2</v>
      </c>
      <c r="J1301" s="71">
        <v>0</v>
      </c>
      <c r="K1301" s="71">
        <v>0.21800000000000003</v>
      </c>
      <c r="L1301" s="71">
        <v>2.9333333333333333E-2</v>
      </c>
      <c r="M1301" s="72">
        <v>0.43266666666666664</v>
      </c>
      <c r="N1301" s="23">
        <v>-0.32652777777777781</v>
      </c>
      <c r="O1301" s="16">
        <v>11.274666666666667</v>
      </c>
      <c r="P1301" s="15">
        <v>90</v>
      </c>
      <c r="Q1301" s="15">
        <f>IFERROR(Table37[[#This Row],[Total]]/Table37[[#This Row],[Mins]]*Table37[[#This Row],[Adj mins]],0)</f>
        <v>3.4537606433301797</v>
      </c>
      <c r="R1301" s="15">
        <v>1.5</v>
      </c>
      <c r="S1301" s="16">
        <v>22</v>
      </c>
      <c r="T1301" s="17">
        <v>0</v>
      </c>
      <c r="U1301" s="16">
        <v>4</v>
      </c>
      <c r="V1301" s="71">
        <v>0.7</v>
      </c>
      <c r="W1301" s="401" t="str">
        <f>IF(ISNA(MATCH($D1301,'My Squad'!$C$2:$C$16,0)),"","Yes")</f>
        <v/>
      </c>
    </row>
    <row r="1302" spans="1:23" ht="15.75" thickBot="1" x14ac:dyDescent="0.3">
      <c r="A1302" s="577">
        <v>277</v>
      </c>
      <c r="B1302" s="73">
        <v>12</v>
      </c>
      <c r="C1302" s="5" t="s">
        <v>600</v>
      </c>
      <c r="D1302" s="5" t="s">
        <v>629</v>
      </c>
      <c r="E1302" s="70" t="s">
        <v>13</v>
      </c>
      <c r="F1302" s="71">
        <v>4.5</v>
      </c>
      <c r="G1302" s="71">
        <v>8.3333333333333332E-3</v>
      </c>
      <c r="H1302" s="71">
        <v>0</v>
      </c>
      <c r="I1302" s="71">
        <v>6.6666666666666664E-4</v>
      </c>
      <c r="J1302" s="71">
        <v>0</v>
      </c>
      <c r="K1302" s="71">
        <v>9.6666666666666672E-3</v>
      </c>
      <c r="L1302" s="71">
        <v>1E-3</v>
      </c>
      <c r="M1302" s="72">
        <v>1.9666666666666666E-2</v>
      </c>
      <c r="N1302" s="23">
        <v>-0.44007407407407406</v>
      </c>
      <c r="O1302" s="16">
        <v>0.48</v>
      </c>
      <c r="P1302" s="15">
        <v>90</v>
      </c>
      <c r="Q1302" s="15">
        <f>IFERROR(Table37[[#This Row],[Total]]/Table37[[#This Row],[Mins]]*Table37[[#This Row],[Adj mins]],0)</f>
        <v>3.6875</v>
      </c>
      <c r="R1302" s="15">
        <v>1.6</v>
      </c>
      <c r="S1302" s="16">
        <v>36</v>
      </c>
      <c r="T1302" s="17">
        <v>4.0000000000000001E-3</v>
      </c>
      <c r="U1302" s="16">
        <v>6</v>
      </c>
      <c r="V1302" s="71">
        <v>1.5</v>
      </c>
      <c r="W1302" s="401" t="str">
        <f>IF(ISNA(MATCH($D1302,'My Squad'!$C$2:$C$16,0)),"","Yes")</f>
        <v/>
      </c>
    </row>
    <row r="1303" spans="1:23" ht="15.75" thickBot="1" x14ac:dyDescent="0.3">
      <c r="A1303" s="577">
        <v>611</v>
      </c>
      <c r="B1303" s="73">
        <v>12</v>
      </c>
      <c r="C1303" s="5" t="s">
        <v>600</v>
      </c>
      <c r="D1303" s="5" t="s">
        <v>1524</v>
      </c>
      <c r="E1303" s="70" t="s">
        <v>13</v>
      </c>
      <c r="F1303" s="71">
        <v>5.8</v>
      </c>
      <c r="G1303" s="71">
        <v>0.27833333333333332</v>
      </c>
      <c r="H1303" s="71">
        <v>0.14000000000000001</v>
      </c>
      <c r="I1303" s="71">
        <v>4.2000000000000003E-2</v>
      </c>
      <c r="J1303" s="71">
        <v>0</v>
      </c>
      <c r="K1303" s="71">
        <v>0.52133333333333332</v>
      </c>
      <c r="L1303" s="71">
        <v>8.433333333333333E-2</v>
      </c>
      <c r="M1303" s="72">
        <v>1.0660000000000001</v>
      </c>
      <c r="N1303" s="23">
        <v>-0.16103448275862067</v>
      </c>
      <c r="O1303" s="16">
        <v>26.280333333333335</v>
      </c>
      <c r="P1303" s="15">
        <v>90</v>
      </c>
      <c r="Q1303" s="15">
        <f>IFERROR(Table37[[#This Row],[Total]]/Table37[[#This Row],[Mins]]*Table37[[#This Row],[Adj mins]],0)</f>
        <v>3.6506386271102595</v>
      </c>
      <c r="R1303" s="15">
        <v>4.4000000000000004</v>
      </c>
      <c r="S1303" s="16">
        <v>44</v>
      </c>
      <c r="T1303" s="17">
        <v>2E-3</v>
      </c>
      <c r="U1303" s="16">
        <v>22</v>
      </c>
      <c r="V1303" s="71">
        <v>2.4</v>
      </c>
      <c r="W1303" s="401" t="str">
        <f>IF(ISNA(MATCH($D1303,'My Squad'!$C$2:$C$16,0)),"","Yes")</f>
        <v/>
      </c>
    </row>
    <row r="1304" spans="1:23" ht="15.75" thickBot="1" x14ac:dyDescent="0.3">
      <c r="A1304" s="577">
        <v>631</v>
      </c>
      <c r="B1304" s="73">
        <v>12</v>
      </c>
      <c r="C1304" s="5" t="s">
        <v>600</v>
      </c>
      <c r="D1304" s="5" t="s">
        <v>1525</v>
      </c>
      <c r="E1304" s="70" t="s">
        <v>13</v>
      </c>
      <c r="F1304" s="71">
        <v>5.5</v>
      </c>
      <c r="G1304" s="71">
        <v>0.59666666666666668</v>
      </c>
      <c r="H1304" s="71">
        <v>0.313</v>
      </c>
      <c r="I1304" s="71">
        <v>9.6666666666666665E-2</v>
      </c>
      <c r="J1304" s="71">
        <v>0</v>
      </c>
      <c r="K1304" s="71">
        <v>1.2416666666666667</v>
      </c>
      <c r="L1304" s="71">
        <v>0.16500000000000001</v>
      </c>
      <c r="M1304" s="72">
        <v>2.4129999999999998</v>
      </c>
      <c r="N1304" s="23">
        <v>7.5090909090909055E-2</v>
      </c>
      <c r="O1304" s="16">
        <v>62.165666666666667</v>
      </c>
      <c r="P1304" s="15">
        <v>90</v>
      </c>
      <c r="Q1304" s="15">
        <f>IFERROR(Table37[[#This Row],[Total]]/Table37[[#This Row],[Mins]]*Table37[[#This Row],[Adj mins]],0)</f>
        <v>3.4934074006552378</v>
      </c>
      <c r="R1304" s="15">
        <v>3.6</v>
      </c>
      <c r="S1304" s="16">
        <v>46</v>
      </c>
      <c r="T1304" s="17">
        <v>0</v>
      </c>
      <c r="U1304" s="16">
        <v>12</v>
      </c>
      <c r="V1304" s="71">
        <v>1.7</v>
      </c>
      <c r="W1304" s="401" t="str">
        <f>IF(ISNA(MATCH($D1304,'My Squad'!$C$2:$C$16,0)),"","Yes")</f>
        <v/>
      </c>
    </row>
    <row r="1305" spans="1:23" ht="15.75" thickBot="1" x14ac:dyDescent="0.3">
      <c r="A1305" s="577">
        <v>632</v>
      </c>
      <c r="B1305" s="73">
        <v>12</v>
      </c>
      <c r="C1305" s="5" t="s">
        <v>600</v>
      </c>
      <c r="D1305" s="5" t="s">
        <v>1526</v>
      </c>
      <c r="E1305" s="70" t="s">
        <v>13</v>
      </c>
      <c r="F1305" s="71">
        <v>5</v>
      </c>
      <c r="G1305" s="71">
        <v>0</v>
      </c>
      <c r="H1305" s="71">
        <v>0</v>
      </c>
      <c r="I1305" s="71">
        <v>0</v>
      </c>
      <c r="J1305" s="71">
        <v>0</v>
      </c>
      <c r="K1305" s="71">
        <v>0</v>
      </c>
      <c r="L1305" s="71">
        <v>0</v>
      </c>
      <c r="M1305" s="72">
        <v>0</v>
      </c>
      <c r="N1305" s="23">
        <v>-0.4</v>
      </c>
      <c r="O1305" s="16">
        <v>0</v>
      </c>
      <c r="P1305" s="15">
        <v>90</v>
      </c>
      <c r="Q1305" s="15">
        <f>IFERROR(Table37[[#This Row],[Total]]/Table37[[#This Row],[Mins]]*Table37[[#This Row],[Adj mins]],0)</f>
        <v>0</v>
      </c>
      <c r="R1305" s="15">
        <v>2.6</v>
      </c>
      <c r="S1305" s="16">
        <v>48</v>
      </c>
      <c r="T1305" s="17">
        <v>0</v>
      </c>
      <c r="U1305" s="16">
        <v>7</v>
      </c>
      <c r="V1305" s="71">
        <v>1.4</v>
      </c>
      <c r="W1305" s="401" t="str">
        <f>IF(ISNA(MATCH($D1305,'My Squad'!$C$2:$C$16,0)),"","Yes")</f>
        <v/>
      </c>
    </row>
    <row r="1306" spans="1:23" ht="15.75" thickBot="1" x14ac:dyDescent="0.3">
      <c r="A1306" s="577">
        <v>619</v>
      </c>
      <c r="B1306" s="73">
        <v>12</v>
      </c>
      <c r="C1306" s="5" t="s">
        <v>600</v>
      </c>
      <c r="D1306" s="5" t="s">
        <v>1527</v>
      </c>
      <c r="E1306" s="70" t="s">
        <v>13</v>
      </c>
      <c r="F1306" s="71">
        <v>4.5</v>
      </c>
      <c r="G1306" s="71">
        <v>1.1666666666666667E-2</v>
      </c>
      <c r="H1306" s="71">
        <v>8.0000000000000002E-3</v>
      </c>
      <c r="I1306" s="71">
        <v>1.6666666666666668E-3</v>
      </c>
      <c r="J1306" s="71">
        <v>0</v>
      </c>
      <c r="K1306" s="71">
        <v>3.6333333333333329E-2</v>
      </c>
      <c r="L1306" s="71">
        <v>2.6666666666666666E-3</v>
      </c>
      <c r="M1306" s="72">
        <v>6.0333333333333336E-2</v>
      </c>
      <c r="N1306" s="23">
        <v>-0.43103703703703705</v>
      </c>
      <c r="O1306" s="16">
        <v>1.8206666666666667</v>
      </c>
      <c r="P1306" s="15">
        <v>90</v>
      </c>
      <c r="Q1306" s="15">
        <f>IFERROR(Table37[[#This Row],[Total]]/Table37[[#This Row],[Mins]]*Table37[[#This Row],[Adj mins]],0)</f>
        <v>2.9824240205053094</v>
      </c>
      <c r="R1306" s="15">
        <v>1.9</v>
      </c>
      <c r="S1306" s="16">
        <v>56</v>
      </c>
      <c r="T1306" s="17">
        <v>0</v>
      </c>
      <c r="U1306" s="16">
        <v>5</v>
      </c>
      <c r="V1306" s="71">
        <v>1.7</v>
      </c>
      <c r="W1306" s="401" t="str">
        <f>IF(ISNA(MATCH($D1306,'My Squad'!$C$2:$C$16,0)),"","Yes")</f>
        <v/>
      </c>
    </row>
    <row r="1307" spans="1:23" ht="15.75" thickBot="1" x14ac:dyDescent="0.3">
      <c r="A1307" s="577">
        <v>268</v>
      </c>
      <c r="B1307" s="73">
        <v>12</v>
      </c>
      <c r="C1307" s="5" t="s">
        <v>600</v>
      </c>
      <c r="D1307" s="5" t="s">
        <v>630</v>
      </c>
      <c r="E1307" s="70" t="s">
        <v>15</v>
      </c>
      <c r="F1307" s="71">
        <v>5.7</v>
      </c>
      <c r="G1307" s="71">
        <v>1.1639999999999999</v>
      </c>
      <c r="H1307" s="71">
        <v>0.13</v>
      </c>
      <c r="I1307" s="71">
        <v>0</v>
      </c>
      <c r="J1307" s="71">
        <v>0</v>
      </c>
      <c r="K1307" s="71">
        <v>1.3673333333333333</v>
      </c>
      <c r="L1307" s="71">
        <v>0.37633333333333335</v>
      </c>
      <c r="M1307" s="72">
        <v>3.0376666666666665</v>
      </c>
      <c r="N1307" s="23">
        <v>0.18204678362573096</v>
      </c>
      <c r="O1307" s="16">
        <v>72.775666666666666</v>
      </c>
      <c r="P1307" s="15">
        <v>90</v>
      </c>
      <c r="Q1307" s="15">
        <f>IFERROR(Table37[[#This Row],[Total]]/Table37[[#This Row],[Mins]]*Table37[[#This Row],[Adj mins]],0)</f>
        <v>3.7566127872411563</v>
      </c>
      <c r="R1307" s="15">
        <v>7</v>
      </c>
      <c r="S1307" s="16">
        <v>70</v>
      </c>
      <c r="T1307" s="17">
        <v>5.7000000000000002E-2</v>
      </c>
      <c r="U1307" s="16">
        <v>38</v>
      </c>
      <c r="V1307" s="71">
        <v>4.2</v>
      </c>
      <c r="W1307" s="401" t="str">
        <f>IF(ISNA(MATCH($D1307,'My Squad'!$C$2:$C$16,0)),"","Yes")</f>
        <v/>
      </c>
    </row>
    <row r="1308" spans="1:23" ht="15.75" thickBot="1" x14ac:dyDescent="0.3">
      <c r="A1308" s="577">
        <v>272</v>
      </c>
      <c r="B1308" s="73">
        <v>12</v>
      </c>
      <c r="C1308" s="5" t="s">
        <v>600</v>
      </c>
      <c r="D1308" s="5" t="s">
        <v>631</v>
      </c>
      <c r="E1308" s="70" t="s">
        <v>15</v>
      </c>
      <c r="F1308" s="71">
        <v>5.4</v>
      </c>
      <c r="G1308" s="71">
        <v>0.34266666666666667</v>
      </c>
      <c r="H1308" s="71">
        <v>0.04</v>
      </c>
      <c r="I1308" s="71">
        <v>0</v>
      </c>
      <c r="J1308" s="71">
        <v>0</v>
      </c>
      <c r="K1308" s="71">
        <v>0.31633333333333336</v>
      </c>
      <c r="L1308" s="71">
        <v>0.111</v>
      </c>
      <c r="M1308" s="72">
        <v>0.81</v>
      </c>
      <c r="N1308" s="23">
        <v>-0.22037037037037036</v>
      </c>
      <c r="O1308" s="16">
        <v>15.998666666666667</v>
      </c>
      <c r="P1308" s="15">
        <v>90</v>
      </c>
      <c r="Q1308" s="15">
        <f>IFERROR(Table37[[#This Row],[Total]]/Table37[[#This Row],[Mins]]*Table37[[#This Row],[Adj mins]],0)</f>
        <v>4.5566297191432623</v>
      </c>
      <c r="R1308" s="15">
        <v>1.6</v>
      </c>
      <c r="S1308" s="16">
        <v>24</v>
      </c>
      <c r="T1308" s="17">
        <v>0</v>
      </c>
      <c r="U1308" s="16">
        <v>16</v>
      </c>
      <c r="V1308" s="71">
        <v>2.7</v>
      </c>
      <c r="W1308" s="401" t="str">
        <f>IF(ISNA(MATCH($D1308,'My Squad'!$C$2:$C$16,0)),"","Yes")</f>
        <v/>
      </c>
    </row>
    <row r="1309" spans="1:23" ht="15.75" thickBot="1" x14ac:dyDescent="0.3">
      <c r="A1309" s="577">
        <v>260</v>
      </c>
      <c r="B1309" s="73">
        <v>12</v>
      </c>
      <c r="C1309" s="5" t="s">
        <v>600</v>
      </c>
      <c r="D1309" s="5" t="s">
        <v>1528</v>
      </c>
      <c r="E1309" s="70" t="s">
        <v>15</v>
      </c>
      <c r="F1309" s="71">
        <v>4.8</v>
      </c>
      <c r="G1309" s="71">
        <v>0.06</v>
      </c>
      <c r="H1309" s="71">
        <v>8.0000000000000002E-3</v>
      </c>
      <c r="I1309" s="71">
        <v>0</v>
      </c>
      <c r="J1309" s="71">
        <v>0</v>
      </c>
      <c r="K1309" s="71">
        <v>6.933333333333333E-2</v>
      </c>
      <c r="L1309" s="71">
        <v>1.9333333333333334E-2</v>
      </c>
      <c r="M1309" s="72">
        <v>0.15666666666666668</v>
      </c>
      <c r="N1309" s="23">
        <v>-0.3840277777777778</v>
      </c>
      <c r="O1309" s="16">
        <v>3.39</v>
      </c>
      <c r="P1309" s="15">
        <v>90</v>
      </c>
      <c r="Q1309" s="15">
        <f>IFERROR(Table37[[#This Row],[Total]]/Table37[[#This Row],[Mins]]*Table37[[#This Row],[Adj mins]],0)</f>
        <v>4.1592920353982299</v>
      </c>
      <c r="R1309" s="15">
        <v>0.4</v>
      </c>
      <c r="S1309" s="16">
        <v>12</v>
      </c>
      <c r="T1309" s="17">
        <v>3.0000000000000001E-3</v>
      </c>
      <c r="U1309" s="16">
        <v>1</v>
      </c>
      <c r="V1309" s="71">
        <v>0.3</v>
      </c>
      <c r="W1309" s="401" t="str">
        <f>IF(ISNA(MATCH($D1309,'My Squad'!$C$2:$C$16,0)),"","Yes")</f>
        <v/>
      </c>
    </row>
    <row r="1310" spans="1:23" ht="15.75" thickBot="1" x14ac:dyDescent="0.3">
      <c r="A1310" s="577">
        <v>276</v>
      </c>
      <c r="B1310" s="73">
        <v>12</v>
      </c>
      <c r="C1310" s="5" t="s">
        <v>600</v>
      </c>
      <c r="D1310" s="5" t="s">
        <v>632</v>
      </c>
      <c r="E1310" s="70" t="s">
        <v>15</v>
      </c>
      <c r="F1310" s="71">
        <v>4.5</v>
      </c>
      <c r="G1310" s="71">
        <v>1.0666666666666666E-2</v>
      </c>
      <c r="H1310" s="71">
        <v>1E-3</v>
      </c>
      <c r="I1310" s="71">
        <v>0</v>
      </c>
      <c r="J1310" s="71">
        <v>0</v>
      </c>
      <c r="K1310" s="71">
        <v>7.6666666666666662E-3</v>
      </c>
      <c r="L1310" s="71">
        <v>4.0000000000000001E-3</v>
      </c>
      <c r="M1310" s="72">
        <v>2.3333333333333334E-2</v>
      </c>
      <c r="N1310" s="23">
        <v>-0.43925925925925924</v>
      </c>
      <c r="O1310" s="16">
        <v>0.4</v>
      </c>
      <c r="P1310" s="15">
        <v>90</v>
      </c>
      <c r="Q1310" s="15">
        <f>IFERROR(Table37[[#This Row],[Total]]/Table37[[#This Row],[Mins]]*Table37[[#This Row],[Adj mins]],0)</f>
        <v>5.25</v>
      </c>
      <c r="R1310" s="15">
        <v>0</v>
      </c>
      <c r="S1310" s="16" t="s">
        <v>374</v>
      </c>
      <c r="T1310" s="17">
        <v>8.0000000000000002E-3</v>
      </c>
      <c r="U1310" s="16">
        <v>0</v>
      </c>
      <c r="V1310" s="71">
        <v>0</v>
      </c>
      <c r="W1310" s="401" t="str">
        <f>IF(ISNA(MATCH($D1310,'My Squad'!$C$2:$C$16,0)),"","Yes")</f>
        <v/>
      </c>
    </row>
    <row r="1311" spans="1:23" ht="15.75" thickBot="1" x14ac:dyDescent="0.3">
      <c r="A1311" s="577">
        <v>293</v>
      </c>
      <c r="B1311" s="73">
        <v>12</v>
      </c>
      <c r="C1311" s="5" t="s">
        <v>601</v>
      </c>
      <c r="D1311" s="5" t="s">
        <v>633</v>
      </c>
      <c r="E1311" s="70" t="s">
        <v>16</v>
      </c>
      <c r="F1311" s="71">
        <v>4.5</v>
      </c>
      <c r="G1311" s="71">
        <v>0</v>
      </c>
      <c r="H1311" s="71">
        <v>0</v>
      </c>
      <c r="I1311" s="71">
        <v>-0.45300000000000001</v>
      </c>
      <c r="J1311" s="71">
        <v>1.1326666666666667</v>
      </c>
      <c r="K1311" s="71">
        <v>2.02</v>
      </c>
      <c r="L1311" s="71">
        <v>0.11666666666666667</v>
      </c>
      <c r="M1311" s="72">
        <v>2.8163333333333331</v>
      </c>
      <c r="N1311" s="23">
        <v>0.18140740740740735</v>
      </c>
      <c r="O1311" s="16">
        <v>87.75</v>
      </c>
      <c r="P1311" s="15">
        <v>90</v>
      </c>
      <c r="Q1311" s="15">
        <f>IFERROR(Table37[[#This Row],[Total]]/Table37[[#This Row],[Mins]]*Table37[[#This Row],[Adj mins]],0)</f>
        <v>2.8885470085470084</v>
      </c>
      <c r="R1311" s="15">
        <v>9</v>
      </c>
      <c r="S1311" s="16">
        <v>90</v>
      </c>
      <c r="T1311" s="17">
        <v>0.01</v>
      </c>
      <c r="U1311" s="16">
        <v>25</v>
      </c>
      <c r="V1311" s="71">
        <v>2.8</v>
      </c>
      <c r="W1311" s="401" t="str">
        <f>IF(ISNA(MATCH($D1311,'My Squad'!$C$2:$C$16,0)),"","Yes")</f>
        <v/>
      </c>
    </row>
    <row r="1312" spans="1:23" ht="15.75" thickBot="1" x14ac:dyDescent="0.3">
      <c r="A1312" s="577">
        <v>294</v>
      </c>
      <c r="B1312" s="73">
        <v>12</v>
      </c>
      <c r="C1312" s="5" t="s">
        <v>601</v>
      </c>
      <c r="D1312" s="5" t="s">
        <v>634</v>
      </c>
      <c r="E1312" s="70" t="s">
        <v>16</v>
      </c>
      <c r="F1312" s="71">
        <v>4</v>
      </c>
      <c r="G1312" s="71">
        <v>0</v>
      </c>
      <c r="H1312" s="71">
        <v>0</v>
      </c>
      <c r="I1312" s="71">
        <v>-2.3333333333333331E-3</v>
      </c>
      <c r="J1312" s="71">
        <v>3.6666666666666666E-3</v>
      </c>
      <c r="K1312" s="71">
        <v>7.3333333333333332E-3</v>
      </c>
      <c r="L1312" s="71">
        <v>0</v>
      </c>
      <c r="M1312" s="72">
        <v>8.6666666666666663E-3</v>
      </c>
      <c r="N1312" s="23">
        <v>-0.49783333333333335</v>
      </c>
      <c r="O1312" s="16">
        <v>0.33</v>
      </c>
      <c r="P1312" s="15">
        <v>90</v>
      </c>
      <c r="Q1312" s="15">
        <f>IFERROR(Table37[[#This Row],[Total]]/Table37[[#This Row],[Mins]]*Table37[[#This Row],[Adj mins]],0)</f>
        <v>2.3636363636363638</v>
      </c>
      <c r="R1312" s="15">
        <v>0</v>
      </c>
      <c r="S1312" s="16">
        <v>0</v>
      </c>
      <c r="T1312" s="17">
        <v>6.0000000000000001E-3</v>
      </c>
      <c r="U1312" s="16">
        <v>0</v>
      </c>
      <c r="V1312" s="71">
        <v>0</v>
      </c>
      <c r="W1312" s="401" t="str">
        <f>IF(ISNA(MATCH($D1312,'My Squad'!$C$2:$C$16,0)),"","Yes")</f>
        <v/>
      </c>
    </row>
    <row r="1313" spans="1:23" ht="15.75" thickBot="1" x14ac:dyDescent="0.3">
      <c r="A1313" s="577">
        <v>304</v>
      </c>
      <c r="B1313" s="73">
        <v>12</v>
      </c>
      <c r="C1313" s="5" t="s">
        <v>601</v>
      </c>
      <c r="D1313" s="5" t="s">
        <v>635</v>
      </c>
      <c r="E1313" s="70" t="s">
        <v>16</v>
      </c>
      <c r="F1313" s="71">
        <v>4</v>
      </c>
      <c r="G1313" s="71">
        <v>0</v>
      </c>
      <c r="H1313" s="71">
        <v>0</v>
      </c>
      <c r="I1313" s="71">
        <v>-1.1000000000000001E-2</v>
      </c>
      <c r="J1313" s="71">
        <v>2.3666666666666666E-2</v>
      </c>
      <c r="K1313" s="71">
        <v>4.066666666666667E-2</v>
      </c>
      <c r="L1313" s="71">
        <v>5.0000000000000001E-3</v>
      </c>
      <c r="M1313" s="72">
        <v>5.8333333333333334E-2</v>
      </c>
      <c r="N1313" s="23">
        <v>-0.48541666666666666</v>
      </c>
      <c r="O1313" s="16">
        <v>1.8376666666666666</v>
      </c>
      <c r="P1313" s="15">
        <v>90</v>
      </c>
      <c r="Q1313" s="15">
        <f>IFERROR(Table37[[#This Row],[Total]]/Table37[[#This Row],[Mins]]*Table37[[#This Row],[Adj mins]],0)</f>
        <v>2.8568837293669507</v>
      </c>
      <c r="R1313" s="15">
        <v>0</v>
      </c>
      <c r="S1313" s="16" t="s">
        <v>374</v>
      </c>
      <c r="T1313" s="17">
        <v>0</v>
      </c>
      <c r="U1313" s="16">
        <v>0</v>
      </c>
      <c r="V1313" s="71">
        <v>0</v>
      </c>
      <c r="W1313" s="401" t="str">
        <f>IF(ISNA(MATCH($D1313,'My Squad'!$C$2:$C$16,0)),"","Yes")</f>
        <v/>
      </c>
    </row>
    <row r="1314" spans="1:23" ht="15.75" thickBot="1" x14ac:dyDescent="0.3">
      <c r="A1314" s="577">
        <v>308</v>
      </c>
      <c r="B1314" s="73">
        <v>12</v>
      </c>
      <c r="C1314" s="5" t="s">
        <v>601</v>
      </c>
      <c r="D1314" s="5" t="s">
        <v>636</v>
      </c>
      <c r="E1314" s="70" t="s">
        <v>16</v>
      </c>
      <c r="F1314" s="71">
        <v>4</v>
      </c>
      <c r="G1314" s="71">
        <v>0</v>
      </c>
      <c r="H1314" s="71">
        <v>0</v>
      </c>
      <c r="I1314" s="71">
        <v>1E-3</v>
      </c>
      <c r="J1314" s="71">
        <v>1.3333333333333333E-3</v>
      </c>
      <c r="K1314" s="71">
        <v>1.3333333333333333E-3</v>
      </c>
      <c r="L1314" s="71">
        <v>0</v>
      </c>
      <c r="M1314" s="72">
        <v>3.6666666666666666E-3</v>
      </c>
      <c r="N1314" s="23">
        <v>-0.49908333333333332</v>
      </c>
      <c r="O1314" s="16">
        <v>0.06</v>
      </c>
      <c r="P1314" s="15">
        <v>90</v>
      </c>
      <c r="Q1314" s="15">
        <f>IFERROR(Table37[[#This Row],[Total]]/Table37[[#This Row],[Mins]]*Table37[[#This Row],[Adj mins]],0)</f>
        <v>5.5</v>
      </c>
      <c r="R1314" s="15">
        <v>0</v>
      </c>
      <c r="S1314" s="16">
        <v>0</v>
      </c>
      <c r="T1314" s="17">
        <v>2.3E-2</v>
      </c>
      <c r="U1314" s="16">
        <v>0</v>
      </c>
      <c r="V1314" s="71">
        <v>0</v>
      </c>
      <c r="W1314" s="401" t="str">
        <f>IF(ISNA(MATCH($D1314,'My Squad'!$C$2:$C$16,0)),"","Yes")</f>
        <v/>
      </c>
    </row>
    <row r="1315" spans="1:23" ht="15.75" thickBot="1" x14ac:dyDescent="0.3">
      <c r="A1315" s="577">
        <v>295</v>
      </c>
      <c r="B1315" s="73">
        <v>12</v>
      </c>
      <c r="C1315" s="5" t="s">
        <v>601</v>
      </c>
      <c r="D1315" s="5" t="s">
        <v>637</v>
      </c>
      <c r="E1315" s="70" t="s">
        <v>14</v>
      </c>
      <c r="F1315" s="71">
        <v>4.5999999999999996</v>
      </c>
      <c r="G1315" s="71">
        <v>0.20599999999999999</v>
      </c>
      <c r="H1315" s="71">
        <v>0.15</v>
      </c>
      <c r="I1315" s="71">
        <v>-0.4423333333333333</v>
      </c>
      <c r="J1315" s="71">
        <v>0</v>
      </c>
      <c r="K1315" s="71">
        <v>1.8273333333333333</v>
      </c>
      <c r="L1315" s="71">
        <v>0.14033333333333334</v>
      </c>
      <c r="M1315" s="72">
        <v>1.8813333333333333</v>
      </c>
      <c r="N1315" s="23">
        <v>-2.579710144927537E-2</v>
      </c>
      <c r="O1315" s="16">
        <v>84.648333333333326</v>
      </c>
      <c r="P1315" s="15">
        <v>90</v>
      </c>
      <c r="Q1315" s="15">
        <f>IFERROR(Table37[[#This Row],[Total]]/Table37[[#This Row],[Mins]]*Table37[[#This Row],[Adj mins]],0)</f>
        <v>2.0002756502392254</v>
      </c>
      <c r="R1315" s="15">
        <v>9</v>
      </c>
      <c r="S1315" s="16">
        <v>90</v>
      </c>
      <c r="T1315" s="17">
        <v>4.8000000000000001E-2</v>
      </c>
      <c r="U1315" s="16">
        <v>31</v>
      </c>
      <c r="V1315" s="71">
        <v>3.4</v>
      </c>
      <c r="W1315" s="401" t="str">
        <f>IF(ISNA(MATCH($D1315,'My Squad'!$C$2:$C$16,0)),"","Yes")</f>
        <v/>
      </c>
    </row>
    <row r="1316" spans="1:23" ht="15.75" thickBot="1" x14ac:dyDescent="0.3">
      <c r="A1316" s="577">
        <v>296</v>
      </c>
      <c r="B1316" s="73">
        <v>12</v>
      </c>
      <c r="C1316" s="5" t="s">
        <v>601</v>
      </c>
      <c r="D1316" s="5" t="s">
        <v>1529</v>
      </c>
      <c r="E1316" s="70" t="s">
        <v>14</v>
      </c>
      <c r="F1316" s="71">
        <v>4.5</v>
      </c>
      <c r="G1316" s="71">
        <v>0</v>
      </c>
      <c r="H1316" s="71">
        <v>0</v>
      </c>
      <c r="I1316" s="71">
        <v>0</v>
      </c>
      <c r="J1316" s="71">
        <v>0</v>
      </c>
      <c r="K1316" s="71">
        <v>0</v>
      </c>
      <c r="L1316" s="71">
        <v>0</v>
      </c>
      <c r="M1316" s="72">
        <v>0</v>
      </c>
      <c r="N1316" s="23">
        <v>-0.44444444444444442</v>
      </c>
      <c r="O1316" s="16">
        <v>0</v>
      </c>
      <c r="P1316" s="15">
        <v>90</v>
      </c>
      <c r="Q1316" s="15">
        <f>IFERROR(Table37[[#This Row],[Total]]/Table37[[#This Row],[Mins]]*Table37[[#This Row],[Adj mins]],0)</f>
        <v>0</v>
      </c>
      <c r="R1316" s="15">
        <v>7.6</v>
      </c>
      <c r="S1316" s="16">
        <v>85</v>
      </c>
      <c r="T1316" s="17">
        <v>1E-3</v>
      </c>
      <c r="U1316" s="16">
        <v>12</v>
      </c>
      <c r="V1316" s="71">
        <v>1.5</v>
      </c>
      <c r="W1316" s="401" t="str">
        <f>IF(ISNA(MATCH($D1316,'My Squad'!$C$2:$C$16,0)),"","Yes")</f>
        <v/>
      </c>
    </row>
    <row r="1317" spans="1:23" ht="15.75" thickBot="1" x14ac:dyDescent="0.3">
      <c r="A1317" s="577">
        <v>302</v>
      </c>
      <c r="B1317" s="73">
        <v>12</v>
      </c>
      <c r="C1317" s="5" t="s">
        <v>601</v>
      </c>
      <c r="D1317" s="5" t="s">
        <v>1530</v>
      </c>
      <c r="E1317" s="70" t="s">
        <v>14</v>
      </c>
      <c r="F1317" s="71">
        <v>4.3</v>
      </c>
      <c r="G1317" s="71">
        <v>0.188</v>
      </c>
      <c r="H1317" s="71">
        <v>0.26600000000000001</v>
      </c>
      <c r="I1317" s="71">
        <v>-0.29333333333333328</v>
      </c>
      <c r="J1317" s="71">
        <v>0</v>
      </c>
      <c r="K1317" s="71">
        <v>1.0793333333333335</v>
      </c>
      <c r="L1317" s="71">
        <v>0.11266666666666666</v>
      </c>
      <c r="M1317" s="72">
        <v>1.3526666666666667</v>
      </c>
      <c r="N1317" s="23">
        <v>-0.15054263565891474</v>
      </c>
      <c r="O1317" s="16">
        <v>59.786999999999999</v>
      </c>
      <c r="P1317" s="15">
        <v>90</v>
      </c>
      <c r="Q1317" s="15">
        <f>IFERROR(Table37[[#This Row],[Total]]/Table37[[#This Row],[Mins]]*Table37[[#This Row],[Adj mins]],0)</f>
        <v>2.0362286115710773</v>
      </c>
      <c r="R1317" s="15">
        <v>0.7</v>
      </c>
      <c r="S1317" s="16">
        <v>67</v>
      </c>
      <c r="T1317" s="17">
        <v>1E-3</v>
      </c>
      <c r="U1317" s="16">
        <v>0</v>
      </c>
      <c r="V1317" s="71">
        <v>0</v>
      </c>
      <c r="W1317" s="401" t="str">
        <f>IF(ISNA(MATCH($D1317,'My Squad'!$C$2:$C$16,0)),"","Yes")</f>
        <v/>
      </c>
    </row>
    <row r="1318" spans="1:23" ht="15.75" thickBot="1" x14ac:dyDescent="0.3">
      <c r="A1318" s="577">
        <v>288</v>
      </c>
      <c r="B1318" s="73">
        <v>12</v>
      </c>
      <c r="C1318" s="5" t="s">
        <v>601</v>
      </c>
      <c r="D1318" s="5" t="s">
        <v>638</v>
      </c>
      <c r="E1318" s="70" t="s">
        <v>14</v>
      </c>
      <c r="F1318" s="71">
        <v>4</v>
      </c>
      <c r="G1318" s="71">
        <v>2.1999999999999999E-2</v>
      </c>
      <c r="H1318" s="71">
        <v>4.0000000000000001E-3</v>
      </c>
      <c r="I1318" s="71">
        <v>-3.1000000000000003E-2</v>
      </c>
      <c r="J1318" s="71">
        <v>0</v>
      </c>
      <c r="K1318" s="71">
        <v>0.13300000000000001</v>
      </c>
      <c r="L1318" s="71">
        <v>5.6666666666666671E-3</v>
      </c>
      <c r="M1318" s="72">
        <v>0.13366666666666666</v>
      </c>
      <c r="N1318" s="23">
        <v>-0.46658333333333335</v>
      </c>
      <c r="O1318" s="16">
        <v>6.6280000000000001</v>
      </c>
      <c r="P1318" s="15">
        <v>90</v>
      </c>
      <c r="Q1318" s="15">
        <f>IFERROR(Table37[[#This Row],[Total]]/Table37[[#This Row],[Mins]]*Table37[[#This Row],[Adj mins]],0)</f>
        <v>1.8150271575135786</v>
      </c>
      <c r="R1318" s="15">
        <v>0.1</v>
      </c>
      <c r="S1318" s="16">
        <v>8</v>
      </c>
      <c r="T1318" s="17">
        <v>3.0000000000000001E-3</v>
      </c>
      <c r="U1318" s="16">
        <v>0</v>
      </c>
      <c r="V1318" s="71">
        <v>0</v>
      </c>
      <c r="W1318" s="401" t="str">
        <f>IF(ISNA(MATCH($D1318,'My Squad'!$C$2:$C$16,0)),"","Yes")</f>
        <v/>
      </c>
    </row>
    <row r="1319" spans="1:23" ht="15.75" thickBot="1" x14ac:dyDescent="0.3">
      <c r="A1319" s="577">
        <v>291</v>
      </c>
      <c r="B1319" s="73">
        <v>12</v>
      </c>
      <c r="C1319" s="5" t="s">
        <v>601</v>
      </c>
      <c r="D1319" s="5" t="s">
        <v>639</v>
      </c>
      <c r="E1319" s="70" t="s">
        <v>14</v>
      </c>
      <c r="F1319" s="71">
        <v>4.2</v>
      </c>
      <c r="G1319" s="71">
        <v>0.45400000000000001</v>
      </c>
      <c r="H1319" s="71">
        <v>8.8999999999999996E-2</v>
      </c>
      <c r="I1319" s="71">
        <v>-0.44400000000000001</v>
      </c>
      <c r="J1319" s="71">
        <v>0</v>
      </c>
      <c r="K1319" s="71">
        <v>1.6943333333333332</v>
      </c>
      <c r="L1319" s="71">
        <v>0.10633333333333334</v>
      </c>
      <c r="M1319" s="72">
        <v>1.8996666666666666</v>
      </c>
      <c r="N1319" s="23">
        <v>-2.38888888888889E-2</v>
      </c>
      <c r="O1319" s="16">
        <v>85.926333333333332</v>
      </c>
      <c r="P1319" s="15">
        <v>90</v>
      </c>
      <c r="Q1319" s="15">
        <f>IFERROR(Table37[[#This Row],[Total]]/Table37[[#This Row],[Mins]]*Table37[[#This Row],[Adj mins]],0)</f>
        <v>1.9897276349120758</v>
      </c>
      <c r="R1319" s="15">
        <v>9</v>
      </c>
      <c r="S1319" s="16">
        <v>90</v>
      </c>
      <c r="T1319" s="17">
        <v>0.13200000000000001</v>
      </c>
      <c r="U1319" s="16">
        <v>20</v>
      </c>
      <c r="V1319" s="71">
        <v>2.2000000000000002</v>
      </c>
      <c r="W1319" s="401" t="str">
        <f>IF(ISNA(MATCH($D1319,'My Squad'!$C$2:$C$16,0)),"","Yes")</f>
        <v/>
      </c>
    </row>
    <row r="1320" spans="1:23" ht="15.75" thickBot="1" x14ac:dyDescent="0.3">
      <c r="A1320" s="577">
        <v>301</v>
      </c>
      <c r="B1320" s="73">
        <v>12</v>
      </c>
      <c r="C1320" s="5" t="s">
        <v>601</v>
      </c>
      <c r="D1320" s="5" t="s">
        <v>640</v>
      </c>
      <c r="E1320" s="70" t="s">
        <v>14</v>
      </c>
      <c r="F1320" s="71">
        <v>4</v>
      </c>
      <c r="G1320" s="71">
        <v>8.4000000000000005E-2</v>
      </c>
      <c r="H1320" s="71">
        <v>2E-3</v>
      </c>
      <c r="I1320" s="71">
        <v>-0.443</v>
      </c>
      <c r="J1320" s="71">
        <v>0</v>
      </c>
      <c r="K1320" s="71">
        <v>1.7206666666666666</v>
      </c>
      <c r="L1320" s="71">
        <v>9.7333333333333327E-2</v>
      </c>
      <c r="M1320" s="72">
        <v>1.4610000000000001</v>
      </c>
      <c r="N1320" s="23">
        <v>-0.13474999999999998</v>
      </c>
      <c r="O1320" s="16">
        <v>85.667333333333332</v>
      </c>
      <c r="P1320" s="15">
        <v>90</v>
      </c>
      <c r="Q1320" s="15">
        <f>IFERROR(Table37[[#This Row],[Total]]/Table37[[#This Row],[Mins]]*Table37[[#This Row],[Adj mins]],0)</f>
        <v>1.5348907790600852</v>
      </c>
      <c r="R1320" s="15">
        <v>7</v>
      </c>
      <c r="S1320" s="16">
        <v>90</v>
      </c>
      <c r="T1320" s="17">
        <v>1.1000000000000001E-2</v>
      </c>
      <c r="U1320" s="16">
        <v>13</v>
      </c>
      <c r="V1320" s="71">
        <v>1.9</v>
      </c>
      <c r="W1320" s="401" t="str">
        <f>IF(ISNA(MATCH($D1320,'My Squad'!$C$2:$C$16,0)),"","Yes")</f>
        <v/>
      </c>
    </row>
    <row r="1321" spans="1:23" ht="15.75" thickBot="1" x14ac:dyDescent="0.3">
      <c r="A1321" s="577">
        <v>307</v>
      </c>
      <c r="B1321" s="73">
        <v>12</v>
      </c>
      <c r="C1321" s="5" t="s">
        <v>601</v>
      </c>
      <c r="D1321" s="5" t="s">
        <v>641</v>
      </c>
      <c r="E1321" s="70" t="s">
        <v>14</v>
      </c>
      <c r="F1321" s="71">
        <v>4</v>
      </c>
      <c r="G1321" s="71">
        <v>0.02</v>
      </c>
      <c r="H1321" s="71">
        <v>1.2999999999999999E-2</v>
      </c>
      <c r="I1321" s="71">
        <v>-0.111</v>
      </c>
      <c r="J1321" s="71">
        <v>0</v>
      </c>
      <c r="K1321" s="71">
        <v>0.376</v>
      </c>
      <c r="L1321" s="71">
        <v>1.8333333333333333E-2</v>
      </c>
      <c r="M1321" s="72">
        <v>0.31633333333333336</v>
      </c>
      <c r="N1321" s="23">
        <v>-0.42091666666666666</v>
      </c>
      <c r="O1321" s="16">
        <v>20.687000000000001</v>
      </c>
      <c r="P1321" s="15">
        <v>90</v>
      </c>
      <c r="Q1321" s="15">
        <f>IFERROR(Table37[[#This Row],[Total]]/Table37[[#This Row],[Mins]]*Table37[[#This Row],[Adj mins]],0)</f>
        <v>1.3762266157490211</v>
      </c>
      <c r="R1321" s="15">
        <v>2</v>
      </c>
      <c r="S1321" s="16">
        <v>90</v>
      </c>
      <c r="T1321" s="17">
        <v>0.02</v>
      </c>
      <c r="U1321" s="16">
        <v>2</v>
      </c>
      <c r="V1321" s="71">
        <v>1</v>
      </c>
      <c r="W1321" s="401" t="str">
        <f>IF(ISNA(MATCH($D1321,'My Squad'!$C$2:$C$16,0)),"","Yes")</f>
        <v/>
      </c>
    </row>
    <row r="1322" spans="1:23" ht="15.75" thickBot="1" x14ac:dyDescent="0.3">
      <c r="A1322" s="577">
        <v>305</v>
      </c>
      <c r="B1322" s="73">
        <v>12</v>
      </c>
      <c r="C1322" s="5" t="s">
        <v>601</v>
      </c>
      <c r="D1322" s="5" t="s">
        <v>642</v>
      </c>
      <c r="E1322" s="70" t="s">
        <v>14</v>
      </c>
      <c r="F1322" s="71">
        <v>3.9</v>
      </c>
      <c r="G1322" s="71">
        <v>1.7999999999999999E-2</v>
      </c>
      <c r="H1322" s="71">
        <v>0.04</v>
      </c>
      <c r="I1322" s="71">
        <v>-8.5333333333333344E-2</v>
      </c>
      <c r="J1322" s="71">
        <v>0</v>
      </c>
      <c r="K1322" s="71">
        <v>0.30133333333333334</v>
      </c>
      <c r="L1322" s="71">
        <v>1.4999999999999999E-2</v>
      </c>
      <c r="M1322" s="72">
        <v>0.28899999999999998</v>
      </c>
      <c r="N1322" s="23">
        <v>-0.43871794871794872</v>
      </c>
      <c r="O1322" s="16">
        <v>15.056333333333333</v>
      </c>
      <c r="P1322" s="15">
        <v>90</v>
      </c>
      <c r="Q1322" s="15">
        <f>IFERROR(Table37[[#This Row],[Total]]/Table37[[#This Row],[Mins]]*Table37[[#This Row],[Adj mins]],0)</f>
        <v>1.7275122318404215</v>
      </c>
      <c r="R1322" s="15">
        <v>0</v>
      </c>
      <c r="S1322" s="16">
        <v>0</v>
      </c>
      <c r="T1322" s="17">
        <v>9.0000000000000011E-3</v>
      </c>
      <c r="U1322" s="16">
        <v>0</v>
      </c>
      <c r="V1322" s="71">
        <v>0</v>
      </c>
      <c r="W1322" s="401" t="str">
        <f>IF(ISNA(MATCH($D1322,'My Squad'!$C$2:$C$16,0)),"","Yes")</f>
        <v/>
      </c>
    </row>
    <row r="1323" spans="1:23" ht="15.75" thickBot="1" x14ac:dyDescent="0.3">
      <c r="A1323" s="577">
        <v>501</v>
      </c>
      <c r="B1323" s="73">
        <v>12</v>
      </c>
      <c r="C1323" s="5" t="s">
        <v>601</v>
      </c>
      <c r="D1323" s="5" t="s">
        <v>254</v>
      </c>
      <c r="E1323" s="70" t="s">
        <v>13</v>
      </c>
      <c r="F1323" s="71">
        <v>4.9000000000000004</v>
      </c>
      <c r="G1323" s="71">
        <v>6.8333333333333329E-2</v>
      </c>
      <c r="H1323" s="71">
        <v>0.17599999999999999</v>
      </c>
      <c r="I1323" s="71">
        <v>8.7666666666666671E-2</v>
      </c>
      <c r="J1323" s="71">
        <v>0</v>
      </c>
      <c r="K1323" s="71">
        <v>1.4009999999999998</v>
      </c>
      <c r="L1323" s="71">
        <v>3.4000000000000002E-2</v>
      </c>
      <c r="M1323" s="72">
        <v>1.7669999999999999</v>
      </c>
      <c r="N1323" s="23">
        <v>-4.755102040816328E-2</v>
      </c>
      <c r="O1323" s="16">
        <v>78.793333333333337</v>
      </c>
      <c r="P1323" s="15">
        <v>90</v>
      </c>
      <c r="Q1323" s="15">
        <f>IFERROR(Table37[[#This Row],[Total]]/Table37[[#This Row],[Mins]]*Table37[[#This Row],[Adj mins]],0)</f>
        <v>2.0183179626025889</v>
      </c>
      <c r="R1323" s="15">
        <v>4.5</v>
      </c>
      <c r="S1323" s="16">
        <v>67</v>
      </c>
      <c r="T1323" s="17">
        <v>0</v>
      </c>
      <c r="U1323" s="16">
        <v>9</v>
      </c>
      <c r="V1323" s="71">
        <v>1.5</v>
      </c>
      <c r="W1323" s="401" t="str">
        <f>IF(ISNA(MATCH($D1323,'My Squad'!$C$2:$C$16,0)),"","Yes")</f>
        <v/>
      </c>
    </row>
    <row r="1324" spans="1:23" ht="15.75" thickBot="1" x14ac:dyDescent="0.3">
      <c r="A1324" s="577">
        <v>298</v>
      </c>
      <c r="B1324" s="73">
        <v>12</v>
      </c>
      <c r="C1324" s="5" t="s">
        <v>601</v>
      </c>
      <c r="D1324" s="5" t="s">
        <v>643</v>
      </c>
      <c r="E1324" s="70" t="s">
        <v>13</v>
      </c>
      <c r="F1324" s="71">
        <v>5.3</v>
      </c>
      <c r="G1324" s="71">
        <v>0.59833333333333338</v>
      </c>
      <c r="H1324" s="71">
        <v>0.53400000000000003</v>
      </c>
      <c r="I1324" s="71">
        <v>7.4999999999999997E-2</v>
      </c>
      <c r="J1324" s="71">
        <v>0</v>
      </c>
      <c r="K1324" s="71">
        <v>1.4006666666666665</v>
      </c>
      <c r="L1324" s="71">
        <v>9.166666666666666E-2</v>
      </c>
      <c r="M1324" s="72">
        <v>2.6996666666666669</v>
      </c>
      <c r="N1324" s="23">
        <v>0.13201257861635224</v>
      </c>
      <c r="O1324" s="16">
        <v>68.811666666666667</v>
      </c>
      <c r="P1324" s="15">
        <v>90</v>
      </c>
      <c r="Q1324" s="15">
        <f>IFERROR(Table37[[#This Row],[Total]]/Table37[[#This Row],[Mins]]*Table37[[#This Row],[Adj mins]],0)</f>
        <v>3.5309419429844744</v>
      </c>
      <c r="R1324" s="15">
        <v>6</v>
      </c>
      <c r="S1324" s="16">
        <v>60</v>
      </c>
      <c r="T1324" s="17">
        <v>1.1000000000000001E-2</v>
      </c>
      <c r="U1324" s="16">
        <v>28</v>
      </c>
      <c r="V1324" s="71">
        <v>3.1</v>
      </c>
      <c r="W1324" s="401" t="str">
        <f>IF(ISNA(MATCH($D1324,'My Squad'!$C$2:$C$16,0)),"","Yes")</f>
        <v/>
      </c>
    </row>
    <row r="1325" spans="1:23" ht="15.75" thickBot="1" x14ac:dyDescent="0.3">
      <c r="A1325" s="577">
        <v>290</v>
      </c>
      <c r="B1325" s="73">
        <v>12</v>
      </c>
      <c r="C1325" s="5" t="s">
        <v>601</v>
      </c>
      <c r="D1325" s="5" t="s">
        <v>234</v>
      </c>
      <c r="E1325" s="70" t="s">
        <v>13</v>
      </c>
      <c r="F1325" s="71">
        <v>5.2</v>
      </c>
      <c r="G1325" s="71">
        <v>6.6666666666666671E-3</v>
      </c>
      <c r="H1325" s="71">
        <v>2E-3</v>
      </c>
      <c r="I1325" s="71">
        <v>6.6666666666666664E-4</v>
      </c>
      <c r="J1325" s="71">
        <v>0</v>
      </c>
      <c r="K1325" s="71">
        <v>1.3333333333333332E-2</v>
      </c>
      <c r="L1325" s="71">
        <v>1.3333333333333333E-3</v>
      </c>
      <c r="M1325" s="72">
        <v>2.4E-2</v>
      </c>
      <c r="N1325" s="23">
        <v>-0.38</v>
      </c>
      <c r="O1325" s="16">
        <v>0.66</v>
      </c>
      <c r="P1325" s="15">
        <v>90</v>
      </c>
      <c r="Q1325" s="15">
        <f>IFERROR(Table37[[#This Row],[Total]]/Table37[[#This Row],[Mins]]*Table37[[#This Row],[Adj mins]],0)</f>
        <v>3.2727272727272725</v>
      </c>
      <c r="R1325" s="15">
        <v>1.8</v>
      </c>
      <c r="S1325" s="16">
        <v>27</v>
      </c>
      <c r="T1325" s="17">
        <v>1E-3</v>
      </c>
      <c r="U1325" s="16">
        <v>8</v>
      </c>
      <c r="V1325" s="71">
        <v>1.3</v>
      </c>
      <c r="W1325" s="401" t="str">
        <f>IF(ISNA(MATCH($D1325,'My Squad'!$C$2:$C$16,0)),"","Yes")</f>
        <v/>
      </c>
    </row>
    <row r="1326" spans="1:23" ht="15.75" thickBot="1" x14ac:dyDescent="0.3">
      <c r="A1326" s="577">
        <v>299</v>
      </c>
      <c r="B1326" s="73">
        <v>12</v>
      </c>
      <c r="C1326" s="5" t="s">
        <v>601</v>
      </c>
      <c r="D1326" s="5" t="s">
        <v>644</v>
      </c>
      <c r="E1326" s="70" t="s">
        <v>13</v>
      </c>
      <c r="F1326" s="71">
        <v>4.8</v>
      </c>
      <c r="G1326" s="71">
        <v>1.6666666666666666E-2</v>
      </c>
      <c r="H1326" s="71">
        <v>1.7000000000000001E-2</v>
      </c>
      <c r="I1326" s="71">
        <v>4.3333333333333331E-3</v>
      </c>
      <c r="J1326" s="71">
        <v>0</v>
      </c>
      <c r="K1326" s="71">
        <v>5.6333333333333332E-2</v>
      </c>
      <c r="L1326" s="71">
        <v>4.3333333333333331E-3</v>
      </c>
      <c r="M1326" s="72">
        <v>9.8666666666666666E-2</v>
      </c>
      <c r="N1326" s="23">
        <v>-0.39611111111111114</v>
      </c>
      <c r="O1326" s="16">
        <v>2.73</v>
      </c>
      <c r="P1326" s="15">
        <v>90</v>
      </c>
      <c r="Q1326" s="15">
        <f>IFERROR(Table37[[#This Row],[Total]]/Table37[[#This Row],[Mins]]*Table37[[#This Row],[Adj mins]],0)</f>
        <v>3.2527472527472532</v>
      </c>
      <c r="R1326" s="15">
        <v>0.1</v>
      </c>
      <c r="S1326" s="16">
        <v>4</v>
      </c>
      <c r="T1326" s="17">
        <v>0</v>
      </c>
      <c r="U1326" s="16">
        <v>3</v>
      </c>
      <c r="V1326" s="71">
        <v>1</v>
      </c>
      <c r="W1326" s="401" t="str">
        <f>IF(ISNA(MATCH($D1326,'My Squad'!$C$2:$C$16,0)),"","Yes")</f>
        <v/>
      </c>
    </row>
    <row r="1327" spans="1:23" ht="15.75" thickBot="1" x14ac:dyDescent="0.3">
      <c r="A1327" s="577">
        <v>300</v>
      </c>
      <c r="B1327" s="73">
        <v>12</v>
      </c>
      <c r="C1327" s="5" t="s">
        <v>601</v>
      </c>
      <c r="D1327" s="5" t="s">
        <v>645</v>
      </c>
      <c r="E1327" s="70" t="s">
        <v>13</v>
      </c>
      <c r="F1327" s="71">
        <v>5</v>
      </c>
      <c r="G1327" s="71">
        <v>0.12333333333333334</v>
      </c>
      <c r="H1327" s="71">
        <v>0.23300000000000001</v>
      </c>
      <c r="I1327" s="71">
        <v>9.3666666666666662E-2</v>
      </c>
      <c r="J1327" s="71">
        <v>0</v>
      </c>
      <c r="K1327" s="71">
        <v>1.6559999999999999</v>
      </c>
      <c r="L1327" s="71">
        <v>4.7E-2</v>
      </c>
      <c r="M1327" s="72">
        <v>2.153</v>
      </c>
      <c r="N1327" s="23">
        <v>3.0600000000000006E-2</v>
      </c>
      <c r="O1327" s="16">
        <v>85.578666666666663</v>
      </c>
      <c r="P1327" s="15">
        <v>90</v>
      </c>
      <c r="Q1327" s="15">
        <f>IFERROR(Table37[[#This Row],[Total]]/Table37[[#This Row],[Mins]]*Table37[[#This Row],[Adj mins]],0)</f>
        <v>2.2642325190078525</v>
      </c>
      <c r="R1327" s="15">
        <v>8.6</v>
      </c>
      <c r="S1327" s="16">
        <v>86</v>
      </c>
      <c r="T1327" s="17">
        <v>6.0000000000000001E-3</v>
      </c>
      <c r="U1327" s="16">
        <v>27</v>
      </c>
      <c r="V1327" s="71">
        <v>3</v>
      </c>
      <c r="W1327" s="401" t="str">
        <f>IF(ISNA(MATCH($D1327,'My Squad'!$C$2:$C$16,0)),"","Yes")</f>
        <v/>
      </c>
    </row>
    <row r="1328" spans="1:23" ht="15.75" thickBot="1" x14ac:dyDescent="0.3">
      <c r="A1328" s="577">
        <v>285</v>
      </c>
      <c r="B1328" s="73">
        <v>12</v>
      </c>
      <c r="C1328" s="5" t="s">
        <v>601</v>
      </c>
      <c r="D1328" s="5" t="s">
        <v>646</v>
      </c>
      <c r="E1328" s="70" t="s">
        <v>13</v>
      </c>
      <c r="F1328" s="71">
        <v>4.4000000000000004</v>
      </c>
      <c r="G1328" s="71">
        <v>1.1666666666666667E-2</v>
      </c>
      <c r="H1328" s="71">
        <v>3.3000000000000002E-2</v>
      </c>
      <c r="I1328" s="71">
        <v>1.7333333333333333E-2</v>
      </c>
      <c r="J1328" s="71">
        <v>0</v>
      </c>
      <c r="K1328" s="71">
        <v>0.29099999999999998</v>
      </c>
      <c r="L1328" s="71">
        <v>6.3333333333333332E-3</v>
      </c>
      <c r="M1328" s="72">
        <v>0.35933333333333334</v>
      </c>
      <c r="N1328" s="23">
        <v>-0.37287878787878787</v>
      </c>
      <c r="O1328" s="16">
        <v>16.03</v>
      </c>
      <c r="P1328" s="15">
        <v>90</v>
      </c>
      <c r="Q1328" s="15">
        <f>IFERROR(Table37[[#This Row],[Total]]/Table37[[#This Row],[Mins]]*Table37[[#This Row],[Adj mins]],0)</f>
        <v>2.017467248908297</v>
      </c>
      <c r="R1328" s="15">
        <v>0.4</v>
      </c>
      <c r="S1328" s="16">
        <v>11</v>
      </c>
      <c r="T1328" s="17">
        <v>2E-3</v>
      </c>
      <c r="U1328" s="16">
        <v>1</v>
      </c>
      <c r="V1328" s="71">
        <v>0.3</v>
      </c>
      <c r="W1328" s="401" t="str">
        <f>IF(ISNA(MATCH($D1328,'My Squad'!$C$2:$C$16,0)),"","Yes")</f>
        <v/>
      </c>
    </row>
    <row r="1329" spans="1:23" ht="15.75" thickBot="1" x14ac:dyDescent="0.3">
      <c r="A1329" s="577">
        <v>287</v>
      </c>
      <c r="B1329" s="73">
        <v>12</v>
      </c>
      <c r="C1329" s="5" t="s">
        <v>601</v>
      </c>
      <c r="D1329" s="5" t="s">
        <v>647</v>
      </c>
      <c r="E1329" s="70" t="s">
        <v>13</v>
      </c>
      <c r="F1329" s="71">
        <v>4.4000000000000004</v>
      </c>
      <c r="G1329" s="71">
        <v>0</v>
      </c>
      <c r="H1329" s="71">
        <v>0</v>
      </c>
      <c r="I1329" s="71">
        <v>0</v>
      </c>
      <c r="J1329" s="71">
        <v>0</v>
      </c>
      <c r="K1329" s="71">
        <v>0</v>
      </c>
      <c r="L1329" s="71">
        <v>0</v>
      </c>
      <c r="M1329" s="72">
        <v>0</v>
      </c>
      <c r="N1329" s="23">
        <v>-0.45454545454545453</v>
      </c>
      <c r="O1329" s="16">
        <v>0</v>
      </c>
      <c r="P1329" s="15">
        <v>90</v>
      </c>
      <c r="Q1329" s="15">
        <f>IFERROR(Table37[[#This Row],[Total]]/Table37[[#This Row],[Mins]]*Table37[[#This Row],[Adj mins]],0)</f>
        <v>0</v>
      </c>
      <c r="R1329" s="15">
        <v>0.2</v>
      </c>
      <c r="S1329" s="16">
        <v>15</v>
      </c>
      <c r="T1329" s="17">
        <v>4.0000000000000001E-3</v>
      </c>
      <c r="U1329" s="16">
        <v>1</v>
      </c>
      <c r="V1329" s="71">
        <v>1</v>
      </c>
      <c r="W1329" s="401" t="str">
        <f>IF(ISNA(MATCH($D1329,'My Squad'!$C$2:$C$16,0)),"","Yes")</f>
        <v/>
      </c>
    </row>
    <row r="1330" spans="1:23" ht="15.75" thickBot="1" x14ac:dyDescent="0.3">
      <c r="A1330" s="577">
        <v>292</v>
      </c>
      <c r="B1330" s="73">
        <v>12</v>
      </c>
      <c r="C1330" s="5" t="s">
        <v>601</v>
      </c>
      <c r="D1330" s="5" t="s">
        <v>648</v>
      </c>
      <c r="E1330" s="70" t="s">
        <v>13</v>
      </c>
      <c r="F1330" s="71">
        <v>4.4000000000000004</v>
      </c>
      <c r="G1330" s="71">
        <v>5.0000000000000001E-3</v>
      </c>
      <c r="H1330" s="71">
        <v>5.0000000000000001E-3</v>
      </c>
      <c r="I1330" s="71">
        <v>1.3333333333333333E-3</v>
      </c>
      <c r="J1330" s="71">
        <v>0</v>
      </c>
      <c r="K1330" s="71">
        <v>1.4666666666666666E-2</v>
      </c>
      <c r="L1330" s="71">
        <v>1E-3</v>
      </c>
      <c r="M1330" s="72">
        <v>2.7E-2</v>
      </c>
      <c r="N1330" s="23">
        <v>-0.44840909090909087</v>
      </c>
      <c r="O1330" s="16">
        <v>0.69</v>
      </c>
      <c r="P1330" s="15">
        <v>90</v>
      </c>
      <c r="Q1330" s="15">
        <f>IFERROR(Table37[[#This Row],[Total]]/Table37[[#This Row],[Mins]]*Table37[[#This Row],[Adj mins]],0)</f>
        <v>3.5217391304347827</v>
      </c>
      <c r="R1330" s="15">
        <v>0</v>
      </c>
      <c r="S1330" s="16" t="s">
        <v>374</v>
      </c>
      <c r="T1330" s="17">
        <v>3.0000000000000001E-3</v>
      </c>
      <c r="U1330" s="16">
        <v>0</v>
      </c>
      <c r="V1330" s="71">
        <v>0</v>
      </c>
      <c r="W1330" s="401" t="str">
        <f>IF(ISNA(MATCH($D1330,'My Squad'!$C$2:$C$16,0)),"","Yes")</f>
        <v/>
      </c>
    </row>
    <row r="1331" spans="1:23" ht="15.75" thickBot="1" x14ac:dyDescent="0.3">
      <c r="A1331" s="577">
        <v>297</v>
      </c>
      <c r="B1331" s="73">
        <v>12</v>
      </c>
      <c r="C1331" s="5" t="s">
        <v>601</v>
      </c>
      <c r="D1331" s="5" t="s">
        <v>649</v>
      </c>
      <c r="E1331" s="70" t="s">
        <v>13</v>
      </c>
      <c r="F1331" s="71">
        <v>4.5</v>
      </c>
      <c r="G1331" s="71">
        <v>3.3333333333333335E-3</v>
      </c>
      <c r="H1331" s="71">
        <v>5.0000000000000001E-3</v>
      </c>
      <c r="I1331" s="71">
        <v>1E-3</v>
      </c>
      <c r="J1331" s="71">
        <v>0</v>
      </c>
      <c r="K1331" s="71">
        <v>1.0333333333333333E-2</v>
      </c>
      <c r="L1331" s="71">
        <v>1E-3</v>
      </c>
      <c r="M1331" s="72">
        <v>2.0666666666666667E-2</v>
      </c>
      <c r="N1331" s="23">
        <v>-0.43985185185185188</v>
      </c>
      <c r="O1331" s="16">
        <v>0.54</v>
      </c>
      <c r="P1331" s="15">
        <v>90</v>
      </c>
      <c r="Q1331" s="15">
        <f>IFERROR(Table37[[#This Row],[Total]]/Table37[[#This Row],[Mins]]*Table37[[#This Row],[Adj mins]],0)</f>
        <v>3.4444444444444442</v>
      </c>
      <c r="R1331" s="15">
        <v>0</v>
      </c>
      <c r="S1331" s="16" t="s">
        <v>374</v>
      </c>
      <c r="T1331" s="17">
        <v>0</v>
      </c>
      <c r="U1331" s="16">
        <v>0</v>
      </c>
      <c r="V1331" s="71">
        <v>0</v>
      </c>
      <c r="W1331" s="401" t="str">
        <f>IF(ISNA(MATCH($D1331,'My Squad'!$C$2:$C$16,0)),"","Yes")</f>
        <v/>
      </c>
    </row>
    <row r="1332" spans="1:23" ht="15.75" thickBot="1" x14ac:dyDescent="0.3">
      <c r="A1332" s="577">
        <v>309</v>
      </c>
      <c r="B1332" s="73">
        <v>12</v>
      </c>
      <c r="C1332" s="5" t="s">
        <v>601</v>
      </c>
      <c r="D1332" s="5" t="s">
        <v>650</v>
      </c>
      <c r="E1332" s="70" t="s">
        <v>13</v>
      </c>
      <c r="F1332" s="71">
        <v>4.5</v>
      </c>
      <c r="G1332" s="71">
        <v>2.1666666666666667E-2</v>
      </c>
      <c r="H1332" s="71">
        <v>0.57599999999999996</v>
      </c>
      <c r="I1332" s="71">
        <v>9.6666666666666665E-2</v>
      </c>
      <c r="J1332" s="71">
        <v>0</v>
      </c>
      <c r="K1332" s="71">
        <v>1.6320000000000001</v>
      </c>
      <c r="L1332" s="71">
        <v>6.5666666666666665E-2</v>
      </c>
      <c r="M1332" s="72">
        <v>2.3919999999999999</v>
      </c>
      <c r="N1332" s="23">
        <v>8.7111111111111084E-2</v>
      </c>
      <c r="O1332" s="16">
        <v>85.837000000000003</v>
      </c>
      <c r="P1332" s="15">
        <v>90</v>
      </c>
      <c r="Q1332" s="15">
        <f>IFERROR(Table37[[#This Row],[Total]]/Table37[[#This Row],[Mins]]*Table37[[#This Row],[Adj mins]],0)</f>
        <v>2.5080093665901648</v>
      </c>
      <c r="R1332" s="15">
        <v>7.5</v>
      </c>
      <c r="S1332" s="16">
        <v>84</v>
      </c>
      <c r="T1332" s="17">
        <v>0.13200000000000001</v>
      </c>
      <c r="U1332" s="16">
        <v>18</v>
      </c>
      <c r="V1332" s="71">
        <v>2.2000000000000002</v>
      </c>
      <c r="W1332" s="401" t="str">
        <f>IF(ISNA(MATCH($D1332,'My Squad'!$C$2:$C$16,0)),"","Yes")</f>
        <v/>
      </c>
    </row>
    <row r="1333" spans="1:23" ht="15.75" thickBot="1" x14ac:dyDescent="0.3">
      <c r="A1333" s="577">
        <v>117</v>
      </c>
      <c r="B1333" s="73">
        <v>12</v>
      </c>
      <c r="C1333" s="5" t="s">
        <v>601</v>
      </c>
      <c r="D1333" s="5" t="s">
        <v>217</v>
      </c>
      <c r="E1333" s="70" t="s">
        <v>13</v>
      </c>
      <c r="F1333" s="71">
        <v>5.0999999999999996</v>
      </c>
      <c r="G1333" s="71">
        <v>0.70666666666666667</v>
      </c>
      <c r="H1333" s="71">
        <v>0.216</v>
      </c>
      <c r="I1333" s="71">
        <v>4.2000000000000003E-2</v>
      </c>
      <c r="J1333" s="71">
        <v>0</v>
      </c>
      <c r="K1333" s="71">
        <v>0.64133333333333331</v>
      </c>
      <c r="L1333" s="71">
        <v>0.12633333333333333</v>
      </c>
      <c r="M1333" s="72">
        <v>1.7323333333333333</v>
      </c>
      <c r="N1333" s="23">
        <v>-5.2483660130718965E-2</v>
      </c>
      <c r="O1333" s="16">
        <v>36.75566666666667</v>
      </c>
      <c r="P1333" s="15">
        <v>90</v>
      </c>
      <c r="Q1333" s="15">
        <f>IFERROR(Table37[[#This Row],[Total]]/Table37[[#This Row],[Mins]]*Table37[[#This Row],[Adj mins]],0)</f>
        <v>4.2417949159766746</v>
      </c>
      <c r="R1333" s="15">
        <v>6.1</v>
      </c>
      <c r="S1333" s="16">
        <v>69</v>
      </c>
      <c r="T1333" s="17">
        <v>2.6000000000000002E-2</v>
      </c>
      <c r="U1333" s="16">
        <v>36</v>
      </c>
      <c r="V1333" s="71">
        <v>4.5</v>
      </c>
      <c r="W1333" s="401" t="str">
        <f>IF(ISNA(MATCH($D1333,'My Squad'!$C$2:$C$16,0)),"","Yes")</f>
        <v/>
      </c>
    </row>
    <row r="1334" spans="1:23" ht="15.75" thickBot="1" x14ac:dyDescent="0.3">
      <c r="A1334" s="577">
        <v>570</v>
      </c>
      <c r="B1334" s="73">
        <v>12</v>
      </c>
      <c r="C1334" s="5" t="s">
        <v>601</v>
      </c>
      <c r="D1334" s="5" t="s">
        <v>1064</v>
      </c>
      <c r="E1334" s="70" t="s">
        <v>13</v>
      </c>
      <c r="F1334" s="71">
        <v>5.4</v>
      </c>
      <c r="G1334" s="71">
        <v>3.3333333333333335E-3</v>
      </c>
      <c r="H1334" s="71">
        <v>5.0000000000000001E-3</v>
      </c>
      <c r="I1334" s="71">
        <v>1.3333333333333333E-3</v>
      </c>
      <c r="J1334" s="71">
        <v>0</v>
      </c>
      <c r="K1334" s="71">
        <v>1.8333333333333333E-2</v>
      </c>
      <c r="L1334" s="71">
        <v>2E-3</v>
      </c>
      <c r="M1334" s="72">
        <v>0.03</v>
      </c>
      <c r="N1334" s="23">
        <v>-0.36481481481481476</v>
      </c>
      <c r="O1334" s="16">
        <v>0.93799999999999994</v>
      </c>
      <c r="P1334" s="15">
        <v>90</v>
      </c>
      <c r="Q1334" s="15">
        <f>IFERROR(Table37[[#This Row],[Total]]/Table37[[#This Row],[Mins]]*Table37[[#This Row],[Adj mins]],0)</f>
        <v>2.8784648187633262</v>
      </c>
      <c r="R1334" s="15">
        <v>0</v>
      </c>
      <c r="S1334" s="16" t="s">
        <v>374</v>
      </c>
      <c r="T1334" s="17">
        <v>4.0000000000000001E-3</v>
      </c>
      <c r="U1334" s="16">
        <v>22</v>
      </c>
      <c r="V1334" s="71">
        <v>2.4</v>
      </c>
      <c r="W1334" s="401" t="str">
        <f>IF(ISNA(MATCH($D1334,'My Squad'!$C$2:$C$16,0)),"","Yes")</f>
        <v/>
      </c>
    </row>
    <row r="1335" spans="1:23" ht="15.75" thickBot="1" x14ac:dyDescent="0.3">
      <c r="A1335" s="577">
        <v>192</v>
      </c>
      <c r="B1335" s="73">
        <v>12</v>
      </c>
      <c r="C1335" s="5" t="s">
        <v>601</v>
      </c>
      <c r="D1335" s="5" t="s">
        <v>145</v>
      </c>
      <c r="E1335" s="70" t="s">
        <v>13</v>
      </c>
      <c r="F1335" s="71">
        <v>5.2</v>
      </c>
      <c r="G1335" s="71">
        <v>0.73</v>
      </c>
      <c r="H1335" s="71">
        <v>0.17899999999999999</v>
      </c>
      <c r="I1335" s="71">
        <v>7.166666666666667E-2</v>
      </c>
      <c r="J1335" s="71">
        <v>0</v>
      </c>
      <c r="K1335" s="71">
        <v>1.2406666666666666</v>
      </c>
      <c r="L1335" s="71">
        <v>0.12833333333333333</v>
      </c>
      <c r="M1335" s="72">
        <v>2.3496666666666668</v>
      </c>
      <c r="N1335" s="23">
        <v>6.7243589743589766E-2</v>
      </c>
      <c r="O1335" s="16">
        <v>63.416666666666664</v>
      </c>
      <c r="P1335" s="15">
        <v>90</v>
      </c>
      <c r="Q1335" s="15">
        <f>IFERROR(Table37[[#This Row],[Total]]/Table37[[#This Row],[Mins]]*Table37[[#This Row],[Adj mins]],0)</f>
        <v>3.3346123521682003</v>
      </c>
      <c r="R1335" s="15">
        <v>4.7</v>
      </c>
      <c r="S1335" s="16">
        <v>51</v>
      </c>
      <c r="T1335" s="17">
        <v>2E-3</v>
      </c>
      <c r="U1335" s="16">
        <v>15</v>
      </c>
      <c r="V1335" s="71">
        <v>1.7</v>
      </c>
      <c r="W1335" s="401" t="str">
        <f>IF(ISNA(MATCH($D1335,'My Squad'!$C$2:$C$16,0)),"","Yes")</f>
        <v/>
      </c>
    </row>
    <row r="1336" spans="1:23" ht="15.75" thickBot="1" x14ac:dyDescent="0.3">
      <c r="A1336" s="577">
        <v>635</v>
      </c>
      <c r="B1336" s="73">
        <v>12</v>
      </c>
      <c r="C1336" s="5" t="s">
        <v>601</v>
      </c>
      <c r="D1336" s="5" t="s">
        <v>1531</v>
      </c>
      <c r="E1336" s="70" t="s">
        <v>13</v>
      </c>
      <c r="F1336" s="71">
        <v>4.9000000000000004</v>
      </c>
      <c r="G1336" s="71">
        <v>0</v>
      </c>
      <c r="H1336" s="71">
        <v>0</v>
      </c>
      <c r="I1336" s="71">
        <v>0</v>
      </c>
      <c r="J1336" s="71">
        <v>0</v>
      </c>
      <c r="K1336" s="71">
        <v>0</v>
      </c>
      <c r="L1336" s="71">
        <v>0</v>
      </c>
      <c r="M1336" s="72">
        <v>0</v>
      </c>
      <c r="N1336" s="23">
        <v>-0.4081632653061224</v>
      </c>
      <c r="O1336" s="16">
        <v>0</v>
      </c>
      <c r="P1336" s="15">
        <v>90</v>
      </c>
      <c r="Q1336" s="15">
        <f>IFERROR(Table37[[#This Row],[Total]]/Table37[[#This Row],[Mins]]*Table37[[#This Row],[Adj mins]],0)</f>
        <v>0</v>
      </c>
      <c r="R1336" s="15">
        <v>1.9</v>
      </c>
      <c r="S1336" s="16">
        <v>34</v>
      </c>
      <c r="T1336" s="17">
        <v>0</v>
      </c>
      <c r="U1336" s="16">
        <v>6</v>
      </c>
      <c r="V1336" s="71">
        <v>1.2</v>
      </c>
      <c r="W1336" s="401" t="str">
        <f>IF(ISNA(MATCH($D1336,'My Squad'!$C$2:$C$16,0)),"","Yes")</f>
        <v/>
      </c>
    </row>
    <row r="1337" spans="1:23" ht="15.75" thickBot="1" x14ac:dyDescent="0.3">
      <c r="A1337" s="577">
        <v>306</v>
      </c>
      <c r="B1337" s="73">
        <v>12</v>
      </c>
      <c r="C1337" s="5" t="s">
        <v>601</v>
      </c>
      <c r="D1337" s="5" t="s">
        <v>651</v>
      </c>
      <c r="E1337" s="70" t="s">
        <v>15</v>
      </c>
      <c r="F1337" s="71">
        <v>5.7</v>
      </c>
      <c r="G1337" s="71">
        <v>1.2466666666666666</v>
      </c>
      <c r="H1337" s="71">
        <v>0.14399999999999999</v>
      </c>
      <c r="I1337" s="71">
        <v>0</v>
      </c>
      <c r="J1337" s="71">
        <v>0</v>
      </c>
      <c r="K1337" s="71">
        <v>1.4506666666666668</v>
      </c>
      <c r="L1337" s="71">
        <v>0.40566666666666668</v>
      </c>
      <c r="M1337" s="72">
        <v>3.2469999999999999</v>
      </c>
      <c r="N1337" s="23">
        <v>0.21877192982456137</v>
      </c>
      <c r="O1337" s="16">
        <v>71.27033333333334</v>
      </c>
      <c r="P1337" s="15">
        <v>90</v>
      </c>
      <c r="Q1337" s="15">
        <f>IFERROR(Table37[[#This Row],[Total]]/Table37[[#This Row],[Mins]]*Table37[[#This Row],[Adj mins]],0)</f>
        <v>4.1003035391069673</v>
      </c>
      <c r="R1337" s="15">
        <v>8.4</v>
      </c>
      <c r="S1337" s="16">
        <v>84</v>
      </c>
      <c r="T1337" s="17">
        <v>0.114</v>
      </c>
      <c r="U1337" s="16">
        <v>38</v>
      </c>
      <c r="V1337" s="71">
        <v>4.2</v>
      </c>
      <c r="W1337" s="401" t="str">
        <f>IF(ISNA(MATCH($D1337,'My Squad'!$C$2:$C$16,0)),"","Yes")</f>
        <v/>
      </c>
    </row>
    <row r="1338" spans="1:23" ht="15.75" thickBot="1" x14ac:dyDescent="0.3">
      <c r="A1338" s="577">
        <v>289</v>
      </c>
      <c r="B1338" s="73">
        <v>12</v>
      </c>
      <c r="C1338" s="5" t="s">
        <v>601</v>
      </c>
      <c r="D1338" s="5" t="s">
        <v>652</v>
      </c>
      <c r="E1338" s="70" t="s">
        <v>15</v>
      </c>
      <c r="F1338" s="71">
        <v>4.8</v>
      </c>
      <c r="G1338" s="71">
        <v>1.3333333333333333E-3</v>
      </c>
      <c r="H1338" s="71">
        <v>0</v>
      </c>
      <c r="I1338" s="71">
        <v>0</v>
      </c>
      <c r="J1338" s="71">
        <v>0</v>
      </c>
      <c r="K1338" s="71">
        <v>3.3333333333333335E-3</v>
      </c>
      <c r="L1338" s="71">
        <v>3.3333333333333332E-4</v>
      </c>
      <c r="M1338" s="72">
        <v>5.0000000000000001E-3</v>
      </c>
      <c r="N1338" s="23">
        <v>-0.41562500000000002</v>
      </c>
      <c r="O1338" s="16">
        <v>0.15</v>
      </c>
      <c r="P1338" s="15">
        <v>90</v>
      </c>
      <c r="Q1338" s="15">
        <f>IFERROR(Table37[[#This Row],[Total]]/Table37[[#This Row],[Mins]]*Table37[[#This Row],[Adj mins]],0)</f>
        <v>3</v>
      </c>
      <c r="R1338" s="15">
        <v>0</v>
      </c>
      <c r="S1338" s="16" t="s">
        <v>374</v>
      </c>
      <c r="T1338" s="17">
        <v>1E-3</v>
      </c>
      <c r="U1338" s="16">
        <v>0</v>
      </c>
      <c r="V1338" s="71">
        <v>0</v>
      </c>
      <c r="W1338" s="401" t="str">
        <f>IF(ISNA(MATCH($D1338,'My Squad'!$C$2:$C$16,0)),"","Yes")</f>
        <v/>
      </c>
    </row>
    <row r="1339" spans="1:23" ht="15.75" thickBot="1" x14ac:dyDescent="0.3">
      <c r="A1339" s="577">
        <v>198</v>
      </c>
      <c r="B1339" s="73">
        <v>12</v>
      </c>
      <c r="C1339" s="5" t="s">
        <v>601</v>
      </c>
      <c r="D1339" s="5" t="s">
        <v>120</v>
      </c>
      <c r="E1339" s="70" t="s">
        <v>15</v>
      </c>
      <c r="F1339" s="71">
        <v>5.3</v>
      </c>
      <c r="G1339" s="71">
        <v>0.38666666666666666</v>
      </c>
      <c r="H1339" s="71">
        <v>6.5000000000000002E-2</v>
      </c>
      <c r="I1339" s="71">
        <v>0</v>
      </c>
      <c r="J1339" s="71">
        <v>0</v>
      </c>
      <c r="K1339" s="71">
        <v>0.47300000000000003</v>
      </c>
      <c r="L1339" s="71">
        <v>0.10833333333333334</v>
      </c>
      <c r="M1339" s="72">
        <v>1.0329999999999999</v>
      </c>
      <c r="N1339" s="23">
        <v>-0.18245283018867928</v>
      </c>
      <c r="O1339" s="16">
        <v>24.277666666666665</v>
      </c>
      <c r="P1339" s="15">
        <v>90</v>
      </c>
      <c r="Q1339" s="15">
        <f>IFERROR(Table37[[#This Row],[Total]]/Table37[[#This Row],[Mins]]*Table37[[#This Row],[Adj mins]],0)</f>
        <v>3.8294454436862413</v>
      </c>
      <c r="R1339" s="15">
        <v>1.6</v>
      </c>
      <c r="S1339" s="16">
        <v>9</v>
      </c>
      <c r="T1339" s="17">
        <v>3.0000000000000001E-3</v>
      </c>
      <c r="U1339" s="16">
        <v>6</v>
      </c>
      <c r="V1339" s="71">
        <v>1.2</v>
      </c>
      <c r="W1339" s="401" t="str">
        <f>IF(ISNA(MATCH($D1339,'My Squad'!$C$2:$C$16,0)),"","Yes")</f>
        <v/>
      </c>
    </row>
    <row r="1340" spans="1:23" ht="15.75" thickBot="1" x14ac:dyDescent="0.3">
      <c r="A1340" s="577">
        <v>310</v>
      </c>
      <c r="B1340" s="73">
        <v>12</v>
      </c>
      <c r="C1340" s="5" t="s">
        <v>25</v>
      </c>
      <c r="D1340" s="5" t="s">
        <v>334</v>
      </c>
      <c r="E1340" s="70" t="s">
        <v>16</v>
      </c>
      <c r="F1340" s="71">
        <v>5.4</v>
      </c>
      <c r="G1340" s="71">
        <v>0</v>
      </c>
      <c r="H1340" s="71">
        <v>0</v>
      </c>
      <c r="I1340" s="71">
        <v>0.82733333333333325</v>
      </c>
      <c r="J1340" s="71">
        <v>0.26833333333333331</v>
      </c>
      <c r="K1340" s="71">
        <v>0.92066666666666674</v>
      </c>
      <c r="L1340" s="71">
        <v>9.3666666666666662E-2</v>
      </c>
      <c r="M1340" s="72">
        <v>2.11</v>
      </c>
      <c r="N1340" s="23">
        <v>2.0370370370370348E-2</v>
      </c>
      <c r="O1340" s="16">
        <v>41.13</v>
      </c>
      <c r="P1340" s="15">
        <v>90</v>
      </c>
      <c r="Q1340" s="15">
        <f>IFERROR(Table37[[#This Row],[Total]]/Table37[[#This Row],[Mins]]*Table37[[#This Row],[Adj mins]],0)</f>
        <v>4.6170678336980302</v>
      </c>
      <c r="R1340" s="15">
        <v>5.9</v>
      </c>
      <c r="S1340" s="16">
        <v>88</v>
      </c>
      <c r="T1340" s="17">
        <v>6.2E-2</v>
      </c>
      <c r="U1340" s="16">
        <v>35</v>
      </c>
      <c r="V1340" s="71">
        <v>5.8</v>
      </c>
      <c r="W1340" s="401" t="str">
        <f>IF(ISNA(MATCH($D1340,'My Squad'!$C$2:$C$16,0)),"","Yes")</f>
        <v/>
      </c>
    </row>
    <row r="1341" spans="1:23" ht="15.75" thickBot="1" x14ac:dyDescent="0.3">
      <c r="A1341" s="577">
        <v>325</v>
      </c>
      <c r="B1341" s="73">
        <v>12</v>
      </c>
      <c r="C1341" s="5" t="s">
        <v>25</v>
      </c>
      <c r="D1341" s="5" t="s">
        <v>43</v>
      </c>
      <c r="E1341" s="70" t="s">
        <v>16</v>
      </c>
      <c r="F1341" s="71">
        <v>4.4000000000000004</v>
      </c>
      <c r="G1341" s="71">
        <v>0</v>
      </c>
      <c r="H1341" s="71">
        <v>8.9999999999999993E-3</v>
      </c>
      <c r="I1341" s="71">
        <v>0.93500000000000005</v>
      </c>
      <c r="J1341" s="71">
        <v>0.32933333333333331</v>
      </c>
      <c r="K1341" s="71">
        <v>1.1103333333333334</v>
      </c>
      <c r="L1341" s="71">
        <v>0.14000000000000001</v>
      </c>
      <c r="M1341" s="72">
        <v>2.5236666666666667</v>
      </c>
      <c r="N1341" s="23">
        <v>0.11901515151515152</v>
      </c>
      <c r="O1341" s="16">
        <v>48.87</v>
      </c>
      <c r="P1341" s="15">
        <v>90</v>
      </c>
      <c r="Q1341" s="15">
        <f>IFERROR(Table37[[#This Row],[Total]]/Table37[[#This Row],[Mins]]*Table37[[#This Row],[Adj mins]],0)</f>
        <v>4.6476365868631069</v>
      </c>
      <c r="R1341" s="15">
        <v>3</v>
      </c>
      <c r="S1341" s="16">
        <v>90</v>
      </c>
      <c r="T1341" s="17">
        <v>1.4999999999999999E-2</v>
      </c>
      <c r="U1341" s="16">
        <v>12</v>
      </c>
      <c r="V1341" s="71">
        <v>4</v>
      </c>
      <c r="W1341" s="401" t="str">
        <f>IF(ISNA(MATCH($D1341,'My Squad'!$C$2:$C$16,0)),"","Yes")</f>
        <v/>
      </c>
    </row>
    <row r="1342" spans="1:23" ht="15.75" thickBot="1" x14ac:dyDescent="0.3">
      <c r="A1342" s="577">
        <v>335</v>
      </c>
      <c r="B1342" s="73">
        <v>12</v>
      </c>
      <c r="C1342" s="5" t="s">
        <v>25</v>
      </c>
      <c r="D1342" s="5" t="s">
        <v>335</v>
      </c>
      <c r="E1342" s="70" t="s">
        <v>14</v>
      </c>
      <c r="F1342" s="71">
        <v>6</v>
      </c>
      <c r="G1342" s="71">
        <v>0.45400000000000001</v>
      </c>
      <c r="H1342" s="71">
        <v>0.88100000000000001</v>
      </c>
      <c r="I1342" s="71">
        <v>1.6460000000000001</v>
      </c>
      <c r="J1342" s="71">
        <v>0</v>
      </c>
      <c r="K1342" s="71">
        <v>1.7006666666666668</v>
      </c>
      <c r="L1342" s="71">
        <v>0.501</v>
      </c>
      <c r="M1342" s="72">
        <v>5.182666666666667</v>
      </c>
      <c r="N1342" s="23">
        <v>0.5304444444444445</v>
      </c>
      <c r="O1342" s="16">
        <v>82.459666666666664</v>
      </c>
      <c r="P1342" s="15">
        <v>90</v>
      </c>
      <c r="Q1342" s="15">
        <f>IFERROR(Table37[[#This Row],[Total]]/Table37[[#This Row],[Mins]]*Table37[[#This Row],[Adj mins]],0)</f>
        <v>5.6565836227003921</v>
      </c>
      <c r="R1342" s="15">
        <v>7.4</v>
      </c>
      <c r="S1342" s="16">
        <v>74</v>
      </c>
      <c r="T1342" s="17">
        <v>5.7999999999999996E-2</v>
      </c>
      <c r="U1342" s="16">
        <v>31</v>
      </c>
      <c r="V1342" s="71">
        <v>3.4</v>
      </c>
      <c r="W1342" s="401" t="str">
        <f>IF(ISNA(MATCH($D1342,'My Squad'!$C$2:$C$16,0)),"","Yes")</f>
        <v/>
      </c>
    </row>
    <row r="1343" spans="1:23" ht="15.75" thickBot="1" x14ac:dyDescent="0.3">
      <c r="A1343" s="577">
        <v>326</v>
      </c>
      <c r="B1343" s="73">
        <v>12</v>
      </c>
      <c r="C1343" s="5" t="s">
        <v>25</v>
      </c>
      <c r="D1343" s="5" t="s">
        <v>107</v>
      </c>
      <c r="E1343" s="70" t="s">
        <v>14</v>
      </c>
      <c r="F1343" s="71">
        <v>5.3</v>
      </c>
      <c r="G1343" s="71">
        <v>0.36599999999999999</v>
      </c>
      <c r="H1343" s="71">
        <v>0.108</v>
      </c>
      <c r="I1343" s="71">
        <v>1.5636666666666668</v>
      </c>
      <c r="J1343" s="71">
        <v>0</v>
      </c>
      <c r="K1343" s="71">
        <v>1.4969999999999999</v>
      </c>
      <c r="L1343" s="71">
        <v>0.20266666666666666</v>
      </c>
      <c r="M1343" s="72">
        <v>3.7373333333333334</v>
      </c>
      <c r="N1343" s="23">
        <v>0.3277987421383648</v>
      </c>
      <c r="O1343" s="16">
        <v>79.534999999999997</v>
      </c>
      <c r="P1343" s="15">
        <v>90</v>
      </c>
      <c r="Q1343" s="15">
        <f>IFERROR(Table37[[#This Row],[Total]]/Table37[[#This Row],[Mins]]*Table37[[#This Row],[Adj mins]],0)</f>
        <v>4.2290815364305026</v>
      </c>
      <c r="R1343" s="15">
        <v>8.3000000000000007</v>
      </c>
      <c r="S1343" s="16">
        <v>83</v>
      </c>
      <c r="T1343" s="17">
        <v>0.13699999999999998</v>
      </c>
      <c r="U1343" s="16">
        <v>39</v>
      </c>
      <c r="V1343" s="71">
        <v>4.3</v>
      </c>
      <c r="W1343" s="401" t="str">
        <f>IF(ISNA(MATCH($D1343,'My Squad'!$C$2:$C$16,0)),"","Yes")</f>
        <v/>
      </c>
    </row>
    <row r="1344" spans="1:23" ht="15.75" thickBot="1" x14ac:dyDescent="0.3">
      <c r="A1344" s="577">
        <v>333</v>
      </c>
      <c r="B1344" s="73">
        <v>12</v>
      </c>
      <c r="C1344" s="5" t="s">
        <v>25</v>
      </c>
      <c r="D1344" s="5" t="s">
        <v>533</v>
      </c>
      <c r="E1344" s="70" t="s">
        <v>14</v>
      </c>
      <c r="F1344" s="71">
        <v>4</v>
      </c>
      <c r="G1344" s="71">
        <v>8.7999999999999995E-2</v>
      </c>
      <c r="H1344" s="71">
        <v>1.6E-2</v>
      </c>
      <c r="I1344" s="71">
        <v>0.23100000000000004</v>
      </c>
      <c r="J1344" s="71">
        <v>0</v>
      </c>
      <c r="K1344" s="71">
        <v>0.26933333333333331</v>
      </c>
      <c r="L1344" s="71">
        <v>5.8000000000000003E-2</v>
      </c>
      <c r="M1344" s="72">
        <v>0.66233333333333333</v>
      </c>
      <c r="N1344" s="23">
        <v>-0.3344166666666667</v>
      </c>
      <c r="O1344" s="16">
        <v>12.57</v>
      </c>
      <c r="P1344" s="15">
        <v>90</v>
      </c>
      <c r="Q1344" s="15">
        <f>IFERROR(Table37[[#This Row],[Total]]/Table37[[#This Row],[Mins]]*Table37[[#This Row],[Adj mins]],0)</f>
        <v>4.742243436754177</v>
      </c>
      <c r="R1344" s="15">
        <v>0.5</v>
      </c>
      <c r="S1344" s="16">
        <v>45</v>
      </c>
      <c r="T1344" s="17">
        <v>0.01</v>
      </c>
      <c r="U1344" s="16">
        <v>1</v>
      </c>
      <c r="V1344" s="71">
        <v>1</v>
      </c>
      <c r="W1344" s="401" t="str">
        <f>IF(ISNA(MATCH($D1344,'My Squad'!$C$2:$C$16,0)),"","Yes")</f>
        <v/>
      </c>
    </row>
    <row r="1345" spans="1:23" ht="15.75" thickBot="1" x14ac:dyDescent="0.3">
      <c r="A1345" s="577">
        <v>322</v>
      </c>
      <c r="B1345" s="73">
        <v>12</v>
      </c>
      <c r="C1345" s="5" t="s">
        <v>25</v>
      </c>
      <c r="D1345" s="5" t="s">
        <v>213</v>
      </c>
      <c r="E1345" s="70" t="s">
        <v>14</v>
      </c>
      <c r="F1345" s="71">
        <v>4.8</v>
      </c>
      <c r="G1345" s="71">
        <v>1.2E-2</v>
      </c>
      <c r="H1345" s="71">
        <v>1.4E-2</v>
      </c>
      <c r="I1345" s="71">
        <v>7.0666666666666655E-2</v>
      </c>
      <c r="J1345" s="71">
        <v>0</v>
      </c>
      <c r="K1345" s="71">
        <v>7.4666666666666659E-2</v>
      </c>
      <c r="L1345" s="71">
        <v>9.6666666666666672E-3</v>
      </c>
      <c r="M1345" s="72">
        <v>0.18099999999999999</v>
      </c>
      <c r="N1345" s="23">
        <v>-0.37895833333333334</v>
      </c>
      <c r="O1345" s="16">
        <v>3.8370000000000002</v>
      </c>
      <c r="P1345" s="15">
        <v>90</v>
      </c>
      <c r="Q1345" s="15">
        <f>IFERROR(Table37[[#This Row],[Total]]/Table37[[#This Row],[Mins]]*Table37[[#This Row],[Adj mins]],0)</f>
        <v>4.2455043002345585</v>
      </c>
      <c r="R1345" s="15">
        <v>0.1</v>
      </c>
      <c r="S1345" s="16">
        <v>6</v>
      </c>
      <c r="T1345" s="17">
        <v>4.0000000000000001E-3</v>
      </c>
      <c r="U1345" s="16">
        <v>2</v>
      </c>
      <c r="V1345" s="71">
        <v>1</v>
      </c>
      <c r="W1345" s="401" t="str">
        <f>IF(ISNA(MATCH($D1345,'My Squad'!$C$2:$C$16,0)),"","Yes")</f>
        <v/>
      </c>
    </row>
    <row r="1346" spans="1:23" ht="15.75" thickBot="1" x14ac:dyDescent="0.3">
      <c r="A1346" s="577">
        <v>337</v>
      </c>
      <c r="B1346" s="73">
        <v>12</v>
      </c>
      <c r="C1346" s="5" t="s">
        <v>25</v>
      </c>
      <c r="D1346" s="5" t="s">
        <v>125</v>
      </c>
      <c r="E1346" s="70" t="s">
        <v>14</v>
      </c>
      <c r="F1346" s="71">
        <v>4.5999999999999996</v>
      </c>
      <c r="G1346" s="71">
        <v>3.2000000000000001E-2</v>
      </c>
      <c r="H1346" s="71">
        <v>7.4999999999999997E-2</v>
      </c>
      <c r="I1346" s="71">
        <v>0.11066666666666668</v>
      </c>
      <c r="J1346" s="71">
        <v>0</v>
      </c>
      <c r="K1346" s="71">
        <v>0.13366666666666666</v>
      </c>
      <c r="L1346" s="71">
        <v>3.5333333333333335E-2</v>
      </c>
      <c r="M1346" s="72">
        <v>0.38666666666666666</v>
      </c>
      <c r="N1346" s="23">
        <v>-0.35072463768115941</v>
      </c>
      <c r="O1346" s="16">
        <v>6.7643333333333331</v>
      </c>
      <c r="P1346" s="15">
        <v>90</v>
      </c>
      <c r="Q1346" s="15">
        <f>IFERROR(Table37[[#This Row],[Total]]/Table37[[#This Row],[Mins]]*Table37[[#This Row],[Adj mins]],0)</f>
        <v>5.1446311535997635</v>
      </c>
      <c r="R1346" s="15">
        <v>1.6</v>
      </c>
      <c r="S1346" s="16">
        <v>28</v>
      </c>
      <c r="T1346" s="17">
        <v>2E-3</v>
      </c>
      <c r="U1346" s="16">
        <v>10</v>
      </c>
      <c r="V1346" s="71">
        <v>2</v>
      </c>
      <c r="W1346" s="401" t="str">
        <f>IF(ISNA(MATCH($D1346,'My Squad'!$C$2:$C$16,0)),"","Yes")</f>
        <v/>
      </c>
    </row>
    <row r="1347" spans="1:23" ht="15.75" thickBot="1" x14ac:dyDescent="0.3">
      <c r="A1347" s="577">
        <v>313</v>
      </c>
      <c r="B1347" s="73">
        <v>12</v>
      </c>
      <c r="C1347" s="5" t="s">
        <v>25</v>
      </c>
      <c r="D1347" s="5" t="s">
        <v>539</v>
      </c>
      <c r="E1347" s="70" t="s">
        <v>14</v>
      </c>
      <c r="F1347" s="71">
        <v>4.7</v>
      </c>
      <c r="G1347" s="71">
        <v>4.8000000000000001E-2</v>
      </c>
      <c r="H1347" s="71">
        <v>5.6000000000000001E-2</v>
      </c>
      <c r="I1347" s="71">
        <v>0.12566666666666668</v>
      </c>
      <c r="J1347" s="71">
        <v>0</v>
      </c>
      <c r="K1347" s="71">
        <v>0.12266666666666666</v>
      </c>
      <c r="L1347" s="71">
        <v>5.9666666666666666E-2</v>
      </c>
      <c r="M1347" s="72">
        <v>0.41199999999999998</v>
      </c>
      <c r="N1347" s="23">
        <v>-0.33787234042553194</v>
      </c>
      <c r="O1347" s="16">
        <v>6.0309999999999997</v>
      </c>
      <c r="P1347" s="15">
        <v>90</v>
      </c>
      <c r="Q1347" s="15">
        <f>IFERROR(Table37[[#This Row],[Total]]/Table37[[#This Row],[Mins]]*Table37[[#This Row],[Adj mins]],0)</f>
        <v>6.1482341236942473</v>
      </c>
      <c r="R1347" s="15">
        <v>0.9</v>
      </c>
      <c r="S1347" s="16">
        <v>20</v>
      </c>
      <c r="T1347" s="17">
        <v>3.0000000000000001E-3</v>
      </c>
      <c r="U1347" s="16">
        <v>4</v>
      </c>
      <c r="V1347" s="71">
        <v>1</v>
      </c>
      <c r="W1347" s="401" t="str">
        <f>IF(ISNA(MATCH($D1347,'My Squad'!$C$2:$C$16,0)),"","Yes")</f>
        <v/>
      </c>
    </row>
    <row r="1348" spans="1:23" ht="15.75" thickBot="1" x14ac:dyDescent="0.3">
      <c r="A1348" s="577">
        <v>311</v>
      </c>
      <c r="B1348" s="73">
        <v>12</v>
      </c>
      <c r="C1348" s="5" t="s">
        <v>25</v>
      </c>
      <c r="D1348" s="5" t="s">
        <v>39</v>
      </c>
      <c r="E1348" s="70" t="s">
        <v>14</v>
      </c>
      <c r="F1348" s="71">
        <v>7</v>
      </c>
      <c r="G1348" s="71">
        <v>0.39400000000000002</v>
      </c>
      <c r="H1348" s="71">
        <v>1.2450000000000001</v>
      </c>
      <c r="I1348" s="71">
        <v>1.6186666666666667</v>
      </c>
      <c r="J1348" s="71">
        <v>0</v>
      </c>
      <c r="K1348" s="71">
        <v>1.6780000000000002</v>
      </c>
      <c r="L1348" s="71">
        <v>0.55933333333333335</v>
      </c>
      <c r="M1348" s="72">
        <v>5.4950000000000001</v>
      </c>
      <c r="N1348" s="23">
        <v>0.49928571428571428</v>
      </c>
      <c r="O1348" s="16">
        <v>82.561333333333337</v>
      </c>
      <c r="P1348" s="15">
        <v>90</v>
      </c>
      <c r="Q1348" s="15">
        <f>IFERROR(Table37[[#This Row],[Total]]/Table37[[#This Row],[Mins]]*Table37[[#This Row],[Adj mins]],0)</f>
        <v>5.9900922142730257</v>
      </c>
      <c r="R1348" s="15">
        <v>8.4</v>
      </c>
      <c r="S1348" s="16">
        <v>84</v>
      </c>
      <c r="T1348" s="17">
        <v>0.29799999999999999</v>
      </c>
      <c r="U1348" s="16">
        <v>44</v>
      </c>
      <c r="V1348" s="71">
        <v>4.9000000000000004</v>
      </c>
      <c r="W1348" s="401" t="str">
        <f>IF(ISNA(MATCH($D1348,'My Squad'!$C$2:$C$16,0)),"","Yes")</f>
        <v/>
      </c>
    </row>
    <row r="1349" spans="1:23" ht="15.75" thickBot="1" x14ac:dyDescent="0.3">
      <c r="A1349" s="577">
        <v>339</v>
      </c>
      <c r="B1349" s="73">
        <v>12</v>
      </c>
      <c r="C1349" s="5" t="s">
        <v>25</v>
      </c>
      <c r="D1349" s="5" t="s">
        <v>60</v>
      </c>
      <c r="E1349" s="70" t="s">
        <v>14</v>
      </c>
      <c r="F1349" s="71">
        <v>6.1</v>
      </c>
      <c r="G1349" s="71">
        <v>0.40200000000000002</v>
      </c>
      <c r="H1349" s="71">
        <v>0.154</v>
      </c>
      <c r="I1349" s="71">
        <v>1.6463333333333332</v>
      </c>
      <c r="J1349" s="71">
        <v>0</v>
      </c>
      <c r="K1349" s="71">
        <v>1.76</v>
      </c>
      <c r="L1349" s="71">
        <v>0.28566666666666668</v>
      </c>
      <c r="M1349" s="72">
        <v>4.2480000000000002</v>
      </c>
      <c r="N1349" s="23">
        <v>0.36852459016393446</v>
      </c>
      <c r="O1349" s="16">
        <v>84.434666666666672</v>
      </c>
      <c r="P1349" s="15">
        <v>90</v>
      </c>
      <c r="Q1349" s="15">
        <f>IFERROR(Table37[[#This Row],[Total]]/Table37[[#This Row],[Mins]]*Table37[[#This Row],[Adj mins]],0)</f>
        <v>4.5279979787133247</v>
      </c>
      <c r="R1349" s="15">
        <v>9</v>
      </c>
      <c r="S1349" s="16">
        <v>90</v>
      </c>
      <c r="T1349" s="17">
        <v>0.158</v>
      </c>
      <c r="U1349" s="16">
        <v>45</v>
      </c>
      <c r="V1349" s="71">
        <v>5</v>
      </c>
      <c r="W1349" s="401" t="str">
        <f>IF(ISNA(MATCH($D1349,'My Squad'!$C$2:$C$16,0)),"","Yes")</f>
        <v/>
      </c>
    </row>
    <row r="1350" spans="1:23" ht="15.75" thickBot="1" x14ac:dyDescent="0.3">
      <c r="A1350" s="577">
        <v>329</v>
      </c>
      <c r="B1350" s="73">
        <v>12</v>
      </c>
      <c r="C1350" s="5" t="s">
        <v>25</v>
      </c>
      <c r="D1350" s="5" t="s">
        <v>336</v>
      </c>
      <c r="E1350" s="70" t="s">
        <v>13</v>
      </c>
      <c r="F1350" s="71">
        <v>6.2</v>
      </c>
      <c r="G1350" s="71">
        <v>0.72499999999999998</v>
      </c>
      <c r="H1350" s="71">
        <v>0.66800000000000004</v>
      </c>
      <c r="I1350" s="71">
        <v>0.434</v>
      </c>
      <c r="J1350" s="71">
        <v>0</v>
      </c>
      <c r="K1350" s="71">
        <v>1.5646666666666667</v>
      </c>
      <c r="L1350" s="71">
        <v>0.27400000000000002</v>
      </c>
      <c r="M1350" s="72">
        <v>3.6656666666666666</v>
      </c>
      <c r="N1350" s="23">
        <v>0.26865591397849459</v>
      </c>
      <c r="O1350" s="16">
        <v>80.909000000000006</v>
      </c>
      <c r="P1350" s="15">
        <v>90</v>
      </c>
      <c r="Q1350" s="15">
        <f>IFERROR(Table37[[#This Row],[Total]]/Table37[[#This Row],[Mins]]*Table37[[#This Row],[Adj mins]],0)</f>
        <v>4.0775439073527044</v>
      </c>
      <c r="R1350" s="15">
        <v>7</v>
      </c>
      <c r="S1350" s="16">
        <v>70</v>
      </c>
      <c r="T1350" s="17">
        <v>1.4999999999999999E-2</v>
      </c>
      <c r="U1350" s="16">
        <v>16</v>
      </c>
      <c r="V1350" s="71">
        <v>1.8</v>
      </c>
      <c r="W1350" s="401" t="str">
        <f>IF(ISNA(MATCH($D1350,'My Squad'!$C$2:$C$16,0)),"","Yes")</f>
        <v/>
      </c>
    </row>
    <row r="1351" spans="1:23" ht="15.75" thickBot="1" x14ac:dyDescent="0.3">
      <c r="A1351" s="577">
        <v>324</v>
      </c>
      <c r="B1351" s="73">
        <v>12</v>
      </c>
      <c r="C1351" s="5" t="s">
        <v>25</v>
      </c>
      <c r="D1351" s="5" t="s">
        <v>222</v>
      </c>
      <c r="E1351" s="70" t="s">
        <v>13</v>
      </c>
      <c r="F1351" s="71">
        <v>5.3</v>
      </c>
      <c r="G1351" s="71">
        <v>9.8333333333333328E-2</v>
      </c>
      <c r="H1351" s="71">
        <v>6.5000000000000002E-2</v>
      </c>
      <c r="I1351" s="71">
        <v>6.2333333333333331E-2</v>
      </c>
      <c r="J1351" s="71">
        <v>0</v>
      </c>
      <c r="K1351" s="71">
        <v>0.23266666666666666</v>
      </c>
      <c r="L1351" s="71">
        <v>3.4666666666666665E-2</v>
      </c>
      <c r="M1351" s="72">
        <v>0.49299999999999999</v>
      </c>
      <c r="N1351" s="23">
        <v>-0.28433962264150947</v>
      </c>
      <c r="O1351" s="16">
        <v>11.358000000000001</v>
      </c>
      <c r="P1351" s="15">
        <v>90</v>
      </c>
      <c r="Q1351" s="15">
        <f>IFERROR(Table37[[#This Row],[Total]]/Table37[[#This Row],[Mins]]*Table37[[#This Row],[Adj mins]],0)</f>
        <v>3.9064976228209192</v>
      </c>
      <c r="R1351" s="15">
        <v>3.6</v>
      </c>
      <c r="S1351" s="16">
        <v>54</v>
      </c>
      <c r="T1351" s="17">
        <v>2E-3</v>
      </c>
      <c r="U1351" s="16">
        <v>21</v>
      </c>
      <c r="V1351" s="71">
        <v>3.5</v>
      </c>
      <c r="W1351" s="401" t="str">
        <f>IF(ISNA(MATCH($D1351,'My Squad'!$C$2:$C$16,0)),"","Yes")</f>
        <v/>
      </c>
    </row>
    <row r="1352" spans="1:23" ht="15.75" thickBot="1" x14ac:dyDescent="0.3">
      <c r="A1352" s="577">
        <v>317</v>
      </c>
      <c r="B1352" s="73">
        <v>12</v>
      </c>
      <c r="C1352" s="5" t="s">
        <v>25</v>
      </c>
      <c r="D1352" s="5" t="s">
        <v>337</v>
      </c>
      <c r="E1352" s="70" t="s">
        <v>13</v>
      </c>
      <c r="F1352" s="71">
        <v>7.3</v>
      </c>
      <c r="G1352" s="71">
        <v>1.8633333333333333</v>
      </c>
      <c r="H1352" s="71">
        <v>0.29299999999999998</v>
      </c>
      <c r="I1352" s="71">
        <v>0.249</v>
      </c>
      <c r="J1352" s="71">
        <v>0</v>
      </c>
      <c r="K1352" s="71">
        <v>0.94599999999999995</v>
      </c>
      <c r="L1352" s="71">
        <v>0.37366666666666665</v>
      </c>
      <c r="M1352" s="72">
        <v>3.7250000000000001</v>
      </c>
      <c r="N1352" s="23">
        <v>0.23630136986301373</v>
      </c>
      <c r="O1352" s="16">
        <v>46.732666666666667</v>
      </c>
      <c r="P1352" s="15">
        <v>90</v>
      </c>
      <c r="Q1352" s="15">
        <f>IFERROR(Table37[[#This Row],[Total]]/Table37[[#This Row],[Mins]]*Table37[[#This Row],[Adj mins]],0)</f>
        <v>7.1737827929071738</v>
      </c>
      <c r="R1352" s="15">
        <v>5.5</v>
      </c>
      <c r="S1352" s="16">
        <v>70</v>
      </c>
      <c r="T1352" s="17">
        <v>5.0999999999999997E-2</v>
      </c>
      <c r="U1352" s="16">
        <v>35</v>
      </c>
      <c r="V1352" s="71">
        <v>5</v>
      </c>
      <c r="W1352" s="401" t="str">
        <f>IF(ISNA(MATCH($D1352,'My Squad'!$C$2:$C$16,0)),"","Yes")</f>
        <v/>
      </c>
    </row>
    <row r="1353" spans="1:23" ht="15.75" thickBot="1" x14ac:dyDescent="0.3">
      <c r="A1353" s="577">
        <v>336</v>
      </c>
      <c r="B1353" s="73">
        <v>12</v>
      </c>
      <c r="C1353" s="5" t="s">
        <v>25</v>
      </c>
      <c r="D1353" s="5" t="s">
        <v>81</v>
      </c>
      <c r="E1353" s="70" t="s">
        <v>13</v>
      </c>
      <c r="F1353" s="71">
        <v>6.4</v>
      </c>
      <c r="G1353" s="71">
        <v>0.98666666666666669</v>
      </c>
      <c r="H1353" s="71">
        <v>0.79200000000000004</v>
      </c>
      <c r="I1353" s="71">
        <v>0.434</v>
      </c>
      <c r="J1353" s="71">
        <v>0</v>
      </c>
      <c r="K1353" s="71">
        <v>1.6850000000000001</v>
      </c>
      <c r="L1353" s="71">
        <v>0.35366666666666668</v>
      </c>
      <c r="M1353" s="72">
        <v>4.2513333333333332</v>
      </c>
      <c r="N1353" s="23">
        <v>0.35177083333333331</v>
      </c>
      <c r="O1353" s="16">
        <v>81.033000000000001</v>
      </c>
      <c r="P1353" s="15">
        <v>90</v>
      </c>
      <c r="Q1353" s="15">
        <f>IFERROR(Table37[[#This Row],[Total]]/Table37[[#This Row],[Mins]]*Table37[[#This Row],[Adj mins]],0)</f>
        <v>4.7217800155492204</v>
      </c>
      <c r="R1353" s="15">
        <v>7.3</v>
      </c>
      <c r="S1353" s="16">
        <v>73</v>
      </c>
      <c r="T1353" s="17">
        <v>1.7000000000000001E-2</v>
      </c>
      <c r="U1353" s="16">
        <v>24</v>
      </c>
      <c r="V1353" s="71">
        <v>2.7</v>
      </c>
      <c r="W1353" s="401" t="str">
        <f>IF(ISNA(MATCH($D1353,'My Squad'!$C$2:$C$16,0)),"","Yes")</f>
        <v/>
      </c>
    </row>
    <row r="1354" spans="1:23" ht="15.75" thickBot="1" x14ac:dyDescent="0.3">
      <c r="A1354" s="577">
        <v>319</v>
      </c>
      <c r="B1354" s="73">
        <v>12</v>
      </c>
      <c r="C1354" s="5" t="s">
        <v>25</v>
      </c>
      <c r="D1354" s="5" t="s">
        <v>228</v>
      </c>
      <c r="E1354" s="70" t="s">
        <v>13</v>
      </c>
      <c r="F1354" s="71">
        <v>5.2</v>
      </c>
      <c r="G1354" s="71">
        <v>7.166666666666667E-2</v>
      </c>
      <c r="H1354" s="71">
        <v>6.3E-2</v>
      </c>
      <c r="I1354" s="71">
        <v>4.3333333333333335E-2</v>
      </c>
      <c r="J1354" s="71">
        <v>0</v>
      </c>
      <c r="K1354" s="71">
        <v>0.16766666666666666</v>
      </c>
      <c r="L1354" s="71">
        <v>2.9333333333333333E-2</v>
      </c>
      <c r="M1354" s="72">
        <v>0.375</v>
      </c>
      <c r="N1354" s="23">
        <v>-0.3125</v>
      </c>
      <c r="O1354" s="16">
        <v>7.83</v>
      </c>
      <c r="P1354" s="15">
        <v>90</v>
      </c>
      <c r="Q1354" s="15">
        <f>IFERROR(Table37[[#This Row],[Total]]/Table37[[#This Row],[Mins]]*Table37[[#This Row],[Adj mins]],0)</f>
        <v>4.3103448275862073</v>
      </c>
      <c r="R1354" s="15">
        <v>0.1</v>
      </c>
      <c r="S1354" s="16">
        <v>8</v>
      </c>
      <c r="T1354" s="17">
        <v>2E-3</v>
      </c>
      <c r="U1354" s="16">
        <v>1</v>
      </c>
      <c r="V1354" s="71">
        <v>1</v>
      </c>
      <c r="W1354" s="401" t="str">
        <f>IF(ISNA(MATCH($D1354,'My Squad'!$C$2:$C$16,0)),"","Yes")</f>
        <v/>
      </c>
    </row>
    <row r="1355" spans="1:23" ht="15.75" thickBot="1" x14ac:dyDescent="0.3">
      <c r="A1355" s="577">
        <v>330</v>
      </c>
      <c r="B1355" s="73">
        <v>12</v>
      </c>
      <c r="C1355" s="5" t="s">
        <v>25</v>
      </c>
      <c r="D1355" s="5" t="s">
        <v>338</v>
      </c>
      <c r="E1355" s="70" t="s">
        <v>13</v>
      </c>
      <c r="F1355" s="71">
        <v>4.4000000000000004</v>
      </c>
      <c r="G1355" s="71">
        <v>0</v>
      </c>
      <c r="H1355" s="71">
        <v>0</v>
      </c>
      <c r="I1355" s="71">
        <v>0</v>
      </c>
      <c r="J1355" s="71">
        <v>0</v>
      </c>
      <c r="K1355" s="71">
        <v>0</v>
      </c>
      <c r="L1355" s="71">
        <v>0</v>
      </c>
      <c r="M1355" s="72">
        <v>0</v>
      </c>
      <c r="N1355" s="23">
        <v>-0.45454545454545453</v>
      </c>
      <c r="O1355" s="16">
        <v>0</v>
      </c>
      <c r="P1355" s="15">
        <v>90</v>
      </c>
      <c r="Q1355" s="15">
        <f>IFERROR(Table37[[#This Row],[Total]]/Table37[[#This Row],[Mins]]*Table37[[#This Row],[Adj mins]],0)</f>
        <v>0</v>
      </c>
      <c r="R1355" s="15">
        <v>0</v>
      </c>
      <c r="S1355" s="16" t="s">
        <v>374</v>
      </c>
      <c r="T1355" s="17">
        <v>0</v>
      </c>
      <c r="U1355" s="16">
        <v>0</v>
      </c>
      <c r="V1355" s="71">
        <v>0</v>
      </c>
      <c r="W1355" s="401" t="str">
        <f>IF(ISNA(MATCH($D1355,'My Squad'!$C$2:$C$16,0)),"","Yes")</f>
        <v/>
      </c>
    </row>
    <row r="1356" spans="1:23" ht="15.75" thickBot="1" x14ac:dyDescent="0.3">
      <c r="A1356" s="577">
        <v>636</v>
      </c>
      <c r="B1356" s="73">
        <v>12</v>
      </c>
      <c r="C1356" s="5" t="s">
        <v>25</v>
      </c>
      <c r="D1356" s="5" t="s">
        <v>1532</v>
      </c>
      <c r="E1356" s="70" t="s">
        <v>13</v>
      </c>
      <c r="F1356" s="71">
        <v>6.8</v>
      </c>
      <c r="G1356" s="71">
        <v>0.20666666666666667</v>
      </c>
      <c r="H1356" s="71">
        <v>8.8999999999999996E-2</v>
      </c>
      <c r="I1356" s="71">
        <v>3.9333333333333331E-2</v>
      </c>
      <c r="J1356" s="71">
        <v>0</v>
      </c>
      <c r="K1356" s="71">
        <v>0.16</v>
      </c>
      <c r="L1356" s="71">
        <v>5.2999999999999999E-2</v>
      </c>
      <c r="M1356" s="72">
        <v>0.54800000000000004</v>
      </c>
      <c r="N1356" s="23">
        <v>-0.21352941176470588</v>
      </c>
      <c r="O1356" s="16">
        <v>7.95</v>
      </c>
      <c r="P1356" s="15">
        <v>90</v>
      </c>
      <c r="Q1356" s="15">
        <f>IFERROR(Table37[[#This Row],[Total]]/Table37[[#This Row],[Mins]]*Table37[[#This Row],[Adj mins]],0)</f>
        <v>6.2037735849056608</v>
      </c>
      <c r="R1356" s="15">
        <v>0.2</v>
      </c>
      <c r="S1356" s="16">
        <v>19</v>
      </c>
      <c r="T1356" s="17">
        <v>2E-3</v>
      </c>
      <c r="U1356" s="16">
        <v>1</v>
      </c>
      <c r="V1356" s="71">
        <v>1</v>
      </c>
      <c r="W1356" s="401" t="str">
        <f>IF(ISNA(MATCH($D1356,'My Squad'!$C$2:$C$16,0)),"","Yes")</f>
        <v/>
      </c>
    </row>
    <row r="1357" spans="1:23" ht="15.75" thickBot="1" x14ac:dyDescent="0.3">
      <c r="A1357" s="577">
        <v>327</v>
      </c>
      <c r="B1357" s="73">
        <v>12</v>
      </c>
      <c r="C1357" s="5" t="s">
        <v>25</v>
      </c>
      <c r="D1357" s="5" t="s">
        <v>17</v>
      </c>
      <c r="E1357" s="70" t="s">
        <v>13</v>
      </c>
      <c r="F1357" s="71">
        <v>7.9</v>
      </c>
      <c r="G1357" s="71">
        <v>1.9166666666666667</v>
      </c>
      <c r="H1357" s="71">
        <v>0.67400000000000004</v>
      </c>
      <c r="I1357" s="71">
        <v>0.36566666666666664</v>
      </c>
      <c r="J1357" s="71">
        <v>0</v>
      </c>
      <c r="K1357" s="71">
        <v>1.421</v>
      </c>
      <c r="L1357" s="71">
        <v>0.61166666666666669</v>
      </c>
      <c r="M1357" s="72">
        <v>4.9889999999999999</v>
      </c>
      <c r="N1357" s="23">
        <v>0.37835443037974681</v>
      </c>
      <c r="O1357" s="16">
        <v>66.340333333333334</v>
      </c>
      <c r="P1357" s="15">
        <v>90</v>
      </c>
      <c r="Q1357" s="15">
        <f>IFERROR(Table37[[#This Row],[Total]]/Table37[[#This Row],[Mins]]*Table37[[#This Row],[Adj mins]],0)</f>
        <v>6.7682807341938789</v>
      </c>
      <c r="R1357" s="15">
        <v>5.9</v>
      </c>
      <c r="S1357" s="16">
        <v>59</v>
      </c>
      <c r="T1357" s="17">
        <v>0.27699999999999997</v>
      </c>
      <c r="U1357" s="16">
        <v>60</v>
      </c>
      <c r="V1357" s="71">
        <v>6.7</v>
      </c>
      <c r="W1357" s="401" t="str">
        <f>IF(ISNA(MATCH($D1357,'My Squad'!$C$2:$C$16,0)),"","Yes")</f>
        <v/>
      </c>
    </row>
    <row r="1358" spans="1:23" ht="15.75" thickBot="1" x14ac:dyDescent="0.3">
      <c r="A1358" s="577">
        <v>328</v>
      </c>
      <c r="B1358" s="73">
        <v>12</v>
      </c>
      <c r="C1358" s="5" t="s">
        <v>25</v>
      </c>
      <c r="D1358" s="5" t="s">
        <v>26</v>
      </c>
      <c r="E1358" s="70" t="s">
        <v>13</v>
      </c>
      <c r="F1358" s="71">
        <v>12.7</v>
      </c>
      <c r="G1358" s="71">
        <v>3.18</v>
      </c>
      <c r="H1358" s="71">
        <v>0.72299999999999998</v>
      </c>
      <c r="I1358" s="71">
        <v>0.43566666666666665</v>
      </c>
      <c r="J1358" s="71">
        <v>0</v>
      </c>
      <c r="K1358" s="71">
        <v>1.6963333333333335</v>
      </c>
      <c r="L1358" s="71">
        <v>0.91433333333333333</v>
      </c>
      <c r="M1358" s="72">
        <v>6.9493333333333336</v>
      </c>
      <c r="N1358" s="23">
        <v>0.38971128608923888</v>
      </c>
      <c r="O1358" s="16">
        <v>81.379666666666665</v>
      </c>
      <c r="P1358" s="15">
        <v>90</v>
      </c>
      <c r="Q1358" s="15">
        <f>IFERROR(Table37[[#This Row],[Total]]/Table37[[#This Row],[Mins]]*Table37[[#This Row],[Adj mins]],0)</f>
        <v>7.6854578744076125</v>
      </c>
      <c r="R1358" s="15">
        <v>8.6999999999999993</v>
      </c>
      <c r="S1358" s="16">
        <v>87</v>
      </c>
      <c r="T1358" s="17">
        <v>0.40200000000000002</v>
      </c>
      <c r="U1358" s="16">
        <v>84</v>
      </c>
      <c r="V1358" s="71">
        <v>9.3000000000000007</v>
      </c>
      <c r="W1358" s="401" t="str">
        <f>IF(ISNA(MATCH($D1358,'My Squad'!$C$2:$C$16,0)),"","Yes")</f>
        <v/>
      </c>
    </row>
    <row r="1359" spans="1:23" ht="15.75" thickBot="1" x14ac:dyDescent="0.3">
      <c r="A1359" s="577">
        <v>323</v>
      </c>
      <c r="B1359" s="73">
        <v>12</v>
      </c>
      <c r="C1359" s="5" t="s">
        <v>25</v>
      </c>
      <c r="D1359" s="5" t="s">
        <v>169</v>
      </c>
      <c r="E1359" s="70" t="s">
        <v>13</v>
      </c>
      <c r="F1359" s="71">
        <v>5</v>
      </c>
      <c r="G1359" s="71">
        <v>8.5000000000000006E-2</v>
      </c>
      <c r="H1359" s="71">
        <v>0.4</v>
      </c>
      <c r="I1359" s="71">
        <v>0.46166666666666667</v>
      </c>
      <c r="J1359" s="71">
        <v>0</v>
      </c>
      <c r="K1359" s="71">
        <v>1.8073333333333332</v>
      </c>
      <c r="L1359" s="71">
        <v>6.5333333333333327E-2</v>
      </c>
      <c r="M1359" s="72">
        <v>2.8193333333333332</v>
      </c>
      <c r="N1359" s="23">
        <v>0.16386666666666666</v>
      </c>
      <c r="O1359" s="16">
        <v>85.612666666666669</v>
      </c>
      <c r="P1359" s="15">
        <v>90</v>
      </c>
      <c r="Q1359" s="15">
        <f>IFERROR(Table37[[#This Row],[Total]]/Table37[[#This Row],[Mins]]*Table37[[#This Row],[Adj mins]],0)</f>
        <v>2.9638137658757655</v>
      </c>
      <c r="R1359" s="15">
        <v>9</v>
      </c>
      <c r="S1359" s="16">
        <v>90</v>
      </c>
      <c r="T1359" s="17">
        <v>0.01</v>
      </c>
      <c r="U1359" s="16">
        <v>22</v>
      </c>
      <c r="V1359" s="71">
        <v>2.4</v>
      </c>
      <c r="W1359" s="401" t="str">
        <f>IF(ISNA(MATCH($D1359,'My Squad'!$C$2:$C$16,0)),"","Yes")</f>
        <v/>
      </c>
    </row>
    <row r="1360" spans="1:23" ht="15.75" thickBot="1" x14ac:dyDescent="0.3">
      <c r="A1360" s="577">
        <v>320</v>
      </c>
      <c r="B1360" s="73">
        <v>12</v>
      </c>
      <c r="C1360" s="5" t="s">
        <v>25</v>
      </c>
      <c r="D1360" s="5" t="s">
        <v>170</v>
      </c>
      <c r="E1360" s="70" t="s">
        <v>13</v>
      </c>
      <c r="F1360" s="71">
        <v>4.7</v>
      </c>
      <c r="G1360" s="71">
        <v>8.3333333333333332E-3</v>
      </c>
      <c r="H1360" s="71">
        <v>5.7000000000000002E-2</v>
      </c>
      <c r="I1360" s="71">
        <v>5.5333333333333332E-2</v>
      </c>
      <c r="J1360" s="71">
        <v>0</v>
      </c>
      <c r="K1360" s="71">
        <v>0.161</v>
      </c>
      <c r="L1360" s="71">
        <v>8.0000000000000002E-3</v>
      </c>
      <c r="M1360" s="72">
        <v>0.28966666666666668</v>
      </c>
      <c r="N1360" s="23">
        <v>-0.36390070921985812</v>
      </c>
      <c r="O1360" s="16">
        <v>9.7543333333333333</v>
      </c>
      <c r="P1360" s="15">
        <v>90</v>
      </c>
      <c r="Q1360" s="15">
        <f>IFERROR(Table37[[#This Row],[Total]]/Table37[[#This Row],[Mins]]*Table37[[#This Row],[Adj mins]],0)</f>
        <v>2.6726583057102826</v>
      </c>
      <c r="R1360" s="15">
        <v>0</v>
      </c>
      <c r="S1360" s="16">
        <v>1</v>
      </c>
      <c r="T1360" s="17">
        <v>1E-3</v>
      </c>
      <c r="U1360" s="16">
        <v>3</v>
      </c>
      <c r="V1360" s="71">
        <v>1</v>
      </c>
      <c r="W1360" s="401" t="str">
        <f>IF(ISNA(MATCH($D1360,'My Squad'!$C$2:$C$16,0)),"","Yes")</f>
        <v/>
      </c>
    </row>
    <row r="1361" spans="1:23" ht="15.75" thickBot="1" x14ac:dyDescent="0.3">
      <c r="A1361" s="577">
        <v>321</v>
      </c>
      <c r="B1361" s="73">
        <v>12</v>
      </c>
      <c r="C1361" s="5" t="s">
        <v>25</v>
      </c>
      <c r="D1361" s="5" t="s">
        <v>232</v>
      </c>
      <c r="E1361" s="70" t="s">
        <v>15</v>
      </c>
      <c r="F1361" s="71">
        <v>7.1</v>
      </c>
      <c r="G1361" s="71">
        <v>0.63466666666666671</v>
      </c>
      <c r="H1361" s="71">
        <v>0.245</v>
      </c>
      <c r="I1361" s="71">
        <v>0</v>
      </c>
      <c r="J1361" s="71">
        <v>0</v>
      </c>
      <c r="K1361" s="71">
        <v>0.57866666666666677</v>
      </c>
      <c r="L1361" s="71">
        <v>0.27366666666666667</v>
      </c>
      <c r="M1361" s="72">
        <v>1.732</v>
      </c>
      <c r="N1361" s="23">
        <v>-3.7746478873239439E-2</v>
      </c>
      <c r="O1361" s="16">
        <v>27.106333333333332</v>
      </c>
      <c r="P1361" s="15">
        <v>90</v>
      </c>
      <c r="Q1361" s="15">
        <f>IFERROR(Table37[[#This Row],[Total]]/Table37[[#This Row],[Mins]]*Table37[[#This Row],[Adj mins]],0)</f>
        <v>5.7506855716376259</v>
      </c>
      <c r="R1361" s="15">
        <v>3.4</v>
      </c>
      <c r="S1361" s="16">
        <v>34</v>
      </c>
      <c r="T1361" s="17">
        <v>1.7000000000000001E-2</v>
      </c>
      <c r="U1361" s="16">
        <v>12</v>
      </c>
      <c r="V1361" s="71">
        <v>1.3</v>
      </c>
      <c r="W1361" s="401" t="str">
        <f>IF(ISNA(MATCH($D1361,'My Squad'!$C$2:$C$16,0)),"","Yes")</f>
        <v/>
      </c>
    </row>
    <row r="1362" spans="1:23" ht="15.75" thickBot="1" x14ac:dyDescent="0.3">
      <c r="A1362" s="577">
        <v>316</v>
      </c>
      <c r="B1362" s="73">
        <v>12</v>
      </c>
      <c r="C1362" s="5" t="s">
        <v>25</v>
      </c>
      <c r="D1362" s="5" t="s">
        <v>45</v>
      </c>
      <c r="E1362" s="70" t="s">
        <v>15</v>
      </c>
      <c r="F1362" s="71">
        <v>7.1</v>
      </c>
      <c r="G1362" s="71">
        <v>1.0960000000000001</v>
      </c>
      <c r="H1362" s="71">
        <v>0.25600000000000001</v>
      </c>
      <c r="I1362" s="71">
        <v>0</v>
      </c>
      <c r="J1362" s="71">
        <v>0</v>
      </c>
      <c r="K1362" s="71">
        <v>0.61733333333333329</v>
      </c>
      <c r="L1362" s="71">
        <v>0.40699999999999997</v>
      </c>
      <c r="M1362" s="72">
        <v>2.3763333333333332</v>
      </c>
      <c r="N1362" s="23">
        <v>5.3004694835680731E-2</v>
      </c>
      <c r="O1362" s="16">
        <v>32.274666666666668</v>
      </c>
      <c r="P1362" s="15">
        <v>90</v>
      </c>
      <c r="Q1362" s="15">
        <f>IFERROR(Table37[[#This Row],[Total]]/Table37[[#This Row],[Mins]]*Table37[[#This Row],[Adj mins]],0)</f>
        <v>6.6265595306948688</v>
      </c>
      <c r="R1362" s="15">
        <v>3.2</v>
      </c>
      <c r="S1362" s="16">
        <v>48</v>
      </c>
      <c r="T1362" s="17">
        <v>2.2000000000000002E-2</v>
      </c>
      <c r="U1362" s="16">
        <v>14</v>
      </c>
      <c r="V1362" s="71">
        <v>2.2999999999999998</v>
      </c>
      <c r="W1362" s="401" t="str">
        <f>IF(ISNA(MATCH($D1362,'My Squad'!$C$2:$C$16,0)),"","Yes")</f>
        <v/>
      </c>
    </row>
    <row r="1363" spans="1:23" ht="15.75" thickBot="1" x14ac:dyDescent="0.3">
      <c r="A1363" s="577">
        <v>347</v>
      </c>
      <c r="B1363" s="73">
        <v>12</v>
      </c>
      <c r="C1363" s="5" t="s">
        <v>23</v>
      </c>
      <c r="D1363" s="5" t="s">
        <v>63</v>
      </c>
      <c r="E1363" s="70" t="s">
        <v>16</v>
      </c>
      <c r="F1363" s="71">
        <v>5.5</v>
      </c>
      <c r="G1363" s="71">
        <v>0</v>
      </c>
      <c r="H1363" s="71">
        <v>1.6E-2</v>
      </c>
      <c r="I1363" s="71">
        <v>0.85200000000000009</v>
      </c>
      <c r="J1363" s="71">
        <v>0.67366666666666664</v>
      </c>
      <c r="K1363" s="71">
        <v>1.8023333333333333</v>
      </c>
      <c r="L1363" s="71">
        <v>3.6666666666666667E-2</v>
      </c>
      <c r="M1363" s="72">
        <v>3.3806666666666665</v>
      </c>
      <c r="N1363" s="23">
        <v>0.25103030303030299</v>
      </c>
      <c r="O1363" s="16">
        <v>84.986333333333334</v>
      </c>
      <c r="P1363" s="15">
        <v>90</v>
      </c>
      <c r="Q1363" s="15">
        <f>IFERROR(Table37[[#This Row],[Total]]/Table37[[#This Row],[Mins]]*Table37[[#This Row],[Adj mins]],0)</f>
        <v>3.5801050364960636</v>
      </c>
      <c r="R1363" s="15">
        <v>9</v>
      </c>
      <c r="S1363" s="16">
        <v>90</v>
      </c>
      <c r="T1363" s="17">
        <v>9.0999999999999998E-2</v>
      </c>
      <c r="U1363" s="16">
        <v>29</v>
      </c>
      <c r="V1363" s="71">
        <v>3.2</v>
      </c>
      <c r="W1363" s="401" t="str">
        <f>IF(ISNA(MATCH($D1363,'My Squad'!$C$2:$C$16,0)),"","Yes")</f>
        <v/>
      </c>
    </row>
    <row r="1364" spans="1:23" ht="15.75" thickBot="1" x14ac:dyDescent="0.3">
      <c r="A1364" s="577">
        <v>344</v>
      </c>
      <c r="B1364" s="73">
        <v>12</v>
      </c>
      <c r="C1364" s="5" t="s">
        <v>23</v>
      </c>
      <c r="D1364" s="5" t="s">
        <v>285</v>
      </c>
      <c r="E1364" s="70" t="s">
        <v>16</v>
      </c>
      <c r="F1364" s="71">
        <v>4</v>
      </c>
      <c r="G1364" s="71">
        <v>0</v>
      </c>
      <c r="H1364" s="71">
        <v>1E-3</v>
      </c>
      <c r="I1364" s="71">
        <v>-6.6666666666666664E-4</v>
      </c>
      <c r="J1364" s="71">
        <v>3.3333333333333332E-4</v>
      </c>
      <c r="K1364" s="71">
        <v>2.6666666666666666E-3</v>
      </c>
      <c r="L1364" s="71">
        <v>0</v>
      </c>
      <c r="M1364" s="72">
        <v>3.3333333333333335E-3</v>
      </c>
      <c r="N1364" s="23">
        <v>-0.49916666666666665</v>
      </c>
      <c r="O1364" s="16">
        <v>0.12</v>
      </c>
      <c r="P1364" s="15">
        <v>90</v>
      </c>
      <c r="Q1364" s="15">
        <f>IFERROR(Table37[[#This Row],[Total]]/Table37[[#This Row],[Mins]]*Table37[[#This Row],[Adj mins]],0)</f>
        <v>2.5</v>
      </c>
      <c r="R1364" s="15">
        <v>0</v>
      </c>
      <c r="S1364" s="16">
        <v>0</v>
      </c>
      <c r="T1364" s="17">
        <v>2E-3</v>
      </c>
      <c r="U1364" s="16">
        <v>0</v>
      </c>
      <c r="V1364" s="71">
        <v>0</v>
      </c>
      <c r="W1364" s="401" t="str">
        <f>IF(ISNA(MATCH($D1364,'My Squad'!$C$2:$C$16,0)),"","Yes")</f>
        <v/>
      </c>
    </row>
    <row r="1365" spans="1:23" ht="15.75" thickBot="1" x14ac:dyDescent="0.3">
      <c r="A1365" s="577">
        <v>358</v>
      </c>
      <c r="B1365" s="73">
        <v>12</v>
      </c>
      <c r="C1365" s="5" t="s">
        <v>23</v>
      </c>
      <c r="D1365" s="5" t="s">
        <v>266</v>
      </c>
      <c r="E1365" s="70" t="s">
        <v>16</v>
      </c>
      <c r="F1365" s="71">
        <v>5.3</v>
      </c>
      <c r="G1365" s="71">
        <v>0</v>
      </c>
      <c r="H1365" s="71">
        <v>0</v>
      </c>
      <c r="I1365" s="71">
        <v>6.2E-2</v>
      </c>
      <c r="J1365" s="71">
        <v>3.5333333333333335E-2</v>
      </c>
      <c r="K1365" s="71">
        <v>0.10433333333333333</v>
      </c>
      <c r="L1365" s="71">
        <v>8.3333333333333332E-3</v>
      </c>
      <c r="M1365" s="72">
        <v>0.21</v>
      </c>
      <c r="N1365" s="23">
        <v>-0.33773584905660381</v>
      </c>
      <c r="O1365" s="16">
        <v>4.6500000000000004</v>
      </c>
      <c r="P1365" s="15">
        <v>90</v>
      </c>
      <c r="Q1365" s="15">
        <f>IFERROR(Table37[[#This Row],[Total]]/Table37[[#This Row],[Mins]]*Table37[[#This Row],[Adj mins]],0)</f>
        <v>4.064516129032258</v>
      </c>
      <c r="R1365" s="15">
        <v>0</v>
      </c>
      <c r="S1365" s="16">
        <v>0</v>
      </c>
      <c r="T1365" s="17">
        <v>5.0000000000000001E-3</v>
      </c>
      <c r="U1365" s="16">
        <v>0</v>
      </c>
      <c r="V1365" s="71">
        <v>0</v>
      </c>
      <c r="W1365" s="401" t="str">
        <f>IF(ISNA(MATCH($D1365,'My Squad'!$C$2:$C$16,0)),"","Yes")</f>
        <v/>
      </c>
    </row>
    <row r="1366" spans="1:23" ht="15.75" thickBot="1" x14ac:dyDescent="0.3">
      <c r="A1366" s="577">
        <v>350</v>
      </c>
      <c r="B1366" s="73">
        <v>12</v>
      </c>
      <c r="C1366" s="5" t="s">
        <v>23</v>
      </c>
      <c r="D1366" s="5" t="s">
        <v>149</v>
      </c>
      <c r="E1366" s="70" t="s">
        <v>14</v>
      </c>
      <c r="F1366" s="71">
        <v>6.2</v>
      </c>
      <c r="G1366" s="71">
        <v>0.29799999999999999</v>
      </c>
      <c r="H1366" s="71">
        <v>0.38200000000000001</v>
      </c>
      <c r="I1366" s="71">
        <v>0.752</v>
      </c>
      <c r="J1366" s="71">
        <v>0</v>
      </c>
      <c r="K1366" s="71">
        <v>1.4950000000000001</v>
      </c>
      <c r="L1366" s="71">
        <v>0.42199999999999999</v>
      </c>
      <c r="M1366" s="72">
        <v>3.3490000000000002</v>
      </c>
      <c r="N1366" s="23">
        <v>0.21758064516129036</v>
      </c>
      <c r="O1366" s="16">
        <v>71.598666666666674</v>
      </c>
      <c r="P1366" s="15">
        <v>90</v>
      </c>
      <c r="Q1366" s="15">
        <f>IFERROR(Table37[[#This Row],[Total]]/Table37[[#This Row],[Mins]]*Table37[[#This Row],[Adj mins]],0)</f>
        <v>4.2097152647162881</v>
      </c>
      <c r="R1366" s="15">
        <v>8.5</v>
      </c>
      <c r="S1366" s="16">
        <v>85</v>
      </c>
      <c r="T1366" s="17">
        <v>0.3</v>
      </c>
      <c r="U1366" s="16">
        <v>42</v>
      </c>
      <c r="V1366" s="71">
        <v>4.7</v>
      </c>
      <c r="W1366" s="401" t="str">
        <f>IF(ISNA(MATCH($D1366,'My Squad'!$C$2:$C$16,0)),"","Yes")</f>
        <v/>
      </c>
    </row>
    <row r="1367" spans="1:23" ht="15.75" thickBot="1" x14ac:dyDescent="0.3">
      <c r="A1367" s="577">
        <v>341</v>
      </c>
      <c r="B1367" s="73">
        <v>12</v>
      </c>
      <c r="C1367" s="5" t="s">
        <v>23</v>
      </c>
      <c r="D1367" s="5" t="s">
        <v>183</v>
      </c>
      <c r="E1367" s="70" t="s">
        <v>14</v>
      </c>
      <c r="F1367" s="71">
        <v>5.3</v>
      </c>
      <c r="G1367" s="71">
        <v>0.254</v>
      </c>
      <c r="H1367" s="71">
        <v>8.3000000000000004E-2</v>
      </c>
      <c r="I1367" s="71">
        <v>0.34799999999999998</v>
      </c>
      <c r="J1367" s="71">
        <v>0</v>
      </c>
      <c r="K1367" s="71">
        <v>0.80099999999999993</v>
      </c>
      <c r="L1367" s="71">
        <v>9.9000000000000005E-2</v>
      </c>
      <c r="M1367" s="72">
        <v>1.585</v>
      </c>
      <c r="N1367" s="23">
        <v>-7.8301886792452841E-2</v>
      </c>
      <c r="O1367" s="16">
        <v>37.111666666666665</v>
      </c>
      <c r="P1367" s="15">
        <v>90</v>
      </c>
      <c r="Q1367" s="15">
        <f>IFERROR(Table37[[#This Row],[Total]]/Table37[[#This Row],[Mins]]*Table37[[#This Row],[Adj mins]],0)</f>
        <v>3.8438047334620737</v>
      </c>
      <c r="R1367" s="15">
        <v>0</v>
      </c>
      <c r="S1367" s="16">
        <v>3</v>
      </c>
      <c r="T1367" s="17">
        <v>9.0000000000000011E-3</v>
      </c>
      <c r="U1367" s="16">
        <v>1</v>
      </c>
      <c r="V1367" s="71">
        <v>1</v>
      </c>
      <c r="W1367" s="401" t="str">
        <f>IF(ISNA(MATCH($D1367,'My Squad'!$C$2:$C$16,0)),"","Yes")</f>
        <v/>
      </c>
    </row>
    <row r="1368" spans="1:23" ht="15.75" thickBot="1" x14ac:dyDescent="0.3">
      <c r="A1368" s="577">
        <v>361</v>
      </c>
      <c r="B1368" s="73">
        <v>12</v>
      </c>
      <c r="C1368" s="5" t="s">
        <v>23</v>
      </c>
      <c r="D1368" s="5" t="s">
        <v>49</v>
      </c>
      <c r="E1368" s="70" t="s">
        <v>14</v>
      </c>
      <c r="F1368" s="71">
        <v>5.5</v>
      </c>
      <c r="G1368" s="71">
        <v>0.29799999999999999</v>
      </c>
      <c r="H1368" s="71">
        <v>0.193</v>
      </c>
      <c r="I1368" s="71">
        <v>0.76966666666666672</v>
      </c>
      <c r="J1368" s="71">
        <v>0</v>
      </c>
      <c r="K1368" s="71">
        <v>1.5266666666666668</v>
      </c>
      <c r="L1368" s="71">
        <v>0.16933333333333334</v>
      </c>
      <c r="M1368" s="72">
        <v>2.9566666666666666</v>
      </c>
      <c r="N1368" s="23">
        <v>0.17393939393939392</v>
      </c>
      <c r="O1368" s="16">
        <v>74.845666666666673</v>
      </c>
      <c r="P1368" s="15">
        <v>90</v>
      </c>
      <c r="Q1368" s="15">
        <f>IFERROR(Table37[[#This Row],[Total]]/Table37[[#This Row],[Mins]]*Table37[[#This Row],[Adj mins]],0)</f>
        <v>3.5553160503614101</v>
      </c>
      <c r="R1368" s="15">
        <v>8.1</v>
      </c>
      <c r="S1368" s="16">
        <v>81</v>
      </c>
      <c r="T1368" s="17">
        <v>4.0999999999999995E-2</v>
      </c>
      <c r="U1368" s="16">
        <v>19</v>
      </c>
      <c r="V1368" s="71">
        <v>2.1</v>
      </c>
      <c r="W1368" s="401" t="str">
        <f>IF(ISNA(MATCH($D1368,'My Squad'!$C$2:$C$16,0)),"","Yes")</f>
        <v/>
      </c>
    </row>
    <row r="1369" spans="1:23" ht="15.75" thickBot="1" x14ac:dyDescent="0.3">
      <c r="A1369" s="577">
        <v>340</v>
      </c>
      <c r="B1369" s="73">
        <v>12</v>
      </c>
      <c r="C1369" s="5" t="s">
        <v>23</v>
      </c>
      <c r="D1369" s="5" t="s">
        <v>77</v>
      </c>
      <c r="E1369" s="70" t="s">
        <v>14</v>
      </c>
      <c r="F1369" s="71">
        <v>5.5</v>
      </c>
      <c r="G1369" s="71">
        <v>0.17</v>
      </c>
      <c r="H1369" s="71">
        <v>0.26600000000000001</v>
      </c>
      <c r="I1369" s="71">
        <v>0.75633333333333341</v>
      </c>
      <c r="J1369" s="71">
        <v>0</v>
      </c>
      <c r="K1369" s="71">
        <v>1.5639999999999998</v>
      </c>
      <c r="L1369" s="71">
        <v>0.19833333333333333</v>
      </c>
      <c r="M1369" s="72">
        <v>2.9546666666666668</v>
      </c>
      <c r="N1369" s="23">
        <v>0.17357575757575761</v>
      </c>
      <c r="O1369" s="16">
        <v>75.10466666666666</v>
      </c>
      <c r="P1369" s="15">
        <v>90</v>
      </c>
      <c r="Q1369" s="15">
        <f>IFERROR(Table37[[#This Row],[Total]]/Table37[[#This Row],[Mins]]*Table37[[#This Row],[Adj mins]],0)</f>
        <v>3.5406588139219051</v>
      </c>
      <c r="R1369" s="15">
        <v>7.7</v>
      </c>
      <c r="S1369" s="16">
        <v>86</v>
      </c>
      <c r="T1369" s="17">
        <v>4.8000000000000001E-2</v>
      </c>
      <c r="U1369" s="16">
        <v>22</v>
      </c>
      <c r="V1369" s="71">
        <v>2.8</v>
      </c>
      <c r="W1369" s="401" t="str">
        <f>IF(ISNA(MATCH($D1369,'My Squad'!$C$2:$C$16,0)),"","Yes")</f>
        <v/>
      </c>
    </row>
    <row r="1370" spans="1:23" ht="15.75" thickBot="1" x14ac:dyDescent="0.3">
      <c r="A1370" s="577">
        <v>362</v>
      </c>
      <c r="B1370" s="73">
        <v>12</v>
      </c>
      <c r="C1370" s="5" t="s">
        <v>23</v>
      </c>
      <c r="D1370" s="5" t="s">
        <v>223</v>
      </c>
      <c r="E1370" s="70" t="s">
        <v>14</v>
      </c>
      <c r="F1370" s="71">
        <v>5.3</v>
      </c>
      <c r="G1370" s="71">
        <v>9.1999999999999998E-2</v>
      </c>
      <c r="H1370" s="71">
        <v>3.6999999999999998E-2</v>
      </c>
      <c r="I1370" s="71">
        <v>0.19333333333333336</v>
      </c>
      <c r="J1370" s="71">
        <v>0</v>
      </c>
      <c r="K1370" s="71">
        <v>0.37433333333333335</v>
      </c>
      <c r="L1370" s="71">
        <v>4.1666666666666664E-2</v>
      </c>
      <c r="M1370" s="72">
        <v>0.73833333333333329</v>
      </c>
      <c r="N1370" s="23">
        <v>-0.23805031446540884</v>
      </c>
      <c r="O1370" s="16">
        <v>17.940666666666665</v>
      </c>
      <c r="P1370" s="15">
        <v>90</v>
      </c>
      <c r="Q1370" s="15">
        <f>IFERROR(Table37[[#This Row],[Total]]/Table37[[#This Row],[Mins]]*Table37[[#This Row],[Adj mins]],0)</f>
        <v>3.7038757385455763</v>
      </c>
      <c r="R1370" s="15">
        <v>2.7</v>
      </c>
      <c r="S1370" s="16">
        <v>40</v>
      </c>
      <c r="T1370" s="17">
        <v>2.4E-2</v>
      </c>
      <c r="U1370" s="16">
        <v>20</v>
      </c>
      <c r="V1370" s="71">
        <v>3.3</v>
      </c>
      <c r="W1370" s="401" t="str">
        <f>IF(ISNA(MATCH($D1370,'My Squad'!$C$2:$C$16,0)),"","Yes")</f>
        <v/>
      </c>
    </row>
    <row r="1371" spans="1:23" ht="15.75" thickBot="1" x14ac:dyDescent="0.3">
      <c r="A1371" s="577">
        <v>363</v>
      </c>
      <c r="B1371" s="73">
        <v>12</v>
      </c>
      <c r="C1371" s="5" t="s">
        <v>23</v>
      </c>
      <c r="D1371" s="5" t="s">
        <v>50</v>
      </c>
      <c r="E1371" s="70" t="s">
        <v>14</v>
      </c>
      <c r="F1371" s="71">
        <v>5.3</v>
      </c>
      <c r="G1371" s="71">
        <v>0.02</v>
      </c>
      <c r="H1371" s="71">
        <v>9.7000000000000003E-2</v>
      </c>
      <c r="I1371" s="71">
        <v>0.31933333333333336</v>
      </c>
      <c r="J1371" s="71">
        <v>0</v>
      </c>
      <c r="K1371" s="71">
        <v>0.58766666666666667</v>
      </c>
      <c r="L1371" s="71">
        <v>4.3999999999999997E-2</v>
      </c>
      <c r="M1371" s="72">
        <v>1.0680000000000001</v>
      </c>
      <c r="N1371" s="23">
        <v>-0.17584905660377359</v>
      </c>
      <c r="O1371" s="16">
        <v>27.683</v>
      </c>
      <c r="P1371" s="15">
        <v>90</v>
      </c>
      <c r="Q1371" s="15">
        <f>IFERROR(Table37[[#This Row],[Total]]/Table37[[#This Row],[Mins]]*Table37[[#This Row],[Adj mins]],0)</f>
        <v>3.4721670339197339</v>
      </c>
      <c r="R1371" s="15">
        <v>3.2</v>
      </c>
      <c r="S1371" s="16">
        <v>58</v>
      </c>
      <c r="T1371" s="17">
        <v>3.9E-2</v>
      </c>
      <c r="U1371" s="16">
        <v>7</v>
      </c>
      <c r="V1371" s="71">
        <v>1.4</v>
      </c>
      <c r="W1371" s="401" t="str">
        <f>IF(ISNA(MATCH($D1371,'My Squad'!$C$2:$C$16,0)),"","Yes")</f>
        <v/>
      </c>
    </row>
    <row r="1372" spans="1:23" ht="15.75" thickBot="1" x14ac:dyDescent="0.3">
      <c r="A1372" s="577">
        <v>355</v>
      </c>
      <c r="B1372" s="73">
        <v>12</v>
      </c>
      <c r="C1372" s="5" t="s">
        <v>23</v>
      </c>
      <c r="D1372" s="5" t="s">
        <v>238</v>
      </c>
      <c r="E1372" s="70" t="s">
        <v>14</v>
      </c>
      <c r="F1372" s="71">
        <v>4.8</v>
      </c>
      <c r="G1372" s="71">
        <v>0.37</v>
      </c>
      <c r="H1372" s="71">
        <v>0.151</v>
      </c>
      <c r="I1372" s="71">
        <v>0.53333333333333333</v>
      </c>
      <c r="J1372" s="71">
        <v>0</v>
      </c>
      <c r="K1372" s="71">
        <v>1.1653333333333333</v>
      </c>
      <c r="L1372" s="71">
        <v>0.20833333333333334</v>
      </c>
      <c r="M1372" s="72">
        <v>2.4279999999999999</v>
      </c>
      <c r="N1372" s="23">
        <v>8.9166666666666658E-2</v>
      </c>
      <c r="O1372" s="16">
        <v>55.013666666666666</v>
      </c>
      <c r="P1372" s="15">
        <v>90</v>
      </c>
      <c r="Q1372" s="15">
        <f>IFERROR(Table37[[#This Row],[Total]]/Table37[[#This Row],[Mins]]*Table37[[#This Row],[Adj mins]],0)</f>
        <v>3.9721039014547901</v>
      </c>
      <c r="R1372" s="15">
        <v>7.4</v>
      </c>
      <c r="S1372" s="16">
        <v>83</v>
      </c>
      <c r="T1372" s="17">
        <v>0.155</v>
      </c>
      <c r="U1372" s="16">
        <v>29</v>
      </c>
      <c r="V1372" s="71">
        <v>3.6</v>
      </c>
      <c r="W1372" s="401" t="str">
        <f>IF(ISNA(MATCH($D1372,'My Squad'!$C$2:$C$16,0)),"","Yes")</f>
        <v/>
      </c>
    </row>
    <row r="1373" spans="1:23" ht="15.75" thickBot="1" x14ac:dyDescent="0.3">
      <c r="A1373" s="577">
        <v>357</v>
      </c>
      <c r="B1373" s="73">
        <v>12</v>
      </c>
      <c r="C1373" s="5" t="s">
        <v>23</v>
      </c>
      <c r="D1373" s="5" t="s">
        <v>1065</v>
      </c>
      <c r="E1373" s="70" t="s">
        <v>13</v>
      </c>
      <c r="F1373" s="71">
        <v>4.7</v>
      </c>
      <c r="G1373" s="71">
        <v>6.6666666666666671E-3</v>
      </c>
      <c r="H1373" s="71">
        <v>4.0000000000000001E-3</v>
      </c>
      <c r="I1373" s="71">
        <v>1.6666666666666668E-3</v>
      </c>
      <c r="J1373" s="71">
        <v>0</v>
      </c>
      <c r="K1373" s="71">
        <v>0.01</v>
      </c>
      <c r="L1373" s="71">
        <v>1E-3</v>
      </c>
      <c r="M1373" s="72">
        <v>2.3333333333333334E-2</v>
      </c>
      <c r="N1373" s="23">
        <v>-0.42056737588652476</v>
      </c>
      <c r="O1373" s="16">
        <v>0.48</v>
      </c>
      <c r="P1373" s="15">
        <v>90</v>
      </c>
      <c r="Q1373" s="15">
        <f>IFERROR(Table37[[#This Row],[Total]]/Table37[[#This Row],[Mins]]*Table37[[#This Row],[Adj mins]],0)</f>
        <v>4.375</v>
      </c>
      <c r="R1373" s="15">
        <v>0</v>
      </c>
      <c r="S1373" s="16">
        <v>1</v>
      </c>
      <c r="T1373" s="17">
        <v>0</v>
      </c>
      <c r="U1373" s="16">
        <v>1</v>
      </c>
      <c r="V1373" s="71">
        <v>1</v>
      </c>
      <c r="W1373" s="401" t="str">
        <f>IF(ISNA(MATCH($D1373,'My Squad'!$C$2:$C$16,0)),"","Yes")</f>
        <v/>
      </c>
    </row>
    <row r="1374" spans="1:23" ht="15.75" thickBot="1" x14ac:dyDescent="0.3">
      <c r="A1374" s="577">
        <v>356</v>
      </c>
      <c r="B1374" s="73">
        <v>12</v>
      </c>
      <c r="C1374" s="5" t="s">
        <v>23</v>
      </c>
      <c r="D1374" s="5" t="s">
        <v>251</v>
      </c>
      <c r="E1374" s="70" t="s">
        <v>13</v>
      </c>
      <c r="F1374" s="71">
        <v>4.9000000000000004</v>
      </c>
      <c r="G1374" s="71">
        <v>7.6666666666666661E-2</v>
      </c>
      <c r="H1374" s="71">
        <v>5.0999999999999997E-2</v>
      </c>
      <c r="I1374" s="71">
        <v>4.3333333333333335E-2</v>
      </c>
      <c r="J1374" s="71">
        <v>0</v>
      </c>
      <c r="K1374" s="71">
        <v>0.23866666666666667</v>
      </c>
      <c r="L1374" s="71">
        <v>1.5666666666666666E-2</v>
      </c>
      <c r="M1374" s="72">
        <v>0.42533333333333334</v>
      </c>
      <c r="N1374" s="23">
        <v>-0.32136054421768706</v>
      </c>
      <c r="O1374" s="16">
        <v>11.388666666666667</v>
      </c>
      <c r="P1374" s="15">
        <v>90</v>
      </c>
      <c r="Q1374" s="15">
        <f>IFERROR(Table37[[#This Row],[Total]]/Table37[[#This Row],[Mins]]*Table37[[#This Row],[Adj mins]],0)</f>
        <v>3.3612363168061816</v>
      </c>
      <c r="R1374" s="15">
        <v>1.3</v>
      </c>
      <c r="S1374" s="16">
        <v>19</v>
      </c>
      <c r="T1374" s="17">
        <v>2E-3</v>
      </c>
      <c r="U1374" s="16">
        <v>14</v>
      </c>
      <c r="V1374" s="71">
        <v>2.2999999999999998</v>
      </c>
      <c r="W1374" s="401" t="str">
        <f>IF(ISNA(MATCH($D1374,'My Squad'!$C$2:$C$16,0)),"","Yes")</f>
        <v/>
      </c>
    </row>
    <row r="1375" spans="1:23" ht="15.75" thickBot="1" x14ac:dyDescent="0.3">
      <c r="A1375" s="577">
        <v>360</v>
      </c>
      <c r="B1375" s="73">
        <v>12</v>
      </c>
      <c r="C1375" s="5" t="s">
        <v>23</v>
      </c>
      <c r="D1375" s="5" t="s">
        <v>67</v>
      </c>
      <c r="E1375" s="70" t="s">
        <v>13</v>
      </c>
      <c r="F1375" s="71">
        <v>6.3</v>
      </c>
      <c r="G1375" s="71">
        <v>0</v>
      </c>
      <c r="H1375" s="71">
        <v>0</v>
      </c>
      <c r="I1375" s="71">
        <v>0</v>
      </c>
      <c r="J1375" s="71">
        <v>0</v>
      </c>
      <c r="K1375" s="71">
        <v>0</v>
      </c>
      <c r="L1375" s="71">
        <v>0</v>
      </c>
      <c r="M1375" s="72">
        <v>0</v>
      </c>
      <c r="N1375" s="23">
        <v>-0.31746031746031744</v>
      </c>
      <c r="O1375" s="16">
        <v>0</v>
      </c>
      <c r="P1375" s="15">
        <v>90</v>
      </c>
      <c r="Q1375" s="15">
        <f>IFERROR(Table37[[#This Row],[Total]]/Table37[[#This Row],[Mins]]*Table37[[#This Row],[Adj mins]],0)</f>
        <v>0</v>
      </c>
      <c r="R1375" s="15">
        <v>0.7</v>
      </c>
      <c r="S1375" s="16">
        <v>33</v>
      </c>
      <c r="T1375" s="17">
        <v>9.0000000000000011E-3</v>
      </c>
      <c r="U1375" s="16">
        <v>2</v>
      </c>
      <c r="V1375" s="71">
        <v>1</v>
      </c>
      <c r="W1375" s="401" t="str">
        <f>IF(ISNA(MATCH($D1375,'My Squad'!$C$2:$C$16,0)),"","Yes")</f>
        <v/>
      </c>
    </row>
    <row r="1376" spans="1:23" ht="15.75" thickBot="1" x14ac:dyDescent="0.3">
      <c r="A1376" s="577">
        <v>625</v>
      </c>
      <c r="B1376" s="73">
        <v>12</v>
      </c>
      <c r="C1376" s="5" t="s">
        <v>23</v>
      </c>
      <c r="D1376" s="5" t="s">
        <v>1347</v>
      </c>
      <c r="E1376" s="70" t="s">
        <v>13</v>
      </c>
      <c r="F1376" s="71">
        <v>6.5</v>
      </c>
      <c r="G1376" s="71">
        <v>0.72666666666666668</v>
      </c>
      <c r="H1376" s="71">
        <v>0.52200000000000002</v>
      </c>
      <c r="I1376" s="71">
        <v>0.19033333333333333</v>
      </c>
      <c r="J1376" s="71">
        <v>0</v>
      </c>
      <c r="K1376" s="71">
        <v>1.1773333333333333</v>
      </c>
      <c r="L1376" s="71">
        <v>0.26033333333333336</v>
      </c>
      <c r="M1376" s="72">
        <v>2.8766666666666665</v>
      </c>
      <c r="N1376" s="23">
        <v>0.13487179487179485</v>
      </c>
      <c r="O1376" s="16">
        <v>53.714333333333336</v>
      </c>
      <c r="P1376" s="15">
        <v>90</v>
      </c>
      <c r="Q1376" s="15">
        <f>IFERROR(Table37[[#This Row],[Total]]/Table37[[#This Row],[Mins]]*Table37[[#This Row],[Adj mins]],0)</f>
        <v>4.8199425355119363</v>
      </c>
      <c r="R1376" s="15">
        <v>5.2</v>
      </c>
      <c r="S1376" s="16">
        <v>59</v>
      </c>
      <c r="T1376" s="17">
        <v>6.9999999999999993E-3</v>
      </c>
      <c r="U1376" s="16">
        <v>13</v>
      </c>
      <c r="V1376" s="71">
        <v>1.6</v>
      </c>
      <c r="W1376" s="401" t="str">
        <f>IF(ISNA(MATCH($D1376,'My Squad'!$C$2:$C$16,0)),"","Yes")</f>
        <v/>
      </c>
    </row>
    <row r="1377" spans="1:23" ht="15.75" thickBot="1" x14ac:dyDescent="0.3">
      <c r="A1377" s="577">
        <v>354</v>
      </c>
      <c r="B1377" s="73">
        <v>12</v>
      </c>
      <c r="C1377" s="5" t="s">
        <v>23</v>
      </c>
      <c r="D1377" s="5" t="s">
        <v>245</v>
      </c>
      <c r="E1377" s="70" t="s">
        <v>13</v>
      </c>
      <c r="F1377" s="71">
        <v>5.6</v>
      </c>
      <c r="G1377" s="71">
        <v>0.30166666666666669</v>
      </c>
      <c r="H1377" s="71">
        <v>0.30499999999999999</v>
      </c>
      <c r="I1377" s="71">
        <v>0.17766666666666667</v>
      </c>
      <c r="J1377" s="71">
        <v>0</v>
      </c>
      <c r="K1377" s="71">
        <v>0.90300000000000014</v>
      </c>
      <c r="L1377" s="71">
        <v>0.108</v>
      </c>
      <c r="M1377" s="72">
        <v>1.7953333333333332</v>
      </c>
      <c r="N1377" s="23">
        <v>-3.6547619047619072E-2</v>
      </c>
      <c r="O1377" s="16">
        <v>48.404000000000003</v>
      </c>
      <c r="P1377" s="15">
        <v>90</v>
      </c>
      <c r="Q1377" s="15">
        <f>IFERROR(Table37[[#This Row],[Total]]/Table37[[#This Row],[Mins]]*Table37[[#This Row],[Adj mins]],0)</f>
        <v>3.3381538715808605</v>
      </c>
      <c r="R1377" s="15">
        <v>7.8</v>
      </c>
      <c r="S1377" s="16">
        <v>78</v>
      </c>
      <c r="T1377" s="17">
        <v>4.2000000000000003E-2</v>
      </c>
      <c r="U1377" s="16">
        <v>40</v>
      </c>
      <c r="V1377" s="71">
        <v>4.4000000000000004</v>
      </c>
      <c r="W1377" s="401" t="str">
        <f>IF(ISNA(MATCH($D1377,'My Squad'!$C$2:$C$16,0)),"","Yes")</f>
        <v/>
      </c>
    </row>
    <row r="1378" spans="1:23" ht="15.75" thickBot="1" x14ac:dyDescent="0.3">
      <c r="A1378" s="577">
        <v>349</v>
      </c>
      <c r="B1378" s="73">
        <v>12</v>
      </c>
      <c r="C1378" s="5" t="s">
        <v>23</v>
      </c>
      <c r="D1378" s="5" t="s">
        <v>32</v>
      </c>
      <c r="E1378" s="70" t="s">
        <v>13</v>
      </c>
      <c r="F1378" s="71">
        <v>6.4</v>
      </c>
      <c r="G1378" s="71">
        <v>0.63666666666666671</v>
      </c>
      <c r="H1378" s="71">
        <v>0.56000000000000005</v>
      </c>
      <c r="I1378" s="71">
        <v>0.19366666666666665</v>
      </c>
      <c r="J1378" s="71">
        <v>0</v>
      </c>
      <c r="K1378" s="71">
        <v>1.0486666666666666</v>
      </c>
      <c r="L1378" s="71">
        <v>0.32366666666666666</v>
      </c>
      <c r="M1378" s="72">
        <v>2.7626666666666666</v>
      </c>
      <c r="N1378" s="23">
        <v>0.11916666666666666</v>
      </c>
      <c r="O1378" s="16">
        <v>54.646000000000001</v>
      </c>
      <c r="P1378" s="15">
        <v>90</v>
      </c>
      <c r="Q1378" s="15">
        <f>IFERROR(Table37[[#This Row],[Total]]/Table37[[#This Row],[Mins]]*Table37[[#This Row],[Adj mins]],0)</f>
        <v>4.550012809720748</v>
      </c>
      <c r="R1378" s="15">
        <v>3.8</v>
      </c>
      <c r="S1378" s="16">
        <v>49</v>
      </c>
      <c r="T1378" s="17">
        <v>3.0000000000000001E-3</v>
      </c>
      <c r="U1378" s="16">
        <v>15</v>
      </c>
      <c r="V1378" s="71">
        <v>2.1</v>
      </c>
      <c r="W1378" s="401" t="str">
        <f>IF(ISNA(MATCH($D1378,'My Squad'!$C$2:$C$16,0)),"","Yes")</f>
        <v/>
      </c>
    </row>
    <row r="1379" spans="1:23" ht="15.75" thickBot="1" x14ac:dyDescent="0.3">
      <c r="A1379" s="577">
        <v>346</v>
      </c>
      <c r="B1379" s="73">
        <v>12</v>
      </c>
      <c r="C1379" s="5" t="s">
        <v>23</v>
      </c>
      <c r="D1379" s="5" t="s">
        <v>339</v>
      </c>
      <c r="E1379" s="70" t="s">
        <v>13</v>
      </c>
      <c r="F1379" s="71">
        <v>6.3</v>
      </c>
      <c r="G1379" s="71">
        <v>0.19500000000000001</v>
      </c>
      <c r="H1379" s="71">
        <v>0.39300000000000002</v>
      </c>
      <c r="I1379" s="71">
        <v>0.14699999999999999</v>
      </c>
      <c r="J1379" s="71">
        <v>0</v>
      </c>
      <c r="K1379" s="71">
        <v>0.85366666666666668</v>
      </c>
      <c r="L1379" s="71">
        <v>0.10233333333333333</v>
      </c>
      <c r="M1379" s="72">
        <v>1.6910000000000001</v>
      </c>
      <c r="N1379" s="23">
        <v>-4.9047619047619041E-2</v>
      </c>
      <c r="O1379" s="16">
        <v>41.46</v>
      </c>
      <c r="P1379" s="15">
        <v>90</v>
      </c>
      <c r="Q1379" s="15">
        <f>IFERROR(Table37[[#This Row],[Total]]/Table37[[#This Row],[Mins]]*Table37[[#This Row],[Adj mins]],0)</f>
        <v>3.6707670043415339</v>
      </c>
      <c r="R1379" s="15">
        <v>4.5</v>
      </c>
      <c r="S1379" s="16">
        <v>57</v>
      </c>
      <c r="T1379" s="17">
        <v>1.9E-2</v>
      </c>
      <c r="U1379" s="16">
        <v>21</v>
      </c>
      <c r="V1379" s="71">
        <v>3</v>
      </c>
      <c r="W1379" s="401" t="str">
        <f>IF(ISNA(MATCH($D1379,'My Squad'!$C$2:$C$16,0)),"","Yes")</f>
        <v/>
      </c>
    </row>
    <row r="1380" spans="1:23" ht="15.75" thickBot="1" x14ac:dyDescent="0.3">
      <c r="A1380" s="577">
        <v>342</v>
      </c>
      <c r="B1380" s="73">
        <v>12</v>
      </c>
      <c r="C1380" s="5" t="s">
        <v>23</v>
      </c>
      <c r="D1380" s="5" t="s">
        <v>48</v>
      </c>
      <c r="E1380" s="70" t="s">
        <v>13</v>
      </c>
      <c r="F1380" s="71">
        <v>6.5</v>
      </c>
      <c r="G1380" s="71">
        <v>0.77500000000000002</v>
      </c>
      <c r="H1380" s="71">
        <v>0.70399999999999996</v>
      </c>
      <c r="I1380" s="71">
        <v>0.27566666666666667</v>
      </c>
      <c r="J1380" s="71">
        <v>0</v>
      </c>
      <c r="K1380" s="71">
        <v>1.5153333333333332</v>
      </c>
      <c r="L1380" s="71">
        <v>0.29366666666666669</v>
      </c>
      <c r="M1380" s="72">
        <v>3.5636666666666668</v>
      </c>
      <c r="N1380" s="23">
        <v>0.24056410256410257</v>
      </c>
      <c r="O1380" s="16">
        <v>77.36866666666667</v>
      </c>
      <c r="P1380" s="15">
        <v>90</v>
      </c>
      <c r="Q1380" s="15">
        <f>IFERROR(Table37[[#This Row],[Total]]/Table37[[#This Row],[Mins]]*Table37[[#This Row],[Adj mins]],0)</f>
        <v>4.1454766356750792</v>
      </c>
      <c r="R1380" s="15">
        <v>8.1</v>
      </c>
      <c r="S1380" s="16">
        <v>81</v>
      </c>
      <c r="T1380" s="17">
        <v>5.2999999999999999E-2</v>
      </c>
      <c r="U1380" s="16">
        <v>30</v>
      </c>
      <c r="V1380" s="71">
        <v>3.3</v>
      </c>
      <c r="W1380" s="401" t="str">
        <f>IF(ISNA(MATCH($D1380,'My Squad'!$C$2:$C$16,0)),"","Yes")</f>
        <v/>
      </c>
    </row>
    <row r="1381" spans="1:23" ht="15.75" thickBot="1" x14ac:dyDescent="0.3">
      <c r="A1381" s="577">
        <v>343</v>
      </c>
      <c r="B1381" s="73">
        <v>12</v>
      </c>
      <c r="C1381" s="5" t="s">
        <v>23</v>
      </c>
      <c r="D1381" s="5" t="s">
        <v>262</v>
      </c>
      <c r="E1381" s="70" t="s">
        <v>13</v>
      </c>
      <c r="F1381" s="71">
        <v>4.7</v>
      </c>
      <c r="G1381" s="71">
        <v>0</v>
      </c>
      <c r="H1381" s="71">
        <v>0</v>
      </c>
      <c r="I1381" s="71">
        <v>0</v>
      </c>
      <c r="J1381" s="71">
        <v>0</v>
      </c>
      <c r="K1381" s="71">
        <v>0</v>
      </c>
      <c r="L1381" s="71">
        <v>0</v>
      </c>
      <c r="M1381" s="72">
        <v>0</v>
      </c>
      <c r="N1381" s="23">
        <v>-0.42553191489361702</v>
      </c>
      <c r="O1381" s="16">
        <v>0</v>
      </c>
      <c r="P1381" s="15">
        <v>90</v>
      </c>
      <c r="Q1381" s="15">
        <f>IFERROR(Table37[[#This Row],[Total]]/Table37[[#This Row],[Mins]]*Table37[[#This Row],[Adj mins]],0)</f>
        <v>0</v>
      </c>
      <c r="R1381" s="15">
        <v>0</v>
      </c>
      <c r="S1381" s="16" t="s">
        <v>374</v>
      </c>
      <c r="T1381" s="17">
        <v>1E-3</v>
      </c>
      <c r="U1381" s="16">
        <v>0</v>
      </c>
      <c r="V1381" s="71">
        <v>0</v>
      </c>
      <c r="W1381" s="401" t="str">
        <f>IF(ISNA(MATCH($D1381,'My Squad'!$C$2:$C$16,0)),"","Yes")</f>
        <v/>
      </c>
    </row>
    <row r="1382" spans="1:23" ht="15.75" thickBot="1" x14ac:dyDescent="0.3">
      <c r="A1382" s="577">
        <v>571</v>
      </c>
      <c r="B1382" s="73">
        <v>12</v>
      </c>
      <c r="C1382" s="5" t="s">
        <v>23</v>
      </c>
      <c r="D1382" s="5" t="s">
        <v>653</v>
      </c>
      <c r="E1382" s="70" t="s">
        <v>13</v>
      </c>
      <c r="F1382" s="71">
        <v>6.5</v>
      </c>
      <c r="G1382" s="71">
        <v>6.8333333333333329E-2</v>
      </c>
      <c r="H1382" s="71">
        <v>9.0999999999999998E-2</v>
      </c>
      <c r="I1382" s="71">
        <v>2.4E-2</v>
      </c>
      <c r="J1382" s="71">
        <v>0</v>
      </c>
      <c r="K1382" s="71">
        <v>0.11399999999999999</v>
      </c>
      <c r="L1382" s="71">
        <v>4.5666666666666668E-2</v>
      </c>
      <c r="M1382" s="72">
        <v>0.34300000000000003</v>
      </c>
      <c r="N1382" s="23">
        <v>-0.25492307692307692</v>
      </c>
      <c r="O1382" s="16">
        <v>6.5759999999999996</v>
      </c>
      <c r="P1382" s="15">
        <v>90</v>
      </c>
      <c r="Q1382" s="15">
        <f>IFERROR(Table37[[#This Row],[Total]]/Table37[[#This Row],[Mins]]*Table37[[#This Row],[Adj mins]],0)</f>
        <v>4.6943430656934311</v>
      </c>
      <c r="R1382" s="15">
        <v>5</v>
      </c>
      <c r="S1382" s="16">
        <v>65</v>
      </c>
      <c r="T1382" s="17">
        <v>1.9E-2</v>
      </c>
      <c r="U1382" s="16">
        <v>26</v>
      </c>
      <c r="V1382" s="71">
        <v>3.7</v>
      </c>
      <c r="W1382" s="401" t="str">
        <f>IF(ISNA(MATCH($D1382,'My Squad'!$C$2:$C$16,0)),"","Yes")</f>
        <v/>
      </c>
    </row>
    <row r="1383" spans="1:23" ht="15.75" thickBot="1" x14ac:dyDescent="0.3">
      <c r="A1383" s="577">
        <v>348</v>
      </c>
      <c r="B1383" s="73">
        <v>12</v>
      </c>
      <c r="C1383" s="5" t="s">
        <v>23</v>
      </c>
      <c r="D1383" s="5" t="s">
        <v>27</v>
      </c>
      <c r="E1383" s="70" t="s">
        <v>13</v>
      </c>
      <c r="F1383" s="71">
        <v>9.3000000000000007</v>
      </c>
      <c r="G1383" s="71">
        <v>1.66</v>
      </c>
      <c r="H1383" s="71">
        <v>0.72899999999999998</v>
      </c>
      <c r="I1383" s="71">
        <v>0.27866666666666667</v>
      </c>
      <c r="J1383" s="71">
        <v>0</v>
      </c>
      <c r="K1383" s="71">
        <v>1.6943333333333332</v>
      </c>
      <c r="L1383" s="71">
        <v>0.626</v>
      </c>
      <c r="M1383" s="72">
        <v>4.9880000000000004</v>
      </c>
      <c r="N1383" s="23">
        <v>0.32129032258064516</v>
      </c>
      <c r="O1383" s="16">
        <v>78.885999999999996</v>
      </c>
      <c r="P1383" s="15">
        <v>90</v>
      </c>
      <c r="Q1383" s="15">
        <f>IFERROR(Table37[[#This Row],[Total]]/Table37[[#This Row],[Mins]]*Table37[[#This Row],[Adj mins]],0)</f>
        <v>5.6907436046953839</v>
      </c>
      <c r="R1383" s="15">
        <v>3.1</v>
      </c>
      <c r="S1383" s="16">
        <v>47</v>
      </c>
      <c r="T1383" s="17">
        <v>8.199999999999999E-2</v>
      </c>
      <c r="U1383" s="16">
        <v>12</v>
      </c>
      <c r="V1383" s="71">
        <v>2</v>
      </c>
      <c r="W1383" s="401" t="str">
        <f>IF(ISNA(MATCH($D1383,'My Squad'!$C$2:$C$16,0)),"","Yes")</f>
        <v/>
      </c>
    </row>
    <row r="1384" spans="1:23" ht="15.75" thickBot="1" x14ac:dyDescent="0.3">
      <c r="A1384" s="577">
        <v>345</v>
      </c>
      <c r="B1384" s="73">
        <v>12</v>
      </c>
      <c r="C1384" s="5" t="s">
        <v>23</v>
      </c>
      <c r="D1384" s="5" t="s">
        <v>340</v>
      </c>
      <c r="E1384" s="70" t="s">
        <v>13</v>
      </c>
      <c r="F1384" s="71">
        <v>9.4</v>
      </c>
      <c r="G1384" s="71">
        <v>1.05</v>
      </c>
      <c r="H1384" s="71">
        <v>1.234</v>
      </c>
      <c r="I1384" s="71">
        <v>0.27133333333333332</v>
      </c>
      <c r="J1384" s="71">
        <v>0</v>
      </c>
      <c r="K1384" s="71">
        <v>1.6616666666666666</v>
      </c>
      <c r="L1384" s="71">
        <v>0.51033333333333331</v>
      </c>
      <c r="M1384" s="72">
        <v>4.7273333333333332</v>
      </c>
      <c r="N1384" s="23">
        <v>0.29014184397163117</v>
      </c>
      <c r="O1384" s="16">
        <v>78.304000000000002</v>
      </c>
      <c r="P1384" s="15">
        <v>90</v>
      </c>
      <c r="Q1384" s="15">
        <f>IFERROR(Table37[[#This Row],[Total]]/Table37[[#This Row],[Mins]]*Table37[[#This Row],[Adj mins]],0)</f>
        <v>5.4334389047813643</v>
      </c>
      <c r="R1384" s="15">
        <v>4</v>
      </c>
      <c r="S1384" s="16">
        <v>89</v>
      </c>
      <c r="T1384" s="17">
        <v>3.7999999999999999E-2</v>
      </c>
      <c r="U1384" s="16">
        <v>18</v>
      </c>
      <c r="V1384" s="71">
        <v>4.5</v>
      </c>
      <c r="W1384" s="401" t="str">
        <f>IF(ISNA(MATCH($D1384,'My Squad'!$C$2:$C$16,0)),"","Yes")</f>
        <v/>
      </c>
    </row>
    <row r="1385" spans="1:23" ht="15.75" thickBot="1" x14ac:dyDescent="0.3">
      <c r="A1385" s="577">
        <v>351</v>
      </c>
      <c r="B1385" s="73">
        <v>12</v>
      </c>
      <c r="C1385" s="5" t="s">
        <v>23</v>
      </c>
      <c r="D1385" s="5" t="s">
        <v>24</v>
      </c>
      <c r="E1385" s="70" t="s">
        <v>15</v>
      </c>
      <c r="F1385" s="71">
        <v>15.4</v>
      </c>
      <c r="G1385" s="71">
        <v>3.7679999999999998</v>
      </c>
      <c r="H1385" s="71">
        <v>0.23400000000000001</v>
      </c>
      <c r="I1385" s="71">
        <v>0</v>
      </c>
      <c r="J1385" s="71">
        <v>0</v>
      </c>
      <c r="K1385" s="71">
        <v>1.7423333333333333</v>
      </c>
      <c r="L1385" s="71">
        <v>1.1966666666666668</v>
      </c>
      <c r="M1385" s="72">
        <v>6.9409999999999998</v>
      </c>
      <c r="N1385" s="23">
        <v>0.32084415584415582</v>
      </c>
      <c r="O1385" s="16">
        <v>86.524666666666661</v>
      </c>
      <c r="P1385" s="15">
        <v>90</v>
      </c>
      <c r="Q1385" s="15">
        <f>IFERROR(Table37[[#This Row],[Total]]/Table37[[#This Row],[Mins]]*Table37[[#This Row],[Adj mins]],0)</f>
        <v>7.2197908881475037</v>
      </c>
      <c r="R1385" s="15">
        <v>9</v>
      </c>
      <c r="S1385" s="16">
        <v>90</v>
      </c>
      <c r="T1385" s="17">
        <v>0.73299999999999998</v>
      </c>
      <c r="U1385" s="16">
        <v>75</v>
      </c>
      <c r="V1385" s="71">
        <v>8.3000000000000007</v>
      </c>
      <c r="W1385" s="401" t="str">
        <f>IF(ISNA(MATCH($D1385,'My Squad'!$C$2:$C$16,0)),"","Yes")</f>
        <v>Yes</v>
      </c>
    </row>
    <row r="1386" spans="1:23" ht="15.75" thickBot="1" x14ac:dyDescent="0.3">
      <c r="A1386" s="577">
        <v>367</v>
      </c>
      <c r="B1386" s="73">
        <v>12</v>
      </c>
      <c r="C1386" s="5" t="s">
        <v>30</v>
      </c>
      <c r="D1386" s="5" t="s">
        <v>263</v>
      </c>
      <c r="E1386" s="70" t="s">
        <v>16</v>
      </c>
      <c r="F1386" s="71">
        <v>4.4000000000000004</v>
      </c>
      <c r="G1386" s="71">
        <v>0</v>
      </c>
      <c r="H1386" s="71">
        <v>0</v>
      </c>
      <c r="I1386" s="71">
        <v>4.1666666666666664E-2</v>
      </c>
      <c r="J1386" s="71">
        <v>1.2666666666666666E-2</v>
      </c>
      <c r="K1386" s="71">
        <v>9.8666666666666666E-2</v>
      </c>
      <c r="L1386" s="71">
        <v>2.6666666666666666E-3</v>
      </c>
      <c r="M1386" s="72">
        <v>0.15566666666666668</v>
      </c>
      <c r="N1386" s="23">
        <v>-0.41916666666666663</v>
      </c>
      <c r="O1386" s="16">
        <v>4.4400000000000004</v>
      </c>
      <c r="P1386" s="15">
        <v>90</v>
      </c>
      <c r="Q1386" s="15">
        <f>IFERROR(Table37[[#This Row],[Total]]/Table37[[#This Row],[Mins]]*Table37[[#This Row],[Adj mins]],0)</f>
        <v>3.1554054054054053</v>
      </c>
      <c r="R1386" s="15">
        <v>0</v>
      </c>
      <c r="S1386" s="16">
        <v>0</v>
      </c>
      <c r="T1386" s="17">
        <v>1E-3</v>
      </c>
      <c r="U1386" s="16">
        <v>0</v>
      </c>
      <c r="V1386" s="71">
        <v>0</v>
      </c>
      <c r="W1386" s="401" t="str">
        <f>IF(ISNA(MATCH($D1386,'My Squad'!$C$2:$C$16,0)),"","Yes")</f>
        <v/>
      </c>
    </row>
    <row r="1387" spans="1:23" ht="15.75" thickBot="1" x14ac:dyDescent="0.3">
      <c r="A1387" s="577">
        <v>383</v>
      </c>
      <c r="B1387" s="73">
        <v>12</v>
      </c>
      <c r="C1387" s="5" t="s">
        <v>30</v>
      </c>
      <c r="D1387" s="5" t="s">
        <v>71</v>
      </c>
      <c r="E1387" s="70" t="s">
        <v>16</v>
      </c>
      <c r="F1387" s="71">
        <v>5</v>
      </c>
      <c r="G1387" s="71">
        <v>0</v>
      </c>
      <c r="H1387" s="71">
        <v>4.4999999999999998E-2</v>
      </c>
      <c r="I1387" s="71">
        <v>0.72533333333333339</v>
      </c>
      <c r="J1387" s="71">
        <v>0.214</v>
      </c>
      <c r="K1387" s="71">
        <v>1.8296666666666666</v>
      </c>
      <c r="L1387" s="71">
        <v>6.8000000000000005E-2</v>
      </c>
      <c r="M1387" s="72">
        <v>2.8820000000000001</v>
      </c>
      <c r="N1387" s="23">
        <v>0.17640000000000003</v>
      </c>
      <c r="O1387" s="16">
        <v>85.057666666666663</v>
      </c>
      <c r="P1387" s="15">
        <v>90</v>
      </c>
      <c r="Q1387" s="15">
        <f>IFERROR(Table37[[#This Row],[Total]]/Table37[[#This Row],[Mins]]*Table37[[#This Row],[Adj mins]],0)</f>
        <v>3.0494605620500606</v>
      </c>
      <c r="R1387" s="15">
        <v>9</v>
      </c>
      <c r="S1387" s="16">
        <v>90</v>
      </c>
      <c r="T1387" s="17">
        <v>7.0999999999999994E-2</v>
      </c>
      <c r="U1387" s="16">
        <v>42</v>
      </c>
      <c r="V1387" s="71">
        <v>4.7</v>
      </c>
      <c r="W1387" s="401" t="str">
        <f>IF(ISNA(MATCH($D1387,'My Squad'!$C$2:$C$16,0)),"","Yes")</f>
        <v/>
      </c>
    </row>
    <row r="1388" spans="1:23" ht="15.75" thickBot="1" x14ac:dyDescent="0.3">
      <c r="A1388" s="577">
        <v>374</v>
      </c>
      <c r="B1388" s="73">
        <v>12</v>
      </c>
      <c r="C1388" s="5" t="s">
        <v>30</v>
      </c>
      <c r="D1388" s="5" t="s">
        <v>654</v>
      </c>
      <c r="E1388" s="70" t="s">
        <v>16</v>
      </c>
      <c r="F1388" s="71">
        <v>4</v>
      </c>
      <c r="G1388" s="71">
        <v>0</v>
      </c>
      <c r="H1388" s="71">
        <v>0</v>
      </c>
      <c r="I1388" s="71">
        <v>3.3333333333333335E-3</v>
      </c>
      <c r="J1388" s="71">
        <v>6.6666666666666664E-4</v>
      </c>
      <c r="K1388" s="71">
        <v>4.6666666666666671E-3</v>
      </c>
      <c r="L1388" s="71">
        <v>0</v>
      </c>
      <c r="M1388" s="72">
        <v>8.6666666666666663E-3</v>
      </c>
      <c r="N1388" s="23">
        <v>-0.49783333333333335</v>
      </c>
      <c r="O1388" s="16">
        <v>0.21</v>
      </c>
      <c r="P1388" s="15">
        <v>90</v>
      </c>
      <c r="Q1388" s="15">
        <f>IFERROR(Table37[[#This Row],[Total]]/Table37[[#This Row],[Mins]]*Table37[[#This Row],[Adj mins]],0)</f>
        <v>3.7142857142857144</v>
      </c>
      <c r="R1388" s="15">
        <v>0</v>
      </c>
      <c r="S1388" s="16">
        <v>0</v>
      </c>
      <c r="T1388" s="17">
        <v>3.0000000000000001E-3</v>
      </c>
      <c r="U1388" s="16">
        <v>0</v>
      </c>
      <c r="V1388" s="71">
        <v>0</v>
      </c>
      <c r="W1388" s="401" t="str">
        <f>IF(ISNA(MATCH($D1388,'My Squad'!$C$2:$C$16,0)),"","Yes")</f>
        <v/>
      </c>
    </row>
    <row r="1389" spans="1:23" ht="15.75" thickBot="1" x14ac:dyDescent="0.3">
      <c r="A1389" s="577">
        <v>369</v>
      </c>
      <c r="B1389" s="73">
        <v>12</v>
      </c>
      <c r="C1389" s="5" t="s">
        <v>30</v>
      </c>
      <c r="D1389" s="5" t="s">
        <v>146</v>
      </c>
      <c r="E1389" s="70" t="s">
        <v>14</v>
      </c>
      <c r="F1389" s="71">
        <v>5.0999999999999996</v>
      </c>
      <c r="G1389" s="71">
        <v>0.34399999999999997</v>
      </c>
      <c r="H1389" s="71">
        <v>0.308</v>
      </c>
      <c r="I1389" s="71">
        <v>0.59866666666666668</v>
      </c>
      <c r="J1389" s="71">
        <v>0</v>
      </c>
      <c r="K1389" s="71">
        <v>1.3686666666666665</v>
      </c>
      <c r="L1389" s="71">
        <v>0.28933333333333333</v>
      </c>
      <c r="M1389" s="72">
        <v>2.9086666666666665</v>
      </c>
      <c r="N1389" s="23">
        <v>0.17816993464052286</v>
      </c>
      <c r="O1389" s="16">
        <v>69.23266666666666</v>
      </c>
      <c r="P1389" s="15">
        <v>90</v>
      </c>
      <c r="Q1389" s="15">
        <f>IFERROR(Table37[[#This Row],[Total]]/Table37[[#This Row],[Mins]]*Table37[[#This Row],[Adj mins]],0)</f>
        <v>3.7811630347908989</v>
      </c>
      <c r="R1389" s="15">
        <v>9</v>
      </c>
      <c r="S1389" s="16">
        <v>90</v>
      </c>
      <c r="T1389" s="17">
        <v>0.10099999999999999</v>
      </c>
      <c r="U1389" s="16">
        <v>37</v>
      </c>
      <c r="V1389" s="71">
        <v>4.0999999999999996</v>
      </c>
      <c r="W1389" s="401" t="str">
        <f>IF(ISNA(MATCH($D1389,'My Squad'!$C$2:$C$16,0)),"","Yes")</f>
        <v/>
      </c>
    </row>
    <row r="1390" spans="1:23" ht="15.75" thickBot="1" x14ac:dyDescent="0.3">
      <c r="A1390" s="577">
        <v>377</v>
      </c>
      <c r="B1390" s="73">
        <v>12</v>
      </c>
      <c r="C1390" s="5" t="s">
        <v>30</v>
      </c>
      <c r="D1390" s="5" t="s">
        <v>134</v>
      </c>
      <c r="E1390" s="70" t="s">
        <v>14</v>
      </c>
      <c r="F1390" s="71">
        <v>4.9000000000000004</v>
      </c>
      <c r="G1390" s="71">
        <v>8.2000000000000003E-2</v>
      </c>
      <c r="H1390" s="71">
        <v>1.2E-2</v>
      </c>
      <c r="I1390" s="71">
        <v>0.10966666666666666</v>
      </c>
      <c r="J1390" s="71">
        <v>0</v>
      </c>
      <c r="K1390" s="71">
        <v>0.23966666666666669</v>
      </c>
      <c r="L1390" s="71">
        <v>3.0333333333333334E-2</v>
      </c>
      <c r="M1390" s="72">
        <v>0.47366666666666668</v>
      </c>
      <c r="N1390" s="23">
        <v>-0.31149659863945578</v>
      </c>
      <c r="O1390" s="16">
        <v>13.016999999999999</v>
      </c>
      <c r="P1390" s="15">
        <v>90</v>
      </c>
      <c r="Q1390" s="15">
        <f>IFERROR(Table37[[#This Row],[Total]]/Table37[[#This Row],[Mins]]*Table37[[#This Row],[Adj mins]],0)</f>
        <v>3.27494814473381</v>
      </c>
      <c r="R1390" s="15">
        <v>2.7</v>
      </c>
      <c r="S1390" s="16">
        <v>48</v>
      </c>
      <c r="T1390" s="17">
        <v>5.0000000000000001E-3</v>
      </c>
      <c r="U1390" s="16">
        <v>8</v>
      </c>
      <c r="V1390" s="71">
        <v>1.6</v>
      </c>
      <c r="W1390" s="401" t="str">
        <f>IF(ISNA(MATCH($D1390,'My Squad'!$C$2:$C$16,0)),"","Yes")</f>
        <v/>
      </c>
    </row>
    <row r="1391" spans="1:23" ht="15.75" thickBot="1" x14ac:dyDescent="0.3">
      <c r="A1391" s="577">
        <v>371</v>
      </c>
      <c r="B1391" s="73">
        <v>12</v>
      </c>
      <c r="C1391" s="5" t="s">
        <v>30</v>
      </c>
      <c r="D1391" s="5" t="s">
        <v>277</v>
      </c>
      <c r="E1391" s="70" t="s">
        <v>14</v>
      </c>
      <c r="F1391" s="71">
        <v>4.4000000000000004</v>
      </c>
      <c r="G1391" s="71">
        <v>6.0000000000000001E-3</v>
      </c>
      <c r="H1391" s="71">
        <v>1.0999999999999999E-2</v>
      </c>
      <c r="I1391" s="71">
        <v>3.5333333333333335E-2</v>
      </c>
      <c r="J1391" s="71">
        <v>0</v>
      </c>
      <c r="K1391" s="71">
        <v>9.5333333333333339E-2</v>
      </c>
      <c r="L1391" s="71">
        <v>9.6666666666666672E-3</v>
      </c>
      <c r="M1391" s="72">
        <v>0.15733333333333333</v>
      </c>
      <c r="N1391" s="23">
        <v>-0.41878787878787876</v>
      </c>
      <c r="O1391" s="16">
        <v>4.6100000000000003</v>
      </c>
      <c r="P1391" s="15">
        <v>90</v>
      </c>
      <c r="Q1391" s="15">
        <f>IFERROR(Table37[[#This Row],[Total]]/Table37[[#This Row],[Mins]]*Table37[[#This Row],[Adj mins]],0)</f>
        <v>3.0715835140997827</v>
      </c>
      <c r="R1391" s="15">
        <v>2.2000000000000002</v>
      </c>
      <c r="S1391" s="16">
        <v>50</v>
      </c>
      <c r="T1391" s="17">
        <v>1E-3</v>
      </c>
      <c r="U1391" s="16">
        <v>12</v>
      </c>
      <c r="V1391" s="71">
        <v>3</v>
      </c>
      <c r="W1391" s="401" t="str">
        <f>IF(ISNA(MATCH($D1391,'My Squad'!$C$2:$C$16,0)),"","Yes")</f>
        <v/>
      </c>
    </row>
    <row r="1392" spans="1:23" ht="15.75" thickBot="1" x14ac:dyDescent="0.3">
      <c r="A1392" s="577">
        <v>380</v>
      </c>
      <c r="B1392" s="73">
        <v>12</v>
      </c>
      <c r="C1392" s="5" t="s">
        <v>30</v>
      </c>
      <c r="D1392" s="5" t="s">
        <v>341</v>
      </c>
      <c r="E1392" s="70" t="s">
        <v>14</v>
      </c>
      <c r="F1392" s="71">
        <v>4.4000000000000004</v>
      </c>
      <c r="G1392" s="71">
        <v>0.40400000000000003</v>
      </c>
      <c r="H1392" s="71">
        <v>0.14599999999999999</v>
      </c>
      <c r="I1392" s="71">
        <v>0.70333333333333337</v>
      </c>
      <c r="J1392" s="71">
        <v>0</v>
      </c>
      <c r="K1392" s="71">
        <v>1.5143333333333333</v>
      </c>
      <c r="L1392" s="71">
        <v>0.20033333333333334</v>
      </c>
      <c r="M1392" s="72">
        <v>2.968</v>
      </c>
      <c r="N1392" s="23">
        <v>0.21999999999999997</v>
      </c>
      <c r="O1392" s="16">
        <v>80.451999999999998</v>
      </c>
      <c r="P1392" s="15">
        <v>90</v>
      </c>
      <c r="Q1392" s="15">
        <f>IFERROR(Table37[[#This Row],[Total]]/Table37[[#This Row],[Mins]]*Table37[[#This Row],[Adj mins]],0)</f>
        <v>3.3202406403818427</v>
      </c>
      <c r="R1392" s="15">
        <v>7.8</v>
      </c>
      <c r="S1392" s="16">
        <v>88</v>
      </c>
      <c r="T1392" s="17">
        <v>4.2999999999999997E-2</v>
      </c>
      <c r="U1392" s="16">
        <v>22</v>
      </c>
      <c r="V1392" s="71">
        <v>2.8</v>
      </c>
      <c r="W1392" s="401" t="str">
        <f>IF(ISNA(MATCH($D1392,'My Squad'!$C$2:$C$16,0)),"","Yes")</f>
        <v/>
      </c>
    </row>
    <row r="1393" spans="1:23" ht="15.75" thickBot="1" x14ac:dyDescent="0.3">
      <c r="A1393" s="577">
        <v>387</v>
      </c>
      <c r="B1393" s="73">
        <v>12</v>
      </c>
      <c r="C1393" s="5" t="s">
        <v>30</v>
      </c>
      <c r="D1393" s="5" t="s">
        <v>101</v>
      </c>
      <c r="E1393" s="70" t="s">
        <v>14</v>
      </c>
      <c r="F1393" s="71">
        <v>4.9000000000000004</v>
      </c>
      <c r="G1393" s="71">
        <v>2.1999999999999999E-2</v>
      </c>
      <c r="H1393" s="71">
        <v>0.13300000000000001</v>
      </c>
      <c r="I1393" s="71">
        <v>0.19166666666666668</v>
      </c>
      <c r="J1393" s="71">
        <v>0</v>
      </c>
      <c r="K1393" s="71">
        <v>0.39233333333333331</v>
      </c>
      <c r="L1393" s="71">
        <v>5.7333333333333333E-2</v>
      </c>
      <c r="M1393" s="72">
        <v>0.79633333333333334</v>
      </c>
      <c r="N1393" s="23">
        <v>-0.24564625850340135</v>
      </c>
      <c r="O1393" s="16">
        <v>21.791666666666668</v>
      </c>
      <c r="P1393" s="15">
        <v>90</v>
      </c>
      <c r="Q1393" s="15">
        <f>IFERROR(Table37[[#This Row],[Total]]/Table37[[#This Row],[Mins]]*Table37[[#This Row],[Adj mins]],0)</f>
        <v>3.2888718929254299</v>
      </c>
      <c r="R1393" s="15">
        <v>0</v>
      </c>
      <c r="S1393" s="16" t="s">
        <v>374</v>
      </c>
      <c r="T1393" s="17">
        <v>2E-3</v>
      </c>
      <c r="U1393" s="16">
        <v>0</v>
      </c>
      <c r="V1393" s="71">
        <v>0</v>
      </c>
      <c r="W1393" s="401" t="str">
        <f>IF(ISNA(MATCH($D1393,'My Squad'!$C$2:$C$16,0)),"","Yes")</f>
        <v/>
      </c>
    </row>
    <row r="1394" spans="1:23" ht="15.75" thickBot="1" x14ac:dyDescent="0.3">
      <c r="A1394" s="577">
        <v>572</v>
      </c>
      <c r="B1394" s="73">
        <v>12</v>
      </c>
      <c r="C1394" s="5" t="s">
        <v>30</v>
      </c>
      <c r="D1394" s="5" t="s">
        <v>655</v>
      </c>
      <c r="E1394" s="70" t="s">
        <v>14</v>
      </c>
      <c r="F1394" s="71">
        <v>4.3</v>
      </c>
      <c r="G1394" s="71">
        <v>3.7999999999999999E-2</v>
      </c>
      <c r="H1394" s="71">
        <v>3.6999999999999998E-2</v>
      </c>
      <c r="I1394" s="71">
        <v>9.2666666666666675E-2</v>
      </c>
      <c r="J1394" s="71">
        <v>0</v>
      </c>
      <c r="K1394" s="71">
        <v>0.24033333333333334</v>
      </c>
      <c r="L1394" s="71">
        <v>2.3E-2</v>
      </c>
      <c r="M1394" s="72">
        <v>0.43099999999999999</v>
      </c>
      <c r="N1394" s="23">
        <v>-0.36488372093023258</v>
      </c>
      <c r="O1394" s="16">
        <v>12.089333333333334</v>
      </c>
      <c r="P1394" s="15">
        <v>90</v>
      </c>
      <c r="Q1394" s="15">
        <f>IFERROR(Table37[[#This Row],[Total]]/Table37[[#This Row],[Mins]]*Table37[[#This Row],[Adj mins]],0)</f>
        <v>3.2086136539097825</v>
      </c>
      <c r="R1394" s="15">
        <v>0</v>
      </c>
      <c r="S1394" s="16" t="s">
        <v>374</v>
      </c>
      <c r="T1394" s="17">
        <v>1E-3</v>
      </c>
      <c r="U1394" s="16">
        <v>0</v>
      </c>
      <c r="V1394" s="71">
        <v>0</v>
      </c>
      <c r="W1394" s="401" t="str">
        <f>IF(ISNA(MATCH($D1394,'My Squad'!$C$2:$C$16,0)),"","Yes")</f>
        <v/>
      </c>
    </row>
    <row r="1395" spans="1:23" ht="15.75" thickBot="1" x14ac:dyDescent="0.3">
      <c r="A1395" s="577">
        <v>379</v>
      </c>
      <c r="B1395" s="73">
        <v>12</v>
      </c>
      <c r="C1395" s="5" t="s">
        <v>30</v>
      </c>
      <c r="D1395" s="5" t="s">
        <v>342</v>
      </c>
      <c r="E1395" s="70" t="s">
        <v>14</v>
      </c>
      <c r="F1395" s="71">
        <v>4.4000000000000004</v>
      </c>
      <c r="G1395" s="71">
        <v>0</v>
      </c>
      <c r="H1395" s="71">
        <v>0.01</v>
      </c>
      <c r="I1395" s="71">
        <v>1.4333333333333335E-2</v>
      </c>
      <c r="J1395" s="71">
        <v>0</v>
      </c>
      <c r="K1395" s="71">
        <v>2.9000000000000001E-2</v>
      </c>
      <c r="L1395" s="71">
        <v>3.3333333333333335E-3</v>
      </c>
      <c r="M1395" s="72">
        <v>5.6666666666666664E-2</v>
      </c>
      <c r="N1395" s="23">
        <v>-0.44166666666666665</v>
      </c>
      <c r="O1395" s="16">
        <v>1.63</v>
      </c>
      <c r="P1395" s="15">
        <v>90</v>
      </c>
      <c r="Q1395" s="15">
        <f>IFERROR(Table37[[#This Row],[Total]]/Table37[[#This Row],[Mins]]*Table37[[#This Row],[Adj mins]],0)</f>
        <v>3.128834355828221</v>
      </c>
      <c r="R1395" s="15">
        <v>0</v>
      </c>
      <c r="S1395" s="16" t="s">
        <v>374</v>
      </c>
      <c r="T1395" s="17">
        <v>0</v>
      </c>
      <c r="U1395" s="16">
        <v>0</v>
      </c>
      <c r="V1395" s="71">
        <v>0</v>
      </c>
      <c r="W1395" s="401" t="str">
        <f>IF(ISNA(MATCH($D1395,'My Squad'!$C$2:$C$16,0)),"","Yes")</f>
        <v/>
      </c>
    </row>
    <row r="1396" spans="1:23" ht="15.75" thickBot="1" x14ac:dyDescent="0.3">
      <c r="A1396" s="577">
        <v>376</v>
      </c>
      <c r="B1396" s="73">
        <v>12</v>
      </c>
      <c r="C1396" s="5" t="s">
        <v>30</v>
      </c>
      <c r="D1396" s="5" t="s">
        <v>240</v>
      </c>
      <c r="E1396" s="70" t="s">
        <v>14</v>
      </c>
      <c r="F1396" s="71">
        <v>4.3</v>
      </c>
      <c r="G1396" s="71">
        <v>2E-3</v>
      </c>
      <c r="H1396" s="71">
        <v>2E-3</v>
      </c>
      <c r="I1396" s="71">
        <v>1.3333333333333334E-2</v>
      </c>
      <c r="J1396" s="71">
        <v>0</v>
      </c>
      <c r="K1396" s="71">
        <v>3.9333333333333331E-2</v>
      </c>
      <c r="L1396" s="71">
        <v>1.6666666666666668E-3</v>
      </c>
      <c r="M1396" s="72">
        <v>5.8333333333333334E-2</v>
      </c>
      <c r="N1396" s="23">
        <v>-0.45155038759689925</v>
      </c>
      <c r="O1396" s="16">
        <v>1.95</v>
      </c>
      <c r="P1396" s="15">
        <v>90</v>
      </c>
      <c r="Q1396" s="15">
        <f>IFERROR(Table37[[#This Row],[Total]]/Table37[[#This Row],[Mins]]*Table37[[#This Row],[Adj mins]],0)</f>
        <v>2.6923076923076925</v>
      </c>
      <c r="R1396" s="15">
        <v>0.6</v>
      </c>
      <c r="S1396" s="16">
        <v>18</v>
      </c>
      <c r="T1396" s="17">
        <v>1E-3</v>
      </c>
      <c r="U1396" s="16">
        <v>2</v>
      </c>
      <c r="V1396" s="71">
        <v>0.7</v>
      </c>
      <c r="W1396" s="401" t="str">
        <f>IF(ISNA(MATCH($D1396,'My Squad'!$C$2:$C$16,0)),"","Yes")</f>
        <v/>
      </c>
    </row>
    <row r="1397" spans="1:23" ht="15.75" thickBot="1" x14ac:dyDescent="0.3">
      <c r="A1397" s="577">
        <v>593</v>
      </c>
      <c r="B1397" s="73">
        <v>12</v>
      </c>
      <c r="C1397" s="5" t="s">
        <v>30</v>
      </c>
      <c r="D1397" s="5" t="s">
        <v>1255</v>
      </c>
      <c r="E1397" s="70" t="s">
        <v>14</v>
      </c>
      <c r="F1397" s="71">
        <v>5</v>
      </c>
      <c r="G1397" s="71">
        <v>0.91400000000000003</v>
      </c>
      <c r="H1397" s="71">
        <v>0.09</v>
      </c>
      <c r="I1397" s="71">
        <v>0.57433333333333336</v>
      </c>
      <c r="J1397" s="71">
        <v>0</v>
      </c>
      <c r="K1397" s="71">
        <v>1.2376666666666667</v>
      </c>
      <c r="L1397" s="71">
        <v>0.29633333333333334</v>
      </c>
      <c r="M1397" s="72">
        <v>3.1123333333333334</v>
      </c>
      <c r="N1397" s="23">
        <v>0.22246666666666667</v>
      </c>
      <c r="O1397" s="16">
        <v>66.751000000000005</v>
      </c>
      <c r="P1397" s="15">
        <v>90</v>
      </c>
      <c r="Q1397" s="15">
        <f>IFERROR(Table37[[#This Row],[Total]]/Table37[[#This Row],[Mins]]*Table37[[#This Row],[Adj mins]],0)</f>
        <v>4.1963416278407806</v>
      </c>
      <c r="R1397" s="15">
        <v>6.5</v>
      </c>
      <c r="S1397" s="16">
        <v>65</v>
      </c>
      <c r="T1397" s="17">
        <v>4.7E-2</v>
      </c>
      <c r="U1397" s="16">
        <v>27</v>
      </c>
      <c r="V1397" s="71">
        <v>3</v>
      </c>
      <c r="W1397" s="401" t="str">
        <f>IF(ISNA(MATCH($D1397,'My Squad'!$C$2:$C$16,0)),"","Yes")</f>
        <v/>
      </c>
    </row>
    <row r="1398" spans="1:23" ht="15.75" thickBot="1" x14ac:dyDescent="0.3">
      <c r="A1398" s="577">
        <v>594</v>
      </c>
      <c r="B1398" s="73">
        <v>12</v>
      </c>
      <c r="C1398" s="5" t="s">
        <v>30</v>
      </c>
      <c r="D1398" s="5" t="s">
        <v>1256</v>
      </c>
      <c r="E1398" s="70" t="s">
        <v>14</v>
      </c>
      <c r="F1398" s="71">
        <v>4.5999999999999996</v>
      </c>
      <c r="G1398" s="71">
        <v>0.21199999999999999</v>
      </c>
      <c r="H1398" s="71">
        <v>0.29699999999999999</v>
      </c>
      <c r="I1398" s="71">
        <v>0.74233333333333329</v>
      </c>
      <c r="J1398" s="71">
        <v>0</v>
      </c>
      <c r="K1398" s="71">
        <v>1.7493333333333332</v>
      </c>
      <c r="L1398" s="71">
        <v>0.24166666666666667</v>
      </c>
      <c r="M1398" s="72">
        <v>3.2423333333333333</v>
      </c>
      <c r="N1398" s="23">
        <v>0.27007246376811594</v>
      </c>
      <c r="O1398" s="16">
        <v>86.602000000000004</v>
      </c>
      <c r="P1398" s="15">
        <v>90</v>
      </c>
      <c r="Q1398" s="15">
        <f>IFERROR(Table37[[#This Row],[Total]]/Table37[[#This Row],[Mins]]*Table37[[#This Row],[Adj mins]],0)</f>
        <v>3.3695526662201796</v>
      </c>
      <c r="R1398" s="15">
        <v>7.1</v>
      </c>
      <c r="S1398" s="16">
        <v>71</v>
      </c>
      <c r="T1398" s="17">
        <v>0.125</v>
      </c>
      <c r="U1398" s="16">
        <v>29</v>
      </c>
      <c r="V1398" s="71">
        <v>3.2</v>
      </c>
      <c r="W1398" s="401" t="str">
        <f>IF(ISNA(MATCH($D1398,'My Squad'!$C$2:$C$16,0)),"","Yes")</f>
        <v/>
      </c>
    </row>
    <row r="1399" spans="1:23" ht="15.75" thickBot="1" x14ac:dyDescent="0.3">
      <c r="A1399" s="577">
        <v>372</v>
      </c>
      <c r="B1399" s="73">
        <v>12</v>
      </c>
      <c r="C1399" s="5" t="s">
        <v>30</v>
      </c>
      <c r="D1399" s="5" t="s">
        <v>137</v>
      </c>
      <c r="E1399" s="70" t="s">
        <v>13</v>
      </c>
      <c r="F1399" s="71">
        <v>6.2</v>
      </c>
      <c r="G1399" s="71">
        <v>0.90333333333333332</v>
      </c>
      <c r="H1399" s="71">
        <v>0.19400000000000001</v>
      </c>
      <c r="I1399" s="71">
        <v>0.10333333333333333</v>
      </c>
      <c r="J1399" s="71">
        <v>0</v>
      </c>
      <c r="K1399" s="71">
        <v>0.66700000000000004</v>
      </c>
      <c r="L1399" s="71">
        <v>0.29199999999999998</v>
      </c>
      <c r="M1399" s="72">
        <v>2.1596666666666668</v>
      </c>
      <c r="N1399" s="23">
        <v>2.5752688172043039E-2</v>
      </c>
      <c r="O1399" s="16">
        <v>33.702333333333335</v>
      </c>
      <c r="P1399" s="15">
        <v>90</v>
      </c>
      <c r="Q1399" s="15">
        <f>IFERROR(Table37[[#This Row],[Total]]/Table37[[#This Row],[Mins]]*Table37[[#This Row],[Adj mins]],0)</f>
        <v>5.7672564708674967</v>
      </c>
      <c r="R1399" s="15">
        <v>6.6</v>
      </c>
      <c r="S1399" s="16">
        <v>66</v>
      </c>
      <c r="T1399" s="17">
        <v>8.8000000000000009E-2</v>
      </c>
      <c r="U1399" s="16">
        <v>32</v>
      </c>
      <c r="V1399" s="71">
        <v>3.6</v>
      </c>
      <c r="W1399" s="401" t="str">
        <f>IF(ISNA(MATCH($D1399,'My Squad'!$C$2:$C$16,0)),"","Yes")</f>
        <v/>
      </c>
    </row>
    <row r="1400" spans="1:23" ht="15.75" thickBot="1" x14ac:dyDescent="0.3">
      <c r="A1400" s="577">
        <v>364</v>
      </c>
      <c r="B1400" s="73">
        <v>12</v>
      </c>
      <c r="C1400" s="5" t="s">
        <v>30</v>
      </c>
      <c r="D1400" s="5" t="s">
        <v>343</v>
      </c>
      <c r="E1400" s="70" t="s">
        <v>13</v>
      </c>
      <c r="F1400" s="71">
        <v>4.9000000000000004</v>
      </c>
      <c r="G1400" s="71">
        <v>0.54666666666666663</v>
      </c>
      <c r="H1400" s="71">
        <v>0.59099999999999997</v>
      </c>
      <c r="I1400" s="71">
        <v>0.19066666666666668</v>
      </c>
      <c r="J1400" s="71">
        <v>0</v>
      </c>
      <c r="K1400" s="71">
        <v>1.1603333333333334</v>
      </c>
      <c r="L1400" s="71">
        <v>0.26766666666666666</v>
      </c>
      <c r="M1400" s="72">
        <v>2.7563333333333335</v>
      </c>
      <c r="N1400" s="23">
        <v>0.15435374149659867</v>
      </c>
      <c r="O1400" s="16">
        <v>59.688000000000002</v>
      </c>
      <c r="P1400" s="15">
        <v>90</v>
      </c>
      <c r="Q1400" s="15">
        <f>IFERROR(Table37[[#This Row],[Total]]/Table37[[#This Row],[Mins]]*Table37[[#This Row],[Adj mins]],0)</f>
        <v>4.156111781262565</v>
      </c>
      <c r="R1400" s="15">
        <v>4.2</v>
      </c>
      <c r="S1400" s="16">
        <v>53</v>
      </c>
      <c r="T1400" s="17">
        <v>2.8999999999999998E-2</v>
      </c>
      <c r="U1400" s="16">
        <v>21</v>
      </c>
      <c r="V1400" s="71">
        <v>3</v>
      </c>
      <c r="W1400" s="401" t="str">
        <f>IF(ISNA(MATCH($D1400,'My Squad'!$C$2:$C$16,0)),"","Yes")</f>
        <v/>
      </c>
    </row>
    <row r="1401" spans="1:23" ht="15.75" thickBot="1" x14ac:dyDescent="0.3">
      <c r="A1401" s="577">
        <v>365</v>
      </c>
      <c r="B1401" s="73">
        <v>12</v>
      </c>
      <c r="C1401" s="5" t="s">
        <v>30</v>
      </c>
      <c r="D1401" s="5" t="s">
        <v>114</v>
      </c>
      <c r="E1401" s="70" t="s">
        <v>13</v>
      </c>
      <c r="F1401" s="71">
        <v>5.7</v>
      </c>
      <c r="G1401" s="71">
        <v>0.21166666666666667</v>
      </c>
      <c r="H1401" s="71">
        <v>7.3999999999999996E-2</v>
      </c>
      <c r="I1401" s="71">
        <v>3.2666666666666663E-2</v>
      </c>
      <c r="J1401" s="71">
        <v>0</v>
      </c>
      <c r="K1401" s="71">
        <v>0.20333333333333334</v>
      </c>
      <c r="L1401" s="71">
        <v>6.9000000000000006E-2</v>
      </c>
      <c r="M1401" s="72">
        <v>0.59066666666666667</v>
      </c>
      <c r="N1401" s="23">
        <v>-0.24725146198830408</v>
      </c>
      <c r="O1401" s="16">
        <v>10.985666666666667</v>
      </c>
      <c r="P1401" s="15">
        <v>90</v>
      </c>
      <c r="Q1401" s="15">
        <f>IFERROR(Table37[[#This Row],[Total]]/Table37[[#This Row],[Mins]]*Table37[[#This Row],[Adj mins]],0)</f>
        <v>4.8390326789452924</v>
      </c>
      <c r="R1401" s="15">
        <v>0.3</v>
      </c>
      <c r="S1401" s="16">
        <v>14</v>
      </c>
      <c r="T1401" s="17">
        <v>2E-3</v>
      </c>
      <c r="U1401" s="16">
        <v>2</v>
      </c>
      <c r="V1401" s="71">
        <v>1</v>
      </c>
      <c r="W1401" s="401" t="str">
        <f>IF(ISNA(MATCH($D1401,'My Squad'!$C$2:$C$16,0)),"","Yes")</f>
        <v/>
      </c>
    </row>
    <row r="1402" spans="1:23" ht="15.75" thickBot="1" x14ac:dyDescent="0.3">
      <c r="A1402" s="577">
        <v>366</v>
      </c>
      <c r="B1402" s="73">
        <v>12</v>
      </c>
      <c r="C1402" s="5" t="s">
        <v>30</v>
      </c>
      <c r="D1402" s="5" t="s">
        <v>31</v>
      </c>
      <c r="E1402" s="70" t="s">
        <v>13</v>
      </c>
      <c r="F1402" s="71">
        <v>8.1999999999999993</v>
      </c>
      <c r="G1402" s="71">
        <v>1.8066666666666666</v>
      </c>
      <c r="H1402" s="71">
        <v>0.77800000000000002</v>
      </c>
      <c r="I1402" s="71">
        <v>0.27300000000000002</v>
      </c>
      <c r="J1402" s="71">
        <v>0</v>
      </c>
      <c r="K1402" s="71">
        <v>1.63</v>
      </c>
      <c r="L1402" s="71">
        <v>0.73399999999999999</v>
      </c>
      <c r="M1402" s="72">
        <v>5.2216666666666667</v>
      </c>
      <c r="N1402" s="23">
        <v>0.39288617886178867</v>
      </c>
      <c r="O1402" s="16">
        <v>85.707666666666668</v>
      </c>
      <c r="P1402" s="15">
        <v>90</v>
      </c>
      <c r="Q1402" s="15">
        <f>IFERROR(Table37[[#This Row],[Total]]/Table37[[#This Row],[Mins]]*Table37[[#This Row],[Adj mins]],0)</f>
        <v>5.4831734228365407</v>
      </c>
      <c r="R1402" s="15">
        <v>8.3000000000000007</v>
      </c>
      <c r="S1402" s="16">
        <v>83</v>
      </c>
      <c r="T1402" s="17">
        <v>6.6000000000000003E-2</v>
      </c>
      <c r="U1402" s="16">
        <v>23</v>
      </c>
      <c r="V1402" s="71">
        <v>2.6</v>
      </c>
      <c r="W1402" s="401" t="str">
        <f>IF(ISNA(MATCH($D1402,'My Squad'!$C$2:$C$16,0)),"","Yes")</f>
        <v>Yes</v>
      </c>
    </row>
    <row r="1403" spans="1:23" ht="15.75" thickBot="1" x14ac:dyDescent="0.3">
      <c r="A1403" s="577">
        <v>652</v>
      </c>
      <c r="B1403" s="73">
        <v>12</v>
      </c>
      <c r="C1403" s="5" t="s">
        <v>30</v>
      </c>
      <c r="D1403" s="5" t="s">
        <v>1533</v>
      </c>
      <c r="E1403" s="70" t="s">
        <v>13</v>
      </c>
      <c r="F1403" s="71">
        <v>4.9000000000000004</v>
      </c>
      <c r="G1403" s="71">
        <v>0.12666666666666668</v>
      </c>
      <c r="H1403" s="71">
        <v>0.104</v>
      </c>
      <c r="I1403" s="71">
        <v>6.3666666666666663E-2</v>
      </c>
      <c r="J1403" s="71">
        <v>0</v>
      </c>
      <c r="K1403" s="71">
        <v>0.36333333333333329</v>
      </c>
      <c r="L1403" s="71">
        <v>4.4666666666666667E-2</v>
      </c>
      <c r="M1403" s="72">
        <v>0.70233333333333337</v>
      </c>
      <c r="N1403" s="23">
        <v>-0.26482993197278909</v>
      </c>
      <c r="O1403" s="16">
        <v>18.418333333333333</v>
      </c>
      <c r="P1403" s="15">
        <v>90</v>
      </c>
      <c r="Q1403" s="15">
        <f>IFERROR(Table37[[#This Row],[Total]]/Table37[[#This Row],[Mins]]*Table37[[#This Row],[Adj mins]],0)</f>
        <v>3.4319066147859925</v>
      </c>
      <c r="R1403" s="15">
        <v>1.2</v>
      </c>
      <c r="S1403" s="16">
        <v>27</v>
      </c>
      <c r="T1403" s="17">
        <v>1E-3</v>
      </c>
      <c r="U1403" s="16">
        <v>4</v>
      </c>
      <c r="V1403" s="71">
        <v>1</v>
      </c>
      <c r="W1403" s="401" t="str">
        <f>IF(ISNA(MATCH($D1403,'My Squad'!$C$2:$C$16,0)),"","Yes")</f>
        <v/>
      </c>
    </row>
    <row r="1404" spans="1:23" ht="15.75" thickBot="1" x14ac:dyDescent="0.3">
      <c r="A1404" s="577">
        <v>368</v>
      </c>
      <c r="B1404" s="73">
        <v>12</v>
      </c>
      <c r="C1404" s="5" t="s">
        <v>30</v>
      </c>
      <c r="D1404" s="5" t="s">
        <v>344</v>
      </c>
      <c r="E1404" s="70" t="s">
        <v>13</v>
      </c>
      <c r="F1404" s="71">
        <v>4.8</v>
      </c>
      <c r="G1404" s="71">
        <v>0.2</v>
      </c>
      <c r="H1404" s="71">
        <v>0.187</v>
      </c>
      <c r="I1404" s="71">
        <v>6.1666666666666668E-2</v>
      </c>
      <c r="J1404" s="71">
        <v>0</v>
      </c>
      <c r="K1404" s="71">
        <v>0.373</v>
      </c>
      <c r="L1404" s="71">
        <v>0.127</v>
      </c>
      <c r="M1404" s="72">
        <v>0.94866666666666666</v>
      </c>
      <c r="N1404" s="23">
        <v>-0.21902777777777782</v>
      </c>
      <c r="O1404" s="16">
        <v>19.313333333333333</v>
      </c>
      <c r="P1404" s="15">
        <v>90</v>
      </c>
      <c r="Q1404" s="15">
        <f>IFERROR(Table37[[#This Row],[Total]]/Table37[[#This Row],[Mins]]*Table37[[#This Row],[Adj mins]],0)</f>
        <v>4.4207801173627894</v>
      </c>
      <c r="R1404" s="15">
        <v>5.0999999999999996</v>
      </c>
      <c r="S1404" s="16">
        <v>57</v>
      </c>
      <c r="T1404" s="17">
        <v>5.0000000000000001E-3</v>
      </c>
      <c r="U1404" s="16">
        <v>21</v>
      </c>
      <c r="V1404" s="71">
        <v>2.6</v>
      </c>
      <c r="W1404" s="401" t="str">
        <f>IF(ISNA(MATCH($D1404,'My Squad'!$C$2:$C$16,0)),"","Yes")</f>
        <v/>
      </c>
    </row>
    <row r="1405" spans="1:23" ht="15.75" thickBot="1" x14ac:dyDescent="0.3">
      <c r="A1405" s="577">
        <v>370</v>
      </c>
      <c r="B1405" s="73">
        <v>12</v>
      </c>
      <c r="C1405" s="5" t="s">
        <v>30</v>
      </c>
      <c r="D1405" s="5" t="s">
        <v>345</v>
      </c>
      <c r="E1405" s="70" t="s">
        <v>13</v>
      </c>
      <c r="F1405" s="71">
        <v>5.4</v>
      </c>
      <c r="G1405" s="71">
        <v>6.3333333333333339E-2</v>
      </c>
      <c r="H1405" s="71">
        <v>0.55700000000000005</v>
      </c>
      <c r="I1405" s="71">
        <v>0.16533333333333333</v>
      </c>
      <c r="J1405" s="71">
        <v>0</v>
      </c>
      <c r="K1405" s="71">
        <v>1.0390000000000001</v>
      </c>
      <c r="L1405" s="71">
        <v>0.126</v>
      </c>
      <c r="M1405" s="72">
        <v>1.9506666666666668</v>
      </c>
      <c r="N1405" s="23">
        <v>-9.1358024691357825E-3</v>
      </c>
      <c r="O1405" s="16">
        <v>50.781666666666666</v>
      </c>
      <c r="P1405" s="15">
        <v>90</v>
      </c>
      <c r="Q1405" s="15">
        <f>IFERROR(Table37[[#This Row],[Total]]/Table37[[#This Row],[Mins]]*Table37[[#This Row],[Adj mins]],0)</f>
        <v>3.4571531720765369</v>
      </c>
      <c r="R1405" s="15">
        <v>4.8</v>
      </c>
      <c r="S1405" s="16">
        <v>61</v>
      </c>
      <c r="T1405" s="17">
        <v>2E-3</v>
      </c>
      <c r="U1405" s="16">
        <v>13</v>
      </c>
      <c r="V1405" s="71">
        <v>1.9</v>
      </c>
      <c r="W1405" s="401" t="str">
        <f>IF(ISNA(MATCH($D1405,'My Squad'!$C$2:$C$16,0)),"","Yes")</f>
        <v/>
      </c>
    </row>
    <row r="1406" spans="1:23" ht="15.75" thickBot="1" x14ac:dyDescent="0.3">
      <c r="A1406" s="577">
        <v>378</v>
      </c>
      <c r="B1406" s="73">
        <v>12</v>
      </c>
      <c r="C1406" s="5" t="s">
        <v>30</v>
      </c>
      <c r="D1406" s="5" t="s">
        <v>194</v>
      </c>
      <c r="E1406" s="70" t="s">
        <v>13</v>
      </c>
      <c r="F1406" s="71">
        <v>5.2</v>
      </c>
      <c r="G1406" s="71">
        <v>7.166666666666667E-2</v>
      </c>
      <c r="H1406" s="71">
        <v>0.17199999999999999</v>
      </c>
      <c r="I1406" s="71">
        <v>0.14966666666666667</v>
      </c>
      <c r="J1406" s="71">
        <v>0</v>
      </c>
      <c r="K1406" s="71">
        <v>0.95299999999999996</v>
      </c>
      <c r="L1406" s="71">
        <v>4.7E-2</v>
      </c>
      <c r="M1406" s="72">
        <v>1.3933333333333333</v>
      </c>
      <c r="N1406" s="23">
        <v>-0.11666666666666667</v>
      </c>
      <c r="O1406" s="16">
        <v>48.94766666666667</v>
      </c>
      <c r="P1406" s="15">
        <v>90</v>
      </c>
      <c r="Q1406" s="15">
        <f>IFERROR(Table37[[#This Row],[Total]]/Table37[[#This Row],[Mins]]*Table37[[#This Row],[Adj mins]],0)</f>
        <v>2.5619198736065045</v>
      </c>
      <c r="R1406" s="15">
        <v>6.3</v>
      </c>
      <c r="S1406" s="16">
        <v>82</v>
      </c>
      <c r="T1406" s="17">
        <v>2.5000000000000001E-2</v>
      </c>
      <c r="U1406" s="16">
        <v>13</v>
      </c>
      <c r="V1406" s="71">
        <v>1.9</v>
      </c>
      <c r="W1406" s="401" t="str">
        <f>IF(ISNA(MATCH($D1406,'My Squad'!$C$2:$C$16,0)),"","Yes")</f>
        <v/>
      </c>
    </row>
    <row r="1407" spans="1:23" ht="15.75" thickBot="1" x14ac:dyDescent="0.3">
      <c r="A1407" s="577">
        <v>385</v>
      </c>
      <c r="B1407" s="73">
        <v>12</v>
      </c>
      <c r="C1407" s="5" t="s">
        <v>30</v>
      </c>
      <c r="D1407" s="5" t="s">
        <v>164</v>
      </c>
      <c r="E1407" s="70" t="s">
        <v>13</v>
      </c>
      <c r="F1407" s="71">
        <v>6.9</v>
      </c>
      <c r="G1407" s="71">
        <v>1.0549999999999999</v>
      </c>
      <c r="H1407" s="71">
        <v>0.46800000000000003</v>
      </c>
      <c r="I1407" s="71">
        <v>0.22766666666666666</v>
      </c>
      <c r="J1407" s="71">
        <v>0</v>
      </c>
      <c r="K1407" s="71">
        <v>1.5116666666666667</v>
      </c>
      <c r="L1407" s="71">
        <v>0.30666666666666664</v>
      </c>
      <c r="M1407" s="72">
        <v>3.569</v>
      </c>
      <c r="N1407" s="23">
        <v>0.22739130434782606</v>
      </c>
      <c r="O1407" s="16">
        <v>71.678666666666672</v>
      </c>
      <c r="P1407" s="15">
        <v>90</v>
      </c>
      <c r="Q1407" s="15">
        <f>IFERROR(Table37[[#This Row],[Total]]/Table37[[#This Row],[Mins]]*Table37[[#This Row],[Adj mins]],0)</f>
        <v>4.4812496512211899</v>
      </c>
      <c r="R1407" s="15">
        <v>7</v>
      </c>
      <c r="S1407" s="16">
        <v>70</v>
      </c>
      <c r="T1407" s="17">
        <v>3.2000000000000001E-2</v>
      </c>
      <c r="U1407" s="16">
        <v>27</v>
      </c>
      <c r="V1407" s="71">
        <v>3</v>
      </c>
      <c r="W1407" s="401" t="str">
        <f>IF(ISNA(MATCH($D1407,'My Squad'!$C$2:$C$16,0)),"","Yes")</f>
        <v/>
      </c>
    </row>
    <row r="1408" spans="1:23" ht="15.75" thickBot="1" x14ac:dyDescent="0.3">
      <c r="A1408" s="577">
        <v>382</v>
      </c>
      <c r="B1408" s="73">
        <v>12</v>
      </c>
      <c r="C1408" s="5" t="s">
        <v>30</v>
      </c>
      <c r="D1408" s="5" t="s">
        <v>243</v>
      </c>
      <c r="E1408" s="70" t="s">
        <v>13</v>
      </c>
      <c r="F1408" s="71">
        <v>6.3</v>
      </c>
      <c r="G1408" s="71">
        <v>0.61499999999999999</v>
      </c>
      <c r="H1408" s="71">
        <v>0.432</v>
      </c>
      <c r="I1408" s="71">
        <v>0.14899999999999999</v>
      </c>
      <c r="J1408" s="71">
        <v>0</v>
      </c>
      <c r="K1408" s="71">
        <v>0.96233333333333326</v>
      </c>
      <c r="L1408" s="71">
        <v>0.20799999999999999</v>
      </c>
      <c r="M1408" s="72">
        <v>2.3663333333333334</v>
      </c>
      <c r="N1408" s="23">
        <v>5.8148148148148157E-2</v>
      </c>
      <c r="O1408" s="16">
        <v>48.695</v>
      </c>
      <c r="P1408" s="15">
        <v>90</v>
      </c>
      <c r="Q1408" s="15">
        <f>IFERROR(Table37[[#This Row],[Total]]/Table37[[#This Row],[Mins]]*Table37[[#This Row],[Adj mins]],0)</f>
        <v>4.373549645754184</v>
      </c>
      <c r="R1408" s="15">
        <v>1.6</v>
      </c>
      <c r="S1408" s="16">
        <v>48</v>
      </c>
      <c r="T1408" s="17">
        <v>1E-3</v>
      </c>
      <c r="U1408" s="16">
        <v>3</v>
      </c>
      <c r="V1408" s="71">
        <v>1</v>
      </c>
      <c r="W1408" s="401" t="str">
        <f>IF(ISNA(MATCH($D1408,'My Squad'!$C$2:$C$16,0)),"","Yes")</f>
        <v/>
      </c>
    </row>
    <row r="1409" spans="1:23" ht="15.75" thickBot="1" x14ac:dyDescent="0.3">
      <c r="A1409" s="577">
        <v>389</v>
      </c>
      <c r="B1409" s="73">
        <v>12</v>
      </c>
      <c r="C1409" s="5" t="s">
        <v>30</v>
      </c>
      <c r="D1409" s="5" t="s">
        <v>657</v>
      </c>
      <c r="E1409" s="70" t="s">
        <v>15</v>
      </c>
      <c r="F1409" s="71">
        <v>6.7</v>
      </c>
      <c r="G1409" s="71">
        <v>0.32666666666666666</v>
      </c>
      <c r="H1409" s="71">
        <v>8.5999999999999993E-2</v>
      </c>
      <c r="I1409" s="71">
        <v>0</v>
      </c>
      <c r="J1409" s="71">
        <v>0</v>
      </c>
      <c r="K1409" s="71">
        <v>0.36733333333333335</v>
      </c>
      <c r="L1409" s="71">
        <v>0.12666666666666668</v>
      </c>
      <c r="M1409" s="72">
        <v>0.90666666666666662</v>
      </c>
      <c r="N1409" s="23">
        <v>-0.16318407960199002</v>
      </c>
      <c r="O1409" s="16">
        <v>18.181333333333335</v>
      </c>
      <c r="P1409" s="15">
        <v>90</v>
      </c>
      <c r="Q1409" s="15">
        <f>IFERROR(Table37[[#This Row],[Total]]/Table37[[#This Row],[Mins]]*Table37[[#This Row],[Adj mins]],0)</f>
        <v>4.4881196831915515</v>
      </c>
      <c r="R1409" s="15">
        <v>4.5999999999999996</v>
      </c>
      <c r="S1409" s="16">
        <v>46</v>
      </c>
      <c r="T1409" s="17">
        <v>0.02</v>
      </c>
      <c r="U1409" s="16">
        <v>21</v>
      </c>
      <c r="V1409" s="71">
        <v>2.2999999999999998</v>
      </c>
      <c r="W1409" s="401" t="str">
        <f>IF(ISNA(MATCH($D1409,'My Squad'!$C$2:$C$16,0)),"","Yes")</f>
        <v/>
      </c>
    </row>
    <row r="1410" spans="1:23" ht="15.75" thickBot="1" x14ac:dyDescent="0.3">
      <c r="A1410" s="577">
        <v>375</v>
      </c>
      <c r="B1410" s="73">
        <v>12</v>
      </c>
      <c r="C1410" s="5" t="s">
        <v>30</v>
      </c>
      <c r="D1410" s="5" t="s">
        <v>99</v>
      </c>
      <c r="E1410" s="70" t="s">
        <v>15</v>
      </c>
      <c r="F1410" s="71">
        <v>6.9</v>
      </c>
      <c r="G1410" s="71">
        <v>1.2386666666666666</v>
      </c>
      <c r="H1410" s="71">
        <v>0.312</v>
      </c>
      <c r="I1410" s="71">
        <v>0</v>
      </c>
      <c r="J1410" s="71">
        <v>0</v>
      </c>
      <c r="K1410" s="71">
        <v>1.5026666666666666</v>
      </c>
      <c r="L1410" s="71">
        <v>0.54266666666666663</v>
      </c>
      <c r="M1410" s="72">
        <v>3.5960000000000001</v>
      </c>
      <c r="N1410" s="23">
        <v>0.23130434782608697</v>
      </c>
      <c r="O1410" s="16">
        <v>70.822999999999993</v>
      </c>
      <c r="P1410" s="15">
        <v>90</v>
      </c>
      <c r="Q1410" s="15">
        <f>IFERROR(Table37[[#This Row],[Total]]/Table37[[#This Row],[Mins]]*Table37[[#This Row],[Adj mins]],0)</f>
        <v>4.5697019329878721</v>
      </c>
      <c r="R1410" s="15">
        <v>2.9</v>
      </c>
      <c r="S1410" s="16">
        <v>52</v>
      </c>
      <c r="T1410" s="17">
        <v>1.1000000000000001E-2</v>
      </c>
      <c r="U1410" s="16">
        <v>14</v>
      </c>
      <c r="V1410" s="71">
        <v>2.8</v>
      </c>
      <c r="W1410" s="401" t="str">
        <f>IF(ISNA(MATCH($D1410,'My Squad'!$C$2:$C$16,0)),"","Yes")</f>
        <v/>
      </c>
    </row>
    <row r="1411" spans="1:23" ht="15.75" thickBot="1" x14ac:dyDescent="0.3">
      <c r="A1411" s="577">
        <v>412</v>
      </c>
      <c r="B1411" s="73">
        <v>12</v>
      </c>
      <c r="C1411" s="5" t="s">
        <v>40</v>
      </c>
      <c r="D1411" s="5" t="s">
        <v>128</v>
      </c>
      <c r="E1411" s="70" t="s">
        <v>16</v>
      </c>
      <c r="F1411" s="71">
        <v>4.4000000000000004</v>
      </c>
      <c r="G1411" s="71">
        <v>0</v>
      </c>
      <c r="H1411" s="71">
        <v>0</v>
      </c>
      <c r="I1411" s="71">
        <v>6.6666666666666671E-3</v>
      </c>
      <c r="J1411" s="71">
        <v>1.6666666666666668E-3</v>
      </c>
      <c r="K1411" s="71">
        <v>8.3333333333333332E-3</v>
      </c>
      <c r="L1411" s="71">
        <v>1.3333333333333333E-3</v>
      </c>
      <c r="M1411" s="72">
        <v>1.7999999999999999E-2</v>
      </c>
      <c r="N1411" s="23">
        <v>-0.45045454545454544</v>
      </c>
      <c r="O1411" s="16">
        <v>0.3</v>
      </c>
      <c r="P1411" s="15">
        <v>90</v>
      </c>
      <c r="Q1411" s="15">
        <f>IFERROR(Table37[[#This Row],[Total]]/Table37[[#This Row],[Mins]]*Table37[[#This Row],[Adj mins]],0)</f>
        <v>5.3999999999999995</v>
      </c>
      <c r="R1411" s="15">
        <v>0</v>
      </c>
      <c r="S1411" s="16">
        <v>0</v>
      </c>
      <c r="T1411" s="17">
        <v>1E-3</v>
      </c>
      <c r="U1411" s="16">
        <v>0</v>
      </c>
      <c r="V1411" s="71">
        <v>0</v>
      </c>
      <c r="W1411" s="401" t="str">
        <f>IF(ISNA(MATCH($D1411,'My Squad'!$C$2:$C$16,0)),"","Yes")</f>
        <v/>
      </c>
    </row>
    <row r="1412" spans="1:23" ht="15.75" thickBot="1" x14ac:dyDescent="0.3">
      <c r="A1412" s="577">
        <v>414</v>
      </c>
      <c r="B1412" s="73">
        <v>12</v>
      </c>
      <c r="C1412" s="5" t="s">
        <v>40</v>
      </c>
      <c r="D1412" s="5" t="s">
        <v>658</v>
      </c>
      <c r="E1412" s="70" t="s">
        <v>16</v>
      </c>
      <c r="F1412" s="71">
        <v>4</v>
      </c>
      <c r="G1412" s="71">
        <v>0</v>
      </c>
      <c r="H1412" s="71">
        <v>0</v>
      </c>
      <c r="I1412" s="71">
        <v>1.3333333333333333E-3</v>
      </c>
      <c r="J1412" s="71">
        <v>6.6666666666666664E-4</v>
      </c>
      <c r="K1412" s="71">
        <v>1.3333333333333333E-3</v>
      </c>
      <c r="L1412" s="71">
        <v>0</v>
      </c>
      <c r="M1412" s="72">
        <v>3.3333333333333335E-3</v>
      </c>
      <c r="N1412" s="23">
        <v>-0.49916666666666665</v>
      </c>
      <c r="O1412" s="16">
        <v>0.06</v>
      </c>
      <c r="P1412" s="15">
        <v>90</v>
      </c>
      <c r="Q1412" s="15">
        <f>IFERROR(Table37[[#This Row],[Total]]/Table37[[#This Row],[Mins]]*Table37[[#This Row],[Adj mins]],0)</f>
        <v>5</v>
      </c>
      <c r="R1412" s="15">
        <v>0</v>
      </c>
      <c r="S1412" s="16">
        <v>0</v>
      </c>
      <c r="T1412" s="17">
        <v>3.0000000000000001E-3</v>
      </c>
      <c r="U1412" s="16">
        <v>0</v>
      </c>
      <c r="V1412" s="71">
        <v>0</v>
      </c>
      <c r="W1412" s="401" t="str">
        <f>IF(ISNA(MATCH($D1412,'My Squad'!$C$2:$C$16,0)),"","Yes")</f>
        <v/>
      </c>
    </row>
    <row r="1413" spans="1:23" ht="15.75" thickBot="1" x14ac:dyDescent="0.3">
      <c r="A1413" s="577">
        <v>396</v>
      </c>
      <c r="B1413" s="73">
        <v>12</v>
      </c>
      <c r="C1413" s="5" t="s">
        <v>40</v>
      </c>
      <c r="D1413" s="5" t="s">
        <v>106</v>
      </c>
      <c r="E1413" s="70" t="s">
        <v>16</v>
      </c>
      <c r="F1413" s="71">
        <v>4.3</v>
      </c>
      <c r="G1413" s="71">
        <v>0</v>
      </c>
      <c r="H1413" s="71">
        <v>1E-3</v>
      </c>
      <c r="I1413" s="71">
        <v>3.966666666666667E-2</v>
      </c>
      <c r="J1413" s="71">
        <v>5.6333333333333332E-2</v>
      </c>
      <c r="K1413" s="71">
        <v>0.10333333333333333</v>
      </c>
      <c r="L1413" s="71">
        <v>1.3333333333333334E-2</v>
      </c>
      <c r="M1413" s="72">
        <v>0.21366666666666667</v>
      </c>
      <c r="N1413" s="23">
        <v>-0.41542635658914728</v>
      </c>
      <c r="O1413" s="16">
        <v>4.5</v>
      </c>
      <c r="P1413" s="15">
        <v>90</v>
      </c>
      <c r="Q1413" s="15">
        <f>IFERROR(Table37[[#This Row],[Total]]/Table37[[#This Row],[Mins]]*Table37[[#This Row],[Adj mins]],0)</f>
        <v>4.2733333333333334</v>
      </c>
      <c r="R1413" s="15">
        <v>0</v>
      </c>
      <c r="S1413" s="16">
        <v>0</v>
      </c>
      <c r="T1413" s="17">
        <v>6.0000000000000001E-3</v>
      </c>
      <c r="U1413" s="16">
        <v>0</v>
      </c>
      <c r="V1413" s="71">
        <v>0</v>
      </c>
      <c r="W1413" s="401" t="str">
        <f>IF(ISNA(MATCH($D1413,'My Squad'!$C$2:$C$16,0)),"","Yes")</f>
        <v/>
      </c>
    </row>
    <row r="1414" spans="1:23" ht="15.75" thickBot="1" x14ac:dyDescent="0.3">
      <c r="A1414" s="577">
        <v>413</v>
      </c>
      <c r="B1414" s="73">
        <v>12</v>
      </c>
      <c r="C1414" s="5" t="s">
        <v>40</v>
      </c>
      <c r="D1414" s="5" t="s">
        <v>346</v>
      </c>
      <c r="E1414" s="70" t="s">
        <v>16</v>
      </c>
      <c r="F1414" s="71">
        <v>5</v>
      </c>
      <c r="G1414" s="71">
        <v>0</v>
      </c>
      <c r="H1414" s="71">
        <v>0</v>
      </c>
      <c r="I1414" s="71">
        <v>0.78233333333333333</v>
      </c>
      <c r="J1414" s="71">
        <v>1.0033333333333334</v>
      </c>
      <c r="K1414" s="71">
        <v>1.89</v>
      </c>
      <c r="L1414" s="71">
        <v>0.24533333333333332</v>
      </c>
      <c r="M1414" s="72">
        <v>3.9209999999999998</v>
      </c>
      <c r="N1414" s="23">
        <v>0.38419999999999999</v>
      </c>
      <c r="O1414" s="16">
        <v>84.99366666666667</v>
      </c>
      <c r="P1414" s="15">
        <v>90</v>
      </c>
      <c r="Q1414" s="15">
        <f>IFERROR(Table37[[#This Row],[Total]]/Table37[[#This Row],[Mins]]*Table37[[#This Row],[Adj mins]],0)</f>
        <v>4.1519564202822954</v>
      </c>
      <c r="R1414" s="15">
        <v>9</v>
      </c>
      <c r="S1414" s="16">
        <v>90</v>
      </c>
      <c r="T1414" s="17">
        <v>6.8000000000000005E-2</v>
      </c>
      <c r="U1414" s="16">
        <v>36</v>
      </c>
      <c r="V1414" s="71">
        <v>4</v>
      </c>
      <c r="W1414" s="401" t="str">
        <f>IF(ISNA(MATCH($D1414,'My Squad'!$C$2:$C$16,0)),"","Yes")</f>
        <v/>
      </c>
    </row>
    <row r="1415" spans="1:23" ht="15.75" thickBot="1" x14ac:dyDescent="0.3">
      <c r="A1415" s="577">
        <v>390</v>
      </c>
      <c r="B1415" s="73">
        <v>12</v>
      </c>
      <c r="C1415" s="5" t="s">
        <v>40</v>
      </c>
      <c r="D1415" s="5" t="s">
        <v>347</v>
      </c>
      <c r="E1415" s="70" t="s">
        <v>14</v>
      </c>
      <c r="F1415" s="71">
        <v>4</v>
      </c>
      <c r="G1415" s="71">
        <v>0</v>
      </c>
      <c r="H1415" s="71">
        <v>0</v>
      </c>
      <c r="I1415" s="71">
        <v>0</v>
      </c>
      <c r="J1415" s="71">
        <v>0</v>
      </c>
      <c r="K1415" s="71">
        <v>0</v>
      </c>
      <c r="L1415" s="71">
        <v>0</v>
      </c>
      <c r="M1415" s="72">
        <v>0</v>
      </c>
      <c r="N1415" s="23">
        <v>-0.5</v>
      </c>
      <c r="O1415" s="16">
        <v>0</v>
      </c>
      <c r="P1415" s="15">
        <v>90</v>
      </c>
      <c r="Q1415" s="15">
        <f>IFERROR(Table37[[#This Row],[Total]]/Table37[[#This Row],[Mins]]*Table37[[#This Row],[Adj mins]],0)</f>
        <v>0</v>
      </c>
      <c r="R1415" s="15">
        <v>0</v>
      </c>
      <c r="S1415" s="16">
        <v>0</v>
      </c>
      <c r="T1415" s="17">
        <v>9.0000000000000011E-3</v>
      </c>
      <c r="U1415" s="16">
        <v>0</v>
      </c>
      <c r="V1415" s="71">
        <v>0</v>
      </c>
      <c r="W1415" s="401" t="str">
        <f>IF(ISNA(MATCH($D1415,'My Squad'!$C$2:$C$16,0)),"","Yes")</f>
        <v/>
      </c>
    </row>
    <row r="1416" spans="1:23" ht="15.75" thickBot="1" x14ac:dyDescent="0.3">
      <c r="A1416" s="577">
        <v>395</v>
      </c>
      <c r="B1416" s="73">
        <v>12</v>
      </c>
      <c r="C1416" s="5" t="s">
        <v>40</v>
      </c>
      <c r="D1416" s="5" t="s">
        <v>348</v>
      </c>
      <c r="E1416" s="70" t="s">
        <v>14</v>
      </c>
      <c r="F1416" s="71">
        <v>4.4000000000000004</v>
      </c>
      <c r="G1416" s="71">
        <v>0.22</v>
      </c>
      <c r="H1416" s="71">
        <v>7.4999999999999997E-2</v>
      </c>
      <c r="I1416" s="71">
        <v>0.72533333333333316</v>
      </c>
      <c r="J1416" s="71">
        <v>0</v>
      </c>
      <c r="K1416" s="71">
        <v>1.587</v>
      </c>
      <c r="L1416" s="71">
        <v>0.11533333333333333</v>
      </c>
      <c r="M1416" s="72">
        <v>2.7226666666666666</v>
      </c>
      <c r="N1416" s="23">
        <v>0.16424242424242422</v>
      </c>
      <c r="O1416" s="16">
        <v>80.440666666666672</v>
      </c>
      <c r="P1416" s="15">
        <v>90</v>
      </c>
      <c r="Q1416" s="15">
        <f>IFERROR(Table37[[#This Row],[Total]]/Table37[[#This Row],[Mins]]*Table37[[#This Row],[Adj mins]],0)</f>
        <v>3.0462204026155923</v>
      </c>
      <c r="R1416" s="15">
        <v>9</v>
      </c>
      <c r="S1416" s="16">
        <v>90</v>
      </c>
      <c r="T1416" s="17">
        <v>9.3000000000000013E-2</v>
      </c>
      <c r="U1416" s="16">
        <v>20</v>
      </c>
      <c r="V1416" s="71">
        <v>2.2000000000000002</v>
      </c>
      <c r="W1416" s="401" t="str">
        <f>IF(ISNA(MATCH($D1416,'My Squad'!$C$2:$C$16,0)),"","Yes")</f>
        <v/>
      </c>
    </row>
    <row r="1417" spans="1:23" ht="15.75" thickBot="1" x14ac:dyDescent="0.3">
      <c r="A1417" s="577">
        <v>405</v>
      </c>
      <c r="B1417" s="73">
        <v>12</v>
      </c>
      <c r="C1417" s="5" t="s">
        <v>40</v>
      </c>
      <c r="D1417" s="5" t="s">
        <v>280</v>
      </c>
      <c r="E1417" s="70" t="s">
        <v>14</v>
      </c>
      <c r="F1417" s="71">
        <v>4.4000000000000004</v>
      </c>
      <c r="G1417" s="71">
        <v>3.5999999999999997E-2</v>
      </c>
      <c r="H1417" s="71">
        <v>3.7999999999999999E-2</v>
      </c>
      <c r="I1417" s="71">
        <v>0.16466666666666668</v>
      </c>
      <c r="J1417" s="71">
        <v>0</v>
      </c>
      <c r="K1417" s="71">
        <v>0.32200000000000001</v>
      </c>
      <c r="L1417" s="71">
        <v>2.4333333333333332E-2</v>
      </c>
      <c r="M1417" s="72">
        <v>0.58499999999999996</v>
      </c>
      <c r="N1417" s="23">
        <v>-0.32159090909090909</v>
      </c>
      <c r="O1417" s="16">
        <v>16.280333333333335</v>
      </c>
      <c r="P1417" s="15">
        <v>90</v>
      </c>
      <c r="Q1417" s="15">
        <f>IFERROR(Table37[[#This Row],[Total]]/Table37[[#This Row],[Mins]]*Table37[[#This Row],[Adj mins]],0)</f>
        <v>3.2339632685653439</v>
      </c>
      <c r="R1417" s="15">
        <v>2.7</v>
      </c>
      <c r="S1417" s="16">
        <v>80</v>
      </c>
      <c r="T1417" s="17">
        <v>1E-3</v>
      </c>
      <c r="U1417" s="16">
        <v>10</v>
      </c>
      <c r="V1417" s="71">
        <v>3.3</v>
      </c>
      <c r="W1417" s="401" t="str">
        <f>IF(ISNA(MATCH($D1417,'My Squad'!$C$2:$C$16,0)),"","Yes")</f>
        <v/>
      </c>
    </row>
    <row r="1418" spans="1:23" ht="15.75" thickBot="1" x14ac:dyDescent="0.3">
      <c r="A1418" s="577">
        <v>415</v>
      </c>
      <c r="B1418" s="73">
        <v>12</v>
      </c>
      <c r="C1418" s="5" t="s">
        <v>40</v>
      </c>
      <c r="D1418" s="5" t="s">
        <v>175</v>
      </c>
      <c r="E1418" s="70" t="s">
        <v>14</v>
      </c>
      <c r="F1418" s="71">
        <v>5.4</v>
      </c>
      <c r="G1418" s="71">
        <v>0.55400000000000005</v>
      </c>
      <c r="H1418" s="71">
        <v>0.217</v>
      </c>
      <c r="I1418" s="71">
        <v>0.746</v>
      </c>
      <c r="J1418" s="71">
        <v>0</v>
      </c>
      <c r="K1418" s="71">
        <v>1.5983333333333334</v>
      </c>
      <c r="L1418" s="71">
        <v>0.15566666666666668</v>
      </c>
      <c r="M1418" s="72">
        <v>3.2709999999999999</v>
      </c>
      <c r="N1418" s="23">
        <v>0.23537037037037034</v>
      </c>
      <c r="O1418" s="16">
        <v>81.022333333333336</v>
      </c>
      <c r="P1418" s="15">
        <v>90</v>
      </c>
      <c r="Q1418" s="15">
        <f>IFERROR(Table37[[#This Row],[Total]]/Table37[[#This Row],[Mins]]*Table37[[#This Row],[Adj mins]],0)</f>
        <v>3.6334426310441152</v>
      </c>
      <c r="R1418" s="15">
        <v>6.3</v>
      </c>
      <c r="S1418" s="16">
        <v>81</v>
      </c>
      <c r="T1418" s="17">
        <v>1.1000000000000001E-2</v>
      </c>
      <c r="U1418" s="16">
        <v>15</v>
      </c>
      <c r="V1418" s="71">
        <v>2.1</v>
      </c>
      <c r="W1418" s="401" t="str">
        <f>IF(ISNA(MATCH($D1418,'My Squad'!$C$2:$C$16,0)),"","Yes")</f>
        <v/>
      </c>
    </row>
    <row r="1419" spans="1:23" ht="15.75" thickBot="1" x14ac:dyDescent="0.3">
      <c r="A1419" s="577">
        <v>407</v>
      </c>
      <c r="B1419" s="73">
        <v>12</v>
      </c>
      <c r="C1419" s="5" t="s">
        <v>40</v>
      </c>
      <c r="D1419" s="5" t="s">
        <v>189</v>
      </c>
      <c r="E1419" s="70" t="s">
        <v>14</v>
      </c>
      <c r="F1419" s="71">
        <v>4.5</v>
      </c>
      <c r="G1419" s="71">
        <v>0</v>
      </c>
      <c r="H1419" s="71">
        <v>0</v>
      </c>
      <c r="I1419" s="71">
        <v>0</v>
      </c>
      <c r="J1419" s="71">
        <v>0</v>
      </c>
      <c r="K1419" s="71">
        <v>0</v>
      </c>
      <c r="L1419" s="71">
        <v>0</v>
      </c>
      <c r="M1419" s="72">
        <v>0</v>
      </c>
      <c r="N1419" s="23">
        <v>-0.44444444444444442</v>
      </c>
      <c r="O1419" s="16">
        <v>0</v>
      </c>
      <c r="P1419" s="15">
        <v>90</v>
      </c>
      <c r="Q1419" s="15">
        <f>IFERROR(Table37[[#This Row],[Total]]/Table37[[#This Row],[Mins]]*Table37[[#This Row],[Adj mins]],0)</f>
        <v>0</v>
      </c>
      <c r="R1419" s="15">
        <v>0</v>
      </c>
      <c r="S1419" s="16" t="s">
        <v>374</v>
      </c>
      <c r="T1419" s="17">
        <v>0</v>
      </c>
      <c r="U1419" s="16">
        <v>0</v>
      </c>
      <c r="V1419" s="71">
        <v>0</v>
      </c>
      <c r="W1419" s="401" t="str">
        <f>IF(ISNA(MATCH($D1419,'My Squad'!$C$2:$C$16,0)),"","Yes")</f>
        <v/>
      </c>
    </row>
    <row r="1420" spans="1:23" ht="15.75" thickBot="1" x14ac:dyDescent="0.3">
      <c r="A1420" s="577">
        <v>418</v>
      </c>
      <c r="B1420" s="73">
        <v>12</v>
      </c>
      <c r="C1420" s="5" t="s">
        <v>40</v>
      </c>
      <c r="D1420" s="5" t="s">
        <v>86</v>
      </c>
      <c r="E1420" s="70" t="s">
        <v>14</v>
      </c>
      <c r="F1420" s="71">
        <v>5.6</v>
      </c>
      <c r="G1420" s="71">
        <v>0.108</v>
      </c>
      <c r="H1420" s="71">
        <v>0.79700000000000004</v>
      </c>
      <c r="I1420" s="71">
        <v>0.60266666666666668</v>
      </c>
      <c r="J1420" s="71">
        <v>0</v>
      </c>
      <c r="K1420" s="71">
        <v>1.2949999999999999</v>
      </c>
      <c r="L1420" s="71">
        <v>0.42</v>
      </c>
      <c r="M1420" s="72">
        <v>3.2226666666666666</v>
      </c>
      <c r="N1420" s="23">
        <v>0.21833333333333332</v>
      </c>
      <c r="O1420" s="16">
        <v>63.314999999999998</v>
      </c>
      <c r="P1420" s="15">
        <v>90</v>
      </c>
      <c r="Q1420" s="15">
        <f>IFERROR(Table37[[#This Row],[Total]]/Table37[[#This Row],[Mins]]*Table37[[#This Row],[Adj mins]],0)</f>
        <v>4.5809049988154467</v>
      </c>
      <c r="R1420" s="15">
        <v>3.1</v>
      </c>
      <c r="S1420" s="16">
        <v>56</v>
      </c>
      <c r="T1420" s="17">
        <v>3.9E-2</v>
      </c>
      <c r="U1420" s="16">
        <v>13</v>
      </c>
      <c r="V1420" s="71">
        <v>2.6</v>
      </c>
      <c r="W1420" s="401" t="str">
        <f>IF(ISNA(MATCH($D1420,'My Squad'!$C$2:$C$16,0)),"","Yes")</f>
        <v/>
      </c>
    </row>
    <row r="1421" spans="1:23" ht="15.75" thickBot="1" x14ac:dyDescent="0.3">
      <c r="A1421" s="577">
        <v>399</v>
      </c>
      <c r="B1421" s="73">
        <v>12</v>
      </c>
      <c r="C1421" s="5" t="s">
        <v>40</v>
      </c>
      <c r="D1421" s="5" t="s">
        <v>269</v>
      </c>
      <c r="E1421" s="70" t="s">
        <v>14</v>
      </c>
      <c r="F1421" s="71">
        <v>4.3</v>
      </c>
      <c r="G1421" s="71">
        <v>0</v>
      </c>
      <c r="H1421" s="71">
        <v>0.67800000000000005</v>
      </c>
      <c r="I1421" s="71">
        <v>0.64500000000000002</v>
      </c>
      <c r="J1421" s="71">
        <v>0</v>
      </c>
      <c r="K1421" s="71">
        <v>1.3523333333333334</v>
      </c>
      <c r="L1421" s="71">
        <v>0.34633333333333333</v>
      </c>
      <c r="M1421" s="72">
        <v>3.0216666666666665</v>
      </c>
      <c r="N1421" s="23">
        <v>0.23759689922480617</v>
      </c>
      <c r="O1421" s="16">
        <v>70.701666666666668</v>
      </c>
      <c r="P1421" s="15">
        <v>90</v>
      </c>
      <c r="Q1421" s="15">
        <f>IFERROR(Table37[[#This Row],[Total]]/Table37[[#This Row],[Mins]]*Table37[[#This Row],[Adj mins]],0)</f>
        <v>3.8464439782183351</v>
      </c>
      <c r="R1421" s="15">
        <v>6.7</v>
      </c>
      <c r="S1421" s="16">
        <v>67</v>
      </c>
      <c r="T1421" s="17">
        <v>2.1000000000000001E-2</v>
      </c>
      <c r="U1421" s="16">
        <v>22</v>
      </c>
      <c r="V1421" s="71">
        <v>2.4</v>
      </c>
      <c r="W1421" s="401" t="str">
        <f>IF(ISNA(MATCH($D1421,'My Squad'!$C$2:$C$16,0)),"","Yes")</f>
        <v/>
      </c>
    </row>
    <row r="1422" spans="1:23" ht="15.75" thickBot="1" x14ac:dyDescent="0.3">
      <c r="A1422" s="577">
        <v>416</v>
      </c>
      <c r="B1422" s="73">
        <v>12</v>
      </c>
      <c r="C1422" s="5" t="s">
        <v>40</v>
      </c>
      <c r="D1422" s="5" t="s">
        <v>349</v>
      </c>
      <c r="E1422" s="70" t="s">
        <v>14</v>
      </c>
      <c r="F1422" s="71">
        <v>4</v>
      </c>
      <c r="G1422" s="71">
        <v>0</v>
      </c>
      <c r="H1422" s="71">
        <v>5.0000000000000001E-3</v>
      </c>
      <c r="I1422" s="71">
        <v>2.0333333333333335E-2</v>
      </c>
      <c r="J1422" s="71">
        <v>0</v>
      </c>
      <c r="K1422" s="71">
        <v>2.4666666666666667E-2</v>
      </c>
      <c r="L1422" s="71">
        <v>3.3333333333333335E-3</v>
      </c>
      <c r="M1422" s="72">
        <v>5.3333333333333337E-2</v>
      </c>
      <c r="N1422" s="23">
        <v>-0.48666666666666669</v>
      </c>
      <c r="O1422" s="16">
        <v>1.17</v>
      </c>
      <c r="P1422" s="15">
        <v>90</v>
      </c>
      <c r="Q1422" s="15">
        <f>IFERROR(Table37[[#This Row],[Total]]/Table37[[#This Row],[Mins]]*Table37[[#This Row],[Adj mins]],0)</f>
        <v>4.1025641025641031</v>
      </c>
      <c r="R1422" s="15">
        <v>0</v>
      </c>
      <c r="S1422" s="16">
        <v>0</v>
      </c>
      <c r="T1422" s="17">
        <v>4.0000000000000001E-3</v>
      </c>
      <c r="U1422" s="16">
        <v>0</v>
      </c>
      <c r="V1422" s="71">
        <v>0</v>
      </c>
      <c r="W1422" s="401" t="str">
        <f>IF(ISNA(MATCH($D1422,'My Squad'!$C$2:$C$16,0)),"","Yes")</f>
        <v/>
      </c>
    </row>
    <row r="1423" spans="1:23" ht="15.75" thickBot="1" x14ac:dyDescent="0.3">
      <c r="A1423" s="577">
        <v>404</v>
      </c>
      <c r="B1423" s="73">
        <v>12</v>
      </c>
      <c r="C1423" s="5" t="s">
        <v>40</v>
      </c>
      <c r="D1423" s="5" t="s">
        <v>299</v>
      </c>
      <c r="E1423" s="70" t="s">
        <v>14</v>
      </c>
      <c r="F1423" s="71">
        <v>4.4000000000000004</v>
      </c>
      <c r="G1423" s="71">
        <v>0.03</v>
      </c>
      <c r="H1423" s="71">
        <v>4.1000000000000002E-2</v>
      </c>
      <c r="I1423" s="71">
        <v>0.16266666666666668</v>
      </c>
      <c r="J1423" s="71">
        <v>0</v>
      </c>
      <c r="K1423" s="71">
        <v>0.38466666666666666</v>
      </c>
      <c r="L1423" s="71">
        <v>3.6999999999999998E-2</v>
      </c>
      <c r="M1423" s="72">
        <v>0.65533333333333332</v>
      </c>
      <c r="N1423" s="23">
        <v>-0.3056060606060606</v>
      </c>
      <c r="O1423" s="16">
        <v>18.882333333333332</v>
      </c>
      <c r="P1423" s="15">
        <v>90</v>
      </c>
      <c r="Q1423" s="15">
        <f>IFERROR(Table37[[#This Row],[Total]]/Table37[[#This Row],[Mins]]*Table37[[#This Row],[Adj mins]],0)</f>
        <v>3.1235546454357692</v>
      </c>
      <c r="R1423" s="15">
        <v>2.2999999999999998</v>
      </c>
      <c r="S1423" s="16">
        <v>35</v>
      </c>
      <c r="T1423" s="17">
        <v>1E-3</v>
      </c>
      <c r="U1423" s="16">
        <v>9</v>
      </c>
      <c r="V1423" s="71">
        <v>1.5</v>
      </c>
      <c r="W1423" s="401" t="str">
        <f>IF(ISNA(MATCH($D1423,'My Squad'!$C$2:$C$16,0)),"","Yes")</f>
        <v/>
      </c>
    </row>
    <row r="1424" spans="1:23" ht="15.75" thickBot="1" x14ac:dyDescent="0.3">
      <c r="A1424" s="577">
        <v>393</v>
      </c>
      <c r="B1424" s="73">
        <v>12</v>
      </c>
      <c r="C1424" s="5" t="s">
        <v>40</v>
      </c>
      <c r="D1424" s="5" t="s">
        <v>350</v>
      </c>
      <c r="E1424" s="70" t="s">
        <v>14</v>
      </c>
      <c r="F1424" s="71">
        <v>4.4000000000000004</v>
      </c>
      <c r="G1424" s="71">
        <v>0</v>
      </c>
      <c r="H1424" s="71">
        <v>0</v>
      </c>
      <c r="I1424" s="71">
        <v>0</v>
      </c>
      <c r="J1424" s="71">
        <v>0</v>
      </c>
      <c r="K1424" s="71">
        <v>0</v>
      </c>
      <c r="L1424" s="71">
        <v>0</v>
      </c>
      <c r="M1424" s="72">
        <v>0</v>
      </c>
      <c r="N1424" s="23">
        <v>-0.45454545454545453</v>
      </c>
      <c r="O1424" s="16">
        <v>0</v>
      </c>
      <c r="P1424" s="15">
        <v>90</v>
      </c>
      <c r="Q1424" s="15">
        <f>IFERROR(Table37[[#This Row],[Total]]/Table37[[#This Row],[Mins]]*Table37[[#This Row],[Adj mins]],0)</f>
        <v>0</v>
      </c>
      <c r="R1424" s="15">
        <v>0</v>
      </c>
      <c r="S1424" s="16" t="s">
        <v>374</v>
      </c>
      <c r="T1424" s="17">
        <v>0</v>
      </c>
      <c r="U1424" s="16">
        <v>0</v>
      </c>
      <c r="V1424" s="71">
        <v>0</v>
      </c>
      <c r="W1424" s="401" t="str">
        <f>IF(ISNA(MATCH($D1424,'My Squad'!$C$2:$C$16,0)),"","Yes")</f>
        <v/>
      </c>
    </row>
    <row r="1425" spans="1:23" ht="15.75" thickBot="1" x14ac:dyDescent="0.3">
      <c r="A1425" s="577">
        <v>409</v>
      </c>
      <c r="B1425" s="73">
        <v>12</v>
      </c>
      <c r="C1425" s="5" t="s">
        <v>40</v>
      </c>
      <c r="D1425" s="5" t="s">
        <v>167</v>
      </c>
      <c r="E1425" s="70" t="s">
        <v>14</v>
      </c>
      <c r="F1425" s="71">
        <v>4.5</v>
      </c>
      <c r="G1425" s="71">
        <v>0</v>
      </c>
      <c r="H1425" s="71">
        <v>5.3999999999999999E-2</v>
      </c>
      <c r="I1425" s="71">
        <v>0.22466666666666668</v>
      </c>
      <c r="J1425" s="71">
        <v>0</v>
      </c>
      <c r="K1425" s="71">
        <v>0.55133333333333334</v>
      </c>
      <c r="L1425" s="71">
        <v>7.5999999999999998E-2</v>
      </c>
      <c r="M1425" s="72">
        <v>0.90600000000000003</v>
      </c>
      <c r="N1425" s="23">
        <v>-0.24311111111111108</v>
      </c>
      <c r="O1425" s="16">
        <v>26.382666666666665</v>
      </c>
      <c r="P1425" s="15">
        <v>90</v>
      </c>
      <c r="Q1425" s="15">
        <f>IFERROR(Table37[[#This Row],[Total]]/Table37[[#This Row],[Mins]]*Table37[[#This Row],[Adj mins]],0)</f>
        <v>3.0906655885177141</v>
      </c>
      <c r="R1425" s="15">
        <v>5.9</v>
      </c>
      <c r="S1425" s="16">
        <v>59</v>
      </c>
      <c r="T1425" s="17">
        <v>1.9E-2</v>
      </c>
      <c r="U1425" s="16">
        <v>18</v>
      </c>
      <c r="V1425" s="71">
        <v>2</v>
      </c>
      <c r="W1425" s="401" t="str">
        <f>IF(ISNA(MATCH($D1425,'My Squad'!$C$2:$C$16,0)),"","Yes")</f>
        <v/>
      </c>
    </row>
    <row r="1426" spans="1:23" ht="15.75" thickBot="1" x14ac:dyDescent="0.3">
      <c r="A1426" s="577">
        <v>398</v>
      </c>
      <c r="B1426" s="73">
        <v>12</v>
      </c>
      <c r="C1426" s="5" t="s">
        <v>40</v>
      </c>
      <c r="D1426" s="5" t="s">
        <v>76</v>
      </c>
      <c r="E1426" s="70" t="s">
        <v>13</v>
      </c>
      <c r="F1426" s="71">
        <v>7.2</v>
      </c>
      <c r="G1426" s="71">
        <v>1.2083333333333333</v>
      </c>
      <c r="H1426" s="71">
        <v>0.75800000000000001</v>
      </c>
      <c r="I1426" s="71">
        <v>0.27100000000000002</v>
      </c>
      <c r="J1426" s="71">
        <v>0</v>
      </c>
      <c r="K1426" s="71">
        <v>1.5473333333333332</v>
      </c>
      <c r="L1426" s="71">
        <v>0.49766666666666665</v>
      </c>
      <c r="M1426" s="72">
        <v>4.2823333333333338</v>
      </c>
      <c r="N1426" s="23">
        <v>0.3169907407407408</v>
      </c>
      <c r="O1426" s="16">
        <v>81.00233333333334</v>
      </c>
      <c r="P1426" s="15">
        <v>90</v>
      </c>
      <c r="Q1426" s="15">
        <f>IFERROR(Table37[[#This Row],[Total]]/Table37[[#This Row],[Mins]]*Table37[[#This Row],[Adj mins]],0)</f>
        <v>4.7580110861004004</v>
      </c>
      <c r="R1426" s="15">
        <v>7.6</v>
      </c>
      <c r="S1426" s="16">
        <v>85</v>
      </c>
      <c r="T1426" s="17">
        <v>9.0999999999999998E-2</v>
      </c>
      <c r="U1426" s="16">
        <v>31</v>
      </c>
      <c r="V1426" s="71">
        <v>3.9</v>
      </c>
      <c r="W1426" s="401" t="str">
        <f>IF(ISNA(MATCH($D1426,'My Squad'!$C$2:$C$16,0)),"","Yes")</f>
        <v/>
      </c>
    </row>
    <row r="1427" spans="1:23" ht="15.75" thickBot="1" x14ac:dyDescent="0.3">
      <c r="A1427" s="577">
        <v>394</v>
      </c>
      <c r="B1427" s="73">
        <v>12</v>
      </c>
      <c r="C1427" s="5" t="s">
        <v>40</v>
      </c>
      <c r="D1427" s="5" t="s">
        <v>141</v>
      </c>
      <c r="E1427" s="70" t="s">
        <v>13</v>
      </c>
      <c r="F1427" s="71">
        <v>6.2</v>
      </c>
      <c r="G1427" s="71">
        <v>0.52166666666666661</v>
      </c>
      <c r="H1427" s="71">
        <v>0.496</v>
      </c>
      <c r="I1427" s="71">
        <v>0.27800000000000002</v>
      </c>
      <c r="J1427" s="71">
        <v>0</v>
      </c>
      <c r="K1427" s="71">
        <v>1.5940000000000001</v>
      </c>
      <c r="L1427" s="71">
        <v>0.29233333333333333</v>
      </c>
      <c r="M1427" s="72">
        <v>3.1819999999999999</v>
      </c>
      <c r="N1427" s="23">
        <v>0.19064516129032258</v>
      </c>
      <c r="O1427" s="16">
        <v>83.51733333333334</v>
      </c>
      <c r="P1427" s="15">
        <v>90</v>
      </c>
      <c r="Q1427" s="15">
        <f>IFERROR(Table37[[#This Row],[Total]]/Table37[[#This Row],[Mins]]*Table37[[#This Row],[Adj mins]],0)</f>
        <v>3.4289887927456175</v>
      </c>
      <c r="R1427" s="15">
        <v>8.9</v>
      </c>
      <c r="S1427" s="16">
        <v>89</v>
      </c>
      <c r="T1427" s="17">
        <v>1.8000000000000002E-2</v>
      </c>
      <c r="U1427" s="16">
        <v>23</v>
      </c>
      <c r="V1427" s="71">
        <v>2.6</v>
      </c>
      <c r="W1427" s="401" t="str">
        <f>IF(ISNA(MATCH($D1427,'My Squad'!$C$2:$C$16,0)),"","Yes")</f>
        <v/>
      </c>
    </row>
    <row r="1428" spans="1:23" ht="15.75" thickBot="1" x14ac:dyDescent="0.3">
      <c r="A1428" s="577">
        <v>392</v>
      </c>
      <c r="B1428" s="73">
        <v>12</v>
      </c>
      <c r="C1428" s="5" t="s">
        <v>40</v>
      </c>
      <c r="D1428" s="5" t="s">
        <v>352</v>
      </c>
      <c r="E1428" s="70" t="s">
        <v>13</v>
      </c>
      <c r="F1428" s="71">
        <v>6.5</v>
      </c>
      <c r="G1428" s="71">
        <v>1.2316666666666667</v>
      </c>
      <c r="H1428" s="71">
        <v>0.42199999999999999</v>
      </c>
      <c r="I1428" s="71">
        <v>0.19500000000000001</v>
      </c>
      <c r="J1428" s="71">
        <v>0</v>
      </c>
      <c r="K1428" s="71">
        <v>1.1819999999999999</v>
      </c>
      <c r="L1428" s="71">
        <v>0.31966666666666665</v>
      </c>
      <c r="M1428" s="72">
        <v>3.3503333333333334</v>
      </c>
      <c r="N1428" s="23">
        <v>0.20774358974358975</v>
      </c>
      <c r="O1428" s="16">
        <v>56.68866666666667</v>
      </c>
      <c r="P1428" s="15">
        <v>90</v>
      </c>
      <c r="Q1428" s="15">
        <f>IFERROR(Table37[[#This Row],[Total]]/Table37[[#This Row],[Mins]]*Table37[[#This Row],[Adj mins]],0)</f>
        <v>5.3190526031070293</v>
      </c>
      <c r="R1428" s="15">
        <v>5.3</v>
      </c>
      <c r="S1428" s="16">
        <v>53</v>
      </c>
      <c r="T1428" s="17">
        <v>3.3000000000000002E-2</v>
      </c>
      <c r="U1428" s="16">
        <v>41</v>
      </c>
      <c r="V1428" s="71">
        <v>4.5999999999999996</v>
      </c>
      <c r="W1428" s="401" t="str">
        <f>IF(ISNA(MATCH($D1428,'My Squad'!$C$2:$C$16,0)),"","Yes")</f>
        <v/>
      </c>
    </row>
    <row r="1429" spans="1:23" ht="15.75" thickBot="1" x14ac:dyDescent="0.3">
      <c r="A1429" s="577">
        <v>402</v>
      </c>
      <c r="B1429" s="73">
        <v>12</v>
      </c>
      <c r="C1429" s="5" t="s">
        <v>40</v>
      </c>
      <c r="D1429" s="5" t="s">
        <v>353</v>
      </c>
      <c r="E1429" s="70" t="s">
        <v>13</v>
      </c>
      <c r="F1429" s="71">
        <v>5.0999999999999996</v>
      </c>
      <c r="G1429" s="71">
        <v>0.26666666666666666</v>
      </c>
      <c r="H1429" s="71">
        <v>0.309</v>
      </c>
      <c r="I1429" s="71">
        <v>0.11733333333333333</v>
      </c>
      <c r="J1429" s="71">
        <v>0</v>
      </c>
      <c r="K1429" s="71">
        <v>0.77666666666666673</v>
      </c>
      <c r="L1429" s="71">
        <v>7.566666666666666E-2</v>
      </c>
      <c r="M1429" s="72">
        <v>1.5453333333333332</v>
      </c>
      <c r="N1429" s="23">
        <v>-8.9150326797385646E-2</v>
      </c>
      <c r="O1429" s="16">
        <v>37.136000000000003</v>
      </c>
      <c r="P1429" s="15">
        <v>90</v>
      </c>
      <c r="Q1429" s="15">
        <f>IFERROR(Table37[[#This Row],[Total]]/Table37[[#This Row],[Mins]]*Table37[[#This Row],[Adj mins]],0)</f>
        <v>3.745152951314088</v>
      </c>
      <c r="R1429" s="15">
        <v>5.5</v>
      </c>
      <c r="S1429" s="16">
        <v>55</v>
      </c>
      <c r="T1429" s="17">
        <v>4.0000000000000001E-3</v>
      </c>
      <c r="U1429" s="16">
        <v>19</v>
      </c>
      <c r="V1429" s="71">
        <v>2.1</v>
      </c>
      <c r="W1429" s="401" t="str">
        <f>IF(ISNA(MATCH($D1429,'My Squad'!$C$2:$C$16,0)),"","Yes")</f>
        <v/>
      </c>
    </row>
    <row r="1430" spans="1:23" ht="15.75" thickBot="1" x14ac:dyDescent="0.3">
      <c r="A1430" s="577">
        <v>420</v>
      </c>
      <c r="B1430" s="73">
        <v>12</v>
      </c>
      <c r="C1430" s="5" t="s">
        <v>40</v>
      </c>
      <c r="D1430" s="5" t="s">
        <v>354</v>
      </c>
      <c r="E1430" s="70" t="s">
        <v>13</v>
      </c>
      <c r="F1430" s="71">
        <v>4.8</v>
      </c>
      <c r="G1430" s="71">
        <v>0.38</v>
      </c>
      <c r="H1430" s="71">
        <v>0.17</v>
      </c>
      <c r="I1430" s="71">
        <v>0.10066666666666667</v>
      </c>
      <c r="J1430" s="71">
        <v>0</v>
      </c>
      <c r="K1430" s="71">
        <v>0.68966666666666665</v>
      </c>
      <c r="L1430" s="71">
        <v>0.11166666666666666</v>
      </c>
      <c r="M1430" s="72">
        <v>1.452</v>
      </c>
      <c r="N1430" s="23">
        <v>-0.11416666666666668</v>
      </c>
      <c r="O1430" s="16">
        <v>31.358666666666668</v>
      </c>
      <c r="P1430" s="15">
        <v>90</v>
      </c>
      <c r="Q1430" s="15">
        <f>IFERROR(Table37[[#This Row],[Total]]/Table37[[#This Row],[Mins]]*Table37[[#This Row],[Adj mins]],0)</f>
        <v>4.1672690165398185</v>
      </c>
      <c r="R1430" s="15">
        <v>2.2000000000000002</v>
      </c>
      <c r="S1430" s="16">
        <v>28</v>
      </c>
      <c r="T1430" s="17">
        <v>2E-3</v>
      </c>
      <c r="U1430" s="16">
        <v>10</v>
      </c>
      <c r="V1430" s="71">
        <v>1.4</v>
      </c>
      <c r="W1430" s="401" t="str">
        <f>IF(ISNA(MATCH($D1430,'My Squad'!$C$2:$C$16,0)),"","Yes")</f>
        <v/>
      </c>
    </row>
    <row r="1431" spans="1:23" ht="15.75" thickBot="1" x14ac:dyDescent="0.3">
      <c r="A1431" s="577">
        <v>403</v>
      </c>
      <c r="B1431" s="73">
        <v>12</v>
      </c>
      <c r="C1431" s="5" t="s">
        <v>40</v>
      </c>
      <c r="D1431" s="5" t="s">
        <v>138</v>
      </c>
      <c r="E1431" s="70" t="s">
        <v>13</v>
      </c>
      <c r="F1431" s="71">
        <v>6</v>
      </c>
      <c r="G1431" s="71">
        <v>0.76</v>
      </c>
      <c r="H1431" s="71">
        <v>0.28599999999999998</v>
      </c>
      <c r="I1431" s="71">
        <v>0.21</v>
      </c>
      <c r="J1431" s="71">
        <v>0</v>
      </c>
      <c r="K1431" s="71">
        <v>1.113</v>
      </c>
      <c r="L1431" s="71">
        <v>0.22600000000000001</v>
      </c>
      <c r="M1431" s="72">
        <v>2.5950000000000002</v>
      </c>
      <c r="N1431" s="23">
        <v>9.9166666666666695E-2</v>
      </c>
      <c r="O1431" s="16">
        <v>62.273000000000003</v>
      </c>
      <c r="P1431" s="15">
        <v>90</v>
      </c>
      <c r="Q1431" s="15">
        <f>IFERROR(Table37[[#This Row],[Total]]/Table37[[#This Row],[Mins]]*Table37[[#This Row],[Adj mins]],0)</f>
        <v>3.7504215310005944</v>
      </c>
      <c r="R1431" s="15">
        <v>8.3000000000000007</v>
      </c>
      <c r="S1431" s="16">
        <v>83</v>
      </c>
      <c r="T1431" s="17">
        <v>1.4999999999999999E-2</v>
      </c>
      <c r="U1431" s="16">
        <v>23</v>
      </c>
      <c r="V1431" s="71">
        <v>2.6</v>
      </c>
      <c r="W1431" s="401" t="str">
        <f>IF(ISNA(MATCH($D1431,'My Squad'!$C$2:$C$16,0)),"","Yes")</f>
        <v/>
      </c>
    </row>
    <row r="1432" spans="1:23" ht="15.75" thickBot="1" x14ac:dyDescent="0.3">
      <c r="A1432" s="577">
        <v>411</v>
      </c>
      <c r="B1432" s="73">
        <v>12</v>
      </c>
      <c r="C1432" s="5" t="s">
        <v>40</v>
      </c>
      <c r="D1432" s="5" t="s">
        <v>139</v>
      </c>
      <c r="E1432" s="70" t="s">
        <v>13</v>
      </c>
      <c r="F1432" s="71">
        <v>5</v>
      </c>
      <c r="G1432" s="71">
        <v>6.6666666666666671E-3</v>
      </c>
      <c r="H1432" s="71">
        <v>1.2999999999999999E-2</v>
      </c>
      <c r="I1432" s="71">
        <v>6.3333333333333332E-3</v>
      </c>
      <c r="J1432" s="71">
        <v>0</v>
      </c>
      <c r="K1432" s="71">
        <v>4.7E-2</v>
      </c>
      <c r="L1432" s="71">
        <v>2.3333333333333335E-3</v>
      </c>
      <c r="M1432" s="72">
        <v>7.5333333333333335E-2</v>
      </c>
      <c r="N1432" s="23">
        <v>-0.38493333333333335</v>
      </c>
      <c r="O1432" s="16">
        <v>2.2483333333333335</v>
      </c>
      <c r="P1432" s="15">
        <v>90</v>
      </c>
      <c r="Q1432" s="15">
        <f>IFERROR(Table37[[#This Row],[Total]]/Table37[[#This Row],[Mins]]*Table37[[#This Row],[Adj mins]],0)</f>
        <v>3.0155670867309112</v>
      </c>
      <c r="R1432" s="15">
        <v>0</v>
      </c>
      <c r="S1432" s="16">
        <v>0</v>
      </c>
      <c r="T1432" s="17">
        <v>0</v>
      </c>
      <c r="U1432" s="16">
        <v>0</v>
      </c>
      <c r="V1432" s="71">
        <v>0</v>
      </c>
      <c r="W1432" s="401" t="str">
        <f>IF(ISNA(MATCH($D1432,'My Squad'!$C$2:$C$16,0)),"","Yes")</f>
        <v/>
      </c>
    </row>
    <row r="1433" spans="1:23" ht="15.75" thickBot="1" x14ac:dyDescent="0.3">
      <c r="A1433" s="577">
        <v>417</v>
      </c>
      <c r="B1433" s="73">
        <v>12</v>
      </c>
      <c r="C1433" s="5" t="s">
        <v>40</v>
      </c>
      <c r="D1433" s="5" t="s">
        <v>659</v>
      </c>
      <c r="E1433" s="70" t="s">
        <v>13</v>
      </c>
      <c r="F1433" s="71">
        <v>5.5</v>
      </c>
      <c r="G1433" s="71">
        <v>0.69499999999999995</v>
      </c>
      <c r="H1433" s="71">
        <v>0.29399999999999998</v>
      </c>
      <c r="I1433" s="71">
        <v>0.217</v>
      </c>
      <c r="J1433" s="71">
        <v>0</v>
      </c>
      <c r="K1433" s="71">
        <v>1.1519999999999999</v>
      </c>
      <c r="L1433" s="71">
        <v>0.29333333333333333</v>
      </c>
      <c r="M1433" s="72">
        <v>2.6513333333333335</v>
      </c>
      <c r="N1433" s="23">
        <v>0.11842424242424246</v>
      </c>
      <c r="O1433" s="16">
        <v>64.805999999999997</v>
      </c>
      <c r="P1433" s="15">
        <v>90</v>
      </c>
      <c r="Q1433" s="15">
        <f>IFERROR(Table37[[#This Row],[Total]]/Table37[[#This Row],[Mins]]*Table37[[#This Row],[Adj mins]],0)</f>
        <v>3.6820664753263594</v>
      </c>
      <c r="R1433" s="15">
        <v>4</v>
      </c>
      <c r="S1433" s="16">
        <v>52</v>
      </c>
      <c r="T1433" s="17">
        <v>3.0000000000000001E-3</v>
      </c>
      <c r="U1433" s="16">
        <v>10</v>
      </c>
      <c r="V1433" s="71">
        <v>1.4</v>
      </c>
      <c r="W1433" s="401" t="str">
        <f>IF(ISNA(MATCH($D1433,'My Squad'!$C$2:$C$16,0)),"","Yes")</f>
        <v/>
      </c>
    </row>
    <row r="1434" spans="1:23" ht="15.75" thickBot="1" x14ac:dyDescent="0.3">
      <c r="A1434" s="577">
        <v>391</v>
      </c>
      <c r="B1434" s="73">
        <v>12</v>
      </c>
      <c r="C1434" s="5" t="s">
        <v>40</v>
      </c>
      <c r="D1434" s="5" t="s">
        <v>121</v>
      </c>
      <c r="E1434" s="70" t="s">
        <v>13</v>
      </c>
      <c r="F1434" s="71">
        <v>5.6</v>
      </c>
      <c r="G1434" s="71">
        <v>5.6666666666666664E-2</v>
      </c>
      <c r="H1434" s="71">
        <v>3.2000000000000001E-2</v>
      </c>
      <c r="I1434" s="71">
        <v>2.1333333333333333E-2</v>
      </c>
      <c r="J1434" s="71">
        <v>0</v>
      </c>
      <c r="K1434" s="71">
        <v>0.11066666666666666</v>
      </c>
      <c r="L1434" s="71">
        <v>1.7333333333333333E-2</v>
      </c>
      <c r="M1434" s="72">
        <v>0.23799999999999999</v>
      </c>
      <c r="N1434" s="23">
        <v>-0.31464285714285717</v>
      </c>
      <c r="O1434" s="16">
        <v>5.2856666666666667</v>
      </c>
      <c r="P1434" s="15">
        <v>90</v>
      </c>
      <c r="Q1434" s="15">
        <f>IFERROR(Table37[[#This Row],[Total]]/Table37[[#This Row],[Mins]]*Table37[[#This Row],[Adj mins]],0)</f>
        <v>4.0524689411616324</v>
      </c>
      <c r="R1434" s="15">
        <v>1.2</v>
      </c>
      <c r="S1434" s="16">
        <v>21</v>
      </c>
      <c r="T1434" s="17">
        <v>4.0000000000000001E-3</v>
      </c>
      <c r="U1434" s="16">
        <v>6</v>
      </c>
      <c r="V1434" s="71">
        <v>1.2</v>
      </c>
      <c r="W1434" s="401" t="str">
        <f>IF(ISNA(MATCH($D1434,'My Squad'!$C$2:$C$16,0)),"","Yes")</f>
        <v/>
      </c>
    </row>
    <row r="1435" spans="1:23" ht="15.75" thickBot="1" x14ac:dyDescent="0.3">
      <c r="A1435" s="577">
        <v>410</v>
      </c>
      <c r="B1435" s="73">
        <v>12</v>
      </c>
      <c r="C1435" s="5" t="s">
        <v>40</v>
      </c>
      <c r="D1435" s="5" t="s">
        <v>355</v>
      </c>
      <c r="E1435" s="70" t="s">
        <v>13</v>
      </c>
      <c r="F1435" s="71">
        <v>4.7</v>
      </c>
      <c r="G1435" s="71">
        <v>0.21166666666666667</v>
      </c>
      <c r="H1435" s="71">
        <v>9.0999999999999998E-2</v>
      </c>
      <c r="I1435" s="71">
        <v>7.8E-2</v>
      </c>
      <c r="J1435" s="71">
        <v>0</v>
      </c>
      <c r="K1435" s="71">
        <v>0.48500000000000004</v>
      </c>
      <c r="L1435" s="71">
        <v>6.4000000000000001E-2</v>
      </c>
      <c r="M1435" s="72">
        <v>0.92966666666666664</v>
      </c>
      <c r="N1435" s="23">
        <v>-0.2277304964539007</v>
      </c>
      <c r="O1435" s="16">
        <v>23.984333333333332</v>
      </c>
      <c r="P1435" s="15">
        <v>90</v>
      </c>
      <c r="Q1435" s="15">
        <f>IFERROR(Table37[[#This Row],[Total]]/Table37[[#This Row],[Mins]]*Table37[[#This Row],[Adj mins]],0)</f>
        <v>3.4885272330549109</v>
      </c>
      <c r="R1435" s="15">
        <v>3.7</v>
      </c>
      <c r="S1435" s="16">
        <v>42</v>
      </c>
      <c r="T1435" s="17">
        <v>5.0000000000000001E-3</v>
      </c>
      <c r="U1435" s="16">
        <v>10</v>
      </c>
      <c r="V1435" s="71">
        <v>1.2</v>
      </c>
      <c r="W1435" s="401" t="str">
        <f>IF(ISNA(MATCH($D1435,'My Squad'!$C$2:$C$16,0)),"","Yes")</f>
        <v/>
      </c>
    </row>
    <row r="1436" spans="1:23" ht="15.75" thickBot="1" x14ac:dyDescent="0.3">
      <c r="A1436" s="577">
        <v>401</v>
      </c>
      <c r="B1436" s="73">
        <v>12</v>
      </c>
      <c r="C1436" s="5" t="s">
        <v>40</v>
      </c>
      <c r="D1436" s="5" t="s">
        <v>41</v>
      </c>
      <c r="E1436" s="70" t="s">
        <v>15</v>
      </c>
      <c r="F1436" s="71">
        <v>8.3000000000000007</v>
      </c>
      <c r="G1436" s="71">
        <v>2.6666666666666665</v>
      </c>
      <c r="H1436" s="71">
        <v>0.38100000000000001</v>
      </c>
      <c r="I1436" s="71">
        <v>0</v>
      </c>
      <c r="J1436" s="71">
        <v>0</v>
      </c>
      <c r="K1436" s="71">
        <v>1.7336666666666667</v>
      </c>
      <c r="L1436" s="71">
        <v>0.95666666666666667</v>
      </c>
      <c r="M1436" s="72">
        <v>5.7380000000000004</v>
      </c>
      <c r="N1436" s="23">
        <v>0.45036144578313253</v>
      </c>
      <c r="O1436" s="16">
        <v>84.458333333333329</v>
      </c>
      <c r="P1436" s="15">
        <v>90</v>
      </c>
      <c r="Q1436" s="15">
        <f>IFERROR(Table37[[#This Row],[Total]]/Table37[[#This Row],[Mins]]*Table37[[#This Row],[Adj mins]],0)</f>
        <v>6.1144943265910214</v>
      </c>
      <c r="R1436" s="15">
        <v>6.5</v>
      </c>
      <c r="S1436" s="16">
        <v>84</v>
      </c>
      <c r="T1436" s="17">
        <v>0.126</v>
      </c>
      <c r="U1436" s="16">
        <v>27</v>
      </c>
      <c r="V1436" s="71">
        <v>3.9</v>
      </c>
      <c r="W1436" s="401" t="str">
        <f>IF(ISNA(MATCH($D1436,'My Squad'!$C$2:$C$16,0)),"","Yes")</f>
        <v/>
      </c>
    </row>
    <row r="1437" spans="1:23" ht="15.75" thickBot="1" x14ac:dyDescent="0.3">
      <c r="A1437" s="577">
        <v>421</v>
      </c>
      <c r="B1437" s="73">
        <v>12</v>
      </c>
      <c r="C1437" s="5" t="s">
        <v>40</v>
      </c>
      <c r="D1437" s="5" t="s">
        <v>356</v>
      </c>
      <c r="E1437" s="70" t="s">
        <v>15</v>
      </c>
      <c r="F1437" s="71">
        <v>6.9</v>
      </c>
      <c r="G1437" s="71">
        <v>0.12133333333333333</v>
      </c>
      <c r="H1437" s="71">
        <v>1.7000000000000001E-2</v>
      </c>
      <c r="I1437" s="71">
        <v>0</v>
      </c>
      <c r="J1437" s="71">
        <v>0</v>
      </c>
      <c r="K1437" s="71">
        <v>6.8333333333333329E-2</v>
      </c>
      <c r="L1437" s="71">
        <v>4.2000000000000003E-2</v>
      </c>
      <c r="M1437" s="72">
        <v>0.24866666666666667</v>
      </c>
      <c r="N1437" s="23">
        <v>-0.25381642512077296</v>
      </c>
      <c r="O1437" s="16">
        <v>3.51</v>
      </c>
      <c r="P1437" s="15">
        <v>90</v>
      </c>
      <c r="Q1437" s="15">
        <f>IFERROR(Table37[[#This Row],[Total]]/Table37[[#This Row],[Mins]]*Table37[[#This Row],[Adj mins]],0)</f>
        <v>6.3760683760683765</v>
      </c>
      <c r="R1437" s="15">
        <v>0</v>
      </c>
      <c r="S1437" s="16" t="s">
        <v>374</v>
      </c>
      <c r="T1437" s="17">
        <v>0</v>
      </c>
      <c r="U1437" s="16">
        <v>0</v>
      </c>
      <c r="V1437" s="71">
        <v>0</v>
      </c>
      <c r="W1437" s="401" t="str">
        <f>IF(ISNA(MATCH($D1437,'My Squad'!$C$2:$C$16,0)),"","Yes")</f>
        <v/>
      </c>
    </row>
    <row r="1438" spans="1:23" ht="15.75" thickBot="1" x14ac:dyDescent="0.3">
      <c r="A1438" s="577">
        <v>590</v>
      </c>
      <c r="B1438" s="73">
        <v>12</v>
      </c>
      <c r="C1438" s="5" t="s">
        <v>40</v>
      </c>
      <c r="D1438" s="5" t="s">
        <v>1067</v>
      </c>
      <c r="E1438" s="70" t="s">
        <v>15</v>
      </c>
      <c r="F1438" s="71">
        <v>5</v>
      </c>
      <c r="G1438" s="71">
        <v>2.6666666666666666E-3</v>
      </c>
      <c r="H1438" s="71">
        <v>1E-3</v>
      </c>
      <c r="I1438" s="71">
        <v>0</v>
      </c>
      <c r="J1438" s="71">
        <v>0</v>
      </c>
      <c r="K1438" s="71">
        <v>6.3333333333333332E-3</v>
      </c>
      <c r="L1438" s="71">
        <v>6.6666666666666664E-4</v>
      </c>
      <c r="M1438" s="72">
        <v>1.0666666666666666E-2</v>
      </c>
      <c r="N1438" s="23">
        <v>-0.3978666666666667</v>
      </c>
      <c r="O1438" s="16">
        <v>0.36</v>
      </c>
      <c r="P1438" s="15">
        <v>90</v>
      </c>
      <c r="Q1438" s="15">
        <f>IFERROR(Table37[[#This Row],[Total]]/Table37[[#This Row],[Mins]]*Table37[[#This Row],[Adj mins]],0)</f>
        <v>2.666666666666667</v>
      </c>
      <c r="R1438" s="15">
        <v>0.1</v>
      </c>
      <c r="S1438" s="16">
        <v>4</v>
      </c>
      <c r="T1438" s="17">
        <v>2E-3</v>
      </c>
      <c r="U1438" s="16">
        <v>3</v>
      </c>
      <c r="V1438" s="71">
        <v>1</v>
      </c>
      <c r="W1438" s="401" t="str">
        <f>IF(ISNA(MATCH($D1438,'My Squad'!$C$2:$C$16,0)),"","Yes")</f>
        <v/>
      </c>
    </row>
    <row r="1439" spans="1:23" ht="15.75" thickBot="1" x14ac:dyDescent="0.3">
      <c r="A1439" s="577">
        <v>443</v>
      </c>
      <c r="B1439" s="73">
        <v>12</v>
      </c>
      <c r="C1439" s="5" t="s">
        <v>82</v>
      </c>
      <c r="D1439" s="5" t="s">
        <v>547</v>
      </c>
      <c r="E1439" s="70" t="s">
        <v>16</v>
      </c>
      <c r="F1439" s="71">
        <v>4.5999999999999996</v>
      </c>
      <c r="G1439" s="71">
        <v>0</v>
      </c>
      <c r="H1439" s="71">
        <v>5.0000000000000001E-3</v>
      </c>
      <c r="I1439" s="71">
        <v>-0.14133333333333342</v>
      </c>
      <c r="J1439" s="71">
        <v>0.98499999999999999</v>
      </c>
      <c r="K1439" s="71">
        <v>1.8753333333333333</v>
      </c>
      <c r="L1439" s="71">
        <v>0.14699999999999999</v>
      </c>
      <c r="M1439" s="72">
        <v>2.871</v>
      </c>
      <c r="N1439" s="23">
        <v>0.18934782608695652</v>
      </c>
      <c r="O1439" s="16">
        <v>85.507666666666665</v>
      </c>
      <c r="P1439" s="15">
        <v>90</v>
      </c>
      <c r="Q1439" s="15">
        <f>IFERROR(Table37[[#This Row],[Total]]/Table37[[#This Row],[Mins]]*Table37[[#This Row],[Adj mins]],0)</f>
        <v>3.0218342994585283</v>
      </c>
      <c r="R1439" s="15">
        <v>9</v>
      </c>
      <c r="S1439" s="16">
        <v>90</v>
      </c>
      <c r="T1439" s="17">
        <v>4.7E-2</v>
      </c>
      <c r="U1439" s="16">
        <v>42</v>
      </c>
      <c r="V1439" s="71">
        <v>4.7</v>
      </c>
      <c r="W1439" s="401" t="str">
        <f>IF(ISNA(MATCH($D1439,'My Squad'!$C$2:$C$16,0)),"","Yes")</f>
        <v/>
      </c>
    </row>
    <row r="1440" spans="1:23" ht="15.75" thickBot="1" x14ac:dyDescent="0.3">
      <c r="A1440" s="577">
        <v>427</v>
      </c>
      <c r="B1440" s="73">
        <v>12</v>
      </c>
      <c r="C1440" s="5" t="s">
        <v>82</v>
      </c>
      <c r="D1440" s="5" t="s">
        <v>1534</v>
      </c>
      <c r="E1440" s="70" t="s">
        <v>16</v>
      </c>
      <c r="F1440" s="71">
        <v>4.3</v>
      </c>
      <c r="G1440" s="71">
        <v>0</v>
      </c>
      <c r="H1440" s="71">
        <v>0</v>
      </c>
      <c r="I1440" s="71">
        <v>-5.3333333333333323E-3</v>
      </c>
      <c r="J1440" s="71">
        <v>4.3999999999999997E-2</v>
      </c>
      <c r="K1440" s="71">
        <v>9.7000000000000003E-2</v>
      </c>
      <c r="L1440" s="71">
        <v>7.3333333333333332E-3</v>
      </c>
      <c r="M1440" s="72">
        <v>0.14299999999999999</v>
      </c>
      <c r="N1440" s="23">
        <v>-0.43186046511627907</v>
      </c>
      <c r="O1440" s="16">
        <v>4.26</v>
      </c>
      <c r="P1440" s="15">
        <v>90</v>
      </c>
      <c r="Q1440" s="15">
        <f>IFERROR(Table37[[#This Row],[Total]]/Table37[[#This Row],[Mins]]*Table37[[#This Row],[Adj mins]],0)</f>
        <v>3.0211267605633805</v>
      </c>
      <c r="R1440" s="15">
        <v>0</v>
      </c>
      <c r="S1440" s="16">
        <v>0</v>
      </c>
      <c r="T1440" s="17">
        <v>2E-3</v>
      </c>
      <c r="U1440" s="16">
        <v>0</v>
      </c>
      <c r="V1440" s="71">
        <v>0</v>
      </c>
      <c r="W1440" s="401" t="str">
        <f>IF(ISNA(MATCH($D1440,'My Squad'!$C$2:$C$16,0)),"","Yes")</f>
        <v/>
      </c>
    </row>
    <row r="1441" spans="1:23" ht="15.75" thickBot="1" x14ac:dyDescent="0.3">
      <c r="A1441" s="577">
        <v>26</v>
      </c>
      <c r="B1441" s="73">
        <v>12</v>
      </c>
      <c r="C1441" s="5" t="s">
        <v>82</v>
      </c>
      <c r="D1441" s="5" t="s">
        <v>256</v>
      </c>
      <c r="E1441" s="70" t="s">
        <v>14</v>
      </c>
      <c r="F1441" s="71">
        <v>4.4000000000000004</v>
      </c>
      <c r="G1441" s="71">
        <v>0.114</v>
      </c>
      <c r="H1441" s="71">
        <v>0.112</v>
      </c>
      <c r="I1441" s="71">
        <v>-0.11033333333333334</v>
      </c>
      <c r="J1441" s="71">
        <v>0</v>
      </c>
      <c r="K1441" s="71">
        <v>1.1970000000000001</v>
      </c>
      <c r="L1441" s="71">
        <v>9.2666666666666661E-2</v>
      </c>
      <c r="M1441" s="72">
        <v>1.4053333333333333</v>
      </c>
      <c r="N1441" s="23">
        <v>-0.13515151515151513</v>
      </c>
      <c r="O1441" s="16">
        <v>61.65</v>
      </c>
      <c r="P1441" s="15">
        <v>90</v>
      </c>
      <c r="Q1441" s="15">
        <f>IFERROR(Table37[[#This Row],[Total]]/Table37[[#This Row],[Mins]]*Table37[[#This Row],[Adj mins]],0)</f>
        <v>2.0515815085158153</v>
      </c>
      <c r="R1441" s="15">
        <v>4.8</v>
      </c>
      <c r="S1441" s="16">
        <v>73</v>
      </c>
      <c r="T1441" s="17">
        <v>6.0000000000000001E-3</v>
      </c>
      <c r="U1441" s="16">
        <v>17</v>
      </c>
      <c r="V1441" s="71">
        <v>2.8</v>
      </c>
      <c r="W1441" s="401" t="str">
        <f>IF(ISNA(MATCH($D1441,'My Squad'!$C$2:$C$16,0)),"","Yes")</f>
        <v/>
      </c>
    </row>
    <row r="1442" spans="1:23" ht="15.75" thickBot="1" x14ac:dyDescent="0.3">
      <c r="A1442" s="577">
        <v>440</v>
      </c>
      <c r="B1442" s="73">
        <v>12</v>
      </c>
      <c r="C1442" s="5" t="s">
        <v>82</v>
      </c>
      <c r="D1442" s="5" t="s">
        <v>357</v>
      </c>
      <c r="E1442" s="70" t="s">
        <v>14</v>
      </c>
      <c r="F1442" s="71">
        <v>4.3</v>
      </c>
      <c r="G1442" s="71">
        <v>1.2E-2</v>
      </c>
      <c r="H1442" s="71">
        <v>0</v>
      </c>
      <c r="I1442" s="71">
        <v>-1.0333333333333333E-2</v>
      </c>
      <c r="J1442" s="71">
        <v>0</v>
      </c>
      <c r="K1442" s="71">
        <v>4.533333333333333E-2</v>
      </c>
      <c r="L1442" s="71">
        <v>1E-3</v>
      </c>
      <c r="M1442" s="72">
        <v>4.8000000000000001E-2</v>
      </c>
      <c r="N1442" s="23">
        <v>-0.45395348837209304</v>
      </c>
      <c r="O1442" s="16">
        <v>2.2799999999999998</v>
      </c>
      <c r="P1442" s="15">
        <v>90</v>
      </c>
      <c r="Q1442" s="15">
        <f>IFERROR(Table37[[#This Row],[Total]]/Table37[[#This Row],[Mins]]*Table37[[#This Row],[Adj mins]],0)</f>
        <v>1.8947368421052635</v>
      </c>
      <c r="R1442" s="15">
        <v>0</v>
      </c>
      <c r="S1442" s="16">
        <v>0</v>
      </c>
      <c r="T1442" s="17">
        <v>1E-3</v>
      </c>
      <c r="U1442" s="16">
        <v>0</v>
      </c>
      <c r="V1442" s="71">
        <v>0</v>
      </c>
      <c r="W1442" s="401" t="str">
        <f>IF(ISNA(MATCH($D1442,'My Squad'!$C$2:$C$16,0)),"","Yes")</f>
        <v/>
      </c>
    </row>
    <row r="1443" spans="1:23" ht="15.75" thickBot="1" x14ac:dyDescent="0.3">
      <c r="A1443" s="577">
        <v>573</v>
      </c>
      <c r="B1443" s="73">
        <v>12</v>
      </c>
      <c r="C1443" s="5" t="s">
        <v>82</v>
      </c>
      <c r="D1443" s="5" t="s">
        <v>660</v>
      </c>
      <c r="E1443" s="70" t="s">
        <v>14</v>
      </c>
      <c r="F1443" s="71">
        <v>4.5</v>
      </c>
      <c r="G1443" s="71">
        <v>0.27200000000000002</v>
      </c>
      <c r="H1443" s="71">
        <v>5.3999999999999999E-2</v>
      </c>
      <c r="I1443" s="71">
        <v>-0.14700000000000002</v>
      </c>
      <c r="J1443" s="71">
        <v>0</v>
      </c>
      <c r="K1443" s="71">
        <v>1.7506666666666666</v>
      </c>
      <c r="L1443" s="71">
        <v>4.7333333333333331E-2</v>
      </c>
      <c r="M1443" s="72">
        <v>1.9770000000000001</v>
      </c>
      <c r="N1443" s="23">
        <v>-5.1111111111110906E-3</v>
      </c>
      <c r="O1443" s="16">
        <v>84.564999999999998</v>
      </c>
      <c r="P1443" s="15">
        <v>90</v>
      </c>
      <c r="Q1443" s="15">
        <f>IFERROR(Table37[[#This Row],[Total]]/Table37[[#This Row],[Mins]]*Table37[[#This Row],[Adj mins]],0)</f>
        <v>2.1040619641695737</v>
      </c>
      <c r="R1443" s="15">
        <v>8</v>
      </c>
      <c r="S1443" s="16">
        <v>90</v>
      </c>
      <c r="T1443" s="17">
        <v>0.01</v>
      </c>
      <c r="U1443" s="16">
        <v>29</v>
      </c>
      <c r="V1443" s="71">
        <v>3.6</v>
      </c>
      <c r="W1443" s="401" t="str">
        <f>IF(ISNA(MATCH($D1443,'My Squad'!$C$2:$C$16,0)),"","Yes")</f>
        <v/>
      </c>
    </row>
    <row r="1444" spans="1:23" ht="15.75" thickBot="1" x14ac:dyDescent="0.3">
      <c r="A1444" s="577">
        <v>444</v>
      </c>
      <c r="B1444" s="73">
        <v>12</v>
      </c>
      <c r="C1444" s="5" t="s">
        <v>82</v>
      </c>
      <c r="D1444" s="5" t="s">
        <v>190</v>
      </c>
      <c r="E1444" s="70" t="s">
        <v>14</v>
      </c>
      <c r="F1444" s="71">
        <v>4.3</v>
      </c>
      <c r="G1444" s="71">
        <v>0.03</v>
      </c>
      <c r="H1444" s="71">
        <v>2.1999999999999999E-2</v>
      </c>
      <c r="I1444" s="71">
        <v>-9.6666666666666706E-3</v>
      </c>
      <c r="J1444" s="71">
        <v>0</v>
      </c>
      <c r="K1444" s="71">
        <v>0.219</v>
      </c>
      <c r="L1444" s="71">
        <v>1.0333333333333333E-2</v>
      </c>
      <c r="M1444" s="72">
        <v>0.27166666666666667</v>
      </c>
      <c r="N1444" s="23">
        <v>-0.40193798449612406</v>
      </c>
      <c r="O1444" s="16">
        <v>11</v>
      </c>
      <c r="P1444" s="15">
        <v>90</v>
      </c>
      <c r="Q1444" s="15">
        <f>IFERROR(Table37[[#This Row],[Total]]/Table37[[#This Row],[Mins]]*Table37[[#This Row],[Adj mins]],0)</f>
        <v>2.2227272727272727</v>
      </c>
      <c r="R1444" s="15">
        <v>0.4</v>
      </c>
      <c r="S1444" s="16">
        <v>37</v>
      </c>
      <c r="T1444" s="17">
        <v>1E-3</v>
      </c>
      <c r="U1444" s="16">
        <v>1</v>
      </c>
      <c r="V1444" s="71">
        <v>1</v>
      </c>
      <c r="W1444" s="401" t="str">
        <f>IF(ISNA(MATCH($D1444,'My Squad'!$C$2:$C$16,0)),"","Yes")</f>
        <v/>
      </c>
    </row>
    <row r="1445" spans="1:23" ht="15.75" thickBot="1" x14ac:dyDescent="0.3">
      <c r="A1445" s="577">
        <v>436</v>
      </c>
      <c r="B1445" s="73">
        <v>12</v>
      </c>
      <c r="C1445" s="5" t="s">
        <v>82</v>
      </c>
      <c r="D1445" s="5" t="s">
        <v>150</v>
      </c>
      <c r="E1445" s="70" t="s">
        <v>14</v>
      </c>
      <c r="F1445" s="71">
        <v>4.5</v>
      </c>
      <c r="G1445" s="71">
        <v>8.4000000000000005E-2</v>
      </c>
      <c r="H1445" s="71">
        <v>0.109</v>
      </c>
      <c r="I1445" s="71">
        <v>-0.14300000000000002</v>
      </c>
      <c r="J1445" s="71">
        <v>0</v>
      </c>
      <c r="K1445" s="71">
        <v>1.7056666666666667</v>
      </c>
      <c r="L1445" s="71">
        <v>9.5666666666666664E-2</v>
      </c>
      <c r="M1445" s="72">
        <v>1.8513333333333333</v>
      </c>
      <c r="N1445" s="23">
        <v>-3.3037037037037052E-2</v>
      </c>
      <c r="O1445" s="16">
        <v>84.771333333333331</v>
      </c>
      <c r="P1445" s="15">
        <v>90</v>
      </c>
      <c r="Q1445" s="15">
        <f>IFERROR(Table37[[#This Row],[Total]]/Table37[[#This Row],[Mins]]*Table37[[#This Row],[Adj mins]],0)</f>
        <v>1.9655229362127133</v>
      </c>
      <c r="R1445" s="15">
        <v>9</v>
      </c>
      <c r="S1445" s="16">
        <v>90</v>
      </c>
      <c r="T1445" s="17">
        <v>0.01</v>
      </c>
      <c r="U1445" s="16">
        <v>31</v>
      </c>
      <c r="V1445" s="71">
        <v>3.4</v>
      </c>
      <c r="W1445" s="401" t="str">
        <f>IF(ISNA(MATCH($D1445,'My Squad'!$C$2:$C$16,0)),"","Yes")</f>
        <v/>
      </c>
    </row>
    <row r="1446" spans="1:23" ht="15.75" thickBot="1" x14ac:dyDescent="0.3">
      <c r="A1446" s="577">
        <v>437</v>
      </c>
      <c r="B1446" s="73">
        <v>12</v>
      </c>
      <c r="C1446" s="5" t="s">
        <v>82</v>
      </c>
      <c r="D1446" s="5" t="s">
        <v>246</v>
      </c>
      <c r="E1446" s="70" t="s">
        <v>14</v>
      </c>
      <c r="F1446" s="71">
        <v>4.4000000000000004</v>
      </c>
      <c r="G1446" s="71">
        <v>7.5999999999999998E-2</v>
      </c>
      <c r="H1446" s="71">
        <v>2.7E-2</v>
      </c>
      <c r="I1446" s="71">
        <v>-2.5666666666666671E-2</v>
      </c>
      <c r="J1446" s="71">
        <v>0</v>
      </c>
      <c r="K1446" s="71">
        <v>0.39633333333333337</v>
      </c>
      <c r="L1446" s="71">
        <v>4.4666666666666667E-2</v>
      </c>
      <c r="M1446" s="72">
        <v>0.51833333333333331</v>
      </c>
      <c r="N1446" s="23">
        <v>-0.33674242424242423</v>
      </c>
      <c r="O1446" s="16">
        <v>20.764333333333333</v>
      </c>
      <c r="P1446" s="15">
        <v>90</v>
      </c>
      <c r="Q1446" s="15">
        <f>IFERROR(Table37[[#This Row],[Total]]/Table37[[#This Row],[Mins]]*Table37[[#This Row],[Adj mins]],0)</f>
        <v>2.2466408745765976</v>
      </c>
      <c r="R1446" s="15">
        <v>4.2</v>
      </c>
      <c r="S1446" s="16">
        <v>42</v>
      </c>
      <c r="T1446" s="17">
        <v>4.0000000000000001E-3</v>
      </c>
      <c r="U1446" s="16">
        <v>13</v>
      </c>
      <c r="V1446" s="71">
        <v>1.4</v>
      </c>
      <c r="W1446" s="401" t="str">
        <f>IF(ISNA(MATCH($D1446,'My Squad'!$C$2:$C$16,0)),"","Yes")</f>
        <v/>
      </c>
    </row>
    <row r="1447" spans="1:23" ht="15.75" thickBot="1" x14ac:dyDescent="0.3">
      <c r="A1447" s="577">
        <v>422</v>
      </c>
      <c r="B1447" s="73">
        <v>12</v>
      </c>
      <c r="C1447" s="5" t="s">
        <v>82</v>
      </c>
      <c r="D1447" s="5" t="s">
        <v>225</v>
      </c>
      <c r="E1447" s="70" t="s">
        <v>14</v>
      </c>
      <c r="F1447" s="71">
        <v>4.5</v>
      </c>
      <c r="G1447" s="71">
        <v>0.06</v>
      </c>
      <c r="H1447" s="71">
        <v>9.4E-2</v>
      </c>
      <c r="I1447" s="71">
        <v>-0.14300000000000002</v>
      </c>
      <c r="J1447" s="71">
        <v>0</v>
      </c>
      <c r="K1447" s="71">
        <v>1.7376666666666667</v>
      </c>
      <c r="L1447" s="71">
        <v>0.14233333333333334</v>
      </c>
      <c r="M1447" s="72">
        <v>1.891</v>
      </c>
      <c r="N1447" s="23">
        <v>-2.4222222222222218E-2</v>
      </c>
      <c r="O1447" s="16">
        <v>85.190666666666672</v>
      </c>
      <c r="P1447" s="15">
        <v>90</v>
      </c>
      <c r="Q1447" s="15">
        <f>IFERROR(Table37[[#This Row],[Total]]/Table37[[#This Row],[Mins]]*Table37[[#This Row],[Adj mins]],0)</f>
        <v>1.9977540575649912</v>
      </c>
      <c r="R1447" s="15">
        <v>8.6</v>
      </c>
      <c r="S1447" s="16">
        <v>86</v>
      </c>
      <c r="T1447" s="17">
        <v>7.0999999999999994E-2</v>
      </c>
      <c r="U1447" s="16">
        <v>32</v>
      </c>
      <c r="V1447" s="71">
        <v>3.6</v>
      </c>
      <c r="W1447" s="401" t="str">
        <f>IF(ISNA(MATCH($D1447,'My Squad'!$C$2:$C$16,0)),"","Yes")</f>
        <v/>
      </c>
    </row>
    <row r="1448" spans="1:23" ht="15.75" thickBot="1" x14ac:dyDescent="0.3">
      <c r="A1448" s="577">
        <v>425</v>
      </c>
      <c r="B1448" s="73">
        <v>12</v>
      </c>
      <c r="C1448" s="5" t="s">
        <v>82</v>
      </c>
      <c r="D1448" s="5" t="s">
        <v>358</v>
      </c>
      <c r="E1448" s="70" t="s">
        <v>14</v>
      </c>
      <c r="F1448" s="71">
        <v>4.3</v>
      </c>
      <c r="G1448" s="71">
        <v>1.2E-2</v>
      </c>
      <c r="H1448" s="71">
        <v>2E-3</v>
      </c>
      <c r="I1448" s="71">
        <v>-1.033333333333334E-2</v>
      </c>
      <c r="J1448" s="71">
        <v>0</v>
      </c>
      <c r="K1448" s="71">
        <v>0.17699999999999999</v>
      </c>
      <c r="L1448" s="71">
        <v>2.3333333333333334E-2</v>
      </c>
      <c r="M1448" s="72">
        <v>0.20399999999999999</v>
      </c>
      <c r="N1448" s="23">
        <v>-0.41767441860465121</v>
      </c>
      <c r="O1448" s="16">
        <v>8.64</v>
      </c>
      <c r="P1448" s="15">
        <v>90</v>
      </c>
      <c r="Q1448" s="15">
        <f>IFERROR(Table37[[#This Row],[Total]]/Table37[[#This Row],[Mins]]*Table37[[#This Row],[Adj mins]],0)</f>
        <v>2.1249999999999996</v>
      </c>
      <c r="R1448" s="15">
        <v>1</v>
      </c>
      <c r="S1448" s="16">
        <v>46</v>
      </c>
      <c r="T1448" s="17">
        <v>1E-3</v>
      </c>
      <c r="U1448" s="16">
        <v>3</v>
      </c>
      <c r="V1448" s="71">
        <v>1.5</v>
      </c>
      <c r="W1448" s="401" t="str">
        <f>IF(ISNA(MATCH($D1448,'My Squad'!$C$2:$C$16,0)),"","Yes")</f>
        <v/>
      </c>
    </row>
    <row r="1449" spans="1:23" ht="15.75" thickBot="1" x14ac:dyDescent="0.3">
      <c r="A1449" s="577">
        <v>531</v>
      </c>
      <c r="B1449" s="73">
        <v>12</v>
      </c>
      <c r="C1449" s="5" t="s">
        <v>82</v>
      </c>
      <c r="D1449" s="5" t="s">
        <v>59</v>
      </c>
      <c r="E1449" s="70" t="s">
        <v>13</v>
      </c>
      <c r="F1449" s="71">
        <v>6.2</v>
      </c>
      <c r="G1449" s="71">
        <v>0.155</v>
      </c>
      <c r="H1449" s="71">
        <v>0.25900000000000001</v>
      </c>
      <c r="I1449" s="71">
        <v>9.8000000000000004E-2</v>
      </c>
      <c r="J1449" s="71">
        <v>0</v>
      </c>
      <c r="K1449" s="71">
        <v>1.3646666666666667</v>
      </c>
      <c r="L1449" s="71">
        <v>8.2666666666666666E-2</v>
      </c>
      <c r="M1449" s="72">
        <v>1.9593333333333334</v>
      </c>
      <c r="N1449" s="23">
        <v>-6.5591397849462298E-3</v>
      </c>
      <c r="O1449" s="16">
        <v>66.135999999999996</v>
      </c>
      <c r="P1449" s="15">
        <v>90</v>
      </c>
      <c r="Q1449" s="15">
        <f>IFERROR(Table37[[#This Row],[Total]]/Table37[[#This Row],[Mins]]*Table37[[#This Row],[Adj mins]],0)</f>
        <v>2.6663239385508652</v>
      </c>
      <c r="R1449" s="15">
        <v>3.4000000000000004</v>
      </c>
      <c r="S1449" s="16">
        <v>72</v>
      </c>
      <c r="T1449" s="17">
        <v>6.0000000000000001E-3</v>
      </c>
      <c r="U1449" s="16">
        <v>6</v>
      </c>
      <c r="V1449" s="71">
        <v>1.2</v>
      </c>
      <c r="W1449" s="401" t="str">
        <f>IF(ISNA(MATCH($D1449,'My Squad'!$C$2:$C$16,0)),"","Yes")</f>
        <v/>
      </c>
    </row>
    <row r="1450" spans="1:23" ht="15.75" thickBot="1" x14ac:dyDescent="0.3">
      <c r="A1450" s="577">
        <v>432</v>
      </c>
      <c r="B1450" s="73">
        <v>12</v>
      </c>
      <c r="C1450" s="5" t="s">
        <v>82</v>
      </c>
      <c r="D1450" s="5" t="s">
        <v>122</v>
      </c>
      <c r="E1450" s="70" t="s">
        <v>13</v>
      </c>
      <c r="F1450" s="71">
        <v>5.2</v>
      </c>
      <c r="G1450" s="71">
        <v>0.17166666666666666</v>
      </c>
      <c r="H1450" s="71">
        <v>0.183</v>
      </c>
      <c r="I1450" s="71">
        <v>9.5000000000000001E-2</v>
      </c>
      <c r="J1450" s="71">
        <v>0</v>
      </c>
      <c r="K1450" s="71">
        <v>1.2676666666666665</v>
      </c>
      <c r="L1450" s="71">
        <v>4.2000000000000003E-2</v>
      </c>
      <c r="M1450" s="72">
        <v>1.7593333333333334</v>
      </c>
      <c r="N1450" s="23">
        <v>-4.6282051282051262E-2</v>
      </c>
      <c r="O1450" s="16">
        <v>58.2</v>
      </c>
      <c r="P1450" s="15">
        <v>90</v>
      </c>
      <c r="Q1450" s="15">
        <f>IFERROR(Table37[[#This Row],[Total]]/Table37[[#This Row],[Mins]]*Table37[[#This Row],[Adj mins]],0)</f>
        <v>2.720618556701031</v>
      </c>
      <c r="R1450" s="15">
        <v>5.5</v>
      </c>
      <c r="S1450" s="16">
        <v>55</v>
      </c>
      <c r="T1450" s="17">
        <v>9.0000000000000011E-3</v>
      </c>
      <c r="U1450" s="16">
        <v>17</v>
      </c>
      <c r="V1450" s="71">
        <v>1.9</v>
      </c>
      <c r="W1450" s="401" t="str">
        <f>IF(ISNA(MATCH($D1450,'My Squad'!$C$2:$C$16,0)),"","Yes")</f>
        <v/>
      </c>
    </row>
    <row r="1451" spans="1:23" ht="15.75" thickBot="1" x14ac:dyDescent="0.3">
      <c r="A1451" s="577">
        <v>434</v>
      </c>
      <c r="B1451" s="73">
        <v>12</v>
      </c>
      <c r="C1451" s="5" t="s">
        <v>82</v>
      </c>
      <c r="D1451" s="5" t="s">
        <v>255</v>
      </c>
      <c r="E1451" s="70" t="s">
        <v>13</v>
      </c>
      <c r="F1451" s="71">
        <v>5.4</v>
      </c>
      <c r="G1451" s="71">
        <v>0.32333333333333331</v>
      </c>
      <c r="H1451" s="71">
        <v>0.24199999999999999</v>
      </c>
      <c r="I1451" s="71">
        <v>0.10733333333333334</v>
      </c>
      <c r="J1451" s="71">
        <v>0</v>
      </c>
      <c r="K1451" s="71">
        <v>1.5553333333333335</v>
      </c>
      <c r="L1451" s="71">
        <v>0.111</v>
      </c>
      <c r="M1451" s="72">
        <v>2.339</v>
      </c>
      <c r="N1451" s="23">
        <v>6.2777777777777766E-2</v>
      </c>
      <c r="O1451" s="16">
        <v>72.593000000000004</v>
      </c>
      <c r="P1451" s="15">
        <v>90</v>
      </c>
      <c r="Q1451" s="15">
        <f>IFERROR(Table37[[#This Row],[Total]]/Table37[[#This Row],[Mins]]*Table37[[#This Row],[Adj mins]],0)</f>
        <v>2.8998663783009384</v>
      </c>
      <c r="R1451" s="15">
        <v>7.1</v>
      </c>
      <c r="S1451" s="16">
        <v>71</v>
      </c>
      <c r="T1451" s="17">
        <v>0.02</v>
      </c>
      <c r="U1451" s="16">
        <v>27</v>
      </c>
      <c r="V1451" s="71">
        <v>3</v>
      </c>
      <c r="W1451" s="401" t="str">
        <f>IF(ISNA(MATCH($D1451,'My Squad'!$C$2:$C$16,0)),"","Yes")</f>
        <v/>
      </c>
    </row>
    <row r="1452" spans="1:23" ht="15.75" thickBot="1" x14ac:dyDescent="0.3">
      <c r="A1452" s="577">
        <v>423</v>
      </c>
      <c r="B1452" s="73">
        <v>12</v>
      </c>
      <c r="C1452" s="5" t="s">
        <v>82</v>
      </c>
      <c r="D1452" s="5" t="s">
        <v>351</v>
      </c>
      <c r="E1452" s="70" t="s">
        <v>13</v>
      </c>
      <c r="F1452" s="71">
        <v>5</v>
      </c>
      <c r="G1452" s="71">
        <v>0.19666666666666666</v>
      </c>
      <c r="H1452" s="71">
        <v>0.21</v>
      </c>
      <c r="I1452" s="71">
        <v>9.8666666666666666E-2</v>
      </c>
      <c r="J1452" s="71">
        <v>0</v>
      </c>
      <c r="K1452" s="71">
        <v>1.1909999999999998</v>
      </c>
      <c r="L1452" s="71">
        <v>0.14333333333333334</v>
      </c>
      <c r="M1452" s="72">
        <v>1.8396666666666666</v>
      </c>
      <c r="N1452" s="23">
        <v>-3.2066666666666688E-2</v>
      </c>
      <c r="O1452" s="16">
        <v>60.602333333333334</v>
      </c>
      <c r="P1452" s="15">
        <v>90</v>
      </c>
      <c r="Q1452" s="15">
        <f>IFERROR(Table37[[#This Row],[Total]]/Table37[[#This Row],[Mins]]*Table37[[#This Row],[Adj mins]],0)</f>
        <v>2.7320730224908831</v>
      </c>
      <c r="R1452" s="15">
        <v>6.3</v>
      </c>
      <c r="S1452" s="16">
        <v>63</v>
      </c>
      <c r="T1452" s="17">
        <v>2E-3</v>
      </c>
      <c r="U1452" s="16">
        <v>24</v>
      </c>
      <c r="V1452" s="71">
        <v>2.7</v>
      </c>
      <c r="W1452" s="401" t="str">
        <f>IF(ISNA(MATCH($D1452,'My Squad'!$C$2:$C$16,0)),"","Yes")</f>
        <v/>
      </c>
    </row>
    <row r="1453" spans="1:23" ht="15.75" thickBot="1" x14ac:dyDescent="0.3">
      <c r="A1453" s="577">
        <v>429</v>
      </c>
      <c r="B1453" s="73">
        <v>12</v>
      </c>
      <c r="C1453" s="5" t="s">
        <v>82</v>
      </c>
      <c r="D1453" s="5" t="s">
        <v>258</v>
      </c>
      <c r="E1453" s="70" t="s">
        <v>13</v>
      </c>
      <c r="F1453" s="71">
        <v>4.7</v>
      </c>
      <c r="G1453" s="71">
        <v>0</v>
      </c>
      <c r="H1453" s="71">
        <v>0</v>
      </c>
      <c r="I1453" s="71">
        <v>0</v>
      </c>
      <c r="J1453" s="71">
        <v>0</v>
      </c>
      <c r="K1453" s="71">
        <v>0</v>
      </c>
      <c r="L1453" s="71">
        <v>0</v>
      </c>
      <c r="M1453" s="72">
        <v>0</v>
      </c>
      <c r="N1453" s="23">
        <v>-0.42553191489361702</v>
      </c>
      <c r="O1453" s="16">
        <v>0</v>
      </c>
      <c r="P1453" s="15">
        <v>90</v>
      </c>
      <c r="Q1453" s="15">
        <f>IFERROR(Table37[[#This Row],[Total]]/Table37[[#This Row],[Mins]]*Table37[[#This Row],[Adj mins]],0)</f>
        <v>0</v>
      </c>
      <c r="R1453" s="15">
        <v>0.2</v>
      </c>
      <c r="S1453" s="16">
        <v>14</v>
      </c>
      <c r="T1453" s="17">
        <v>0</v>
      </c>
      <c r="U1453" s="16">
        <v>1</v>
      </c>
      <c r="V1453" s="71">
        <v>1</v>
      </c>
      <c r="W1453" s="401" t="str">
        <f>IF(ISNA(MATCH($D1453,'My Squad'!$C$2:$C$16,0)),"","Yes")</f>
        <v/>
      </c>
    </row>
    <row r="1454" spans="1:23" ht="15.75" thickBot="1" x14ac:dyDescent="0.3">
      <c r="A1454" s="577">
        <v>442</v>
      </c>
      <c r="B1454" s="73">
        <v>12</v>
      </c>
      <c r="C1454" s="5" t="s">
        <v>82</v>
      </c>
      <c r="D1454" s="5" t="s">
        <v>206</v>
      </c>
      <c r="E1454" s="70" t="s">
        <v>13</v>
      </c>
      <c r="F1454" s="71">
        <v>4.4000000000000004</v>
      </c>
      <c r="G1454" s="71">
        <v>5.0000000000000001E-3</v>
      </c>
      <c r="H1454" s="71">
        <v>3.0000000000000001E-3</v>
      </c>
      <c r="I1454" s="71">
        <v>8.3333333333333332E-3</v>
      </c>
      <c r="J1454" s="71">
        <v>0</v>
      </c>
      <c r="K1454" s="71">
        <v>0.10066666666666665</v>
      </c>
      <c r="L1454" s="71">
        <v>2E-3</v>
      </c>
      <c r="M1454" s="72">
        <v>0.11899999999999999</v>
      </c>
      <c r="N1454" s="23">
        <v>-0.42749999999999999</v>
      </c>
      <c r="O1454" s="16">
        <v>6.1533333333333333</v>
      </c>
      <c r="P1454" s="15">
        <v>90</v>
      </c>
      <c r="Q1454" s="15">
        <f>IFERROR(Table37[[#This Row],[Total]]/Table37[[#This Row],[Mins]]*Table37[[#This Row],[Adj mins]],0)</f>
        <v>1.7405200433369448</v>
      </c>
      <c r="R1454" s="15">
        <v>2.4</v>
      </c>
      <c r="S1454" s="16">
        <v>71</v>
      </c>
      <c r="T1454" s="17">
        <v>1.1000000000000001E-2</v>
      </c>
      <c r="U1454" s="16">
        <v>4</v>
      </c>
      <c r="V1454" s="71">
        <v>1.3</v>
      </c>
      <c r="W1454" s="401" t="str">
        <f>IF(ISNA(MATCH($D1454,'My Squad'!$C$2:$C$16,0)),"","Yes")</f>
        <v/>
      </c>
    </row>
    <row r="1455" spans="1:23" ht="15.75" thickBot="1" x14ac:dyDescent="0.3">
      <c r="A1455" s="577">
        <v>433</v>
      </c>
      <c r="B1455" s="73">
        <v>12</v>
      </c>
      <c r="C1455" s="5" t="s">
        <v>82</v>
      </c>
      <c r="D1455" s="5" t="s">
        <v>83</v>
      </c>
      <c r="E1455" s="70" t="s">
        <v>13</v>
      </c>
      <c r="F1455" s="71">
        <v>6.3</v>
      </c>
      <c r="G1455" s="71">
        <v>0.45166666666666666</v>
      </c>
      <c r="H1455" s="71">
        <v>0.316</v>
      </c>
      <c r="I1455" s="71">
        <v>0.13266666666666665</v>
      </c>
      <c r="J1455" s="71">
        <v>0</v>
      </c>
      <c r="K1455" s="71">
        <v>1.6683333333333334</v>
      </c>
      <c r="L1455" s="71">
        <v>0.11466666666666667</v>
      </c>
      <c r="M1455" s="72">
        <v>2.6833333333333331</v>
      </c>
      <c r="N1455" s="23">
        <v>0.10846560846560843</v>
      </c>
      <c r="O1455" s="16">
        <v>85.686000000000007</v>
      </c>
      <c r="P1455" s="15">
        <v>90</v>
      </c>
      <c r="Q1455" s="15">
        <f>IFERROR(Table37[[#This Row],[Total]]/Table37[[#This Row],[Mins]]*Table37[[#This Row],[Adj mins]],0)</f>
        <v>2.8184300819270356</v>
      </c>
      <c r="R1455" s="15">
        <v>5.6</v>
      </c>
      <c r="S1455" s="16">
        <v>84</v>
      </c>
      <c r="T1455" s="17">
        <v>1.2E-2</v>
      </c>
      <c r="U1455" s="16">
        <v>17</v>
      </c>
      <c r="V1455" s="71">
        <v>2.8</v>
      </c>
      <c r="W1455" s="401" t="str">
        <f>IF(ISNA(MATCH($D1455,'My Squad'!$C$2:$C$16,0)),"","Yes")</f>
        <v/>
      </c>
    </row>
    <row r="1456" spans="1:23" ht="15.75" thickBot="1" x14ac:dyDescent="0.3">
      <c r="A1456" s="577">
        <v>431</v>
      </c>
      <c r="B1456" s="73">
        <v>12</v>
      </c>
      <c r="C1456" s="5" t="s">
        <v>82</v>
      </c>
      <c r="D1456" s="5" t="s">
        <v>159</v>
      </c>
      <c r="E1456" s="70" t="s">
        <v>13</v>
      </c>
      <c r="F1456" s="71">
        <v>4.8</v>
      </c>
      <c r="G1456" s="71">
        <v>8.8333333333333333E-2</v>
      </c>
      <c r="H1456" s="71">
        <v>3.7999999999999999E-2</v>
      </c>
      <c r="I1456" s="71">
        <v>4.2666666666666665E-2</v>
      </c>
      <c r="J1456" s="71">
        <v>0</v>
      </c>
      <c r="K1456" s="71">
        <v>0.4893333333333334</v>
      </c>
      <c r="L1456" s="71">
        <v>0.02</v>
      </c>
      <c r="M1456" s="72">
        <v>0.67833333333333334</v>
      </c>
      <c r="N1456" s="23">
        <v>-0.27534722222222224</v>
      </c>
      <c r="O1456" s="16">
        <v>25.975999999999999</v>
      </c>
      <c r="P1456" s="15">
        <v>90</v>
      </c>
      <c r="Q1456" s="15">
        <f>IFERROR(Table37[[#This Row],[Total]]/Table37[[#This Row],[Mins]]*Table37[[#This Row],[Adj mins]],0)</f>
        <v>2.3502463812750234</v>
      </c>
      <c r="R1456" s="15">
        <v>4</v>
      </c>
      <c r="S1456" s="16">
        <v>51</v>
      </c>
      <c r="T1456" s="17">
        <v>0</v>
      </c>
      <c r="U1456" s="16">
        <v>7</v>
      </c>
      <c r="V1456" s="71">
        <v>1</v>
      </c>
      <c r="W1456" s="401" t="str">
        <f>IF(ISNA(MATCH($D1456,'My Squad'!$C$2:$C$16,0)),"","Yes")</f>
        <v/>
      </c>
    </row>
    <row r="1457" spans="1:23" ht="15.75" thickBot="1" x14ac:dyDescent="0.3">
      <c r="A1457" s="577">
        <v>449</v>
      </c>
      <c r="B1457" s="73">
        <v>12</v>
      </c>
      <c r="C1457" s="5" t="s">
        <v>82</v>
      </c>
      <c r="D1457" s="5" t="s">
        <v>233</v>
      </c>
      <c r="E1457" s="70" t="s">
        <v>13</v>
      </c>
      <c r="F1457" s="71">
        <v>4.9000000000000004</v>
      </c>
      <c r="G1457" s="71">
        <v>0.37</v>
      </c>
      <c r="H1457" s="71">
        <v>9.9000000000000005E-2</v>
      </c>
      <c r="I1457" s="71">
        <v>0.11033333333333334</v>
      </c>
      <c r="J1457" s="71">
        <v>0</v>
      </c>
      <c r="K1457" s="71">
        <v>1.3603333333333334</v>
      </c>
      <c r="L1457" s="71">
        <v>0.13200000000000001</v>
      </c>
      <c r="M1457" s="72">
        <v>2.0716666666666668</v>
      </c>
      <c r="N1457" s="23">
        <v>1.4625850340136073E-2</v>
      </c>
      <c r="O1457" s="16">
        <v>70.925333333333327</v>
      </c>
      <c r="P1457" s="15">
        <v>90</v>
      </c>
      <c r="Q1457" s="15">
        <f>IFERROR(Table37[[#This Row],[Total]]/Table37[[#This Row],[Mins]]*Table37[[#This Row],[Adj mins]],0)</f>
        <v>2.6288209196525925</v>
      </c>
      <c r="R1457" s="15">
        <v>7</v>
      </c>
      <c r="S1457" s="16">
        <v>70</v>
      </c>
      <c r="T1457" s="17">
        <v>2E-3</v>
      </c>
      <c r="U1457" s="16">
        <v>26</v>
      </c>
      <c r="V1457" s="71">
        <v>2.9</v>
      </c>
      <c r="W1457" s="401" t="str">
        <f>IF(ISNA(MATCH($D1457,'My Squad'!$C$2:$C$16,0)),"","Yes")</f>
        <v/>
      </c>
    </row>
    <row r="1458" spans="1:23" ht="15.75" thickBot="1" x14ac:dyDescent="0.3">
      <c r="A1458" s="577">
        <v>596</v>
      </c>
      <c r="B1458" s="73">
        <v>12</v>
      </c>
      <c r="C1458" s="5" t="s">
        <v>82</v>
      </c>
      <c r="D1458" s="5" t="s">
        <v>1535</v>
      </c>
      <c r="E1458" s="70" t="s">
        <v>13</v>
      </c>
      <c r="F1458" s="71">
        <v>5.9</v>
      </c>
      <c r="G1458" s="71">
        <v>0</v>
      </c>
      <c r="H1458" s="71">
        <v>0</v>
      </c>
      <c r="I1458" s="71">
        <v>0</v>
      </c>
      <c r="J1458" s="71">
        <v>0</v>
      </c>
      <c r="K1458" s="71">
        <v>0</v>
      </c>
      <c r="L1458" s="71">
        <v>0</v>
      </c>
      <c r="M1458" s="72">
        <v>0</v>
      </c>
      <c r="N1458" s="23">
        <v>-0.33898305084745761</v>
      </c>
      <c r="O1458" s="16">
        <v>0</v>
      </c>
      <c r="P1458" s="15">
        <v>90</v>
      </c>
      <c r="Q1458" s="15">
        <f>IFERROR(Table37[[#This Row],[Total]]/Table37[[#This Row],[Mins]]*Table37[[#This Row],[Adj mins]],0)</f>
        <v>0</v>
      </c>
      <c r="R1458" s="15">
        <v>1.8</v>
      </c>
      <c r="S1458" s="16">
        <v>20</v>
      </c>
      <c r="T1458" s="17">
        <v>1E-3</v>
      </c>
      <c r="U1458" s="16">
        <v>10</v>
      </c>
      <c r="V1458" s="71">
        <v>1.2</v>
      </c>
      <c r="W1458" s="401" t="str">
        <f>IF(ISNA(MATCH($D1458,'My Squad'!$C$2:$C$16,0)),"","Yes")</f>
        <v/>
      </c>
    </row>
    <row r="1459" spans="1:23" ht="15.75" thickBot="1" x14ac:dyDescent="0.3">
      <c r="A1459" s="577">
        <v>620</v>
      </c>
      <c r="B1459" s="73">
        <v>12</v>
      </c>
      <c r="C1459" s="5" t="s">
        <v>82</v>
      </c>
      <c r="D1459" s="5" t="s">
        <v>1536</v>
      </c>
      <c r="E1459" s="70" t="s">
        <v>13</v>
      </c>
      <c r="F1459" s="71">
        <v>5.5</v>
      </c>
      <c r="G1459" s="71">
        <v>6.6666666666666671E-3</v>
      </c>
      <c r="H1459" s="71">
        <v>0</v>
      </c>
      <c r="I1459" s="71">
        <v>2.6666666666666666E-3</v>
      </c>
      <c r="J1459" s="71">
        <v>0</v>
      </c>
      <c r="K1459" s="71">
        <v>2.1333333333333336E-2</v>
      </c>
      <c r="L1459" s="71">
        <v>1.3333333333333333E-3</v>
      </c>
      <c r="M1459" s="72">
        <v>3.2000000000000001E-2</v>
      </c>
      <c r="N1459" s="23">
        <v>-0.35781818181818181</v>
      </c>
      <c r="O1459" s="16">
        <v>1.02</v>
      </c>
      <c r="P1459" s="15">
        <v>90</v>
      </c>
      <c r="Q1459" s="15">
        <f>IFERROR(Table37[[#This Row],[Total]]/Table37[[#This Row],[Mins]]*Table37[[#This Row],[Adj mins]],0)</f>
        <v>2.8235294117647056</v>
      </c>
      <c r="R1459" s="15">
        <v>0.9</v>
      </c>
      <c r="S1459" s="16">
        <v>16</v>
      </c>
      <c r="T1459" s="17">
        <v>0</v>
      </c>
      <c r="U1459" s="16">
        <v>10</v>
      </c>
      <c r="V1459" s="71">
        <v>2</v>
      </c>
      <c r="W1459" s="401" t="str">
        <f>IF(ISNA(MATCH($D1459,'My Squad'!$C$2:$C$16,0)),"","Yes")</f>
        <v/>
      </c>
    </row>
    <row r="1460" spans="1:23" ht="15.75" thickBot="1" x14ac:dyDescent="0.3">
      <c r="A1460" s="577">
        <v>428</v>
      </c>
      <c r="B1460" s="73">
        <v>12</v>
      </c>
      <c r="C1460" s="5" t="s">
        <v>82</v>
      </c>
      <c r="D1460" s="5" t="s">
        <v>1537</v>
      </c>
      <c r="E1460" s="70" t="s">
        <v>13</v>
      </c>
      <c r="F1460" s="71">
        <v>4.5</v>
      </c>
      <c r="G1460" s="71">
        <v>0</v>
      </c>
      <c r="H1460" s="71">
        <v>0</v>
      </c>
      <c r="I1460" s="71">
        <v>0</v>
      </c>
      <c r="J1460" s="71">
        <v>0</v>
      </c>
      <c r="K1460" s="71">
        <v>0</v>
      </c>
      <c r="L1460" s="71">
        <v>0</v>
      </c>
      <c r="M1460" s="72">
        <v>0</v>
      </c>
      <c r="N1460" s="23">
        <v>-0.44444444444444442</v>
      </c>
      <c r="O1460" s="16">
        <v>0</v>
      </c>
      <c r="P1460" s="15">
        <v>90</v>
      </c>
      <c r="Q1460" s="15">
        <f>IFERROR(Table37[[#This Row],[Total]]/Table37[[#This Row],[Mins]]*Table37[[#This Row],[Adj mins]],0)</f>
        <v>0</v>
      </c>
      <c r="R1460" s="15">
        <v>0</v>
      </c>
      <c r="S1460" s="16">
        <v>0</v>
      </c>
      <c r="T1460" s="17">
        <v>1E-3</v>
      </c>
      <c r="U1460" s="16">
        <v>0</v>
      </c>
      <c r="V1460" s="71">
        <v>0</v>
      </c>
      <c r="W1460" s="401" t="str">
        <f>IF(ISNA(MATCH($D1460,'My Squad'!$C$2:$C$16,0)),"","Yes")</f>
        <v/>
      </c>
    </row>
    <row r="1461" spans="1:23" ht="15.75" thickBot="1" x14ac:dyDescent="0.3">
      <c r="A1461" s="577">
        <v>446</v>
      </c>
      <c r="B1461" s="73">
        <v>12</v>
      </c>
      <c r="C1461" s="5" t="s">
        <v>82</v>
      </c>
      <c r="D1461" s="5" t="s">
        <v>1538</v>
      </c>
      <c r="E1461" s="70" t="s">
        <v>15</v>
      </c>
      <c r="F1461" s="71">
        <v>4.5</v>
      </c>
      <c r="G1461" s="71">
        <v>0</v>
      </c>
      <c r="H1461" s="71">
        <v>0</v>
      </c>
      <c r="I1461" s="71">
        <v>0</v>
      </c>
      <c r="J1461" s="71">
        <v>0</v>
      </c>
      <c r="K1461" s="71">
        <v>0</v>
      </c>
      <c r="L1461" s="71">
        <v>0</v>
      </c>
      <c r="M1461" s="72">
        <v>0</v>
      </c>
      <c r="N1461" s="23">
        <v>-0.44444444444444442</v>
      </c>
      <c r="O1461" s="16">
        <v>0</v>
      </c>
      <c r="P1461" s="15">
        <v>90</v>
      </c>
      <c r="Q1461" s="15">
        <f>IFERROR(Table37[[#This Row],[Total]]/Table37[[#This Row],[Mins]]*Table37[[#This Row],[Adj mins]],0)</f>
        <v>0</v>
      </c>
      <c r="R1461" s="15">
        <v>0</v>
      </c>
      <c r="S1461" s="16" t="s">
        <v>374</v>
      </c>
      <c r="T1461" s="17">
        <v>1.7000000000000001E-2</v>
      </c>
      <c r="U1461" s="16">
        <v>0</v>
      </c>
      <c r="V1461" s="71">
        <v>0</v>
      </c>
      <c r="W1461" s="401" t="str">
        <f>IF(ISNA(MATCH($D1461,'My Squad'!$C$2:$C$16,0)),"","Yes")</f>
        <v/>
      </c>
    </row>
    <row r="1462" spans="1:23" ht="15.75" thickBot="1" x14ac:dyDescent="0.3">
      <c r="A1462" s="577">
        <v>447</v>
      </c>
      <c r="B1462" s="73">
        <v>12</v>
      </c>
      <c r="C1462" s="5" t="s">
        <v>82</v>
      </c>
      <c r="D1462" s="5" t="s">
        <v>152</v>
      </c>
      <c r="E1462" s="70" t="s">
        <v>15</v>
      </c>
      <c r="F1462" s="71">
        <v>6.4</v>
      </c>
      <c r="G1462" s="71">
        <v>0.77600000000000002</v>
      </c>
      <c r="H1462" s="71">
        <v>8.3000000000000004E-2</v>
      </c>
      <c r="I1462" s="71">
        <v>0</v>
      </c>
      <c r="J1462" s="71">
        <v>0</v>
      </c>
      <c r="K1462" s="71">
        <v>1.6683333333333334</v>
      </c>
      <c r="L1462" s="71">
        <v>0.30533333333333335</v>
      </c>
      <c r="M1462" s="72">
        <v>2.8326666666666669</v>
      </c>
      <c r="N1462" s="23">
        <v>0.13010416666666669</v>
      </c>
      <c r="O1462" s="16">
        <v>76.83</v>
      </c>
      <c r="P1462" s="15">
        <v>90</v>
      </c>
      <c r="Q1462" s="15">
        <f>IFERROR(Table37[[#This Row],[Total]]/Table37[[#This Row],[Mins]]*Table37[[#This Row],[Adj mins]],0)</f>
        <v>3.3182350644279581</v>
      </c>
      <c r="R1462" s="15">
        <v>8</v>
      </c>
      <c r="S1462" s="16">
        <v>80</v>
      </c>
      <c r="T1462" s="17">
        <v>0.17</v>
      </c>
      <c r="U1462" s="16">
        <v>59</v>
      </c>
      <c r="V1462" s="71">
        <v>6.6</v>
      </c>
      <c r="W1462" s="401" t="str">
        <f>IF(ISNA(MATCH($D1462,'My Squad'!$C$2:$C$16,0)),"","Yes")</f>
        <v/>
      </c>
    </row>
    <row r="1463" spans="1:23" ht="15.75" thickBot="1" x14ac:dyDescent="0.3">
      <c r="A1463" s="577">
        <v>430</v>
      </c>
      <c r="B1463" s="73">
        <v>12</v>
      </c>
      <c r="C1463" s="5" t="s">
        <v>82</v>
      </c>
      <c r="D1463" s="5" t="s">
        <v>661</v>
      </c>
      <c r="E1463" s="70" t="s">
        <v>15</v>
      </c>
      <c r="F1463" s="71">
        <v>4.9000000000000004</v>
      </c>
      <c r="G1463" s="71">
        <v>2.6666666666666666E-3</v>
      </c>
      <c r="H1463" s="71">
        <v>8.9999999999999993E-3</v>
      </c>
      <c r="I1463" s="71">
        <v>0</v>
      </c>
      <c r="J1463" s="71">
        <v>0</v>
      </c>
      <c r="K1463" s="71">
        <v>1.3333333333333332E-2</v>
      </c>
      <c r="L1463" s="71">
        <v>2E-3</v>
      </c>
      <c r="M1463" s="72">
        <v>2.7E-2</v>
      </c>
      <c r="N1463" s="23">
        <v>-0.40265306122448979</v>
      </c>
      <c r="O1463" s="16">
        <v>0.78866666666666663</v>
      </c>
      <c r="P1463" s="15">
        <v>90</v>
      </c>
      <c r="Q1463" s="15">
        <f>IFERROR(Table37[[#This Row],[Total]]/Table37[[#This Row],[Mins]]*Table37[[#This Row],[Adj mins]],0)</f>
        <v>3.0811496196111583</v>
      </c>
      <c r="R1463" s="15">
        <v>0</v>
      </c>
      <c r="S1463" s="16" t="s">
        <v>374</v>
      </c>
      <c r="T1463" s="17">
        <v>3.0000000000000001E-3</v>
      </c>
      <c r="U1463" s="16">
        <v>0</v>
      </c>
      <c r="V1463" s="71">
        <v>0</v>
      </c>
      <c r="W1463" s="401" t="str">
        <f>IF(ISNA(MATCH($D1463,'My Squad'!$C$2:$C$16,0)),"","Yes")</f>
        <v/>
      </c>
    </row>
    <row r="1464" spans="1:23" ht="15.75" thickBot="1" x14ac:dyDescent="0.3">
      <c r="A1464" s="577">
        <v>424</v>
      </c>
      <c r="B1464" s="73">
        <v>12</v>
      </c>
      <c r="C1464" s="5" t="s">
        <v>82</v>
      </c>
      <c r="D1464" s="5" t="s">
        <v>359</v>
      </c>
      <c r="E1464" s="70" t="s">
        <v>15</v>
      </c>
      <c r="F1464" s="71">
        <v>5.6</v>
      </c>
      <c r="G1464" s="71">
        <v>0.12666666666666668</v>
      </c>
      <c r="H1464" s="71">
        <v>3.1E-2</v>
      </c>
      <c r="I1464" s="71">
        <v>0</v>
      </c>
      <c r="J1464" s="71">
        <v>0</v>
      </c>
      <c r="K1464" s="71">
        <v>0.25900000000000001</v>
      </c>
      <c r="L1464" s="71">
        <v>0.05</v>
      </c>
      <c r="M1464" s="72">
        <v>0.46666666666666667</v>
      </c>
      <c r="N1464" s="23">
        <v>-0.27380952380952378</v>
      </c>
      <c r="O1464" s="16">
        <v>12.561999999999999</v>
      </c>
      <c r="P1464" s="15">
        <v>90</v>
      </c>
      <c r="Q1464" s="15">
        <f>IFERROR(Table37[[#This Row],[Total]]/Table37[[#This Row],[Mins]]*Table37[[#This Row],[Adj mins]],0)</f>
        <v>3.3434166533991405</v>
      </c>
      <c r="R1464" s="15">
        <v>1.1000000000000001</v>
      </c>
      <c r="S1464" s="16">
        <v>16</v>
      </c>
      <c r="T1464" s="17">
        <v>3.0000000000000001E-3</v>
      </c>
      <c r="U1464" s="16">
        <v>6</v>
      </c>
      <c r="V1464" s="71">
        <v>1</v>
      </c>
      <c r="W1464" s="401" t="str">
        <f>IF(ISNA(MATCH($D1464,'My Squad'!$C$2:$C$16,0)),"","Yes")</f>
        <v/>
      </c>
    </row>
    <row r="1465" spans="1:23" ht="15.75" thickBot="1" x14ac:dyDescent="0.3">
      <c r="A1465" s="577">
        <v>14</v>
      </c>
      <c r="B1465" s="73">
        <v>12</v>
      </c>
      <c r="C1465" s="5" t="s">
        <v>602</v>
      </c>
      <c r="D1465" s="5" t="s">
        <v>250</v>
      </c>
      <c r="E1465" s="70" t="s">
        <v>16</v>
      </c>
      <c r="F1465" s="71">
        <v>4.4000000000000004</v>
      </c>
      <c r="G1465" s="71">
        <v>0</v>
      </c>
      <c r="H1465" s="71">
        <v>0</v>
      </c>
      <c r="I1465" s="71">
        <v>-0.81933333333333325</v>
      </c>
      <c r="J1465" s="71">
        <v>1.2150000000000001</v>
      </c>
      <c r="K1465" s="71">
        <v>2.0673333333333335</v>
      </c>
      <c r="L1465" s="71">
        <v>0.104</v>
      </c>
      <c r="M1465" s="72">
        <v>2.5670000000000002</v>
      </c>
      <c r="N1465" s="23">
        <v>0.1288636363636364</v>
      </c>
      <c r="O1465" s="16">
        <v>89.793333333333337</v>
      </c>
      <c r="P1465" s="15">
        <v>90</v>
      </c>
      <c r="Q1465" s="15">
        <f>IFERROR(Table37[[#This Row],[Total]]/Table37[[#This Row],[Mins]]*Table37[[#This Row],[Adj mins]],0)</f>
        <v>2.5729081594773184</v>
      </c>
      <c r="R1465" s="15">
        <v>7</v>
      </c>
      <c r="S1465" s="16">
        <v>90</v>
      </c>
      <c r="T1465" s="17">
        <v>2.1000000000000001E-2</v>
      </c>
      <c r="U1465" s="16">
        <v>17</v>
      </c>
      <c r="V1465" s="71">
        <v>2.4</v>
      </c>
      <c r="W1465" s="401" t="str">
        <f>IF(ISNA(MATCH($D1465,'My Squad'!$C$2:$C$16,0)),"","Yes")</f>
        <v/>
      </c>
    </row>
    <row r="1466" spans="1:23" ht="15.75" thickBot="1" x14ac:dyDescent="0.3">
      <c r="A1466" s="577">
        <v>454</v>
      </c>
      <c r="B1466" s="73">
        <v>12</v>
      </c>
      <c r="C1466" s="5" t="s">
        <v>602</v>
      </c>
      <c r="D1466" s="5" t="s">
        <v>662</v>
      </c>
      <c r="E1466" s="70" t="s">
        <v>16</v>
      </c>
      <c r="F1466" s="71">
        <v>4.4000000000000004</v>
      </c>
      <c r="G1466" s="71">
        <v>0</v>
      </c>
      <c r="H1466" s="71">
        <v>0</v>
      </c>
      <c r="I1466" s="71">
        <v>0</v>
      </c>
      <c r="J1466" s="71">
        <v>0</v>
      </c>
      <c r="K1466" s="71">
        <v>0</v>
      </c>
      <c r="L1466" s="71">
        <v>0</v>
      </c>
      <c r="M1466" s="72">
        <v>0</v>
      </c>
      <c r="N1466" s="23">
        <v>-0.45454545454545453</v>
      </c>
      <c r="O1466" s="16">
        <v>0</v>
      </c>
      <c r="P1466" s="15">
        <v>90</v>
      </c>
      <c r="Q1466" s="15">
        <f>IFERROR(Table37[[#This Row],[Total]]/Table37[[#This Row],[Mins]]*Table37[[#This Row],[Adj mins]],0)</f>
        <v>0</v>
      </c>
      <c r="R1466" s="15">
        <v>0</v>
      </c>
      <c r="S1466" s="16" t="s">
        <v>374</v>
      </c>
      <c r="T1466" s="17">
        <v>1E-3</v>
      </c>
      <c r="U1466" s="16">
        <v>0</v>
      </c>
      <c r="V1466" s="71">
        <v>0</v>
      </c>
      <c r="W1466" s="401" t="str">
        <f>IF(ISNA(MATCH($D1466,'My Squad'!$C$2:$C$16,0)),"","Yes")</f>
        <v/>
      </c>
    </row>
    <row r="1467" spans="1:23" ht="15.75" thickBot="1" x14ac:dyDescent="0.3">
      <c r="A1467" s="577">
        <v>469</v>
      </c>
      <c r="B1467" s="73">
        <v>12</v>
      </c>
      <c r="C1467" s="5" t="s">
        <v>602</v>
      </c>
      <c r="D1467" s="5" t="s">
        <v>663</v>
      </c>
      <c r="E1467" s="70" t="s">
        <v>16</v>
      </c>
      <c r="F1467" s="71">
        <v>4.4000000000000004</v>
      </c>
      <c r="G1467" s="71">
        <v>0</v>
      </c>
      <c r="H1467" s="71">
        <v>0</v>
      </c>
      <c r="I1467" s="71">
        <v>2E-3</v>
      </c>
      <c r="J1467" s="71">
        <v>1.6666666666666668E-3</v>
      </c>
      <c r="K1467" s="71">
        <v>3.3333333333333335E-3</v>
      </c>
      <c r="L1467" s="71">
        <v>2E-3</v>
      </c>
      <c r="M1467" s="72">
        <v>8.9999999999999993E-3</v>
      </c>
      <c r="N1467" s="23">
        <v>-0.45250000000000001</v>
      </c>
      <c r="O1467" s="16">
        <v>0.15</v>
      </c>
      <c r="P1467" s="15">
        <v>90</v>
      </c>
      <c r="Q1467" s="15">
        <f>IFERROR(Table37[[#This Row],[Total]]/Table37[[#This Row],[Mins]]*Table37[[#This Row],[Adj mins]],0)</f>
        <v>5.3999999999999995</v>
      </c>
      <c r="R1467" s="15">
        <v>2</v>
      </c>
      <c r="S1467" s="16">
        <v>90</v>
      </c>
      <c r="T1467" s="17">
        <v>2E-3</v>
      </c>
      <c r="U1467" s="16">
        <v>6</v>
      </c>
      <c r="V1467" s="71">
        <v>3</v>
      </c>
      <c r="W1467" s="401" t="str">
        <f>IF(ISNA(MATCH($D1467,'My Squad'!$C$2:$C$16,0)),"","Yes")</f>
        <v/>
      </c>
    </row>
    <row r="1468" spans="1:23" ht="15.75" thickBot="1" x14ac:dyDescent="0.3">
      <c r="A1468" s="577">
        <v>466</v>
      </c>
      <c r="B1468" s="73">
        <v>12</v>
      </c>
      <c r="C1468" s="5" t="s">
        <v>602</v>
      </c>
      <c r="D1468" s="5" t="s">
        <v>664</v>
      </c>
      <c r="E1468" s="70" t="s">
        <v>16</v>
      </c>
      <c r="F1468" s="71">
        <v>4</v>
      </c>
      <c r="G1468" s="71">
        <v>0</v>
      </c>
      <c r="H1468" s="71">
        <v>0</v>
      </c>
      <c r="I1468" s="71">
        <v>0</v>
      </c>
      <c r="J1468" s="71">
        <v>0</v>
      </c>
      <c r="K1468" s="71">
        <v>0</v>
      </c>
      <c r="L1468" s="71">
        <v>0</v>
      </c>
      <c r="M1468" s="72">
        <v>0</v>
      </c>
      <c r="N1468" s="23">
        <v>-0.5</v>
      </c>
      <c r="O1468" s="16">
        <v>0</v>
      </c>
      <c r="P1468" s="15">
        <v>90</v>
      </c>
      <c r="Q1468" s="15">
        <f>IFERROR(Table37[[#This Row],[Total]]/Table37[[#This Row],[Mins]]*Table37[[#This Row],[Adj mins]],0)</f>
        <v>0</v>
      </c>
      <c r="R1468" s="15">
        <v>0</v>
      </c>
      <c r="S1468" s="16">
        <v>0</v>
      </c>
      <c r="T1468" s="17">
        <v>3.0000000000000001E-3</v>
      </c>
      <c r="U1468" s="16">
        <v>0</v>
      </c>
      <c r="V1468" s="71">
        <v>0</v>
      </c>
      <c r="W1468" s="401" t="str">
        <f>IF(ISNA(MATCH($D1468,'My Squad'!$C$2:$C$16,0)),"","Yes")</f>
        <v/>
      </c>
    </row>
    <row r="1469" spans="1:23" ht="15.75" thickBot="1" x14ac:dyDescent="0.3">
      <c r="A1469" s="577">
        <v>475</v>
      </c>
      <c r="B1469" s="73">
        <v>12</v>
      </c>
      <c r="C1469" s="5" t="s">
        <v>602</v>
      </c>
      <c r="D1469" s="5" t="s">
        <v>1539</v>
      </c>
      <c r="E1469" s="70" t="s">
        <v>14</v>
      </c>
      <c r="F1469" s="71">
        <v>3.9</v>
      </c>
      <c r="G1469" s="71">
        <v>0</v>
      </c>
      <c r="H1469" s="71">
        <v>7.0000000000000001E-3</v>
      </c>
      <c r="I1469" s="71">
        <v>-2.6999999999999996E-2</v>
      </c>
      <c r="J1469" s="71">
        <v>0</v>
      </c>
      <c r="K1469" s="71">
        <v>7.8333333333333338E-2</v>
      </c>
      <c r="L1469" s="71">
        <v>2.3333333333333335E-3</v>
      </c>
      <c r="M1469" s="72">
        <v>6.0666666666666667E-2</v>
      </c>
      <c r="N1469" s="23">
        <v>-0.49726495726495729</v>
      </c>
      <c r="O1469" s="16">
        <v>3.8570000000000002</v>
      </c>
      <c r="P1469" s="15">
        <v>90</v>
      </c>
      <c r="Q1469" s="15">
        <f>IFERROR(Table37[[#This Row],[Total]]/Table37[[#This Row],[Mins]]*Table37[[#This Row],[Adj mins]],0)</f>
        <v>1.4156079854809438</v>
      </c>
      <c r="R1469" s="15">
        <v>2.2999999999999998</v>
      </c>
      <c r="S1469" s="16">
        <v>42</v>
      </c>
      <c r="T1469" s="17">
        <v>4.0999999999999995E-2</v>
      </c>
      <c r="U1469" s="16">
        <v>5</v>
      </c>
      <c r="V1469" s="71">
        <v>1</v>
      </c>
      <c r="W1469" s="401" t="str">
        <f>IF(ISNA(MATCH($D1469,'My Squad'!$C$2:$C$16,0)),"","Yes")</f>
        <v/>
      </c>
    </row>
    <row r="1470" spans="1:23" ht="15.75" thickBot="1" x14ac:dyDescent="0.3">
      <c r="A1470" s="577">
        <v>467</v>
      </c>
      <c r="B1470" s="73">
        <v>12</v>
      </c>
      <c r="C1470" s="5" t="s">
        <v>602</v>
      </c>
      <c r="D1470" s="5" t="s">
        <v>665</v>
      </c>
      <c r="E1470" s="70" t="s">
        <v>14</v>
      </c>
      <c r="F1470" s="71">
        <v>4.3</v>
      </c>
      <c r="G1470" s="71">
        <v>0</v>
      </c>
      <c r="H1470" s="71">
        <v>0</v>
      </c>
      <c r="I1470" s="71">
        <v>2.6666666666666666E-3</v>
      </c>
      <c r="J1470" s="71">
        <v>0</v>
      </c>
      <c r="K1470" s="71">
        <v>6.6666666666666662E-3</v>
      </c>
      <c r="L1470" s="71">
        <v>2E-3</v>
      </c>
      <c r="M1470" s="72">
        <v>1.1333333333333334E-2</v>
      </c>
      <c r="N1470" s="23">
        <v>-0.46248062015503877</v>
      </c>
      <c r="O1470" s="16">
        <v>0.33</v>
      </c>
      <c r="P1470" s="15">
        <v>90</v>
      </c>
      <c r="Q1470" s="15">
        <f>IFERROR(Table37[[#This Row],[Total]]/Table37[[#This Row],[Mins]]*Table37[[#This Row],[Adj mins]],0)</f>
        <v>3.0909090909090908</v>
      </c>
      <c r="R1470" s="15">
        <v>2.5</v>
      </c>
      <c r="S1470" s="16">
        <v>75</v>
      </c>
      <c r="T1470" s="17">
        <v>1E-3</v>
      </c>
      <c r="U1470" s="16">
        <v>6</v>
      </c>
      <c r="V1470" s="71">
        <v>2</v>
      </c>
      <c r="W1470" s="401" t="str">
        <f>IF(ISNA(MATCH($D1470,'My Squad'!$C$2:$C$16,0)),"","Yes")</f>
        <v/>
      </c>
    </row>
    <row r="1471" spans="1:23" ht="15.75" thickBot="1" x14ac:dyDescent="0.3">
      <c r="A1471" s="577">
        <v>474</v>
      </c>
      <c r="B1471" s="73">
        <v>12</v>
      </c>
      <c r="C1471" s="5" t="s">
        <v>602</v>
      </c>
      <c r="D1471" s="5" t="s">
        <v>1540</v>
      </c>
      <c r="E1471" s="70" t="s">
        <v>14</v>
      </c>
      <c r="F1471" s="71">
        <v>4.5</v>
      </c>
      <c r="G1471" s="71">
        <v>0.17</v>
      </c>
      <c r="H1471" s="71">
        <v>0.32</v>
      </c>
      <c r="I1471" s="71">
        <v>-0.77333333333333321</v>
      </c>
      <c r="J1471" s="71">
        <v>0</v>
      </c>
      <c r="K1471" s="71">
        <v>1.5783333333333331</v>
      </c>
      <c r="L1471" s="71">
        <v>8.2333333333333328E-2</v>
      </c>
      <c r="M1471" s="72">
        <v>1.3773333333333333</v>
      </c>
      <c r="N1471" s="23">
        <v>-0.13837037037037037</v>
      </c>
      <c r="O1471" s="16">
        <v>84.489333333333335</v>
      </c>
      <c r="P1471" s="15">
        <v>90</v>
      </c>
      <c r="Q1471" s="15">
        <f>IFERROR(Table37[[#This Row],[Total]]/Table37[[#This Row],[Mins]]*Table37[[#This Row],[Adj mins]],0)</f>
        <v>1.4671674530907253</v>
      </c>
      <c r="R1471" s="15">
        <v>6.9</v>
      </c>
      <c r="S1471" s="16">
        <v>78</v>
      </c>
      <c r="T1471" s="17">
        <v>2E-3</v>
      </c>
      <c r="U1471" s="16">
        <v>19</v>
      </c>
      <c r="V1471" s="71">
        <v>2.4</v>
      </c>
      <c r="W1471" s="401" t="str">
        <f>IF(ISNA(MATCH($D1471,'My Squad'!$C$2:$C$16,0)),"","Yes")</f>
        <v/>
      </c>
    </row>
    <row r="1472" spans="1:23" ht="15.75" thickBot="1" x14ac:dyDescent="0.3">
      <c r="A1472" s="577">
        <v>476</v>
      </c>
      <c r="B1472" s="73">
        <v>12</v>
      </c>
      <c r="C1472" s="5" t="s">
        <v>602</v>
      </c>
      <c r="D1472" s="5" t="s">
        <v>666</v>
      </c>
      <c r="E1472" s="70" t="s">
        <v>14</v>
      </c>
      <c r="F1472" s="71">
        <v>4.4000000000000004</v>
      </c>
      <c r="G1472" s="71">
        <v>8.7999999999999995E-2</v>
      </c>
      <c r="H1472" s="71">
        <v>0.14299999999999999</v>
      </c>
      <c r="I1472" s="71">
        <v>-0.77</v>
      </c>
      <c r="J1472" s="71">
        <v>0</v>
      </c>
      <c r="K1472" s="71">
        <v>1.6839999999999999</v>
      </c>
      <c r="L1472" s="71">
        <v>3.7666666666666668E-2</v>
      </c>
      <c r="M1472" s="72">
        <v>1.1826666666666668</v>
      </c>
      <c r="N1472" s="23">
        <v>-0.18575757575757573</v>
      </c>
      <c r="O1472" s="16">
        <v>83.840999999999994</v>
      </c>
      <c r="P1472" s="15">
        <v>90</v>
      </c>
      <c r="Q1472" s="15">
        <f>IFERROR(Table37[[#This Row],[Total]]/Table37[[#This Row],[Mins]]*Table37[[#This Row],[Adj mins]],0)</f>
        <v>1.2695459262174833</v>
      </c>
      <c r="R1472" s="15">
        <v>6.9</v>
      </c>
      <c r="S1472" s="16">
        <v>89</v>
      </c>
      <c r="T1472" s="17">
        <v>3.0000000000000001E-3</v>
      </c>
      <c r="U1472" s="16">
        <v>12</v>
      </c>
      <c r="V1472" s="71">
        <v>1.7</v>
      </c>
      <c r="W1472" s="401" t="str">
        <f>IF(ISNA(MATCH($D1472,'My Squad'!$C$2:$C$16,0)),"","Yes")</f>
        <v/>
      </c>
    </row>
    <row r="1473" spans="1:23" ht="15.75" thickBot="1" x14ac:dyDescent="0.3">
      <c r="A1473" s="577">
        <v>455</v>
      </c>
      <c r="B1473" s="73">
        <v>12</v>
      </c>
      <c r="C1473" s="5" t="s">
        <v>602</v>
      </c>
      <c r="D1473" s="5" t="s">
        <v>667</v>
      </c>
      <c r="E1473" s="70" t="s">
        <v>14</v>
      </c>
      <c r="F1473" s="71">
        <v>4</v>
      </c>
      <c r="G1473" s="71">
        <v>6.8000000000000005E-2</v>
      </c>
      <c r="H1473" s="71">
        <v>8.3000000000000004E-2</v>
      </c>
      <c r="I1473" s="71">
        <v>-0.78999999999999981</v>
      </c>
      <c r="J1473" s="71">
        <v>0</v>
      </c>
      <c r="K1473" s="71">
        <v>1.6493333333333333</v>
      </c>
      <c r="L1473" s="71">
        <v>7.4333333333333335E-2</v>
      </c>
      <c r="M1473" s="72">
        <v>1.0846666666666667</v>
      </c>
      <c r="N1473" s="23">
        <v>-0.22883333333333333</v>
      </c>
      <c r="O1473" s="16">
        <v>87.819000000000003</v>
      </c>
      <c r="P1473" s="15">
        <v>90</v>
      </c>
      <c r="Q1473" s="15">
        <f>IFERROR(Table37[[#This Row],[Total]]/Table37[[#This Row],[Mins]]*Table37[[#This Row],[Adj mins]],0)</f>
        <v>1.1116045502681653</v>
      </c>
      <c r="R1473" s="15">
        <v>8.9</v>
      </c>
      <c r="S1473" s="16">
        <v>89</v>
      </c>
      <c r="T1473" s="17">
        <v>3.2000000000000001E-2</v>
      </c>
      <c r="U1473" s="16">
        <v>11</v>
      </c>
      <c r="V1473" s="71">
        <v>1.2</v>
      </c>
      <c r="W1473" s="401" t="str">
        <f>IF(ISNA(MATCH($D1473,'My Squad'!$C$2:$C$16,0)),"","Yes")</f>
        <v/>
      </c>
    </row>
    <row r="1474" spans="1:23" ht="15.75" thickBot="1" x14ac:dyDescent="0.3">
      <c r="A1474" s="577">
        <v>456</v>
      </c>
      <c r="B1474" s="73">
        <v>12</v>
      </c>
      <c r="C1474" s="5" t="s">
        <v>602</v>
      </c>
      <c r="D1474" s="5" t="s">
        <v>668</v>
      </c>
      <c r="E1474" s="70" t="s">
        <v>14</v>
      </c>
      <c r="F1474" s="71">
        <v>3.9</v>
      </c>
      <c r="G1474" s="71">
        <v>2E-3</v>
      </c>
      <c r="H1474" s="71">
        <v>0</v>
      </c>
      <c r="I1474" s="71">
        <v>-3.666666666666667E-3</v>
      </c>
      <c r="J1474" s="71">
        <v>0</v>
      </c>
      <c r="K1474" s="71">
        <v>1.1666666666666667E-2</v>
      </c>
      <c r="L1474" s="71">
        <v>1E-3</v>
      </c>
      <c r="M1474" s="72">
        <v>1.0999999999999999E-2</v>
      </c>
      <c r="N1474" s="23">
        <v>-0.51</v>
      </c>
      <c r="O1474" s="16">
        <v>0.54</v>
      </c>
      <c r="P1474" s="15">
        <v>90</v>
      </c>
      <c r="Q1474" s="15">
        <f>IFERROR(Table37[[#This Row],[Total]]/Table37[[#This Row],[Mins]]*Table37[[#This Row],[Adj mins]],0)</f>
        <v>1.8333333333333333</v>
      </c>
      <c r="R1474" s="15">
        <v>0</v>
      </c>
      <c r="S1474" s="16" t="s">
        <v>374</v>
      </c>
      <c r="T1474" s="17">
        <v>5.0000000000000001E-3</v>
      </c>
      <c r="U1474" s="16">
        <v>0</v>
      </c>
      <c r="V1474" s="71">
        <v>0</v>
      </c>
      <c r="W1474" s="401" t="str">
        <f>IF(ISNA(MATCH($D1474,'My Squad'!$C$2:$C$16,0)),"","Yes")</f>
        <v/>
      </c>
    </row>
    <row r="1475" spans="1:23" ht="15.75" thickBot="1" x14ac:dyDescent="0.3">
      <c r="A1475" s="577">
        <v>457</v>
      </c>
      <c r="B1475" s="73">
        <v>12</v>
      </c>
      <c r="C1475" s="5" t="s">
        <v>602</v>
      </c>
      <c r="D1475" s="5" t="s">
        <v>669</v>
      </c>
      <c r="E1475" s="70" t="s">
        <v>14</v>
      </c>
      <c r="F1475" s="71">
        <v>4</v>
      </c>
      <c r="G1475" s="71">
        <v>6.0000000000000001E-3</v>
      </c>
      <c r="H1475" s="71">
        <v>4.0000000000000001E-3</v>
      </c>
      <c r="I1475" s="71">
        <v>-3.4999999999999996E-2</v>
      </c>
      <c r="J1475" s="71">
        <v>0</v>
      </c>
      <c r="K1475" s="71">
        <v>6.7333333333333328E-2</v>
      </c>
      <c r="L1475" s="71">
        <v>2E-3</v>
      </c>
      <c r="M1475" s="72">
        <v>4.4333333333333336E-2</v>
      </c>
      <c r="N1475" s="23">
        <v>-0.48891666666666667</v>
      </c>
      <c r="O1475" s="16">
        <v>3.51</v>
      </c>
      <c r="P1475" s="15">
        <v>90</v>
      </c>
      <c r="Q1475" s="15">
        <f>IFERROR(Table37[[#This Row],[Total]]/Table37[[#This Row],[Mins]]*Table37[[#This Row],[Adj mins]],0)</f>
        <v>1.1367521367521369</v>
      </c>
      <c r="R1475" s="15">
        <v>0.2</v>
      </c>
      <c r="S1475" s="16">
        <v>14</v>
      </c>
      <c r="T1475" s="17">
        <v>2E-3</v>
      </c>
      <c r="U1475" s="16">
        <v>1</v>
      </c>
      <c r="V1475" s="71">
        <v>1</v>
      </c>
      <c r="W1475" s="401" t="str">
        <f>IF(ISNA(MATCH($D1475,'My Squad'!$C$2:$C$16,0)),"","Yes")</f>
        <v/>
      </c>
    </row>
    <row r="1476" spans="1:23" ht="15.75" thickBot="1" x14ac:dyDescent="0.3">
      <c r="A1476" s="577">
        <v>460</v>
      </c>
      <c r="B1476" s="73">
        <v>12</v>
      </c>
      <c r="C1476" s="5" t="s">
        <v>602</v>
      </c>
      <c r="D1476" s="5" t="s">
        <v>670</v>
      </c>
      <c r="E1476" s="70" t="s">
        <v>14</v>
      </c>
      <c r="F1476" s="71">
        <v>3.9</v>
      </c>
      <c r="G1476" s="71">
        <v>2E-3</v>
      </c>
      <c r="H1476" s="71">
        <v>3.0000000000000001E-3</v>
      </c>
      <c r="I1476" s="71">
        <v>-9.3333333333333341E-3</v>
      </c>
      <c r="J1476" s="71">
        <v>0</v>
      </c>
      <c r="K1476" s="71">
        <v>2.6666666666666665E-2</v>
      </c>
      <c r="L1476" s="71">
        <v>2E-3</v>
      </c>
      <c r="M1476" s="72">
        <v>2.4333333333333332E-2</v>
      </c>
      <c r="N1476" s="23">
        <v>-0.5065811965811966</v>
      </c>
      <c r="O1476" s="16">
        <v>1.29</v>
      </c>
      <c r="P1476" s="15">
        <v>90</v>
      </c>
      <c r="Q1476" s="15">
        <f>IFERROR(Table37[[#This Row],[Total]]/Table37[[#This Row],[Mins]]*Table37[[#This Row],[Adj mins]],0)</f>
        <v>1.6976744186046511</v>
      </c>
      <c r="R1476" s="15">
        <v>0</v>
      </c>
      <c r="S1476" s="16" t="s">
        <v>374</v>
      </c>
      <c r="T1476" s="17">
        <v>3.0000000000000001E-3</v>
      </c>
      <c r="U1476" s="16">
        <v>0</v>
      </c>
      <c r="V1476" s="71">
        <v>0</v>
      </c>
      <c r="W1476" s="401" t="str">
        <f>IF(ISNA(MATCH($D1476,'My Squad'!$C$2:$C$16,0)),"","Yes")</f>
        <v/>
      </c>
    </row>
    <row r="1477" spans="1:23" ht="15.75" thickBot="1" x14ac:dyDescent="0.3">
      <c r="A1477" s="577">
        <v>461</v>
      </c>
      <c r="B1477" s="73">
        <v>12</v>
      </c>
      <c r="C1477" s="5" t="s">
        <v>602</v>
      </c>
      <c r="D1477" s="5" t="s">
        <v>671</v>
      </c>
      <c r="E1477" s="70" t="s">
        <v>14</v>
      </c>
      <c r="F1477" s="71">
        <v>4.0999999999999996</v>
      </c>
      <c r="G1477" s="71">
        <v>0.28599999999999998</v>
      </c>
      <c r="H1477" s="71">
        <v>0.109</v>
      </c>
      <c r="I1477" s="71">
        <v>-0.73433333333333328</v>
      </c>
      <c r="J1477" s="71">
        <v>0</v>
      </c>
      <c r="K1477" s="71">
        <v>1.4379999999999999</v>
      </c>
      <c r="L1477" s="71">
        <v>0.109</v>
      </c>
      <c r="M1477" s="72">
        <v>1.2076666666666667</v>
      </c>
      <c r="N1477" s="23">
        <v>-0.19325203252032522</v>
      </c>
      <c r="O1477" s="16">
        <v>80.955333333333328</v>
      </c>
      <c r="P1477" s="15">
        <v>90</v>
      </c>
      <c r="Q1477" s="15">
        <f>IFERROR(Table37[[#This Row],[Total]]/Table37[[#This Row],[Mins]]*Table37[[#This Row],[Adj mins]],0)</f>
        <v>1.3425922113428805</v>
      </c>
      <c r="R1477" s="15">
        <v>7.6</v>
      </c>
      <c r="S1477" s="16">
        <v>76</v>
      </c>
      <c r="T1477" s="17">
        <v>0.10300000000000001</v>
      </c>
      <c r="U1477" s="16">
        <v>16</v>
      </c>
      <c r="V1477" s="71">
        <v>1.8</v>
      </c>
      <c r="W1477" s="401" t="str">
        <f>IF(ISNA(MATCH($D1477,'My Squad'!$C$2:$C$16,0)),"","Yes")</f>
        <v/>
      </c>
    </row>
    <row r="1478" spans="1:23" ht="15.75" thickBot="1" x14ac:dyDescent="0.3">
      <c r="A1478" s="577">
        <v>464</v>
      </c>
      <c r="B1478" s="73">
        <v>12</v>
      </c>
      <c r="C1478" s="5" t="s">
        <v>602</v>
      </c>
      <c r="D1478" s="5" t="s">
        <v>672</v>
      </c>
      <c r="E1478" s="70" t="s">
        <v>14</v>
      </c>
      <c r="F1478" s="71">
        <v>4</v>
      </c>
      <c r="G1478" s="71">
        <v>0</v>
      </c>
      <c r="H1478" s="71">
        <v>0</v>
      </c>
      <c r="I1478" s="71">
        <v>-7.3333333333333332E-3</v>
      </c>
      <c r="J1478" s="71">
        <v>0</v>
      </c>
      <c r="K1478" s="71">
        <v>9.6666666666666672E-3</v>
      </c>
      <c r="L1478" s="71">
        <v>0</v>
      </c>
      <c r="M1478" s="72">
        <v>2.3333333333333335E-3</v>
      </c>
      <c r="N1478" s="23">
        <v>-0.49941666666666668</v>
      </c>
      <c r="O1478" s="16">
        <v>0.51</v>
      </c>
      <c r="P1478" s="15">
        <v>90</v>
      </c>
      <c r="Q1478" s="15">
        <f>IFERROR(Table37[[#This Row],[Total]]/Table37[[#This Row],[Mins]]*Table37[[#This Row],[Adj mins]],0)</f>
        <v>0.41176470588235298</v>
      </c>
      <c r="R1478" s="15">
        <v>0</v>
      </c>
      <c r="S1478" s="16" t="s">
        <v>374</v>
      </c>
      <c r="T1478" s="17">
        <v>1E-3</v>
      </c>
      <c r="U1478" s="16">
        <v>0</v>
      </c>
      <c r="V1478" s="71">
        <v>0</v>
      </c>
      <c r="W1478" s="401" t="str">
        <f>IF(ISNA(MATCH($D1478,'My Squad'!$C$2:$C$16,0)),"","Yes")</f>
        <v/>
      </c>
    </row>
    <row r="1479" spans="1:23" ht="15.75" thickBot="1" x14ac:dyDescent="0.3">
      <c r="A1479" s="577">
        <v>472</v>
      </c>
      <c r="B1479" s="73">
        <v>12</v>
      </c>
      <c r="C1479" s="5" t="s">
        <v>602</v>
      </c>
      <c r="D1479" s="5" t="s">
        <v>673</v>
      </c>
      <c r="E1479" s="70" t="s">
        <v>14</v>
      </c>
      <c r="F1479" s="71">
        <v>4</v>
      </c>
      <c r="G1479" s="71">
        <v>6.0000000000000001E-3</v>
      </c>
      <c r="H1479" s="71">
        <v>5.0000000000000001E-3</v>
      </c>
      <c r="I1479" s="71">
        <v>-0.10366666666666667</v>
      </c>
      <c r="J1479" s="71">
        <v>0</v>
      </c>
      <c r="K1479" s="71">
        <v>0.19400000000000001</v>
      </c>
      <c r="L1479" s="71">
        <v>5.6666666666666671E-3</v>
      </c>
      <c r="M1479" s="72">
        <v>0.107</v>
      </c>
      <c r="N1479" s="23">
        <v>-0.47325</v>
      </c>
      <c r="O1479" s="16">
        <v>10.266</v>
      </c>
      <c r="P1479" s="15">
        <v>90</v>
      </c>
      <c r="Q1479" s="15">
        <f>IFERROR(Table37[[#This Row],[Total]]/Table37[[#This Row],[Mins]]*Table37[[#This Row],[Adj mins]],0)</f>
        <v>0.9380479251899474</v>
      </c>
      <c r="R1479" s="15">
        <v>4.9000000000000004</v>
      </c>
      <c r="S1479" s="16">
        <v>88</v>
      </c>
      <c r="T1479" s="17">
        <v>6.0000000000000001E-3</v>
      </c>
      <c r="U1479" s="16">
        <v>4</v>
      </c>
      <c r="V1479" s="71">
        <v>0.8</v>
      </c>
      <c r="W1479" s="401" t="str">
        <f>IF(ISNA(MATCH($D1479,'My Squad'!$C$2:$C$16,0)),"","Yes")</f>
        <v/>
      </c>
    </row>
    <row r="1480" spans="1:23" ht="15.75" thickBot="1" x14ac:dyDescent="0.3">
      <c r="A1480" s="577">
        <v>477</v>
      </c>
      <c r="B1480" s="73">
        <v>12</v>
      </c>
      <c r="C1480" s="5" t="s">
        <v>602</v>
      </c>
      <c r="D1480" s="5" t="s">
        <v>674</v>
      </c>
      <c r="E1480" s="70" t="s">
        <v>14</v>
      </c>
      <c r="F1480" s="71">
        <v>4</v>
      </c>
      <c r="G1480" s="71">
        <v>0</v>
      </c>
      <c r="H1480" s="71">
        <v>0</v>
      </c>
      <c r="I1480" s="71">
        <v>-2.3333333333333331E-3</v>
      </c>
      <c r="J1480" s="71">
        <v>0</v>
      </c>
      <c r="K1480" s="71">
        <v>1.3000000000000001E-2</v>
      </c>
      <c r="L1480" s="71">
        <v>0</v>
      </c>
      <c r="M1480" s="72">
        <v>1.0666666666666666E-2</v>
      </c>
      <c r="N1480" s="23">
        <v>-0.49733333333333335</v>
      </c>
      <c r="O1480" s="16">
        <v>0.63</v>
      </c>
      <c r="P1480" s="15">
        <v>90</v>
      </c>
      <c r="Q1480" s="15">
        <f>IFERROR(Table37[[#This Row],[Total]]/Table37[[#This Row],[Mins]]*Table37[[#This Row],[Adj mins]],0)</f>
        <v>1.5238095238095235</v>
      </c>
      <c r="R1480" s="15">
        <v>0</v>
      </c>
      <c r="S1480" s="16">
        <v>0</v>
      </c>
      <c r="T1480" s="17">
        <v>1.4999999999999999E-2</v>
      </c>
      <c r="U1480" s="16">
        <v>0</v>
      </c>
      <c r="V1480" s="71">
        <v>0</v>
      </c>
      <c r="W1480" s="401" t="str">
        <f>IF(ISNA(MATCH($D1480,'My Squad'!$C$2:$C$16,0)),"","Yes")</f>
        <v/>
      </c>
    </row>
    <row r="1481" spans="1:23" ht="15.75" thickBot="1" x14ac:dyDescent="0.3">
      <c r="A1481" s="577">
        <v>188</v>
      </c>
      <c r="B1481" s="73">
        <v>12</v>
      </c>
      <c r="C1481" s="5" t="s">
        <v>602</v>
      </c>
      <c r="D1481" s="5" t="s">
        <v>322</v>
      </c>
      <c r="E1481" s="70" t="s">
        <v>13</v>
      </c>
      <c r="F1481" s="71">
        <v>4.5</v>
      </c>
      <c r="G1481" s="71">
        <v>0.1</v>
      </c>
      <c r="H1481" s="71">
        <v>5.7000000000000002E-2</v>
      </c>
      <c r="I1481" s="71">
        <v>1.7000000000000001E-2</v>
      </c>
      <c r="J1481" s="71">
        <v>0</v>
      </c>
      <c r="K1481" s="71">
        <v>0.44266666666666665</v>
      </c>
      <c r="L1481" s="71">
        <v>1.6333333333333332E-2</v>
      </c>
      <c r="M1481" s="72">
        <v>0.63300000000000001</v>
      </c>
      <c r="N1481" s="23">
        <v>-0.30377777777777776</v>
      </c>
      <c r="O1481" s="16">
        <v>22.223333333333333</v>
      </c>
      <c r="P1481" s="15">
        <v>90</v>
      </c>
      <c r="Q1481" s="15">
        <f>IFERROR(Table37[[#This Row],[Total]]/Table37[[#This Row],[Mins]]*Table37[[#This Row],[Adj mins]],0)</f>
        <v>2.5635218239088049</v>
      </c>
      <c r="R1481" s="15">
        <v>1.6</v>
      </c>
      <c r="S1481" s="16">
        <v>47</v>
      </c>
      <c r="T1481" s="17">
        <v>4.0000000000000001E-3</v>
      </c>
      <c r="U1481" s="16">
        <v>4</v>
      </c>
      <c r="V1481" s="71">
        <v>1.3</v>
      </c>
      <c r="W1481" s="401" t="str">
        <f>IF(ISNA(MATCH($D1481,'My Squad'!$C$2:$C$16,0)),"","Yes")</f>
        <v/>
      </c>
    </row>
    <row r="1482" spans="1:23" ht="15.75" thickBot="1" x14ac:dyDescent="0.3">
      <c r="A1482" s="577">
        <v>452</v>
      </c>
      <c r="B1482" s="73">
        <v>12</v>
      </c>
      <c r="C1482" s="5" t="s">
        <v>602</v>
      </c>
      <c r="D1482" s="5" t="s">
        <v>675</v>
      </c>
      <c r="E1482" s="70" t="s">
        <v>13</v>
      </c>
      <c r="F1482" s="71">
        <v>4.9000000000000004</v>
      </c>
      <c r="G1482" s="71">
        <v>0.39</v>
      </c>
      <c r="H1482" s="71">
        <v>0.125</v>
      </c>
      <c r="I1482" s="71">
        <v>4.9000000000000002E-2</v>
      </c>
      <c r="J1482" s="71">
        <v>0</v>
      </c>
      <c r="K1482" s="71">
        <v>1.5166666666666666</v>
      </c>
      <c r="L1482" s="71">
        <v>8.5000000000000006E-2</v>
      </c>
      <c r="M1482" s="72">
        <v>2.1656666666666666</v>
      </c>
      <c r="N1482" s="23">
        <v>3.3809523809523796E-2</v>
      </c>
      <c r="O1482" s="16">
        <v>72.504999999999995</v>
      </c>
      <c r="P1482" s="15">
        <v>90</v>
      </c>
      <c r="Q1482" s="15">
        <f>IFERROR(Table37[[#This Row],[Total]]/Table37[[#This Row],[Mins]]*Table37[[#This Row],[Adj mins]],0)</f>
        <v>2.6882283980415145</v>
      </c>
      <c r="R1482" s="15">
        <v>5.4</v>
      </c>
      <c r="S1482" s="16">
        <v>60</v>
      </c>
      <c r="T1482" s="17">
        <v>1E-3</v>
      </c>
      <c r="U1482" s="16">
        <v>20</v>
      </c>
      <c r="V1482" s="71">
        <v>2.5</v>
      </c>
      <c r="W1482" s="401" t="str">
        <f>IF(ISNA(MATCH($D1482,'My Squad'!$C$2:$C$16,0)),"","Yes")</f>
        <v/>
      </c>
    </row>
    <row r="1483" spans="1:23" ht="15.75" thickBot="1" x14ac:dyDescent="0.3">
      <c r="A1483" s="577">
        <v>459</v>
      </c>
      <c r="B1483" s="73">
        <v>12</v>
      </c>
      <c r="C1483" s="5" t="s">
        <v>602</v>
      </c>
      <c r="D1483" s="5" t="s">
        <v>676</v>
      </c>
      <c r="E1483" s="70" t="s">
        <v>13</v>
      </c>
      <c r="F1483" s="71">
        <v>4.9000000000000004</v>
      </c>
      <c r="G1483" s="71">
        <v>0.20833333333333334</v>
      </c>
      <c r="H1483" s="71">
        <v>0.123</v>
      </c>
      <c r="I1483" s="71">
        <v>3.7333333333333336E-2</v>
      </c>
      <c r="J1483" s="71">
        <v>0</v>
      </c>
      <c r="K1483" s="71">
        <v>1.008</v>
      </c>
      <c r="L1483" s="71">
        <v>3.7666666666666668E-2</v>
      </c>
      <c r="M1483" s="72">
        <v>1.4143333333333334</v>
      </c>
      <c r="N1483" s="23">
        <v>-0.11952380952380949</v>
      </c>
      <c r="O1483" s="16">
        <v>48.744666666666667</v>
      </c>
      <c r="P1483" s="15">
        <v>90</v>
      </c>
      <c r="Q1483" s="15">
        <f>IFERROR(Table37[[#This Row],[Total]]/Table37[[#This Row],[Mins]]*Table37[[#This Row],[Adj mins]],0)</f>
        <v>2.6113626106103918</v>
      </c>
      <c r="R1483" s="15">
        <v>0.7</v>
      </c>
      <c r="S1483" s="16">
        <v>33</v>
      </c>
      <c r="T1483" s="17">
        <v>0</v>
      </c>
      <c r="U1483" s="16">
        <v>1</v>
      </c>
      <c r="V1483" s="71">
        <v>0.5</v>
      </c>
      <c r="W1483" s="401" t="str">
        <f>IF(ISNA(MATCH($D1483,'My Squad'!$C$2:$C$16,0)),"","Yes")</f>
        <v/>
      </c>
    </row>
    <row r="1484" spans="1:23" ht="15.75" thickBot="1" x14ac:dyDescent="0.3">
      <c r="A1484" s="577">
        <v>462</v>
      </c>
      <c r="B1484" s="73">
        <v>12</v>
      </c>
      <c r="C1484" s="5" t="s">
        <v>602</v>
      </c>
      <c r="D1484" s="5" t="s">
        <v>677</v>
      </c>
      <c r="E1484" s="70" t="s">
        <v>13</v>
      </c>
      <c r="F1484" s="71">
        <v>5</v>
      </c>
      <c r="G1484" s="71">
        <v>1.4999999999999999E-2</v>
      </c>
      <c r="H1484" s="71">
        <v>8.0000000000000002E-3</v>
      </c>
      <c r="I1484" s="71">
        <v>2.3333333333333335E-3</v>
      </c>
      <c r="J1484" s="71">
        <v>0</v>
      </c>
      <c r="K1484" s="71">
        <v>6.2E-2</v>
      </c>
      <c r="L1484" s="71">
        <v>4.0000000000000001E-3</v>
      </c>
      <c r="M1484" s="72">
        <v>9.1333333333333336E-2</v>
      </c>
      <c r="N1484" s="23">
        <v>-0.38173333333333337</v>
      </c>
      <c r="O1484" s="16">
        <v>2.88</v>
      </c>
      <c r="P1484" s="15">
        <v>90</v>
      </c>
      <c r="Q1484" s="15">
        <f>IFERROR(Table37[[#This Row],[Total]]/Table37[[#This Row],[Mins]]*Table37[[#This Row],[Adj mins]],0)</f>
        <v>2.8541666666666665</v>
      </c>
      <c r="R1484" s="15">
        <v>0.2</v>
      </c>
      <c r="S1484" s="16">
        <v>9</v>
      </c>
      <c r="T1484" s="17">
        <v>0</v>
      </c>
      <c r="U1484" s="16">
        <v>2</v>
      </c>
      <c r="V1484" s="71">
        <v>1</v>
      </c>
      <c r="W1484" s="401" t="str">
        <f>IF(ISNA(MATCH($D1484,'My Squad'!$C$2:$C$16,0)),"","Yes")</f>
        <v/>
      </c>
    </row>
    <row r="1485" spans="1:23" ht="15.75" thickBot="1" x14ac:dyDescent="0.3">
      <c r="A1485" s="577">
        <v>471</v>
      </c>
      <c r="B1485" s="73">
        <v>12</v>
      </c>
      <c r="C1485" s="5" t="s">
        <v>602</v>
      </c>
      <c r="D1485" s="5" t="s">
        <v>1541</v>
      </c>
      <c r="E1485" s="70" t="s">
        <v>13</v>
      </c>
      <c r="F1485" s="71">
        <v>5</v>
      </c>
      <c r="G1485" s="71">
        <v>7.166666666666667E-2</v>
      </c>
      <c r="H1485" s="71">
        <v>5.8000000000000003E-2</v>
      </c>
      <c r="I1485" s="71">
        <v>1.7000000000000001E-2</v>
      </c>
      <c r="J1485" s="71">
        <v>0</v>
      </c>
      <c r="K1485" s="71">
        <v>0.40866666666666668</v>
      </c>
      <c r="L1485" s="71">
        <v>1.4999999999999999E-2</v>
      </c>
      <c r="M1485" s="72">
        <v>0.57033333333333336</v>
      </c>
      <c r="N1485" s="23">
        <v>-0.28593333333333332</v>
      </c>
      <c r="O1485" s="16">
        <v>20.570333333333334</v>
      </c>
      <c r="P1485" s="15">
        <v>90</v>
      </c>
      <c r="Q1485" s="15">
        <f>IFERROR(Table37[[#This Row],[Total]]/Table37[[#This Row],[Mins]]*Table37[[#This Row],[Adj mins]],0)</f>
        <v>2.4953411871465381</v>
      </c>
      <c r="R1485" s="15">
        <v>2.7</v>
      </c>
      <c r="S1485" s="16">
        <v>60</v>
      </c>
      <c r="T1485" s="17">
        <v>0</v>
      </c>
      <c r="U1485" s="16">
        <v>6</v>
      </c>
      <c r="V1485" s="71">
        <v>1.5</v>
      </c>
      <c r="W1485" s="401" t="str">
        <f>IF(ISNA(MATCH($D1485,'My Squad'!$C$2:$C$16,0)),"","Yes")</f>
        <v/>
      </c>
    </row>
    <row r="1486" spans="1:23" ht="15.75" thickBot="1" x14ac:dyDescent="0.3">
      <c r="A1486" s="577">
        <v>463</v>
      </c>
      <c r="B1486" s="73">
        <v>12</v>
      </c>
      <c r="C1486" s="5" t="s">
        <v>602</v>
      </c>
      <c r="D1486" s="5" t="s">
        <v>218</v>
      </c>
      <c r="E1486" s="70" t="s">
        <v>13</v>
      </c>
      <c r="F1486" s="71">
        <v>5</v>
      </c>
      <c r="G1486" s="71">
        <v>0.22666666666666666</v>
      </c>
      <c r="H1486" s="71">
        <v>0.19500000000000001</v>
      </c>
      <c r="I1486" s="71">
        <v>4.7E-2</v>
      </c>
      <c r="J1486" s="71">
        <v>0</v>
      </c>
      <c r="K1486" s="71">
        <v>1.3159999999999998</v>
      </c>
      <c r="L1486" s="71">
        <v>5.5E-2</v>
      </c>
      <c r="M1486" s="72">
        <v>1.8396666666666666</v>
      </c>
      <c r="N1486" s="23">
        <v>-3.2066666666666688E-2</v>
      </c>
      <c r="O1486" s="16">
        <v>67.650999999999996</v>
      </c>
      <c r="P1486" s="15">
        <v>90</v>
      </c>
      <c r="Q1486" s="15">
        <f>IFERROR(Table37[[#This Row],[Total]]/Table37[[#This Row],[Mins]]*Table37[[#This Row],[Adj mins]],0)</f>
        <v>2.4474139332751919</v>
      </c>
      <c r="R1486" s="15">
        <v>1.9</v>
      </c>
      <c r="S1486" s="16">
        <v>35</v>
      </c>
      <c r="T1486" s="17">
        <v>0</v>
      </c>
      <c r="U1486" s="16">
        <v>9</v>
      </c>
      <c r="V1486" s="71">
        <v>1.8</v>
      </c>
      <c r="W1486" s="401" t="str">
        <f>IF(ISNA(MATCH($D1486,'My Squad'!$C$2:$C$16,0)),"","Yes")</f>
        <v/>
      </c>
    </row>
    <row r="1487" spans="1:23" ht="15.75" thickBot="1" x14ac:dyDescent="0.3">
      <c r="A1487" s="577">
        <v>518</v>
      </c>
      <c r="B1487" s="73">
        <v>12</v>
      </c>
      <c r="C1487" s="5" t="s">
        <v>602</v>
      </c>
      <c r="D1487" s="5" t="s">
        <v>678</v>
      </c>
      <c r="E1487" s="70" t="s">
        <v>13</v>
      </c>
      <c r="F1487" s="71">
        <v>4.8</v>
      </c>
      <c r="G1487" s="71">
        <v>0.11333333333333333</v>
      </c>
      <c r="H1487" s="71">
        <v>0.21299999999999999</v>
      </c>
      <c r="I1487" s="71">
        <v>5.9666666666666666E-2</v>
      </c>
      <c r="J1487" s="71">
        <v>0</v>
      </c>
      <c r="K1487" s="71">
        <v>1.542</v>
      </c>
      <c r="L1487" s="71">
        <v>3.4666666666666665E-2</v>
      </c>
      <c r="M1487" s="72">
        <v>1.9626666666666666</v>
      </c>
      <c r="N1487" s="23">
        <v>-7.7777777777778001E-3</v>
      </c>
      <c r="O1487" s="16">
        <v>84.054666666666662</v>
      </c>
      <c r="P1487" s="15">
        <v>90</v>
      </c>
      <c r="Q1487" s="15">
        <f>IFERROR(Table37[[#This Row],[Total]]/Table37[[#This Row],[Mins]]*Table37[[#This Row],[Adj mins]],0)</f>
        <v>2.101489506828889</v>
      </c>
      <c r="R1487" s="15">
        <v>9</v>
      </c>
      <c r="S1487" s="16">
        <v>90</v>
      </c>
      <c r="T1487" s="17">
        <v>1E-3</v>
      </c>
      <c r="U1487" s="16">
        <v>14</v>
      </c>
      <c r="V1487" s="71">
        <v>1.6</v>
      </c>
      <c r="W1487" s="401" t="str">
        <f>IF(ISNA(MATCH($D1487,'My Squad'!$C$2:$C$16,0)),"","Yes")</f>
        <v/>
      </c>
    </row>
    <row r="1488" spans="1:23" ht="15.75" thickBot="1" x14ac:dyDescent="0.3">
      <c r="A1488" s="577">
        <v>451</v>
      </c>
      <c r="B1488" s="73">
        <v>12</v>
      </c>
      <c r="C1488" s="5" t="s">
        <v>602</v>
      </c>
      <c r="D1488" s="5" t="s">
        <v>679</v>
      </c>
      <c r="E1488" s="70" t="s">
        <v>13</v>
      </c>
      <c r="F1488" s="71">
        <v>4.5</v>
      </c>
      <c r="G1488" s="71">
        <v>6.6666666666666671E-3</v>
      </c>
      <c r="H1488" s="71">
        <v>4.0000000000000001E-3</v>
      </c>
      <c r="I1488" s="71">
        <v>1.3333333333333333E-3</v>
      </c>
      <c r="J1488" s="71">
        <v>0</v>
      </c>
      <c r="K1488" s="71">
        <v>2.6000000000000002E-2</v>
      </c>
      <c r="L1488" s="71">
        <v>2.3333333333333335E-3</v>
      </c>
      <c r="M1488" s="72">
        <v>4.0333333333333332E-2</v>
      </c>
      <c r="N1488" s="23">
        <v>-0.43548148148148147</v>
      </c>
      <c r="O1488" s="16">
        <v>1.26</v>
      </c>
      <c r="P1488" s="15">
        <v>90</v>
      </c>
      <c r="Q1488" s="15">
        <f>IFERROR(Table37[[#This Row],[Total]]/Table37[[#This Row],[Mins]]*Table37[[#This Row],[Adj mins]],0)</f>
        <v>2.8809523809523809</v>
      </c>
      <c r="R1488" s="15">
        <v>0.1</v>
      </c>
      <c r="S1488" s="16">
        <v>10</v>
      </c>
      <c r="T1488" s="17">
        <v>1E-3</v>
      </c>
      <c r="U1488" s="16">
        <v>1</v>
      </c>
      <c r="V1488" s="71">
        <v>1</v>
      </c>
      <c r="W1488" s="401" t="str">
        <f>IF(ISNA(MATCH($D1488,'My Squad'!$C$2:$C$16,0)),"","Yes")</f>
        <v/>
      </c>
    </row>
    <row r="1489" spans="1:23" ht="15.75" thickBot="1" x14ac:dyDescent="0.3">
      <c r="A1489" s="577">
        <v>584</v>
      </c>
      <c r="B1489" s="73">
        <v>12</v>
      </c>
      <c r="C1489" s="5" t="s">
        <v>602</v>
      </c>
      <c r="D1489" s="5" t="s">
        <v>1542</v>
      </c>
      <c r="E1489" s="70" t="s">
        <v>13</v>
      </c>
      <c r="F1489" s="71">
        <v>5.0999999999999996</v>
      </c>
      <c r="G1489" s="71">
        <v>0.13</v>
      </c>
      <c r="H1489" s="71">
        <v>2.7E-2</v>
      </c>
      <c r="I1489" s="71">
        <v>1.4999999999999999E-2</v>
      </c>
      <c r="J1489" s="71">
        <v>0</v>
      </c>
      <c r="K1489" s="71">
        <v>0.33766666666666667</v>
      </c>
      <c r="L1489" s="71">
        <v>1.4333333333333333E-2</v>
      </c>
      <c r="M1489" s="72">
        <v>0.52400000000000002</v>
      </c>
      <c r="N1489" s="23">
        <v>-0.28941176470588237</v>
      </c>
      <c r="O1489" s="16">
        <v>17.435333333333332</v>
      </c>
      <c r="P1489" s="15">
        <v>90</v>
      </c>
      <c r="Q1489" s="15">
        <f>IFERROR(Table37[[#This Row],[Total]]/Table37[[#This Row],[Mins]]*Table37[[#This Row],[Adj mins]],0)</f>
        <v>2.7048522158069819</v>
      </c>
      <c r="R1489" s="15">
        <v>4.3</v>
      </c>
      <c r="S1489" s="16">
        <v>65</v>
      </c>
      <c r="T1489" s="17">
        <v>2E-3</v>
      </c>
      <c r="U1489" s="16">
        <v>9</v>
      </c>
      <c r="V1489" s="71">
        <v>1.5</v>
      </c>
      <c r="W1489" s="401" t="str">
        <f>IF(ISNA(MATCH($D1489,'My Squad'!$C$2:$C$16,0)),"","Yes")</f>
        <v/>
      </c>
    </row>
    <row r="1490" spans="1:23" ht="15.75" thickBot="1" x14ac:dyDescent="0.3">
      <c r="A1490" s="577">
        <v>515</v>
      </c>
      <c r="B1490" s="73">
        <v>12</v>
      </c>
      <c r="C1490" s="5" t="s">
        <v>602</v>
      </c>
      <c r="D1490" s="5" t="s">
        <v>366</v>
      </c>
      <c r="E1490" s="70" t="s">
        <v>13</v>
      </c>
      <c r="F1490" s="71">
        <v>4.8</v>
      </c>
      <c r="G1490" s="71">
        <v>0.36499999999999999</v>
      </c>
      <c r="H1490" s="71">
        <v>6.8000000000000005E-2</v>
      </c>
      <c r="I1490" s="71">
        <v>2.5333333333333333E-2</v>
      </c>
      <c r="J1490" s="71">
        <v>0</v>
      </c>
      <c r="K1490" s="71">
        <v>0.80266666666666664</v>
      </c>
      <c r="L1490" s="71">
        <v>3.5000000000000003E-2</v>
      </c>
      <c r="M1490" s="72">
        <v>1.296</v>
      </c>
      <c r="N1490" s="23">
        <v>-0.14666666666666667</v>
      </c>
      <c r="O1490" s="16">
        <v>38.404000000000003</v>
      </c>
      <c r="P1490" s="15">
        <v>90</v>
      </c>
      <c r="Q1490" s="15">
        <f>IFERROR(Table37[[#This Row],[Total]]/Table37[[#This Row],[Mins]]*Table37[[#This Row],[Adj mins]],0)</f>
        <v>3.0371836267055512</v>
      </c>
      <c r="R1490" s="15">
        <v>0.8</v>
      </c>
      <c r="S1490" s="16">
        <v>36</v>
      </c>
      <c r="T1490" s="17">
        <v>0</v>
      </c>
      <c r="U1490" s="16">
        <v>1</v>
      </c>
      <c r="V1490" s="71">
        <v>0.5</v>
      </c>
      <c r="W1490" s="401" t="str">
        <f>IF(ISNA(MATCH($D1490,'My Squad'!$C$2:$C$16,0)),"","Yes")</f>
        <v/>
      </c>
    </row>
    <row r="1491" spans="1:23" ht="15.75" thickBot="1" x14ac:dyDescent="0.3">
      <c r="A1491" s="577">
        <v>608</v>
      </c>
      <c r="B1491" s="73">
        <v>12</v>
      </c>
      <c r="C1491" s="5" t="s">
        <v>602</v>
      </c>
      <c r="D1491" s="5" t="s">
        <v>1543</v>
      </c>
      <c r="E1491" s="70" t="s">
        <v>13</v>
      </c>
      <c r="F1491" s="71">
        <v>4.5999999999999996</v>
      </c>
      <c r="G1491" s="71">
        <v>0.35</v>
      </c>
      <c r="H1491" s="71">
        <v>0.20200000000000001</v>
      </c>
      <c r="I1491" s="71">
        <v>4.8000000000000001E-2</v>
      </c>
      <c r="J1491" s="71">
        <v>0</v>
      </c>
      <c r="K1491" s="71">
        <v>1.1919999999999999</v>
      </c>
      <c r="L1491" s="71">
        <v>5.8666666666666666E-2</v>
      </c>
      <c r="M1491" s="72">
        <v>1.8506666666666667</v>
      </c>
      <c r="N1491" s="23">
        <v>-3.2463768115942031E-2</v>
      </c>
      <c r="O1491" s="16">
        <v>71.552666666666667</v>
      </c>
      <c r="P1491" s="15">
        <v>90</v>
      </c>
      <c r="Q1491" s="15">
        <f>IFERROR(Table37[[#This Row],[Total]]/Table37[[#This Row],[Mins]]*Table37[[#This Row],[Adj mins]],0)</f>
        <v>2.3277958426893011</v>
      </c>
      <c r="R1491" s="15">
        <v>5.5</v>
      </c>
      <c r="S1491" s="16">
        <v>55</v>
      </c>
      <c r="T1491" s="17">
        <v>3.3000000000000002E-2</v>
      </c>
      <c r="U1491" s="16">
        <v>20</v>
      </c>
      <c r="V1491" s="71">
        <v>2.2000000000000002</v>
      </c>
      <c r="W1491" s="401" t="str">
        <f>IF(ISNA(MATCH($D1491,'My Squad'!$C$2:$C$16,0)),"","Yes")</f>
        <v/>
      </c>
    </row>
    <row r="1492" spans="1:23" ht="15.75" thickBot="1" x14ac:dyDescent="0.3">
      <c r="A1492" s="577">
        <v>27</v>
      </c>
      <c r="B1492" s="73">
        <v>12</v>
      </c>
      <c r="C1492" s="5" t="s">
        <v>602</v>
      </c>
      <c r="D1492" s="5" t="s">
        <v>1544</v>
      </c>
      <c r="E1492" s="70" t="s">
        <v>15</v>
      </c>
      <c r="F1492" s="71">
        <v>5</v>
      </c>
      <c r="G1492" s="71">
        <v>0.58133333333333337</v>
      </c>
      <c r="H1492" s="71">
        <v>0.113</v>
      </c>
      <c r="I1492" s="71">
        <v>0</v>
      </c>
      <c r="J1492" s="71">
        <v>0</v>
      </c>
      <c r="K1492" s="71">
        <v>1.3129999999999999</v>
      </c>
      <c r="L1492" s="71">
        <v>0.15866666666666668</v>
      </c>
      <c r="M1492" s="72">
        <v>2.1659999999999999</v>
      </c>
      <c r="N1492" s="23">
        <v>3.3199999999999986E-2</v>
      </c>
      <c r="O1492" s="16">
        <v>62.212666666666664</v>
      </c>
      <c r="P1492" s="15">
        <v>90</v>
      </c>
      <c r="Q1492" s="15">
        <f>IFERROR(Table37[[#This Row],[Total]]/Table37[[#This Row],[Mins]]*Table37[[#This Row],[Adj mins]],0)</f>
        <v>3.1334454934150604</v>
      </c>
      <c r="R1492" s="15">
        <v>4.9000000000000004</v>
      </c>
      <c r="S1492" s="16">
        <v>49</v>
      </c>
      <c r="T1492" s="17">
        <v>2.4E-2</v>
      </c>
      <c r="U1492" s="16">
        <v>23</v>
      </c>
      <c r="V1492" s="71">
        <v>2.6</v>
      </c>
      <c r="W1492" s="401" t="str">
        <f>IF(ISNA(MATCH($D1492,'My Squad'!$C$2:$C$16,0)),"","Yes")</f>
        <v/>
      </c>
    </row>
    <row r="1493" spans="1:23" ht="15.75" thickBot="1" x14ac:dyDescent="0.3">
      <c r="A1493" s="577">
        <v>453</v>
      </c>
      <c r="B1493" s="73">
        <v>12</v>
      </c>
      <c r="C1493" s="5" t="s">
        <v>602</v>
      </c>
      <c r="D1493" s="5" t="s">
        <v>680</v>
      </c>
      <c r="E1493" s="70" t="s">
        <v>15</v>
      </c>
      <c r="F1493" s="71">
        <v>5.2</v>
      </c>
      <c r="G1493" s="71">
        <v>0.22666666666666666</v>
      </c>
      <c r="H1493" s="71">
        <v>0.04</v>
      </c>
      <c r="I1493" s="71">
        <v>0</v>
      </c>
      <c r="J1493" s="71">
        <v>0</v>
      </c>
      <c r="K1493" s="71">
        <v>0.53266666666666662</v>
      </c>
      <c r="L1493" s="71">
        <v>5.566666666666667E-2</v>
      </c>
      <c r="M1493" s="72">
        <v>0.85499999999999998</v>
      </c>
      <c r="N1493" s="23">
        <v>-0.22019230769230769</v>
      </c>
      <c r="O1493" s="16">
        <v>26.399666666666668</v>
      </c>
      <c r="P1493" s="15">
        <v>90</v>
      </c>
      <c r="Q1493" s="15">
        <f>IFERROR(Table37[[#This Row],[Total]]/Table37[[#This Row],[Mins]]*Table37[[#This Row],[Adj mins]],0)</f>
        <v>2.9148095304233639</v>
      </c>
      <c r="R1493" s="15">
        <v>3.1</v>
      </c>
      <c r="S1493" s="16">
        <v>46</v>
      </c>
      <c r="T1493" s="17">
        <v>6.0000000000000001E-3</v>
      </c>
      <c r="U1493" s="16">
        <v>6</v>
      </c>
      <c r="V1493" s="71">
        <v>1</v>
      </c>
      <c r="W1493" s="401" t="str">
        <f>IF(ISNA(MATCH($D1493,'My Squad'!$C$2:$C$16,0)),"","Yes")</f>
        <v/>
      </c>
    </row>
    <row r="1494" spans="1:23" ht="15.75" thickBot="1" x14ac:dyDescent="0.3">
      <c r="A1494" s="577">
        <v>470</v>
      </c>
      <c r="B1494" s="73">
        <v>12</v>
      </c>
      <c r="C1494" s="5" t="s">
        <v>602</v>
      </c>
      <c r="D1494" s="5" t="s">
        <v>681</v>
      </c>
      <c r="E1494" s="70" t="s">
        <v>15</v>
      </c>
      <c r="F1494" s="71">
        <v>4.9000000000000004</v>
      </c>
      <c r="G1494" s="71">
        <v>9.3333333333333341E-3</v>
      </c>
      <c r="H1494" s="71">
        <v>3.0000000000000001E-3</v>
      </c>
      <c r="I1494" s="71">
        <v>0</v>
      </c>
      <c r="J1494" s="71">
        <v>0</v>
      </c>
      <c r="K1494" s="71">
        <v>2.7333333333333334E-2</v>
      </c>
      <c r="L1494" s="71">
        <v>3.0000000000000001E-3</v>
      </c>
      <c r="M1494" s="72">
        <v>4.2666666666666665E-2</v>
      </c>
      <c r="N1494" s="23">
        <v>-0.39945578231292517</v>
      </c>
      <c r="O1494" s="16">
        <v>1.29</v>
      </c>
      <c r="P1494" s="15">
        <v>90</v>
      </c>
      <c r="Q1494" s="15">
        <f>IFERROR(Table37[[#This Row],[Total]]/Table37[[#This Row],[Mins]]*Table37[[#This Row],[Adj mins]],0)</f>
        <v>2.9767441860465116</v>
      </c>
      <c r="R1494" s="15">
        <v>0.5</v>
      </c>
      <c r="S1494" s="16">
        <v>15</v>
      </c>
      <c r="T1494" s="17">
        <v>2E-3</v>
      </c>
      <c r="U1494" s="16">
        <v>3</v>
      </c>
      <c r="V1494" s="71">
        <v>1</v>
      </c>
      <c r="W1494" s="401" t="str">
        <f>IF(ISNA(MATCH($D1494,'My Squad'!$C$2:$C$16,0)),"","Yes")</f>
        <v/>
      </c>
    </row>
    <row r="1495" spans="1:23" ht="15.75" thickBot="1" x14ac:dyDescent="0.3">
      <c r="A1495" s="577">
        <v>510</v>
      </c>
      <c r="B1495" s="73">
        <v>12</v>
      </c>
      <c r="C1495" s="5" t="s">
        <v>28</v>
      </c>
      <c r="D1495" s="5" t="s">
        <v>360</v>
      </c>
      <c r="E1495" s="70" t="s">
        <v>16</v>
      </c>
      <c r="F1495" s="71">
        <v>4</v>
      </c>
      <c r="G1495" s="71">
        <v>0</v>
      </c>
      <c r="H1495" s="71">
        <v>0</v>
      </c>
      <c r="I1495" s="71">
        <v>0</v>
      </c>
      <c r="J1495" s="71">
        <v>0</v>
      </c>
      <c r="K1495" s="71">
        <v>0</v>
      </c>
      <c r="L1495" s="71">
        <v>0</v>
      </c>
      <c r="M1495" s="72">
        <v>0</v>
      </c>
      <c r="N1495" s="23">
        <v>-0.5</v>
      </c>
      <c r="O1495" s="16">
        <v>0</v>
      </c>
      <c r="P1495" s="15">
        <v>90</v>
      </c>
      <c r="Q1495" s="15">
        <f>IFERROR(Table37[[#This Row],[Total]]/Table37[[#This Row],[Mins]]*Table37[[#This Row],[Adj mins]],0)</f>
        <v>0</v>
      </c>
      <c r="R1495" s="15">
        <v>0</v>
      </c>
      <c r="S1495" s="16" t="s">
        <v>374</v>
      </c>
      <c r="T1495" s="17">
        <v>1.4999999999999999E-2</v>
      </c>
      <c r="U1495" s="16">
        <v>0</v>
      </c>
      <c r="V1495" s="71">
        <v>0</v>
      </c>
      <c r="W1495" s="401" t="str">
        <f>IF(ISNA(MATCH($D1495,'My Squad'!$C$2:$C$16,0)),"","Yes")</f>
        <v/>
      </c>
    </row>
    <row r="1496" spans="1:23" ht="15.75" thickBot="1" x14ac:dyDescent="0.3">
      <c r="A1496" s="577">
        <v>479</v>
      </c>
      <c r="B1496" s="73">
        <v>12</v>
      </c>
      <c r="C1496" s="5" t="s">
        <v>28</v>
      </c>
      <c r="D1496" s="5" t="s">
        <v>287</v>
      </c>
      <c r="E1496" s="70" t="s">
        <v>16</v>
      </c>
      <c r="F1496" s="71">
        <v>4</v>
      </c>
      <c r="G1496" s="71">
        <v>0</v>
      </c>
      <c r="H1496" s="71">
        <v>0</v>
      </c>
      <c r="I1496" s="71">
        <v>-4.333333333333334E-3</v>
      </c>
      <c r="J1496" s="71">
        <v>6.0000000000000001E-3</v>
      </c>
      <c r="K1496" s="71">
        <v>8.0000000000000002E-3</v>
      </c>
      <c r="L1496" s="71">
        <v>6.6666666666666664E-4</v>
      </c>
      <c r="M1496" s="72">
        <v>1.0333333333333333E-2</v>
      </c>
      <c r="N1496" s="23">
        <v>-0.49741666666666667</v>
      </c>
      <c r="O1496" s="16">
        <v>0.36</v>
      </c>
      <c r="P1496" s="15">
        <v>90</v>
      </c>
      <c r="Q1496" s="15">
        <f>IFERROR(Table37[[#This Row],[Total]]/Table37[[#This Row],[Mins]]*Table37[[#This Row],[Adj mins]],0)</f>
        <v>2.5833333333333335</v>
      </c>
      <c r="R1496" s="15">
        <v>0</v>
      </c>
      <c r="S1496" s="16">
        <v>0</v>
      </c>
      <c r="T1496" s="17">
        <v>5.0000000000000001E-3</v>
      </c>
      <c r="U1496" s="16">
        <v>0</v>
      </c>
      <c r="V1496" s="71">
        <v>0</v>
      </c>
      <c r="W1496" s="401" t="str">
        <f>IF(ISNA(MATCH($D1496,'My Squad'!$C$2:$C$16,0)),"","Yes")</f>
        <v/>
      </c>
    </row>
    <row r="1497" spans="1:23" ht="15.75" thickBot="1" x14ac:dyDescent="0.3">
      <c r="A1497" s="577">
        <v>488</v>
      </c>
      <c r="B1497" s="73">
        <v>12</v>
      </c>
      <c r="C1497" s="5" t="s">
        <v>28</v>
      </c>
      <c r="D1497" s="5" t="s">
        <v>274</v>
      </c>
      <c r="E1497" s="70" t="s">
        <v>16</v>
      </c>
      <c r="F1497" s="71">
        <v>4.4000000000000004</v>
      </c>
      <c r="G1497" s="71">
        <v>0</v>
      </c>
      <c r="H1497" s="71">
        <v>0</v>
      </c>
      <c r="I1497" s="71">
        <v>-3.5666666666666666E-2</v>
      </c>
      <c r="J1497" s="71">
        <v>6.3E-2</v>
      </c>
      <c r="K1497" s="71">
        <v>0.10100000000000001</v>
      </c>
      <c r="L1497" s="71">
        <v>1.3333333333333333E-3</v>
      </c>
      <c r="M1497" s="72">
        <v>0.12966666666666668</v>
      </c>
      <c r="N1497" s="23">
        <v>-0.42507575757575755</v>
      </c>
      <c r="O1497" s="16">
        <v>4.62</v>
      </c>
      <c r="P1497" s="15">
        <v>90</v>
      </c>
      <c r="Q1497" s="15">
        <f>IFERROR(Table37[[#This Row],[Total]]/Table37[[#This Row],[Mins]]*Table37[[#This Row],[Adj mins]],0)</f>
        <v>2.5259740259740262</v>
      </c>
      <c r="R1497" s="15">
        <v>0</v>
      </c>
      <c r="S1497" s="16">
        <v>0</v>
      </c>
      <c r="T1497" s="17">
        <v>2E-3</v>
      </c>
      <c r="U1497" s="16">
        <v>0</v>
      </c>
      <c r="V1497" s="71">
        <v>0</v>
      </c>
      <c r="W1497" s="401" t="str">
        <f>IF(ISNA(MATCH($D1497,'My Squad'!$C$2:$C$16,0)),"","Yes")</f>
        <v/>
      </c>
    </row>
    <row r="1498" spans="1:23" ht="15.75" thickBot="1" x14ac:dyDescent="0.3">
      <c r="A1498" s="577">
        <v>508</v>
      </c>
      <c r="B1498" s="73">
        <v>12</v>
      </c>
      <c r="C1498" s="5" t="s">
        <v>28</v>
      </c>
      <c r="D1498" s="5" t="s">
        <v>115</v>
      </c>
      <c r="E1498" s="70" t="s">
        <v>16</v>
      </c>
      <c r="F1498" s="71">
        <v>5</v>
      </c>
      <c r="G1498" s="71">
        <v>0</v>
      </c>
      <c r="H1498" s="71">
        <v>0</v>
      </c>
      <c r="I1498" s="71">
        <v>-0.49833333333333335</v>
      </c>
      <c r="J1498" s="71">
        <v>1.1923333333333332</v>
      </c>
      <c r="K1498" s="71">
        <v>1.9043333333333332</v>
      </c>
      <c r="L1498" s="71">
        <v>0.22233333333333333</v>
      </c>
      <c r="M1498" s="72">
        <v>2.8206666666666669</v>
      </c>
      <c r="N1498" s="23">
        <v>0.16413333333333338</v>
      </c>
      <c r="O1498" s="16">
        <v>84.907333333333327</v>
      </c>
      <c r="P1498" s="15">
        <v>90</v>
      </c>
      <c r="Q1498" s="15">
        <f>IFERROR(Table37[[#This Row],[Total]]/Table37[[#This Row],[Mins]]*Table37[[#This Row],[Adj mins]],0)</f>
        <v>2.9898477555923719</v>
      </c>
      <c r="R1498" s="15">
        <v>9</v>
      </c>
      <c r="S1498" s="16">
        <v>90</v>
      </c>
      <c r="T1498" s="17">
        <v>3.6000000000000004E-2</v>
      </c>
      <c r="U1498" s="16">
        <v>26</v>
      </c>
      <c r="V1498" s="71">
        <v>2.9</v>
      </c>
      <c r="W1498" s="401" t="str">
        <f>IF(ISNA(MATCH($D1498,'My Squad'!$C$2:$C$16,0)),"","Yes")</f>
        <v/>
      </c>
    </row>
    <row r="1499" spans="1:23" ht="15.75" thickBot="1" x14ac:dyDescent="0.3">
      <c r="A1499" s="577">
        <v>484</v>
      </c>
      <c r="B1499" s="73">
        <v>12</v>
      </c>
      <c r="C1499" s="5" t="s">
        <v>28</v>
      </c>
      <c r="D1499" s="5" t="s">
        <v>104</v>
      </c>
      <c r="E1499" s="70" t="s">
        <v>14</v>
      </c>
      <c r="F1499" s="71">
        <v>4.3</v>
      </c>
      <c r="G1499" s="71">
        <v>0.01</v>
      </c>
      <c r="H1499" s="71">
        <v>1.0999999999999999E-2</v>
      </c>
      <c r="I1499" s="71">
        <v>-3.0666666666666668E-2</v>
      </c>
      <c r="J1499" s="71">
        <v>0</v>
      </c>
      <c r="K1499" s="71">
        <v>6.9999999999999993E-2</v>
      </c>
      <c r="L1499" s="71">
        <v>3.0000000000000001E-3</v>
      </c>
      <c r="M1499" s="72">
        <v>6.3333333333333339E-2</v>
      </c>
      <c r="N1499" s="23">
        <v>-0.45038759689922486</v>
      </c>
      <c r="O1499" s="16">
        <v>3.4763333333333333</v>
      </c>
      <c r="P1499" s="15">
        <v>90</v>
      </c>
      <c r="Q1499" s="15">
        <f>IFERROR(Table37[[#This Row],[Total]]/Table37[[#This Row],[Mins]]*Table37[[#This Row],[Adj mins]],0)</f>
        <v>1.6396586441653085</v>
      </c>
      <c r="R1499" s="15">
        <v>0</v>
      </c>
      <c r="S1499" s="16">
        <v>0</v>
      </c>
      <c r="T1499" s="17">
        <v>2E-3</v>
      </c>
      <c r="U1499" s="16">
        <v>0</v>
      </c>
      <c r="V1499" s="71">
        <v>0</v>
      </c>
      <c r="W1499" s="401" t="str">
        <f>IF(ISNA(MATCH($D1499,'My Squad'!$C$2:$C$16,0)),"","Yes")</f>
        <v/>
      </c>
    </row>
    <row r="1500" spans="1:23" ht="15.75" thickBot="1" x14ac:dyDescent="0.3">
      <c r="A1500" s="577">
        <v>498</v>
      </c>
      <c r="B1500" s="73">
        <v>12</v>
      </c>
      <c r="C1500" s="5" t="s">
        <v>28</v>
      </c>
      <c r="D1500" s="5" t="s">
        <v>126</v>
      </c>
      <c r="E1500" s="70" t="s">
        <v>14</v>
      </c>
      <c r="F1500" s="71">
        <v>5.0999999999999996</v>
      </c>
      <c r="G1500" s="71">
        <v>0.31</v>
      </c>
      <c r="H1500" s="71">
        <v>9.7000000000000003E-2</v>
      </c>
      <c r="I1500" s="71">
        <v>-0.5109999999999999</v>
      </c>
      <c r="J1500" s="71">
        <v>0</v>
      </c>
      <c r="K1500" s="71">
        <v>1.5943333333333334</v>
      </c>
      <c r="L1500" s="71">
        <v>0.10566666666666667</v>
      </c>
      <c r="M1500" s="72">
        <v>1.5960000000000001</v>
      </c>
      <c r="N1500" s="23">
        <v>-7.9215686274509797E-2</v>
      </c>
      <c r="O1500" s="16">
        <v>84.928666666666672</v>
      </c>
      <c r="P1500" s="15">
        <v>90</v>
      </c>
      <c r="Q1500" s="15">
        <f>IFERROR(Table37[[#This Row],[Total]]/Table37[[#This Row],[Mins]]*Table37[[#This Row],[Adj mins]],0)</f>
        <v>1.6913017198747184</v>
      </c>
      <c r="R1500" s="15">
        <v>9</v>
      </c>
      <c r="S1500" s="16">
        <v>90</v>
      </c>
      <c r="T1500" s="17">
        <v>0.10199999999999999</v>
      </c>
      <c r="U1500" s="16">
        <v>32</v>
      </c>
      <c r="V1500" s="71">
        <v>3.6</v>
      </c>
      <c r="W1500" s="401" t="str">
        <f>IF(ISNA(MATCH($D1500,'My Squad'!$C$2:$C$16,0)),"","Yes")</f>
        <v/>
      </c>
    </row>
    <row r="1501" spans="1:23" ht="15.75" thickBot="1" x14ac:dyDescent="0.3">
      <c r="A1501" s="577">
        <v>504</v>
      </c>
      <c r="B1501" s="73">
        <v>12</v>
      </c>
      <c r="C1501" s="5" t="s">
        <v>28</v>
      </c>
      <c r="D1501" s="5" t="s">
        <v>1068</v>
      </c>
      <c r="E1501" s="70" t="s">
        <v>14</v>
      </c>
      <c r="F1501" s="71">
        <v>4.4000000000000004</v>
      </c>
      <c r="G1501" s="71">
        <v>0</v>
      </c>
      <c r="H1501" s="71">
        <v>2E-3</v>
      </c>
      <c r="I1501" s="71">
        <v>-6.0000000000000001E-3</v>
      </c>
      <c r="J1501" s="71">
        <v>0</v>
      </c>
      <c r="K1501" s="71">
        <v>1.3333333333333332E-2</v>
      </c>
      <c r="L1501" s="71">
        <v>0</v>
      </c>
      <c r="M1501" s="72">
        <v>9.3333333333333341E-3</v>
      </c>
      <c r="N1501" s="23">
        <v>-0.4524242424242424</v>
      </c>
      <c r="O1501" s="16">
        <v>0.69</v>
      </c>
      <c r="P1501" s="15">
        <v>90</v>
      </c>
      <c r="Q1501" s="15">
        <f>IFERROR(Table37[[#This Row],[Total]]/Table37[[#This Row],[Mins]]*Table37[[#This Row],[Adj mins]],0)</f>
        <v>1.2173913043478264</v>
      </c>
      <c r="R1501" s="15">
        <v>0.7</v>
      </c>
      <c r="S1501" s="16">
        <v>21</v>
      </c>
      <c r="T1501" s="17">
        <v>1E-3</v>
      </c>
      <c r="U1501" s="16">
        <v>2</v>
      </c>
      <c r="V1501" s="71">
        <v>0.7</v>
      </c>
      <c r="W1501" s="401" t="str">
        <f>IF(ISNA(MATCH($D1501,'My Squad'!$C$2:$C$16,0)),"","Yes")</f>
        <v/>
      </c>
    </row>
    <row r="1502" spans="1:23" ht="15.75" thickBot="1" x14ac:dyDescent="0.3">
      <c r="A1502" s="577">
        <v>486</v>
      </c>
      <c r="B1502" s="73">
        <v>12</v>
      </c>
      <c r="C1502" s="5" t="s">
        <v>28</v>
      </c>
      <c r="D1502" s="5" t="s">
        <v>540</v>
      </c>
      <c r="E1502" s="70" t="s">
        <v>14</v>
      </c>
      <c r="F1502" s="71">
        <v>4.3</v>
      </c>
      <c r="G1502" s="71">
        <v>0.01</v>
      </c>
      <c r="H1502" s="71">
        <v>0</v>
      </c>
      <c r="I1502" s="71">
        <v>-7.3666666666666672E-2</v>
      </c>
      <c r="J1502" s="71">
        <v>0</v>
      </c>
      <c r="K1502" s="71">
        <v>0.30133333333333334</v>
      </c>
      <c r="L1502" s="71">
        <v>6.0000000000000001E-3</v>
      </c>
      <c r="M1502" s="72">
        <v>0.24366666666666667</v>
      </c>
      <c r="N1502" s="23">
        <v>-0.40844961240310079</v>
      </c>
      <c r="O1502" s="16">
        <v>14.77</v>
      </c>
      <c r="P1502" s="15">
        <v>90</v>
      </c>
      <c r="Q1502" s="15">
        <f>IFERROR(Table37[[#This Row],[Total]]/Table37[[#This Row],[Mins]]*Table37[[#This Row],[Adj mins]],0)</f>
        <v>1.4847664184157077</v>
      </c>
      <c r="R1502" s="15">
        <v>1.1000000000000001</v>
      </c>
      <c r="S1502" s="16">
        <v>50</v>
      </c>
      <c r="T1502" s="17">
        <v>2E-3</v>
      </c>
      <c r="U1502" s="16">
        <v>2</v>
      </c>
      <c r="V1502" s="71">
        <v>1</v>
      </c>
      <c r="W1502" s="401" t="str">
        <f>IF(ISNA(MATCH($D1502,'My Squad'!$C$2:$C$16,0)),"","Yes")</f>
        <v/>
      </c>
    </row>
    <row r="1503" spans="1:23" ht="15.75" thickBot="1" x14ac:dyDescent="0.3">
      <c r="A1503" s="577">
        <v>505</v>
      </c>
      <c r="B1503" s="73">
        <v>12</v>
      </c>
      <c r="C1503" s="5" t="s">
        <v>28</v>
      </c>
      <c r="D1503" s="5" t="s">
        <v>172</v>
      </c>
      <c r="E1503" s="70" t="s">
        <v>14</v>
      </c>
      <c r="F1503" s="71">
        <v>4.9000000000000004</v>
      </c>
      <c r="G1503" s="71">
        <v>0.124</v>
      </c>
      <c r="H1503" s="71">
        <v>0.22</v>
      </c>
      <c r="I1503" s="71">
        <v>-0.49100000000000005</v>
      </c>
      <c r="J1503" s="71">
        <v>0</v>
      </c>
      <c r="K1503" s="71">
        <v>1.6133333333333333</v>
      </c>
      <c r="L1503" s="71">
        <v>6.6000000000000003E-2</v>
      </c>
      <c r="M1503" s="72">
        <v>1.5323333333333333</v>
      </c>
      <c r="N1503" s="23">
        <v>-9.5442176870748296E-2</v>
      </c>
      <c r="O1503" s="16">
        <v>84.27</v>
      </c>
      <c r="P1503" s="15">
        <v>90</v>
      </c>
      <c r="Q1503" s="15">
        <f>IFERROR(Table37[[#This Row],[Total]]/Table37[[#This Row],[Mins]]*Table37[[#This Row],[Adj mins]],0)</f>
        <v>1.6365254538981844</v>
      </c>
      <c r="R1503" s="15">
        <v>8.3000000000000007</v>
      </c>
      <c r="S1503" s="16">
        <v>83</v>
      </c>
      <c r="T1503" s="17">
        <v>2.7999999999999997E-2</v>
      </c>
      <c r="U1503" s="16">
        <v>20</v>
      </c>
      <c r="V1503" s="71">
        <v>2.2000000000000002</v>
      </c>
      <c r="W1503" s="401" t="str">
        <f>IF(ISNA(MATCH($D1503,'My Squad'!$C$2:$C$16,0)),"","Yes")</f>
        <v/>
      </c>
    </row>
    <row r="1504" spans="1:23" ht="15.75" thickBot="1" x14ac:dyDescent="0.3">
      <c r="A1504" s="577">
        <v>506</v>
      </c>
      <c r="B1504" s="73">
        <v>12</v>
      </c>
      <c r="C1504" s="5" t="s">
        <v>28</v>
      </c>
      <c r="D1504" s="5" t="s">
        <v>361</v>
      </c>
      <c r="E1504" s="70" t="s">
        <v>14</v>
      </c>
      <c r="F1504" s="71">
        <v>4.7</v>
      </c>
      <c r="G1504" s="71">
        <v>7.1999999999999995E-2</v>
      </c>
      <c r="H1504" s="71">
        <v>8.6999999999999994E-2</v>
      </c>
      <c r="I1504" s="71">
        <v>-0.49766666666666665</v>
      </c>
      <c r="J1504" s="71">
        <v>0</v>
      </c>
      <c r="K1504" s="71">
        <v>1.5996666666666666</v>
      </c>
      <c r="L1504" s="71">
        <v>7.2333333333333333E-2</v>
      </c>
      <c r="M1504" s="72">
        <v>1.3333333333333333</v>
      </c>
      <c r="N1504" s="23">
        <v>-0.14184397163120568</v>
      </c>
      <c r="O1504" s="16">
        <v>84.385000000000005</v>
      </c>
      <c r="P1504" s="15">
        <v>90</v>
      </c>
      <c r="Q1504" s="15">
        <f>IFERROR(Table37[[#This Row],[Total]]/Table37[[#This Row],[Mins]]*Table37[[#This Row],[Adj mins]],0)</f>
        <v>1.4220536825265151</v>
      </c>
      <c r="R1504" s="15">
        <v>7.9</v>
      </c>
      <c r="S1504" s="16">
        <v>89</v>
      </c>
      <c r="T1504" s="17">
        <v>0.11800000000000001</v>
      </c>
      <c r="U1504" s="16">
        <v>27</v>
      </c>
      <c r="V1504" s="71">
        <v>3.4</v>
      </c>
      <c r="W1504" s="401" t="str">
        <f>IF(ISNA(MATCH($D1504,'My Squad'!$C$2:$C$16,0)),"","Yes")</f>
        <v/>
      </c>
    </row>
    <row r="1505" spans="1:23" ht="15.75" thickBot="1" x14ac:dyDescent="0.3">
      <c r="A1505" s="577">
        <v>495</v>
      </c>
      <c r="B1505" s="73">
        <v>12</v>
      </c>
      <c r="C1505" s="5" t="s">
        <v>28</v>
      </c>
      <c r="D1505" s="5" t="s">
        <v>64</v>
      </c>
      <c r="E1505" s="70" t="s">
        <v>14</v>
      </c>
      <c r="F1505" s="71">
        <v>5.5</v>
      </c>
      <c r="G1505" s="71">
        <v>0.27</v>
      </c>
      <c r="H1505" s="71">
        <v>0.35</v>
      </c>
      <c r="I1505" s="71">
        <v>-0.51900000000000002</v>
      </c>
      <c r="J1505" s="71">
        <v>0</v>
      </c>
      <c r="K1505" s="71">
        <v>1.8063333333333333</v>
      </c>
      <c r="L1505" s="71">
        <v>0.15466666666666667</v>
      </c>
      <c r="M1505" s="72">
        <v>2.0619999999999998</v>
      </c>
      <c r="N1505" s="23">
        <v>1.1272727272727242E-2</v>
      </c>
      <c r="O1505" s="16">
        <v>85.404333333333327</v>
      </c>
      <c r="P1505" s="15">
        <v>90</v>
      </c>
      <c r="Q1505" s="15">
        <f>IFERROR(Table37[[#This Row],[Total]]/Table37[[#This Row],[Mins]]*Table37[[#This Row],[Adj mins]],0)</f>
        <v>2.1729576563250106</v>
      </c>
      <c r="R1505" s="15">
        <v>9</v>
      </c>
      <c r="S1505" s="16">
        <v>90</v>
      </c>
      <c r="T1505" s="17">
        <v>0.28699999999999998</v>
      </c>
      <c r="U1505" s="16">
        <v>30</v>
      </c>
      <c r="V1505" s="71">
        <v>3.3</v>
      </c>
      <c r="W1505" s="401" t="str">
        <f>IF(ISNA(MATCH($D1505,'My Squad'!$C$2:$C$16,0)),"","Yes")</f>
        <v/>
      </c>
    </row>
    <row r="1506" spans="1:23" ht="15.75" thickBot="1" x14ac:dyDescent="0.3">
      <c r="A1506" s="577">
        <v>496</v>
      </c>
      <c r="B1506" s="73">
        <v>12</v>
      </c>
      <c r="C1506" s="5" t="s">
        <v>28</v>
      </c>
      <c r="D1506" s="5" t="s">
        <v>171</v>
      </c>
      <c r="E1506" s="70" t="s">
        <v>14</v>
      </c>
      <c r="F1506" s="71">
        <v>4.3</v>
      </c>
      <c r="G1506" s="71">
        <v>0</v>
      </c>
      <c r="H1506" s="71">
        <v>2E-3</v>
      </c>
      <c r="I1506" s="71">
        <v>-4.3333333333333331E-3</v>
      </c>
      <c r="J1506" s="71">
        <v>0</v>
      </c>
      <c r="K1506" s="71">
        <v>7.3333333333333332E-3</v>
      </c>
      <c r="L1506" s="71">
        <v>0</v>
      </c>
      <c r="M1506" s="72">
        <v>5.0000000000000001E-3</v>
      </c>
      <c r="N1506" s="23">
        <v>-0.46395348837209305</v>
      </c>
      <c r="O1506" s="16">
        <v>0.36</v>
      </c>
      <c r="P1506" s="15">
        <v>90</v>
      </c>
      <c r="Q1506" s="15">
        <f>IFERROR(Table37[[#This Row],[Total]]/Table37[[#This Row],[Mins]]*Table37[[#This Row],[Adj mins]],0)</f>
        <v>1.25</v>
      </c>
      <c r="R1506" s="15">
        <v>0</v>
      </c>
      <c r="S1506" s="16" t="s">
        <v>374</v>
      </c>
      <c r="T1506" s="17">
        <v>2E-3</v>
      </c>
      <c r="U1506" s="16">
        <v>0</v>
      </c>
      <c r="V1506" s="71">
        <v>0</v>
      </c>
      <c r="W1506" s="401" t="str">
        <f>IF(ISNA(MATCH($D1506,'My Squad'!$C$2:$C$16,0)),"","Yes")</f>
        <v/>
      </c>
    </row>
    <row r="1507" spans="1:23" ht="15.75" thickBot="1" x14ac:dyDescent="0.3">
      <c r="A1507" s="577">
        <v>481</v>
      </c>
      <c r="B1507" s="73">
        <v>12</v>
      </c>
      <c r="C1507" s="5" t="s">
        <v>28</v>
      </c>
      <c r="D1507" s="5" t="s">
        <v>1545</v>
      </c>
      <c r="E1507" s="70" t="s">
        <v>13</v>
      </c>
      <c r="F1507" s="71">
        <v>4.5</v>
      </c>
      <c r="G1507" s="71">
        <v>1.6666666666666666E-2</v>
      </c>
      <c r="H1507" s="71">
        <v>1.4E-2</v>
      </c>
      <c r="I1507" s="71">
        <v>3.3333333333333335E-3</v>
      </c>
      <c r="J1507" s="71">
        <v>0</v>
      </c>
      <c r="K1507" s="71">
        <v>7.4666666666666659E-2</v>
      </c>
      <c r="L1507" s="71">
        <v>3.6666666666666666E-3</v>
      </c>
      <c r="M1507" s="72">
        <v>0.11233333333333333</v>
      </c>
      <c r="N1507" s="23">
        <v>-0.41948148148148146</v>
      </c>
      <c r="O1507" s="16">
        <v>3.7156666666666665</v>
      </c>
      <c r="P1507" s="15">
        <v>90</v>
      </c>
      <c r="Q1507" s="15">
        <f>IFERROR(Table37[[#This Row],[Total]]/Table37[[#This Row],[Mins]]*Table37[[#This Row],[Adj mins]],0)</f>
        <v>2.7209114559971295</v>
      </c>
      <c r="R1507" s="15">
        <v>0.6</v>
      </c>
      <c r="S1507" s="16">
        <v>10</v>
      </c>
      <c r="T1507" s="17">
        <v>8.0000000000000002E-3</v>
      </c>
      <c r="U1507" s="16">
        <v>5</v>
      </c>
      <c r="V1507" s="71">
        <v>1</v>
      </c>
      <c r="W1507" s="401" t="str">
        <f>IF(ISNA(MATCH($D1507,'My Squad'!$C$2:$C$16,0)),"","Yes")</f>
        <v/>
      </c>
    </row>
    <row r="1508" spans="1:23" ht="15.75" thickBot="1" x14ac:dyDescent="0.3">
      <c r="A1508" s="577">
        <v>491</v>
      </c>
      <c r="B1508" s="73">
        <v>12</v>
      </c>
      <c r="C1508" s="5" t="s">
        <v>28</v>
      </c>
      <c r="D1508" s="5" t="s">
        <v>74</v>
      </c>
      <c r="E1508" s="70" t="s">
        <v>13</v>
      </c>
      <c r="F1508" s="71">
        <v>6.7</v>
      </c>
      <c r="G1508" s="71">
        <v>0.95166666666666666</v>
      </c>
      <c r="H1508" s="71">
        <v>0.24299999999999999</v>
      </c>
      <c r="I1508" s="71">
        <v>8.3333333333333329E-2</v>
      </c>
      <c r="J1508" s="71">
        <v>0</v>
      </c>
      <c r="K1508" s="71">
        <v>1.4769999999999999</v>
      </c>
      <c r="L1508" s="71">
        <v>0.11933333333333333</v>
      </c>
      <c r="M1508" s="72">
        <v>2.8743333333333334</v>
      </c>
      <c r="N1508" s="23">
        <v>0.13049751243781096</v>
      </c>
      <c r="O1508" s="16">
        <v>72.900333333333336</v>
      </c>
      <c r="P1508" s="15">
        <v>90</v>
      </c>
      <c r="Q1508" s="15">
        <f>IFERROR(Table37[[#This Row],[Total]]/Table37[[#This Row],[Mins]]*Table37[[#This Row],[Adj mins]],0)</f>
        <v>3.5485434451602873</v>
      </c>
      <c r="R1508" s="15">
        <v>7.7</v>
      </c>
      <c r="S1508" s="16">
        <v>77</v>
      </c>
      <c r="T1508" s="17">
        <v>0.10400000000000001</v>
      </c>
      <c r="U1508" s="16">
        <v>39</v>
      </c>
      <c r="V1508" s="71">
        <v>4.3</v>
      </c>
      <c r="W1508" s="401" t="str">
        <f>IF(ISNA(MATCH($D1508,'My Squad'!$C$2:$C$16,0)),"","Yes")</f>
        <v/>
      </c>
    </row>
    <row r="1509" spans="1:23" ht="15.75" thickBot="1" x14ac:dyDescent="0.3">
      <c r="A1509" s="577">
        <v>492</v>
      </c>
      <c r="B1509" s="73">
        <v>12</v>
      </c>
      <c r="C1509" s="5" t="s">
        <v>28</v>
      </c>
      <c r="D1509" s="5" t="s">
        <v>85</v>
      </c>
      <c r="E1509" s="70" t="s">
        <v>13</v>
      </c>
      <c r="F1509" s="71">
        <v>6.3</v>
      </c>
      <c r="G1509" s="71">
        <v>0.47333333333333333</v>
      </c>
      <c r="H1509" s="71">
        <v>0.48299999999999998</v>
      </c>
      <c r="I1509" s="71">
        <v>9.2999999999999999E-2</v>
      </c>
      <c r="J1509" s="71">
        <v>0</v>
      </c>
      <c r="K1509" s="71">
        <v>1.6646666666666667</v>
      </c>
      <c r="L1509" s="71">
        <v>6.7333333333333328E-2</v>
      </c>
      <c r="M1509" s="72">
        <v>2.7813333333333334</v>
      </c>
      <c r="N1509" s="23">
        <v>0.12402116402116405</v>
      </c>
      <c r="O1509" s="16">
        <v>84.085999999999999</v>
      </c>
      <c r="P1509" s="15">
        <v>90</v>
      </c>
      <c r="Q1509" s="15">
        <f>IFERROR(Table37[[#This Row],[Total]]/Table37[[#This Row],[Mins]]*Table37[[#This Row],[Adj mins]],0)</f>
        <v>2.9769521680184572</v>
      </c>
      <c r="R1509" s="15">
        <v>7.5</v>
      </c>
      <c r="S1509" s="16">
        <v>75</v>
      </c>
      <c r="T1509" s="17">
        <v>3.5000000000000003E-2</v>
      </c>
      <c r="U1509" s="16">
        <v>34</v>
      </c>
      <c r="V1509" s="71">
        <v>3.8</v>
      </c>
      <c r="W1509" s="401" t="str">
        <f>IF(ISNA(MATCH($D1509,'My Squad'!$C$2:$C$16,0)),"","Yes")</f>
        <v/>
      </c>
    </row>
    <row r="1510" spans="1:23" ht="15.75" thickBot="1" x14ac:dyDescent="0.3">
      <c r="A1510" s="577">
        <v>494</v>
      </c>
      <c r="B1510" s="73">
        <v>12</v>
      </c>
      <c r="C1510" s="5" t="s">
        <v>28</v>
      </c>
      <c r="D1510" s="5" t="s">
        <v>362</v>
      </c>
      <c r="E1510" s="70" t="s">
        <v>13</v>
      </c>
      <c r="F1510" s="71">
        <v>7.6</v>
      </c>
      <c r="G1510" s="71">
        <v>0.73</v>
      </c>
      <c r="H1510" s="71">
        <v>0.57999999999999996</v>
      </c>
      <c r="I1510" s="71">
        <v>8.7999999999999995E-2</v>
      </c>
      <c r="J1510" s="71">
        <v>0</v>
      </c>
      <c r="K1510" s="71">
        <v>1.5409999999999999</v>
      </c>
      <c r="L1510" s="71">
        <v>0.20899999999999999</v>
      </c>
      <c r="M1510" s="72">
        <v>3.1480000000000001</v>
      </c>
      <c r="N1510" s="23">
        <v>0.15105263157894738</v>
      </c>
      <c r="O1510" s="16">
        <v>79.936000000000007</v>
      </c>
      <c r="P1510" s="15">
        <v>90</v>
      </c>
      <c r="Q1510" s="15">
        <f>IFERROR(Table37[[#This Row],[Total]]/Table37[[#This Row],[Mins]]*Table37[[#This Row],[Adj mins]],0)</f>
        <v>3.5443354683746997</v>
      </c>
      <c r="R1510" s="15">
        <v>7.4</v>
      </c>
      <c r="S1510" s="16">
        <v>74</v>
      </c>
      <c r="T1510" s="17">
        <v>7.0999999999999994E-2</v>
      </c>
      <c r="U1510" s="16">
        <v>45</v>
      </c>
      <c r="V1510" s="71">
        <v>5</v>
      </c>
      <c r="W1510" s="401" t="str">
        <f>IF(ISNA(MATCH($D1510,'My Squad'!$C$2:$C$16,0)),"","Yes")</f>
        <v/>
      </c>
    </row>
    <row r="1511" spans="1:23" ht="15.75" thickBot="1" x14ac:dyDescent="0.3">
      <c r="A1511" s="577">
        <v>499</v>
      </c>
      <c r="B1511" s="73">
        <v>12</v>
      </c>
      <c r="C1511" s="5" t="s">
        <v>28</v>
      </c>
      <c r="D1511" s="5" t="s">
        <v>236</v>
      </c>
      <c r="E1511" s="70" t="s">
        <v>13</v>
      </c>
      <c r="F1511" s="71">
        <v>4.9000000000000004</v>
      </c>
      <c r="G1511" s="71">
        <v>0.12666666666666668</v>
      </c>
      <c r="H1511" s="71">
        <v>5.8000000000000003E-2</v>
      </c>
      <c r="I1511" s="71">
        <v>3.0666666666666665E-2</v>
      </c>
      <c r="J1511" s="71">
        <v>0</v>
      </c>
      <c r="K1511" s="71">
        <v>0.45800000000000002</v>
      </c>
      <c r="L1511" s="71">
        <v>3.5000000000000003E-2</v>
      </c>
      <c r="M1511" s="72">
        <v>0.70833333333333337</v>
      </c>
      <c r="N1511" s="23">
        <v>-0.26360544217687071</v>
      </c>
      <c r="O1511" s="16">
        <v>25.266666666666666</v>
      </c>
      <c r="P1511" s="15">
        <v>90</v>
      </c>
      <c r="Q1511" s="15">
        <f>IFERROR(Table37[[#This Row],[Total]]/Table37[[#This Row],[Mins]]*Table37[[#This Row],[Adj mins]],0)</f>
        <v>2.5230870712401057</v>
      </c>
      <c r="R1511" s="15">
        <v>3.2</v>
      </c>
      <c r="S1511" s="16">
        <v>32</v>
      </c>
      <c r="T1511" s="17">
        <v>2E-3</v>
      </c>
      <c r="U1511" s="16">
        <v>15</v>
      </c>
      <c r="V1511" s="71">
        <v>1.7</v>
      </c>
      <c r="W1511" s="401" t="str">
        <f>IF(ISNA(MATCH($D1511,'My Squad'!$C$2:$C$16,0)),"","Yes")</f>
        <v/>
      </c>
    </row>
    <row r="1512" spans="1:23" ht="15.75" thickBot="1" x14ac:dyDescent="0.3">
      <c r="A1512" s="577">
        <v>489</v>
      </c>
      <c r="B1512" s="73">
        <v>12</v>
      </c>
      <c r="C1512" s="5" t="s">
        <v>28</v>
      </c>
      <c r="D1512" s="5" t="s">
        <v>682</v>
      </c>
      <c r="E1512" s="70" t="s">
        <v>13</v>
      </c>
      <c r="F1512" s="71">
        <v>4.7</v>
      </c>
      <c r="G1512" s="71">
        <v>3.3333333333333335E-3</v>
      </c>
      <c r="H1512" s="71">
        <v>1.0999999999999999E-2</v>
      </c>
      <c r="I1512" s="71">
        <v>2.6666666666666666E-3</v>
      </c>
      <c r="J1512" s="71">
        <v>0</v>
      </c>
      <c r="K1512" s="71">
        <v>5.4333333333333331E-2</v>
      </c>
      <c r="L1512" s="71">
        <v>0</v>
      </c>
      <c r="M1512" s="72">
        <v>7.1333333333333332E-2</v>
      </c>
      <c r="N1512" s="23">
        <v>-0.41035460992907802</v>
      </c>
      <c r="O1512" s="16">
        <v>2.7843333333333335</v>
      </c>
      <c r="P1512" s="15">
        <v>90</v>
      </c>
      <c r="Q1512" s="15">
        <f>IFERROR(Table37[[#This Row],[Total]]/Table37[[#This Row],[Mins]]*Table37[[#This Row],[Adj mins]],0)</f>
        <v>2.3057584101520412</v>
      </c>
      <c r="R1512" s="15">
        <v>0.4</v>
      </c>
      <c r="S1512" s="16">
        <v>9</v>
      </c>
      <c r="T1512" s="17">
        <v>1E-3</v>
      </c>
      <c r="U1512" s="16">
        <v>4</v>
      </c>
      <c r="V1512" s="71">
        <v>1</v>
      </c>
      <c r="W1512" s="401" t="str">
        <f>IF(ISNA(MATCH($D1512,'My Squad'!$C$2:$C$16,0)),"","Yes")</f>
        <v/>
      </c>
    </row>
    <row r="1513" spans="1:23" ht="15.75" thickBot="1" x14ac:dyDescent="0.3">
      <c r="A1513" s="577">
        <v>612</v>
      </c>
      <c r="B1513" s="73">
        <v>12</v>
      </c>
      <c r="C1513" s="5" t="s">
        <v>28</v>
      </c>
      <c r="D1513" s="5" t="s">
        <v>1348</v>
      </c>
      <c r="E1513" s="70" t="s">
        <v>13</v>
      </c>
      <c r="F1513" s="71">
        <v>5.3</v>
      </c>
      <c r="G1513" s="71">
        <v>1.3333333333333334E-2</v>
      </c>
      <c r="H1513" s="71">
        <v>1.9E-2</v>
      </c>
      <c r="I1513" s="71">
        <v>5.3333333333333332E-3</v>
      </c>
      <c r="J1513" s="71">
        <v>0</v>
      </c>
      <c r="K1513" s="71">
        <v>0.109</v>
      </c>
      <c r="L1513" s="71">
        <v>2E-3</v>
      </c>
      <c r="M1513" s="72">
        <v>0.14866666666666667</v>
      </c>
      <c r="N1513" s="23">
        <v>-0.34930817610062892</v>
      </c>
      <c r="O1513" s="16">
        <v>5.13</v>
      </c>
      <c r="P1513" s="15">
        <v>90</v>
      </c>
      <c r="Q1513" s="15">
        <f>IFERROR(Table37[[#This Row],[Total]]/Table37[[#This Row],[Mins]]*Table37[[#This Row],[Adj mins]],0)</f>
        <v>2.6081871345029239</v>
      </c>
      <c r="R1513" s="15">
        <v>1.8</v>
      </c>
      <c r="S1513" s="16">
        <v>54</v>
      </c>
      <c r="T1513" s="17">
        <v>0</v>
      </c>
      <c r="U1513" s="16">
        <v>6</v>
      </c>
      <c r="V1513" s="71">
        <v>2</v>
      </c>
      <c r="W1513" s="401" t="str">
        <f>IF(ISNA(MATCH($D1513,'My Squad'!$C$2:$C$16,0)),"","Yes")</f>
        <v/>
      </c>
    </row>
    <row r="1514" spans="1:23" ht="15.75" thickBot="1" x14ac:dyDescent="0.3">
      <c r="A1514" s="577">
        <v>480</v>
      </c>
      <c r="B1514" s="73">
        <v>12</v>
      </c>
      <c r="C1514" s="5" t="s">
        <v>28</v>
      </c>
      <c r="D1514" s="5" t="s">
        <v>363</v>
      </c>
      <c r="E1514" s="70" t="s">
        <v>13</v>
      </c>
      <c r="F1514" s="71">
        <v>5</v>
      </c>
      <c r="G1514" s="71">
        <v>0.17666666666666667</v>
      </c>
      <c r="H1514" s="71">
        <v>0.13200000000000001</v>
      </c>
      <c r="I1514" s="71">
        <v>6.5333333333333327E-2</v>
      </c>
      <c r="J1514" s="71">
        <v>0</v>
      </c>
      <c r="K1514" s="71">
        <v>1.0646666666666667</v>
      </c>
      <c r="L1514" s="71">
        <v>4.3333333333333335E-2</v>
      </c>
      <c r="M1514" s="72">
        <v>1.482</v>
      </c>
      <c r="N1514" s="23">
        <v>-0.1036</v>
      </c>
      <c r="O1514" s="16">
        <v>61.763666666666666</v>
      </c>
      <c r="P1514" s="15">
        <v>90</v>
      </c>
      <c r="Q1514" s="15">
        <f>IFERROR(Table37[[#This Row],[Total]]/Table37[[#This Row],[Mins]]*Table37[[#This Row],[Adj mins]],0)</f>
        <v>2.1595220491011435</v>
      </c>
      <c r="R1514" s="15">
        <v>4.4000000000000004</v>
      </c>
      <c r="S1514" s="16">
        <v>50</v>
      </c>
      <c r="T1514" s="17">
        <v>2E-3</v>
      </c>
      <c r="U1514" s="16">
        <v>11</v>
      </c>
      <c r="V1514" s="71">
        <v>1.4</v>
      </c>
      <c r="W1514" s="401" t="str">
        <f>IF(ISNA(MATCH($D1514,'My Squad'!$C$2:$C$16,0)),"","Yes")</f>
        <v/>
      </c>
    </row>
    <row r="1515" spans="1:23" ht="15.75" thickBot="1" x14ac:dyDescent="0.3">
      <c r="A1515" s="577">
        <v>503</v>
      </c>
      <c r="B1515" s="73">
        <v>12</v>
      </c>
      <c r="C1515" s="5" t="s">
        <v>28</v>
      </c>
      <c r="D1515" s="5" t="s">
        <v>29</v>
      </c>
      <c r="E1515" s="70" t="s">
        <v>13</v>
      </c>
      <c r="F1515" s="71">
        <v>9.9</v>
      </c>
      <c r="G1515" s="71">
        <v>0.92833333333333334</v>
      </c>
      <c r="H1515" s="71">
        <v>0.36699999999999999</v>
      </c>
      <c r="I1515" s="71">
        <v>7.566666666666666E-2</v>
      </c>
      <c r="J1515" s="71">
        <v>0</v>
      </c>
      <c r="K1515" s="71">
        <v>1.4473333333333334</v>
      </c>
      <c r="L1515" s="71">
        <v>0.21733333333333332</v>
      </c>
      <c r="M1515" s="72">
        <v>3.0356666666666667</v>
      </c>
      <c r="N1515" s="23">
        <v>0.10461279461279462</v>
      </c>
      <c r="O1515" s="16">
        <v>67.989000000000004</v>
      </c>
      <c r="P1515" s="15">
        <v>90</v>
      </c>
      <c r="Q1515" s="15">
        <f>IFERROR(Table37[[#This Row],[Total]]/Table37[[#This Row],[Mins]]*Table37[[#This Row],[Adj mins]],0)</f>
        <v>4.0184441600847194</v>
      </c>
      <c r="R1515" s="15">
        <v>5.8</v>
      </c>
      <c r="S1515" s="16">
        <v>87</v>
      </c>
      <c r="T1515" s="17">
        <v>6.3E-2</v>
      </c>
      <c r="U1515" s="16">
        <v>41</v>
      </c>
      <c r="V1515" s="71">
        <v>6.8</v>
      </c>
      <c r="W1515" s="401" t="str">
        <f>IF(ISNA(MATCH($D1515,'My Squad'!$C$2:$C$16,0)),"","Yes")</f>
        <v/>
      </c>
    </row>
    <row r="1516" spans="1:23" ht="15.75" thickBot="1" x14ac:dyDescent="0.3">
      <c r="A1516" s="577">
        <v>482</v>
      </c>
      <c r="B1516" s="73">
        <v>12</v>
      </c>
      <c r="C1516" s="5" t="s">
        <v>28</v>
      </c>
      <c r="D1516" s="5" t="s">
        <v>168</v>
      </c>
      <c r="E1516" s="70" t="s">
        <v>13</v>
      </c>
      <c r="F1516" s="71">
        <v>4.9000000000000004</v>
      </c>
      <c r="G1516" s="71">
        <v>0.03</v>
      </c>
      <c r="H1516" s="71">
        <v>3.9E-2</v>
      </c>
      <c r="I1516" s="71">
        <v>2.7E-2</v>
      </c>
      <c r="J1516" s="71">
        <v>0</v>
      </c>
      <c r="K1516" s="71">
        <v>0.38833333333333331</v>
      </c>
      <c r="L1516" s="71">
        <v>8.3333333333333332E-3</v>
      </c>
      <c r="M1516" s="72">
        <v>0.49266666666666664</v>
      </c>
      <c r="N1516" s="23">
        <v>-0.30761904761904763</v>
      </c>
      <c r="O1516" s="16">
        <v>22.300666666666668</v>
      </c>
      <c r="P1516" s="15">
        <v>90</v>
      </c>
      <c r="Q1516" s="15">
        <f>IFERROR(Table37[[#This Row],[Total]]/Table37[[#This Row],[Mins]]*Table37[[#This Row],[Adj mins]],0)</f>
        <v>1.988281366775283</v>
      </c>
      <c r="R1516" s="15">
        <v>4</v>
      </c>
      <c r="S1516" s="16">
        <v>60</v>
      </c>
      <c r="T1516" s="17">
        <v>4.0000000000000001E-3</v>
      </c>
      <c r="U1516" s="16">
        <v>23</v>
      </c>
      <c r="V1516" s="71">
        <v>3.8</v>
      </c>
      <c r="W1516" s="401" t="str">
        <f>IF(ISNA(MATCH($D1516,'My Squad'!$C$2:$C$16,0)),"","Yes")</f>
        <v/>
      </c>
    </row>
    <row r="1517" spans="1:23" ht="15.75" thickBot="1" x14ac:dyDescent="0.3">
      <c r="A1517" s="577">
        <v>509</v>
      </c>
      <c r="B1517" s="73">
        <v>12</v>
      </c>
      <c r="C1517" s="5" t="s">
        <v>28</v>
      </c>
      <c r="D1517" s="5" t="s">
        <v>537</v>
      </c>
      <c r="E1517" s="70" t="s">
        <v>13</v>
      </c>
      <c r="F1517" s="71">
        <v>6.2</v>
      </c>
      <c r="G1517" s="71">
        <v>0.22500000000000001</v>
      </c>
      <c r="H1517" s="71">
        <v>7.1999999999999995E-2</v>
      </c>
      <c r="I1517" s="71">
        <v>2.1666666666666667E-2</v>
      </c>
      <c r="J1517" s="71">
        <v>0</v>
      </c>
      <c r="K1517" s="71">
        <v>0.39566666666666667</v>
      </c>
      <c r="L1517" s="71">
        <v>0.02</v>
      </c>
      <c r="M1517" s="72">
        <v>0.73433333333333328</v>
      </c>
      <c r="N1517" s="23">
        <v>-0.20413978494623655</v>
      </c>
      <c r="O1517" s="16">
        <v>18.675000000000001</v>
      </c>
      <c r="P1517" s="15">
        <v>90</v>
      </c>
      <c r="Q1517" s="15">
        <f>IFERROR(Table37[[#This Row],[Total]]/Table37[[#This Row],[Mins]]*Table37[[#This Row],[Adj mins]],0)</f>
        <v>3.5389558232931724</v>
      </c>
      <c r="R1517" s="15">
        <v>2.7</v>
      </c>
      <c r="S1517" s="16">
        <v>35</v>
      </c>
      <c r="T1517" s="17">
        <v>2E-3</v>
      </c>
      <c r="U1517" s="16">
        <v>13</v>
      </c>
      <c r="V1517" s="71">
        <v>1.9</v>
      </c>
      <c r="W1517" s="401" t="str">
        <f>IF(ISNA(MATCH($D1517,'My Squad'!$C$2:$C$16,0)),"","Yes")</f>
        <v/>
      </c>
    </row>
    <row r="1518" spans="1:23" ht="15.75" thickBot="1" x14ac:dyDescent="0.3">
      <c r="A1518" s="577">
        <v>497</v>
      </c>
      <c r="B1518" s="73">
        <v>12</v>
      </c>
      <c r="C1518" s="5" t="s">
        <v>28</v>
      </c>
      <c r="D1518" s="5" t="s">
        <v>237</v>
      </c>
      <c r="E1518" s="70" t="s">
        <v>15</v>
      </c>
      <c r="F1518" s="71">
        <v>6.8</v>
      </c>
      <c r="G1518" s="71">
        <v>4.8000000000000001E-2</v>
      </c>
      <c r="H1518" s="71">
        <v>1.7000000000000001E-2</v>
      </c>
      <c r="I1518" s="71">
        <v>0</v>
      </c>
      <c r="J1518" s="71">
        <v>0</v>
      </c>
      <c r="K1518" s="71">
        <v>0.13699999999999998</v>
      </c>
      <c r="L1518" s="71">
        <v>1.6E-2</v>
      </c>
      <c r="M1518" s="72">
        <v>0.218</v>
      </c>
      <c r="N1518" s="23">
        <v>-0.26205882352941179</v>
      </c>
      <c r="O1518" s="16">
        <v>7.5190000000000001</v>
      </c>
      <c r="P1518" s="15">
        <v>90</v>
      </c>
      <c r="Q1518" s="15">
        <f>IFERROR(Table37[[#This Row],[Total]]/Table37[[#This Row],[Mins]]*Table37[[#This Row],[Adj mins]],0)</f>
        <v>2.609389546482245</v>
      </c>
      <c r="R1518" s="15">
        <v>0.7</v>
      </c>
      <c r="S1518" s="16">
        <v>16</v>
      </c>
      <c r="T1518" s="17">
        <v>4.0000000000000001E-3</v>
      </c>
      <c r="U1518" s="16">
        <v>3</v>
      </c>
      <c r="V1518" s="71">
        <v>0.8</v>
      </c>
      <c r="W1518" s="401" t="str">
        <f>IF(ISNA(MATCH($D1518,'My Squad'!$C$2:$C$16,0)),"","Yes")</f>
        <v/>
      </c>
    </row>
    <row r="1519" spans="1:23" ht="15.75" thickBot="1" x14ac:dyDescent="0.3">
      <c r="A1519" s="577">
        <v>82</v>
      </c>
      <c r="B1519" s="73">
        <v>12</v>
      </c>
      <c r="C1519" s="5" t="s">
        <v>28</v>
      </c>
      <c r="D1519" s="5" t="s">
        <v>66</v>
      </c>
      <c r="E1519" s="70" t="s">
        <v>15</v>
      </c>
      <c r="F1519" s="71">
        <v>7.7</v>
      </c>
      <c r="G1519" s="71">
        <v>0.96666666666666667</v>
      </c>
      <c r="H1519" s="71">
        <v>0.215</v>
      </c>
      <c r="I1519" s="71">
        <v>0</v>
      </c>
      <c r="J1519" s="71">
        <v>0</v>
      </c>
      <c r="K1519" s="71">
        <v>1.802</v>
      </c>
      <c r="L1519" s="71">
        <v>0.24033333333333334</v>
      </c>
      <c r="M1519" s="72">
        <v>3.2240000000000002</v>
      </c>
      <c r="N1519" s="23">
        <v>0.15896103896103897</v>
      </c>
      <c r="O1519" s="16">
        <v>85.158000000000001</v>
      </c>
      <c r="P1519" s="15">
        <v>90</v>
      </c>
      <c r="Q1519" s="15">
        <f>IFERROR(Table37[[#This Row],[Total]]/Table37[[#This Row],[Mins]]*Table37[[#This Row],[Adj mins]],0)</f>
        <v>3.4073134643838512</v>
      </c>
      <c r="R1519" s="15">
        <v>6.9</v>
      </c>
      <c r="S1519" s="16">
        <v>88</v>
      </c>
      <c r="T1519" s="17">
        <v>0.125</v>
      </c>
      <c r="U1519" s="16">
        <v>25</v>
      </c>
      <c r="V1519" s="71">
        <v>3.6</v>
      </c>
      <c r="W1519" s="401" t="str">
        <f>IF(ISNA(MATCH($D1519,'My Squad'!$C$2:$C$16,0)),"","Yes")</f>
        <v>Yes</v>
      </c>
    </row>
    <row r="1520" spans="1:23" ht="15.75" thickBot="1" x14ac:dyDescent="0.3">
      <c r="A1520" s="577">
        <v>513</v>
      </c>
      <c r="B1520" s="73">
        <v>12</v>
      </c>
      <c r="C1520" s="5" t="s">
        <v>56</v>
      </c>
      <c r="D1520" s="5" t="s">
        <v>364</v>
      </c>
      <c r="E1520" s="70" t="s">
        <v>16</v>
      </c>
      <c r="F1520" s="71">
        <v>4.4000000000000004</v>
      </c>
      <c r="G1520" s="71">
        <v>0</v>
      </c>
      <c r="H1520" s="71">
        <v>0</v>
      </c>
      <c r="I1520" s="71">
        <v>-0.21366666666666673</v>
      </c>
      <c r="J1520" s="71">
        <v>0.59666666666666668</v>
      </c>
      <c r="K1520" s="71">
        <v>1.9626666666666666</v>
      </c>
      <c r="L1520" s="71">
        <v>9.7000000000000003E-2</v>
      </c>
      <c r="M1520" s="72">
        <v>2.4426666666666668</v>
      </c>
      <c r="N1520" s="23">
        <v>0.10060606060606062</v>
      </c>
      <c r="O1520" s="16">
        <v>85.346999999999994</v>
      </c>
      <c r="P1520" s="15">
        <v>90</v>
      </c>
      <c r="Q1520" s="15">
        <f>IFERROR(Table37[[#This Row],[Total]]/Table37[[#This Row],[Mins]]*Table37[[#This Row],[Adj mins]],0)</f>
        <v>2.5758374635312316</v>
      </c>
      <c r="R1520" s="15">
        <v>7.5</v>
      </c>
      <c r="S1520" s="16">
        <v>84</v>
      </c>
      <c r="T1520" s="17">
        <v>6.4000000000000001E-2</v>
      </c>
      <c r="U1520" s="16">
        <v>15</v>
      </c>
      <c r="V1520" s="71">
        <v>1.9</v>
      </c>
      <c r="W1520" s="401" t="str">
        <f>IF(ISNA(MATCH($D1520,'My Squad'!$C$2:$C$16,0)),"","Yes")</f>
        <v/>
      </c>
    </row>
    <row r="1521" spans="1:23" ht="15.75" thickBot="1" x14ac:dyDescent="0.3">
      <c r="A1521" s="577">
        <v>522</v>
      </c>
      <c r="B1521" s="73">
        <v>12</v>
      </c>
      <c r="C1521" s="5" t="s">
        <v>56</v>
      </c>
      <c r="D1521" s="5" t="s">
        <v>93</v>
      </c>
      <c r="E1521" s="70" t="s">
        <v>16</v>
      </c>
      <c r="F1521" s="71">
        <v>4.4000000000000004</v>
      </c>
      <c r="G1521" s="71">
        <v>0</v>
      </c>
      <c r="H1521" s="71">
        <v>0</v>
      </c>
      <c r="I1521" s="71">
        <v>-1.3333333333333333E-3</v>
      </c>
      <c r="J1521" s="71">
        <v>2E-3</v>
      </c>
      <c r="K1521" s="71">
        <v>4.0000000000000001E-3</v>
      </c>
      <c r="L1521" s="71">
        <v>0</v>
      </c>
      <c r="M1521" s="72">
        <v>4.6666666666666671E-3</v>
      </c>
      <c r="N1521" s="23">
        <v>-0.45348484848484849</v>
      </c>
      <c r="O1521" s="16">
        <v>0.18</v>
      </c>
      <c r="P1521" s="15">
        <v>90</v>
      </c>
      <c r="Q1521" s="15">
        <f>IFERROR(Table37[[#This Row],[Total]]/Table37[[#This Row],[Mins]]*Table37[[#This Row],[Adj mins]],0)</f>
        <v>2.3333333333333335</v>
      </c>
      <c r="R1521" s="15">
        <v>0</v>
      </c>
      <c r="S1521" s="16" t="s">
        <v>374</v>
      </c>
      <c r="T1521" s="17">
        <v>1E-3</v>
      </c>
      <c r="U1521" s="16">
        <v>0</v>
      </c>
      <c r="V1521" s="71">
        <v>0</v>
      </c>
      <c r="W1521" s="401" t="str">
        <f>IF(ISNA(MATCH($D1521,'My Squad'!$C$2:$C$16,0)),"","Yes")</f>
        <v/>
      </c>
    </row>
    <row r="1522" spans="1:23" ht="15.75" thickBot="1" x14ac:dyDescent="0.3">
      <c r="A1522" s="577">
        <v>521</v>
      </c>
      <c r="B1522" s="73">
        <v>12</v>
      </c>
      <c r="C1522" s="5" t="s">
        <v>56</v>
      </c>
      <c r="D1522" s="5" t="s">
        <v>118</v>
      </c>
      <c r="E1522" s="70" t="s">
        <v>16</v>
      </c>
      <c r="F1522" s="71">
        <v>4</v>
      </c>
      <c r="G1522" s="71">
        <v>0</v>
      </c>
      <c r="H1522" s="71">
        <v>0</v>
      </c>
      <c r="I1522" s="71">
        <v>-1.0333333333333337E-2</v>
      </c>
      <c r="J1522" s="71">
        <v>2.7E-2</v>
      </c>
      <c r="K1522" s="71">
        <v>0.10233333333333333</v>
      </c>
      <c r="L1522" s="71">
        <v>3.3333333333333335E-3</v>
      </c>
      <c r="M1522" s="72">
        <v>0.12233333333333334</v>
      </c>
      <c r="N1522" s="23">
        <v>-0.46941666666666665</v>
      </c>
      <c r="O1522" s="16">
        <v>4.3550000000000004</v>
      </c>
      <c r="P1522" s="15">
        <v>90</v>
      </c>
      <c r="Q1522" s="15">
        <f>IFERROR(Table37[[#This Row],[Total]]/Table37[[#This Row],[Mins]]*Table37[[#This Row],[Adj mins]],0)</f>
        <v>2.5281285878300803</v>
      </c>
      <c r="R1522" s="15">
        <v>1.5</v>
      </c>
      <c r="S1522" s="16">
        <v>68</v>
      </c>
      <c r="T1522" s="17">
        <v>0.17199999999999999</v>
      </c>
      <c r="U1522" s="16">
        <v>4</v>
      </c>
      <c r="V1522" s="71">
        <v>2</v>
      </c>
      <c r="W1522" s="401" t="str">
        <f>IF(ISNA(MATCH($D1522,'My Squad'!$C$2:$C$16,0)),"","Yes")</f>
        <v/>
      </c>
    </row>
    <row r="1523" spans="1:23" ht="15.75" thickBot="1" x14ac:dyDescent="0.3">
      <c r="A1523" s="577">
        <v>517</v>
      </c>
      <c r="B1523" s="73">
        <v>12</v>
      </c>
      <c r="C1523" s="5" t="s">
        <v>56</v>
      </c>
      <c r="D1523" s="5" t="s">
        <v>268</v>
      </c>
      <c r="E1523" s="70" t="s">
        <v>14</v>
      </c>
      <c r="F1523" s="71">
        <v>4</v>
      </c>
      <c r="G1523" s="71">
        <v>4.0000000000000001E-3</v>
      </c>
      <c r="H1523" s="71">
        <v>1.0999999999999999E-2</v>
      </c>
      <c r="I1523" s="71">
        <v>-7.000000000000001E-3</v>
      </c>
      <c r="J1523" s="71">
        <v>0</v>
      </c>
      <c r="K1523" s="71">
        <v>4.1333333333333333E-2</v>
      </c>
      <c r="L1523" s="71">
        <v>1.3333333333333333E-3</v>
      </c>
      <c r="M1523" s="72">
        <v>5.0666666666666665E-2</v>
      </c>
      <c r="N1523" s="23">
        <v>-0.48733333333333334</v>
      </c>
      <c r="O1523" s="16">
        <v>2.0099999999999998</v>
      </c>
      <c r="P1523" s="15">
        <v>90</v>
      </c>
      <c r="Q1523" s="15">
        <f>IFERROR(Table37[[#This Row],[Total]]/Table37[[#This Row],[Mins]]*Table37[[#This Row],[Adj mins]],0)</f>
        <v>2.2686567164179103</v>
      </c>
      <c r="R1523" s="15">
        <v>0.3</v>
      </c>
      <c r="S1523" s="16">
        <v>7</v>
      </c>
      <c r="T1523" s="17">
        <v>1.7000000000000001E-2</v>
      </c>
      <c r="U1523" s="16">
        <v>3</v>
      </c>
      <c r="V1523" s="71">
        <v>0.8</v>
      </c>
      <c r="W1523" s="401" t="str">
        <f>IF(ISNA(MATCH($D1523,'My Squad'!$C$2:$C$16,0)),"","Yes")</f>
        <v/>
      </c>
    </row>
    <row r="1524" spans="1:23" ht="15.75" thickBot="1" x14ac:dyDescent="0.3">
      <c r="A1524" s="577">
        <v>520</v>
      </c>
      <c r="B1524" s="73">
        <v>12</v>
      </c>
      <c r="C1524" s="5" t="s">
        <v>56</v>
      </c>
      <c r="D1524" s="5" t="s">
        <v>153</v>
      </c>
      <c r="E1524" s="70" t="s">
        <v>14</v>
      </c>
      <c r="F1524" s="71">
        <v>4.4000000000000004</v>
      </c>
      <c r="G1524" s="71">
        <v>0.36</v>
      </c>
      <c r="H1524" s="71">
        <v>0.28100000000000003</v>
      </c>
      <c r="I1524" s="71">
        <v>-0.18366666666666664</v>
      </c>
      <c r="J1524" s="71">
        <v>0</v>
      </c>
      <c r="K1524" s="71">
        <v>1.3723333333333334</v>
      </c>
      <c r="L1524" s="71">
        <v>0.17299999999999999</v>
      </c>
      <c r="M1524" s="72">
        <v>2.0026666666666668</v>
      </c>
      <c r="N1524" s="23">
        <v>6.0606060606064021E-4</v>
      </c>
      <c r="O1524" s="16">
        <v>71.807666666666663</v>
      </c>
      <c r="P1524" s="15">
        <v>90</v>
      </c>
      <c r="Q1524" s="15">
        <f>IFERROR(Table37[[#This Row],[Total]]/Table37[[#This Row],[Mins]]*Table37[[#This Row],[Adj mins]],0)</f>
        <v>2.5100383895869989</v>
      </c>
      <c r="R1524" s="15">
        <v>7.6</v>
      </c>
      <c r="S1524" s="16">
        <v>76</v>
      </c>
      <c r="T1524" s="17">
        <v>5.0000000000000001E-3</v>
      </c>
      <c r="U1524" s="16">
        <v>12</v>
      </c>
      <c r="V1524" s="71">
        <v>1.3</v>
      </c>
      <c r="W1524" s="401" t="str">
        <f>IF(ISNA(MATCH($D1524,'My Squad'!$C$2:$C$16,0)),"","Yes")</f>
        <v/>
      </c>
    </row>
    <row r="1525" spans="1:23" ht="15.75" thickBot="1" x14ac:dyDescent="0.3">
      <c r="A1525" s="577">
        <v>528</v>
      </c>
      <c r="B1525" s="73">
        <v>12</v>
      </c>
      <c r="C1525" s="5" t="s">
        <v>56</v>
      </c>
      <c r="D1525" s="5" t="s">
        <v>252</v>
      </c>
      <c r="E1525" s="70" t="s">
        <v>14</v>
      </c>
      <c r="F1525" s="71">
        <v>4.5</v>
      </c>
      <c r="G1525" s="71">
        <v>2.4E-2</v>
      </c>
      <c r="H1525" s="71">
        <v>2.5000000000000001E-2</v>
      </c>
      <c r="I1525" s="71">
        <v>-4.6999999999999986E-2</v>
      </c>
      <c r="J1525" s="71">
        <v>0</v>
      </c>
      <c r="K1525" s="71">
        <v>0.39333333333333331</v>
      </c>
      <c r="L1525" s="71">
        <v>2.3333333333333334E-2</v>
      </c>
      <c r="M1525" s="72">
        <v>0.41866666666666669</v>
      </c>
      <c r="N1525" s="23">
        <v>-0.35140740740740739</v>
      </c>
      <c r="O1525" s="16">
        <v>19.564333333333334</v>
      </c>
      <c r="P1525" s="15">
        <v>90</v>
      </c>
      <c r="Q1525" s="15">
        <f>IFERROR(Table37[[#This Row],[Total]]/Table37[[#This Row],[Mins]]*Table37[[#This Row],[Adj mins]],0)</f>
        <v>1.9259536912408635</v>
      </c>
      <c r="R1525" s="15">
        <v>6.2</v>
      </c>
      <c r="S1525" s="16">
        <v>70</v>
      </c>
      <c r="T1525" s="17">
        <v>2E-3</v>
      </c>
      <c r="U1525" s="16">
        <v>15</v>
      </c>
      <c r="V1525" s="71">
        <v>1.9</v>
      </c>
      <c r="W1525" s="401" t="str">
        <f>IF(ISNA(MATCH($D1525,'My Squad'!$C$2:$C$16,0)),"","Yes")</f>
        <v/>
      </c>
    </row>
    <row r="1526" spans="1:23" ht="15.75" thickBot="1" x14ac:dyDescent="0.3">
      <c r="A1526" s="577">
        <v>591</v>
      </c>
      <c r="B1526" s="73">
        <v>12</v>
      </c>
      <c r="C1526" s="5" t="s">
        <v>56</v>
      </c>
      <c r="D1526" s="5" t="s">
        <v>1069</v>
      </c>
      <c r="E1526" s="70" t="s">
        <v>14</v>
      </c>
      <c r="F1526" s="71">
        <v>4.4000000000000004</v>
      </c>
      <c r="G1526" s="71">
        <v>0.13</v>
      </c>
      <c r="H1526" s="71">
        <v>0.16900000000000001</v>
      </c>
      <c r="I1526" s="71">
        <v>-0.19266666666666665</v>
      </c>
      <c r="J1526" s="71">
        <v>0</v>
      </c>
      <c r="K1526" s="71">
        <v>1.4446666666666668</v>
      </c>
      <c r="L1526" s="71">
        <v>9.166666666666666E-2</v>
      </c>
      <c r="M1526" s="72">
        <v>1.6426666666666667</v>
      </c>
      <c r="N1526" s="23">
        <v>-8.1212121212121194E-2</v>
      </c>
      <c r="O1526" s="16">
        <v>73.168999999999997</v>
      </c>
      <c r="P1526" s="15">
        <v>90</v>
      </c>
      <c r="Q1526" s="15">
        <f>IFERROR(Table37[[#This Row],[Total]]/Table37[[#This Row],[Mins]]*Table37[[#This Row],[Adj mins]],0)</f>
        <v>2.0205278191583869</v>
      </c>
      <c r="R1526" s="15">
        <v>3.6</v>
      </c>
      <c r="S1526" s="16">
        <v>54</v>
      </c>
      <c r="T1526" s="17">
        <v>3.0000000000000001E-3</v>
      </c>
      <c r="U1526" s="16">
        <v>7</v>
      </c>
      <c r="V1526" s="71">
        <v>1.2</v>
      </c>
      <c r="W1526" s="401" t="str">
        <f>IF(ISNA(MATCH($D1526,'My Squad'!$C$2:$C$16,0)),"","Yes")</f>
        <v/>
      </c>
    </row>
    <row r="1527" spans="1:23" ht="15.75" thickBot="1" x14ac:dyDescent="0.3">
      <c r="A1527" s="577">
        <v>516</v>
      </c>
      <c r="B1527" s="73">
        <v>12</v>
      </c>
      <c r="C1527" s="5" t="s">
        <v>56</v>
      </c>
      <c r="D1527" s="5" t="s">
        <v>160</v>
      </c>
      <c r="E1527" s="70" t="s">
        <v>14</v>
      </c>
      <c r="F1527" s="71">
        <v>4.3</v>
      </c>
      <c r="G1527" s="71">
        <v>1.4E-2</v>
      </c>
      <c r="H1527" s="71">
        <v>6.6000000000000003E-2</v>
      </c>
      <c r="I1527" s="71">
        <v>-5.3999999999999992E-2</v>
      </c>
      <c r="J1527" s="71">
        <v>0</v>
      </c>
      <c r="K1527" s="71">
        <v>0.41</v>
      </c>
      <c r="L1527" s="71">
        <v>1.4666666666666666E-2</v>
      </c>
      <c r="M1527" s="72">
        <v>0.45066666666666666</v>
      </c>
      <c r="N1527" s="23">
        <v>-0.36031007751937982</v>
      </c>
      <c r="O1527" s="16">
        <v>20.872333333333334</v>
      </c>
      <c r="P1527" s="15">
        <v>90</v>
      </c>
      <c r="Q1527" s="15">
        <f>IFERROR(Table37[[#This Row],[Total]]/Table37[[#This Row],[Mins]]*Table37[[#This Row],[Adj mins]],0)</f>
        <v>1.9432422505070506</v>
      </c>
      <c r="R1527" s="15">
        <v>2.2000000000000002</v>
      </c>
      <c r="S1527" s="16">
        <v>50</v>
      </c>
      <c r="T1527" s="17">
        <v>6.0000000000000001E-3</v>
      </c>
      <c r="U1527" s="16">
        <v>9</v>
      </c>
      <c r="V1527" s="71">
        <v>2.2000000000000002</v>
      </c>
      <c r="W1527" s="401" t="str">
        <f>IF(ISNA(MATCH($D1527,'My Squad'!$C$2:$C$16,0)),"","Yes")</f>
        <v/>
      </c>
    </row>
    <row r="1528" spans="1:23" ht="15.75" thickBot="1" x14ac:dyDescent="0.3">
      <c r="A1528" s="577">
        <v>388</v>
      </c>
      <c r="B1528" s="73">
        <v>12</v>
      </c>
      <c r="C1528" s="5" t="s">
        <v>56</v>
      </c>
      <c r="D1528" s="5" t="s">
        <v>178</v>
      </c>
      <c r="E1528" s="70" t="s">
        <v>14</v>
      </c>
      <c r="F1528" s="71">
        <v>4.4000000000000004</v>
      </c>
      <c r="G1528" s="71">
        <v>9.8000000000000004E-2</v>
      </c>
      <c r="H1528" s="71">
        <v>0.28399999999999997</v>
      </c>
      <c r="I1528" s="71">
        <v>-0.21466666666666667</v>
      </c>
      <c r="J1528" s="71">
        <v>0</v>
      </c>
      <c r="K1528" s="71">
        <v>1.7570000000000001</v>
      </c>
      <c r="L1528" s="71">
        <v>0.14433333333333334</v>
      </c>
      <c r="M1528" s="72">
        <v>2.0686666666666667</v>
      </c>
      <c r="N1528" s="23">
        <v>1.5606060606060602E-2</v>
      </c>
      <c r="O1528" s="16">
        <v>85.778333333333336</v>
      </c>
      <c r="P1528" s="15">
        <v>90</v>
      </c>
      <c r="Q1528" s="15">
        <f>IFERROR(Table37[[#This Row],[Total]]/Table37[[#This Row],[Mins]]*Table37[[#This Row],[Adj mins]],0)</f>
        <v>2.1704781704781704</v>
      </c>
      <c r="R1528" s="15">
        <v>7.3</v>
      </c>
      <c r="S1528" s="16">
        <v>82</v>
      </c>
      <c r="T1528" s="17">
        <v>1.6E-2</v>
      </c>
      <c r="U1528" s="16">
        <v>11</v>
      </c>
      <c r="V1528" s="71">
        <v>1.4</v>
      </c>
      <c r="W1528" s="401" t="str">
        <f>IF(ISNA(MATCH($D1528,'My Squad'!$C$2:$C$16,0)),"","Yes")</f>
        <v/>
      </c>
    </row>
    <row r="1529" spans="1:23" ht="15.75" thickBot="1" x14ac:dyDescent="0.3">
      <c r="A1529" s="577">
        <v>524</v>
      </c>
      <c r="B1529" s="73">
        <v>12</v>
      </c>
      <c r="C1529" s="5" t="s">
        <v>56</v>
      </c>
      <c r="D1529" s="5" t="s">
        <v>88</v>
      </c>
      <c r="E1529" s="70" t="s">
        <v>14</v>
      </c>
      <c r="F1529" s="71">
        <v>4.5</v>
      </c>
      <c r="G1529" s="71">
        <v>0.25800000000000001</v>
      </c>
      <c r="H1529" s="71">
        <v>0.106</v>
      </c>
      <c r="I1529" s="71">
        <v>-0.20366666666666666</v>
      </c>
      <c r="J1529" s="71">
        <v>0</v>
      </c>
      <c r="K1529" s="71">
        <v>1.7443333333333333</v>
      </c>
      <c r="L1529" s="71">
        <v>0.14366666666666666</v>
      </c>
      <c r="M1529" s="72">
        <v>2.0483333333333333</v>
      </c>
      <c r="N1529" s="23">
        <v>1.0740740740740742E-2</v>
      </c>
      <c r="O1529" s="16">
        <v>85.600666666666669</v>
      </c>
      <c r="P1529" s="15">
        <v>90</v>
      </c>
      <c r="Q1529" s="15">
        <f>IFERROR(Table37[[#This Row],[Total]]/Table37[[#This Row],[Mins]]*Table37[[#This Row],[Adj mins]],0)</f>
        <v>2.1536047227046518</v>
      </c>
      <c r="R1529" s="15">
        <v>9</v>
      </c>
      <c r="S1529" s="16">
        <v>90</v>
      </c>
      <c r="T1529" s="17">
        <v>2.2000000000000002E-2</v>
      </c>
      <c r="U1529" s="16">
        <v>20</v>
      </c>
      <c r="V1529" s="71">
        <v>2.2000000000000002</v>
      </c>
      <c r="W1529" s="401" t="str">
        <f>IF(ISNA(MATCH($D1529,'My Squad'!$C$2:$C$16,0)),"","Yes")</f>
        <v/>
      </c>
    </row>
    <row r="1530" spans="1:23" ht="15.75" thickBot="1" x14ac:dyDescent="0.3">
      <c r="A1530" s="577">
        <v>511</v>
      </c>
      <c r="B1530" s="73">
        <v>12</v>
      </c>
      <c r="C1530" s="5" t="s">
        <v>56</v>
      </c>
      <c r="D1530" s="5" t="s">
        <v>198</v>
      </c>
      <c r="E1530" s="70" t="s">
        <v>13</v>
      </c>
      <c r="F1530" s="71">
        <v>5</v>
      </c>
      <c r="G1530" s="71">
        <v>4.1666666666666664E-2</v>
      </c>
      <c r="H1530" s="71">
        <v>7.4999999999999997E-2</v>
      </c>
      <c r="I1530" s="71">
        <v>4.1666666666666664E-2</v>
      </c>
      <c r="J1530" s="71">
        <v>0</v>
      </c>
      <c r="K1530" s="71">
        <v>0.51133333333333331</v>
      </c>
      <c r="L1530" s="71">
        <v>1.9666666666666666E-2</v>
      </c>
      <c r="M1530" s="72">
        <v>0.68933333333333335</v>
      </c>
      <c r="N1530" s="23">
        <v>-0.26213333333333333</v>
      </c>
      <c r="O1530" s="16">
        <v>29.088999999999999</v>
      </c>
      <c r="P1530" s="15">
        <v>90</v>
      </c>
      <c r="Q1530" s="15">
        <f>IFERROR(Table37[[#This Row],[Total]]/Table37[[#This Row],[Mins]]*Table37[[#This Row],[Adj mins]],0)</f>
        <v>2.1327649627006773</v>
      </c>
      <c r="R1530" s="15">
        <v>4</v>
      </c>
      <c r="S1530" s="16">
        <v>52</v>
      </c>
      <c r="T1530" s="17">
        <v>1E-3</v>
      </c>
      <c r="U1530" s="16">
        <v>8</v>
      </c>
      <c r="V1530" s="71">
        <v>1.1000000000000001</v>
      </c>
      <c r="W1530" s="401" t="str">
        <f>IF(ISNA(MATCH($D1530,'My Squad'!$C$2:$C$16,0)),"","Yes")</f>
        <v/>
      </c>
    </row>
    <row r="1531" spans="1:23" ht="15.75" thickBot="1" x14ac:dyDescent="0.3">
      <c r="A1531" s="577">
        <v>654</v>
      </c>
      <c r="B1531" s="73">
        <v>12</v>
      </c>
      <c r="C1531" s="5" t="s">
        <v>56</v>
      </c>
      <c r="D1531" s="5" t="s">
        <v>1546</v>
      </c>
      <c r="E1531" s="70" t="s">
        <v>13</v>
      </c>
      <c r="F1531" s="71">
        <v>5</v>
      </c>
      <c r="G1531" s="71">
        <v>0.12833333333333333</v>
      </c>
      <c r="H1531" s="71">
        <v>9.7000000000000003E-2</v>
      </c>
      <c r="I1531" s="71">
        <v>3.0333333333333334E-2</v>
      </c>
      <c r="J1531" s="71">
        <v>0</v>
      </c>
      <c r="K1531" s="71">
        <v>0.3823333333333333</v>
      </c>
      <c r="L1531" s="71">
        <v>4.6333333333333331E-2</v>
      </c>
      <c r="M1531" s="72">
        <v>0.68433333333333335</v>
      </c>
      <c r="N1531" s="23">
        <v>-0.26313333333333333</v>
      </c>
      <c r="O1531" s="16">
        <v>19.338666666666665</v>
      </c>
      <c r="P1531" s="15">
        <v>90</v>
      </c>
      <c r="Q1531" s="15">
        <f>IFERROR(Table37[[#This Row],[Total]]/Table37[[#This Row],[Mins]]*Table37[[#This Row],[Adj mins]],0)</f>
        <v>3.1848110865968011</v>
      </c>
      <c r="R1531" s="15">
        <v>2.2000000000000002</v>
      </c>
      <c r="S1531" s="16">
        <v>33</v>
      </c>
      <c r="T1531" s="17">
        <v>0</v>
      </c>
      <c r="U1531" s="16">
        <v>3</v>
      </c>
      <c r="V1531" s="71">
        <v>0.5</v>
      </c>
      <c r="W1531" s="401" t="str">
        <f>IF(ISNA(MATCH($D1531,'My Squad'!$C$2:$C$16,0)),"","Yes")</f>
        <v/>
      </c>
    </row>
    <row r="1532" spans="1:23" ht="15.75" thickBot="1" x14ac:dyDescent="0.3">
      <c r="A1532" s="577">
        <v>514</v>
      </c>
      <c r="B1532" s="73">
        <v>12</v>
      </c>
      <c r="C1532" s="5" t="s">
        <v>56</v>
      </c>
      <c r="D1532" s="5" t="s">
        <v>57</v>
      </c>
      <c r="E1532" s="70" t="s">
        <v>13</v>
      </c>
      <c r="F1532" s="71">
        <v>7.4</v>
      </c>
      <c r="G1532" s="71">
        <v>0.87</v>
      </c>
      <c r="H1532" s="71">
        <v>0.65100000000000002</v>
      </c>
      <c r="I1532" s="71">
        <v>0.12666666666666668</v>
      </c>
      <c r="J1532" s="71">
        <v>0</v>
      </c>
      <c r="K1532" s="71">
        <v>1.8049999999999999</v>
      </c>
      <c r="L1532" s="71">
        <v>0.23266666666666666</v>
      </c>
      <c r="M1532" s="72">
        <v>3.6853333333333333</v>
      </c>
      <c r="N1532" s="23">
        <v>0.22774774774774773</v>
      </c>
      <c r="O1532" s="16">
        <v>86.622</v>
      </c>
      <c r="P1532" s="15">
        <v>90</v>
      </c>
      <c r="Q1532" s="15">
        <f>IFERROR(Table37[[#This Row],[Total]]/Table37[[#This Row],[Mins]]*Table37[[#This Row],[Adj mins]],0)</f>
        <v>3.8290503567223109</v>
      </c>
      <c r="R1532" s="15">
        <v>8.6999999999999993</v>
      </c>
      <c r="S1532" s="16">
        <v>87</v>
      </c>
      <c r="T1532" s="17">
        <v>0.06</v>
      </c>
      <c r="U1532" s="16">
        <v>45</v>
      </c>
      <c r="V1532" s="71">
        <v>5</v>
      </c>
      <c r="W1532" s="401" t="str">
        <f>IF(ISNA(MATCH($D1532,'My Squad'!$C$2:$C$16,0)),"","Yes")</f>
        <v/>
      </c>
    </row>
    <row r="1533" spans="1:23" ht="15.75" thickBot="1" x14ac:dyDescent="0.3">
      <c r="A1533" s="577">
        <v>525</v>
      </c>
      <c r="B1533" s="73">
        <v>12</v>
      </c>
      <c r="C1533" s="5" t="s">
        <v>56</v>
      </c>
      <c r="D1533" s="5" t="s">
        <v>1547</v>
      </c>
      <c r="E1533" s="70" t="s">
        <v>13</v>
      </c>
      <c r="F1533" s="71">
        <v>6.2</v>
      </c>
      <c r="G1533" s="71">
        <v>1.1499999999999999</v>
      </c>
      <c r="H1533" s="71">
        <v>0.32500000000000001</v>
      </c>
      <c r="I1533" s="71">
        <v>0.123</v>
      </c>
      <c r="J1533" s="71">
        <v>0</v>
      </c>
      <c r="K1533" s="71">
        <v>1.6820000000000002</v>
      </c>
      <c r="L1533" s="71">
        <v>0.25600000000000001</v>
      </c>
      <c r="M1533" s="72">
        <v>3.536</v>
      </c>
      <c r="N1533" s="23">
        <v>0.24774193548387097</v>
      </c>
      <c r="O1533" s="16">
        <v>83.677000000000007</v>
      </c>
      <c r="P1533" s="15">
        <v>90</v>
      </c>
      <c r="Q1533" s="15">
        <f>IFERROR(Table37[[#This Row],[Total]]/Table37[[#This Row],[Mins]]*Table37[[#This Row],[Adj mins]],0)</f>
        <v>3.8031956212579323</v>
      </c>
      <c r="R1533" s="15">
        <v>7.4</v>
      </c>
      <c r="S1533" s="16">
        <v>83</v>
      </c>
      <c r="T1533" s="17">
        <v>0.03</v>
      </c>
      <c r="U1533" s="16">
        <v>23</v>
      </c>
      <c r="V1533" s="71">
        <v>2.9</v>
      </c>
      <c r="W1533" s="401" t="str">
        <f>IF(ISNA(MATCH($D1533,'My Squad'!$C$2:$C$16,0)),"","Yes")</f>
        <v/>
      </c>
    </row>
    <row r="1534" spans="1:23" ht="15.75" thickBot="1" x14ac:dyDescent="0.3">
      <c r="A1534" s="577">
        <v>527</v>
      </c>
      <c r="B1534" s="73">
        <v>12</v>
      </c>
      <c r="C1534" s="5" t="s">
        <v>56</v>
      </c>
      <c r="D1534" s="5" t="s">
        <v>123</v>
      </c>
      <c r="E1534" s="70" t="s">
        <v>13</v>
      </c>
      <c r="F1534" s="71">
        <v>5.9</v>
      </c>
      <c r="G1534" s="71">
        <v>0.79666666666666663</v>
      </c>
      <c r="H1534" s="71">
        <v>0.33600000000000002</v>
      </c>
      <c r="I1534" s="71">
        <v>0.106</v>
      </c>
      <c r="J1534" s="71">
        <v>0</v>
      </c>
      <c r="K1534" s="71">
        <v>1.3203333333333331</v>
      </c>
      <c r="L1534" s="71">
        <v>0.23799999999999999</v>
      </c>
      <c r="M1534" s="72">
        <v>2.7970000000000002</v>
      </c>
      <c r="N1534" s="23">
        <v>0.13508474576271187</v>
      </c>
      <c r="O1534" s="16">
        <v>70.709000000000003</v>
      </c>
      <c r="P1534" s="15">
        <v>90</v>
      </c>
      <c r="Q1534" s="15">
        <f>IFERROR(Table37[[#This Row],[Total]]/Table37[[#This Row],[Mins]]*Table37[[#This Row],[Adj mins]],0)</f>
        <v>3.5600842891286826</v>
      </c>
      <c r="R1534" s="15">
        <v>7</v>
      </c>
      <c r="S1534" s="16">
        <v>70</v>
      </c>
      <c r="T1534" s="17">
        <v>1.4999999999999999E-2</v>
      </c>
      <c r="U1534" s="16">
        <v>25</v>
      </c>
      <c r="V1534" s="71">
        <v>2.8</v>
      </c>
      <c r="W1534" s="401" t="str">
        <f>IF(ISNA(MATCH($D1534,'My Squad'!$C$2:$C$16,0)),"","Yes")</f>
        <v/>
      </c>
    </row>
    <row r="1535" spans="1:23" ht="15.75" thickBot="1" x14ac:dyDescent="0.3">
      <c r="A1535" s="577">
        <v>526</v>
      </c>
      <c r="B1535" s="73">
        <v>12</v>
      </c>
      <c r="C1535" s="5" t="s">
        <v>56</v>
      </c>
      <c r="D1535" s="5" t="s">
        <v>1548</v>
      </c>
      <c r="E1535" s="70" t="s">
        <v>13</v>
      </c>
      <c r="F1535" s="71">
        <v>4.8</v>
      </c>
      <c r="G1535" s="71">
        <v>1.6666666666666668E-3</v>
      </c>
      <c r="H1535" s="71">
        <v>0</v>
      </c>
      <c r="I1535" s="71">
        <v>6.6666666666666664E-4</v>
      </c>
      <c r="J1535" s="71">
        <v>0</v>
      </c>
      <c r="K1535" s="71">
        <v>4.0000000000000001E-3</v>
      </c>
      <c r="L1535" s="71">
        <v>1E-3</v>
      </c>
      <c r="M1535" s="72">
        <v>7.3333333333333332E-3</v>
      </c>
      <c r="N1535" s="23">
        <v>-0.41513888888888889</v>
      </c>
      <c r="O1535" s="16">
        <v>0.18</v>
      </c>
      <c r="P1535" s="15">
        <v>90</v>
      </c>
      <c r="Q1535" s="15">
        <f>IFERROR(Table37[[#This Row],[Total]]/Table37[[#This Row],[Mins]]*Table37[[#This Row],[Adj mins]],0)</f>
        <v>3.666666666666667</v>
      </c>
      <c r="R1535" s="15">
        <v>0.1</v>
      </c>
      <c r="S1535" s="16">
        <v>5</v>
      </c>
      <c r="T1535" s="17">
        <v>0</v>
      </c>
      <c r="U1535" s="16">
        <v>1</v>
      </c>
      <c r="V1535" s="71">
        <v>1</v>
      </c>
      <c r="W1535" s="401" t="str">
        <f>IF(ISNA(MATCH($D1535,'My Squad'!$C$2:$C$16,0)),"","Yes")</f>
        <v/>
      </c>
    </row>
    <row r="1536" spans="1:23" ht="15.75" thickBot="1" x14ac:dyDescent="0.3">
      <c r="A1536" s="577">
        <v>530</v>
      </c>
      <c r="B1536" s="73">
        <v>12</v>
      </c>
      <c r="C1536" s="5" t="s">
        <v>56</v>
      </c>
      <c r="D1536" s="5" t="s">
        <v>84</v>
      </c>
      <c r="E1536" s="70" t="s">
        <v>13</v>
      </c>
      <c r="F1536" s="71">
        <v>5</v>
      </c>
      <c r="G1536" s="71">
        <v>0.71166666666666667</v>
      </c>
      <c r="H1536" s="71">
        <v>0.21099999999999999</v>
      </c>
      <c r="I1536" s="71">
        <v>9.6000000000000002E-2</v>
      </c>
      <c r="J1536" s="71">
        <v>0</v>
      </c>
      <c r="K1536" s="71">
        <v>1.347</v>
      </c>
      <c r="L1536" s="71">
        <v>0.17566666666666667</v>
      </c>
      <c r="M1536" s="72">
        <v>2.5413333333333332</v>
      </c>
      <c r="N1536" s="23">
        <v>0.10826666666666665</v>
      </c>
      <c r="O1536" s="16">
        <v>66.456666666666663</v>
      </c>
      <c r="P1536" s="15">
        <v>90</v>
      </c>
      <c r="Q1536" s="15">
        <f>IFERROR(Table37[[#This Row],[Total]]/Table37[[#This Row],[Mins]]*Table37[[#This Row],[Adj mins]],0)</f>
        <v>3.4416411696845062</v>
      </c>
      <c r="R1536" s="15">
        <v>6.3</v>
      </c>
      <c r="S1536" s="16">
        <v>63</v>
      </c>
      <c r="T1536" s="17">
        <v>2.7000000000000003E-2</v>
      </c>
      <c r="U1536" s="16">
        <v>29</v>
      </c>
      <c r="V1536" s="71">
        <v>3.2</v>
      </c>
      <c r="W1536" s="401" t="str">
        <f>IF(ISNA(MATCH($D1536,'My Squad'!$C$2:$C$16,0)),"","Yes")</f>
        <v/>
      </c>
    </row>
    <row r="1537" spans="1:23" ht="15.75" thickBot="1" x14ac:dyDescent="0.3">
      <c r="A1537" s="577">
        <v>587</v>
      </c>
      <c r="B1537" s="73">
        <v>12</v>
      </c>
      <c r="C1537" s="5" t="s">
        <v>56</v>
      </c>
      <c r="D1537" s="5" t="s">
        <v>1070</v>
      </c>
      <c r="E1537" s="70" t="s">
        <v>13</v>
      </c>
      <c r="F1537" s="71">
        <v>5.7</v>
      </c>
      <c r="G1537" s="71">
        <v>0.13500000000000001</v>
      </c>
      <c r="H1537" s="71">
        <v>0.08</v>
      </c>
      <c r="I1537" s="71">
        <v>2.4666666666666667E-2</v>
      </c>
      <c r="J1537" s="71">
        <v>0</v>
      </c>
      <c r="K1537" s="71">
        <v>0.34333333333333338</v>
      </c>
      <c r="L1537" s="71">
        <v>3.6666666666666667E-2</v>
      </c>
      <c r="M1537" s="72">
        <v>0.6196666666666667</v>
      </c>
      <c r="N1537" s="23">
        <v>-0.24216374269005844</v>
      </c>
      <c r="O1537" s="16">
        <v>17.760666666666665</v>
      </c>
      <c r="P1537" s="15">
        <v>90</v>
      </c>
      <c r="Q1537" s="15">
        <f>IFERROR(Table37[[#This Row],[Total]]/Table37[[#This Row],[Mins]]*Table37[[#This Row],[Adj mins]],0)</f>
        <v>3.1400848316504639</v>
      </c>
      <c r="R1537" s="15">
        <v>2.4</v>
      </c>
      <c r="S1537" s="16">
        <v>27</v>
      </c>
      <c r="T1537" s="17">
        <v>4.0000000000000001E-3</v>
      </c>
      <c r="U1537" s="16">
        <v>14</v>
      </c>
      <c r="V1537" s="71">
        <v>1.8</v>
      </c>
      <c r="W1537" s="401" t="str">
        <f>IF(ISNA(MATCH($D1537,'My Squad'!$C$2:$C$16,0)),"","Yes")</f>
        <v/>
      </c>
    </row>
    <row r="1538" spans="1:23" ht="15.75" thickBot="1" x14ac:dyDescent="0.3">
      <c r="A1538" s="577">
        <v>588</v>
      </c>
      <c r="B1538" s="73">
        <v>12</v>
      </c>
      <c r="C1538" s="5" t="s">
        <v>56</v>
      </c>
      <c r="D1538" s="5" t="s">
        <v>1071</v>
      </c>
      <c r="E1538" s="70" t="s">
        <v>13</v>
      </c>
      <c r="F1538" s="71">
        <v>4.9000000000000004</v>
      </c>
      <c r="G1538" s="71">
        <v>3.5000000000000003E-2</v>
      </c>
      <c r="H1538" s="71">
        <v>4.3999999999999997E-2</v>
      </c>
      <c r="I1538" s="71">
        <v>0.108</v>
      </c>
      <c r="J1538" s="71">
        <v>0</v>
      </c>
      <c r="K1538" s="71">
        <v>1.4280000000000002</v>
      </c>
      <c r="L1538" s="71">
        <v>1.0666666666666666E-2</v>
      </c>
      <c r="M1538" s="72">
        <v>1.6256666666666666</v>
      </c>
      <c r="N1538" s="23">
        <v>-7.6394557823129261E-2</v>
      </c>
      <c r="O1538" s="16">
        <v>73.846333333333334</v>
      </c>
      <c r="P1538" s="15">
        <v>90</v>
      </c>
      <c r="Q1538" s="15">
        <f>IFERROR(Table37[[#This Row],[Total]]/Table37[[#This Row],[Mins]]*Table37[[#This Row],[Adj mins]],0)</f>
        <v>1.9812764343975553</v>
      </c>
      <c r="R1538" s="15">
        <v>7.6</v>
      </c>
      <c r="S1538" s="16">
        <v>76</v>
      </c>
      <c r="T1538" s="17">
        <v>1E-3</v>
      </c>
      <c r="U1538" s="16">
        <v>16</v>
      </c>
      <c r="V1538" s="71">
        <v>1.8</v>
      </c>
      <c r="W1538" s="401" t="str">
        <f>IF(ISNA(MATCH($D1538,'My Squad'!$C$2:$C$16,0)),"","Yes")</f>
        <v/>
      </c>
    </row>
    <row r="1539" spans="1:23" ht="15.75" thickBot="1" x14ac:dyDescent="0.3">
      <c r="A1539" s="577">
        <v>589</v>
      </c>
      <c r="B1539" s="73">
        <v>12</v>
      </c>
      <c r="C1539" s="5" t="s">
        <v>56</v>
      </c>
      <c r="D1539" s="5" t="s">
        <v>1072</v>
      </c>
      <c r="E1539" s="70" t="s">
        <v>15</v>
      </c>
      <c r="F1539" s="71">
        <v>6.7</v>
      </c>
      <c r="G1539" s="71">
        <v>0</v>
      </c>
      <c r="H1539" s="71">
        <v>0</v>
      </c>
      <c r="I1539" s="71">
        <v>0</v>
      </c>
      <c r="J1539" s="71">
        <v>0</v>
      </c>
      <c r="K1539" s="71">
        <v>0</v>
      </c>
      <c r="L1539" s="71">
        <v>0</v>
      </c>
      <c r="M1539" s="72">
        <v>0</v>
      </c>
      <c r="N1539" s="23">
        <v>-0.29850746268656714</v>
      </c>
      <c r="O1539" s="16">
        <v>0</v>
      </c>
      <c r="P1539" s="15">
        <v>90</v>
      </c>
      <c r="Q1539" s="15">
        <f>IFERROR(Table37[[#This Row],[Total]]/Table37[[#This Row],[Mins]]*Table37[[#This Row],[Adj mins]],0)</f>
        <v>0</v>
      </c>
      <c r="R1539" s="15">
        <v>0.7</v>
      </c>
      <c r="S1539" s="16">
        <v>22</v>
      </c>
      <c r="T1539" s="17">
        <v>9.0000000000000011E-3</v>
      </c>
      <c r="U1539" s="16">
        <v>3</v>
      </c>
      <c r="V1539" s="71">
        <v>1</v>
      </c>
      <c r="W1539" s="401" t="str">
        <f>IF(ISNA(MATCH($D1539,'My Squad'!$C$2:$C$16,0)),"","Yes")</f>
        <v/>
      </c>
    </row>
    <row r="1540" spans="1:23" ht="15.75" thickBot="1" x14ac:dyDescent="0.3">
      <c r="A1540" s="577">
        <v>523</v>
      </c>
      <c r="B1540" s="73">
        <v>12</v>
      </c>
      <c r="C1540" s="5" t="s">
        <v>56</v>
      </c>
      <c r="D1540" s="5" t="s">
        <v>261</v>
      </c>
      <c r="E1540" s="70" t="s">
        <v>15</v>
      </c>
      <c r="F1540" s="71">
        <v>5</v>
      </c>
      <c r="G1540" s="71">
        <v>9.3333333333333338E-2</v>
      </c>
      <c r="H1540" s="71">
        <v>0.02</v>
      </c>
      <c r="I1540" s="71">
        <v>0</v>
      </c>
      <c r="J1540" s="71">
        <v>0</v>
      </c>
      <c r="K1540" s="71">
        <v>0.16333333333333333</v>
      </c>
      <c r="L1540" s="71">
        <v>3.2333333333333332E-2</v>
      </c>
      <c r="M1540" s="72">
        <v>0.309</v>
      </c>
      <c r="N1540" s="23">
        <v>-0.3382</v>
      </c>
      <c r="O1540" s="16">
        <v>8.0183333333333326</v>
      </c>
      <c r="P1540" s="15">
        <v>90</v>
      </c>
      <c r="Q1540" s="15">
        <f>IFERROR(Table37[[#This Row],[Total]]/Table37[[#This Row],[Mins]]*Table37[[#This Row],[Adj mins]],0)</f>
        <v>3.4683018083558514</v>
      </c>
      <c r="R1540" s="15">
        <v>0.6</v>
      </c>
      <c r="S1540" s="16">
        <v>13</v>
      </c>
      <c r="T1540" s="17">
        <v>2.2000000000000002E-2</v>
      </c>
      <c r="U1540" s="16">
        <v>18</v>
      </c>
      <c r="V1540" s="71">
        <v>4.5</v>
      </c>
      <c r="W1540" s="401" t="str">
        <f>IF(ISNA(MATCH($D1540,'My Squad'!$C$2:$C$16,0)),"","Yes")</f>
        <v/>
      </c>
    </row>
    <row r="1541" spans="1:23" ht="15.75" thickBot="1" x14ac:dyDescent="0.3">
      <c r="A1541" s="577">
        <v>512</v>
      </c>
      <c r="B1541" s="73">
        <v>12</v>
      </c>
      <c r="C1541" s="5" t="s">
        <v>56</v>
      </c>
      <c r="D1541" s="5" t="s">
        <v>367</v>
      </c>
      <c r="E1541" s="70" t="s">
        <v>15</v>
      </c>
      <c r="F1541" s="71">
        <v>5.4</v>
      </c>
      <c r="G1541" s="71">
        <v>0.84533333333333338</v>
      </c>
      <c r="H1541" s="71">
        <v>0.376</v>
      </c>
      <c r="I1541" s="71">
        <v>0</v>
      </c>
      <c r="J1541" s="71">
        <v>0</v>
      </c>
      <c r="K1541" s="71">
        <v>1.5923333333333334</v>
      </c>
      <c r="L1541" s="71">
        <v>0.28466666666666668</v>
      </c>
      <c r="M1541" s="72">
        <v>3.0983333333333332</v>
      </c>
      <c r="N1541" s="23">
        <v>0.20339506172839503</v>
      </c>
      <c r="O1541" s="16">
        <v>81.293333333333337</v>
      </c>
      <c r="P1541" s="15">
        <v>90</v>
      </c>
      <c r="Q1541" s="15">
        <f>IFERROR(Table37[[#This Row],[Total]]/Table37[[#This Row],[Mins]]*Table37[[#This Row],[Adj mins]],0)</f>
        <v>3.4301705756929635</v>
      </c>
      <c r="R1541" s="15">
        <v>6.2</v>
      </c>
      <c r="S1541" s="16">
        <v>62</v>
      </c>
      <c r="T1541" s="17">
        <v>2.7999999999999997E-2</v>
      </c>
      <c r="U1541" s="16">
        <v>34</v>
      </c>
      <c r="V1541" s="71">
        <v>3.8</v>
      </c>
      <c r="W1541" s="401" t="str">
        <f>IF(ISNA(MATCH($D1541,'My Squad'!$C$2:$C$16,0)),"","Yes")</f>
        <v/>
      </c>
    </row>
    <row r="1542" spans="1:23" ht="15.75" thickBot="1" x14ac:dyDescent="0.3">
      <c r="A1542" s="577">
        <v>204</v>
      </c>
      <c r="B1542" s="73">
        <v>12</v>
      </c>
      <c r="C1542" s="5" t="s">
        <v>33</v>
      </c>
      <c r="D1542" s="5" t="s">
        <v>157</v>
      </c>
      <c r="E1542" s="70" t="s">
        <v>16</v>
      </c>
      <c r="F1542" s="71">
        <v>4.4000000000000004</v>
      </c>
      <c r="G1542" s="71">
        <v>0</v>
      </c>
      <c r="H1542" s="71">
        <v>1.4E-2</v>
      </c>
      <c r="I1542" s="71">
        <v>0.13866666666666672</v>
      </c>
      <c r="J1542" s="71">
        <v>1.0469999999999999</v>
      </c>
      <c r="K1542" s="71">
        <v>1.9370000000000001</v>
      </c>
      <c r="L1542" s="71">
        <v>0.19933333333333333</v>
      </c>
      <c r="M1542" s="72">
        <v>3.3359999999999999</v>
      </c>
      <c r="N1542" s="23">
        <v>0.30363636363636359</v>
      </c>
      <c r="O1542" s="16">
        <v>85.88666666666667</v>
      </c>
      <c r="P1542" s="15">
        <v>90</v>
      </c>
      <c r="Q1542" s="15">
        <f>IFERROR(Table37[[#This Row],[Total]]/Table37[[#This Row],[Mins]]*Table37[[#This Row],[Adj mins]],0)</f>
        <v>3.4957696188775902</v>
      </c>
      <c r="R1542" s="15">
        <v>5</v>
      </c>
      <c r="S1542" s="16">
        <v>90</v>
      </c>
      <c r="T1542" s="17">
        <v>5.0000000000000001E-3</v>
      </c>
      <c r="U1542" s="16">
        <v>10</v>
      </c>
      <c r="V1542" s="71">
        <v>2</v>
      </c>
      <c r="W1542" s="401" t="str">
        <f>IF(ISNA(MATCH($D1542,'My Squad'!$C$2:$C$16,0)),"","Yes")</f>
        <v/>
      </c>
    </row>
    <row r="1543" spans="1:23" ht="15.75" thickBot="1" x14ac:dyDescent="0.3">
      <c r="A1543" s="577">
        <v>536</v>
      </c>
      <c r="B1543" s="73">
        <v>12</v>
      </c>
      <c r="C1543" s="5" t="s">
        <v>33</v>
      </c>
      <c r="D1543" s="5" t="s">
        <v>264</v>
      </c>
      <c r="E1543" s="70" t="s">
        <v>16</v>
      </c>
      <c r="F1543" s="71">
        <v>4</v>
      </c>
      <c r="G1543" s="71">
        <v>0</v>
      </c>
      <c r="H1543" s="71">
        <v>0</v>
      </c>
      <c r="I1543" s="71">
        <v>-1.3333333333333333E-3</v>
      </c>
      <c r="J1543" s="71">
        <v>2.3333333333333335E-3</v>
      </c>
      <c r="K1543" s="71">
        <v>4.0000000000000001E-3</v>
      </c>
      <c r="L1543" s="71">
        <v>0</v>
      </c>
      <c r="M1543" s="72">
        <v>5.0000000000000001E-3</v>
      </c>
      <c r="N1543" s="23">
        <v>-0.49875000000000003</v>
      </c>
      <c r="O1543" s="16">
        <v>0.18</v>
      </c>
      <c r="P1543" s="15">
        <v>90</v>
      </c>
      <c r="Q1543" s="15">
        <f>IFERROR(Table37[[#This Row],[Total]]/Table37[[#This Row],[Mins]]*Table37[[#This Row],[Adj mins]],0)</f>
        <v>2.5</v>
      </c>
      <c r="R1543" s="15">
        <v>0</v>
      </c>
      <c r="S1543" s="16">
        <v>0</v>
      </c>
      <c r="T1543" s="17">
        <v>1.7000000000000001E-2</v>
      </c>
      <c r="U1543" s="16">
        <v>0</v>
      </c>
      <c r="V1543" s="71">
        <v>0</v>
      </c>
      <c r="W1543" s="401" t="str">
        <f>IF(ISNA(MATCH($D1543,'My Squad'!$C$2:$C$16,0)),"","Yes")</f>
        <v/>
      </c>
    </row>
    <row r="1544" spans="1:23" ht="15.75" thickBot="1" x14ac:dyDescent="0.3">
      <c r="A1544" s="577">
        <v>554</v>
      </c>
      <c r="B1544" s="73">
        <v>12</v>
      </c>
      <c r="C1544" s="5" t="s">
        <v>33</v>
      </c>
      <c r="D1544" s="5" t="s">
        <v>72</v>
      </c>
      <c r="E1544" s="70" t="s">
        <v>16</v>
      </c>
      <c r="F1544" s="71">
        <v>4.3</v>
      </c>
      <c r="G1544" s="71">
        <v>0</v>
      </c>
      <c r="H1544" s="71">
        <v>0</v>
      </c>
      <c r="I1544" s="71">
        <v>9.9999999999999985E-3</v>
      </c>
      <c r="J1544" s="71">
        <v>4.4666666666666667E-2</v>
      </c>
      <c r="K1544" s="71">
        <v>8.1666666666666665E-2</v>
      </c>
      <c r="L1544" s="71">
        <v>9.3333333333333341E-3</v>
      </c>
      <c r="M1544" s="72">
        <v>0.14566666666666667</v>
      </c>
      <c r="N1544" s="23">
        <v>-0.4312403100775194</v>
      </c>
      <c r="O1544" s="16">
        <v>3.72</v>
      </c>
      <c r="P1544" s="15">
        <v>90</v>
      </c>
      <c r="Q1544" s="15">
        <f>IFERROR(Table37[[#This Row],[Total]]/Table37[[#This Row],[Mins]]*Table37[[#This Row],[Adj mins]],0)</f>
        <v>3.5241935483870965</v>
      </c>
      <c r="R1544" s="15">
        <v>4</v>
      </c>
      <c r="S1544" s="16">
        <v>90</v>
      </c>
      <c r="T1544" s="17">
        <v>1.6E-2</v>
      </c>
      <c r="U1544" s="16">
        <v>5</v>
      </c>
      <c r="V1544" s="71">
        <v>1.2</v>
      </c>
      <c r="W1544" s="401" t="str">
        <f>IF(ISNA(MATCH($D1544,'My Squad'!$C$2:$C$16,0)),"","Yes")</f>
        <v/>
      </c>
    </row>
    <row r="1545" spans="1:23" ht="15.75" thickBot="1" x14ac:dyDescent="0.3">
      <c r="A1545" s="577">
        <v>556</v>
      </c>
      <c r="B1545" s="73">
        <v>12</v>
      </c>
      <c r="C1545" s="5" t="s">
        <v>33</v>
      </c>
      <c r="D1545" s="5" t="s">
        <v>288</v>
      </c>
      <c r="E1545" s="70" t="s">
        <v>16</v>
      </c>
      <c r="F1545" s="71">
        <v>4</v>
      </c>
      <c r="G1545" s="71">
        <v>0</v>
      </c>
      <c r="H1545" s="71">
        <v>0</v>
      </c>
      <c r="I1545" s="71">
        <v>0</v>
      </c>
      <c r="J1545" s="71">
        <v>0</v>
      </c>
      <c r="K1545" s="71">
        <v>0</v>
      </c>
      <c r="L1545" s="71">
        <v>0</v>
      </c>
      <c r="M1545" s="72">
        <v>0</v>
      </c>
      <c r="N1545" s="23">
        <v>-0.5</v>
      </c>
      <c r="O1545" s="16">
        <v>0</v>
      </c>
      <c r="P1545" s="15">
        <v>90</v>
      </c>
      <c r="Q1545" s="15">
        <f>IFERROR(Table37[[#This Row],[Total]]/Table37[[#This Row],[Mins]]*Table37[[#This Row],[Adj mins]],0)</f>
        <v>0</v>
      </c>
      <c r="R1545" s="15">
        <v>0</v>
      </c>
      <c r="S1545" s="16" t="s">
        <v>374</v>
      </c>
      <c r="T1545" s="17">
        <v>1.7000000000000001E-2</v>
      </c>
      <c r="U1545" s="16">
        <v>0</v>
      </c>
      <c r="V1545" s="71">
        <v>0</v>
      </c>
      <c r="W1545" s="401" t="str">
        <f>IF(ISNA(MATCH($D1545,'My Squad'!$C$2:$C$16,0)),"","Yes")</f>
        <v/>
      </c>
    </row>
    <row r="1546" spans="1:23" ht="15.75" thickBot="1" x14ac:dyDescent="0.3">
      <c r="A1546" s="577">
        <v>542</v>
      </c>
      <c r="B1546" s="73">
        <v>12</v>
      </c>
      <c r="C1546" s="5" t="s">
        <v>33</v>
      </c>
      <c r="D1546" s="5" t="s">
        <v>80</v>
      </c>
      <c r="E1546" s="70" t="s">
        <v>14</v>
      </c>
      <c r="F1546" s="71">
        <v>4.4000000000000004</v>
      </c>
      <c r="G1546" s="71">
        <v>0.41</v>
      </c>
      <c r="H1546" s="71">
        <v>0.106</v>
      </c>
      <c r="I1546" s="71">
        <v>0.14333333333333331</v>
      </c>
      <c r="J1546" s="71">
        <v>0</v>
      </c>
      <c r="K1546" s="71">
        <v>1.7350000000000001</v>
      </c>
      <c r="L1546" s="71">
        <v>0.19166666666666668</v>
      </c>
      <c r="M1546" s="72">
        <v>2.5859999999999999</v>
      </c>
      <c r="N1546" s="23">
        <v>0.13318181818181815</v>
      </c>
      <c r="O1546" s="16">
        <v>88.885333333333335</v>
      </c>
      <c r="P1546" s="15">
        <v>90</v>
      </c>
      <c r="Q1546" s="15">
        <f>IFERROR(Table37[[#This Row],[Total]]/Table37[[#This Row],[Mins]]*Table37[[#This Row],[Adj mins]],0)</f>
        <v>2.6184297371894871</v>
      </c>
      <c r="R1546" s="15">
        <v>6.3</v>
      </c>
      <c r="S1546" s="16">
        <v>71</v>
      </c>
      <c r="T1546" s="17">
        <v>2E-3</v>
      </c>
      <c r="U1546" s="16">
        <v>10</v>
      </c>
      <c r="V1546" s="71">
        <v>1.2</v>
      </c>
      <c r="W1546" s="401" t="str">
        <f>IF(ISNA(MATCH($D1546,'My Squad'!$C$2:$C$16,0)),"","Yes")</f>
        <v/>
      </c>
    </row>
    <row r="1547" spans="1:23" ht="15.75" thickBot="1" x14ac:dyDescent="0.3">
      <c r="A1547" s="577">
        <v>543</v>
      </c>
      <c r="B1547" s="73">
        <v>12</v>
      </c>
      <c r="C1547" s="5" t="s">
        <v>33</v>
      </c>
      <c r="D1547" s="5" t="s">
        <v>242</v>
      </c>
      <c r="E1547" s="70" t="s">
        <v>14</v>
      </c>
      <c r="F1547" s="71">
        <v>4.4000000000000004</v>
      </c>
      <c r="G1547" s="71">
        <v>0.19600000000000001</v>
      </c>
      <c r="H1547" s="71">
        <v>0.124</v>
      </c>
      <c r="I1547" s="71">
        <v>4.7333333333333311E-2</v>
      </c>
      <c r="J1547" s="71">
        <v>0</v>
      </c>
      <c r="K1547" s="71">
        <v>0.61299999999999999</v>
      </c>
      <c r="L1547" s="71">
        <v>8.7333333333333332E-2</v>
      </c>
      <c r="M1547" s="72">
        <v>1.0676666666666668</v>
      </c>
      <c r="N1547" s="23">
        <v>-0.21189393939393936</v>
      </c>
      <c r="O1547" s="16">
        <v>28.769666666666666</v>
      </c>
      <c r="P1547" s="15">
        <v>90</v>
      </c>
      <c r="Q1547" s="15">
        <f>IFERROR(Table37[[#This Row],[Total]]/Table37[[#This Row],[Mins]]*Table37[[#This Row],[Adj mins]],0)</f>
        <v>3.3399761322689412</v>
      </c>
      <c r="R1547" s="15">
        <v>2.2999999999999998</v>
      </c>
      <c r="S1547" s="16">
        <v>53</v>
      </c>
      <c r="T1547" s="17">
        <v>2E-3</v>
      </c>
      <c r="U1547" s="16">
        <v>2</v>
      </c>
      <c r="V1547" s="71">
        <v>0.5</v>
      </c>
      <c r="W1547" s="401" t="str">
        <f>IF(ISNA(MATCH($D1547,'My Squad'!$C$2:$C$16,0)),"","Yes")</f>
        <v/>
      </c>
    </row>
    <row r="1548" spans="1:23" ht="15.75" thickBot="1" x14ac:dyDescent="0.3">
      <c r="A1548" s="577">
        <v>559</v>
      </c>
      <c r="B1548" s="73">
        <v>12</v>
      </c>
      <c r="C1548" s="5" t="s">
        <v>33</v>
      </c>
      <c r="D1548" s="5" t="s">
        <v>89</v>
      </c>
      <c r="E1548" s="70" t="s">
        <v>14</v>
      </c>
      <c r="F1548" s="71">
        <v>4.5</v>
      </c>
      <c r="G1548" s="71">
        <v>0.16600000000000001</v>
      </c>
      <c r="H1548" s="71">
        <v>0.29099999999999998</v>
      </c>
      <c r="I1548" s="71">
        <v>0.13133333333333341</v>
      </c>
      <c r="J1548" s="71">
        <v>0</v>
      </c>
      <c r="K1548" s="71">
        <v>1.5753333333333333</v>
      </c>
      <c r="L1548" s="71">
        <v>0.14966666666666667</v>
      </c>
      <c r="M1548" s="72">
        <v>2.3133333333333335</v>
      </c>
      <c r="N1548" s="23">
        <v>6.9629629629629652E-2</v>
      </c>
      <c r="O1548" s="16">
        <v>82.881</v>
      </c>
      <c r="P1548" s="15">
        <v>90</v>
      </c>
      <c r="Q1548" s="15">
        <f>IFERROR(Table37[[#This Row],[Total]]/Table37[[#This Row],[Mins]]*Table37[[#This Row],[Adj mins]],0)</f>
        <v>2.5120353277590763</v>
      </c>
      <c r="R1548" s="15">
        <v>6.7</v>
      </c>
      <c r="S1548" s="16">
        <v>86</v>
      </c>
      <c r="T1548" s="17">
        <v>1E-3</v>
      </c>
      <c r="U1548" s="16">
        <v>10</v>
      </c>
      <c r="V1548" s="71">
        <v>1.4</v>
      </c>
      <c r="W1548" s="401" t="str">
        <f>IF(ISNA(MATCH($D1548,'My Squad'!$C$2:$C$16,0)),"","Yes")</f>
        <v/>
      </c>
    </row>
    <row r="1549" spans="1:23" ht="15.75" thickBot="1" x14ac:dyDescent="0.3">
      <c r="A1549" s="577">
        <v>533</v>
      </c>
      <c r="B1549" s="73">
        <v>12</v>
      </c>
      <c r="C1549" s="5" t="s">
        <v>33</v>
      </c>
      <c r="D1549" s="5" t="s">
        <v>1549</v>
      </c>
      <c r="E1549" s="70" t="s">
        <v>14</v>
      </c>
      <c r="F1549" s="71">
        <v>4.5999999999999996</v>
      </c>
      <c r="G1549" s="71">
        <v>0.61399999999999999</v>
      </c>
      <c r="H1549" s="71">
        <v>0.36</v>
      </c>
      <c r="I1549" s="71">
        <v>0.1263333333333333</v>
      </c>
      <c r="J1549" s="71">
        <v>0</v>
      </c>
      <c r="K1549" s="71">
        <v>1.5236666666666667</v>
      </c>
      <c r="L1549" s="71">
        <v>0.27366666666666667</v>
      </c>
      <c r="M1549" s="72">
        <v>2.8976666666666668</v>
      </c>
      <c r="N1549" s="23">
        <v>0.19514492753623194</v>
      </c>
      <c r="O1549" s="16">
        <v>81.219666666666669</v>
      </c>
      <c r="P1549" s="15">
        <v>90</v>
      </c>
      <c r="Q1549" s="15">
        <f>IFERROR(Table37[[#This Row],[Total]]/Table37[[#This Row],[Mins]]*Table37[[#This Row],[Adj mins]],0)</f>
        <v>3.2109218210696095</v>
      </c>
      <c r="R1549" s="15">
        <v>8.3000000000000007</v>
      </c>
      <c r="S1549" s="16">
        <v>83</v>
      </c>
      <c r="T1549" s="17">
        <v>6.5000000000000002E-2</v>
      </c>
      <c r="U1549" s="16">
        <v>29</v>
      </c>
      <c r="V1549" s="71">
        <v>3.2</v>
      </c>
      <c r="W1549" s="401" t="str">
        <f>IF(ISNA(MATCH($D1549,'My Squad'!$C$2:$C$16,0)),"","Yes")</f>
        <v>Yes</v>
      </c>
    </row>
    <row r="1550" spans="1:23" ht="15.75" thickBot="1" x14ac:dyDescent="0.3">
      <c r="A1550" s="577">
        <v>564</v>
      </c>
      <c r="B1550" s="73">
        <v>12</v>
      </c>
      <c r="C1550" s="5" t="s">
        <v>33</v>
      </c>
      <c r="D1550" s="5" t="s">
        <v>239</v>
      </c>
      <c r="E1550" s="70" t="s">
        <v>14</v>
      </c>
      <c r="F1550" s="71">
        <v>4.3</v>
      </c>
      <c r="G1550" s="71">
        <v>7.1999999999999995E-2</v>
      </c>
      <c r="H1550" s="71">
        <v>2.4E-2</v>
      </c>
      <c r="I1550" s="71">
        <v>9.866666666666668E-2</v>
      </c>
      <c r="J1550" s="71">
        <v>0</v>
      </c>
      <c r="K1550" s="71">
        <v>1.1886666666666665</v>
      </c>
      <c r="L1550" s="71">
        <v>8.3333333333333329E-2</v>
      </c>
      <c r="M1550" s="72">
        <v>1.4666666666666666</v>
      </c>
      <c r="N1550" s="23">
        <v>-0.12403100775193801</v>
      </c>
      <c r="O1550" s="16">
        <v>56.81</v>
      </c>
      <c r="P1550" s="15">
        <v>90</v>
      </c>
      <c r="Q1550" s="15">
        <f>IFERROR(Table37[[#This Row],[Total]]/Table37[[#This Row],[Mins]]*Table37[[#This Row],[Adj mins]],0)</f>
        <v>2.323534588980813</v>
      </c>
      <c r="R1550" s="15">
        <v>2.9</v>
      </c>
      <c r="S1550" s="16">
        <v>66</v>
      </c>
      <c r="T1550" s="17">
        <v>1E-3</v>
      </c>
      <c r="U1550" s="16">
        <v>3</v>
      </c>
      <c r="V1550" s="71">
        <v>0.8</v>
      </c>
      <c r="W1550" s="401" t="str">
        <f>IF(ISNA(MATCH($D1550,'My Squad'!$C$2:$C$16,0)),"","Yes")</f>
        <v/>
      </c>
    </row>
    <row r="1551" spans="1:23" ht="15.75" thickBot="1" x14ac:dyDescent="0.3">
      <c r="A1551" s="577">
        <v>567</v>
      </c>
      <c r="B1551" s="73">
        <v>12</v>
      </c>
      <c r="C1551" s="5" t="s">
        <v>33</v>
      </c>
      <c r="D1551" s="5" t="s">
        <v>111</v>
      </c>
      <c r="E1551" s="70" t="s">
        <v>14</v>
      </c>
      <c r="F1551" s="71">
        <v>4.3</v>
      </c>
      <c r="G1551" s="71">
        <v>9.6000000000000002E-2</v>
      </c>
      <c r="H1551" s="71">
        <v>0.11600000000000001</v>
      </c>
      <c r="I1551" s="71">
        <v>0.1323333333333333</v>
      </c>
      <c r="J1551" s="71">
        <v>0</v>
      </c>
      <c r="K1551" s="71">
        <v>1.6019999999999999</v>
      </c>
      <c r="L1551" s="71">
        <v>8.2333333333333328E-2</v>
      </c>
      <c r="M1551" s="72">
        <v>2.0286666666666666</v>
      </c>
      <c r="N1551" s="23">
        <v>6.6666666666666558E-3</v>
      </c>
      <c r="O1551" s="16">
        <v>87.516666666666666</v>
      </c>
      <c r="P1551" s="15">
        <v>90</v>
      </c>
      <c r="Q1551" s="15">
        <f>IFERROR(Table37[[#This Row],[Total]]/Table37[[#This Row],[Mins]]*Table37[[#This Row],[Adj mins]],0)</f>
        <v>2.0862311940582745</v>
      </c>
      <c r="R1551" s="15">
        <v>6.5</v>
      </c>
      <c r="S1551" s="16">
        <v>84</v>
      </c>
      <c r="T1551" s="17">
        <v>2E-3</v>
      </c>
      <c r="U1551" s="16">
        <v>4</v>
      </c>
      <c r="V1551" s="71">
        <v>0.6</v>
      </c>
      <c r="W1551" s="401" t="str">
        <f>IF(ISNA(MATCH($D1551,'My Squad'!$C$2:$C$16,0)),"","Yes")</f>
        <v/>
      </c>
    </row>
    <row r="1552" spans="1:23" ht="15.75" thickBot="1" x14ac:dyDescent="0.3">
      <c r="A1552" s="577">
        <v>561</v>
      </c>
      <c r="B1552" s="73">
        <v>12</v>
      </c>
      <c r="C1552" s="5" t="s">
        <v>33</v>
      </c>
      <c r="D1552" s="5" t="s">
        <v>1550</v>
      </c>
      <c r="E1552" s="70" t="s">
        <v>14</v>
      </c>
      <c r="F1552" s="71">
        <v>4</v>
      </c>
      <c r="G1552" s="71">
        <v>2.4E-2</v>
      </c>
      <c r="H1552" s="71">
        <v>1.7999999999999999E-2</v>
      </c>
      <c r="I1552" s="71">
        <v>1.0666666666666672E-2</v>
      </c>
      <c r="J1552" s="71">
        <v>0</v>
      </c>
      <c r="K1552" s="71">
        <v>0.13333333333333333</v>
      </c>
      <c r="L1552" s="71">
        <v>1.6333333333333332E-2</v>
      </c>
      <c r="M1552" s="72">
        <v>0.20233333333333334</v>
      </c>
      <c r="N1552" s="23">
        <v>-0.44941666666666669</v>
      </c>
      <c r="O1552" s="16">
        <v>6.5810000000000004</v>
      </c>
      <c r="P1552" s="15">
        <v>90</v>
      </c>
      <c r="Q1552" s="15">
        <f>IFERROR(Table37[[#This Row],[Total]]/Table37[[#This Row],[Mins]]*Table37[[#This Row],[Adj mins]],0)</f>
        <v>2.767056678316365</v>
      </c>
      <c r="R1552" s="15">
        <v>0</v>
      </c>
      <c r="S1552" s="16" t="s">
        <v>374</v>
      </c>
      <c r="T1552" s="17">
        <v>1.4999999999999999E-2</v>
      </c>
      <c r="U1552" s="16">
        <v>0</v>
      </c>
      <c r="V1552" s="71">
        <v>0</v>
      </c>
      <c r="W1552" s="401" t="str">
        <f>IF(ISNA(MATCH($D1552,'My Squad'!$C$2:$C$16,0)),"","Yes")</f>
        <v/>
      </c>
    </row>
    <row r="1553" spans="1:23" ht="15.75" thickBot="1" x14ac:dyDescent="0.3">
      <c r="A1553" s="577">
        <v>558</v>
      </c>
      <c r="B1553" s="73">
        <v>12</v>
      </c>
      <c r="C1553" s="5" t="s">
        <v>33</v>
      </c>
      <c r="D1553" s="5" t="s">
        <v>1551</v>
      </c>
      <c r="E1553" s="70" t="s">
        <v>14</v>
      </c>
      <c r="F1553" s="71">
        <v>4</v>
      </c>
      <c r="G1553" s="71">
        <v>0</v>
      </c>
      <c r="H1553" s="71">
        <v>0</v>
      </c>
      <c r="I1553" s="71">
        <v>0</v>
      </c>
      <c r="J1553" s="71">
        <v>0</v>
      </c>
      <c r="K1553" s="71">
        <v>0</v>
      </c>
      <c r="L1553" s="71">
        <v>0</v>
      </c>
      <c r="M1553" s="72">
        <v>0</v>
      </c>
      <c r="N1553" s="23">
        <v>-0.5</v>
      </c>
      <c r="O1553" s="16">
        <v>0</v>
      </c>
      <c r="P1553" s="15">
        <v>90</v>
      </c>
      <c r="Q1553" s="15">
        <f>IFERROR(Table37[[#This Row],[Total]]/Table37[[#This Row],[Mins]]*Table37[[#This Row],[Adj mins]],0)</f>
        <v>0</v>
      </c>
      <c r="R1553" s="15">
        <v>4.9000000000000004</v>
      </c>
      <c r="S1553" s="16">
        <v>88</v>
      </c>
      <c r="T1553" s="17">
        <v>6.9999999999999993E-3</v>
      </c>
      <c r="U1553" s="16">
        <v>3</v>
      </c>
      <c r="V1553" s="71">
        <v>0.6</v>
      </c>
      <c r="W1553" s="401" t="str">
        <f>IF(ISNA(MATCH($D1553,'My Squad'!$C$2:$C$16,0)),"","Yes")</f>
        <v/>
      </c>
    </row>
    <row r="1554" spans="1:23" ht="15.75" thickBot="1" x14ac:dyDescent="0.3">
      <c r="A1554" s="577">
        <v>637</v>
      </c>
      <c r="B1554" s="73">
        <v>12</v>
      </c>
      <c r="C1554" s="5" t="s">
        <v>33</v>
      </c>
      <c r="D1554" s="5" t="s">
        <v>1552</v>
      </c>
      <c r="E1554" s="70" t="s">
        <v>14</v>
      </c>
      <c r="F1554" s="71">
        <v>4</v>
      </c>
      <c r="G1554" s="71">
        <v>0</v>
      </c>
      <c r="H1554" s="71">
        <v>0</v>
      </c>
      <c r="I1554" s="71">
        <v>0</v>
      </c>
      <c r="J1554" s="71">
        <v>0</v>
      </c>
      <c r="K1554" s="71">
        <v>0</v>
      </c>
      <c r="L1554" s="71">
        <v>0</v>
      </c>
      <c r="M1554" s="72">
        <v>0</v>
      </c>
      <c r="N1554" s="23">
        <v>-0.5</v>
      </c>
      <c r="O1554" s="16">
        <v>0</v>
      </c>
      <c r="P1554" s="15">
        <v>90</v>
      </c>
      <c r="Q1554" s="15">
        <f>IFERROR(Table37[[#This Row],[Total]]/Table37[[#This Row],[Mins]]*Table37[[#This Row],[Adj mins]],0)</f>
        <v>0</v>
      </c>
      <c r="R1554" s="15">
        <v>0</v>
      </c>
      <c r="S1554" s="16" t="s">
        <v>374</v>
      </c>
      <c r="T1554" s="17">
        <v>2E-3</v>
      </c>
      <c r="U1554" s="16">
        <v>0</v>
      </c>
      <c r="V1554" s="71">
        <v>0</v>
      </c>
      <c r="W1554" s="401" t="str">
        <f>IF(ISNA(MATCH($D1554,'My Squad'!$C$2:$C$16,0)),"","Yes")</f>
        <v/>
      </c>
    </row>
    <row r="1555" spans="1:23" ht="15.75" thickBot="1" x14ac:dyDescent="0.3">
      <c r="A1555" s="577">
        <v>534</v>
      </c>
      <c r="B1555" s="73">
        <v>12</v>
      </c>
      <c r="C1555" s="5" t="s">
        <v>33</v>
      </c>
      <c r="D1555" s="5" t="s">
        <v>267</v>
      </c>
      <c r="E1555" s="70" t="s">
        <v>13</v>
      </c>
      <c r="F1555" s="71">
        <v>4.8</v>
      </c>
      <c r="G1555" s="71">
        <v>0</v>
      </c>
      <c r="H1555" s="71">
        <v>0</v>
      </c>
      <c r="I1555" s="71">
        <v>0</v>
      </c>
      <c r="J1555" s="71">
        <v>0</v>
      </c>
      <c r="K1555" s="71">
        <v>0</v>
      </c>
      <c r="L1555" s="71">
        <v>0</v>
      </c>
      <c r="M1555" s="72">
        <v>0</v>
      </c>
      <c r="N1555" s="23">
        <v>-0.41666666666666669</v>
      </c>
      <c r="O1555" s="16">
        <v>0</v>
      </c>
      <c r="P1555" s="15">
        <v>90</v>
      </c>
      <c r="Q1555" s="15">
        <f>IFERROR(Table37[[#This Row],[Total]]/Table37[[#This Row],[Mins]]*Table37[[#This Row],[Adj mins]],0)</f>
        <v>0</v>
      </c>
      <c r="R1555" s="15">
        <v>0</v>
      </c>
      <c r="S1555" s="16">
        <v>0</v>
      </c>
      <c r="T1555" s="17">
        <v>0</v>
      </c>
      <c r="U1555" s="16">
        <v>0</v>
      </c>
      <c r="V1555" s="71">
        <v>0</v>
      </c>
      <c r="W1555" s="401" t="str">
        <f>IF(ISNA(MATCH($D1555,'My Squad'!$C$2:$C$16,0)),"","Yes")</f>
        <v/>
      </c>
    </row>
    <row r="1556" spans="1:23" ht="15.75" thickBot="1" x14ac:dyDescent="0.3">
      <c r="A1556" s="577">
        <v>547</v>
      </c>
      <c r="B1556" s="73">
        <v>12</v>
      </c>
      <c r="C1556" s="5" t="s">
        <v>33</v>
      </c>
      <c r="D1556" s="5" t="s">
        <v>368</v>
      </c>
      <c r="E1556" s="70" t="s">
        <v>13</v>
      </c>
      <c r="F1556" s="71">
        <v>4.5</v>
      </c>
      <c r="G1556" s="71">
        <v>0</v>
      </c>
      <c r="H1556" s="71">
        <v>0</v>
      </c>
      <c r="I1556" s="71">
        <v>0</v>
      </c>
      <c r="J1556" s="71">
        <v>0</v>
      </c>
      <c r="K1556" s="71">
        <v>0</v>
      </c>
      <c r="L1556" s="71">
        <v>0</v>
      </c>
      <c r="M1556" s="72">
        <v>0</v>
      </c>
      <c r="N1556" s="23">
        <v>-0.44444444444444442</v>
      </c>
      <c r="O1556" s="16">
        <v>0</v>
      </c>
      <c r="P1556" s="15">
        <v>90</v>
      </c>
      <c r="Q1556" s="15">
        <f>IFERROR(Table37[[#This Row],[Total]]/Table37[[#This Row],[Mins]]*Table37[[#This Row],[Adj mins]],0)</f>
        <v>0</v>
      </c>
      <c r="R1556" s="15">
        <v>0</v>
      </c>
      <c r="S1556" s="16" t="s">
        <v>374</v>
      </c>
      <c r="T1556" s="17">
        <v>0</v>
      </c>
      <c r="U1556" s="16">
        <v>0</v>
      </c>
      <c r="V1556" s="71">
        <v>0</v>
      </c>
      <c r="W1556" s="401" t="str">
        <f>IF(ISNA(MATCH($D1556,'My Squad'!$C$2:$C$16,0)),"","Yes")</f>
        <v/>
      </c>
    </row>
    <row r="1557" spans="1:23" ht="15.75" thickBot="1" x14ac:dyDescent="0.3">
      <c r="A1557" s="577">
        <v>550</v>
      </c>
      <c r="B1557" s="73">
        <v>12</v>
      </c>
      <c r="C1557" s="5" t="s">
        <v>33</v>
      </c>
      <c r="D1557" s="5" t="s">
        <v>34</v>
      </c>
      <c r="E1557" s="70" t="s">
        <v>13</v>
      </c>
      <c r="F1557" s="71">
        <v>6.1</v>
      </c>
      <c r="G1557" s="71">
        <v>0.27833333333333332</v>
      </c>
      <c r="H1557" s="71">
        <v>0.08</v>
      </c>
      <c r="I1557" s="71">
        <v>4.8666666666666664E-2</v>
      </c>
      <c r="J1557" s="71">
        <v>0</v>
      </c>
      <c r="K1557" s="71">
        <v>0.44700000000000001</v>
      </c>
      <c r="L1557" s="71">
        <v>5.8333333333333334E-2</v>
      </c>
      <c r="M1557" s="72">
        <v>0.91233333333333333</v>
      </c>
      <c r="N1557" s="23">
        <v>-0.17830601092896178</v>
      </c>
      <c r="O1557" s="16">
        <v>22.060333333333332</v>
      </c>
      <c r="P1557" s="15">
        <v>90</v>
      </c>
      <c r="Q1557" s="15">
        <f>IFERROR(Table37[[#This Row],[Total]]/Table37[[#This Row],[Mins]]*Table37[[#This Row],[Adj mins]],0)</f>
        <v>3.7220652453120988</v>
      </c>
      <c r="R1557" s="15">
        <v>2.8</v>
      </c>
      <c r="S1557" s="16">
        <v>43</v>
      </c>
      <c r="T1557" s="17">
        <v>3.0000000000000001E-3</v>
      </c>
      <c r="U1557" s="16">
        <v>7</v>
      </c>
      <c r="V1557" s="71">
        <v>1.2</v>
      </c>
      <c r="W1557" s="401" t="str">
        <f>IF(ISNA(MATCH($D1557,'My Squad'!$C$2:$C$16,0)),"","Yes")</f>
        <v/>
      </c>
    </row>
    <row r="1558" spans="1:23" ht="15.75" thickBot="1" x14ac:dyDescent="0.3">
      <c r="A1558" s="577">
        <v>535</v>
      </c>
      <c r="B1558" s="73">
        <v>12</v>
      </c>
      <c r="C1558" s="5" t="s">
        <v>33</v>
      </c>
      <c r="D1558" s="5" t="s">
        <v>95</v>
      </c>
      <c r="E1558" s="70" t="s">
        <v>13</v>
      </c>
      <c r="F1558" s="71">
        <v>5</v>
      </c>
      <c r="G1558" s="71">
        <v>9.8333333333333328E-2</v>
      </c>
      <c r="H1558" s="71">
        <v>0.104</v>
      </c>
      <c r="I1558" s="71">
        <v>4.5666666666666668E-2</v>
      </c>
      <c r="J1558" s="71">
        <v>0</v>
      </c>
      <c r="K1558" s="71">
        <v>0.44866666666666666</v>
      </c>
      <c r="L1558" s="71">
        <v>2.7E-2</v>
      </c>
      <c r="M1558" s="72">
        <v>0.72366666666666668</v>
      </c>
      <c r="N1558" s="23">
        <v>-0.25526666666666664</v>
      </c>
      <c r="O1558" s="16">
        <v>20.975000000000001</v>
      </c>
      <c r="P1558" s="15">
        <v>90</v>
      </c>
      <c r="Q1558" s="15">
        <f>IFERROR(Table37[[#This Row],[Total]]/Table37[[#This Row],[Mins]]*Table37[[#This Row],[Adj mins]],0)</f>
        <v>3.1051251489868887</v>
      </c>
      <c r="R1558" s="15">
        <v>4.5</v>
      </c>
      <c r="S1558" s="16">
        <v>50</v>
      </c>
      <c r="T1558" s="17">
        <v>1E-3</v>
      </c>
      <c r="U1558" s="16">
        <v>21</v>
      </c>
      <c r="V1558" s="71">
        <v>2.6</v>
      </c>
      <c r="W1558" s="401" t="str">
        <f>IF(ISNA(MATCH($D1558,'My Squad'!$C$2:$C$16,0)),"","Yes")</f>
        <v/>
      </c>
    </row>
    <row r="1559" spans="1:23" ht="15.75" thickBot="1" x14ac:dyDescent="0.3">
      <c r="A1559" s="577">
        <v>553</v>
      </c>
      <c r="B1559" s="73">
        <v>12</v>
      </c>
      <c r="C1559" s="5" t="s">
        <v>33</v>
      </c>
      <c r="D1559" s="5" t="s">
        <v>179</v>
      </c>
      <c r="E1559" s="70" t="s">
        <v>13</v>
      </c>
      <c r="F1559" s="71">
        <v>4.9000000000000004</v>
      </c>
      <c r="G1559" s="71">
        <v>0.15</v>
      </c>
      <c r="H1559" s="71">
        <v>0.126</v>
      </c>
      <c r="I1559" s="71">
        <v>0.152</v>
      </c>
      <c r="J1559" s="71">
        <v>0</v>
      </c>
      <c r="K1559" s="71">
        <v>1.2486666666666668</v>
      </c>
      <c r="L1559" s="71">
        <v>5.566666666666667E-2</v>
      </c>
      <c r="M1559" s="72">
        <v>1.7323333333333333</v>
      </c>
      <c r="N1559" s="23">
        <v>-5.4625850340136062E-2</v>
      </c>
      <c r="O1559" s="16">
        <v>72.12233333333333</v>
      </c>
      <c r="P1559" s="15">
        <v>90</v>
      </c>
      <c r="Q1559" s="15">
        <f>IFERROR(Table37[[#This Row],[Total]]/Table37[[#This Row],[Mins]]*Table37[[#This Row],[Adj mins]],0)</f>
        <v>2.1617437039844338</v>
      </c>
      <c r="R1559" s="15">
        <v>8.3000000000000007</v>
      </c>
      <c r="S1559" s="16">
        <v>83</v>
      </c>
      <c r="T1559" s="17">
        <v>1E-3</v>
      </c>
      <c r="U1559" s="16">
        <v>13</v>
      </c>
      <c r="V1559" s="71">
        <v>1.4</v>
      </c>
      <c r="W1559" s="401" t="str">
        <f>IF(ISNA(MATCH($D1559,'My Squad'!$C$2:$C$16,0)),"","Yes")</f>
        <v/>
      </c>
    </row>
    <row r="1560" spans="1:23" ht="15.75" thickBot="1" x14ac:dyDescent="0.3">
      <c r="A1560" s="577">
        <v>557</v>
      </c>
      <c r="B1560" s="73">
        <v>12</v>
      </c>
      <c r="C1560" s="5" t="s">
        <v>33</v>
      </c>
      <c r="D1560" s="5" t="s">
        <v>100</v>
      </c>
      <c r="E1560" s="70" t="s">
        <v>13</v>
      </c>
      <c r="F1560" s="71">
        <v>5</v>
      </c>
      <c r="G1560" s="71">
        <v>0.43166666666666664</v>
      </c>
      <c r="H1560" s="71">
        <v>0.25900000000000001</v>
      </c>
      <c r="I1560" s="71">
        <v>0.17599999999999999</v>
      </c>
      <c r="J1560" s="71">
        <v>0</v>
      </c>
      <c r="K1560" s="71">
        <v>1.5993333333333333</v>
      </c>
      <c r="L1560" s="71">
        <v>0.17533333333333334</v>
      </c>
      <c r="M1560" s="72">
        <v>2.6413333333333333</v>
      </c>
      <c r="N1560" s="23">
        <v>0.12826666666666667</v>
      </c>
      <c r="O1560" s="16">
        <v>85.441999999999993</v>
      </c>
      <c r="P1560" s="15">
        <v>90</v>
      </c>
      <c r="Q1560" s="15">
        <f>IFERROR(Table37[[#This Row],[Total]]/Table37[[#This Row],[Mins]]*Table37[[#This Row],[Adj mins]],0)</f>
        <v>2.7822382434868098</v>
      </c>
      <c r="R1560" s="15">
        <v>8.5</v>
      </c>
      <c r="S1560" s="16">
        <v>85</v>
      </c>
      <c r="T1560" s="17">
        <v>4.0000000000000001E-3</v>
      </c>
      <c r="U1560" s="16">
        <v>27</v>
      </c>
      <c r="V1560" s="71">
        <v>3</v>
      </c>
      <c r="W1560" s="401" t="str">
        <f>IF(ISNA(MATCH($D1560,'My Squad'!$C$2:$C$16,0)),"","Yes")</f>
        <v/>
      </c>
    </row>
    <row r="1561" spans="1:23" ht="15.75" thickBot="1" x14ac:dyDescent="0.3">
      <c r="A1561" s="577">
        <v>565</v>
      </c>
      <c r="B1561" s="73">
        <v>12</v>
      </c>
      <c r="C1561" s="5" t="s">
        <v>33</v>
      </c>
      <c r="D1561" s="5" t="s">
        <v>227</v>
      </c>
      <c r="E1561" s="70" t="s">
        <v>13</v>
      </c>
      <c r="F1561" s="71">
        <v>5.0999999999999996</v>
      </c>
      <c r="G1561" s="71">
        <v>1.6666666666666666E-2</v>
      </c>
      <c r="H1561" s="71">
        <v>1.4E-2</v>
      </c>
      <c r="I1561" s="71">
        <v>1.6666666666666668E-3</v>
      </c>
      <c r="J1561" s="71">
        <v>0</v>
      </c>
      <c r="K1561" s="71">
        <v>2.4333333333333332E-2</v>
      </c>
      <c r="L1561" s="71">
        <v>4.6666666666666671E-3</v>
      </c>
      <c r="M1561" s="72">
        <v>6.133333333333333E-2</v>
      </c>
      <c r="N1561" s="23">
        <v>-0.38013071895424844</v>
      </c>
      <c r="O1561" s="16">
        <v>1.3723333333333334</v>
      </c>
      <c r="P1561" s="15">
        <v>90</v>
      </c>
      <c r="Q1561" s="15">
        <f>IFERROR(Table37[[#This Row],[Total]]/Table37[[#This Row],[Mins]]*Table37[[#This Row],[Adj mins]],0)</f>
        <v>4.0223463687150831</v>
      </c>
      <c r="R1561" s="15">
        <v>0.8</v>
      </c>
      <c r="S1561" s="16">
        <v>25</v>
      </c>
      <c r="T1561" s="17">
        <v>1E-3</v>
      </c>
      <c r="U1561" s="16">
        <v>2</v>
      </c>
      <c r="V1561" s="71">
        <v>1</v>
      </c>
      <c r="W1561" s="401" t="str">
        <f>IF(ISNA(MATCH($D1561,'My Squad'!$C$2:$C$16,0)),"","Yes")</f>
        <v/>
      </c>
    </row>
    <row r="1562" spans="1:23" ht="15.75" thickBot="1" x14ac:dyDescent="0.3">
      <c r="A1562" s="577">
        <v>566</v>
      </c>
      <c r="B1562" s="73">
        <v>12</v>
      </c>
      <c r="C1562" s="5" t="s">
        <v>33</v>
      </c>
      <c r="D1562" s="5" t="s">
        <v>1073</v>
      </c>
      <c r="E1562" s="70" t="s">
        <v>15</v>
      </c>
      <c r="F1562" s="71">
        <v>5.5</v>
      </c>
      <c r="G1562" s="71">
        <v>0.7466666666666667</v>
      </c>
      <c r="H1562" s="71">
        <v>0.248</v>
      </c>
      <c r="I1562" s="71">
        <v>0</v>
      </c>
      <c r="J1562" s="71">
        <v>0</v>
      </c>
      <c r="K1562" s="71">
        <v>1.661</v>
      </c>
      <c r="L1562" s="71">
        <v>0.27933333333333332</v>
      </c>
      <c r="M1562" s="72">
        <v>2.9350000000000001</v>
      </c>
      <c r="N1562" s="23">
        <v>0.17</v>
      </c>
      <c r="O1562" s="16">
        <v>80.448999999999998</v>
      </c>
      <c r="P1562" s="15">
        <v>90</v>
      </c>
      <c r="Q1562" s="15">
        <f>IFERROR(Table37[[#This Row],[Total]]/Table37[[#This Row],[Mins]]*Table37[[#This Row],[Adj mins]],0)</f>
        <v>3.2834466556451916</v>
      </c>
      <c r="R1562" s="15">
        <v>8.1</v>
      </c>
      <c r="S1562" s="16">
        <v>81</v>
      </c>
      <c r="T1562" s="17">
        <v>1.6E-2</v>
      </c>
      <c r="U1562" s="16">
        <v>35</v>
      </c>
      <c r="V1562" s="71">
        <v>3.9</v>
      </c>
      <c r="W1562" s="401" t="str">
        <f>IF(ISNA(MATCH($D1562,'My Squad'!$C$2:$C$16,0)),"","Yes")</f>
        <v/>
      </c>
    </row>
    <row r="1563" spans="1:23" ht="15.75" thickBot="1" x14ac:dyDescent="0.3">
      <c r="A1563" s="577">
        <v>544</v>
      </c>
      <c r="B1563" s="73">
        <v>12</v>
      </c>
      <c r="C1563" s="5" t="s">
        <v>33</v>
      </c>
      <c r="D1563" s="5" t="s">
        <v>259</v>
      </c>
      <c r="E1563" s="70" t="s">
        <v>13</v>
      </c>
      <c r="F1563" s="71">
        <v>4.8</v>
      </c>
      <c r="G1563" s="71">
        <v>5.1666666666666666E-2</v>
      </c>
      <c r="H1563" s="71">
        <v>0.06</v>
      </c>
      <c r="I1563" s="71">
        <v>3.5333333333333335E-2</v>
      </c>
      <c r="J1563" s="71">
        <v>0</v>
      </c>
      <c r="K1563" s="71">
        <v>0.36033333333333334</v>
      </c>
      <c r="L1563" s="71">
        <v>1.6666666666666666E-2</v>
      </c>
      <c r="M1563" s="72">
        <v>0.52400000000000002</v>
      </c>
      <c r="N1563" s="23">
        <v>-0.3075</v>
      </c>
      <c r="O1563" s="16">
        <v>17.553333333333335</v>
      </c>
      <c r="P1563" s="15">
        <v>90</v>
      </c>
      <c r="Q1563" s="15">
        <f>IFERROR(Table37[[#This Row],[Total]]/Table37[[#This Row],[Mins]]*Table37[[#This Row],[Adj mins]],0)</f>
        <v>2.686669198632738</v>
      </c>
      <c r="R1563" s="15">
        <v>2.2999999999999998</v>
      </c>
      <c r="S1563" s="16">
        <v>29</v>
      </c>
      <c r="T1563" s="17">
        <v>0</v>
      </c>
      <c r="U1563" s="16">
        <v>11</v>
      </c>
      <c r="V1563" s="71">
        <v>1.6</v>
      </c>
      <c r="W1563" s="401" t="str">
        <f>IF(ISNA(MATCH($D1563,'My Squad'!$C$2:$C$16,0)),"","Yes")</f>
        <v/>
      </c>
    </row>
    <row r="1564" spans="1:23" ht="15.75" thickBot="1" x14ac:dyDescent="0.3">
      <c r="A1564" s="577">
        <v>563</v>
      </c>
      <c r="B1564" s="73">
        <v>12</v>
      </c>
      <c r="C1564" s="5" t="s">
        <v>33</v>
      </c>
      <c r="D1564" s="5" t="s">
        <v>1553</v>
      </c>
      <c r="E1564" s="70" t="s">
        <v>13</v>
      </c>
      <c r="F1564" s="71">
        <v>5.2</v>
      </c>
      <c r="G1564" s="71">
        <v>6.6666666666666671E-3</v>
      </c>
      <c r="H1564" s="71">
        <v>6.0000000000000001E-3</v>
      </c>
      <c r="I1564" s="71">
        <v>2.6666666666666666E-3</v>
      </c>
      <c r="J1564" s="71">
        <v>0</v>
      </c>
      <c r="K1564" s="71">
        <v>3.7999999999999999E-2</v>
      </c>
      <c r="L1564" s="71">
        <v>3.0000000000000001E-3</v>
      </c>
      <c r="M1564" s="72">
        <v>5.6333333333333332E-2</v>
      </c>
      <c r="N1564" s="23">
        <v>-0.37378205128205128</v>
      </c>
      <c r="O1564" s="16">
        <v>1.83</v>
      </c>
      <c r="P1564" s="15">
        <v>90</v>
      </c>
      <c r="Q1564" s="15">
        <f>IFERROR(Table37[[#This Row],[Total]]/Table37[[#This Row],[Mins]]*Table37[[#This Row],[Adj mins]],0)</f>
        <v>2.7704918032786883</v>
      </c>
      <c r="R1564" s="15">
        <v>1.3</v>
      </c>
      <c r="S1564" s="16">
        <v>30</v>
      </c>
      <c r="T1564" s="17">
        <v>1E-3</v>
      </c>
      <c r="U1564" s="16">
        <v>5</v>
      </c>
      <c r="V1564" s="71">
        <v>1.2</v>
      </c>
      <c r="W1564" s="401" t="str">
        <f>IF(ISNA(MATCH($D1564,'My Squad'!$C$2:$C$16,0)),"","Yes")</f>
        <v/>
      </c>
    </row>
    <row r="1565" spans="1:23" ht="15.75" thickBot="1" x14ac:dyDescent="0.3">
      <c r="A1565" s="577">
        <v>655</v>
      </c>
      <c r="B1565" s="73">
        <v>12</v>
      </c>
      <c r="C1565" s="5" t="s">
        <v>33</v>
      </c>
      <c r="D1565" s="5" t="s">
        <v>1554</v>
      </c>
      <c r="E1565" s="70" t="s">
        <v>13</v>
      </c>
      <c r="F1565" s="71">
        <v>5.5</v>
      </c>
      <c r="G1565" s="71">
        <v>0</v>
      </c>
      <c r="H1565" s="71">
        <v>0</v>
      </c>
      <c r="I1565" s="71">
        <v>0</v>
      </c>
      <c r="J1565" s="71">
        <v>0</v>
      </c>
      <c r="K1565" s="71">
        <v>0</v>
      </c>
      <c r="L1565" s="71">
        <v>0</v>
      </c>
      <c r="M1565" s="72">
        <v>0</v>
      </c>
      <c r="N1565" s="23">
        <v>-0.36363636363636365</v>
      </c>
      <c r="O1565" s="16">
        <v>0</v>
      </c>
      <c r="P1565" s="15">
        <v>90</v>
      </c>
      <c r="Q1565" s="15">
        <f>IFERROR(Table37[[#This Row],[Total]]/Table37[[#This Row],[Mins]]*Table37[[#This Row],[Adj mins]],0)</f>
        <v>0</v>
      </c>
      <c r="R1565" s="15">
        <v>0</v>
      </c>
      <c r="S1565" s="16" t="s">
        <v>374</v>
      </c>
      <c r="T1565" s="17">
        <v>0</v>
      </c>
      <c r="U1565" s="16">
        <v>4</v>
      </c>
      <c r="V1565" s="71">
        <v>0.8</v>
      </c>
      <c r="W1565" s="401" t="str">
        <f>IF(ISNA(MATCH($D1565,'My Squad'!$C$2:$C$16,0)),"","Yes")</f>
        <v/>
      </c>
    </row>
    <row r="1566" spans="1:23" ht="15.75" thickBot="1" x14ac:dyDescent="0.3">
      <c r="A1566" s="577">
        <v>548</v>
      </c>
      <c r="B1566" s="73">
        <v>12</v>
      </c>
      <c r="C1566" s="5" t="s">
        <v>33</v>
      </c>
      <c r="D1566" s="5" t="s">
        <v>1555</v>
      </c>
      <c r="E1566" s="70" t="s">
        <v>13</v>
      </c>
      <c r="F1566" s="71">
        <v>5.3</v>
      </c>
      <c r="G1566" s="71">
        <v>3.1666666666666669E-2</v>
      </c>
      <c r="H1566" s="71">
        <v>1.4999999999999999E-2</v>
      </c>
      <c r="I1566" s="71">
        <v>6.0000000000000001E-3</v>
      </c>
      <c r="J1566" s="71">
        <v>0</v>
      </c>
      <c r="K1566" s="71">
        <v>7.1333333333333332E-2</v>
      </c>
      <c r="L1566" s="71">
        <v>8.9999999999999993E-3</v>
      </c>
      <c r="M1566" s="72">
        <v>0.13300000000000001</v>
      </c>
      <c r="N1566" s="23">
        <v>-0.35226415094339625</v>
      </c>
      <c r="O1566" s="16">
        <v>3.5353333333333334</v>
      </c>
      <c r="P1566" s="15">
        <v>90</v>
      </c>
      <c r="Q1566" s="15">
        <f>IFERROR(Table37[[#This Row],[Total]]/Table37[[#This Row],[Mins]]*Table37[[#This Row],[Adj mins]],0)</f>
        <v>3.3858193475391292</v>
      </c>
      <c r="R1566" s="15">
        <v>0.9</v>
      </c>
      <c r="S1566" s="16">
        <v>14</v>
      </c>
      <c r="T1566" s="17">
        <v>1E-3</v>
      </c>
      <c r="U1566" s="16">
        <v>6</v>
      </c>
      <c r="V1566" s="71">
        <v>1</v>
      </c>
      <c r="W1566" s="401" t="str">
        <f>IF(ISNA(MATCH($D1566,'My Squad'!$C$2:$C$16,0)),"","Yes")</f>
        <v/>
      </c>
    </row>
    <row r="1567" spans="1:23" ht="15.75" thickBot="1" x14ac:dyDescent="0.3">
      <c r="A1567" s="577">
        <v>642</v>
      </c>
      <c r="B1567" s="73">
        <v>12</v>
      </c>
      <c r="C1567" s="5" t="s">
        <v>33</v>
      </c>
      <c r="D1567" s="5" t="s">
        <v>1556</v>
      </c>
      <c r="E1567" s="70" t="s">
        <v>13</v>
      </c>
      <c r="F1567" s="71">
        <v>5</v>
      </c>
      <c r="G1567" s="71">
        <v>0.435</v>
      </c>
      <c r="H1567" s="71">
        <v>0.33200000000000002</v>
      </c>
      <c r="I1567" s="71">
        <v>0.14766666666666667</v>
      </c>
      <c r="J1567" s="71">
        <v>0</v>
      </c>
      <c r="K1567" s="71">
        <v>1.3996666666666666</v>
      </c>
      <c r="L1567" s="71">
        <v>0.15</v>
      </c>
      <c r="M1567" s="72">
        <v>2.4643333333333333</v>
      </c>
      <c r="N1567" s="23">
        <v>9.2866666666666653E-2</v>
      </c>
      <c r="O1567" s="16">
        <v>70.861000000000004</v>
      </c>
      <c r="P1567" s="15">
        <v>90</v>
      </c>
      <c r="Q1567" s="15">
        <f>IFERROR(Table37[[#This Row],[Total]]/Table37[[#This Row],[Mins]]*Table37[[#This Row],[Adj mins]],0)</f>
        <v>3.1299304271743269</v>
      </c>
      <c r="R1567" s="15">
        <v>4</v>
      </c>
      <c r="S1567" s="16">
        <v>52</v>
      </c>
      <c r="T1567" s="17">
        <v>0</v>
      </c>
      <c r="U1567" s="16">
        <v>8</v>
      </c>
      <c r="V1567" s="71">
        <v>1.1000000000000001</v>
      </c>
      <c r="W1567" s="401" t="str">
        <f>IF(ISNA(MATCH($D1567,'My Squad'!$C$2:$C$16,0)),"","Yes")</f>
        <v/>
      </c>
    </row>
    <row r="1568" spans="1:23" ht="15.75" thickBot="1" x14ac:dyDescent="0.3">
      <c r="A1568" s="577">
        <v>540</v>
      </c>
      <c r="B1568" s="73">
        <v>12</v>
      </c>
      <c r="C1568" s="5" t="s">
        <v>33</v>
      </c>
      <c r="D1568" s="5" t="s">
        <v>1557</v>
      </c>
      <c r="E1568" s="70" t="s">
        <v>13</v>
      </c>
      <c r="F1568" s="71">
        <v>4.5</v>
      </c>
      <c r="G1568" s="71">
        <v>0</v>
      </c>
      <c r="H1568" s="71">
        <v>0</v>
      </c>
      <c r="I1568" s="71">
        <v>0</v>
      </c>
      <c r="J1568" s="71">
        <v>0</v>
      </c>
      <c r="K1568" s="71">
        <v>0</v>
      </c>
      <c r="L1568" s="71">
        <v>0</v>
      </c>
      <c r="M1568" s="72">
        <v>0</v>
      </c>
      <c r="N1568" s="23">
        <v>-0.44444444444444442</v>
      </c>
      <c r="O1568" s="16">
        <v>0</v>
      </c>
      <c r="P1568" s="15">
        <v>90</v>
      </c>
      <c r="Q1568" s="15">
        <f>IFERROR(Table37[[#This Row],[Total]]/Table37[[#This Row],[Mins]]*Table37[[#This Row],[Adj mins]],0)</f>
        <v>0</v>
      </c>
      <c r="R1568" s="15">
        <v>0</v>
      </c>
      <c r="S1568" s="16" t="s">
        <v>374</v>
      </c>
      <c r="T1568" s="17">
        <v>2E-3</v>
      </c>
      <c r="U1568" s="16">
        <v>0</v>
      </c>
      <c r="V1568" s="71">
        <v>0</v>
      </c>
      <c r="W1568" s="401" t="str">
        <f>IF(ISNA(MATCH($D1568,'My Squad'!$C$2:$C$16,0)),"","Yes")</f>
        <v/>
      </c>
    </row>
    <row r="1569" spans="1:23" ht="15.75" thickBot="1" x14ac:dyDescent="0.3">
      <c r="A1569" s="577">
        <v>555</v>
      </c>
      <c r="B1569" s="73">
        <v>12</v>
      </c>
      <c r="C1569" s="5" t="s">
        <v>33</v>
      </c>
      <c r="D1569" s="5" t="s">
        <v>1558</v>
      </c>
      <c r="E1569" s="70" t="s">
        <v>15</v>
      </c>
      <c r="F1569" s="71">
        <v>4.8</v>
      </c>
      <c r="G1569" s="71">
        <v>0</v>
      </c>
      <c r="H1569" s="71">
        <v>0</v>
      </c>
      <c r="I1569" s="71">
        <v>0</v>
      </c>
      <c r="J1569" s="71">
        <v>0</v>
      </c>
      <c r="K1569" s="71">
        <v>0</v>
      </c>
      <c r="L1569" s="71">
        <v>0</v>
      </c>
      <c r="M1569" s="72">
        <v>0</v>
      </c>
      <c r="N1569" s="23">
        <v>-0.41666666666666669</v>
      </c>
      <c r="O1569" s="16">
        <v>0</v>
      </c>
      <c r="P1569" s="15">
        <v>90</v>
      </c>
      <c r="Q1569" s="15">
        <f>IFERROR(Table37[[#This Row],[Total]]/Table37[[#This Row],[Mins]]*Table37[[#This Row],[Adj mins]],0)</f>
        <v>0</v>
      </c>
      <c r="R1569" s="15">
        <v>0</v>
      </c>
      <c r="S1569" s="16" t="s">
        <v>374</v>
      </c>
      <c r="T1569" s="17">
        <v>0</v>
      </c>
      <c r="U1569" s="16">
        <v>0</v>
      </c>
      <c r="V1569" s="71">
        <v>0</v>
      </c>
      <c r="W1569" s="401" t="str">
        <f>IF(ISNA(MATCH($D1569,'My Squad'!$C$2:$C$16,0)),"","Yes")</f>
        <v/>
      </c>
    </row>
    <row r="1570" spans="1:23" ht="15.75" thickBot="1" x14ac:dyDescent="0.3">
      <c r="A1570" s="577">
        <v>539</v>
      </c>
      <c r="B1570" s="73">
        <v>12</v>
      </c>
      <c r="C1570" s="5" t="s">
        <v>33</v>
      </c>
      <c r="D1570" s="5" t="s">
        <v>1559</v>
      </c>
      <c r="E1570" s="70" t="s">
        <v>15</v>
      </c>
      <c r="F1570" s="71">
        <v>4.5</v>
      </c>
      <c r="G1570" s="71">
        <v>0</v>
      </c>
      <c r="H1570" s="71">
        <v>0</v>
      </c>
      <c r="I1570" s="71">
        <v>0</v>
      </c>
      <c r="J1570" s="71">
        <v>0</v>
      </c>
      <c r="K1570" s="71">
        <v>0</v>
      </c>
      <c r="L1570" s="71">
        <v>0</v>
      </c>
      <c r="M1570" s="72">
        <v>0</v>
      </c>
      <c r="N1570" s="23">
        <v>-0.44444444444444442</v>
      </c>
      <c r="O1570" s="16">
        <v>0</v>
      </c>
      <c r="P1570" s="15">
        <v>90</v>
      </c>
      <c r="Q1570" s="15">
        <f>IFERROR(Table37[[#This Row],[Total]]/Table37[[#This Row],[Mins]]*Table37[[#This Row],[Adj mins]],0)</f>
        <v>0</v>
      </c>
      <c r="R1570" s="15">
        <v>0</v>
      </c>
      <c r="S1570" s="16" t="s">
        <v>374</v>
      </c>
      <c r="T1570" s="17">
        <v>2.7000000000000003E-2</v>
      </c>
      <c r="U1570" s="16">
        <v>0</v>
      </c>
      <c r="V1570" s="71">
        <v>0</v>
      </c>
      <c r="W1570" s="401" t="str">
        <f>IF(ISNA(MATCH($D1570,'My Squad'!$C$2:$C$16,0)),"","Yes")</f>
        <v/>
      </c>
    </row>
    <row r="1571" spans="1:23" ht="15.75" thickBot="1" x14ac:dyDescent="0.3">
      <c r="A1571" s="577">
        <v>541</v>
      </c>
      <c r="B1571" s="73">
        <v>12</v>
      </c>
      <c r="C1571" s="5" t="s">
        <v>33</v>
      </c>
      <c r="D1571" s="5" t="s">
        <v>75</v>
      </c>
      <c r="E1571" s="70" t="s">
        <v>15</v>
      </c>
      <c r="F1571" s="71">
        <v>6.5</v>
      </c>
      <c r="G1571" s="71">
        <v>1.224</v>
      </c>
      <c r="H1571" s="71">
        <v>0.54900000000000004</v>
      </c>
      <c r="I1571" s="71">
        <v>0</v>
      </c>
      <c r="J1571" s="71">
        <v>0</v>
      </c>
      <c r="K1571" s="71">
        <v>1.6206666666666667</v>
      </c>
      <c r="L1571" s="71">
        <v>0.59099999999999997</v>
      </c>
      <c r="M1571" s="72">
        <v>3.9846666666666666</v>
      </c>
      <c r="N1571" s="23">
        <v>0.30533333333333335</v>
      </c>
      <c r="O1571" s="16">
        <v>85.456333333333333</v>
      </c>
      <c r="P1571" s="15">
        <v>90</v>
      </c>
      <c r="Q1571" s="15">
        <f>IFERROR(Table37[[#This Row],[Total]]/Table37[[#This Row],[Mins]]*Table37[[#This Row],[Adj mins]],0)</f>
        <v>4.1965292215517476</v>
      </c>
      <c r="R1571" s="15">
        <v>7.9</v>
      </c>
      <c r="S1571" s="16">
        <v>79</v>
      </c>
      <c r="T1571" s="17">
        <v>3.4000000000000002E-2</v>
      </c>
      <c r="U1571" s="16">
        <v>41</v>
      </c>
      <c r="V1571" s="71">
        <v>4.5999999999999996</v>
      </c>
      <c r="W1571" s="401" t="str">
        <f>IF(ISNA(MATCH($D1571,'My Squad'!$C$2:$C$16,0)),"","Yes")</f>
        <v/>
      </c>
    </row>
    <row r="1572" spans="1:23" ht="15.75" thickBot="1" x14ac:dyDescent="0.3">
      <c r="A1572" s="577">
        <v>73</v>
      </c>
      <c r="B1572" s="73">
        <v>13</v>
      </c>
      <c r="C1572" s="5" t="s">
        <v>35</v>
      </c>
      <c r="D1572" s="5" t="s">
        <v>147</v>
      </c>
      <c r="E1572" s="70" t="s">
        <v>16</v>
      </c>
      <c r="F1572" s="71">
        <v>4.3</v>
      </c>
      <c r="G1572" s="71">
        <v>0</v>
      </c>
      <c r="H1572" s="71">
        <v>0</v>
      </c>
      <c r="I1572" s="71">
        <v>5.6000000000000008E-2</v>
      </c>
      <c r="J1572" s="71">
        <v>3.7666666666666668E-2</v>
      </c>
      <c r="K1572" s="71">
        <v>7.6666666666666661E-2</v>
      </c>
      <c r="L1572" s="71">
        <v>1.2E-2</v>
      </c>
      <c r="M1572" s="72">
        <v>0.18233333333333332</v>
      </c>
      <c r="N1572" s="23">
        <v>-0.42271317829457367</v>
      </c>
      <c r="O1572" s="16">
        <v>3.6890000000000001</v>
      </c>
      <c r="P1572" s="15">
        <v>90</v>
      </c>
      <c r="Q1572" s="15">
        <f>IFERROR(Table37[[#This Row],[Total]]/Table37[[#This Row],[Mins]]*Table37[[#This Row],[Adj mins]],0)</f>
        <v>4.4483599891569527</v>
      </c>
      <c r="R1572" s="15">
        <v>2</v>
      </c>
      <c r="S1572" s="16">
        <v>0</v>
      </c>
      <c r="T1572" s="17">
        <v>1.1000000000000001E-2</v>
      </c>
      <c r="U1572" s="16">
        <v>7</v>
      </c>
      <c r="V1572" s="71">
        <v>3.5</v>
      </c>
      <c r="W1572" s="401" t="str">
        <f>IF(ISNA(MATCH($D1572,'My Squad'!$C$2:$C$16,0)),"","Yes")</f>
        <v/>
      </c>
    </row>
    <row r="1573" spans="1:23" ht="15.75" thickBot="1" x14ac:dyDescent="0.3">
      <c r="A1573" s="577">
        <v>15</v>
      </c>
      <c r="B1573" s="73">
        <v>13</v>
      </c>
      <c r="C1573" s="5" t="s">
        <v>35</v>
      </c>
      <c r="D1573" s="5" t="s">
        <v>130</v>
      </c>
      <c r="E1573" s="70" t="s">
        <v>16</v>
      </c>
      <c r="F1573" s="71">
        <v>5.6</v>
      </c>
      <c r="G1573" s="71">
        <v>0</v>
      </c>
      <c r="H1573" s="71">
        <v>6.0000000000000001E-3</v>
      </c>
      <c r="I1573" s="71">
        <v>1.1336666666666666</v>
      </c>
      <c r="J1573" s="71">
        <v>0.83499999999999996</v>
      </c>
      <c r="K1573" s="71">
        <v>1.9026666666666665</v>
      </c>
      <c r="L1573" s="71">
        <v>0.24566666666666667</v>
      </c>
      <c r="M1573" s="72">
        <v>4.1230000000000002</v>
      </c>
      <c r="N1573" s="23">
        <v>0.37910714285714292</v>
      </c>
      <c r="O1573" s="16">
        <v>85.975333333333339</v>
      </c>
      <c r="P1573" s="15">
        <v>90</v>
      </c>
      <c r="Q1573" s="15">
        <f>IFERROR(Table37[[#This Row],[Total]]/Table37[[#This Row],[Mins]]*Table37[[#This Row],[Adj mins]],0)</f>
        <v>4.3160053658801356</v>
      </c>
      <c r="R1573" s="15">
        <v>9</v>
      </c>
      <c r="S1573" s="16">
        <v>90</v>
      </c>
      <c r="T1573" s="17">
        <v>0.30399999999999999</v>
      </c>
      <c r="U1573" s="16">
        <v>37</v>
      </c>
      <c r="V1573" s="71">
        <v>4.0999999999999996</v>
      </c>
      <c r="W1573" s="401" t="str">
        <f>IF(ISNA(MATCH($D1573,'My Squad'!$C$2:$C$16,0)),"","Yes")</f>
        <v/>
      </c>
    </row>
    <row r="1574" spans="1:23" ht="15.75" thickBot="1" x14ac:dyDescent="0.3">
      <c r="A1574" s="577">
        <v>639</v>
      </c>
      <c r="B1574" s="73">
        <v>13</v>
      </c>
      <c r="C1574" s="5" t="s">
        <v>35</v>
      </c>
      <c r="D1574" s="5" t="s">
        <v>1491</v>
      </c>
      <c r="E1574" s="70" t="s">
        <v>16</v>
      </c>
      <c r="F1574" s="71">
        <v>4.5</v>
      </c>
      <c r="G1574" s="71">
        <v>0</v>
      </c>
      <c r="H1574" s="71">
        <v>0</v>
      </c>
      <c r="I1574" s="71">
        <v>3.3333333333333327E-4</v>
      </c>
      <c r="J1574" s="71">
        <v>6.6666666666666664E-4</v>
      </c>
      <c r="K1574" s="71">
        <v>3.3333333333333335E-3</v>
      </c>
      <c r="L1574" s="71">
        <v>0</v>
      </c>
      <c r="M1574" s="72">
        <v>4.3333333333333331E-3</v>
      </c>
      <c r="N1574" s="23">
        <v>-0.44348148148148148</v>
      </c>
      <c r="O1574" s="16">
        <v>0.15</v>
      </c>
      <c r="P1574" s="15">
        <v>90</v>
      </c>
      <c r="Q1574" s="15">
        <f>IFERROR(Table37[[#This Row],[Total]]/Table37[[#This Row],[Mins]]*Table37[[#This Row],[Adj mins]],0)</f>
        <v>2.6</v>
      </c>
      <c r="R1574" s="15">
        <v>0</v>
      </c>
      <c r="S1574" s="16">
        <v>0</v>
      </c>
      <c r="T1574" s="17">
        <v>0</v>
      </c>
      <c r="U1574" s="16">
        <v>0</v>
      </c>
      <c r="V1574" s="71">
        <v>0</v>
      </c>
      <c r="W1574" s="401" t="str">
        <f>IF(ISNA(MATCH($D1574,'My Squad'!$C$2:$C$16,0)),"","Yes")</f>
        <v/>
      </c>
    </row>
    <row r="1575" spans="1:23" ht="15.75" thickBot="1" x14ac:dyDescent="0.3">
      <c r="A1575" s="577">
        <v>21</v>
      </c>
      <c r="B1575" s="73">
        <v>13</v>
      </c>
      <c r="C1575" s="5" t="s">
        <v>35</v>
      </c>
      <c r="D1575" s="5" t="s">
        <v>1492</v>
      </c>
      <c r="E1575" s="70" t="s">
        <v>14</v>
      </c>
      <c r="F1575" s="71">
        <v>4.3</v>
      </c>
      <c r="G1575" s="71">
        <v>0</v>
      </c>
      <c r="H1575" s="71">
        <v>0</v>
      </c>
      <c r="I1575" s="71">
        <v>0</v>
      </c>
      <c r="J1575" s="71">
        <v>0</v>
      </c>
      <c r="K1575" s="71">
        <v>0</v>
      </c>
      <c r="L1575" s="71">
        <v>0</v>
      </c>
      <c r="M1575" s="72">
        <v>0</v>
      </c>
      <c r="N1575" s="23">
        <v>-0.46511627906976744</v>
      </c>
      <c r="O1575" s="16">
        <v>0</v>
      </c>
      <c r="P1575" s="15">
        <v>90</v>
      </c>
      <c r="Q1575" s="15">
        <f>IFERROR(Table37[[#This Row],[Total]]/Table37[[#This Row],[Mins]]*Table37[[#This Row],[Adj mins]],0)</f>
        <v>0</v>
      </c>
      <c r="R1575" s="15">
        <v>0</v>
      </c>
      <c r="S1575" s="16" t="s">
        <v>374</v>
      </c>
      <c r="T1575" s="17">
        <v>0</v>
      </c>
      <c r="U1575" s="16">
        <v>0</v>
      </c>
      <c r="V1575" s="71">
        <v>0</v>
      </c>
      <c r="W1575" s="401" t="str">
        <f>IF(ISNA(MATCH($D1575,'My Squad'!$C$2:$C$16,0)),"","Yes")</f>
        <v/>
      </c>
    </row>
    <row r="1576" spans="1:23" ht="15.75" thickBot="1" x14ac:dyDescent="0.3">
      <c r="A1576" s="577">
        <v>578</v>
      </c>
      <c r="B1576" s="73">
        <v>13</v>
      </c>
      <c r="C1576" s="5" t="s">
        <v>35</v>
      </c>
      <c r="D1576" s="5" t="s">
        <v>603</v>
      </c>
      <c r="E1576" s="70" t="s">
        <v>14</v>
      </c>
      <c r="F1576" s="71">
        <v>5.8</v>
      </c>
      <c r="G1576" s="71">
        <v>0.114</v>
      </c>
      <c r="H1576" s="71">
        <v>0.10299999999999999</v>
      </c>
      <c r="I1576" s="71">
        <v>0.47933333333333339</v>
      </c>
      <c r="J1576" s="71">
        <v>0</v>
      </c>
      <c r="K1576" s="71">
        <v>0.73199999999999998</v>
      </c>
      <c r="L1576" s="71">
        <v>0.12733333333333333</v>
      </c>
      <c r="M1576" s="72">
        <v>1.5556666666666668</v>
      </c>
      <c r="N1576" s="23">
        <v>-7.6609195402298838E-2</v>
      </c>
      <c r="O1576" s="16">
        <v>37.012333333333331</v>
      </c>
      <c r="P1576" s="15">
        <v>90</v>
      </c>
      <c r="Q1576" s="15">
        <f>IFERROR(Table37[[#This Row],[Total]]/Table37[[#This Row],[Mins]]*Table37[[#This Row],[Adj mins]],0)</f>
        <v>3.7827931230130498</v>
      </c>
      <c r="R1576" s="15">
        <v>4.3</v>
      </c>
      <c r="S1576" s="16">
        <v>64</v>
      </c>
      <c r="T1576" s="17">
        <v>1.9E-2</v>
      </c>
      <c r="U1576" s="16">
        <v>14</v>
      </c>
      <c r="V1576" s="71">
        <v>2.2999999999999998</v>
      </c>
      <c r="W1576" s="401" t="str">
        <f>IF(ISNA(MATCH($D1576,'My Squad'!$C$2:$C$16,0)),"","Yes")</f>
        <v/>
      </c>
    </row>
    <row r="1577" spans="1:23" ht="15.75" thickBot="1" x14ac:dyDescent="0.3">
      <c r="A1577" s="577">
        <v>24</v>
      </c>
      <c r="B1577" s="73">
        <v>13</v>
      </c>
      <c r="C1577" s="5" t="s">
        <v>35</v>
      </c>
      <c r="D1577" s="5" t="s">
        <v>105</v>
      </c>
      <c r="E1577" s="70" t="s">
        <v>14</v>
      </c>
      <c r="F1577" s="71">
        <v>6.3</v>
      </c>
      <c r="G1577" s="71">
        <v>0.16200000000000001</v>
      </c>
      <c r="H1577" s="71">
        <v>0.21199999999999999</v>
      </c>
      <c r="I1577" s="71">
        <v>1.1436666666666666</v>
      </c>
      <c r="J1577" s="71">
        <v>0</v>
      </c>
      <c r="K1577" s="71">
        <v>1.7493333333333334</v>
      </c>
      <c r="L1577" s="71">
        <v>0.17299999999999999</v>
      </c>
      <c r="M1577" s="72">
        <v>3.44</v>
      </c>
      <c r="N1577" s="23">
        <v>0.22857142857142856</v>
      </c>
      <c r="O1577" s="16">
        <v>86.589666666666673</v>
      </c>
      <c r="P1577" s="15">
        <v>90</v>
      </c>
      <c r="Q1577" s="15">
        <f>IFERROR(Table37[[#This Row],[Total]]/Table37[[#This Row],[Mins]]*Table37[[#This Row],[Adj mins]],0)</f>
        <v>3.5754843726541652</v>
      </c>
      <c r="R1577" s="15">
        <v>6.5</v>
      </c>
      <c r="S1577" s="16">
        <v>84</v>
      </c>
      <c r="T1577" s="17">
        <v>4.2999999999999997E-2</v>
      </c>
      <c r="U1577" s="16">
        <v>25</v>
      </c>
      <c r="V1577" s="71">
        <v>3.6</v>
      </c>
      <c r="W1577" s="401" t="str">
        <f>IF(ISNA(MATCH($D1577,'My Squad'!$C$2:$C$16,0)),"","Yes")</f>
        <v/>
      </c>
    </row>
    <row r="1578" spans="1:23" ht="15.75" thickBot="1" x14ac:dyDescent="0.3">
      <c r="A1578" s="577">
        <v>3</v>
      </c>
      <c r="B1578" s="73">
        <v>13</v>
      </c>
      <c r="C1578" s="5" t="s">
        <v>35</v>
      </c>
      <c r="D1578" s="5" t="s">
        <v>604</v>
      </c>
      <c r="E1578" s="70" t="s">
        <v>14</v>
      </c>
      <c r="F1578" s="71">
        <v>6.3</v>
      </c>
      <c r="G1578" s="71">
        <v>0.80600000000000005</v>
      </c>
      <c r="H1578" s="71">
        <v>0.11799999999999999</v>
      </c>
      <c r="I1578" s="71">
        <v>0.9830000000000001</v>
      </c>
      <c r="J1578" s="71">
        <v>0</v>
      </c>
      <c r="K1578" s="71">
        <v>1.5486666666666666</v>
      </c>
      <c r="L1578" s="71">
        <v>0.34533333333333333</v>
      </c>
      <c r="M1578" s="72">
        <v>3.8010000000000002</v>
      </c>
      <c r="N1578" s="23">
        <v>0.28587301587301589</v>
      </c>
      <c r="O1578" s="16">
        <v>74.596000000000004</v>
      </c>
      <c r="P1578" s="15">
        <v>90</v>
      </c>
      <c r="Q1578" s="15">
        <f>IFERROR(Table37[[#This Row],[Total]]/Table37[[#This Row],[Mins]]*Table37[[#This Row],[Adj mins]],0)</f>
        <v>4.5859027293688666</v>
      </c>
      <c r="R1578" s="15">
        <v>8.6</v>
      </c>
      <c r="S1578" s="16">
        <v>86</v>
      </c>
      <c r="T1578" s="17">
        <v>0.255</v>
      </c>
      <c r="U1578" s="16">
        <v>41</v>
      </c>
      <c r="V1578" s="71">
        <v>4.5999999999999996</v>
      </c>
      <c r="W1578" s="401" t="str">
        <f>IF(ISNA(MATCH($D1578,'My Squad'!$C$2:$C$16,0)),"","Yes")</f>
        <v>Yes</v>
      </c>
    </row>
    <row r="1579" spans="1:23" ht="15.75" thickBot="1" x14ac:dyDescent="0.3">
      <c r="A1579" s="577">
        <v>8</v>
      </c>
      <c r="B1579" s="73">
        <v>13</v>
      </c>
      <c r="C1579" s="5" t="s">
        <v>35</v>
      </c>
      <c r="D1579" s="5" t="s">
        <v>231</v>
      </c>
      <c r="E1579" s="70" t="s">
        <v>14</v>
      </c>
      <c r="F1579" s="71">
        <v>4.8</v>
      </c>
      <c r="G1579" s="71">
        <v>8.0000000000000002E-3</v>
      </c>
      <c r="H1579" s="71">
        <v>5.0000000000000001E-3</v>
      </c>
      <c r="I1579" s="71">
        <v>4.7333333333333338E-2</v>
      </c>
      <c r="J1579" s="71">
        <v>0</v>
      </c>
      <c r="K1579" s="71">
        <v>5.7333333333333333E-2</v>
      </c>
      <c r="L1579" s="71">
        <v>9.3333333333333341E-3</v>
      </c>
      <c r="M1579" s="72">
        <v>0.127</v>
      </c>
      <c r="N1579" s="23">
        <v>-0.39020833333333332</v>
      </c>
      <c r="O1579" s="16">
        <v>2.714</v>
      </c>
      <c r="P1579" s="15">
        <v>90</v>
      </c>
      <c r="Q1579" s="15">
        <f>IFERROR(Table37[[#This Row],[Total]]/Table37[[#This Row],[Mins]]*Table37[[#This Row],[Adj mins]],0)</f>
        <v>4.211495946941783</v>
      </c>
      <c r="R1579" s="15">
        <v>1.1000000000000001</v>
      </c>
      <c r="S1579" s="16">
        <v>25</v>
      </c>
      <c r="T1579" s="17">
        <v>2E-3</v>
      </c>
      <c r="U1579" s="16">
        <v>3</v>
      </c>
      <c r="V1579" s="71">
        <v>0.8</v>
      </c>
      <c r="W1579" s="401" t="str">
        <f>IF(ISNA(MATCH($D1579,'My Squad'!$C$2:$C$16,0)),"","Yes")</f>
        <v/>
      </c>
    </row>
    <row r="1580" spans="1:23" ht="15.75" thickBot="1" x14ac:dyDescent="0.3">
      <c r="A1580" s="577">
        <v>6</v>
      </c>
      <c r="B1580" s="73">
        <v>13</v>
      </c>
      <c r="C1580" s="5" t="s">
        <v>35</v>
      </c>
      <c r="D1580" s="5" t="s">
        <v>291</v>
      </c>
      <c r="E1580" s="70" t="s">
        <v>14</v>
      </c>
      <c r="F1580" s="71">
        <v>5.5</v>
      </c>
      <c r="G1580" s="71">
        <v>0.2</v>
      </c>
      <c r="H1580" s="71">
        <v>0.25600000000000001</v>
      </c>
      <c r="I1580" s="71">
        <v>0.70266666666666666</v>
      </c>
      <c r="J1580" s="71">
        <v>0</v>
      </c>
      <c r="K1580" s="71">
        <v>0.85066666666666668</v>
      </c>
      <c r="L1580" s="71">
        <v>0.122</v>
      </c>
      <c r="M1580" s="72">
        <v>2.1313333333333335</v>
      </c>
      <c r="N1580" s="23">
        <v>2.3878787878787913E-2</v>
      </c>
      <c r="O1580" s="16">
        <v>52.716000000000001</v>
      </c>
      <c r="P1580" s="15">
        <v>90</v>
      </c>
      <c r="Q1580" s="15">
        <f>IFERROR(Table37[[#This Row],[Total]]/Table37[[#This Row],[Mins]]*Table37[[#This Row],[Adj mins]],0)</f>
        <v>3.6387434554973823</v>
      </c>
      <c r="R1580" s="15">
        <v>5.8</v>
      </c>
      <c r="S1580" s="16">
        <v>75</v>
      </c>
      <c r="T1580" s="17">
        <v>1.2E-2</v>
      </c>
      <c r="U1580" s="16">
        <v>21</v>
      </c>
      <c r="V1580" s="71">
        <v>3</v>
      </c>
      <c r="W1580" s="401" t="str">
        <f>IF(ISNA(MATCH($D1580,'My Squad'!$C$2:$C$16,0)),"","Yes")</f>
        <v/>
      </c>
    </row>
    <row r="1581" spans="1:23" ht="15.75" thickBot="1" x14ac:dyDescent="0.3">
      <c r="A1581" s="577">
        <v>25</v>
      </c>
      <c r="B1581" s="73">
        <v>13</v>
      </c>
      <c r="C1581" s="5" t="s">
        <v>35</v>
      </c>
      <c r="D1581" s="5" t="s">
        <v>117</v>
      </c>
      <c r="E1581" s="70" t="s">
        <v>14</v>
      </c>
      <c r="F1581" s="71">
        <v>4.8</v>
      </c>
      <c r="G1581" s="71">
        <v>7.8E-2</v>
      </c>
      <c r="H1581" s="71">
        <v>0.112</v>
      </c>
      <c r="I1581" s="71">
        <v>0.21733333333333335</v>
      </c>
      <c r="J1581" s="71">
        <v>0</v>
      </c>
      <c r="K1581" s="71">
        <v>0.36633333333333334</v>
      </c>
      <c r="L1581" s="71">
        <v>8.3333333333333329E-2</v>
      </c>
      <c r="M1581" s="72">
        <v>0.85699999999999998</v>
      </c>
      <c r="N1581" s="23">
        <v>-0.238125</v>
      </c>
      <c r="O1581" s="16">
        <v>17.058666666666667</v>
      </c>
      <c r="P1581" s="15">
        <v>90</v>
      </c>
      <c r="Q1581" s="15">
        <f>IFERROR(Table37[[#This Row],[Total]]/Table37[[#This Row],[Mins]]*Table37[[#This Row],[Adj mins]],0)</f>
        <v>4.5214553697045492</v>
      </c>
      <c r="R1581" s="15">
        <v>0.9</v>
      </c>
      <c r="S1581" s="16">
        <v>40</v>
      </c>
      <c r="T1581" s="17">
        <v>0.01</v>
      </c>
      <c r="U1581" s="16">
        <v>7</v>
      </c>
      <c r="V1581" s="71">
        <v>3.5</v>
      </c>
      <c r="W1581" s="401" t="str">
        <f>IF(ISNA(MATCH($D1581,'My Squad'!$C$2:$C$16,0)),"","Yes")</f>
        <v/>
      </c>
    </row>
    <row r="1582" spans="1:23" ht="15.75" thickBot="1" x14ac:dyDescent="0.3">
      <c r="A1582" s="577">
        <v>22</v>
      </c>
      <c r="B1582" s="73">
        <v>13</v>
      </c>
      <c r="C1582" s="5" t="s">
        <v>35</v>
      </c>
      <c r="D1582" s="5" t="s">
        <v>292</v>
      </c>
      <c r="E1582" s="70" t="s">
        <v>14</v>
      </c>
      <c r="F1582" s="71">
        <v>4.8</v>
      </c>
      <c r="G1582" s="71">
        <v>0</v>
      </c>
      <c r="H1582" s="71">
        <v>0</v>
      </c>
      <c r="I1582" s="71">
        <v>0</v>
      </c>
      <c r="J1582" s="71">
        <v>0</v>
      </c>
      <c r="K1582" s="71">
        <v>0</v>
      </c>
      <c r="L1582" s="71">
        <v>0</v>
      </c>
      <c r="M1582" s="72">
        <v>0</v>
      </c>
      <c r="N1582" s="23">
        <v>-0.41666666666666669</v>
      </c>
      <c r="O1582" s="16">
        <v>0</v>
      </c>
      <c r="P1582" s="15">
        <v>90</v>
      </c>
      <c r="Q1582" s="15">
        <f>IFERROR(Table37[[#This Row],[Total]]/Table37[[#This Row],[Mins]]*Table37[[#This Row],[Adj mins]],0)</f>
        <v>0</v>
      </c>
      <c r="R1582" s="15">
        <v>0.1</v>
      </c>
      <c r="S1582" s="16">
        <v>7</v>
      </c>
      <c r="T1582" s="17">
        <v>0</v>
      </c>
      <c r="U1582" s="16">
        <v>1</v>
      </c>
      <c r="V1582" s="71">
        <v>1</v>
      </c>
      <c r="W1582" s="401" t="str">
        <f>IF(ISNA(MATCH($D1582,'My Squad'!$C$2:$C$16,0)),"","Yes")</f>
        <v/>
      </c>
    </row>
    <row r="1583" spans="1:23" ht="15.75" thickBot="1" x14ac:dyDescent="0.3">
      <c r="A1583" s="577">
        <v>18</v>
      </c>
      <c r="B1583" s="73">
        <v>13</v>
      </c>
      <c r="C1583" s="5" t="s">
        <v>35</v>
      </c>
      <c r="D1583" s="5" t="s">
        <v>127</v>
      </c>
      <c r="E1583" s="70" t="s">
        <v>14</v>
      </c>
      <c r="F1583" s="71">
        <v>6</v>
      </c>
      <c r="G1583" s="71">
        <v>0.13400000000000001</v>
      </c>
      <c r="H1583" s="71">
        <v>6.4000000000000001E-2</v>
      </c>
      <c r="I1583" s="71">
        <v>1.161</v>
      </c>
      <c r="J1583" s="71">
        <v>0</v>
      </c>
      <c r="K1583" s="71">
        <v>1.7776666666666665</v>
      </c>
      <c r="L1583" s="71">
        <v>0.22533333333333333</v>
      </c>
      <c r="M1583" s="72">
        <v>3.3620000000000001</v>
      </c>
      <c r="N1583" s="23">
        <v>0.22700000000000001</v>
      </c>
      <c r="O1583" s="16">
        <v>87.63333333333334</v>
      </c>
      <c r="P1583" s="15">
        <v>90</v>
      </c>
      <c r="Q1583" s="15">
        <f>IFERROR(Table37[[#This Row],[Total]]/Table37[[#This Row],[Mins]]*Table37[[#This Row],[Adj mins]],0)</f>
        <v>3.4527957398250284</v>
      </c>
      <c r="R1583" s="15">
        <v>7.3</v>
      </c>
      <c r="S1583" s="16">
        <v>82</v>
      </c>
      <c r="T1583" s="17">
        <v>0.23100000000000001</v>
      </c>
      <c r="U1583" s="16">
        <v>19</v>
      </c>
      <c r="V1583" s="71">
        <v>2.4</v>
      </c>
      <c r="W1583" s="401" t="str">
        <f>IF(ISNA(MATCH($D1583,'My Squad'!$C$2:$C$16,0)),"","Yes")</f>
        <v/>
      </c>
    </row>
    <row r="1584" spans="1:23" ht="15.75" thickBot="1" x14ac:dyDescent="0.3">
      <c r="A1584" s="577">
        <v>17</v>
      </c>
      <c r="B1584" s="73">
        <v>13</v>
      </c>
      <c r="C1584" s="5" t="s">
        <v>35</v>
      </c>
      <c r="D1584" s="5" t="s">
        <v>36</v>
      </c>
      <c r="E1584" s="70" t="s">
        <v>13</v>
      </c>
      <c r="F1584" s="71">
        <v>10</v>
      </c>
      <c r="G1584" s="71">
        <v>2.16</v>
      </c>
      <c r="H1584" s="71">
        <v>1.087</v>
      </c>
      <c r="I1584" s="71">
        <v>0.33333333333333331</v>
      </c>
      <c r="J1584" s="71">
        <v>0</v>
      </c>
      <c r="K1584" s="71">
        <v>1.6056666666666666</v>
      </c>
      <c r="L1584" s="71">
        <v>0.94799999999999995</v>
      </c>
      <c r="M1584" s="72">
        <v>6.1340000000000003</v>
      </c>
      <c r="N1584" s="23">
        <v>0.41340000000000005</v>
      </c>
      <c r="O1584" s="16">
        <v>81.138999999999996</v>
      </c>
      <c r="P1584" s="15">
        <v>90</v>
      </c>
      <c r="Q1584" s="15">
        <f>IFERROR(Table37[[#This Row],[Total]]/Table37[[#This Row],[Mins]]*Table37[[#This Row],[Adj mins]],0)</f>
        <v>6.8038797618900899</v>
      </c>
      <c r="R1584" s="15">
        <v>7.2</v>
      </c>
      <c r="S1584" s="16">
        <v>81</v>
      </c>
      <c r="T1584" s="17">
        <v>0.23100000000000001</v>
      </c>
      <c r="U1584" s="16">
        <v>63</v>
      </c>
      <c r="V1584" s="71">
        <v>7.9</v>
      </c>
      <c r="W1584" s="401" t="str">
        <f>IF(ISNA(MATCH($D1584,'My Squad'!$C$2:$C$16,0)),"","Yes")</f>
        <v/>
      </c>
    </row>
    <row r="1585" spans="1:23" ht="15.75" thickBot="1" x14ac:dyDescent="0.3">
      <c r="A1585" s="577">
        <v>16</v>
      </c>
      <c r="B1585" s="73">
        <v>13</v>
      </c>
      <c r="C1585" s="5" t="s">
        <v>35</v>
      </c>
      <c r="D1585" s="5" t="s">
        <v>142</v>
      </c>
      <c r="E1585" s="70" t="s">
        <v>13</v>
      </c>
      <c r="F1585" s="71">
        <v>6.3</v>
      </c>
      <c r="G1585" s="71">
        <v>0.28000000000000003</v>
      </c>
      <c r="H1585" s="71">
        <v>0.56100000000000005</v>
      </c>
      <c r="I1585" s="71">
        <v>0.34733333333333333</v>
      </c>
      <c r="J1585" s="71">
        <v>0</v>
      </c>
      <c r="K1585" s="71">
        <v>1.6856666666666666</v>
      </c>
      <c r="L1585" s="71">
        <v>0.151</v>
      </c>
      <c r="M1585" s="72">
        <v>3.0249999999999999</v>
      </c>
      <c r="N1585" s="23">
        <v>0.16269841269841268</v>
      </c>
      <c r="O1585" s="16">
        <v>84.512333333333331</v>
      </c>
      <c r="P1585" s="15">
        <v>90</v>
      </c>
      <c r="Q1585" s="15">
        <f>IFERROR(Table37[[#This Row],[Total]]/Table37[[#This Row],[Mins]]*Table37[[#This Row],[Adj mins]],0)</f>
        <v>3.2214233031076334</v>
      </c>
      <c r="R1585" s="15">
        <v>7.5</v>
      </c>
      <c r="S1585" s="16">
        <v>84</v>
      </c>
      <c r="T1585" s="17">
        <v>2.8999999999999998E-2</v>
      </c>
      <c r="U1585" s="16">
        <v>15</v>
      </c>
      <c r="V1585" s="71">
        <v>1.9</v>
      </c>
      <c r="W1585" s="401" t="str">
        <f>IF(ISNA(MATCH($D1585,'My Squad'!$C$2:$C$16,0)),"","Yes")</f>
        <v/>
      </c>
    </row>
    <row r="1586" spans="1:23" ht="15.75" thickBot="1" x14ac:dyDescent="0.3">
      <c r="A1586" s="577">
        <v>7</v>
      </c>
      <c r="B1586" s="73">
        <v>13</v>
      </c>
      <c r="C1586" s="5" t="s">
        <v>35</v>
      </c>
      <c r="D1586" s="5" t="s">
        <v>241</v>
      </c>
      <c r="E1586" s="70" t="s">
        <v>13</v>
      </c>
      <c r="F1586" s="71">
        <v>4.8</v>
      </c>
      <c r="G1586" s="71">
        <v>1.6666666666666668E-3</v>
      </c>
      <c r="H1586" s="71">
        <v>0.01</v>
      </c>
      <c r="I1586" s="71">
        <v>1.2666666666666666E-2</v>
      </c>
      <c r="J1586" s="71">
        <v>0</v>
      </c>
      <c r="K1586" s="71">
        <v>6.1999999999999993E-2</v>
      </c>
      <c r="L1586" s="71">
        <v>4.0000000000000001E-3</v>
      </c>
      <c r="M1586" s="72">
        <v>9.0333333333333335E-2</v>
      </c>
      <c r="N1586" s="23">
        <v>-0.39784722222222224</v>
      </c>
      <c r="O1586" s="16">
        <v>3.03</v>
      </c>
      <c r="P1586" s="15">
        <v>90</v>
      </c>
      <c r="Q1586" s="15">
        <f>IFERROR(Table37[[#This Row],[Total]]/Table37[[#This Row],[Mins]]*Table37[[#This Row],[Adj mins]],0)</f>
        <v>2.6831683168316833</v>
      </c>
      <c r="R1586" s="15">
        <v>1.7</v>
      </c>
      <c r="S1586" s="16">
        <v>75</v>
      </c>
      <c r="T1586" s="17">
        <v>3.0000000000000001E-3</v>
      </c>
      <c r="U1586" s="16">
        <v>4</v>
      </c>
      <c r="V1586" s="71">
        <v>2</v>
      </c>
      <c r="W1586" s="401" t="str">
        <f>IF(ISNA(MATCH($D1586,'My Squad'!$C$2:$C$16,0)),"","Yes")</f>
        <v/>
      </c>
    </row>
    <row r="1587" spans="1:23" ht="15.75" thickBot="1" x14ac:dyDescent="0.3">
      <c r="A1587" s="577">
        <v>633</v>
      </c>
      <c r="B1587" s="73">
        <v>13</v>
      </c>
      <c r="C1587" s="5" t="s">
        <v>35</v>
      </c>
      <c r="D1587" s="5" t="s">
        <v>1493</v>
      </c>
      <c r="E1587" s="70" t="s">
        <v>13</v>
      </c>
      <c r="F1587" s="71">
        <v>6</v>
      </c>
      <c r="G1587" s="71">
        <v>9.166666666666666E-2</v>
      </c>
      <c r="H1587" s="71">
        <v>8.1000000000000003E-2</v>
      </c>
      <c r="I1587" s="71">
        <v>4.9000000000000002E-2</v>
      </c>
      <c r="J1587" s="71">
        <v>0</v>
      </c>
      <c r="K1587" s="71">
        <v>0.25033333333333335</v>
      </c>
      <c r="L1587" s="71">
        <v>4.4999999999999998E-2</v>
      </c>
      <c r="M1587" s="72">
        <v>0.51700000000000002</v>
      </c>
      <c r="N1587" s="23">
        <v>-0.24716666666666667</v>
      </c>
      <c r="O1587" s="16">
        <v>12.366333333333333</v>
      </c>
      <c r="P1587" s="15">
        <v>90</v>
      </c>
      <c r="Q1587" s="15">
        <f>IFERROR(Table37[[#This Row],[Total]]/Table37[[#This Row],[Mins]]*Table37[[#This Row],[Adj mins]],0)</f>
        <v>3.7626351114585299</v>
      </c>
      <c r="R1587" s="15">
        <v>2.2000000000000002</v>
      </c>
      <c r="S1587" s="16">
        <v>67</v>
      </c>
      <c r="T1587" s="17">
        <v>1E-3</v>
      </c>
      <c r="U1587" s="16">
        <v>11</v>
      </c>
      <c r="V1587" s="71">
        <v>3.7</v>
      </c>
      <c r="W1587" s="401" t="str">
        <f>IF(ISNA(MATCH($D1587,'My Squad'!$C$2:$C$16,0)),"","Yes")</f>
        <v/>
      </c>
    </row>
    <row r="1588" spans="1:23" ht="15.75" thickBot="1" x14ac:dyDescent="0.3">
      <c r="A1588" s="577">
        <v>23</v>
      </c>
      <c r="B1588" s="73">
        <v>13</v>
      </c>
      <c r="C1588" s="5" t="s">
        <v>35</v>
      </c>
      <c r="D1588" s="5" t="s">
        <v>224</v>
      </c>
      <c r="E1588" s="70" t="s">
        <v>13</v>
      </c>
      <c r="F1588" s="71">
        <v>6.9</v>
      </c>
      <c r="G1588" s="71">
        <v>0.64</v>
      </c>
      <c r="H1588" s="71">
        <v>0.219</v>
      </c>
      <c r="I1588" s="71">
        <v>0.13033333333333333</v>
      </c>
      <c r="J1588" s="71">
        <v>0</v>
      </c>
      <c r="K1588" s="71">
        <v>0.66799999999999993</v>
      </c>
      <c r="L1588" s="71">
        <v>0.20933333333333334</v>
      </c>
      <c r="M1588" s="72">
        <v>1.8666666666666667</v>
      </c>
      <c r="N1588" s="23">
        <v>-1.9323671497584537E-2</v>
      </c>
      <c r="O1588" s="16">
        <v>31.597666666666665</v>
      </c>
      <c r="P1588" s="15">
        <v>90</v>
      </c>
      <c r="Q1588" s="15">
        <f>IFERROR(Table37[[#This Row],[Total]]/Table37[[#This Row],[Mins]]*Table37[[#This Row],[Adj mins]],0)</f>
        <v>5.3168482904855843</v>
      </c>
      <c r="R1588" s="15">
        <v>5.4</v>
      </c>
      <c r="S1588" s="16">
        <v>54</v>
      </c>
      <c r="T1588" s="17">
        <v>2.5000000000000001E-2</v>
      </c>
      <c r="U1588" s="16">
        <v>28</v>
      </c>
      <c r="V1588" s="71">
        <v>3.1</v>
      </c>
      <c r="W1588" s="401" t="str">
        <f>IF(ISNA(MATCH($D1588,'My Squad'!$C$2:$C$16,0)),"","Yes")</f>
        <v/>
      </c>
    </row>
    <row r="1589" spans="1:23" ht="15.75" thickBot="1" x14ac:dyDescent="0.3">
      <c r="A1589" s="577">
        <v>13</v>
      </c>
      <c r="B1589" s="73">
        <v>13</v>
      </c>
      <c r="C1589" s="5" t="s">
        <v>35</v>
      </c>
      <c r="D1589" s="5" t="s">
        <v>70</v>
      </c>
      <c r="E1589" s="70" t="s">
        <v>13</v>
      </c>
      <c r="F1589" s="71">
        <v>8.1999999999999993</v>
      </c>
      <c r="G1589" s="71">
        <v>1.3216666666666668</v>
      </c>
      <c r="H1589" s="71">
        <v>0.97599999999999998</v>
      </c>
      <c r="I1589" s="71">
        <v>0.34599999999999997</v>
      </c>
      <c r="J1589" s="71">
        <v>0</v>
      </c>
      <c r="K1589" s="71">
        <v>1.7716666666666667</v>
      </c>
      <c r="L1589" s="71">
        <v>0.58766666666666667</v>
      </c>
      <c r="M1589" s="72">
        <v>5.0030000000000001</v>
      </c>
      <c r="N1589" s="23">
        <v>0.366219512195122</v>
      </c>
      <c r="O1589" s="16">
        <v>84.88966666666667</v>
      </c>
      <c r="P1589" s="15">
        <v>90</v>
      </c>
      <c r="Q1589" s="15">
        <f>IFERROR(Table37[[#This Row],[Total]]/Table37[[#This Row],[Mins]]*Table37[[#This Row],[Adj mins]],0)</f>
        <v>5.3041791501910325</v>
      </c>
      <c r="R1589" s="15">
        <v>2.8</v>
      </c>
      <c r="S1589" s="16">
        <v>84</v>
      </c>
      <c r="T1589" s="17">
        <v>3.2000000000000001E-2</v>
      </c>
      <c r="U1589" s="16">
        <v>7</v>
      </c>
      <c r="V1589" s="71">
        <v>2.2999999999999998</v>
      </c>
      <c r="W1589" s="401" t="str">
        <f>IF(ISNA(MATCH($D1589,'My Squad'!$C$2:$C$16,0)),"","Yes")</f>
        <v/>
      </c>
    </row>
    <row r="1590" spans="1:23" ht="15.75" thickBot="1" x14ac:dyDescent="0.3">
      <c r="A1590" s="577">
        <v>9</v>
      </c>
      <c r="B1590" s="73">
        <v>13</v>
      </c>
      <c r="C1590" s="5" t="s">
        <v>35</v>
      </c>
      <c r="D1590" s="5" t="s">
        <v>102</v>
      </c>
      <c r="E1590" s="70" t="s">
        <v>13</v>
      </c>
      <c r="F1590" s="71">
        <v>7</v>
      </c>
      <c r="G1590" s="71">
        <v>1.0383333333333333</v>
      </c>
      <c r="H1590" s="71">
        <v>0.61299999999999999</v>
      </c>
      <c r="I1590" s="71">
        <v>0.22433333333333333</v>
      </c>
      <c r="J1590" s="71">
        <v>0</v>
      </c>
      <c r="K1590" s="71">
        <v>1.1786666666666668</v>
      </c>
      <c r="L1590" s="71">
        <v>0.42766666666666664</v>
      </c>
      <c r="M1590" s="72">
        <v>3.4820000000000002</v>
      </c>
      <c r="N1590" s="23">
        <v>0.21171428571428574</v>
      </c>
      <c r="O1590" s="16">
        <v>55.835999999999999</v>
      </c>
      <c r="P1590" s="15">
        <v>90</v>
      </c>
      <c r="Q1590" s="15">
        <f>IFERROR(Table37[[#This Row],[Total]]/Table37[[#This Row],[Mins]]*Table37[[#This Row],[Adj mins]],0)</f>
        <v>5.6125080593165704</v>
      </c>
      <c r="R1590" s="15">
        <v>6.1</v>
      </c>
      <c r="S1590" s="16">
        <v>61</v>
      </c>
      <c r="T1590" s="17">
        <v>0.04</v>
      </c>
      <c r="U1590" s="16">
        <v>37</v>
      </c>
      <c r="V1590" s="71">
        <v>4.0999999999999996</v>
      </c>
      <c r="W1590" s="401" t="str">
        <f>IF(ISNA(MATCH($D1590,'My Squad'!$C$2:$C$16,0)),"","Yes")</f>
        <v/>
      </c>
    </row>
    <row r="1591" spans="1:23" ht="15.75" thickBot="1" x14ac:dyDescent="0.3">
      <c r="A1591" s="577">
        <v>20</v>
      </c>
      <c r="B1591" s="73">
        <v>13</v>
      </c>
      <c r="C1591" s="5" t="s">
        <v>35</v>
      </c>
      <c r="D1591" s="5" t="s">
        <v>294</v>
      </c>
      <c r="E1591" s="70" t="s">
        <v>13</v>
      </c>
      <c r="F1591" s="71">
        <v>5</v>
      </c>
      <c r="G1591" s="71">
        <v>0.3</v>
      </c>
      <c r="H1591" s="71">
        <v>0.23499999999999999</v>
      </c>
      <c r="I1591" s="71">
        <v>0.33300000000000002</v>
      </c>
      <c r="J1591" s="71">
        <v>0</v>
      </c>
      <c r="K1591" s="71">
        <v>1.5946666666666667</v>
      </c>
      <c r="L1591" s="71">
        <v>0.14399999999999999</v>
      </c>
      <c r="M1591" s="72">
        <v>2.6066666666666665</v>
      </c>
      <c r="N1591" s="23">
        <v>0.12133333333333329</v>
      </c>
      <c r="O1591" s="16">
        <v>81.542666666666662</v>
      </c>
      <c r="P1591" s="15">
        <v>90</v>
      </c>
      <c r="Q1591" s="15">
        <f>IFERROR(Table37[[#This Row],[Total]]/Table37[[#This Row],[Mins]]*Table37[[#This Row],[Adj mins]],0)</f>
        <v>2.877021436630312</v>
      </c>
      <c r="R1591" s="15">
        <v>8.9</v>
      </c>
      <c r="S1591" s="16">
        <v>89</v>
      </c>
      <c r="T1591" s="17">
        <v>1.2E-2</v>
      </c>
      <c r="U1591" s="16">
        <v>27</v>
      </c>
      <c r="V1591" s="71">
        <v>3</v>
      </c>
      <c r="W1591" s="401" t="str">
        <f>IF(ISNA(MATCH($D1591,'My Squad'!$C$2:$C$16,0)),"","Yes")</f>
        <v/>
      </c>
    </row>
    <row r="1592" spans="1:23" ht="15.75" thickBot="1" x14ac:dyDescent="0.3">
      <c r="A1592" s="577">
        <v>186</v>
      </c>
      <c r="B1592" s="73">
        <v>13</v>
      </c>
      <c r="C1592" s="5" t="s">
        <v>35</v>
      </c>
      <c r="D1592" s="5" t="s">
        <v>96</v>
      </c>
      <c r="E1592" s="70" t="s">
        <v>13</v>
      </c>
      <c r="F1592" s="71">
        <v>6.7</v>
      </c>
      <c r="G1592" s="71">
        <v>0.29499999999999998</v>
      </c>
      <c r="H1592" s="71">
        <v>9.7000000000000003E-2</v>
      </c>
      <c r="I1592" s="71">
        <v>5.5E-2</v>
      </c>
      <c r="J1592" s="71">
        <v>0</v>
      </c>
      <c r="K1592" s="71">
        <v>0.27800000000000002</v>
      </c>
      <c r="L1592" s="71">
        <v>9.4666666666666663E-2</v>
      </c>
      <c r="M1592" s="72">
        <v>0.81966666666666665</v>
      </c>
      <c r="N1592" s="23">
        <v>-0.17616915422885573</v>
      </c>
      <c r="O1592" s="16">
        <v>13.532333333333334</v>
      </c>
      <c r="P1592" s="15">
        <v>90</v>
      </c>
      <c r="Q1592" s="15">
        <f>IFERROR(Table37[[#This Row],[Total]]/Table37[[#This Row],[Mins]]*Table37[[#This Row],[Adj mins]],0)</f>
        <v>5.4513880335985414</v>
      </c>
      <c r="R1592" s="15">
        <v>1.4</v>
      </c>
      <c r="S1592" s="16">
        <v>31</v>
      </c>
      <c r="T1592" s="17">
        <v>0.01</v>
      </c>
      <c r="U1592" s="16">
        <v>4</v>
      </c>
      <c r="V1592" s="71">
        <v>1</v>
      </c>
      <c r="W1592" s="401" t="str">
        <f>IF(ISNA(MATCH($D1592,'My Squad'!$C$2:$C$16,0)),"","Yes")</f>
        <v/>
      </c>
    </row>
    <row r="1593" spans="1:23" ht="15.75" thickBot="1" x14ac:dyDescent="0.3">
      <c r="A1593" s="577">
        <v>4</v>
      </c>
      <c r="B1593" s="73">
        <v>13</v>
      </c>
      <c r="C1593" s="5" t="s">
        <v>35</v>
      </c>
      <c r="D1593" s="5" t="s">
        <v>113</v>
      </c>
      <c r="E1593" s="70" t="s">
        <v>15</v>
      </c>
      <c r="F1593" s="71">
        <v>8.1999999999999993</v>
      </c>
      <c r="G1593" s="71">
        <v>1.8186666666666667</v>
      </c>
      <c r="H1593" s="71">
        <v>0.48</v>
      </c>
      <c r="I1593" s="71">
        <v>0</v>
      </c>
      <c r="J1593" s="71">
        <v>0</v>
      </c>
      <c r="K1593" s="71">
        <v>1.6716666666666666</v>
      </c>
      <c r="L1593" s="71">
        <v>0.68533333333333335</v>
      </c>
      <c r="M1593" s="72">
        <v>4.6556666666666668</v>
      </c>
      <c r="N1593" s="23">
        <v>0.32386178861788623</v>
      </c>
      <c r="O1593" s="16">
        <v>85.100333333333339</v>
      </c>
      <c r="P1593" s="15">
        <v>90</v>
      </c>
      <c r="Q1593" s="15">
        <f>IFERROR(Table37[[#This Row],[Total]]/Table37[[#This Row],[Mins]]*Table37[[#This Row],[Adj mins]],0)</f>
        <v>4.9237174942518829</v>
      </c>
      <c r="R1593" s="15">
        <v>9</v>
      </c>
      <c r="S1593" s="16">
        <v>90</v>
      </c>
      <c r="T1593" s="17">
        <v>0.161</v>
      </c>
      <c r="U1593" s="16">
        <v>44</v>
      </c>
      <c r="V1593" s="71">
        <v>4.9000000000000004</v>
      </c>
      <c r="W1593" s="401" t="str">
        <f>IF(ISNA(MATCH($D1593,'My Squad'!$C$2:$C$16,0)),"","Yes")</f>
        <v/>
      </c>
    </row>
    <row r="1594" spans="1:23" ht="15.75" thickBot="1" x14ac:dyDescent="0.3">
      <c r="A1594" s="577">
        <v>2</v>
      </c>
      <c r="B1594" s="73">
        <v>13</v>
      </c>
      <c r="C1594" s="5" t="s">
        <v>35</v>
      </c>
      <c r="D1594" s="5" t="s">
        <v>79</v>
      </c>
      <c r="E1594" s="70" t="s">
        <v>15</v>
      </c>
      <c r="F1594" s="71">
        <v>6.8</v>
      </c>
      <c r="G1594" s="71">
        <v>0.10666666666666667</v>
      </c>
      <c r="H1594" s="71">
        <v>3.1E-2</v>
      </c>
      <c r="I1594" s="71">
        <v>0</v>
      </c>
      <c r="J1594" s="71">
        <v>0</v>
      </c>
      <c r="K1594" s="71">
        <v>0.08</v>
      </c>
      <c r="L1594" s="71">
        <v>5.2333333333333336E-2</v>
      </c>
      <c r="M1594" s="72">
        <v>0.27</v>
      </c>
      <c r="N1594" s="23">
        <v>-0.25441176470588234</v>
      </c>
      <c r="O1594" s="16">
        <v>4.26</v>
      </c>
      <c r="P1594" s="15">
        <v>90</v>
      </c>
      <c r="Q1594" s="15">
        <f>IFERROR(Table37[[#This Row],[Total]]/Table37[[#This Row],[Mins]]*Table37[[#This Row],[Adj mins]],0)</f>
        <v>5.7042253521126769</v>
      </c>
      <c r="R1594" s="15">
        <v>1.1000000000000001</v>
      </c>
      <c r="S1594" s="16">
        <v>14</v>
      </c>
      <c r="T1594" s="17">
        <v>9.0000000000000011E-3</v>
      </c>
      <c r="U1594" s="16">
        <v>4</v>
      </c>
      <c r="V1594" s="71">
        <v>0.6</v>
      </c>
      <c r="W1594" s="401" t="str">
        <f>IF(ISNA(MATCH($D1594,'My Squad'!$C$2:$C$16,0)),"","Yes")</f>
        <v/>
      </c>
    </row>
    <row r="1595" spans="1:23" ht="15.75" thickBot="1" x14ac:dyDescent="0.3">
      <c r="A1595" s="577">
        <v>47</v>
      </c>
      <c r="B1595" s="73">
        <v>13</v>
      </c>
      <c r="C1595" s="5" t="s">
        <v>61</v>
      </c>
      <c r="D1595" s="5" t="s">
        <v>135</v>
      </c>
      <c r="E1595" s="70" t="s">
        <v>16</v>
      </c>
      <c r="F1595" s="71">
        <v>5</v>
      </c>
      <c r="G1595" s="71">
        <v>0</v>
      </c>
      <c r="H1595" s="71">
        <v>0</v>
      </c>
      <c r="I1595" s="71">
        <v>-5.5999999999999939E-2</v>
      </c>
      <c r="J1595" s="71">
        <v>0.61333333333333329</v>
      </c>
      <c r="K1595" s="71">
        <v>1.853</v>
      </c>
      <c r="L1595" s="71">
        <v>0.20200000000000001</v>
      </c>
      <c r="M1595" s="72">
        <v>2.6123333333333334</v>
      </c>
      <c r="N1595" s="23">
        <v>0.12246666666666668</v>
      </c>
      <c r="O1595" s="16">
        <v>85.510666666666665</v>
      </c>
      <c r="P1595" s="15">
        <v>90</v>
      </c>
      <c r="Q1595" s="15">
        <f>IFERROR(Table37[[#This Row],[Total]]/Table37[[#This Row],[Mins]]*Table37[[#This Row],[Adj mins]],0)</f>
        <v>2.7494815461618827</v>
      </c>
      <c r="R1595" s="15">
        <v>9</v>
      </c>
      <c r="S1595" s="16">
        <v>90</v>
      </c>
      <c r="T1595" s="17">
        <v>0.13800000000000001</v>
      </c>
      <c r="U1595" s="16">
        <v>30</v>
      </c>
      <c r="V1595" s="71">
        <v>3.3</v>
      </c>
      <c r="W1595" s="401" t="str">
        <f>IF(ISNA(MATCH($D1595,'My Squad'!$C$2:$C$16,0)),"","Yes")</f>
        <v/>
      </c>
    </row>
    <row r="1596" spans="1:23" ht="15.75" thickBot="1" x14ac:dyDescent="0.3">
      <c r="A1596" s="577">
        <v>39</v>
      </c>
      <c r="B1596" s="73">
        <v>13</v>
      </c>
      <c r="C1596" s="5" t="s">
        <v>61</v>
      </c>
      <c r="D1596" s="5" t="s">
        <v>605</v>
      </c>
      <c r="E1596" s="70" t="s">
        <v>16</v>
      </c>
      <c r="F1596" s="71">
        <v>4</v>
      </c>
      <c r="G1596" s="71">
        <v>0</v>
      </c>
      <c r="H1596" s="71">
        <v>0</v>
      </c>
      <c r="I1596" s="71">
        <v>2E-3</v>
      </c>
      <c r="J1596" s="71">
        <v>3.3333333333333332E-4</v>
      </c>
      <c r="K1596" s="71">
        <v>5.0000000000000001E-3</v>
      </c>
      <c r="L1596" s="71">
        <v>1.3333333333333333E-3</v>
      </c>
      <c r="M1596" s="72">
        <v>8.6666666666666663E-3</v>
      </c>
      <c r="N1596" s="23">
        <v>-0.49783333333333335</v>
      </c>
      <c r="O1596" s="16">
        <v>0.15</v>
      </c>
      <c r="P1596" s="15">
        <v>90</v>
      </c>
      <c r="Q1596" s="15">
        <f>IFERROR(Table37[[#This Row],[Total]]/Table37[[#This Row],[Mins]]*Table37[[#This Row],[Adj mins]],0)</f>
        <v>5.2</v>
      </c>
      <c r="R1596" s="15">
        <v>0</v>
      </c>
      <c r="S1596" s="16">
        <v>0</v>
      </c>
      <c r="T1596" s="17">
        <v>9.0000000000000011E-3</v>
      </c>
      <c r="U1596" s="16">
        <v>0</v>
      </c>
      <c r="V1596" s="71">
        <v>0</v>
      </c>
      <c r="W1596" s="401" t="str">
        <f>IF(ISNA(MATCH($D1596,'My Squad'!$C$2:$C$16,0)),"","Yes")</f>
        <v/>
      </c>
    </row>
    <row r="1597" spans="1:23" ht="15.75" thickBot="1" x14ac:dyDescent="0.3">
      <c r="A1597" s="577">
        <v>51</v>
      </c>
      <c r="B1597" s="73">
        <v>13</v>
      </c>
      <c r="C1597" s="5" t="s">
        <v>61</v>
      </c>
      <c r="D1597" s="5" t="s">
        <v>272</v>
      </c>
      <c r="E1597" s="70" t="s">
        <v>16</v>
      </c>
      <c r="F1597" s="71">
        <v>4.5</v>
      </c>
      <c r="G1597" s="71">
        <v>0</v>
      </c>
      <c r="H1597" s="71">
        <v>0</v>
      </c>
      <c r="I1597" s="71">
        <v>-1.3000000000000001E-2</v>
      </c>
      <c r="J1597" s="71">
        <v>2.4333333333333332E-2</v>
      </c>
      <c r="K1597" s="71">
        <v>8.8333333333333333E-2</v>
      </c>
      <c r="L1597" s="71">
        <v>4.0000000000000001E-3</v>
      </c>
      <c r="M1597" s="72">
        <v>0.10366666666666667</v>
      </c>
      <c r="N1597" s="23">
        <v>-0.42140740740740745</v>
      </c>
      <c r="O1597" s="16">
        <v>3.99</v>
      </c>
      <c r="P1597" s="15">
        <v>90</v>
      </c>
      <c r="Q1597" s="15">
        <f>IFERROR(Table37[[#This Row],[Total]]/Table37[[#This Row],[Mins]]*Table37[[#This Row],[Adj mins]],0)</f>
        <v>2.3383458646616542</v>
      </c>
      <c r="R1597" s="15">
        <v>0</v>
      </c>
      <c r="S1597" s="16">
        <v>0</v>
      </c>
      <c r="T1597" s="17">
        <v>1E-3</v>
      </c>
      <c r="U1597" s="16">
        <v>0</v>
      </c>
      <c r="V1597" s="71">
        <v>0</v>
      </c>
      <c r="W1597" s="401" t="str">
        <f>IF(ISNA(MATCH($D1597,'My Squad'!$C$2:$C$16,0)),"","Yes")</f>
        <v/>
      </c>
    </row>
    <row r="1598" spans="1:23" ht="15.75" thickBot="1" x14ac:dyDescent="0.3">
      <c r="A1598" s="577">
        <v>641</v>
      </c>
      <c r="B1598" s="73">
        <v>13</v>
      </c>
      <c r="C1598" s="5" t="s">
        <v>61</v>
      </c>
      <c r="D1598" s="5" t="s">
        <v>1494</v>
      </c>
      <c r="E1598" s="70" t="s">
        <v>16</v>
      </c>
      <c r="F1598" s="71">
        <v>4</v>
      </c>
      <c r="G1598" s="71">
        <v>0</v>
      </c>
      <c r="H1598" s="71">
        <v>0</v>
      </c>
      <c r="I1598" s="71">
        <v>-3.3333333333333332E-4</v>
      </c>
      <c r="J1598" s="71">
        <v>0</v>
      </c>
      <c r="K1598" s="71">
        <v>6.6666666666666664E-4</v>
      </c>
      <c r="L1598" s="71">
        <v>0</v>
      </c>
      <c r="M1598" s="72">
        <v>3.3333333333333332E-4</v>
      </c>
      <c r="N1598" s="23">
        <v>-0.49991666666666668</v>
      </c>
      <c r="O1598" s="16">
        <v>0.03</v>
      </c>
      <c r="P1598" s="15">
        <v>90</v>
      </c>
      <c r="Q1598" s="15">
        <f>IFERROR(Table37[[#This Row],[Total]]/Table37[[#This Row],[Mins]]*Table37[[#This Row],[Adj mins]],0)</f>
        <v>1</v>
      </c>
      <c r="R1598" s="15">
        <v>0</v>
      </c>
      <c r="S1598" s="16">
        <v>0</v>
      </c>
      <c r="T1598" s="17">
        <v>6.9999999999999993E-3</v>
      </c>
      <c r="U1598" s="16">
        <v>0</v>
      </c>
      <c r="V1598" s="71">
        <v>0</v>
      </c>
      <c r="W1598" s="401" t="str">
        <f>IF(ISNA(MATCH($D1598,'My Squad'!$C$2:$C$16,0)),"","Yes")</f>
        <v/>
      </c>
    </row>
    <row r="1599" spans="1:23" ht="15.75" thickBot="1" x14ac:dyDescent="0.3">
      <c r="A1599" s="577">
        <v>50</v>
      </c>
      <c r="B1599" s="73">
        <v>13</v>
      </c>
      <c r="C1599" s="5" t="s">
        <v>61</v>
      </c>
      <c r="D1599" s="5" t="s">
        <v>1352</v>
      </c>
      <c r="E1599" s="70" t="s">
        <v>14</v>
      </c>
      <c r="F1599" s="71">
        <v>4</v>
      </c>
      <c r="G1599" s="71">
        <v>1.4E-2</v>
      </c>
      <c r="H1599" s="71">
        <v>8.9999999999999993E-3</v>
      </c>
      <c r="I1599" s="71">
        <v>1.0000000000000009E-3</v>
      </c>
      <c r="J1599" s="71">
        <v>0</v>
      </c>
      <c r="K1599" s="71">
        <v>0.10833333333333334</v>
      </c>
      <c r="L1599" s="71">
        <v>1.4E-2</v>
      </c>
      <c r="M1599" s="72">
        <v>0.14633333333333334</v>
      </c>
      <c r="N1599" s="23">
        <v>-0.46341666666666664</v>
      </c>
      <c r="O1599" s="16">
        <v>5.2069999999999999</v>
      </c>
      <c r="P1599" s="15">
        <v>90</v>
      </c>
      <c r="Q1599" s="15">
        <f>IFERROR(Table37[[#This Row],[Total]]/Table37[[#This Row],[Mins]]*Table37[[#This Row],[Adj mins]],0)</f>
        <v>2.5292874975993858</v>
      </c>
      <c r="R1599" s="15">
        <v>1.1000000000000001</v>
      </c>
      <c r="S1599" s="16">
        <v>32</v>
      </c>
      <c r="T1599" s="17">
        <v>1.2E-2</v>
      </c>
      <c r="U1599" s="16">
        <v>3</v>
      </c>
      <c r="V1599" s="71">
        <v>1</v>
      </c>
      <c r="W1599" s="401" t="str">
        <f>IF(ISNA(MATCH($D1599,'My Squad'!$C$2:$C$16,0)),"","Yes")</f>
        <v/>
      </c>
    </row>
    <row r="1600" spans="1:23" ht="15.75" thickBot="1" x14ac:dyDescent="0.3">
      <c r="A1600" s="577">
        <v>45</v>
      </c>
      <c r="B1600" s="73">
        <v>13</v>
      </c>
      <c r="C1600" s="5" t="s">
        <v>61</v>
      </c>
      <c r="D1600" s="5" t="s">
        <v>606</v>
      </c>
      <c r="E1600" s="70" t="s">
        <v>14</v>
      </c>
      <c r="F1600" s="71">
        <v>4.8</v>
      </c>
      <c r="G1600" s="71">
        <v>5.3999999999999999E-2</v>
      </c>
      <c r="H1600" s="71">
        <v>3.9E-2</v>
      </c>
      <c r="I1600" s="71">
        <v>-2.6999999999999996E-2</v>
      </c>
      <c r="J1600" s="71">
        <v>0</v>
      </c>
      <c r="K1600" s="71">
        <v>0.35666666666666669</v>
      </c>
      <c r="L1600" s="71">
        <v>2.2333333333333334E-2</v>
      </c>
      <c r="M1600" s="72">
        <v>0.44500000000000001</v>
      </c>
      <c r="N1600" s="23">
        <v>-0.32395833333333335</v>
      </c>
      <c r="O1600" s="16">
        <v>18.091000000000001</v>
      </c>
      <c r="P1600" s="15">
        <v>90</v>
      </c>
      <c r="Q1600" s="15">
        <f>IFERROR(Table37[[#This Row],[Total]]/Table37[[#This Row],[Mins]]*Table37[[#This Row],[Adj mins]],0)</f>
        <v>2.2138079708142171</v>
      </c>
      <c r="R1600" s="15">
        <v>1.6</v>
      </c>
      <c r="S1600" s="16">
        <v>18</v>
      </c>
      <c r="T1600" s="17">
        <v>1.8000000000000002E-2</v>
      </c>
      <c r="U1600" s="16">
        <v>8</v>
      </c>
      <c r="V1600" s="71">
        <v>1</v>
      </c>
      <c r="W1600" s="401" t="str">
        <f>IF(ISNA(MATCH($D1600,'My Squad'!$C$2:$C$16,0)),"","Yes")</f>
        <v/>
      </c>
    </row>
    <row r="1601" spans="1:23" ht="15.75" thickBot="1" x14ac:dyDescent="0.3">
      <c r="A1601" s="577">
        <v>35</v>
      </c>
      <c r="B1601" s="73">
        <v>13</v>
      </c>
      <c r="C1601" s="5" t="s">
        <v>61</v>
      </c>
      <c r="D1601" s="5" t="s">
        <v>197</v>
      </c>
      <c r="E1601" s="70" t="s">
        <v>14</v>
      </c>
      <c r="F1601" s="71">
        <v>4.5</v>
      </c>
      <c r="G1601" s="71">
        <v>2.5999999999999999E-2</v>
      </c>
      <c r="H1601" s="71">
        <v>7.0000000000000001E-3</v>
      </c>
      <c r="I1601" s="71">
        <v>1.3333333333333322E-3</v>
      </c>
      <c r="J1601" s="71">
        <v>0</v>
      </c>
      <c r="K1601" s="71">
        <v>0.12666666666666665</v>
      </c>
      <c r="L1601" s="71">
        <v>6.3333333333333332E-3</v>
      </c>
      <c r="M1601" s="72">
        <v>0.16733333333333333</v>
      </c>
      <c r="N1601" s="23">
        <v>-0.40725925925925927</v>
      </c>
      <c r="O1601" s="16">
        <v>6.2766666666666664</v>
      </c>
      <c r="P1601" s="15">
        <v>90</v>
      </c>
      <c r="Q1601" s="15">
        <f>IFERROR(Table37[[#This Row],[Total]]/Table37[[#This Row],[Mins]]*Table37[[#This Row],[Adj mins]],0)</f>
        <v>2.3993627190653215</v>
      </c>
      <c r="R1601" s="15">
        <v>3.9</v>
      </c>
      <c r="S1601" s="16">
        <v>87</v>
      </c>
      <c r="T1601" s="17">
        <v>5.0000000000000001E-3</v>
      </c>
      <c r="U1601" s="16">
        <v>11</v>
      </c>
      <c r="V1601" s="71">
        <v>2.8</v>
      </c>
      <c r="W1601" s="401" t="str">
        <f>IF(ISNA(MATCH($D1601,'My Squad'!$C$2:$C$16,0)),"","Yes")</f>
        <v/>
      </c>
    </row>
    <row r="1602" spans="1:23" ht="15.75" thickBot="1" x14ac:dyDescent="0.3">
      <c r="A1602" s="577">
        <v>44</v>
      </c>
      <c r="B1602" s="73">
        <v>13</v>
      </c>
      <c r="C1602" s="5" t="s">
        <v>61</v>
      </c>
      <c r="D1602" s="5" t="s">
        <v>156</v>
      </c>
      <c r="E1602" s="70" t="s">
        <v>14</v>
      </c>
      <c r="F1602" s="71">
        <v>4.5</v>
      </c>
      <c r="G1602" s="71">
        <v>0.27200000000000002</v>
      </c>
      <c r="H1602" s="71">
        <v>9.6000000000000002E-2</v>
      </c>
      <c r="I1602" s="71">
        <v>-6.2000000000000055E-2</v>
      </c>
      <c r="J1602" s="71">
        <v>0</v>
      </c>
      <c r="K1602" s="71">
        <v>1.6943333333333332</v>
      </c>
      <c r="L1602" s="71">
        <v>0.21166666666666667</v>
      </c>
      <c r="M1602" s="72">
        <v>2.2120000000000002</v>
      </c>
      <c r="N1602" s="23">
        <v>4.7111111111111152E-2</v>
      </c>
      <c r="O1602" s="16">
        <v>85.101333333333329</v>
      </c>
      <c r="P1602" s="15">
        <v>90</v>
      </c>
      <c r="Q1602" s="15">
        <f>IFERROR(Table37[[#This Row],[Total]]/Table37[[#This Row],[Mins]]*Table37[[#This Row],[Adj mins]],0)</f>
        <v>2.3393288001754771</v>
      </c>
      <c r="R1602" s="15">
        <v>7.1</v>
      </c>
      <c r="S1602" s="16">
        <v>80</v>
      </c>
      <c r="T1602" s="17">
        <v>0.115</v>
      </c>
      <c r="U1602" s="16">
        <v>19</v>
      </c>
      <c r="V1602" s="71">
        <v>2.4</v>
      </c>
      <c r="W1602" s="401" t="str">
        <f>IF(ISNA(MATCH($D1602,'My Squad'!$C$2:$C$16,0)),"","Yes")</f>
        <v>Yes</v>
      </c>
    </row>
    <row r="1603" spans="1:23" ht="15.75" thickBot="1" x14ac:dyDescent="0.3">
      <c r="A1603" s="577">
        <v>40</v>
      </c>
      <c r="B1603" s="73">
        <v>13</v>
      </c>
      <c r="C1603" s="5" t="s">
        <v>61</v>
      </c>
      <c r="D1603" s="5" t="s">
        <v>295</v>
      </c>
      <c r="E1603" s="70" t="s">
        <v>14</v>
      </c>
      <c r="F1603" s="71">
        <v>4</v>
      </c>
      <c r="G1603" s="71">
        <v>0</v>
      </c>
      <c r="H1603" s="71">
        <v>2E-3</v>
      </c>
      <c r="I1603" s="71">
        <v>-3.3333333333333348E-4</v>
      </c>
      <c r="J1603" s="71">
        <v>0</v>
      </c>
      <c r="K1603" s="71">
        <v>9.0000000000000011E-3</v>
      </c>
      <c r="L1603" s="71">
        <v>1E-3</v>
      </c>
      <c r="M1603" s="72">
        <v>1.1666666666666667E-2</v>
      </c>
      <c r="N1603" s="23">
        <v>-0.49708333333333332</v>
      </c>
      <c r="O1603" s="16">
        <v>0.42</v>
      </c>
      <c r="P1603" s="15">
        <v>90</v>
      </c>
      <c r="Q1603" s="15">
        <f>IFERROR(Table37[[#This Row],[Total]]/Table37[[#This Row],[Mins]]*Table37[[#This Row],[Adj mins]],0)</f>
        <v>2.5</v>
      </c>
      <c r="R1603" s="15">
        <v>0</v>
      </c>
      <c r="S1603" s="16" t="s">
        <v>374</v>
      </c>
      <c r="T1603" s="17">
        <v>6.0000000000000001E-3</v>
      </c>
      <c r="U1603" s="16">
        <v>0</v>
      </c>
      <c r="V1603" s="71">
        <v>0</v>
      </c>
      <c r="W1603" s="401" t="str">
        <f>IF(ISNA(MATCH($D1603,'My Squad'!$C$2:$C$16,0)),"","Yes")</f>
        <v/>
      </c>
    </row>
    <row r="1604" spans="1:23" ht="15.75" thickBot="1" x14ac:dyDescent="0.3">
      <c r="A1604" s="577">
        <v>36</v>
      </c>
      <c r="B1604" s="73">
        <v>13</v>
      </c>
      <c r="C1604" s="5" t="s">
        <v>61</v>
      </c>
      <c r="D1604" s="5" t="s">
        <v>165</v>
      </c>
      <c r="E1604" s="70" t="s">
        <v>14</v>
      </c>
      <c r="F1604" s="71">
        <v>4.7</v>
      </c>
      <c r="G1604" s="71">
        <v>0.122</v>
      </c>
      <c r="H1604" s="71">
        <v>0.32900000000000001</v>
      </c>
      <c r="I1604" s="71">
        <v>-4.6333333333333337E-2</v>
      </c>
      <c r="J1604" s="71">
        <v>0</v>
      </c>
      <c r="K1604" s="71">
        <v>1.3480000000000001</v>
      </c>
      <c r="L1604" s="71">
        <v>0.104</v>
      </c>
      <c r="M1604" s="72">
        <v>1.8566666666666667</v>
      </c>
      <c r="N1604" s="23">
        <v>-3.0496453900709215E-2</v>
      </c>
      <c r="O1604" s="16">
        <v>71.111666666666665</v>
      </c>
      <c r="P1604" s="15">
        <v>90</v>
      </c>
      <c r="Q1604" s="15">
        <f>IFERROR(Table37[[#This Row],[Total]]/Table37[[#This Row],[Mins]]*Table37[[#This Row],[Adj mins]],0)</f>
        <v>2.3498253919891252</v>
      </c>
      <c r="R1604" s="15">
        <v>7.5</v>
      </c>
      <c r="S1604" s="16">
        <v>75</v>
      </c>
      <c r="T1604" s="17">
        <v>8.8000000000000009E-2</v>
      </c>
      <c r="U1604" s="16">
        <v>35</v>
      </c>
      <c r="V1604" s="71">
        <v>3.9</v>
      </c>
      <c r="W1604" s="401" t="str">
        <f>IF(ISNA(MATCH($D1604,'My Squad'!$C$2:$C$16,0)),"","Yes")</f>
        <v/>
      </c>
    </row>
    <row r="1605" spans="1:23" ht="15.75" thickBot="1" x14ac:dyDescent="0.3">
      <c r="A1605" s="577">
        <v>32</v>
      </c>
      <c r="B1605" s="73">
        <v>13</v>
      </c>
      <c r="C1605" s="5" t="s">
        <v>61</v>
      </c>
      <c r="D1605" s="5" t="s">
        <v>220</v>
      </c>
      <c r="E1605" s="70" t="s">
        <v>14</v>
      </c>
      <c r="F1605" s="71">
        <v>4.4000000000000004</v>
      </c>
      <c r="G1605" s="71">
        <v>0.128</v>
      </c>
      <c r="H1605" s="71">
        <v>0.14599999999999999</v>
      </c>
      <c r="I1605" s="71">
        <v>-3.8999999999999979E-2</v>
      </c>
      <c r="J1605" s="71">
        <v>0</v>
      </c>
      <c r="K1605" s="71">
        <v>1.19</v>
      </c>
      <c r="L1605" s="71">
        <v>6.6666666666666666E-2</v>
      </c>
      <c r="M1605" s="72">
        <v>1.4916666666666667</v>
      </c>
      <c r="N1605" s="23">
        <v>-0.11553030303030301</v>
      </c>
      <c r="O1605" s="16">
        <v>61.725333333333332</v>
      </c>
      <c r="P1605" s="15">
        <v>90</v>
      </c>
      <c r="Q1605" s="15">
        <f>IFERROR(Table37[[#This Row],[Total]]/Table37[[#This Row],[Mins]]*Table37[[#This Row],[Adj mins]],0)</f>
        <v>2.1749578779107446</v>
      </c>
      <c r="R1605" s="15">
        <v>4.0999999999999996</v>
      </c>
      <c r="S1605" s="16">
        <v>73</v>
      </c>
      <c r="T1605" s="17">
        <v>1.3000000000000001E-2</v>
      </c>
      <c r="U1605" s="16">
        <v>12</v>
      </c>
      <c r="V1605" s="71">
        <v>2.4</v>
      </c>
      <c r="W1605" s="401" t="str">
        <f>IF(ISNA(MATCH($D1605,'My Squad'!$C$2:$C$16,0)),"","Yes")</f>
        <v/>
      </c>
    </row>
    <row r="1606" spans="1:23" ht="15.75" thickBot="1" x14ac:dyDescent="0.3">
      <c r="A1606" s="577">
        <v>52</v>
      </c>
      <c r="B1606" s="73">
        <v>13</v>
      </c>
      <c r="C1606" s="5" t="s">
        <v>61</v>
      </c>
      <c r="D1606" s="5" t="s">
        <v>161</v>
      </c>
      <c r="E1606" s="70" t="s">
        <v>14</v>
      </c>
      <c r="F1606" s="71">
        <v>4.5</v>
      </c>
      <c r="G1606" s="71">
        <v>0.128</v>
      </c>
      <c r="H1606" s="71">
        <v>5.7000000000000002E-2</v>
      </c>
      <c r="I1606" s="71">
        <v>-6.3000000000000056E-2</v>
      </c>
      <c r="J1606" s="71">
        <v>0</v>
      </c>
      <c r="K1606" s="71">
        <v>1.794</v>
      </c>
      <c r="L1606" s="71">
        <v>8.666666666666667E-2</v>
      </c>
      <c r="M1606" s="72">
        <v>2.0026666666666668</v>
      </c>
      <c r="N1606" s="23">
        <v>5.9259259259262598E-4</v>
      </c>
      <c r="O1606" s="16">
        <v>84.703666666666663</v>
      </c>
      <c r="P1606" s="15">
        <v>90</v>
      </c>
      <c r="Q1606" s="15">
        <f>IFERROR(Table37[[#This Row],[Total]]/Table37[[#This Row],[Mins]]*Table37[[#This Row],[Adj mins]],0)</f>
        <v>2.1278889933926517</v>
      </c>
      <c r="R1606" s="15">
        <v>9</v>
      </c>
      <c r="S1606" s="16">
        <v>90</v>
      </c>
      <c r="T1606" s="17">
        <v>0.02</v>
      </c>
      <c r="U1606" s="16">
        <v>18</v>
      </c>
      <c r="V1606" s="71">
        <v>2</v>
      </c>
      <c r="W1606" s="401" t="str">
        <f>IF(ISNA(MATCH($D1606,'My Squad'!$C$2:$C$16,0)),"","Yes")</f>
        <v/>
      </c>
    </row>
    <row r="1607" spans="1:23" ht="15.75" thickBot="1" x14ac:dyDescent="0.3">
      <c r="A1607" s="577">
        <v>49</v>
      </c>
      <c r="B1607" s="73">
        <v>13</v>
      </c>
      <c r="C1607" s="5" t="s">
        <v>61</v>
      </c>
      <c r="D1607" s="5" t="s">
        <v>296</v>
      </c>
      <c r="E1607" s="70" t="s">
        <v>14</v>
      </c>
      <c r="F1607" s="71">
        <v>4.4000000000000004</v>
      </c>
      <c r="G1607" s="71">
        <v>0.03</v>
      </c>
      <c r="H1607" s="71">
        <v>8.9999999999999993E-3</v>
      </c>
      <c r="I1607" s="71">
        <v>-1.0333333333333333E-2</v>
      </c>
      <c r="J1607" s="71">
        <v>0</v>
      </c>
      <c r="K1607" s="71">
        <v>0.13900000000000001</v>
      </c>
      <c r="L1607" s="71">
        <v>9.6666666666666672E-3</v>
      </c>
      <c r="M1607" s="72">
        <v>0.17733333333333334</v>
      </c>
      <c r="N1607" s="23">
        <v>-0.41424242424242419</v>
      </c>
      <c r="O1607" s="16">
        <v>7.3813333333333331</v>
      </c>
      <c r="P1607" s="15">
        <v>90</v>
      </c>
      <c r="Q1607" s="15">
        <f>IFERROR(Table37[[#This Row],[Total]]/Table37[[#This Row],[Mins]]*Table37[[#This Row],[Adj mins]],0)</f>
        <v>2.1622109826589599</v>
      </c>
      <c r="R1607" s="15">
        <v>0</v>
      </c>
      <c r="S1607" s="16">
        <v>0</v>
      </c>
      <c r="T1607" s="17">
        <v>1E-3</v>
      </c>
      <c r="U1607" s="16">
        <v>0</v>
      </c>
      <c r="V1607" s="71">
        <v>0</v>
      </c>
      <c r="W1607" s="401" t="str">
        <f>IF(ISNA(MATCH($D1607,'My Squad'!$C$2:$C$16,0)),"","Yes")</f>
        <v/>
      </c>
    </row>
    <row r="1608" spans="1:23" ht="15.75" thickBot="1" x14ac:dyDescent="0.3">
      <c r="A1608" s="577">
        <v>598</v>
      </c>
      <c r="B1608" s="73">
        <v>13</v>
      </c>
      <c r="C1608" s="5" t="s">
        <v>61</v>
      </c>
      <c r="D1608" s="5" t="s">
        <v>1495</v>
      </c>
      <c r="E1608" s="70" t="s">
        <v>14</v>
      </c>
      <c r="F1608" s="71">
        <v>4</v>
      </c>
      <c r="G1608" s="71">
        <v>4.2000000000000003E-2</v>
      </c>
      <c r="H1608" s="71">
        <v>3.9E-2</v>
      </c>
      <c r="I1608" s="71">
        <v>-2.5333333333333333E-2</v>
      </c>
      <c r="J1608" s="71">
        <v>0</v>
      </c>
      <c r="K1608" s="71">
        <v>0.36766666666666664</v>
      </c>
      <c r="L1608" s="71">
        <v>1.7666666666666667E-2</v>
      </c>
      <c r="M1608" s="72">
        <v>0.441</v>
      </c>
      <c r="N1608" s="23">
        <v>-0.38974999999999999</v>
      </c>
      <c r="O1608" s="16">
        <v>18.455666666666666</v>
      </c>
      <c r="P1608" s="15">
        <v>90</v>
      </c>
      <c r="Q1608" s="15">
        <f>IFERROR(Table37[[#This Row],[Total]]/Table37[[#This Row],[Mins]]*Table37[[#This Row],[Adj mins]],0)</f>
        <v>2.1505589972366215</v>
      </c>
      <c r="R1608" s="15">
        <v>1.9</v>
      </c>
      <c r="S1608" s="16">
        <v>84</v>
      </c>
      <c r="T1608" s="17">
        <v>4.0000000000000001E-3</v>
      </c>
      <c r="U1608" s="16">
        <v>2</v>
      </c>
      <c r="V1608" s="71">
        <v>1</v>
      </c>
      <c r="W1608" s="401" t="str">
        <f>IF(ISNA(MATCH($D1608,'My Squad'!$C$2:$C$16,0)),"","Yes")</f>
        <v/>
      </c>
    </row>
    <row r="1609" spans="1:23" ht="15.75" thickBot="1" x14ac:dyDescent="0.3">
      <c r="A1609" s="577">
        <v>42</v>
      </c>
      <c r="B1609" s="73">
        <v>13</v>
      </c>
      <c r="C1609" s="5" t="s">
        <v>61</v>
      </c>
      <c r="D1609" s="5" t="s">
        <v>191</v>
      </c>
      <c r="E1609" s="70" t="s">
        <v>13</v>
      </c>
      <c r="F1609" s="71">
        <v>5</v>
      </c>
      <c r="G1609" s="71">
        <v>1.6666666666666668E-3</v>
      </c>
      <c r="H1609" s="71">
        <v>8.0000000000000002E-3</v>
      </c>
      <c r="I1609" s="71">
        <v>4.3333333333333331E-3</v>
      </c>
      <c r="J1609" s="71">
        <v>0</v>
      </c>
      <c r="K1609" s="71">
        <v>6.1000000000000006E-2</v>
      </c>
      <c r="L1609" s="71">
        <v>1E-3</v>
      </c>
      <c r="M1609" s="72">
        <v>7.5999999999999998E-2</v>
      </c>
      <c r="N1609" s="23">
        <v>-0.38479999999999998</v>
      </c>
      <c r="O1609" s="16">
        <v>3.1403333333333334</v>
      </c>
      <c r="P1609" s="15">
        <v>90</v>
      </c>
      <c r="Q1609" s="15">
        <f>IFERROR(Table37[[#This Row],[Total]]/Table37[[#This Row],[Mins]]*Table37[[#This Row],[Adj mins]],0)</f>
        <v>2.1781127268867424</v>
      </c>
      <c r="R1609" s="15">
        <v>0.1</v>
      </c>
      <c r="S1609" s="16">
        <v>9</v>
      </c>
      <c r="T1609" s="17">
        <v>0</v>
      </c>
      <c r="U1609" s="16">
        <v>1</v>
      </c>
      <c r="V1609" s="71">
        <v>1</v>
      </c>
      <c r="W1609" s="401" t="str">
        <f>IF(ISNA(MATCH($D1609,'My Squad'!$C$2:$C$16,0)),"","Yes")</f>
        <v/>
      </c>
    </row>
    <row r="1610" spans="1:23" ht="15.75" thickBot="1" x14ac:dyDescent="0.3">
      <c r="A1610" s="577">
        <v>233</v>
      </c>
      <c r="B1610" s="73">
        <v>13</v>
      </c>
      <c r="C1610" s="5" t="s">
        <v>61</v>
      </c>
      <c r="D1610" s="5" t="s">
        <v>185</v>
      </c>
      <c r="E1610" s="70" t="s">
        <v>13</v>
      </c>
      <c r="F1610" s="71">
        <v>5</v>
      </c>
      <c r="G1610" s="71">
        <v>0.62</v>
      </c>
      <c r="H1610" s="71">
        <v>0.14000000000000001</v>
      </c>
      <c r="I1610" s="71">
        <v>0.12066666666666667</v>
      </c>
      <c r="J1610" s="71">
        <v>0</v>
      </c>
      <c r="K1610" s="71">
        <v>1.3713333333333333</v>
      </c>
      <c r="L1610" s="71">
        <v>0.17166666666666666</v>
      </c>
      <c r="M1610" s="72">
        <v>2.4236666666666666</v>
      </c>
      <c r="N1610" s="23">
        <v>8.4733333333333327E-2</v>
      </c>
      <c r="O1610" s="16">
        <v>71.786333333333332</v>
      </c>
      <c r="P1610" s="15">
        <v>90</v>
      </c>
      <c r="Q1610" s="15">
        <f>IFERROR(Table37[[#This Row],[Total]]/Table37[[#This Row],[Mins]]*Table37[[#This Row],[Adj mins]],0)</f>
        <v>3.0386006621501771</v>
      </c>
      <c r="R1610" s="15">
        <v>6</v>
      </c>
      <c r="S1610" s="16">
        <v>68</v>
      </c>
      <c r="T1610" s="17">
        <v>6.4000000000000001E-2</v>
      </c>
      <c r="U1610" s="16">
        <v>27</v>
      </c>
      <c r="V1610" s="71">
        <v>3.4</v>
      </c>
      <c r="W1610" s="401" t="str">
        <f>IF(ISNA(MATCH($D1610,'My Squad'!$C$2:$C$16,0)),"","Yes")</f>
        <v/>
      </c>
    </row>
    <row r="1611" spans="1:23" ht="15.75" thickBot="1" x14ac:dyDescent="0.3">
      <c r="A1611" s="577">
        <v>31</v>
      </c>
      <c r="B1611" s="73">
        <v>13</v>
      </c>
      <c r="C1611" s="5" t="s">
        <v>61</v>
      </c>
      <c r="D1611" s="5" t="s">
        <v>297</v>
      </c>
      <c r="E1611" s="70" t="s">
        <v>13</v>
      </c>
      <c r="F1611" s="71">
        <v>5.3</v>
      </c>
      <c r="G1611" s="71">
        <v>3.3333333333333335E-3</v>
      </c>
      <c r="H1611" s="71">
        <v>4.0000000000000001E-3</v>
      </c>
      <c r="I1611" s="71">
        <v>6.6666666666666664E-4</v>
      </c>
      <c r="J1611" s="71">
        <v>0</v>
      </c>
      <c r="K1611" s="71">
        <v>9.3333333333333341E-3</v>
      </c>
      <c r="L1611" s="71">
        <v>1.3333333333333333E-3</v>
      </c>
      <c r="M1611" s="72">
        <v>1.8666666666666668E-2</v>
      </c>
      <c r="N1611" s="23">
        <v>-0.37383647798742142</v>
      </c>
      <c r="O1611" s="16">
        <v>0.42</v>
      </c>
      <c r="P1611" s="15">
        <v>90</v>
      </c>
      <c r="Q1611" s="15">
        <f>IFERROR(Table37[[#This Row],[Total]]/Table37[[#This Row],[Mins]]*Table37[[#This Row],[Adj mins]],0)</f>
        <v>4.0000000000000009</v>
      </c>
      <c r="R1611" s="15">
        <v>0.3</v>
      </c>
      <c r="S1611" s="16">
        <v>6</v>
      </c>
      <c r="T1611" s="17">
        <v>1E-3</v>
      </c>
      <c r="U1611" s="16">
        <v>4</v>
      </c>
      <c r="V1611" s="71">
        <v>1</v>
      </c>
      <c r="W1611" s="401" t="str">
        <f>IF(ISNA(MATCH($D1611,'My Squad'!$C$2:$C$16,0)),"","Yes")</f>
        <v/>
      </c>
    </row>
    <row r="1612" spans="1:23" ht="15.75" thickBot="1" x14ac:dyDescent="0.3">
      <c r="A1612" s="577">
        <v>53</v>
      </c>
      <c r="B1612" s="73">
        <v>13</v>
      </c>
      <c r="C1612" s="5" t="s">
        <v>61</v>
      </c>
      <c r="D1612" s="5" t="s">
        <v>244</v>
      </c>
      <c r="E1612" s="70" t="s">
        <v>13</v>
      </c>
      <c r="F1612" s="71">
        <v>5.4</v>
      </c>
      <c r="G1612" s="71">
        <v>0.13500000000000001</v>
      </c>
      <c r="H1612" s="71">
        <v>0.121</v>
      </c>
      <c r="I1612" s="71">
        <v>3.833333333333333E-2</v>
      </c>
      <c r="J1612" s="71">
        <v>0</v>
      </c>
      <c r="K1612" s="71">
        <v>0.40433333333333332</v>
      </c>
      <c r="L1612" s="71">
        <v>5.0999999999999997E-2</v>
      </c>
      <c r="M1612" s="72">
        <v>0.7496666666666667</v>
      </c>
      <c r="N1612" s="23">
        <v>-0.2315432098765432</v>
      </c>
      <c r="O1612" s="16">
        <v>20.344999999999999</v>
      </c>
      <c r="P1612" s="15">
        <v>90</v>
      </c>
      <c r="Q1612" s="15">
        <f>IFERROR(Table37[[#This Row],[Total]]/Table37[[#This Row],[Mins]]*Table37[[#This Row],[Adj mins]],0)</f>
        <v>3.3162939297124607</v>
      </c>
      <c r="R1612" s="15">
        <v>5.7</v>
      </c>
      <c r="S1612" s="16">
        <v>64</v>
      </c>
      <c r="T1612" s="17">
        <v>3.0000000000000001E-3</v>
      </c>
      <c r="U1612" s="16">
        <v>19</v>
      </c>
      <c r="V1612" s="71">
        <v>2.4</v>
      </c>
      <c r="W1612" s="401" t="str">
        <f>IF(ISNA(MATCH($D1612,'My Squad'!$C$2:$C$16,0)),"","Yes")</f>
        <v/>
      </c>
    </row>
    <row r="1613" spans="1:23" ht="15.75" thickBot="1" x14ac:dyDescent="0.3">
      <c r="A1613" s="577">
        <v>48</v>
      </c>
      <c r="B1613" s="73">
        <v>13</v>
      </c>
      <c r="C1613" s="5" t="s">
        <v>61</v>
      </c>
      <c r="D1613" s="5" t="s">
        <v>154</v>
      </c>
      <c r="E1613" s="70" t="s">
        <v>13</v>
      </c>
      <c r="F1613" s="71">
        <v>5.2</v>
      </c>
      <c r="G1613" s="71">
        <v>0.4</v>
      </c>
      <c r="H1613" s="71">
        <v>0.30399999999999999</v>
      </c>
      <c r="I1613" s="71">
        <v>0.14266666666666666</v>
      </c>
      <c r="J1613" s="71">
        <v>0</v>
      </c>
      <c r="K1613" s="71">
        <v>1.5493333333333335</v>
      </c>
      <c r="L1613" s="71">
        <v>0.14699999999999999</v>
      </c>
      <c r="M1613" s="72">
        <v>2.5430000000000001</v>
      </c>
      <c r="N1613" s="23">
        <v>0.10442307692307695</v>
      </c>
      <c r="O1613" s="16">
        <v>80.175333333333327</v>
      </c>
      <c r="P1613" s="15">
        <v>90</v>
      </c>
      <c r="Q1613" s="15">
        <f>IFERROR(Table37[[#This Row],[Total]]/Table37[[#This Row],[Mins]]*Table37[[#This Row],[Adj mins]],0)</f>
        <v>2.8546186275080454</v>
      </c>
      <c r="R1613" s="15">
        <v>4.7</v>
      </c>
      <c r="S1613" s="16">
        <v>61</v>
      </c>
      <c r="T1613" s="17">
        <v>8.0000000000000002E-3</v>
      </c>
      <c r="U1613" s="16">
        <v>12</v>
      </c>
      <c r="V1613" s="71">
        <v>1.7</v>
      </c>
      <c r="W1613" s="401" t="str">
        <f>IF(ISNA(MATCH($D1613,'My Squad'!$C$2:$C$16,0)),"","Yes")</f>
        <v/>
      </c>
    </row>
    <row r="1614" spans="1:23" ht="15.75" thickBot="1" x14ac:dyDescent="0.3">
      <c r="A1614" s="577">
        <v>28</v>
      </c>
      <c r="B1614" s="73">
        <v>13</v>
      </c>
      <c r="C1614" s="5" t="s">
        <v>61</v>
      </c>
      <c r="D1614" s="5" t="s">
        <v>143</v>
      </c>
      <c r="E1614" s="70" t="s">
        <v>13</v>
      </c>
      <c r="F1614" s="71">
        <v>6.3</v>
      </c>
      <c r="G1614" s="71">
        <v>0.58499999999999996</v>
      </c>
      <c r="H1614" s="71">
        <v>0.52600000000000002</v>
      </c>
      <c r="I1614" s="71">
        <v>0.126</v>
      </c>
      <c r="J1614" s="71">
        <v>0</v>
      </c>
      <c r="K1614" s="71">
        <v>1.3919999999999999</v>
      </c>
      <c r="L1614" s="71">
        <v>0.112</v>
      </c>
      <c r="M1614" s="72">
        <v>2.7410000000000001</v>
      </c>
      <c r="N1614" s="23">
        <v>0.11761904761904764</v>
      </c>
      <c r="O1614" s="16">
        <v>71.817333333333337</v>
      </c>
      <c r="P1614" s="15">
        <v>90</v>
      </c>
      <c r="Q1614" s="15">
        <f>IFERROR(Table37[[#This Row],[Total]]/Table37[[#This Row],[Mins]]*Table37[[#This Row],[Adj mins]],0)</f>
        <v>3.4349646324935486</v>
      </c>
      <c r="R1614" s="15">
        <v>4.8</v>
      </c>
      <c r="S1614" s="16">
        <v>54</v>
      </c>
      <c r="T1614" s="17">
        <v>1.1000000000000001E-2</v>
      </c>
      <c r="U1614" s="16">
        <v>18</v>
      </c>
      <c r="V1614" s="71">
        <v>2.2000000000000002</v>
      </c>
      <c r="W1614" s="401" t="str">
        <f>IF(ISNA(MATCH($D1614,'My Squad'!$C$2:$C$16,0)),"","Yes")</f>
        <v/>
      </c>
    </row>
    <row r="1615" spans="1:23" ht="15.75" thickBot="1" x14ac:dyDescent="0.3">
      <c r="A1615" s="577">
        <v>29</v>
      </c>
      <c r="B1615" s="73">
        <v>13</v>
      </c>
      <c r="C1615" s="5" t="s">
        <v>61</v>
      </c>
      <c r="D1615" s="5" t="s">
        <v>186</v>
      </c>
      <c r="E1615" s="70" t="s">
        <v>13</v>
      </c>
      <c r="F1615" s="71">
        <v>5.2</v>
      </c>
      <c r="G1615" s="71">
        <v>0.20666666666666667</v>
      </c>
      <c r="H1615" s="71">
        <v>9.8000000000000004E-2</v>
      </c>
      <c r="I1615" s="71">
        <v>3.9333333333333331E-2</v>
      </c>
      <c r="J1615" s="71">
        <v>0</v>
      </c>
      <c r="K1615" s="71">
        <v>0.47399999999999998</v>
      </c>
      <c r="L1615" s="71">
        <v>6.0333333333333336E-2</v>
      </c>
      <c r="M1615" s="72">
        <v>0.8783333333333333</v>
      </c>
      <c r="N1615" s="23">
        <v>-0.21570512820512819</v>
      </c>
      <c r="O1615" s="16">
        <v>25.086333333333332</v>
      </c>
      <c r="P1615" s="15">
        <v>90</v>
      </c>
      <c r="Q1615" s="15">
        <f>IFERROR(Table37[[#This Row],[Total]]/Table37[[#This Row],[Mins]]*Table37[[#This Row],[Adj mins]],0)</f>
        <v>3.1511181386943754</v>
      </c>
      <c r="R1615" s="15">
        <v>3.1</v>
      </c>
      <c r="S1615" s="16">
        <v>35</v>
      </c>
      <c r="T1615" s="17">
        <v>4.0000000000000001E-3</v>
      </c>
      <c r="U1615" s="16">
        <v>15</v>
      </c>
      <c r="V1615" s="71">
        <v>1.9</v>
      </c>
      <c r="W1615" s="401" t="str">
        <f>IF(ISNA(MATCH($D1615,'My Squad'!$C$2:$C$16,0)),"","Yes")</f>
        <v/>
      </c>
    </row>
    <row r="1616" spans="1:23" ht="15.75" thickBot="1" x14ac:dyDescent="0.3">
      <c r="A1616" s="577">
        <v>54</v>
      </c>
      <c r="B1616" s="73">
        <v>13</v>
      </c>
      <c r="C1616" s="5" t="s">
        <v>61</v>
      </c>
      <c r="D1616" s="5" t="s">
        <v>542</v>
      </c>
      <c r="E1616" s="70" t="s">
        <v>13</v>
      </c>
      <c r="F1616" s="71">
        <v>5.4</v>
      </c>
      <c r="G1616" s="71">
        <v>0.79833333333333334</v>
      </c>
      <c r="H1616" s="71">
        <v>0.49099999999999999</v>
      </c>
      <c r="I1616" s="71">
        <v>0.13566666666666666</v>
      </c>
      <c r="J1616" s="71">
        <v>0</v>
      </c>
      <c r="K1616" s="71">
        <v>1.492</v>
      </c>
      <c r="L1616" s="71">
        <v>0.12833333333333333</v>
      </c>
      <c r="M1616" s="72">
        <v>3.0453333333333332</v>
      </c>
      <c r="N1616" s="23">
        <v>0.19358024691358022</v>
      </c>
      <c r="O1616" s="16">
        <v>80.166666666666671</v>
      </c>
      <c r="P1616" s="15">
        <v>90</v>
      </c>
      <c r="Q1616" s="15">
        <f>IFERROR(Table37[[#This Row],[Total]]/Table37[[#This Row],[Mins]]*Table37[[#This Row],[Adj mins]],0)</f>
        <v>3.4188773388773388</v>
      </c>
      <c r="R1616" s="15">
        <v>8.1999999999999993</v>
      </c>
      <c r="S1616" s="16">
        <v>82</v>
      </c>
      <c r="T1616" s="17">
        <v>0.23199999999999998</v>
      </c>
      <c r="U1616" s="16">
        <v>35</v>
      </c>
      <c r="V1616" s="71">
        <v>3.9</v>
      </c>
      <c r="W1616" s="401" t="str">
        <f>IF(ISNA(MATCH($D1616,'My Squad'!$C$2:$C$16,0)),"","Yes")</f>
        <v/>
      </c>
    </row>
    <row r="1617" spans="1:23" ht="15.75" thickBot="1" x14ac:dyDescent="0.3">
      <c r="A1617" s="577">
        <v>57</v>
      </c>
      <c r="B1617" s="73">
        <v>13</v>
      </c>
      <c r="C1617" s="5" t="s">
        <v>61</v>
      </c>
      <c r="D1617" s="5" t="s">
        <v>188</v>
      </c>
      <c r="E1617" s="70" t="s">
        <v>13</v>
      </c>
      <c r="F1617" s="71">
        <v>5.5</v>
      </c>
      <c r="G1617" s="71">
        <v>0.55666666666666664</v>
      </c>
      <c r="H1617" s="71">
        <v>0.54700000000000004</v>
      </c>
      <c r="I1617" s="71">
        <v>0.14133333333333334</v>
      </c>
      <c r="J1617" s="71">
        <v>0</v>
      </c>
      <c r="K1617" s="71">
        <v>1.6930000000000001</v>
      </c>
      <c r="L1617" s="71">
        <v>0.23799999999999999</v>
      </c>
      <c r="M1617" s="72">
        <v>3.1760000000000002</v>
      </c>
      <c r="N1617" s="23">
        <v>0.21381818181818185</v>
      </c>
      <c r="O1617" s="16">
        <v>84.937666666666672</v>
      </c>
      <c r="P1617" s="15">
        <v>90</v>
      </c>
      <c r="Q1617" s="15">
        <f>IFERROR(Table37[[#This Row],[Total]]/Table37[[#This Row],[Mins]]*Table37[[#This Row],[Adj mins]],0)</f>
        <v>3.3652914097789361</v>
      </c>
      <c r="R1617" s="15">
        <v>8.9</v>
      </c>
      <c r="S1617" s="16">
        <v>89</v>
      </c>
      <c r="T1617" s="17">
        <v>1.6E-2</v>
      </c>
      <c r="U1617" s="16">
        <v>31</v>
      </c>
      <c r="V1617" s="71">
        <v>3.4</v>
      </c>
      <c r="W1617" s="401" t="str">
        <f>IF(ISNA(MATCH($D1617,'My Squad'!$C$2:$C$16,0)),"","Yes")</f>
        <v>Yes</v>
      </c>
    </row>
    <row r="1618" spans="1:23" ht="15.75" thickBot="1" x14ac:dyDescent="0.3">
      <c r="A1618" s="577">
        <v>569</v>
      </c>
      <c r="B1618" s="73">
        <v>13</v>
      </c>
      <c r="C1618" s="5" t="s">
        <v>61</v>
      </c>
      <c r="D1618" s="5" t="s">
        <v>1496</v>
      </c>
      <c r="E1618" s="70" t="s">
        <v>13</v>
      </c>
      <c r="F1618" s="71">
        <v>5.3</v>
      </c>
      <c r="G1618" s="71">
        <v>3.6666666666666667E-2</v>
      </c>
      <c r="H1618" s="71">
        <v>3.2000000000000001E-2</v>
      </c>
      <c r="I1618" s="71">
        <v>8.0000000000000002E-3</v>
      </c>
      <c r="J1618" s="71">
        <v>0</v>
      </c>
      <c r="K1618" s="71">
        <v>0.12933333333333333</v>
      </c>
      <c r="L1618" s="71">
        <v>1.3666666666666667E-2</v>
      </c>
      <c r="M1618" s="72">
        <v>0.21966666666666668</v>
      </c>
      <c r="N1618" s="23">
        <v>-0.33591194968553462</v>
      </c>
      <c r="O1618" s="16">
        <v>6.4506666666666668</v>
      </c>
      <c r="P1618" s="15">
        <v>90</v>
      </c>
      <c r="Q1618" s="15">
        <f>IFERROR(Table37[[#This Row],[Total]]/Table37[[#This Row],[Mins]]*Table37[[#This Row],[Adj mins]],0)</f>
        <v>3.0647995039272424</v>
      </c>
      <c r="R1618" s="15">
        <v>1.8</v>
      </c>
      <c r="S1618" s="16">
        <v>33</v>
      </c>
      <c r="T1618" s="17">
        <v>0</v>
      </c>
      <c r="U1618" s="16">
        <v>3</v>
      </c>
      <c r="V1618" s="71">
        <v>0.6</v>
      </c>
      <c r="W1618" s="401" t="str">
        <f>IF(ISNA(MATCH($D1618,'My Squad'!$C$2:$C$16,0)),"","Yes")</f>
        <v/>
      </c>
    </row>
    <row r="1619" spans="1:23" ht="15.75" thickBot="1" x14ac:dyDescent="0.3">
      <c r="A1619" s="577">
        <v>38</v>
      </c>
      <c r="B1619" s="73">
        <v>13</v>
      </c>
      <c r="C1619" s="5" t="s">
        <v>61</v>
      </c>
      <c r="D1619" s="5" t="s">
        <v>282</v>
      </c>
      <c r="E1619" s="70" t="s">
        <v>15</v>
      </c>
      <c r="F1619" s="71">
        <v>6.1</v>
      </c>
      <c r="G1619" s="71">
        <v>0.22266666666666668</v>
      </c>
      <c r="H1619" s="71">
        <v>3.4000000000000002E-2</v>
      </c>
      <c r="I1619" s="71">
        <v>0</v>
      </c>
      <c r="J1619" s="71">
        <v>0</v>
      </c>
      <c r="K1619" s="71">
        <v>0.187</v>
      </c>
      <c r="L1619" s="71">
        <v>8.2666666666666666E-2</v>
      </c>
      <c r="M1619" s="72">
        <v>0.52633333333333332</v>
      </c>
      <c r="N1619" s="23">
        <v>-0.24158469945355193</v>
      </c>
      <c r="O1619" s="16">
        <v>12.322666666666667</v>
      </c>
      <c r="P1619" s="15">
        <v>90</v>
      </c>
      <c r="Q1619" s="15">
        <f>IFERROR(Table37[[#This Row],[Total]]/Table37[[#This Row],[Mins]]*Table37[[#This Row],[Adj mins]],0)</f>
        <v>3.8441354685133087</v>
      </c>
      <c r="R1619" s="15">
        <v>2.7</v>
      </c>
      <c r="S1619" s="16">
        <v>27</v>
      </c>
      <c r="T1619" s="17">
        <v>5.0999999999999997E-2</v>
      </c>
      <c r="U1619" s="16">
        <v>29</v>
      </c>
      <c r="V1619" s="71">
        <v>3.2</v>
      </c>
      <c r="W1619" s="401" t="str">
        <f>IF(ISNA(MATCH($D1619,'My Squad'!$C$2:$C$16,0)),"","Yes")</f>
        <v/>
      </c>
    </row>
    <row r="1620" spans="1:23" ht="15.75" thickBot="1" x14ac:dyDescent="0.3">
      <c r="A1620" s="577">
        <v>58</v>
      </c>
      <c r="B1620" s="73">
        <v>13</v>
      </c>
      <c r="C1620" s="5" t="s">
        <v>61</v>
      </c>
      <c r="D1620" s="5" t="s">
        <v>62</v>
      </c>
      <c r="E1620" s="70" t="s">
        <v>15</v>
      </c>
      <c r="F1620" s="71">
        <v>9.1</v>
      </c>
      <c r="G1620" s="71">
        <v>1.4933333333333334</v>
      </c>
      <c r="H1620" s="71">
        <v>0.30299999999999999</v>
      </c>
      <c r="I1620" s="71">
        <v>0</v>
      </c>
      <c r="J1620" s="71">
        <v>0</v>
      </c>
      <c r="K1620" s="71">
        <v>1.65</v>
      </c>
      <c r="L1620" s="71">
        <v>0.60266666666666668</v>
      </c>
      <c r="M1620" s="72">
        <v>4.0490000000000004</v>
      </c>
      <c r="N1620" s="23">
        <v>0.22516483516483521</v>
      </c>
      <c r="O1620" s="16">
        <v>80.239333333333335</v>
      </c>
      <c r="P1620" s="15">
        <v>90</v>
      </c>
      <c r="Q1620" s="15">
        <f>IFERROR(Table37[[#This Row],[Total]]/Table37[[#This Row],[Mins]]*Table37[[#This Row],[Adj mins]],0)</f>
        <v>4.5415382314575563</v>
      </c>
      <c r="R1620" s="15">
        <v>7.6</v>
      </c>
      <c r="S1620" s="16">
        <v>76</v>
      </c>
      <c r="T1620" s="17">
        <v>0.28899999999999998</v>
      </c>
      <c r="U1620" s="16">
        <v>51</v>
      </c>
      <c r="V1620" s="71">
        <v>5.7</v>
      </c>
      <c r="W1620" s="401" t="str">
        <f>IF(ISNA(MATCH($D1620,'My Squad'!$C$2:$C$16,0)),"","Yes")</f>
        <v/>
      </c>
    </row>
    <row r="1621" spans="1:23" ht="15.75" thickBot="1" x14ac:dyDescent="0.3">
      <c r="A1621" s="577">
        <v>84</v>
      </c>
      <c r="B1621" s="73">
        <v>13</v>
      </c>
      <c r="C1621" s="5" t="s">
        <v>65</v>
      </c>
      <c r="D1621" s="5" t="s">
        <v>607</v>
      </c>
      <c r="E1621" s="70" t="s">
        <v>16</v>
      </c>
      <c r="F1621" s="71">
        <v>4.4000000000000004</v>
      </c>
      <c r="G1621" s="71">
        <v>0</v>
      </c>
      <c r="H1621" s="71">
        <v>0</v>
      </c>
      <c r="I1621" s="71">
        <v>4.3666666666666666E-2</v>
      </c>
      <c r="J1621" s="71">
        <v>5.0999999999999997E-2</v>
      </c>
      <c r="K1621" s="71">
        <v>8.8333333333333333E-2</v>
      </c>
      <c r="L1621" s="71">
        <v>2.2666666666666668E-2</v>
      </c>
      <c r="M1621" s="72">
        <v>0.20566666666666666</v>
      </c>
      <c r="N1621" s="23">
        <v>-0.40780303030303028</v>
      </c>
      <c r="O1621" s="16">
        <v>3.9</v>
      </c>
      <c r="P1621" s="15">
        <v>90</v>
      </c>
      <c r="Q1621" s="15">
        <f>IFERROR(Table37[[#This Row],[Total]]/Table37[[#This Row],[Mins]]*Table37[[#This Row],[Adj mins]],0)</f>
        <v>4.7461538461538462</v>
      </c>
      <c r="R1621" s="15">
        <v>2</v>
      </c>
      <c r="S1621" s="16">
        <v>90</v>
      </c>
      <c r="T1621" s="17">
        <v>1E-3</v>
      </c>
      <c r="U1621" s="16">
        <v>7</v>
      </c>
      <c r="V1621" s="71">
        <v>3.5</v>
      </c>
      <c r="W1621" s="401" t="str">
        <f>IF(ISNA(MATCH($D1621,'My Squad'!$C$2:$C$16,0)),"","Yes")</f>
        <v/>
      </c>
    </row>
    <row r="1622" spans="1:23" ht="15.75" thickBot="1" x14ac:dyDescent="0.3">
      <c r="A1622" s="577">
        <v>152</v>
      </c>
      <c r="B1622" s="73">
        <v>13</v>
      </c>
      <c r="C1622" s="5" t="s">
        <v>65</v>
      </c>
      <c r="D1622" s="5" t="s">
        <v>1490</v>
      </c>
      <c r="E1622" s="70" t="s">
        <v>16</v>
      </c>
      <c r="F1622" s="71">
        <v>4.5</v>
      </c>
      <c r="G1622" s="71">
        <v>0</v>
      </c>
      <c r="H1622" s="71">
        <v>0</v>
      </c>
      <c r="I1622" s="71">
        <v>0.69966666666666666</v>
      </c>
      <c r="J1622" s="71">
        <v>1.0843333333333334</v>
      </c>
      <c r="K1622" s="71">
        <v>1.9443333333333335</v>
      </c>
      <c r="L1622" s="71">
        <v>0.48866666666666669</v>
      </c>
      <c r="M1622" s="72">
        <v>4.2169999999999996</v>
      </c>
      <c r="N1622" s="23">
        <v>0.49266666666666659</v>
      </c>
      <c r="O1622" s="16">
        <v>85.781999999999996</v>
      </c>
      <c r="P1622" s="15">
        <v>90</v>
      </c>
      <c r="Q1622" s="15">
        <f>IFERROR(Table37[[#This Row],[Total]]/Table37[[#This Row],[Mins]]*Table37[[#This Row],[Adj mins]],0)</f>
        <v>4.4243547597398054</v>
      </c>
      <c r="R1622" s="15">
        <v>5</v>
      </c>
      <c r="S1622" s="16">
        <v>90</v>
      </c>
      <c r="T1622" s="17">
        <v>8.0000000000000002E-3</v>
      </c>
      <c r="U1622" s="16">
        <v>17</v>
      </c>
      <c r="V1622" s="71">
        <v>3.4</v>
      </c>
      <c r="W1622" s="401" t="str">
        <f>IF(ISNA(MATCH($D1622,'My Squad'!$C$2:$C$16,0)),"","Yes")</f>
        <v/>
      </c>
    </row>
    <row r="1623" spans="1:23" ht="15.75" thickBot="1" x14ac:dyDescent="0.3">
      <c r="A1623" s="577">
        <v>599</v>
      </c>
      <c r="B1623" s="73">
        <v>13</v>
      </c>
      <c r="C1623" s="5" t="s">
        <v>65</v>
      </c>
      <c r="D1623" s="5" t="s">
        <v>1497</v>
      </c>
      <c r="E1623" s="70" t="s">
        <v>16</v>
      </c>
      <c r="F1623" s="71">
        <v>4</v>
      </c>
      <c r="G1623" s="71">
        <v>0</v>
      </c>
      <c r="H1623" s="71">
        <v>0</v>
      </c>
      <c r="I1623" s="71">
        <v>-3.3333333333333348E-4</v>
      </c>
      <c r="J1623" s="71">
        <v>2.6666666666666666E-3</v>
      </c>
      <c r="K1623" s="71">
        <v>6.0000000000000001E-3</v>
      </c>
      <c r="L1623" s="71">
        <v>1E-3</v>
      </c>
      <c r="M1623" s="72">
        <v>9.3333333333333341E-3</v>
      </c>
      <c r="N1623" s="23">
        <v>-0.49766666666666665</v>
      </c>
      <c r="O1623" s="16">
        <v>0.27</v>
      </c>
      <c r="P1623" s="15">
        <v>90</v>
      </c>
      <c r="Q1623" s="15">
        <f>IFERROR(Table37[[#This Row],[Total]]/Table37[[#This Row],[Mins]]*Table37[[#This Row],[Adj mins]],0)</f>
        <v>3.1111111111111116</v>
      </c>
      <c r="R1623" s="15">
        <v>0</v>
      </c>
      <c r="S1623" s="16">
        <v>0</v>
      </c>
      <c r="T1623" s="17">
        <v>4.0000000000000001E-3</v>
      </c>
      <c r="U1623" s="16">
        <v>0</v>
      </c>
      <c r="V1623" s="71">
        <v>0</v>
      </c>
      <c r="W1623" s="401" t="str">
        <f>IF(ISNA(MATCH($D1623,'My Squad'!$C$2:$C$16,0)),"","Yes")</f>
        <v/>
      </c>
    </row>
    <row r="1624" spans="1:23" ht="15.75" thickBot="1" x14ac:dyDescent="0.3">
      <c r="A1624" s="577">
        <v>81</v>
      </c>
      <c r="B1624" s="73">
        <v>13</v>
      </c>
      <c r="C1624" s="5" t="s">
        <v>65</v>
      </c>
      <c r="D1624" s="5" t="s">
        <v>205</v>
      </c>
      <c r="E1624" s="70" t="s">
        <v>14</v>
      </c>
      <c r="F1624" s="71">
        <v>4.5</v>
      </c>
      <c r="G1624" s="71">
        <v>0</v>
      </c>
      <c r="H1624" s="71">
        <v>6.9000000000000006E-2</v>
      </c>
      <c r="I1624" s="71">
        <v>0.48266666666666669</v>
      </c>
      <c r="J1624" s="71">
        <v>0</v>
      </c>
      <c r="K1624" s="71">
        <v>0.99233333333333329</v>
      </c>
      <c r="L1624" s="71">
        <v>7.566666666666666E-2</v>
      </c>
      <c r="M1624" s="72">
        <v>1.6196666666666666</v>
      </c>
      <c r="N1624" s="23">
        <v>-8.4518518518518534E-2</v>
      </c>
      <c r="O1624" s="16">
        <v>53.301000000000002</v>
      </c>
      <c r="P1624" s="15">
        <v>90</v>
      </c>
      <c r="Q1624" s="15">
        <f>IFERROR(Table37[[#This Row],[Total]]/Table37[[#This Row],[Mins]]*Table37[[#This Row],[Adj mins]],0)</f>
        <v>2.7348455000844258</v>
      </c>
      <c r="R1624" s="15">
        <v>4.8</v>
      </c>
      <c r="S1624" s="16">
        <v>48</v>
      </c>
      <c r="T1624" s="17">
        <v>2E-3</v>
      </c>
      <c r="U1624" s="16">
        <v>16</v>
      </c>
      <c r="V1624" s="71">
        <v>1.8</v>
      </c>
      <c r="W1624" s="401" t="str">
        <f>IF(ISNA(MATCH($D1624,'My Squad'!$C$2:$C$16,0)),"","Yes")</f>
        <v/>
      </c>
    </row>
    <row r="1625" spans="1:23" ht="15.75" thickBot="1" x14ac:dyDescent="0.3">
      <c r="A1625" s="577">
        <v>85</v>
      </c>
      <c r="B1625" s="73">
        <v>13</v>
      </c>
      <c r="C1625" s="5" t="s">
        <v>65</v>
      </c>
      <c r="D1625" s="5" t="s">
        <v>204</v>
      </c>
      <c r="E1625" s="70" t="s">
        <v>14</v>
      </c>
      <c r="F1625" s="71">
        <v>4.4000000000000004</v>
      </c>
      <c r="G1625" s="71">
        <v>0.218</v>
      </c>
      <c r="H1625" s="71">
        <v>4.5999999999999999E-2</v>
      </c>
      <c r="I1625" s="71">
        <v>0.70599999999999996</v>
      </c>
      <c r="J1625" s="71">
        <v>0</v>
      </c>
      <c r="K1625" s="71">
        <v>1.792</v>
      </c>
      <c r="L1625" s="71">
        <v>0.14533333333333334</v>
      </c>
      <c r="M1625" s="72">
        <v>2.9073333333333333</v>
      </c>
      <c r="N1625" s="23">
        <v>0.20621212121212118</v>
      </c>
      <c r="O1625" s="16">
        <v>86.094333333333338</v>
      </c>
      <c r="P1625" s="15">
        <v>90</v>
      </c>
      <c r="Q1625" s="15">
        <f>IFERROR(Table37[[#This Row],[Total]]/Table37[[#This Row],[Mins]]*Table37[[#This Row],[Adj mins]],0)</f>
        <v>3.0392244166282718</v>
      </c>
      <c r="R1625" s="15">
        <v>9</v>
      </c>
      <c r="S1625" s="16">
        <v>90</v>
      </c>
      <c r="T1625" s="17">
        <v>4.0000000000000001E-3</v>
      </c>
      <c r="U1625" s="16">
        <v>20</v>
      </c>
      <c r="V1625" s="71">
        <v>2.2000000000000002</v>
      </c>
      <c r="W1625" s="401" t="str">
        <f>IF(ISNA(MATCH($D1625,'My Squad'!$C$2:$C$16,0)),"","Yes")</f>
        <v/>
      </c>
    </row>
    <row r="1626" spans="1:23" ht="15.75" thickBot="1" x14ac:dyDescent="0.3">
      <c r="A1626" s="577">
        <v>79</v>
      </c>
      <c r="B1626" s="73">
        <v>13</v>
      </c>
      <c r="C1626" s="5" t="s">
        <v>65</v>
      </c>
      <c r="D1626" s="5" t="s">
        <v>196</v>
      </c>
      <c r="E1626" s="70" t="s">
        <v>14</v>
      </c>
      <c r="F1626" s="71">
        <v>4.8</v>
      </c>
      <c r="G1626" s="71">
        <v>0.26600000000000001</v>
      </c>
      <c r="H1626" s="71">
        <v>0.23400000000000001</v>
      </c>
      <c r="I1626" s="71">
        <v>0.69</v>
      </c>
      <c r="J1626" s="71">
        <v>0</v>
      </c>
      <c r="K1626" s="71">
        <v>1.5093333333333332</v>
      </c>
      <c r="L1626" s="71">
        <v>0.249</v>
      </c>
      <c r="M1626" s="72">
        <v>2.9483333333333333</v>
      </c>
      <c r="N1626" s="23">
        <v>0.19756944444444444</v>
      </c>
      <c r="O1626" s="16">
        <v>84.74666666666667</v>
      </c>
      <c r="P1626" s="15">
        <v>90</v>
      </c>
      <c r="Q1626" s="15">
        <f>IFERROR(Table37[[#This Row],[Total]]/Table37[[#This Row],[Mins]]*Table37[[#This Row],[Adj mins]],0)</f>
        <v>3.1310966016362491</v>
      </c>
      <c r="R1626" s="15">
        <v>6.8</v>
      </c>
      <c r="S1626" s="16">
        <v>88</v>
      </c>
      <c r="T1626" s="17">
        <v>6.0000000000000001E-3</v>
      </c>
      <c r="U1626" s="16">
        <v>17</v>
      </c>
      <c r="V1626" s="71">
        <v>2.4</v>
      </c>
      <c r="W1626" s="401" t="str">
        <f>IF(ISNA(MATCH($D1626,'My Squad'!$C$2:$C$16,0)),"","Yes")</f>
        <v/>
      </c>
    </row>
    <row r="1627" spans="1:23" ht="15.75" thickBot="1" x14ac:dyDescent="0.3">
      <c r="A1627" s="577">
        <v>59</v>
      </c>
      <c r="B1627" s="73">
        <v>13</v>
      </c>
      <c r="C1627" s="5" t="s">
        <v>65</v>
      </c>
      <c r="D1627" s="5" t="s">
        <v>300</v>
      </c>
      <c r="E1627" s="70" t="s">
        <v>14</v>
      </c>
      <c r="F1627" s="71">
        <v>4.3</v>
      </c>
      <c r="G1627" s="71">
        <v>2.1999999999999999E-2</v>
      </c>
      <c r="H1627" s="71">
        <v>3.2000000000000001E-2</v>
      </c>
      <c r="I1627" s="71">
        <v>9.0666666666666645E-2</v>
      </c>
      <c r="J1627" s="71">
        <v>0</v>
      </c>
      <c r="K1627" s="71">
        <v>0.20466666666666666</v>
      </c>
      <c r="L1627" s="71">
        <v>3.1666666666666669E-2</v>
      </c>
      <c r="M1627" s="72">
        <v>0.38100000000000001</v>
      </c>
      <c r="N1627" s="23">
        <v>-0.37651162790697673</v>
      </c>
      <c r="O1627" s="16">
        <v>10.17</v>
      </c>
      <c r="P1627" s="15">
        <v>90</v>
      </c>
      <c r="Q1627" s="15">
        <f>IFERROR(Table37[[#This Row],[Total]]/Table37[[#This Row],[Mins]]*Table37[[#This Row],[Adj mins]],0)</f>
        <v>3.3716814159292037</v>
      </c>
      <c r="R1627" s="15">
        <v>0</v>
      </c>
      <c r="S1627" s="16">
        <v>0</v>
      </c>
      <c r="T1627" s="17">
        <v>2E-3</v>
      </c>
      <c r="U1627" s="16">
        <v>0</v>
      </c>
      <c r="V1627" s="71">
        <v>0</v>
      </c>
      <c r="W1627" s="401" t="str">
        <f>IF(ISNA(MATCH($D1627,'My Squad'!$C$2:$C$16,0)),"","Yes")</f>
        <v/>
      </c>
    </row>
    <row r="1628" spans="1:23" ht="15.75" thickBot="1" x14ac:dyDescent="0.3">
      <c r="A1628" s="577">
        <v>70</v>
      </c>
      <c r="B1628" s="73">
        <v>13</v>
      </c>
      <c r="C1628" s="5" t="s">
        <v>65</v>
      </c>
      <c r="D1628" s="5" t="s">
        <v>201</v>
      </c>
      <c r="E1628" s="70" t="s">
        <v>14</v>
      </c>
      <c r="F1628" s="71">
        <v>4.4000000000000004</v>
      </c>
      <c r="G1628" s="71">
        <v>0.04</v>
      </c>
      <c r="H1628" s="71">
        <v>0.23699999999999999</v>
      </c>
      <c r="I1628" s="71">
        <v>0.65600000000000003</v>
      </c>
      <c r="J1628" s="71">
        <v>0</v>
      </c>
      <c r="K1628" s="71">
        <v>1.5713333333333335</v>
      </c>
      <c r="L1628" s="71">
        <v>0.17266666666666666</v>
      </c>
      <c r="M1628" s="72">
        <v>2.677</v>
      </c>
      <c r="N1628" s="23">
        <v>0.15386363636363637</v>
      </c>
      <c r="O1628" s="16">
        <v>79.689333333333337</v>
      </c>
      <c r="P1628" s="15">
        <v>90</v>
      </c>
      <c r="Q1628" s="15">
        <f>IFERROR(Table37[[#This Row],[Total]]/Table37[[#This Row],[Mins]]*Table37[[#This Row],[Adj mins]],0)</f>
        <v>3.023365736945137</v>
      </c>
      <c r="R1628" s="15">
        <v>8.3000000000000007</v>
      </c>
      <c r="S1628" s="16">
        <v>83</v>
      </c>
      <c r="T1628" s="17">
        <v>4.0000000000000001E-3</v>
      </c>
      <c r="U1628" s="16">
        <v>19</v>
      </c>
      <c r="V1628" s="71">
        <v>2.1</v>
      </c>
      <c r="W1628" s="401" t="str">
        <f>IF(ISNA(MATCH($D1628,'My Squad'!$C$2:$C$16,0)),"","Yes")</f>
        <v/>
      </c>
    </row>
    <row r="1629" spans="1:23" ht="15.75" thickBot="1" x14ac:dyDescent="0.3">
      <c r="A1629" s="577">
        <v>68</v>
      </c>
      <c r="B1629" s="73">
        <v>13</v>
      </c>
      <c r="C1629" s="5" t="s">
        <v>65</v>
      </c>
      <c r="D1629" s="5" t="s">
        <v>538</v>
      </c>
      <c r="E1629" s="70" t="s">
        <v>14</v>
      </c>
      <c r="F1629" s="71">
        <v>4</v>
      </c>
      <c r="G1629" s="71">
        <v>0</v>
      </c>
      <c r="H1629" s="71">
        <v>0</v>
      </c>
      <c r="I1629" s="71">
        <v>2E-3</v>
      </c>
      <c r="J1629" s="71">
        <v>0</v>
      </c>
      <c r="K1629" s="71">
        <v>2.6666666666666666E-3</v>
      </c>
      <c r="L1629" s="71">
        <v>1E-3</v>
      </c>
      <c r="M1629" s="72">
        <v>5.6666666666666671E-3</v>
      </c>
      <c r="N1629" s="23">
        <v>-0.49858333333333332</v>
      </c>
      <c r="O1629" s="16">
        <v>0.12</v>
      </c>
      <c r="P1629" s="15">
        <v>90</v>
      </c>
      <c r="Q1629" s="15">
        <f>IFERROR(Table37[[#This Row],[Total]]/Table37[[#This Row],[Mins]]*Table37[[#This Row],[Adj mins]],0)</f>
        <v>4.2500000000000009</v>
      </c>
      <c r="R1629" s="15">
        <v>0</v>
      </c>
      <c r="S1629" s="16">
        <v>0</v>
      </c>
      <c r="T1629" s="17">
        <v>4.0000000000000001E-3</v>
      </c>
      <c r="U1629" s="16">
        <v>0</v>
      </c>
      <c r="V1629" s="71">
        <v>0</v>
      </c>
      <c r="W1629" s="401" t="str">
        <f>IF(ISNA(MATCH($D1629,'My Squad'!$C$2:$C$16,0)),"","Yes")</f>
        <v/>
      </c>
    </row>
    <row r="1630" spans="1:23" ht="15.75" thickBot="1" x14ac:dyDescent="0.3">
      <c r="A1630" s="577">
        <v>592</v>
      </c>
      <c r="B1630" s="73">
        <v>13</v>
      </c>
      <c r="C1630" s="5" t="s">
        <v>65</v>
      </c>
      <c r="D1630" s="5" t="s">
        <v>1254</v>
      </c>
      <c r="E1630" s="70" t="s">
        <v>14</v>
      </c>
      <c r="F1630" s="71">
        <v>4.4000000000000004</v>
      </c>
      <c r="G1630" s="71">
        <v>8.4000000000000005E-2</v>
      </c>
      <c r="H1630" s="71">
        <v>8.8999999999999996E-2</v>
      </c>
      <c r="I1630" s="71">
        <v>0.24600000000000002</v>
      </c>
      <c r="J1630" s="71">
        <v>0</v>
      </c>
      <c r="K1630" s="71">
        <v>0.69766666666666666</v>
      </c>
      <c r="L1630" s="71">
        <v>7.7333333333333337E-2</v>
      </c>
      <c r="M1630" s="72">
        <v>1.194</v>
      </c>
      <c r="N1630" s="23">
        <v>-0.18318181818181817</v>
      </c>
      <c r="O1630" s="16">
        <v>35.330666666666666</v>
      </c>
      <c r="P1630" s="15">
        <v>90</v>
      </c>
      <c r="Q1630" s="15">
        <f>IFERROR(Table37[[#This Row],[Total]]/Table37[[#This Row],[Mins]]*Table37[[#This Row],[Adj mins]],0)</f>
        <v>3.0415503056834479</v>
      </c>
      <c r="R1630" s="15">
        <v>3.9</v>
      </c>
      <c r="S1630" s="16">
        <v>50</v>
      </c>
      <c r="T1630" s="17">
        <v>2E-3</v>
      </c>
      <c r="U1630" s="16">
        <v>7</v>
      </c>
      <c r="V1630" s="71">
        <v>1</v>
      </c>
      <c r="W1630" s="401" t="str">
        <f>IF(ISNA(MATCH($D1630,'My Squad'!$C$2:$C$16,0)),"","Yes")</f>
        <v/>
      </c>
    </row>
    <row r="1631" spans="1:23" ht="15.75" thickBot="1" x14ac:dyDescent="0.3">
      <c r="A1631" s="577">
        <v>580</v>
      </c>
      <c r="B1631" s="73">
        <v>13</v>
      </c>
      <c r="C1631" s="5" t="s">
        <v>65</v>
      </c>
      <c r="D1631" s="5" t="s">
        <v>1498</v>
      </c>
      <c r="E1631" s="70" t="s">
        <v>14</v>
      </c>
      <c r="F1631" s="71">
        <v>4.3</v>
      </c>
      <c r="G1631" s="71">
        <v>1.6E-2</v>
      </c>
      <c r="H1631" s="71">
        <v>0.03</v>
      </c>
      <c r="I1631" s="71">
        <v>7.9000000000000001E-2</v>
      </c>
      <c r="J1631" s="71">
        <v>0</v>
      </c>
      <c r="K1631" s="71">
        <v>0.16866666666666666</v>
      </c>
      <c r="L1631" s="71">
        <v>2.4666666666666667E-2</v>
      </c>
      <c r="M1631" s="72">
        <v>0.31833333333333336</v>
      </c>
      <c r="N1631" s="23">
        <v>-0.39108527131782944</v>
      </c>
      <c r="O1631" s="16">
        <v>8.4323333333333341</v>
      </c>
      <c r="P1631" s="15">
        <v>90</v>
      </c>
      <c r="Q1631" s="15">
        <f>IFERROR(Table37[[#This Row],[Total]]/Table37[[#This Row],[Mins]]*Table37[[#This Row],[Adj mins]],0)</f>
        <v>3.3976360833300387</v>
      </c>
      <c r="R1631" s="15">
        <v>2.2000000000000002</v>
      </c>
      <c r="S1631" s="16">
        <v>65</v>
      </c>
      <c r="T1631" s="17">
        <v>1E-3</v>
      </c>
      <c r="U1631" s="16">
        <v>3</v>
      </c>
      <c r="V1631" s="71">
        <v>1</v>
      </c>
      <c r="W1631" s="401" t="str">
        <f>IF(ISNA(MATCH($D1631,'My Squad'!$C$2:$C$16,0)),"","Yes")</f>
        <v/>
      </c>
    </row>
    <row r="1632" spans="1:23" ht="15.75" thickBot="1" x14ac:dyDescent="0.3">
      <c r="A1632" s="577">
        <v>77</v>
      </c>
      <c r="B1632" s="73">
        <v>13</v>
      </c>
      <c r="C1632" s="5" t="s">
        <v>65</v>
      </c>
      <c r="D1632" s="5" t="s">
        <v>301</v>
      </c>
      <c r="E1632" s="70" t="s">
        <v>13</v>
      </c>
      <c r="F1632" s="71">
        <v>4.8</v>
      </c>
      <c r="G1632" s="71">
        <v>0</v>
      </c>
      <c r="H1632" s="71">
        <v>0</v>
      </c>
      <c r="I1632" s="71">
        <v>0</v>
      </c>
      <c r="J1632" s="71">
        <v>0</v>
      </c>
      <c r="K1632" s="71">
        <v>0</v>
      </c>
      <c r="L1632" s="71">
        <v>0</v>
      </c>
      <c r="M1632" s="72">
        <v>0</v>
      </c>
      <c r="N1632" s="23">
        <v>-0.41666666666666669</v>
      </c>
      <c r="O1632" s="16">
        <v>0</v>
      </c>
      <c r="P1632" s="15">
        <v>90</v>
      </c>
      <c r="Q1632" s="15">
        <f>IFERROR(Table37[[#This Row],[Total]]/Table37[[#This Row],[Mins]]*Table37[[#This Row],[Adj mins]],0)</f>
        <v>0</v>
      </c>
      <c r="R1632" s="15">
        <v>2.9</v>
      </c>
      <c r="S1632" s="16">
        <v>33</v>
      </c>
      <c r="T1632" s="17">
        <v>0</v>
      </c>
      <c r="U1632" s="16">
        <v>11</v>
      </c>
      <c r="V1632" s="71">
        <v>1.4</v>
      </c>
      <c r="W1632" s="401" t="str">
        <f>IF(ISNA(MATCH($D1632,'My Squad'!$C$2:$C$16,0)),"","Yes")</f>
        <v/>
      </c>
    </row>
    <row r="1633" spans="1:23" ht="15.75" thickBot="1" x14ac:dyDescent="0.3">
      <c r="A1633" s="577">
        <v>74</v>
      </c>
      <c r="B1633" s="73">
        <v>13</v>
      </c>
      <c r="C1633" s="5" t="s">
        <v>65</v>
      </c>
      <c r="D1633" s="5" t="s">
        <v>278</v>
      </c>
      <c r="E1633" s="70" t="s">
        <v>13</v>
      </c>
      <c r="F1633" s="71">
        <v>5</v>
      </c>
      <c r="G1633" s="71">
        <v>0.52833333333333332</v>
      </c>
      <c r="H1633" s="71">
        <v>0.215</v>
      </c>
      <c r="I1633" s="71">
        <v>0.11633333333333333</v>
      </c>
      <c r="J1633" s="71">
        <v>0</v>
      </c>
      <c r="K1633" s="71">
        <v>0.70899999999999996</v>
      </c>
      <c r="L1633" s="71">
        <v>0.16166666666666665</v>
      </c>
      <c r="M1633" s="72">
        <v>1.7303333333333333</v>
      </c>
      <c r="N1633" s="23">
        <v>-5.3933333333333347E-2</v>
      </c>
      <c r="O1633" s="16">
        <v>33.902999999999999</v>
      </c>
      <c r="P1633" s="15">
        <v>90</v>
      </c>
      <c r="Q1633" s="15">
        <f>IFERROR(Table37[[#This Row],[Total]]/Table37[[#This Row],[Mins]]*Table37[[#This Row],[Adj mins]],0)</f>
        <v>4.5933988142642246</v>
      </c>
      <c r="R1633" s="15">
        <v>4.5999999999999996</v>
      </c>
      <c r="S1633" s="16">
        <v>52</v>
      </c>
      <c r="T1633" s="17">
        <v>0</v>
      </c>
      <c r="U1633" s="16">
        <v>22</v>
      </c>
      <c r="V1633" s="71">
        <v>2.8</v>
      </c>
      <c r="W1633" s="401" t="str">
        <f>IF(ISNA(MATCH($D1633,'My Squad'!$C$2:$C$16,0)),"","Yes")</f>
        <v/>
      </c>
    </row>
    <row r="1634" spans="1:23" ht="15.75" thickBot="1" x14ac:dyDescent="0.3">
      <c r="A1634" s="577">
        <v>62</v>
      </c>
      <c r="B1634" s="73">
        <v>13</v>
      </c>
      <c r="C1634" s="5" t="s">
        <v>65</v>
      </c>
      <c r="D1634" s="5" t="s">
        <v>608</v>
      </c>
      <c r="E1634" s="70" t="s">
        <v>13</v>
      </c>
      <c r="F1634" s="71">
        <v>4.9000000000000004</v>
      </c>
      <c r="G1634" s="71">
        <v>0</v>
      </c>
      <c r="H1634" s="71">
        <v>1E-3</v>
      </c>
      <c r="I1634" s="71">
        <v>6.6666666666666664E-4</v>
      </c>
      <c r="J1634" s="71">
        <v>0</v>
      </c>
      <c r="K1634" s="71">
        <v>2.3333333333333331E-3</v>
      </c>
      <c r="L1634" s="71">
        <v>3.3333333333333332E-4</v>
      </c>
      <c r="M1634" s="72">
        <v>4.3333333333333331E-3</v>
      </c>
      <c r="N1634" s="23">
        <v>-0.40727891156462581</v>
      </c>
      <c r="O1634" s="16">
        <v>0.12</v>
      </c>
      <c r="P1634" s="15">
        <v>90</v>
      </c>
      <c r="Q1634" s="15">
        <f>IFERROR(Table37[[#This Row],[Total]]/Table37[[#This Row],[Mins]]*Table37[[#This Row],[Adj mins]],0)</f>
        <v>3.2499999999999996</v>
      </c>
      <c r="R1634" s="15">
        <v>0.2</v>
      </c>
      <c r="S1634" s="16">
        <v>10</v>
      </c>
      <c r="T1634" s="17">
        <v>0</v>
      </c>
      <c r="U1634" s="16">
        <v>2</v>
      </c>
      <c r="V1634" s="71">
        <v>1</v>
      </c>
      <c r="W1634" s="401" t="str">
        <f>IF(ISNA(MATCH($D1634,'My Squad'!$C$2:$C$16,0)),"","Yes")</f>
        <v/>
      </c>
    </row>
    <row r="1635" spans="1:23" ht="15.75" thickBot="1" x14ac:dyDescent="0.3">
      <c r="A1635" s="577">
        <v>71</v>
      </c>
      <c r="B1635" s="73">
        <v>13</v>
      </c>
      <c r="C1635" s="5" t="s">
        <v>65</v>
      </c>
      <c r="D1635" s="5" t="s">
        <v>200</v>
      </c>
      <c r="E1635" s="70" t="s">
        <v>13</v>
      </c>
      <c r="F1635" s="71">
        <v>5.3</v>
      </c>
      <c r="G1635" s="71">
        <v>1.1200000000000001</v>
      </c>
      <c r="H1635" s="71">
        <v>0.30499999999999999</v>
      </c>
      <c r="I1635" s="71">
        <v>0.20899999999999999</v>
      </c>
      <c r="J1635" s="71">
        <v>0</v>
      </c>
      <c r="K1635" s="71">
        <v>1.214</v>
      </c>
      <c r="L1635" s="71">
        <v>0.187</v>
      </c>
      <c r="M1635" s="72">
        <v>3.0350000000000001</v>
      </c>
      <c r="N1635" s="23">
        <v>0.19528301886792457</v>
      </c>
      <c r="O1635" s="16">
        <v>66.887333333333331</v>
      </c>
      <c r="P1635" s="15">
        <v>90</v>
      </c>
      <c r="Q1635" s="15">
        <f>IFERROR(Table37[[#This Row],[Total]]/Table37[[#This Row],[Mins]]*Table37[[#This Row],[Adj mins]],0)</f>
        <v>4.0837328442854162</v>
      </c>
      <c r="R1635" s="15">
        <v>5.3</v>
      </c>
      <c r="S1635" s="16">
        <v>53</v>
      </c>
      <c r="T1635" s="17">
        <v>3.0000000000000001E-3</v>
      </c>
      <c r="U1635" s="16">
        <v>25</v>
      </c>
      <c r="V1635" s="71">
        <v>2.8</v>
      </c>
      <c r="W1635" s="401" t="str">
        <f>IF(ISNA(MATCH($D1635,'My Squad'!$C$2:$C$16,0)),"","Yes")</f>
        <v/>
      </c>
    </row>
    <row r="1636" spans="1:23" ht="15.75" thickBot="1" x14ac:dyDescent="0.3">
      <c r="A1636" s="577">
        <v>64</v>
      </c>
      <c r="B1636" s="73">
        <v>13</v>
      </c>
      <c r="C1636" s="5" t="s">
        <v>65</v>
      </c>
      <c r="D1636" s="5" t="s">
        <v>181</v>
      </c>
      <c r="E1636" s="70" t="s">
        <v>13</v>
      </c>
      <c r="F1636" s="71">
        <v>5</v>
      </c>
      <c r="G1636" s="71">
        <v>0.13166666666666665</v>
      </c>
      <c r="H1636" s="71">
        <v>0.58699999999999997</v>
      </c>
      <c r="I1636" s="71">
        <v>0.27333333333333332</v>
      </c>
      <c r="J1636" s="71">
        <v>0</v>
      </c>
      <c r="K1636" s="71">
        <v>1.6923333333333332</v>
      </c>
      <c r="L1636" s="71">
        <v>0.10833333333333334</v>
      </c>
      <c r="M1636" s="72">
        <v>2.7926666666666669</v>
      </c>
      <c r="N1636" s="23">
        <v>0.15853333333333336</v>
      </c>
      <c r="O1636" s="16">
        <v>86.096666666666664</v>
      </c>
      <c r="P1636" s="15">
        <v>90</v>
      </c>
      <c r="Q1636" s="15">
        <f>IFERROR(Table37[[#This Row],[Total]]/Table37[[#This Row],[Mins]]*Table37[[#This Row],[Adj mins]],0)</f>
        <v>2.9192767819118051</v>
      </c>
      <c r="R1636" s="15">
        <v>8.9</v>
      </c>
      <c r="S1636" s="16">
        <v>89</v>
      </c>
      <c r="T1636" s="17">
        <v>2E-3</v>
      </c>
      <c r="U1636" s="16">
        <v>29</v>
      </c>
      <c r="V1636" s="71">
        <v>3.2</v>
      </c>
      <c r="W1636" s="401" t="str">
        <f>IF(ISNA(MATCH($D1636,'My Squad'!$C$2:$C$16,0)),"","Yes")</f>
        <v/>
      </c>
    </row>
    <row r="1637" spans="1:23" ht="15.75" thickBot="1" x14ac:dyDescent="0.3">
      <c r="A1637" s="577">
        <v>80</v>
      </c>
      <c r="B1637" s="73">
        <v>13</v>
      </c>
      <c r="C1637" s="5" t="s">
        <v>65</v>
      </c>
      <c r="D1637" s="5" t="s">
        <v>195</v>
      </c>
      <c r="E1637" s="70" t="s">
        <v>13</v>
      </c>
      <c r="F1637" s="71">
        <v>5</v>
      </c>
      <c r="G1637" s="71">
        <v>0.36666666666666664</v>
      </c>
      <c r="H1637" s="71">
        <v>0.121</v>
      </c>
      <c r="I1637" s="71">
        <v>5.5333333333333332E-2</v>
      </c>
      <c r="J1637" s="71">
        <v>0</v>
      </c>
      <c r="K1637" s="71">
        <v>0.3746666666666667</v>
      </c>
      <c r="L1637" s="71">
        <v>0.127</v>
      </c>
      <c r="M1637" s="72">
        <v>1.0446666666666666</v>
      </c>
      <c r="N1637" s="23">
        <v>-0.19106666666666666</v>
      </c>
      <c r="O1637" s="16">
        <v>18.542000000000002</v>
      </c>
      <c r="P1637" s="15">
        <v>90</v>
      </c>
      <c r="Q1637" s="15">
        <f>IFERROR(Table37[[#This Row],[Total]]/Table37[[#This Row],[Mins]]*Table37[[#This Row],[Adj mins]],0)</f>
        <v>5.0706504152734331</v>
      </c>
      <c r="R1637" s="15">
        <v>2.2999999999999998</v>
      </c>
      <c r="S1637" s="16">
        <v>26</v>
      </c>
      <c r="T1637" s="17">
        <v>3.0000000000000001E-3</v>
      </c>
      <c r="U1637" s="16">
        <v>19</v>
      </c>
      <c r="V1637" s="71">
        <v>2.4</v>
      </c>
      <c r="W1637" s="401" t="str">
        <f>IF(ISNA(MATCH($D1637,'My Squad'!$C$2:$C$16,0)),"","Yes")</f>
        <v/>
      </c>
    </row>
    <row r="1638" spans="1:23" ht="15.75" thickBot="1" x14ac:dyDescent="0.3">
      <c r="A1638" s="577">
        <v>83</v>
      </c>
      <c r="B1638" s="73">
        <v>13</v>
      </c>
      <c r="C1638" s="5" t="s">
        <v>65</v>
      </c>
      <c r="D1638" s="5" t="s">
        <v>187</v>
      </c>
      <c r="E1638" s="70" t="s">
        <v>13</v>
      </c>
      <c r="F1638" s="71">
        <v>5.5</v>
      </c>
      <c r="G1638" s="71">
        <v>1.19</v>
      </c>
      <c r="H1638" s="71">
        <v>0.63400000000000001</v>
      </c>
      <c r="I1638" s="71">
        <v>0.27266666666666667</v>
      </c>
      <c r="J1638" s="71">
        <v>0</v>
      </c>
      <c r="K1638" s="71">
        <v>1.7416666666666667</v>
      </c>
      <c r="L1638" s="71">
        <v>0.443</v>
      </c>
      <c r="M1638" s="72">
        <v>4.2813333333333334</v>
      </c>
      <c r="N1638" s="23">
        <v>0.41478787878787882</v>
      </c>
      <c r="O1638" s="16">
        <v>84.330666666666673</v>
      </c>
      <c r="P1638" s="15">
        <v>90</v>
      </c>
      <c r="Q1638" s="15">
        <f>IFERROR(Table37[[#This Row],[Total]]/Table37[[#This Row],[Mins]]*Table37[[#This Row],[Adj mins]],0)</f>
        <v>4.5691563369592707</v>
      </c>
      <c r="R1638" s="15">
        <v>7.7</v>
      </c>
      <c r="S1638" s="16">
        <v>77</v>
      </c>
      <c r="T1638" s="17">
        <v>4.0000000000000001E-3</v>
      </c>
      <c r="U1638" s="16">
        <v>30</v>
      </c>
      <c r="V1638" s="71">
        <v>3.3</v>
      </c>
      <c r="W1638" s="401" t="str">
        <f>IF(ISNA(MATCH($D1638,'My Squad'!$C$2:$C$16,0)),"","Yes")</f>
        <v/>
      </c>
    </row>
    <row r="1639" spans="1:23" ht="15.75" thickBot="1" x14ac:dyDescent="0.3">
      <c r="A1639" s="577">
        <v>76</v>
      </c>
      <c r="B1639" s="73">
        <v>13</v>
      </c>
      <c r="C1639" s="5" t="s">
        <v>65</v>
      </c>
      <c r="D1639" s="5" t="s">
        <v>210</v>
      </c>
      <c r="E1639" s="70" t="s">
        <v>13</v>
      </c>
      <c r="F1639" s="71">
        <v>4.8</v>
      </c>
      <c r="G1639" s="71">
        <v>5.6666666666666664E-2</v>
      </c>
      <c r="H1639" s="71">
        <v>2.7E-2</v>
      </c>
      <c r="I1639" s="71">
        <v>1.7999999999999999E-2</v>
      </c>
      <c r="J1639" s="71">
        <v>0</v>
      </c>
      <c r="K1639" s="71">
        <v>0.11633333333333334</v>
      </c>
      <c r="L1639" s="71">
        <v>2.1333333333333333E-2</v>
      </c>
      <c r="M1639" s="72">
        <v>0.23933333333333334</v>
      </c>
      <c r="N1639" s="23">
        <v>-0.36680555555555555</v>
      </c>
      <c r="O1639" s="16">
        <v>5.6926666666666668</v>
      </c>
      <c r="P1639" s="15">
        <v>90</v>
      </c>
      <c r="Q1639" s="15">
        <f>IFERROR(Table37[[#This Row],[Total]]/Table37[[#This Row],[Mins]]*Table37[[#This Row],[Adj mins]],0)</f>
        <v>3.7838154350626536</v>
      </c>
      <c r="R1639" s="15">
        <v>0.3</v>
      </c>
      <c r="S1639" s="16">
        <v>12</v>
      </c>
      <c r="T1639" s="17">
        <v>1E-3</v>
      </c>
      <c r="U1639" s="16">
        <v>2</v>
      </c>
      <c r="V1639" s="71">
        <v>1</v>
      </c>
      <c r="W1639" s="401" t="str">
        <f>IF(ISNA(MATCH($D1639,'My Squad'!$C$2:$C$16,0)),"","Yes")</f>
        <v/>
      </c>
    </row>
    <row r="1640" spans="1:23" ht="15.75" thickBot="1" x14ac:dyDescent="0.3">
      <c r="A1640" s="577">
        <v>63</v>
      </c>
      <c r="B1640" s="73">
        <v>13</v>
      </c>
      <c r="C1640" s="5" t="s">
        <v>65</v>
      </c>
      <c r="D1640" s="5" t="s">
        <v>144</v>
      </c>
      <c r="E1640" s="70" t="s">
        <v>13</v>
      </c>
      <c r="F1640" s="71">
        <v>4.9000000000000004</v>
      </c>
      <c r="G1640" s="71">
        <v>0.32166666666666666</v>
      </c>
      <c r="H1640" s="71">
        <v>0.46400000000000002</v>
      </c>
      <c r="I1640" s="71">
        <v>0.25066666666666665</v>
      </c>
      <c r="J1640" s="71">
        <v>0</v>
      </c>
      <c r="K1640" s="71">
        <v>1.5786666666666664</v>
      </c>
      <c r="L1640" s="71">
        <v>0.16833333333333333</v>
      </c>
      <c r="M1640" s="72">
        <v>2.7833333333333332</v>
      </c>
      <c r="N1640" s="23">
        <v>0.15986394557823125</v>
      </c>
      <c r="O1640" s="16">
        <v>78.837666666666664</v>
      </c>
      <c r="P1640" s="15">
        <v>90</v>
      </c>
      <c r="Q1640" s="15">
        <f>IFERROR(Table37[[#This Row],[Total]]/Table37[[#This Row],[Mins]]*Table37[[#This Row],[Adj mins]],0)</f>
        <v>3.1774151949364304</v>
      </c>
      <c r="R1640" s="15">
        <v>6.3</v>
      </c>
      <c r="S1640" s="16">
        <v>63</v>
      </c>
      <c r="T1640" s="17">
        <v>2E-3</v>
      </c>
      <c r="U1640" s="16">
        <v>20</v>
      </c>
      <c r="V1640" s="71">
        <v>2.2000000000000002</v>
      </c>
      <c r="W1640" s="401" t="str">
        <f>IF(ISNA(MATCH($D1640,'My Squad'!$C$2:$C$16,0)),"","Yes")</f>
        <v/>
      </c>
    </row>
    <row r="1641" spans="1:23" ht="15.75" thickBot="1" x14ac:dyDescent="0.3">
      <c r="A1641" s="577">
        <v>60</v>
      </c>
      <c r="B1641" s="73">
        <v>13</v>
      </c>
      <c r="C1641" s="5" t="s">
        <v>65</v>
      </c>
      <c r="D1641" s="5" t="s">
        <v>302</v>
      </c>
      <c r="E1641" s="70" t="s">
        <v>13</v>
      </c>
      <c r="F1641" s="71">
        <v>4.9000000000000004</v>
      </c>
      <c r="G1641" s="71">
        <v>3.3333333333333335E-3</v>
      </c>
      <c r="H1641" s="71">
        <v>1E-3</v>
      </c>
      <c r="I1641" s="71">
        <v>1E-3</v>
      </c>
      <c r="J1641" s="71">
        <v>0</v>
      </c>
      <c r="K1641" s="71">
        <v>9.3333333333333341E-3</v>
      </c>
      <c r="L1641" s="71">
        <v>1.3333333333333333E-3</v>
      </c>
      <c r="M1641" s="72">
        <v>1.6E-2</v>
      </c>
      <c r="N1641" s="23">
        <v>-0.40489795918367344</v>
      </c>
      <c r="O1641" s="16">
        <v>0.54</v>
      </c>
      <c r="P1641" s="15">
        <v>90</v>
      </c>
      <c r="Q1641" s="15">
        <f>IFERROR(Table37[[#This Row],[Total]]/Table37[[#This Row],[Mins]]*Table37[[#This Row],[Adj mins]],0)</f>
        <v>2.6666666666666665</v>
      </c>
      <c r="R1641" s="15">
        <v>0.1</v>
      </c>
      <c r="S1641" s="16">
        <v>10</v>
      </c>
      <c r="T1641" s="17">
        <v>0</v>
      </c>
      <c r="U1641" s="16">
        <v>1</v>
      </c>
      <c r="V1641" s="71">
        <v>1</v>
      </c>
      <c r="W1641" s="401" t="str">
        <f>IF(ISNA(MATCH($D1641,'My Squad'!$C$2:$C$16,0)),"","Yes")</f>
        <v/>
      </c>
    </row>
    <row r="1642" spans="1:23" ht="15.75" thickBot="1" x14ac:dyDescent="0.3">
      <c r="A1642" s="577">
        <v>78</v>
      </c>
      <c r="B1642" s="73">
        <v>13</v>
      </c>
      <c r="C1642" s="5" t="s">
        <v>65</v>
      </c>
      <c r="D1642" s="5" t="s">
        <v>166</v>
      </c>
      <c r="E1642" s="70" t="s">
        <v>13</v>
      </c>
      <c r="F1642" s="71">
        <v>5.6</v>
      </c>
      <c r="G1642" s="71">
        <v>1.4233333333333333</v>
      </c>
      <c r="H1642" s="71">
        <v>0.436</v>
      </c>
      <c r="I1642" s="71">
        <v>0.27333333333333332</v>
      </c>
      <c r="J1642" s="71">
        <v>0</v>
      </c>
      <c r="K1642" s="71">
        <v>1.6319999999999999</v>
      </c>
      <c r="L1642" s="71">
        <v>0.316</v>
      </c>
      <c r="M1642" s="72">
        <v>4.0806666666666667</v>
      </c>
      <c r="N1642" s="23">
        <v>0.37154761904761907</v>
      </c>
      <c r="O1642" s="16">
        <v>85.573999999999998</v>
      </c>
      <c r="P1642" s="15">
        <v>90</v>
      </c>
      <c r="Q1642" s="15">
        <f>IFERROR(Table37[[#This Row],[Total]]/Table37[[#This Row],[Mins]]*Table37[[#This Row],[Adj mins]],0)</f>
        <v>4.2917241218126998</v>
      </c>
      <c r="R1642" s="15">
        <v>8.6999999999999993</v>
      </c>
      <c r="S1642" s="16">
        <v>87</v>
      </c>
      <c r="T1642" s="17">
        <v>0.08</v>
      </c>
      <c r="U1642" s="16">
        <v>34</v>
      </c>
      <c r="V1642" s="71">
        <v>3.8</v>
      </c>
      <c r="W1642" s="401" t="str">
        <f>IF(ISNA(MATCH($D1642,'My Squad'!$C$2:$C$16,0)),"","Yes")</f>
        <v>Yes</v>
      </c>
    </row>
    <row r="1643" spans="1:23" ht="15.75" thickBot="1" x14ac:dyDescent="0.3">
      <c r="A1643" s="577">
        <v>617</v>
      </c>
      <c r="B1643" s="73">
        <v>13</v>
      </c>
      <c r="C1643" s="5" t="s">
        <v>65</v>
      </c>
      <c r="D1643" s="5" t="s">
        <v>1346</v>
      </c>
      <c r="E1643" s="70" t="s">
        <v>15</v>
      </c>
      <c r="F1643" s="71">
        <v>5.9</v>
      </c>
      <c r="G1643" s="71">
        <v>1.1173333333333333</v>
      </c>
      <c r="H1643" s="71">
        <v>0.308</v>
      </c>
      <c r="I1643" s="71">
        <v>0</v>
      </c>
      <c r="J1643" s="71">
        <v>0</v>
      </c>
      <c r="K1643" s="71">
        <v>1.6106666666666667</v>
      </c>
      <c r="L1643" s="71">
        <v>0.46133333333333332</v>
      </c>
      <c r="M1643" s="72">
        <v>3.4973333333333332</v>
      </c>
      <c r="N1643" s="23">
        <v>0.25378531073446325</v>
      </c>
      <c r="O1643" s="16">
        <v>72.930000000000007</v>
      </c>
      <c r="P1643" s="15">
        <v>90</v>
      </c>
      <c r="Q1643" s="15">
        <f>IFERROR(Table37[[#This Row],[Total]]/Table37[[#This Row],[Mins]]*Table37[[#This Row],[Adj mins]],0)</f>
        <v>4.3159193747429034</v>
      </c>
      <c r="R1643" s="15">
        <v>6</v>
      </c>
      <c r="S1643" s="16">
        <v>68</v>
      </c>
      <c r="T1643" s="17">
        <v>6.0000000000000001E-3</v>
      </c>
      <c r="U1643" s="16">
        <v>30</v>
      </c>
      <c r="V1643" s="71">
        <v>3.8</v>
      </c>
      <c r="W1643" s="401" t="str">
        <f>IF(ISNA(MATCH($D1643,'My Squad'!$C$2:$C$16,0)),"","Yes")</f>
        <v/>
      </c>
    </row>
    <row r="1644" spans="1:23" ht="15.75" thickBot="1" x14ac:dyDescent="0.3">
      <c r="A1644" s="577">
        <v>65</v>
      </c>
      <c r="B1644" s="73">
        <v>13</v>
      </c>
      <c r="C1644" s="5" t="s">
        <v>65</v>
      </c>
      <c r="D1644" s="5" t="s">
        <v>609</v>
      </c>
      <c r="E1644" s="70" t="s">
        <v>15</v>
      </c>
      <c r="F1644" s="71">
        <v>5.4</v>
      </c>
      <c r="G1644" s="71">
        <v>0.104</v>
      </c>
      <c r="H1644" s="71">
        <v>1.7999999999999999E-2</v>
      </c>
      <c r="I1644" s="71">
        <v>0</v>
      </c>
      <c r="J1644" s="71">
        <v>0</v>
      </c>
      <c r="K1644" s="71">
        <v>6.9666666666666668E-2</v>
      </c>
      <c r="L1644" s="71">
        <v>3.966666666666667E-2</v>
      </c>
      <c r="M1644" s="72">
        <v>0.23133333333333334</v>
      </c>
      <c r="N1644" s="23">
        <v>-0.32753086419753086</v>
      </c>
      <c r="O1644" s="16">
        <v>4.1803333333333335</v>
      </c>
      <c r="P1644" s="15">
        <v>90</v>
      </c>
      <c r="Q1644" s="15">
        <f>IFERROR(Table37[[#This Row],[Total]]/Table37[[#This Row],[Mins]]*Table37[[#This Row],[Adj mins]],0)</f>
        <v>4.9804640778247347</v>
      </c>
      <c r="R1644" s="15">
        <v>1.4</v>
      </c>
      <c r="S1644" s="16">
        <v>21</v>
      </c>
      <c r="T1644" s="17">
        <v>0</v>
      </c>
      <c r="U1644" s="16">
        <v>6</v>
      </c>
      <c r="V1644" s="71">
        <v>1</v>
      </c>
      <c r="W1644" s="401" t="str">
        <f>IF(ISNA(MATCH($D1644,'My Squad'!$C$2:$C$16,0)),"","Yes")</f>
        <v/>
      </c>
    </row>
    <row r="1645" spans="1:23" ht="15.75" thickBot="1" x14ac:dyDescent="0.3">
      <c r="A1645" s="577">
        <v>69</v>
      </c>
      <c r="B1645" s="73">
        <v>13</v>
      </c>
      <c r="C1645" s="5" t="s">
        <v>65</v>
      </c>
      <c r="D1645" s="5" t="s">
        <v>610</v>
      </c>
      <c r="E1645" s="70" t="s">
        <v>15</v>
      </c>
      <c r="F1645" s="71">
        <v>4.5</v>
      </c>
      <c r="G1645" s="71">
        <v>0</v>
      </c>
      <c r="H1645" s="71">
        <v>0</v>
      </c>
      <c r="I1645" s="71">
        <v>0</v>
      </c>
      <c r="J1645" s="71">
        <v>0</v>
      </c>
      <c r="K1645" s="71">
        <v>0</v>
      </c>
      <c r="L1645" s="71">
        <v>0</v>
      </c>
      <c r="M1645" s="72">
        <v>0</v>
      </c>
      <c r="N1645" s="23">
        <v>-0.44444444444444442</v>
      </c>
      <c r="O1645" s="16">
        <v>0</v>
      </c>
      <c r="P1645" s="15">
        <v>90</v>
      </c>
      <c r="Q1645" s="15">
        <f>IFERROR(Table37[[#This Row],[Total]]/Table37[[#This Row],[Mins]]*Table37[[#This Row],[Adj mins]],0)</f>
        <v>0</v>
      </c>
      <c r="R1645" s="15">
        <v>0.3</v>
      </c>
      <c r="S1645" s="16">
        <v>14</v>
      </c>
      <c r="T1645" s="17">
        <v>1.7000000000000001E-2</v>
      </c>
      <c r="U1645" s="16">
        <v>2</v>
      </c>
      <c r="V1645" s="71">
        <v>1</v>
      </c>
      <c r="W1645" s="401" t="str">
        <f>IF(ISNA(MATCH($D1645,'My Squad'!$C$2:$C$16,0)),"","Yes")</f>
        <v/>
      </c>
    </row>
    <row r="1646" spans="1:23" ht="15.75" thickBot="1" x14ac:dyDescent="0.3">
      <c r="A1646" s="577">
        <v>91</v>
      </c>
      <c r="B1646" s="73">
        <v>13</v>
      </c>
      <c r="C1646" s="5" t="s">
        <v>46</v>
      </c>
      <c r="D1646" s="5" t="s">
        <v>90</v>
      </c>
      <c r="E1646" s="70" t="s">
        <v>16</v>
      </c>
      <c r="F1646" s="71">
        <v>4.5</v>
      </c>
      <c r="G1646" s="71">
        <v>0</v>
      </c>
      <c r="H1646" s="71">
        <v>1.7000000000000001E-2</v>
      </c>
      <c r="I1646" s="71">
        <v>0.91466666666666674</v>
      </c>
      <c r="J1646" s="71">
        <v>0.71399999999999997</v>
      </c>
      <c r="K1646" s="71">
        <v>1.863</v>
      </c>
      <c r="L1646" s="71">
        <v>0.25600000000000001</v>
      </c>
      <c r="M1646" s="72">
        <v>3.7646666666666668</v>
      </c>
      <c r="N1646" s="23">
        <v>0.39214814814814819</v>
      </c>
      <c r="O1646" s="16">
        <v>85.269666666666666</v>
      </c>
      <c r="P1646" s="15">
        <v>90</v>
      </c>
      <c r="Q1646" s="15">
        <f>IFERROR(Table37[[#This Row],[Total]]/Table37[[#This Row],[Mins]]*Table37[[#This Row],[Adj mins]],0)</f>
        <v>3.9735114870860682</v>
      </c>
      <c r="R1646" s="15">
        <v>9</v>
      </c>
      <c r="S1646" s="16">
        <v>90</v>
      </c>
      <c r="T1646" s="17">
        <v>0.126</v>
      </c>
      <c r="U1646" s="16">
        <v>24</v>
      </c>
      <c r="V1646" s="71">
        <v>2.7</v>
      </c>
      <c r="W1646" s="401" t="str">
        <f>IF(ISNA(MATCH($D1646,'My Squad'!$C$2:$C$16,0)),"","Yes")</f>
        <v>Yes</v>
      </c>
    </row>
    <row r="1647" spans="1:23" ht="15.75" thickBot="1" x14ac:dyDescent="0.3">
      <c r="A1647" s="577">
        <v>109</v>
      </c>
      <c r="B1647" s="73">
        <v>13</v>
      </c>
      <c r="C1647" s="5" t="s">
        <v>46</v>
      </c>
      <c r="D1647" s="5" t="s">
        <v>611</v>
      </c>
      <c r="E1647" s="70" t="s">
        <v>16</v>
      </c>
      <c r="F1647" s="71">
        <v>4</v>
      </c>
      <c r="G1647" s="71">
        <v>0</v>
      </c>
      <c r="H1647" s="71">
        <v>0</v>
      </c>
      <c r="I1647" s="71">
        <v>5.5333333333333339E-2</v>
      </c>
      <c r="J1647" s="71">
        <v>3.3333333333333333E-2</v>
      </c>
      <c r="K1647" s="71">
        <v>9.799999999999999E-2</v>
      </c>
      <c r="L1647" s="71">
        <v>0.01</v>
      </c>
      <c r="M1647" s="72">
        <v>0.19666666666666666</v>
      </c>
      <c r="N1647" s="23">
        <v>-0.45083333333333331</v>
      </c>
      <c r="O1647" s="16">
        <v>4.5183333333333335</v>
      </c>
      <c r="P1647" s="15">
        <v>90</v>
      </c>
      <c r="Q1647" s="15">
        <f>IFERROR(Table37[[#This Row],[Total]]/Table37[[#This Row],[Mins]]*Table37[[#This Row],[Adj mins]],0)</f>
        <v>3.9173736628550349</v>
      </c>
      <c r="R1647" s="15">
        <v>0</v>
      </c>
      <c r="S1647" s="16">
        <v>0</v>
      </c>
      <c r="T1647" s="17">
        <v>3.3000000000000002E-2</v>
      </c>
      <c r="U1647" s="16">
        <v>0</v>
      </c>
      <c r="V1647" s="71">
        <v>0</v>
      </c>
      <c r="W1647" s="401" t="str">
        <f>IF(ISNA(MATCH($D1647,'My Squad'!$C$2:$C$16,0)),"","Yes")</f>
        <v/>
      </c>
    </row>
    <row r="1648" spans="1:23" ht="15.75" thickBot="1" x14ac:dyDescent="0.3">
      <c r="A1648" s="577">
        <v>93</v>
      </c>
      <c r="B1648" s="73">
        <v>13</v>
      </c>
      <c r="C1648" s="5" t="s">
        <v>46</v>
      </c>
      <c r="D1648" s="5" t="s">
        <v>303</v>
      </c>
      <c r="E1648" s="70" t="s">
        <v>14</v>
      </c>
      <c r="F1648" s="71">
        <v>4.4000000000000004</v>
      </c>
      <c r="G1648" s="71">
        <v>0</v>
      </c>
      <c r="H1648" s="71">
        <v>0</v>
      </c>
      <c r="I1648" s="71">
        <v>0</v>
      </c>
      <c r="J1648" s="71">
        <v>0</v>
      </c>
      <c r="K1648" s="71">
        <v>0</v>
      </c>
      <c r="L1648" s="71">
        <v>0</v>
      </c>
      <c r="M1648" s="72">
        <v>0</v>
      </c>
      <c r="N1648" s="23">
        <v>-0.45454545454545453</v>
      </c>
      <c r="O1648" s="16">
        <v>0</v>
      </c>
      <c r="P1648" s="15">
        <v>90</v>
      </c>
      <c r="Q1648" s="15">
        <f>IFERROR(Table37[[#This Row],[Total]]/Table37[[#This Row],[Mins]]*Table37[[#This Row],[Adj mins]],0)</f>
        <v>0</v>
      </c>
      <c r="R1648" s="15">
        <v>0</v>
      </c>
      <c r="S1648" s="16" t="s">
        <v>374</v>
      </c>
      <c r="T1648" s="17">
        <v>0</v>
      </c>
      <c r="U1648" s="16">
        <v>0</v>
      </c>
      <c r="V1648" s="71">
        <v>0</v>
      </c>
      <c r="W1648" s="401" t="str">
        <f>IF(ISNA(MATCH($D1648,'My Squad'!$C$2:$C$16,0)),"","Yes")</f>
        <v/>
      </c>
    </row>
    <row r="1649" spans="1:23" ht="15.75" thickBot="1" x14ac:dyDescent="0.3">
      <c r="A1649" s="577">
        <v>100</v>
      </c>
      <c r="B1649" s="73">
        <v>13</v>
      </c>
      <c r="C1649" s="5" t="s">
        <v>46</v>
      </c>
      <c r="D1649" s="5" t="s">
        <v>53</v>
      </c>
      <c r="E1649" s="70" t="s">
        <v>14</v>
      </c>
      <c r="F1649" s="71">
        <v>4.3</v>
      </c>
      <c r="G1649" s="71">
        <v>1.4E-2</v>
      </c>
      <c r="H1649" s="71">
        <v>1E-3</v>
      </c>
      <c r="I1649" s="71">
        <v>2.3333333333333331E-2</v>
      </c>
      <c r="J1649" s="71">
        <v>0</v>
      </c>
      <c r="K1649" s="71">
        <v>6.2666666666666662E-2</v>
      </c>
      <c r="L1649" s="71">
        <v>2E-3</v>
      </c>
      <c r="M1649" s="72">
        <v>0.10299999999999999</v>
      </c>
      <c r="N1649" s="23">
        <v>-0.44116279069767445</v>
      </c>
      <c r="O1649" s="16">
        <v>2.94</v>
      </c>
      <c r="P1649" s="15">
        <v>90</v>
      </c>
      <c r="Q1649" s="15">
        <f>IFERROR(Table37[[#This Row],[Total]]/Table37[[#This Row],[Mins]]*Table37[[#This Row],[Adj mins]],0)</f>
        <v>3.1530612244897962</v>
      </c>
      <c r="R1649" s="15">
        <v>0</v>
      </c>
      <c r="S1649" s="16">
        <v>1</v>
      </c>
      <c r="T1649" s="17">
        <v>5.0000000000000001E-3</v>
      </c>
      <c r="U1649" s="16">
        <v>1</v>
      </c>
      <c r="V1649" s="71">
        <v>1</v>
      </c>
      <c r="W1649" s="401" t="str">
        <f>IF(ISNA(MATCH($D1649,'My Squad'!$C$2:$C$16,0)),"","Yes")</f>
        <v/>
      </c>
    </row>
    <row r="1650" spans="1:23" ht="15.75" thickBot="1" x14ac:dyDescent="0.3">
      <c r="A1650" s="577">
        <v>338</v>
      </c>
      <c r="B1650" s="73">
        <v>13</v>
      </c>
      <c r="C1650" s="5" t="s">
        <v>46</v>
      </c>
      <c r="D1650" s="5" t="s">
        <v>1489</v>
      </c>
      <c r="E1650" s="70" t="s">
        <v>14</v>
      </c>
      <c r="F1650" s="71">
        <v>4</v>
      </c>
      <c r="G1650" s="71">
        <v>0.33400000000000002</v>
      </c>
      <c r="H1650" s="71">
        <v>0.218</v>
      </c>
      <c r="I1650" s="71">
        <v>0.8640000000000001</v>
      </c>
      <c r="J1650" s="71">
        <v>0</v>
      </c>
      <c r="K1650" s="71">
        <v>1.7653333333333334</v>
      </c>
      <c r="L1650" s="71">
        <v>0.26033333333333336</v>
      </c>
      <c r="M1650" s="72">
        <v>3.4416666666666669</v>
      </c>
      <c r="N1650" s="23">
        <v>0.36041666666666672</v>
      </c>
      <c r="O1650" s="16">
        <v>80.19</v>
      </c>
      <c r="P1650" s="15">
        <v>90</v>
      </c>
      <c r="Q1650" s="15">
        <f>IFERROR(Table37[[#This Row],[Total]]/Table37[[#This Row],[Mins]]*Table37[[#This Row],[Adj mins]],0)</f>
        <v>3.8627010849233074</v>
      </c>
      <c r="R1650" s="15">
        <v>6.1</v>
      </c>
      <c r="S1650" s="16">
        <v>79</v>
      </c>
      <c r="T1650" s="17">
        <v>0.03</v>
      </c>
      <c r="U1650" s="16">
        <v>8</v>
      </c>
      <c r="V1650" s="71">
        <v>1.1000000000000001</v>
      </c>
      <c r="W1650" s="401" t="str">
        <f>IF(ISNA(MATCH($D1650,'My Squad'!$C$2:$C$16,0)),"","Yes")</f>
        <v>Yes</v>
      </c>
    </row>
    <row r="1651" spans="1:23" ht="15.75" thickBot="1" x14ac:dyDescent="0.3">
      <c r="A1651" s="577">
        <v>104</v>
      </c>
      <c r="B1651" s="73">
        <v>13</v>
      </c>
      <c r="C1651" s="5" t="s">
        <v>46</v>
      </c>
      <c r="D1651" s="5" t="s">
        <v>47</v>
      </c>
      <c r="E1651" s="70" t="s">
        <v>14</v>
      </c>
      <c r="F1651" s="71">
        <v>4.5</v>
      </c>
      <c r="G1651" s="71">
        <v>0.498</v>
      </c>
      <c r="H1651" s="71">
        <v>0.20599999999999999</v>
      </c>
      <c r="I1651" s="71">
        <v>0.90999999999999992</v>
      </c>
      <c r="J1651" s="71">
        <v>0</v>
      </c>
      <c r="K1651" s="71">
        <v>1.8463333333333334</v>
      </c>
      <c r="L1651" s="71">
        <v>0.39966666666666667</v>
      </c>
      <c r="M1651" s="72">
        <v>3.86</v>
      </c>
      <c r="N1651" s="23">
        <v>0.41333333333333333</v>
      </c>
      <c r="O1651" s="16">
        <v>85.27</v>
      </c>
      <c r="P1651" s="15">
        <v>90</v>
      </c>
      <c r="Q1651" s="15">
        <f>IFERROR(Table37[[#This Row],[Total]]/Table37[[#This Row],[Mins]]*Table37[[#This Row],[Adj mins]],0)</f>
        <v>4.0741175090887767</v>
      </c>
      <c r="R1651" s="15">
        <v>9</v>
      </c>
      <c r="S1651" s="16">
        <v>90</v>
      </c>
      <c r="T1651" s="17">
        <v>1.2E-2</v>
      </c>
      <c r="U1651" s="16">
        <v>21</v>
      </c>
      <c r="V1651" s="71">
        <v>2.2999999999999998</v>
      </c>
      <c r="W1651" s="401" t="str">
        <f>IF(ISNA(MATCH($D1651,'My Squad'!$C$2:$C$16,0)),"","Yes")</f>
        <v/>
      </c>
    </row>
    <row r="1652" spans="1:23" ht="15.75" thickBot="1" x14ac:dyDescent="0.3">
      <c r="A1652" s="577">
        <v>96</v>
      </c>
      <c r="B1652" s="73">
        <v>13</v>
      </c>
      <c r="C1652" s="5" t="s">
        <v>46</v>
      </c>
      <c r="D1652" s="5" t="s">
        <v>304</v>
      </c>
      <c r="E1652" s="70" t="s">
        <v>14</v>
      </c>
      <c r="F1652" s="71">
        <v>3.9</v>
      </c>
      <c r="G1652" s="71">
        <v>0</v>
      </c>
      <c r="H1652" s="71">
        <v>1E-3</v>
      </c>
      <c r="I1652" s="71">
        <v>3.3333333333333335E-3</v>
      </c>
      <c r="J1652" s="71">
        <v>0</v>
      </c>
      <c r="K1652" s="71">
        <v>6.0000000000000001E-3</v>
      </c>
      <c r="L1652" s="71">
        <v>3.3333333333333332E-4</v>
      </c>
      <c r="M1652" s="72">
        <v>1.0666666666666666E-2</v>
      </c>
      <c r="N1652" s="23">
        <v>-0.51008547008547012</v>
      </c>
      <c r="O1652" s="16">
        <v>0.33</v>
      </c>
      <c r="P1652" s="15">
        <v>90</v>
      </c>
      <c r="Q1652" s="15">
        <f>IFERROR(Table37[[#This Row],[Total]]/Table37[[#This Row],[Mins]]*Table37[[#This Row],[Adj mins]],0)</f>
        <v>2.9090909090909092</v>
      </c>
      <c r="R1652" s="15">
        <v>0</v>
      </c>
      <c r="S1652" s="16">
        <v>0</v>
      </c>
      <c r="T1652" s="17">
        <v>3.0000000000000001E-3</v>
      </c>
      <c r="U1652" s="16">
        <v>0</v>
      </c>
      <c r="V1652" s="71">
        <v>0</v>
      </c>
      <c r="W1652" s="401" t="str">
        <f>IF(ISNA(MATCH($D1652,'My Squad'!$C$2:$C$16,0)),"","Yes")</f>
        <v/>
      </c>
    </row>
    <row r="1653" spans="1:23" ht="15.75" thickBot="1" x14ac:dyDescent="0.3">
      <c r="A1653" s="577">
        <v>86</v>
      </c>
      <c r="B1653" s="73">
        <v>13</v>
      </c>
      <c r="C1653" s="5" t="s">
        <v>46</v>
      </c>
      <c r="D1653" s="5" t="s">
        <v>305</v>
      </c>
      <c r="E1653" s="70" t="s">
        <v>14</v>
      </c>
      <c r="F1653" s="71">
        <v>4.5</v>
      </c>
      <c r="G1653" s="71">
        <v>3.2000000000000001E-2</v>
      </c>
      <c r="H1653" s="71">
        <v>0.02</v>
      </c>
      <c r="I1653" s="71">
        <v>0.14000000000000001</v>
      </c>
      <c r="J1653" s="71">
        <v>0</v>
      </c>
      <c r="K1653" s="71">
        <v>0.21666666666666667</v>
      </c>
      <c r="L1653" s="71">
        <v>1.4E-2</v>
      </c>
      <c r="M1653" s="72">
        <v>0.42266666666666669</v>
      </c>
      <c r="N1653" s="23">
        <v>-0.35051851851851851</v>
      </c>
      <c r="O1653" s="16">
        <v>10.906000000000001</v>
      </c>
      <c r="P1653" s="15">
        <v>90</v>
      </c>
      <c r="Q1653" s="15">
        <f>IFERROR(Table37[[#This Row],[Total]]/Table37[[#This Row],[Mins]]*Table37[[#This Row],[Adj mins]],0)</f>
        <v>3.4879882633412804</v>
      </c>
      <c r="R1653" s="15">
        <v>7.1</v>
      </c>
      <c r="S1653" s="16">
        <v>80</v>
      </c>
      <c r="T1653" s="17">
        <v>4.0000000000000001E-3</v>
      </c>
      <c r="U1653" s="16">
        <v>7</v>
      </c>
      <c r="V1653" s="71">
        <v>0.9</v>
      </c>
      <c r="W1653" s="401" t="str">
        <f>IF(ISNA(MATCH($D1653,'My Squad'!$C$2:$C$16,0)),"","Yes")</f>
        <v/>
      </c>
    </row>
    <row r="1654" spans="1:23" ht="15.75" thickBot="1" x14ac:dyDescent="0.3">
      <c r="A1654" s="577">
        <v>105</v>
      </c>
      <c r="B1654" s="73">
        <v>13</v>
      </c>
      <c r="C1654" s="5" t="s">
        <v>46</v>
      </c>
      <c r="D1654" s="5" t="s">
        <v>97</v>
      </c>
      <c r="E1654" s="70" t="s">
        <v>14</v>
      </c>
      <c r="F1654" s="71">
        <v>4.4000000000000004</v>
      </c>
      <c r="G1654" s="71">
        <v>1.4E-2</v>
      </c>
      <c r="H1654" s="71">
        <v>6.9000000000000006E-2</v>
      </c>
      <c r="I1654" s="71">
        <v>0.12166666666666666</v>
      </c>
      <c r="J1654" s="71">
        <v>0</v>
      </c>
      <c r="K1654" s="71">
        <v>0.26100000000000001</v>
      </c>
      <c r="L1654" s="71">
        <v>2.3666666666666666E-2</v>
      </c>
      <c r="M1654" s="72">
        <v>0.48933333333333334</v>
      </c>
      <c r="N1654" s="23">
        <v>-0.34333333333333327</v>
      </c>
      <c r="O1654" s="16">
        <v>11.88</v>
      </c>
      <c r="P1654" s="15">
        <v>90</v>
      </c>
      <c r="Q1654" s="15">
        <f>IFERROR(Table37[[#This Row],[Total]]/Table37[[#This Row],[Mins]]*Table37[[#This Row],[Adj mins]],0)</f>
        <v>3.7070707070707067</v>
      </c>
      <c r="R1654" s="15">
        <v>4</v>
      </c>
      <c r="S1654" s="16">
        <v>45</v>
      </c>
      <c r="T1654" s="17">
        <v>1E-3</v>
      </c>
      <c r="U1654" s="16">
        <v>12</v>
      </c>
      <c r="V1654" s="71">
        <v>1.5</v>
      </c>
      <c r="W1654" s="401" t="str">
        <f>IF(ISNA(MATCH($D1654,'My Squad'!$C$2:$C$16,0)),"","Yes")</f>
        <v/>
      </c>
    </row>
    <row r="1655" spans="1:23" ht="15.75" thickBot="1" x14ac:dyDescent="0.3">
      <c r="A1655" s="577">
        <v>88</v>
      </c>
      <c r="B1655" s="73">
        <v>13</v>
      </c>
      <c r="C1655" s="5" t="s">
        <v>46</v>
      </c>
      <c r="D1655" s="5" t="s">
        <v>306</v>
      </c>
      <c r="E1655" s="70" t="s">
        <v>14</v>
      </c>
      <c r="F1655" s="71">
        <v>4.5</v>
      </c>
      <c r="G1655" s="71">
        <v>0.80600000000000005</v>
      </c>
      <c r="H1655" s="71">
        <v>0.21199999999999999</v>
      </c>
      <c r="I1655" s="71">
        <v>0.91266666666666663</v>
      </c>
      <c r="J1655" s="71">
        <v>0</v>
      </c>
      <c r="K1655" s="71">
        <v>1.7750000000000001</v>
      </c>
      <c r="L1655" s="71">
        <v>0.34599999999999997</v>
      </c>
      <c r="M1655" s="72">
        <v>4.0516666666666667</v>
      </c>
      <c r="N1655" s="23">
        <v>0.45592592592592596</v>
      </c>
      <c r="O1655" s="16">
        <v>85.194000000000003</v>
      </c>
      <c r="P1655" s="15">
        <v>90</v>
      </c>
      <c r="Q1655" s="15">
        <f>IFERROR(Table37[[#This Row],[Total]]/Table37[[#This Row],[Mins]]*Table37[[#This Row],[Adj mins]],0)</f>
        <v>4.2802310021832524</v>
      </c>
      <c r="R1655" s="15">
        <v>9</v>
      </c>
      <c r="S1655" s="16">
        <v>90</v>
      </c>
      <c r="T1655" s="17">
        <v>2.4E-2</v>
      </c>
      <c r="U1655" s="16">
        <v>27</v>
      </c>
      <c r="V1655" s="71">
        <v>3</v>
      </c>
      <c r="W1655" s="401" t="str">
        <f>IF(ISNA(MATCH($D1655,'My Squad'!$C$2:$C$16,0)),"","Yes")</f>
        <v/>
      </c>
    </row>
    <row r="1656" spans="1:23" ht="15.75" thickBot="1" x14ac:dyDescent="0.3">
      <c r="A1656" s="577">
        <v>92</v>
      </c>
      <c r="B1656" s="73">
        <v>13</v>
      </c>
      <c r="C1656" s="5" t="s">
        <v>46</v>
      </c>
      <c r="D1656" s="5" t="s">
        <v>307</v>
      </c>
      <c r="E1656" s="70" t="s">
        <v>14</v>
      </c>
      <c r="F1656" s="71">
        <v>4.3</v>
      </c>
      <c r="G1656" s="71">
        <v>4.0000000000000001E-3</v>
      </c>
      <c r="H1656" s="71">
        <v>4.0000000000000001E-3</v>
      </c>
      <c r="I1656" s="71">
        <v>1.7666666666666667E-2</v>
      </c>
      <c r="J1656" s="71">
        <v>0</v>
      </c>
      <c r="K1656" s="71">
        <v>2.2666666666666668E-2</v>
      </c>
      <c r="L1656" s="71">
        <v>1.6666666666666668E-3</v>
      </c>
      <c r="M1656" s="72">
        <v>0.05</v>
      </c>
      <c r="N1656" s="23">
        <v>-0.45348837209302328</v>
      </c>
      <c r="O1656" s="16">
        <v>1.08</v>
      </c>
      <c r="P1656" s="15">
        <v>90</v>
      </c>
      <c r="Q1656" s="15">
        <f>IFERROR(Table37[[#This Row],[Total]]/Table37[[#This Row],[Mins]]*Table37[[#This Row],[Adj mins]],0)</f>
        <v>4.1666666666666661</v>
      </c>
      <c r="R1656" s="15">
        <v>0</v>
      </c>
      <c r="S1656" s="16" t="s">
        <v>374</v>
      </c>
      <c r="T1656" s="17">
        <v>0</v>
      </c>
      <c r="U1656" s="16">
        <v>0</v>
      </c>
      <c r="V1656" s="71">
        <v>0</v>
      </c>
      <c r="W1656" s="401" t="str">
        <f>IF(ISNA(MATCH($D1656,'My Squad'!$C$2:$C$16,0)),"","Yes")</f>
        <v/>
      </c>
    </row>
    <row r="1657" spans="1:23" ht="15.75" thickBot="1" x14ac:dyDescent="0.3">
      <c r="A1657" s="577">
        <v>99</v>
      </c>
      <c r="B1657" s="73">
        <v>13</v>
      </c>
      <c r="C1657" s="5" t="s">
        <v>46</v>
      </c>
      <c r="D1657" s="5" t="s">
        <v>308</v>
      </c>
      <c r="E1657" s="70" t="s">
        <v>13</v>
      </c>
      <c r="F1657" s="71">
        <v>7.7</v>
      </c>
      <c r="G1657" s="71">
        <v>1.6133333333333333</v>
      </c>
      <c r="H1657" s="71">
        <v>0.91800000000000004</v>
      </c>
      <c r="I1657" s="71">
        <v>0.312</v>
      </c>
      <c r="J1657" s="71">
        <v>0</v>
      </c>
      <c r="K1657" s="71">
        <v>1.7383333333333333</v>
      </c>
      <c r="L1657" s="71">
        <v>0.63466666666666671</v>
      </c>
      <c r="M1657" s="72">
        <v>5.216333333333333</v>
      </c>
      <c r="N1657" s="23">
        <v>0.41770562770562764</v>
      </c>
      <c r="O1657" s="16">
        <v>86.572000000000003</v>
      </c>
      <c r="P1657" s="15">
        <v>90</v>
      </c>
      <c r="Q1657" s="15">
        <f>IFERROR(Table37[[#This Row],[Total]]/Table37[[#This Row],[Mins]]*Table37[[#This Row],[Adj mins]],0)</f>
        <v>5.4228849974587616</v>
      </c>
      <c r="R1657" s="15">
        <v>9</v>
      </c>
      <c r="S1657" s="16">
        <v>90</v>
      </c>
      <c r="T1657" s="17">
        <v>0.374</v>
      </c>
      <c r="U1657" s="16">
        <v>68</v>
      </c>
      <c r="V1657" s="71">
        <v>7.6</v>
      </c>
      <c r="W1657" s="401" t="str">
        <f>IF(ISNA(MATCH($D1657,'My Squad'!$C$2:$C$16,0)),"","Yes")</f>
        <v>Yes</v>
      </c>
    </row>
    <row r="1658" spans="1:23" ht="15.75" thickBot="1" x14ac:dyDescent="0.3">
      <c r="A1658" s="577">
        <v>634</v>
      </c>
      <c r="B1658" s="73">
        <v>13</v>
      </c>
      <c r="C1658" s="5" t="s">
        <v>46</v>
      </c>
      <c r="D1658" s="5" t="s">
        <v>1499</v>
      </c>
      <c r="E1658" s="70" t="s">
        <v>13</v>
      </c>
      <c r="F1658" s="71">
        <v>4.9000000000000004</v>
      </c>
      <c r="G1658" s="71">
        <v>0</v>
      </c>
      <c r="H1658" s="71">
        <v>0</v>
      </c>
      <c r="I1658" s="71">
        <v>0</v>
      </c>
      <c r="J1658" s="71">
        <v>0</v>
      </c>
      <c r="K1658" s="71">
        <v>0</v>
      </c>
      <c r="L1658" s="71">
        <v>0</v>
      </c>
      <c r="M1658" s="72">
        <v>0</v>
      </c>
      <c r="N1658" s="23">
        <v>-0.4081632653061224</v>
      </c>
      <c r="O1658" s="16">
        <v>0</v>
      </c>
      <c r="P1658" s="15">
        <v>90</v>
      </c>
      <c r="Q1658" s="15">
        <f>IFERROR(Table37[[#This Row],[Total]]/Table37[[#This Row],[Mins]]*Table37[[#This Row],[Adj mins]],0)</f>
        <v>0</v>
      </c>
      <c r="R1658" s="15">
        <v>0</v>
      </c>
      <c r="S1658" s="16" t="s">
        <v>374</v>
      </c>
      <c r="T1658" s="17">
        <v>0</v>
      </c>
      <c r="U1658" s="16">
        <v>0</v>
      </c>
      <c r="V1658" s="71">
        <v>0</v>
      </c>
      <c r="W1658" s="401" t="str">
        <f>IF(ISNA(MATCH($D1658,'My Squad'!$C$2:$C$16,0)),"","Yes")</f>
        <v/>
      </c>
    </row>
    <row r="1659" spans="1:23" ht="15.75" thickBot="1" x14ac:dyDescent="0.3">
      <c r="A1659" s="577">
        <v>101</v>
      </c>
      <c r="B1659" s="73">
        <v>13</v>
      </c>
      <c r="C1659" s="5" t="s">
        <v>46</v>
      </c>
      <c r="D1659" s="5" t="s">
        <v>119</v>
      </c>
      <c r="E1659" s="70" t="s">
        <v>13</v>
      </c>
      <c r="F1659" s="71">
        <v>4.8</v>
      </c>
      <c r="G1659" s="71">
        <v>0.64166666666666672</v>
      </c>
      <c r="H1659" s="71">
        <v>0.34599999999999997</v>
      </c>
      <c r="I1659" s="71">
        <v>0.30666666666666664</v>
      </c>
      <c r="J1659" s="71">
        <v>0</v>
      </c>
      <c r="K1659" s="71">
        <v>1.6140000000000001</v>
      </c>
      <c r="L1659" s="71">
        <v>0.22800000000000001</v>
      </c>
      <c r="M1659" s="72">
        <v>3.1363333333333334</v>
      </c>
      <c r="N1659" s="23">
        <v>0.23673611111111115</v>
      </c>
      <c r="O1659" s="16">
        <v>84.908666666666662</v>
      </c>
      <c r="P1659" s="15">
        <v>90</v>
      </c>
      <c r="Q1659" s="15">
        <f>IFERROR(Table37[[#This Row],[Total]]/Table37[[#This Row],[Mins]]*Table37[[#This Row],[Adj mins]],0)</f>
        <v>3.324395625103052</v>
      </c>
      <c r="R1659" s="15">
        <v>6.7</v>
      </c>
      <c r="S1659" s="16">
        <v>86</v>
      </c>
      <c r="T1659" s="17">
        <v>2E-3</v>
      </c>
      <c r="U1659" s="16">
        <v>17</v>
      </c>
      <c r="V1659" s="71">
        <v>2.4</v>
      </c>
      <c r="W1659" s="401" t="str">
        <f>IF(ISNA(MATCH($D1659,'My Squad'!$C$2:$C$16,0)),"","Yes")</f>
        <v/>
      </c>
    </row>
    <row r="1660" spans="1:23" ht="15.75" thickBot="1" x14ac:dyDescent="0.3">
      <c r="A1660" s="577">
        <v>90</v>
      </c>
      <c r="B1660" s="73">
        <v>13</v>
      </c>
      <c r="C1660" s="5" t="s">
        <v>46</v>
      </c>
      <c r="D1660" s="5" t="s">
        <v>310</v>
      </c>
      <c r="E1660" s="70" t="s">
        <v>13</v>
      </c>
      <c r="F1660" s="71">
        <v>4.8</v>
      </c>
      <c r="G1660" s="71">
        <v>1.6666666666666668E-3</v>
      </c>
      <c r="H1660" s="71">
        <v>2E-3</v>
      </c>
      <c r="I1660" s="71">
        <v>6.6666666666666664E-4</v>
      </c>
      <c r="J1660" s="71">
        <v>0</v>
      </c>
      <c r="K1660" s="71">
        <v>2.6666666666666666E-3</v>
      </c>
      <c r="L1660" s="71">
        <v>1E-3</v>
      </c>
      <c r="M1660" s="72">
        <v>8.0000000000000002E-3</v>
      </c>
      <c r="N1660" s="23">
        <v>-0.41500000000000004</v>
      </c>
      <c r="O1660" s="16">
        <v>0.12</v>
      </c>
      <c r="P1660" s="15">
        <v>90</v>
      </c>
      <c r="Q1660" s="15">
        <f>IFERROR(Table37[[#This Row],[Total]]/Table37[[#This Row],[Mins]]*Table37[[#This Row],[Adj mins]],0)</f>
        <v>6</v>
      </c>
      <c r="R1660" s="15">
        <v>0</v>
      </c>
      <c r="S1660" s="16" t="s">
        <v>374</v>
      </c>
      <c r="T1660" s="17">
        <v>0</v>
      </c>
      <c r="U1660" s="16">
        <v>0</v>
      </c>
      <c r="V1660" s="71">
        <v>0</v>
      </c>
      <c r="W1660" s="401" t="str">
        <f>IF(ISNA(MATCH($D1660,'My Squad'!$C$2:$C$16,0)),"","Yes")</f>
        <v/>
      </c>
    </row>
    <row r="1661" spans="1:23" ht="15.75" thickBot="1" x14ac:dyDescent="0.3">
      <c r="A1661" s="577">
        <v>98</v>
      </c>
      <c r="B1661" s="73">
        <v>13</v>
      </c>
      <c r="C1661" s="5" t="s">
        <v>46</v>
      </c>
      <c r="D1661" s="5" t="s">
        <v>58</v>
      </c>
      <c r="E1661" s="70" t="s">
        <v>13</v>
      </c>
      <c r="F1661" s="71">
        <v>5</v>
      </c>
      <c r="G1661" s="71">
        <v>0.81499999999999995</v>
      </c>
      <c r="H1661" s="71">
        <v>0.60399999999999998</v>
      </c>
      <c r="I1661" s="71">
        <v>0.29466666666666669</v>
      </c>
      <c r="J1661" s="71">
        <v>0</v>
      </c>
      <c r="K1661" s="71">
        <v>1.7736666666666667</v>
      </c>
      <c r="L1661" s="71">
        <v>0.20899999999999999</v>
      </c>
      <c r="M1661" s="72">
        <v>3.6963333333333335</v>
      </c>
      <c r="N1661" s="23">
        <v>0.33926666666666672</v>
      </c>
      <c r="O1661" s="16">
        <v>81.560666666666663</v>
      </c>
      <c r="P1661" s="15">
        <v>90</v>
      </c>
      <c r="Q1661" s="15">
        <f>IFERROR(Table37[[#This Row],[Total]]/Table37[[#This Row],[Mins]]*Table37[[#This Row],[Adj mins]],0)</f>
        <v>4.0788043256144713</v>
      </c>
      <c r="R1661" s="15">
        <v>6.7</v>
      </c>
      <c r="S1661" s="16">
        <v>67</v>
      </c>
      <c r="T1661" s="17">
        <v>1E-3</v>
      </c>
      <c r="U1661" s="16">
        <v>24</v>
      </c>
      <c r="V1661" s="71">
        <v>2.7</v>
      </c>
      <c r="W1661" s="401" t="str">
        <f>IF(ISNA(MATCH($D1661,'My Squad'!$C$2:$C$16,0)),"","Yes")</f>
        <v/>
      </c>
    </row>
    <row r="1662" spans="1:23" ht="15.75" thickBot="1" x14ac:dyDescent="0.3">
      <c r="A1662" s="577">
        <v>106</v>
      </c>
      <c r="B1662" s="73">
        <v>13</v>
      </c>
      <c r="C1662" s="5" t="s">
        <v>46</v>
      </c>
      <c r="D1662" s="5" t="s">
        <v>311</v>
      </c>
      <c r="E1662" s="70" t="s">
        <v>13</v>
      </c>
      <c r="F1662" s="71">
        <v>5.3</v>
      </c>
      <c r="G1662" s="71">
        <v>0.77666666666666662</v>
      </c>
      <c r="H1662" s="71">
        <v>0.15</v>
      </c>
      <c r="I1662" s="71">
        <v>0.21933333333333332</v>
      </c>
      <c r="J1662" s="71">
        <v>0</v>
      </c>
      <c r="K1662" s="71">
        <v>1.2476666666666667</v>
      </c>
      <c r="L1662" s="71">
        <v>0.156</v>
      </c>
      <c r="M1662" s="72">
        <v>2.5496666666666665</v>
      </c>
      <c r="N1662" s="23">
        <v>0.10371069182389935</v>
      </c>
      <c r="O1662" s="16">
        <v>60.43033333333333</v>
      </c>
      <c r="P1662" s="15">
        <v>90</v>
      </c>
      <c r="Q1662" s="15">
        <f>IFERROR(Table37[[#This Row],[Total]]/Table37[[#This Row],[Mins]]*Table37[[#This Row],[Adj mins]],0)</f>
        <v>3.797265170361463</v>
      </c>
      <c r="R1662" s="15">
        <v>5.0999999999999996</v>
      </c>
      <c r="S1662" s="16">
        <v>51</v>
      </c>
      <c r="T1662" s="17">
        <v>1E-3</v>
      </c>
      <c r="U1662" s="16">
        <v>17</v>
      </c>
      <c r="V1662" s="71">
        <v>1.9</v>
      </c>
      <c r="W1662" s="401" t="str">
        <f>IF(ISNA(MATCH($D1662,'My Squad'!$C$2:$C$16,0)),"","Yes")</f>
        <v/>
      </c>
    </row>
    <row r="1663" spans="1:23" ht="15.75" thickBot="1" x14ac:dyDescent="0.3">
      <c r="A1663" s="577">
        <v>95</v>
      </c>
      <c r="B1663" s="73">
        <v>13</v>
      </c>
      <c r="C1663" s="5" t="s">
        <v>46</v>
      </c>
      <c r="D1663" s="5" t="s">
        <v>219</v>
      </c>
      <c r="E1663" s="70" t="s">
        <v>13</v>
      </c>
      <c r="F1663" s="71">
        <v>5.3</v>
      </c>
      <c r="G1663" s="71">
        <v>0.35833333333333334</v>
      </c>
      <c r="H1663" s="71">
        <v>0.85199999999999998</v>
      </c>
      <c r="I1663" s="71">
        <v>0.29633333333333334</v>
      </c>
      <c r="J1663" s="71">
        <v>0</v>
      </c>
      <c r="K1663" s="71">
        <v>1.6486666666666667</v>
      </c>
      <c r="L1663" s="71">
        <v>0.25833333333333336</v>
      </c>
      <c r="M1663" s="72">
        <v>3.4136666666666668</v>
      </c>
      <c r="N1663" s="23">
        <v>0.26672955974842771</v>
      </c>
      <c r="O1663" s="16">
        <v>80.775666666666666</v>
      </c>
      <c r="P1663" s="15">
        <v>90</v>
      </c>
      <c r="Q1663" s="15">
        <f>IFERROR(Table37[[#This Row],[Total]]/Table37[[#This Row],[Mins]]*Table37[[#This Row],[Adj mins]],0)</f>
        <v>3.8034969277051256</v>
      </c>
      <c r="R1663" s="15">
        <v>2.8</v>
      </c>
      <c r="S1663" s="16">
        <v>63</v>
      </c>
      <c r="T1663" s="17">
        <v>1E-3</v>
      </c>
      <c r="U1663" s="16">
        <v>10</v>
      </c>
      <c r="V1663" s="71">
        <v>2.5</v>
      </c>
      <c r="W1663" s="401" t="str">
        <f>IF(ISNA(MATCH($D1663,'My Squad'!$C$2:$C$16,0)),"","Yes")</f>
        <v/>
      </c>
    </row>
    <row r="1664" spans="1:23" ht="15.75" thickBot="1" x14ac:dyDescent="0.3">
      <c r="A1664" s="577">
        <v>89</v>
      </c>
      <c r="B1664" s="73">
        <v>13</v>
      </c>
      <c r="C1664" s="5" t="s">
        <v>46</v>
      </c>
      <c r="D1664" s="5" t="s">
        <v>276</v>
      </c>
      <c r="E1664" s="70" t="s">
        <v>13</v>
      </c>
      <c r="F1664" s="71">
        <v>5</v>
      </c>
      <c r="G1664" s="71">
        <v>0.21833333333333332</v>
      </c>
      <c r="H1664" s="71">
        <v>0.40100000000000002</v>
      </c>
      <c r="I1664" s="71">
        <v>0.12833333333333333</v>
      </c>
      <c r="J1664" s="71">
        <v>0</v>
      </c>
      <c r="K1664" s="71">
        <v>0.73166666666666658</v>
      </c>
      <c r="L1664" s="71">
        <v>0.14899999999999999</v>
      </c>
      <c r="M1664" s="72">
        <v>1.6283333333333334</v>
      </c>
      <c r="N1664" s="23">
        <v>-7.4333333333333321E-2</v>
      </c>
      <c r="O1664" s="16">
        <v>36.998333333333335</v>
      </c>
      <c r="P1664" s="15">
        <v>90</v>
      </c>
      <c r="Q1664" s="15">
        <f>IFERROR(Table37[[#This Row],[Total]]/Table37[[#This Row],[Mins]]*Table37[[#This Row],[Adj mins]],0)</f>
        <v>3.960989233749268</v>
      </c>
      <c r="R1664" s="15">
        <v>7</v>
      </c>
      <c r="S1664" s="16">
        <v>70</v>
      </c>
      <c r="T1664" s="17">
        <v>5.0000000000000001E-3</v>
      </c>
      <c r="U1664" s="16">
        <v>29</v>
      </c>
      <c r="V1664" s="71">
        <v>3.2</v>
      </c>
      <c r="W1664" s="401" t="str">
        <f>IF(ISNA(MATCH($D1664,'My Squad'!$C$2:$C$16,0)),"","Yes")</f>
        <v/>
      </c>
    </row>
    <row r="1665" spans="1:23" ht="15.75" thickBot="1" x14ac:dyDescent="0.3">
      <c r="A1665" s="577">
        <v>87</v>
      </c>
      <c r="B1665" s="73">
        <v>13</v>
      </c>
      <c r="C1665" s="5" t="s">
        <v>46</v>
      </c>
      <c r="D1665" s="5" t="s">
        <v>309</v>
      </c>
      <c r="E1665" s="70" t="s">
        <v>13</v>
      </c>
      <c r="F1665" s="71">
        <v>4.5</v>
      </c>
      <c r="G1665" s="71">
        <v>0</v>
      </c>
      <c r="H1665" s="71">
        <v>5.0000000000000001E-3</v>
      </c>
      <c r="I1665" s="71">
        <v>1.3333333333333333E-3</v>
      </c>
      <c r="J1665" s="71">
        <v>0</v>
      </c>
      <c r="K1665" s="71">
        <v>8.333333333333335E-3</v>
      </c>
      <c r="L1665" s="71">
        <v>6.6666666666666664E-4</v>
      </c>
      <c r="M1665" s="72">
        <v>1.5333333333333332E-2</v>
      </c>
      <c r="N1665" s="23">
        <v>-0.44103703703703701</v>
      </c>
      <c r="O1665" s="16">
        <v>0.42</v>
      </c>
      <c r="P1665" s="15">
        <v>90</v>
      </c>
      <c r="Q1665" s="15">
        <f>IFERROR(Table37[[#This Row],[Total]]/Table37[[#This Row],[Mins]]*Table37[[#This Row],[Adj mins]],0)</f>
        <v>3.285714285714286</v>
      </c>
      <c r="R1665" s="15">
        <v>0</v>
      </c>
      <c r="S1665" s="16" t="s">
        <v>374</v>
      </c>
      <c r="T1665" s="17">
        <v>1E-3</v>
      </c>
      <c r="U1665" s="16">
        <v>0</v>
      </c>
      <c r="V1665" s="71">
        <v>0</v>
      </c>
      <c r="W1665" s="401" t="str">
        <f>IF(ISNA(MATCH($D1665,'My Squad'!$C$2:$C$16,0)),"","Yes")</f>
        <v/>
      </c>
    </row>
    <row r="1666" spans="1:23" ht="15.75" thickBot="1" x14ac:dyDescent="0.3">
      <c r="A1666" s="577">
        <v>94</v>
      </c>
      <c r="B1666" s="73">
        <v>13</v>
      </c>
      <c r="C1666" s="5" t="s">
        <v>46</v>
      </c>
      <c r="D1666" s="5" t="s">
        <v>112</v>
      </c>
      <c r="E1666" s="70" t="s">
        <v>13</v>
      </c>
      <c r="F1666" s="71">
        <v>4.9000000000000004</v>
      </c>
      <c r="G1666" s="71">
        <v>0.19</v>
      </c>
      <c r="H1666" s="71">
        <v>0.38100000000000001</v>
      </c>
      <c r="I1666" s="71">
        <v>0.27333333333333332</v>
      </c>
      <c r="J1666" s="71">
        <v>0</v>
      </c>
      <c r="K1666" s="71">
        <v>1.5456666666666667</v>
      </c>
      <c r="L1666" s="71">
        <v>0.11733333333333333</v>
      </c>
      <c r="M1666" s="72">
        <v>2.5073333333333334</v>
      </c>
      <c r="N1666" s="23">
        <v>0.10353741496598641</v>
      </c>
      <c r="O1666" s="16">
        <v>75.836333333333329</v>
      </c>
      <c r="P1666" s="15">
        <v>90</v>
      </c>
      <c r="Q1666" s="15">
        <f>IFERROR(Table37[[#This Row],[Total]]/Table37[[#This Row],[Mins]]*Table37[[#This Row],[Adj mins]],0)</f>
        <v>2.9756185469585819</v>
      </c>
      <c r="R1666" s="15">
        <v>8</v>
      </c>
      <c r="S1666" s="16">
        <v>80</v>
      </c>
      <c r="T1666" s="17">
        <v>2E-3</v>
      </c>
      <c r="U1666" s="16">
        <v>24</v>
      </c>
      <c r="V1666" s="71">
        <v>2.7</v>
      </c>
      <c r="W1666" s="401" t="str">
        <f>IF(ISNA(MATCH($D1666,'My Squad'!$C$2:$C$16,0)),"","Yes")</f>
        <v/>
      </c>
    </row>
    <row r="1667" spans="1:23" ht="15.75" thickBot="1" x14ac:dyDescent="0.3">
      <c r="A1667" s="577">
        <v>111</v>
      </c>
      <c r="B1667" s="73">
        <v>13</v>
      </c>
      <c r="C1667" s="5" t="s">
        <v>46</v>
      </c>
      <c r="D1667" s="5" t="s">
        <v>132</v>
      </c>
      <c r="E1667" s="70" t="s">
        <v>13</v>
      </c>
      <c r="F1667" s="71">
        <v>4.4000000000000004</v>
      </c>
      <c r="G1667" s="71">
        <v>4.8333333333333332E-2</v>
      </c>
      <c r="H1667" s="71">
        <v>2.5999999999999999E-2</v>
      </c>
      <c r="I1667" s="71">
        <v>2.4E-2</v>
      </c>
      <c r="J1667" s="71">
        <v>0</v>
      </c>
      <c r="K1667" s="71">
        <v>0.12733333333333333</v>
      </c>
      <c r="L1667" s="71">
        <v>1.4999999999999999E-2</v>
      </c>
      <c r="M1667" s="72">
        <v>0.24066666666666667</v>
      </c>
      <c r="N1667" s="23">
        <v>-0.39984848484848484</v>
      </c>
      <c r="O1667" s="16">
        <v>6.7830000000000004</v>
      </c>
      <c r="P1667" s="15">
        <v>90</v>
      </c>
      <c r="Q1667" s="15">
        <f>IFERROR(Table37[[#This Row],[Total]]/Table37[[#This Row],[Mins]]*Table37[[#This Row],[Adj mins]],0)</f>
        <v>3.1932773109243695</v>
      </c>
      <c r="R1667" s="15">
        <v>1.5</v>
      </c>
      <c r="S1667" s="16">
        <v>26</v>
      </c>
      <c r="T1667" s="17">
        <v>3.1E-2</v>
      </c>
      <c r="U1667" s="16">
        <v>5</v>
      </c>
      <c r="V1667" s="71">
        <v>1</v>
      </c>
      <c r="W1667" s="401" t="str">
        <f>IF(ISNA(MATCH($D1667,'My Squad'!$C$2:$C$16,0)),"","Yes")</f>
        <v/>
      </c>
    </row>
    <row r="1668" spans="1:23" ht="15.75" thickBot="1" x14ac:dyDescent="0.3">
      <c r="A1668" s="577">
        <v>314</v>
      </c>
      <c r="B1668" s="73">
        <v>13</v>
      </c>
      <c r="C1668" s="5" t="s">
        <v>46</v>
      </c>
      <c r="D1668" s="5" t="s">
        <v>1054</v>
      </c>
      <c r="E1668" s="70" t="s">
        <v>13</v>
      </c>
      <c r="F1668" s="71">
        <v>4.8</v>
      </c>
      <c r="G1668" s="71">
        <v>0.56666666666666665</v>
      </c>
      <c r="H1668" s="71">
        <v>0.16500000000000001</v>
      </c>
      <c r="I1668" s="71">
        <v>0.11633333333333333</v>
      </c>
      <c r="J1668" s="71">
        <v>0</v>
      </c>
      <c r="K1668" s="71">
        <v>0.71333333333333337</v>
      </c>
      <c r="L1668" s="71">
        <v>0.18833333333333332</v>
      </c>
      <c r="M1668" s="72">
        <v>1.7496666666666667</v>
      </c>
      <c r="N1668" s="23">
        <v>-5.215277777777777E-2</v>
      </c>
      <c r="O1668" s="16">
        <v>32.159999999999997</v>
      </c>
      <c r="P1668" s="15">
        <v>90</v>
      </c>
      <c r="Q1668" s="15">
        <f>IFERROR(Table37[[#This Row],[Total]]/Table37[[#This Row],[Mins]]*Table37[[#This Row],[Adj mins]],0)</f>
        <v>4.8964552238805981</v>
      </c>
      <c r="R1668" s="15">
        <v>3</v>
      </c>
      <c r="S1668" s="16">
        <v>30</v>
      </c>
      <c r="T1668" s="17">
        <v>1.3999999999999999E-2</v>
      </c>
      <c r="U1668" s="16">
        <v>20</v>
      </c>
      <c r="V1668" s="71">
        <v>2.2000000000000002</v>
      </c>
      <c r="W1668" s="401" t="str">
        <f>IF(ISNA(MATCH($D1668,'My Squad'!$C$2:$C$16,0)),"","Yes")</f>
        <v/>
      </c>
    </row>
    <row r="1669" spans="1:23" ht="15.75" thickBot="1" x14ac:dyDescent="0.3">
      <c r="A1669" s="577">
        <v>97</v>
      </c>
      <c r="B1669" s="73">
        <v>13</v>
      </c>
      <c r="C1669" s="5" t="s">
        <v>46</v>
      </c>
      <c r="D1669" s="5" t="s">
        <v>1500</v>
      </c>
      <c r="E1669" s="70" t="s">
        <v>13</v>
      </c>
      <c r="F1669" s="71">
        <v>4.5</v>
      </c>
      <c r="G1669" s="71">
        <v>0</v>
      </c>
      <c r="H1669" s="71">
        <v>0</v>
      </c>
      <c r="I1669" s="71">
        <v>0</v>
      </c>
      <c r="J1669" s="71">
        <v>0</v>
      </c>
      <c r="K1669" s="71">
        <v>0</v>
      </c>
      <c r="L1669" s="71">
        <v>0</v>
      </c>
      <c r="M1669" s="72">
        <v>0</v>
      </c>
      <c r="N1669" s="23">
        <v>-0.44444444444444442</v>
      </c>
      <c r="O1669" s="16">
        <v>0</v>
      </c>
      <c r="P1669" s="15">
        <v>90</v>
      </c>
      <c r="Q1669" s="15">
        <f>IFERROR(Table37[[#This Row],[Total]]/Table37[[#This Row],[Mins]]*Table37[[#This Row],[Adj mins]],0)</f>
        <v>0</v>
      </c>
      <c r="R1669" s="15">
        <v>0.2</v>
      </c>
      <c r="S1669" s="16">
        <v>6</v>
      </c>
      <c r="T1669" s="17">
        <v>1E-3</v>
      </c>
      <c r="U1669" s="16">
        <v>3</v>
      </c>
      <c r="V1669" s="71">
        <v>1</v>
      </c>
      <c r="W1669" s="401" t="str">
        <f>IF(ISNA(MATCH($D1669,'My Squad'!$C$2:$C$16,0)),"","Yes")</f>
        <v/>
      </c>
    </row>
    <row r="1670" spans="1:23" ht="15.75" thickBot="1" x14ac:dyDescent="0.3">
      <c r="A1670" s="577">
        <v>602</v>
      </c>
      <c r="B1670" s="73">
        <v>13</v>
      </c>
      <c r="C1670" s="5" t="s">
        <v>46</v>
      </c>
      <c r="D1670" s="5" t="s">
        <v>1501</v>
      </c>
      <c r="E1670" s="70" t="s">
        <v>13</v>
      </c>
      <c r="F1670" s="71">
        <v>4.5</v>
      </c>
      <c r="G1670" s="71">
        <v>0</v>
      </c>
      <c r="H1670" s="71">
        <v>0</v>
      </c>
      <c r="I1670" s="71">
        <v>0</v>
      </c>
      <c r="J1670" s="71">
        <v>0</v>
      </c>
      <c r="K1670" s="71">
        <v>0</v>
      </c>
      <c r="L1670" s="71">
        <v>0</v>
      </c>
      <c r="M1670" s="72">
        <v>0</v>
      </c>
      <c r="N1670" s="23">
        <v>-0.44444444444444442</v>
      </c>
      <c r="O1670" s="16">
        <v>0</v>
      </c>
      <c r="P1670" s="15">
        <v>90</v>
      </c>
      <c r="Q1670" s="15">
        <f>IFERROR(Table37[[#This Row],[Total]]/Table37[[#This Row],[Mins]]*Table37[[#This Row],[Adj mins]],0)</f>
        <v>0</v>
      </c>
      <c r="R1670" s="15">
        <v>0</v>
      </c>
      <c r="S1670" s="16">
        <v>4</v>
      </c>
      <c r="T1670" s="17">
        <v>1E-3</v>
      </c>
      <c r="U1670" s="16">
        <v>1</v>
      </c>
      <c r="V1670" s="71">
        <v>1</v>
      </c>
      <c r="W1670" s="401" t="str">
        <f>IF(ISNA(MATCH($D1670,'My Squad'!$C$2:$C$16,0)),"","Yes")</f>
        <v/>
      </c>
    </row>
    <row r="1671" spans="1:23" ht="15.75" thickBot="1" x14ac:dyDescent="0.3">
      <c r="A1671" s="577">
        <v>107</v>
      </c>
      <c r="B1671" s="73">
        <v>13</v>
      </c>
      <c r="C1671" s="5" t="s">
        <v>46</v>
      </c>
      <c r="D1671" s="5" t="s">
        <v>612</v>
      </c>
      <c r="E1671" s="70" t="s">
        <v>15</v>
      </c>
      <c r="F1671" s="71">
        <v>5.9</v>
      </c>
      <c r="G1671" s="71">
        <v>0</v>
      </c>
      <c r="H1671" s="71">
        <v>0</v>
      </c>
      <c r="I1671" s="71">
        <v>0</v>
      </c>
      <c r="J1671" s="71">
        <v>0</v>
      </c>
      <c r="K1671" s="71">
        <v>0</v>
      </c>
      <c r="L1671" s="71">
        <v>0</v>
      </c>
      <c r="M1671" s="72">
        <v>0</v>
      </c>
      <c r="N1671" s="23">
        <v>-0.33898305084745761</v>
      </c>
      <c r="O1671" s="16">
        <v>0</v>
      </c>
      <c r="P1671" s="15">
        <v>90</v>
      </c>
      <c r="Q1671" s="15">
        <f>IFERROR(Table37[[#This Row],[Total]]/Table37[[#This Row],[Mins]]*Table37[[#This Row],[Adj mins]],0)</f>
        <v>0</v>
      </c>
      <c r="R1671" s="15">
        <v>0</v>
      </c>
      <c r="S1671" s="16" t="s">
        <v>374</v>
      </c>
      <c r="T1671" s="17">
        <v>0</v>
      </c>
      <c r="U1671" s="16">
        <v>0</v>
      </c>
      <c r="V1671" s="71">
        <v>0</v>
      </c>
      <c r="W1671" s="401" t="str">
        <f>IF(ISNA(MATCH($D1671,'My Squad'!$C$2:$C$16,0)),"","Yes")</f>
        <v/>
      </c>
    </row>
    <row r="1672" spans="1:23" ht="15.75" thickBot="1" x14ac:dyDescent="0.3">
      <c r="A1672" s="577">
        <v>110</v>
      </c>
      <c r="B1672" s="73">
        <v>13</v>
      </c>
      <c r="C1672" s="5" t="s">
        <v>46</v>
      </c>
      <c r="D1672" s="5" t="s">
        <v>124</v>
      </c>
      <c r="E1672" s="70" t="s">
        <v>15</v>
      </c>
      <c r="F1672" s="71">
        <v>5.9</v>
      </c>
      <c r="G1672" s="71">
        <v>2.0146666666666668</v>
      </c>
      <c r="H1672" s="71">
        <v>0.36399999999999999</v>
      </c>
      <c r="I1672" s="71">
        <v>0</v>
      </c>
      <c r="J1672" s="71">
        <v>0</v>
      </c>
      <c r="K1672" s="71">
        <v>1.4596666666666667</v>
      </c>
      <c r="L1672" s="71">
        <v>0.8666666666666667</v>
      </c>
      <c r="M1672" s="72">
        <v>4.7050000000000001</v>
      </c>
      <c r="N1672" s="23">
        <v>0.45847457627118643</v>
      </c>
      <c r="O1672" s="16">
        <v>72.700666666666663</v>
      </c>
      <c r="P1672" s="15">
        <v>90</v>
      </c>
      <c r="Q1672" s="15">
        <f>IFERROR(Table37[[#This Row],[Total]]/Table37[[#This Row],[Mins]]*Table37[[#This Row],[Adj mins]],0)</f>
        <v>5.8245683212441888</v>
      </c>
      <c r="R1672" s="15">
        <v>4.5</v>
      </c>
      <c r="S1672" s="16">
        <v>67</v>
      </c>
      <c r="T1672" s="17">
        <v>3.9E-2</v>
      </c>
      <c r="U1672" s="16">
        <v>39</v>
      </c>
      <c r="V1672" s="71">
        <v>6.5</v>
      </c>
      <c r="W1672" s="401" t="str">
        <f>IF(ISNA(MATCH($D1672,'My Squad'!$C$2:$C$16,0)),"","Yes")</f>
        <v/>
      </c>
    </row>
    <row r="1673" spans="1:23" ht="15.75" thickBot="1" x14ac:dyDescent="0.3">
      <c r="A1673" s="577">
        <v>146</v>
      </c>
      <c r="B1673" s="73">
        <v>13</v>
      </c>
      <c r="C1673" s="5" t="s">
        <v>37</v>
      </c>
      <c r="D1673" s="5" t="s">
        <v>202</v>
      </c>
      <c r="E1673" s="70" t="s">
        <v>16</v>
      </c>
      <c r="F1673" s="71">
        <v>4.5</v>
      </c>
      <c r="G1673" s="71">
        <v>0</v>
      </c>
      <c r="H1673" s="71">
        <v>0</v>
      </c>
      <c r="I1673" s="71">
        <v>1.0603333333333333</v>
      </c>
      <c r="J1673" s="71">
        <v>0.40866666666666668</v>
      </c>
      <c r="K1673" s="71">
        <v>1.7410000000000001</v>
      </c>
      <c r="L1673" s="71">
        <v>0.16366666666666665</v>
      </c>
      <c r="M1673" s="72">
        <v>3.3736666666666668</v>
      </c>
      <c r="N1673" s="23">
        <v>0.30525925925925929</v>
      </c>
      <c r="O1673" s="16">
        <v>85.156000000000006</v>
      </c>
      <c r="P1673" s="15">
        <v>90</v>
      </c>
      <c r="Q1673" s="15">
        <f>IFERROR(Table37[[#This Row],[Total]]/Table37[[#This Row],[Mins]]*Table37[[#This Row],[Adj mins]],0)</f>
        <v>3.5655737704918034</v>
      </c>
      <c r="R1673" s="15">
        <v>7</v>
      </c>
      <c r="S1673" s="16">
        <v>90</v>
      </c>
      <c r="T1673" s="17">
        <v>0.02</v>
      </c>
      <c r="U1673" s="16">
        <v>22</v>
      </c>
      <c r="V1673" s="71">
        <v>3.1</v>
      </c>
      <c r="W1673" s="401" t="str">
        <f>IF(ISNA(MATCH($D1673,'My Squad'!$C$2:$C$16,0)),"","Yes")</f>
        <v/>
      </c>
    </row>
    <row r="1674" spans="1:23" ht="15.75" thickBot="1" x14ac:dyDescent="0.3">
      <c r="A1674" s="577">
        <v>142</v>
      </c>
      <c r="B1674" s="73">
        <v>13</v>
      </c>
      <c r="C1674" s="5" t="s">
        <v>37</v>
      </c>
      <c r="D1674" s="5" t="s">
        <v>199</v>
      </c>
      <c r="E1674" s="70" t="s">
        <v>16</v>
      </c>
      <c r="F1674" s="71">
        <v>4.3</v>
      </c>
      <c r="G1674" s="71">
        <v>0</v>
      </c>
      <c r="H1674" s="71">
        <v>6.0000000000000001E-3</v>
      </c>
      <c r="I1674" s="71">
        <v>6.7333333333333342E-2</v>
      </c>
      <c r="J1674" s="71">
        <v>2.7E-2</v>
      </c>
      <c r="K1674" s="71">
        <v>0.10099999999999999</v>
      </c>
      <c r="L1674" s="71">
        <v>1.5333333333333332E-2</v>
      </c>
      <c r="M1674" s="72">
        <v>0.21666666666666667</v>
      </c>
      <c r="N1674" s="23">
        <v>-0.41472868217054265</v>
      </c>
      <c r="O1674" s="16">
        <v>4.5599999999999996</v>
      </c>
      <c r="P1674" s="15">
        <v>90</v>
      </c>
      <c r="Q1674" s="15">
        <f>IFERROR(Table37[[#This Row],[Total]]/Table37[[#This Row],[Mins]]*Table37[[#This Row],[Adj mins]],0)</f>
        <v>4.276315789473685</v>
      </c>
      <c r="R1674" s="15">
        <v>2</v>
      </c>
      <c r="S1674" s="16">
        <v>90</v>
      </c>
      <c r="T1674" s="17">
        <v>1.3999999999999999E-2</v>
      </c>
      <c r="U1674" s="16">
        <v>9</v>
      </c>
      <c r="V1674" s="71">
        <v>4.5</v>
      </c>
      <c r="W1674" s="401" t="str">
        <f>IF(ISNA(MATCH($D1674,'My Squad'!$C$2:$C$16,0)),"","Yes")</f>
        <v/>
      </c>
    </row>
    <row r="1675" spans="1:23" ht="15.75" thickBot="1" x14ac:dyDescent="0.3">
      <c r="A1675" s="577">
        <v>147</v>
      </c>
      <c r="B1675" s="73">
        <v>13</v>
      </c>
      <c r="C1675" s="5" t="s">
        <v>37</v>
      </c>
      <c r="D1675" s="5" t="s">
        <v>312</v>
      </c>
      <c r="E1675" s="70" t="s">
        <v>14</v>
      </c>
      <c r="F1675" s="71">
        <v>4.4000000000000004</v>
      </c>
      <c r="G1675" s="71">
        <v>2.8000000000000001E-2</v>
      </c>
      <c r="H1675" s="71">
        <v>1.4E-2</v>
      </c>
      <c r="I1675" s="71">
        <v>4.7E-2</v>
      </c>
      <c r="J1675" s="71">
        <v>0</v>
      </c>
      <c r="K1675" s="71">
        <v>8.5999999999999993E-2</v>
      </c>
      <c r="L1675" s="71">
        <v>1.5333333333333332E-2</v>
      </c>
      <c r="M1675" s="72">
        <v>0.19033333333333333</v>
      </c>
      <c r="N1675" s="23">
        <v>-0.41128787878787876</v>
      </c>
      <c r="O1675" s="16">
        <v>4.2353333333333332</v>
      </c>
      <c r="P1675" s="15">
        <v>90</v>
      </c>
      <c r="Q1675" s="15">
        <f>IFERROR(Table37[[#This Row],[Total]]/Table37[[#This Row],[Mins]]*Table37[[#This Row],[Adj mins]],0)</f>
        <v>4.0445458838344086</v>
      </c>
      <c r="R1675" s="15">
        <v>0.9</v>
      </c>
      <c r="S1675" s="16">
        <v>26</v>
      </c>
      <c r="T1675" s="17">
        <v>1E-3</v>
      </c>
      <c r="U1675" s="16">
        <v>1</v>
      </c>
      <c r="V1675" s="71">
        <v>0.3</v>
      </c>
      <c r="W1675" s="401" t="str">
        <f>IF(ISNA(MATCH($D1675,'My Squad'!$C$2:$C$16,0)),"","Yes")</f>
        <v/>
      </c>
    </row>
    <row r="1676" spans="1:23" ht="15.75" thickBot="1" x14ac:dyDescent="0.3">
      <c r="A1676" s="577">
        <v>128</v>
      </c>
      <c r="B1676" s="73">
        <v>13</v>
      </c>
      <c r="C1676" s="5" t="s">
        <v>37</v>
      </c>
      <c r="D1676" s="5" t="s">
        <v>216</v>
      </c>
      <c r="E1676" s="70" t="s">
        <v>14</v>
      </c>
      <c r="F1676" s="71">
        <v>4.4000000000000004</v>
      </c>
      <c r="G1676" s="71">
        <v>4.2000000000000003E-2</v>
      </c>
      <c r="H1676" s="71">
        <v>3.6999999999999998E-2</v>
      </c>
      <c r="I1676" s="71">
        <v>0.27333333333333332</v>
      </c>
      <c r="J1676" s="71">
        <v>0</v>
      </c>
      <c r="K1676" s="71">
        <v>0.38900000000000001</v>
      </c>
      <c r="L1676" s="71">
        <v>5.6333333333333332E-2</v>
      </c>
      <c r="M1676" s="72">
        <v>0.79766666666666663</v>
      </c>
      <c r="N1676" s="23">
        <v>-0.2732575757575757</v>
      </c>
      <c r="O1676" s="16">
        <v>20.927333333333333</v>
      </c>
      <c r="P1676" s="15">
        <v>90</v>
      </c>
      <c r="Q1676" s="15">
        <f>IFERROR(Table37[[#This Row],[Total]]/Table37[[#This Row],[Mins]]*Table37[[#This Row],[Adj mins]],0)</f>
        <v>3.4304418463890918</v>
      </c>
      <c r="R1676" s="15">
        <v>3.3</v>
      </c>
      <c r="S1676" s="16">
        <v>74</v>
      </c>
      <c r="T1676" s="17">
        <v>1E-3</v>
      </c>
      <c r="U1676" s="16">
        <v>7</v>
      </c>
      <c r="V1676" s="71">
        <v>1.8</v>
      </c>
      <c r="W1676" s="401" t="str">
        <f>IF(ISNA(MATCH($D1676,'My Squad'!$C$2:$C$16,0)),"","Yes")</f>
        <v/>
      </c>
    </row>
    <row r="1677" spans="1:23" ht="15.75" thickBot="1" x14ac:dyDescent="0.3">
      <c r="A1677" s="577">
        <v>144</v>
      </c>
      <c r="B1677" s="73">
        <v>13</v>
      </c>
      <c r="C1677" s="5" t="s">
        <v>37</v>
      </c>
      <c r="D1677" s="5" t="s">
        <v>109</v>
      </c>
      <c r="E1677" s="70" t="s">
        <v>14</v>
      </c>
      <c r="F1677" s="71">
        <v>4.5</v>
      </c>
      <c r="G1677" s="71">
        <v>0.252</v>
      </c>
      <c r="H1677" s="71">
        <v>0.22900000000000001</v>
      </c>
      <c r="I1677" s="71">
        <v>1.0799999999999998</v>
      </c>
      <c r="J1677" s="71">
        <v>0</v>
      </c>
      <c r="K1677" s="71">
        <v>1.7026666666666668</v>
      </c>
      <c r="L1677" s="71">
        <v>0.32033333333333336</v>
      </c>
      <c r="M1677" s="72">
        <v>3.5840000000000001</v>
      </c>
      <c r="N1677" s="23">
        <v>0.35200000000000004</v>
      </c>
      <c r="O1677" s="16">
        <v>86.11866666666667</v>
      </c>
      <c r="P1677" s="15">
        <v>90</v>
      </c>
      <c r="Q1677" s="15">
        <f>IFERROR(Table37[[#This Row],[Total]]/Table37[[#This Row],[Mins]]*Table37[[#This Row],[Adj mins]],0)</f>
        <v>3.7455294245150106</v>
      </c>
      <c r="R1677" s="15">
        <v>6.1</v>
      </c>
      <c r="S1677" s="16">
        <v>78</v>
      </c>
      <c r="T1677" s="17">
        <v>5.0000000000000001E-3</v>
      </c>
      <c r="U1677" s="16">
        <v>21</v>
      </c>
      <c r="V1677" s="71">
        <v>3</v>
      </c>
      <c r="W1677" s="401" t="str">
        <f>IF(ISNA(MATCH($D1677,'My Squad'!$C$2:$C$16,0)),"","Yes")</f>
        <v/>
      </c>
    </row>
    <row r="1678" spans="1:23" ht="15.75" thickBot="1" x14ac:dyDescent="0.3">
      <c r="A1678" s="577">
        <v>145</v>
      </c>
      <c r="B1678" s="73">
        <v>13</v>
      </c>
      <c r="C1678" s="5" t="s">
        <v>37</v>
      </c>
      <c r="D1678" s="5" t="s">
        <v>116</v>
      </c>
      <c r="E1678" s="70" t="s">
        <v>14</v>
      </c>
      <c r="F1678" s="71">
        <v>4.5</v>
      </c>
      <c r="G1678" s="71">
        <v>0.13600000000000001</v>
      </c>
      <c r="H1678" s="71">
        <v>0.51</v>
      </c>
      <c r="I1678" s="71">
        <v>1.0863333333333334</v>
      </c>
      <c r="J1678" s="71">
        <v>0</v>
      </c>
      <c r="K1678" s="71">
        <v>1.6783333333333332</v>
      </c>
      <c r="L1678" s="71">
        <v>0.29433333333333334</v>
      </c>
      <c r="M1678" s="72">
        <v>3.7050000000000001</v>
      </c>
      <c r="N1678" s="23">
        <v>0.37888888888888889</v>
      </c>
      <c r="O1678" s="16">
        <v>85.873999999999995</v>
      </c>
      <c r="P1678" s="15">
        <v>90</v>
      </c>
      <c r="Q1678" s="15">
        <f>IFERROR(Table37[[#This Row],[Total]]/Table37[[#This Row],[Mins]]*Table37[[#This Row],[Adj mins]],0)</f>
        <v>3.8830146493700077</v>
      </c>
      <c r="R1678" s="15">
        <v>7.8</v>
      </c>
      <c r="S1678" s="16">
        <v>88</v>
      </c>
      <c r="T1678" s="17">
        <v>3.5000000000000003E-2</v>
      </c>
      <c r="U1678" s="16">
        <v>29</v>
      </c>
      <c r="V1678" s="71">
        <v>3.6</v>
      </c>
      <c r="W1678" s="401" t="str">
        <f>IF(ISNA(MATCH($D1678,'My Squad'!$C$2:$C$16,0)),"","Yes")</f>
        <v/>
      </c>
    </row>
    <row r="1679" spans="1:23" ht="15.75" thickBot="1" x14ac:dyDescent="0.3">
      <c r="A1679" s="577">
        <v>120</v>
      </c>
      <c r="B1679" s="73">
        <v>13</v>
      </c>
      <c r="C1679" s="5" t="s">
        <v>37</v>
      </c>
      <c r="D1679" s="5" t="s">
        <v>42</v>
      </c>
      <c r="E1679" s="70" t="s">
        <v>14</v>
      </c>
      <c r="F1679" s="71">
        <v>4.5</v>
      </c>
      <c r="G1679" s="71">
        <v>0.35</v>
      </c>
      <c r="H1679" s="71">
        <v>0.22800000000000001</v>
      </c>
      <c r="I1679" s="71">
        <v>0.85866666666666658</v>
      </c>
      <c r="J1679" s="71">
        <v>0</v>
      </c>
      <c r="K1679" s="71">
        <v>1.3743333333333334</v>
      </c>
      <c r="L1679" s="71">
        <v>0.27</v>
      </c>
      <c r="M1679" s="72">
        <v>3.081</v>
      </c>
      <c r="N1679" s="23">
        <v>0.24022222222222223</v>
      </c>
      <c r="O1679" s="16">
        <v>67.408666666666662</v>
      </c>
      <c r="P1679" s="15">
        <v>90</v>
      </c>
      <c r="Q1679" s="15">
        <f>IFERROR(Table37[[#This Row],[Total]]/Table37[[#This Row],[Mins]]*Table37[[#This Row],[Adj mins]],0)</f>
        <v>4.113566010305302</v>
      </c>
      <c r="R1679" s="15">
        <v>7.8</v>
      </c>
      <c r="S1679" s="16">
        <v>88</v>
      </c>
      <c r="T1679" s="17">
        <v>6.0999999999999999E-2</v>
      </c>
      <c r="U1679" s="16">
        <v>22</v>
      </c>
      <c r="V1679" s="71">
        <v>2.8</v>
      </c>
      <c r="W1679" s="401" t="str">
        <f>IF(ISNA(MATCH($D1679,'My Squad'!$C$2:$C$16,0)),"","Yes")</f>
        <v/>
      </c>
    </row>
    <row r="1680" spans="1:23" ht="15.75" thickBot="1" x14ac:dyDescent="0.3">
      <c r="A1680" s="577">
        <v>122</v>
      </c>
      <c r="B1680" s="73">
        <v>13</v>
      </c>
      <c r="C1680" s="5" t="s">
        <v>37</v>
      </c>
      <c r="D1680" s="5" t="s">
        <v>313</v>
      </c>
      <c r="E1680" s="70" t="s">
        <v>14</v>
      </c>
      <c r="F1680" s="71">
        <v>5</v>
      </c>
      <c r="G1680" s="71">
        <v>9.8000000000000004E-2</v>
      </c>
      <c r="H1680" s="71">
        <v>0.22900000000000001</v>
      </c>
      <c r="I1680" s="71">
        <v>0.26400000000000001</v>
      </c>
      <c r="J1680" s="71">
        <v>0</v>
      </c>
      <c r="K1680" s="71">
        <v>0.40633333333333332</v>
      </c>
      <c r="L1680" s="71">
        <v>0.12633333333333333</v>
      </c>
      <c r="M1680" s="72">
        <v>1.1236666666666666</v>
      </c>
      <c r="N1680" s="23">
        <v>-0.17526666666666668</v>
      </c>
      <c r="O1680" s="16">
        <v>21.148333333333333</v>
      </c>
      <c r="P1680" s="15">
        <v>90</v>
      </c>
      <c r="Q1680" s="15">
        <f>IFERROR(Table37[[#This Row],[Total]]/Table37[[#This Row],[Mins]]*Table37[[#This Row],[Adj mins]],0)</f>
        <v>4.7819371108834421</v>
      </c>
      <c r="R1680" s="15">
        <v>3.8</v>
      </c>
      <c r="S1680" s="16">
        <v>57</v>
      </c>
      <c r="T1680" s="17">
        <v>5.0000000000000001E-3</v>
      </c>
      <c r="U1680" s="16">
        <v>3</v>
      </c>
      <c r="V1680" s="71">
        <v>0.5</v>
      </c>
      <c r="W1680" s="401" t="str">
        <f>IF(ISNA(MATCH($D1680,'My Squad'!$C$2:$C$16,0)),"","Yes")</f>
        <v/>
      </c>
    </row>
    <row r="1681" spans="1:23" ht="15.75" thickBot="1" x14ac:dyDescent="0.3">
      <c r="A1681" s="577">
        <v>131</v>
      </c>
      <c r="B1681" s="73">
        <v>13</v>
      </c>
      <c r="C1681" s="5" t="s">
        <v>37</v>
      </c>
      <c r="D1681" s="5" t="s">
        <v>314</v>
      </c>
      <c r="E1681" s="70" t="s">
        <v>14</v>
      </c>
      <c r="F1681" s="71">
        <v>4.4000000000000004</v>
      </c>
      <c r="G1681" s="71">
        <v>8.0000000000000002E-3</v>
      </c>
      <c r="H1681" s="71">
        <v>2.9000000000000001E-2</v>
      </c>
      <c r="I1681" s="71">
        <v>1.1666666666666669E-2</v>
      </c>
      <c r="J1681" s="71">
        <v>0</v>
      </c>
      <c r="K1681" s="71">
        <v>4.066666666666667E-2</v>
      </c>
      <c r="L1681" s="71">
        <v>8.6666666666666663E-3</v>
      </c>
      <c r="M1681" s="72">
        <v>9.8000000000000004E-2</v>
      </c>
      <c r="N1681" s="23">
        <v>-0.4322727272727272</v>
      </c>
      <c r="O1681" s="16">
        <v>2.2036666666666669</v>
      </c>
      <c r="P1681" s="15">
        <v>90</v>
      </c>
      <c r="Q1681" s="15">
        <f>IFERROR(Table37[[#This Row],[Total]]/Table37[[#This Row],[Mins]]*Table37[[#This Row],[Adj mins]],0)</f>
        <v>4.0024202087430041</v>
      </c>
      <c r="R1681" s="15">
        <v>0.1</v>
      </c>
      <c r="S1681" s="16">
        <v>11</v>
      </c>
      <c r="T1681" s="17">
        <v>2E-3</v>
      </c>
      <c r="U1681" s="16">
        <v>3</v>
      </c>
      <c r="V1681" s="71">
        <v>3</v>
      </c>
      <c r="W1681" s="401" t="str">
        <f>IF(ISNA(MATCH($D1681,'My Squad'!$C$2:$C$16,0)),"","Yes")</f>
        <v/>
      </c>
    </row>
    <row r="1682" spans="1:23" ht="15.75" thickBot="1" x14ac:dyDescent="0.3">
      <c r="A1682" s="577">
        <v>628</v>
      </c>
      <c r="B1682" s="73">
        <v>13</v>
      </c>
      <c r="C1682" s="5" t="s">
        <v>37</v>
      </c>
      <c r="D1682" s="5" t="s">
        <v>1502</v>
      </c>
      <c r="E1682" s="70" t="s">
        <v>14</v>
      </c>
      <c r="F1682" s="71">
        <v>4.5</v>
      </c>
      <c r="G1682" s="71">
        <v>0.03</v>
      </c>
      <c r="H1682" s="71">
        <v>4.4999999999999998E-2</v>
      </c>
      <c r="I1682" s="71">
        <v>0.14466666666666667</v>
      </c>
      <c r="J1682" s="71">
        <v>0</v>
      </c>
      <c r="K1682" s="71">
        <v>0.22700000000000004</v>
      </c>
      <c r="L1682" s="71">
        <v>2.5000000000000001E-2</v>
      </c>
      <c r="M1682" s="72">
        <v>0.47166666666666668</v>
      </c>
      <c r="N1682" s="23">
        <v>-0.33962962962962961</v>
      </c>
      <c r="O1682" s="16">
        <v>11.457666666666666</v>
      </c>
      <c r="P1682" s="15">
        <v>90</v>
      </c>
      <c r="Q1682" s="15">
        <f>IFERROR(Table37[[#This Row],[Total]]/Table37[[#This Row],[Mins]]*Table37[[#This Row],[Adj mins]],0)</f>
        <v>3.7049428330375584</v>
      </c>
      <c r="R1682" s="15">
        <v>3.3</v>
      </c>
      <c r="S1682" s="16">
        <v>60</v>
      </c>
      <c r="T1682" s="17">
        <v>2E-3</v>
      </c>
      <c r="U1682" s="16">
        <v>13</v>
      </c>
      <c r="V1682" s="71">
        <v>2.6</v>
      </c>
      <c r="W1682" s="401" t="str">
        <f>IF(ISNA(MATCH($D1682,'My Squad'!$C$2:$C$16,0)),"","Yes")</f>
        <v/>
      </c>
    </row>
    <row r="1683" spans="1:23" ht="15.75" thickBot="1" x14ac:dyDescent="0.3">
      <c r="A1683" s="577">
        <v>116</v>
      </c>
      <c r="B1683" s="73">
        <v>13</v>
      </c>
      <c r="C1683" s="5" t="s">
        <v>37</v>
      </c>
      <c r="D1683" s="5" t="s">
        <v>1055</v>
      </c>
      <c r="E1683" s="70" t="s">
        <v>14</v>
      </c>
      <c r="F1683" s="71">
        <v>4</v>
      </c>
      <c r="G1683" s="71">
        <v>0</v>
      </c>
      <c r="H1683" s="71">
        <v>0</v>
      </c>
      <c r="I1683" s="71">
        <v>0</v>
      </c>
      <c r="J1683" s="71">
        <v>0</v>
      </c>
      <c r="K1683" s="71">
        <v>0</v>
      </c>
      <c r="L1683" s="71">
        <v>0</v>
      </c>
      <c r="M1683" s="72">
        <v>0</v>
      </c>
      <c r="N1683" s="23">
        <v>-0.5</v>
      </c>
      <c r="O1683" s="16">
        <v>0</v>
      </c>
      <c r="P1683" s="15">
        <v>90</v>
      </c>
      <c r="Q1683" s="15">
        <f>IFERROR(Table37[[#This Row],[Total]]/Table37[[#This Row],[Mins]]*Table37[[#This Row],[Adj mins]],0)</f>
        <v>0</v>
      </c>
      <c r="R1683" s="15">
        <v>0</v>
      </c>
      <c r="S1683" s="16">
        <v>0</v>
      </c>
      <c r="T1683" s="17">
        <v>4.5999999999999999E-2</v>
      </c>
      <c r="U1683" s="16">
        <v>0</v>
      </c>
      <c r="V1683" s="71">
        <v>0</v>
      </c>
      <c r="W1683" s="401" t="str">
        <f>IF(ISNA(MATCH($D1683,'My Squad'!$C$2:$C$16,0)),"","Yes")</f>
        <v/>
      </c>
    </row>
    <row r="1684" spans="1:23" ht="15.75" thickBot="1" x14ac:dyDescent="0.3">
      <c r="A1684" s="577">
        <v>135</v>
      </c>
      <c r="B1684" s="73">
        <v>13</v>
      </c>
      <c r="C1684" s="5" t="s">
        <v>37</v>
      </c>
      <c r="D1684" s="5" t="s">
        <v>613</v>
      </c>
      <c r="E1684" s="70" t="s">
        <v>13</v>
      </c>
      <c r="F1684" s="71">
        <v>5.3</v>
      </c>
      <c r="G1684" s="71">
        <v>0.21166666666666667</v>
      </c>
      <c r="H1684" s="71">
        <v>0.17599999999999999</v>
      </c>
      <c r="I1684" s="71">
        <v>7.6999999999999999E-2</v>
      </c>
      <c r="J1684" s="71">
        <v>0</v>
      </c>
      <c r="K1684" s="71">
        <v>0.41266666666666668</v>
      </c>
      <c r="L1684" s="71">
        <v>8.033333333333334E-2</v>
      </c>
      <c r="M1684" s="72">
        <v>0.95766666666666667</v>
      </c>
      <c r="N1684" s="23">
        <v>-0.19666666666666668</v>
      </c>
      <c r="O1684" s="16">
        <v>21.097999999999999</v>
      </c>
      <c r="P1684" s="15">
        <v>90</v>
      </c>
      <c r="Q1684" s="15">
        <f>IFERROR(Table37[[#This Row],[Total]]/Table37[[#This Row],[Mins]]*Table37[[#This Row],[Adj mins]],0)</f>
        <v>4.0852213479950708</v>
      </c>
      <c r="R1684" s="15">
        <v>4.5</v>
      </c>
      <c r="S1684" s="16">
        <v>58</v>
      </c>
      <c r="T1684" s="17">
        <v>8.0000000000000002E-3</v>
      </c>
      <c r="U1684" s="16">
        <v>21</v>
      </c>
      <c r="V1684" s="71">
        <v>3</v>
      </c>
      <c r="W1684" s="401" t="str">
        <f>IF(ISNA(MATCH($D1684,'My Squad'!$C$2:$C$16,0)),"","Yes")</f>
        <v/>
      </c>
    </row>
    <row r="1685" spans="1:23" ht="15.75" thickBot="1" x14ac:dyDescent="0.3">
      <c r="A1685" s="577">
        <v>115</v>
      </c>
      <c r="B1685" s="73">
        <v>13</v>
      </c>
      <c r="C1685" s="5" t="s">
        <v>37</v>
      </c>
      <c r="D1685" s="5" t="s">
        <v>226</v>
      </c>
      <c r="E1685" s="70" t="s">
        <v>13</v>
      </c>
      <c r="F1685" s="71">
        <v>5</v>
      </c>
      <c r="G1685" s="71">
        <v>0.59666666666666668</v>
      </c>
      <c r="H1685" s="71">
        <v>0.34200000000000003</v>
      </c>
      <c r="I1685" s="71">
        <v>0.25833333333333336</v>
      </c>
      <c r="J1685" s="71">
        <v>0</v>
      </c>
      <c r="K1685" s="71">
        <v>1.1743333333333335</v>
      </c>
      <c r="L1685" s="71">
        <v>0.20599999999999999</v>
      </c>
      <c r="M1685" s="72">
        <v>2.5773333333333333</v>
      </c>
      <c r="N1685" s="23">
        <v>0.11546666666666665</v>
      </c>
      <c r="O1685" s="16">
        <v>65.168333333333337</v>
      </c>
      <c r="P1685" s="15">
        <v>90</v>
      </c>
      <c r="Q1685" s="15">
        <f>IFERROR(Table37[[#This Row],[Total]]/Table37[[#This Row],[Mins]]*Table37[[#This Row],[Adj mins]],0)</f>
        <v>3.5593974578655274</v>
      </c>
      <c r="R1685" s="15">
        <v>6.4</v>
      </c>
      <c r="S1685" s="16">
        <v>72</v>
      </c>
      <c r="T1685" s="17">
        <v>3.0000000000000001E-3</v>
      </c>
      <c r="U1685" s="16">
        <v>27</v>
      </c>
      <c r="V1685" s="71">
        <v>3.4</v>
      </c>
      <c r="W1685" s="401" t="str">
        <f>IF(ISNA(MATCH($D1685,'My Squad'!$C$2:$C$16,0)),"","Yes")</f>
        <v/>
      </c>
    </row>
    <row r="1686" spans="1:23" ht="15.75" thickBot="1" x14ac:dyDescent="0.3">
      <c r="A1686" s="577">
        <v>126</v>
      </c>
      <c r="B1686" s="73">
        <v>13</v>
      </c>
      <c r="C1686" s="5" t="s">
        <v>37</v>
      </c>
      <c r="D1686" s="5" t="s">
        <v>215</v>
      </c>
      <c r="E1686" s="70" t="s">
        <v>13</v>
      </c>
      <c r="F1686" s="71">
        <v>5</v>
      </c>
      <c r="G1686" s="71">
        <v>0.21833333333333332</v>
      </c>
      <c r="H1686" s="71">
        <v>0.435</v>
      </c>
      <c r="I1686" s="71">
        <v>0.23799999999999999</v>
      </c>
      <c r="J1686" s="71">
        <v>0</v>
      </c>
      <c r="K1686" s="71">
        <v>1.1906666666666665</v>
      </c>
      <c r="L1686" s="71">
        <v>7.3333333333333334E-2</v>
      </c>
      <c r="M1686" s="72">
        <v>2.1553333333333335</v>
      </c>
      <c r="N1686" s="23">
        <v>3.1066666666666708E-2</v>
      </c>
      <c r="O1686" s="16">
        <v>59.025333333333336</v>
      </c>
      <c r="P1686" s="15">
        <v>90</v>
      </c>
      <c r="Q1686" s="15">
        <f>IFERROR(Table37[[#This Row],[Total]]/Table37[[#This Row],[Mins]]*Table37[[#This Row],[Adj mins]],0)</f>
        <v>3.2863855067880459</v>
      </c>
      <c r="R1686" s="15">
        <v>7.7</v>
      </c>
      <c r="S1686" s="16">
        <v>87</v>
      </c>
      <c r="T1686" s="17">
        <v>1E-3</v>
      </c>
      <c r="U1686" s="16">
        <v>25</v>
      </c>
      <c r="V1686" s="71">
        <v>3.1</v>
      </c>
      <c r="W1686" s="401" t="str">
        <f>IF(ISNA(MATCH($D1686,'My Squad'!$C$2:$C$16,0)),"","Yes")</f>
        <v/>
      </c>
    </row>
    <row r="1687" spans="1:23" ht="15.75" thickBot="1" x14ac:dyDescent="0.3">
      <c r="A1687" s="577">
        <v>149</v>
      </c>
      <c r="B1687" s="73">
        <v>13</v>
      </c>
      <c r="C1687" s="5" t="s">
        <v>37</v>
      </c>
      <c r="D1687" s="5" t="s">
        <v>1056</v>
      </c>
      <c r="E1687" s="70" t="s">
        <v>13</v>
      </c>
      <c r="F1687" s="71">
        <v>4.8</v>
      </c>
      <c r="G1687" s="71">
        <v>0.66500000000000004</v>
      </c>
      <c r="H1687" s="71">
        <v>0.60499999999999998</v>
      </c>
      <c r="I1687" s="71">
        <v>0.29533333333333334</v>
      </c>
      <c r="J1687" s="71">
        <v>0</v>
      </c>
      <c r="K1687" s="71">
        <v>1.4726666666666668</v>
      </c>
      <c r="L1687" s="71">
        <v>0.27033333333333331</v>
      </c>
      <c r="M1687" s="72">
        <v>3.3083333333333331</v>
      </c>
      <c r="N1687" s="23">
        <v>0.27256944444444442</v>
      </c>
      <c r="O1687" s="16">
        <v>74.294333333333327</v>
      </c>
      <c r="P1687" s="15">
        <v>90</v>
      </c>
      <c r="Q1687" s="15">
        <f>IFERROR(Table37[[#This Row],[Total]]/Table37[[#This Row],[Mins]]*Table37[[#This Row],[Adj mins]],0)</f>
        <v>4.0077080800240488</v>
      </c>
      <c r="R1687" s="15">
        <v>2.5</v>
      </c>
      <c r="S1687" s="16">
        <v>37</v>
      </c>
      <c r="T1687" s="17">
        <v>1E-3</v>
      </c>
      <c r="U1687" s="16">
        <v>11</v>
      </c>
      <c r="V1687" s="71">
        <v>1.8</v>
      </c>
      <c r="W1687" s="401" t="str">
        <f>IF(ISNA(MATCH($D1687,'My Squad'!$C$2:$C$16,0)),"","Yes")</f>
        <v/>
      </c>
    </row>
    <row r="1688" spans="1:23" ht="15.75" thickBot="1" x14ac:dyDescent="0.3">
      <c r="A1688" s="577">
        <v>137</v>
      </c>
      <c r="B1688" s="73">
        <v>13</v>
      </c>
      <c r="C1688" s="5" t="s">
        <v>37</v>
      </c>
      <c r="D1688" s="5" t="s">
        <v>265</v>
      </c>
      <c r="E1688" s="70" t="s">
        <v>13</v>
      </c>
      <c r="F1688" s="71">
        <v>4.4000000000000004</v>
      </c>
      <c r="G1688" s="71">
        <v>8.3333333333333332E-3</v>
      </c>
      <c r="H1688" s="71">
        <v>8.0000000000000002E-3</v>
      </c>
      <c r="I1688" s="71">
        <v>4.6666666666666671E-3</v>
      </c>
      <c r="J1688" s="71">
        <v>0</v>
      </c>
      <c r="K1688" s="71">
        <v>0.02</v>
      </c>
      <c r="L1688" s="71">
        <v>2.6666666666666666E-3</v>
      </c>
      <c r="M1688" s="72">
        <v>4.3666666666666666E-2</v>
      </c>
      <c r="N1688" s="23">
        <v>-0.44462121212121208</v>
      </c>
      <c r="O1688" s="16">
        <v>1.05</v>
      </c>
      <c r="P1688" s="15">
        <v>90</v>
      </c>
      <c r="Q1688" s="15">
        <f>IFERROR(Table37[[#This Row],[Total]]/Table37[[#This Row],[Mins]]*Table37[[#This Row],[Adj mins]],0)</f>
        <v>3.7428571428571424</v>
      </c>
      <c r="R1688" s="15">
        <v>0</v>
      </c>
      <c r="S1688" s="16">
        <v>0</v>
      </c>
      <c r="T1688" s="17">
        <v>0.01</v>
      </c>
      <c r="U1688" s="16">
        <v>0</v>
      </c>
      <c r="V1688" s="71">
        <v>0</v>
      </c>
      <c r="W1688" s="401" t="str">
        <f>IF(ISNA(MATCH($D1688,'My Squad'!$C$2:$C$16,0)),"","Yes")</f>
        <v/>
      </c>
    </row>
    <row r="1689" spans="1:23" ht="15.75" thickBot="1" x14ac:dyDescent="0.3">
      <c r="A1689" s="577">
        <v>134</v>
      </c>
      <c r="B1689" s="73">
        <v>13</v>
      </c>
      <c r="C1689" s="5" t="s">
        <v>37</v>
      </c>
      <c r="D1689" s="5" t="s">
        <v>230</v>
      </c>
      <c r="E1689" s="70" t="s">
        <v>13</v>
      </c>
      <c r="F1689" s="71">
        <v>5</v>
      </c>
      <c r="G1689" s="71">
        <v>6.5000000000000002E-2</v>
      </c>
      <c r="H1689" s="71">
        <v>0.15</v>
      </c>
      <c r="I1689" s="71">
        <v>5.1666666666666666E-2</v>
      </c>
      <c r="J1689" s="71">
        <v>0</v>
      </c>
      <c r="K1689" s="71">
        <v>0.2456666666666667</v>
      </c>
      <c r="L1689" s="71">
        <v>5.8000000000000003E-2</v>
      </c>
      <c r="M1689" s="72">
        <v>0.57033333333333336</v>
      </c>
      <c r="N1689" s="23">
        <v>-0.28593333333333332</v>
      </c>
      <c r="O1689" s="16">
        <v>12.933</v>
      </c>
      <c r="P1689" s="15">
        <v>90</v>
      </c>
      <c r="Q1689" s="15">
        <f>IFERROR(Table37[[#This Row],[Total]]/Table37[[#This Row],[Mins]]*Table37[[#This Row],[Adj mins]],0)</f>
        <v>3.9689167246578525</v>
      </c>
      <c r="R1689" s="15">
        <v>1.9</v>
      </c>
      <c r="S1689" s="16">
        <v>56</v>
      </c>
      <c r="T1689" s="17">
        <v>0</v>
      </c>
      <c r="U1689" s="16">
        <v>5</v>
      </c>
      <c r="V1689" s="71">
        <v>1.7</v>
      </c>
      <c r="W1689" s="401" t="str">
        <f>IF(ISNA(MATCH($D1689,'My Squad'!$C$2:$C$16,0)),"","Yes")</f>
        <v/>
      </c>
    </row>
    <row r="1690" spans="1:23" ht="15.75" thickBot="1" x14ac:dyDescent="0.3">
      <c r="A1690" s="577">
        <v>121</v>
      </c>
      <c r="B1690" s="73">
        <v>13</v>
      </c>
      <c r="C1690" s="5" t="s">
        <v>37</v>
      </c>
      <c r="D1690" s="5" t="s">
        <v>1503</v>
      </c>
      <c r="E1690" s="70" t="s">
        <v>13</v>
      </c>
      <c r="F1690" s="71">
        <v>5.4</v>
      </c>
      <c r="G1690" s="71">
        <v>9.6666666666666665E-2</v>
      </c>
      <c r="H1690" s="71">
        <v>6.5000000000000002E-2</v>
      </c>
      <c r="I1690" s="71">
        <v>2.1333333333333333E-2</v>
      </c>
      <c r="J1690" s="71">
        <v>0</v>
      </c>
      <c r="K1690" s="71">
        <v>8.8999999999999996E-2</v>
      </c>
      <c r="L1690" s="71">
        <v>3.1666666666666669E-2</v>
      </c>
      <c r="M1690" s="72">
        <v>0.30366666666666664</v>
      </c>
      <c r="N1690" s="23">
        <v>-0.31413580246913581</v>
      </c>
      <c r="O1690" s="16">
        <v>4.8746666666666663</v>
      </c>
      <c r="P1690" s="15">
        <v>90</v>
      </c>
      <c r="Q1690" s="15">
        <f>IFERROR(Table37[[#This Row],[Total]]/Table37[[#This Row],[Mins]]*Table37[[#This Row],[Adj mins]],0)</f>
        <v>5.6065371991247268</v>
      </c>
      <c r="R1690" s="15">
        <v>1</v>
      </c>
      <c r="S1690" s="16">
        <v>13</v>
      </c>
      <c r="T1690" s="17">
        <v>1E-3</v>
      </c>
      <c r="U1690" s="16">
        <v>7</v>
      </c>
      <c r="V1690" s="71">
        <v>1</v>
      </c>
      <c r="W1690" s="401" t="str">
        <f>IF(ISNA(MATCH($D1690,'My Squad'!$C$2:$C$16,0)),"","Yes")</f>
        <v/>
      </c>
    </row>
    <row r="1691" spans="1:23" ht="15.75" thickBot="1" x14ac:dyDescent="0.3">
      <c r="A1691" s="577">
        <v>136</v>
      </c>
      <c r="B1691" s="73">
        <v>13</v>
      </c>
      <c r="C1691" s="5" t="s">
        <v>37</v>
      </c>
      <c r="D1691" s="5" t="s">
        <v>38</v>
      </c>
      <c r="E1691" s="70" t="s">
        <v>13</v>
      </c>
      <c r="F1691" s="71">
        <v>6.5</v>
      </c>
      <c r="G1691" s="71">
        <v>1.585</v>
      </c>
      <c r="H1691" s="71">
        <v>0.87</v>
      </c>
      <c r="I1691" s="71">
        <v>0.32100000000000001</v>
      </c>
      <c r="J1691" s="71">
        <v>0</v>
      </c>
      <c r="K1691" s="71">
        <v>1.7146666666666666</v>
      </c>
      <c r="L1691" s="71">
        <v>0.5</v>
      </c>
      <c r="M1691" s="72">
        <v>4.9906666666666668</v>
      </c>
      <c r="N1691" s="23">
        <v>0.46010256410256412</v>
      </c>
      <c r="O1691" s="16">
        <v>80.658666666666662</v>
      </c>
      <c r="P1691" s="15">
        <v>90</v>
      </c>
      <c r="Q1691" s="15">
        <f>IFERROR(Table37[[#This Row],[Total]]/Table37[[#This Row],[Mins]]*Table37[[#This Row],[Adj mins]],0)</f>
        <v>5.5686514365061006</v>
      </c>
      <c r="R1691" s="15">
        <v>8.1999999999999993</v>
      </c>
      <c r="S1691" s="16">
        <v>82</v>
      </c>
      <c r="T1691" s="17">
        <v>6.3E-2</v>
      </c>
      <c r="U1691" s="16">
        <v>34</v>
      </c>
      <c r="V1691" s="71">
        <v>3.8</v>
      </c>
      <c r="W1691" s="401" t="str">
        <f>IF(ISNA(MATCH($D1691,'My Squad'!$C$2:$C$16,0)),"","Yes")</f>
        <v/>
      </c>
    </row>
    <row r="1692" spans="1:23" ht="15.75" thickBot="1" x14ac:dyDescent="0.3">
      <c r="A1692" s="577">
        <v>113</v>
      </c>
      <c r="B1692" s="73">
        <v>13</v>
      </c>
      <c r="C1692" s="5" t="s">
        <v>37</v>
      </c>
      <c r="D1692" s="5" t="s">
        <v>163</v>
      </c>
      <c r="E1692" s="70" t="s">
        <v>13</v>
      </c>
      <c r="F1692" s="71">
        <v>5.4</v>
      </c>
      <c r="G1692" s="71">
        <v>0.185</v>
      </c>
      <c r="H1692" s="71">
        <v>0.14499999999999999</v>
      </c>
      <c r="I1692" s="71">
        <v>6.2666666666666662E-2</v>
      </c>
      <c r="J1692" s="71">
        <v>0</v>
      </c>
      <c r="K1692" s="71">
        <v>0.29333333333333333</v>
      </c>
      <c r="L1692" s="71">
        <v>4.8333333333333332E-2</v>
      </c>
      <c r="M1692" s="72">
        <v>0.73433333333333328</v>
      </c>
      <c r="N1692" s="23">
        <v>-0.23438271604938271</v>
      </c>
      <c r="O1692" s="16">
        <v>13.935333333333332</v>
      </c>
      <c r="P1692" s="15">
        <v>90</v>
      </c>
      <c r="Q1692" s="15">
        <f>IFERROR(Table37[[#This Row],[Total]]/Table37[[#This Row],[Mins]]*Table37[[#This Row],[Adj mins]],0)</f>
        <v>4.7426206764579248</v>
      </c>
      <c r="R1692" s="15">
        <v>1.5</v>
      </c>
      <c r="S1692" s="16">
        <v>27</v>
      </c>
      <c r="T1692" s="17">
        <v>4.0000000000000001E-3</v>
      </c>
      <c r="U1692" s="16">
        <v>14</v>
      </c>
      <c r="V1692" s="71">
        <v>2.8</v>
      </c>
      <c r="W1692" s="401" t="str">
        <f>IF(ISNA(MATCH($D1692,'My Squad'!$C$2:$C$16,0)),"","Yes")</f>
        <v/>
      </c>
    </row>
    <row r="1693" spans="1:23" ht="15.75" thickBot="1" x14ac:dyDescent="0.3">
      <c r="A1693" s="577">
        <v>132</v>
      </c>
      <c r="B1693" s="73">
        <v>13</v>
      </c>
      <c r="C1693" s="5" t="s">
        <v>37</v>
      </c>
      <c r="D1693" s="5" t="s">
        <v>315</v>
      </c>
      <c r="E1693" s="70" t="s">
        <v>13</v>
      </c>
      <c r="F1693" s="71">
        <v>6.5</v>
      </c>
      <c r="G1693" s="71">
        <v>0</v>
      </c>
      <c r="H1693" s="71">
        <v>0</v>
      </c>
      <c r="I1693" s="71">
        <v>0</v>
      </c>
      <c r="J1693" s="71">
        <v>0</v>
      </c>
      <c r="K1693" s="71">
        <v>0</v>
      </c>
      <c r="L1693" s="71">
        <v>0</v>
      </c>
      <c r="M1693" s="72">
        <v>0</v>
      </c>
      <c r="N1693" s="23">
        <v>-0.30769230769230771</v>
      </c>
      <c r="O1693" s="16">
        <v>0</v>
      </c>
      <c r="P1693" s="15">
        <v>90</v>
      </c>
      <c r="Q1693" s="15">
        <f>IFERROR(Table37[[#This Row],[Total]]/Table37[[#This Row],[Mins]]*Table37[[#This Row],[Adj mins]],0)</f>
        <v>0</v>
      </c>
      <c r="R1693" s="15">
        <v>0</v>
      </c>
      <c r="S1693" s="16" t="s">
        <v>374</v>
      </c>
      <c r="T1693" s="17">
        <v>0</v>
      </c>
      <c r="U1693" s="16">
        <v>0</v>
      </c>
      <c r="V1693" s="71">
        <v>0</v>
      </c>
      <c r="W1693" s="401" t="str">
        <f>IF(ISNA(MATCH($D1693,'My Squad'!$C$2:$C$16,0)),"","Yes")</f>
        <v/>
      </c>
    </row>
    <row r="1694" spans="1:23" ht="15.75" thickBot="1" x14ac:dyDescent="0.3">
      <c r="A1694" s="577">
        <v>595</v>
      </c>
      <c r="B1694" s="73">
        <v>13</v>
      </c>
      <c r="C1694" s="5" t="s">
        <v>37</v>
      </c>
      <c r="D1694" s="5" t="s">
        <v>1504</v>
      </c>
      <c r="E1694" s="70" t="s">
        <v>13</v>
      </c>
      <c r="F1694" s="71">
        <v>5.4</v>
      </c>
      <c r="G1694" s="71">
        <v>0</v>
      </c>
      <c r="H1694" s="71">
        <v>0</v>
      </c>
      <c r="I1694" s="71">
        <v>0</v>
      </c>
      <c r="J1694" s="71">
        <v>0</v>
      </c>
      <c r="K1694" s="71">
        <v>0</v>
      </c>
      <c r="L1694" s="71">
        <v>0</v>
      </c>
      <c r="M1694" s="72">
        <v>0</v>
      </c>
      <c r="N1694" s="23">
        <v>-0.37037037037037035</v>
      </c>
      <c r="O1694" s="16">
        <v>0</v>
      </c>
      <c r="P1694" s="15">
        <v>90</v>
      </c>
      <c r="Q1694" s="15">
        <f>IFERROR(Table37[[#This Row],[Total]]/Table37[[#This Row],[Mins]]*Table37[[#This Row],[Adj mins]],0)</f>
        <v>0</v>
      </c>
      <c r="R1694" s="15">
        <v>0.3</v>
      </c>
      <c r="S1694" s="16">
        <v>12</v>
      </c>
      <c r="T1694" s="17">
        <v>0</v>
      </c>
      <c r="U1694" s="16">
        <v>2</v>
      </c>
      <c r="V1694" s="71">
        <v>1</v>
      </c>
      <c r="W1694" s="401" t="str">
        <f>IF(ISNA(MATCH($D1694,'My Squad'!$C$2:$C$16,0)),"","Yes")</f>
        <v/>
      </c>
    </row>
    <row r="1695" spans="1:23" ht="15.75" thickBot="1" x14ac:dyDescent="0.3">
      <c r="A1695" s="577">
        <v>618</v>
      </c>
      <c r="B1695" s="73">
        <v>13</v>
      </c>
      <c r="C1695" s="5" t="s">
        <v>37</v>
      </c>
      <c r="D1695" s="5" t="s">
        <v>1505</v>
      </c>
      <c r="E1695" s="70" t="s">
        <v>13</v>
      </c>
      <c r="F1695" s="71">
        <v>5.5</v>
      </c>
      <c r="G1695" s="71">
        <v>1.4866666666666666</v>
      </c>
      <c r="H1695" s="71">
        <v>0.75900000000000001</v>
      </c>
      <c r="I1695" s="71">
        <v>0.26233333333333331</v>
      </c>
      <c r="J1695" s="71">
        <v>0</v>
      </c>
      <c r="K1695" s="71">
        <v>1.3963333333333334</v>
      </c>
      <c r="L1695" s="71">
        <v>0.23699999999999999</v>
      </c>
      <c r="M1695" s="72">
        <v>4.1413333333333338</v>
      </c>
      <c r="N1695" s="23">
        <v>0.38933333333333342</v>
      </c>
      <c r="O1695" s="16">
        <v>66.811999999999998</v>
      </c>
      <c r="P1695" s="15">
        <v>90</v>
      </c>
      <c r="Q1695" s="15">
        <f>IFERROR(Table37[[#This Row],[Total]]/Table37[[#This Row],[Mins]]*Table37[[#This Row],[Adj mins]],0)</f>
        <v>5.5786385679219306</v>
      </c>
      <c r="R1695" s="15">
        <v>5</v>
      </c>
      <c r="S1695" s="16">
        <v>56</v>
      </c>
      <c r="T1695" s="17">
        <v>1.3000000000000001E-2</v>
      </c>
      <c r="U1695" s="16">
        <v>36</v>
      </c>
      <c r="V1695" s="71">
        <v>4.5</v>
      </c>
      <c r="W1695" s="401" t="str">
        <f>IF(ISNA(MATCH($D1695,'My Squad'!$C$2:$C$16,0)),"","Yes")</f>
        <v/>
      </c>
    </row>
    <row r="1696" spans="1:23" ht="15.75" thickBot="1" x14ac:dyDescent="0.3">
      <c r="A1696" s="577">
        <v>629</v>
      </c>
      <c r="B1696" s="73">
        <v>13</v>
      </c>
      <c r="C1696" s="5" t="s">
        <v>37</v>
      </c>
      <c r="D1696" s="5" t="s">
        <v>1506</v>
      </c>
      <c r="E1696" s="70" t="s">
        <v>13</v>
      </c>
      <c r="F1696" s="71">
        <v>5.5</v>
      </c>
      <c r="G1696" s="71">
        <v>0</v>
      </c>
      <c r="H1696" s="71">
        <v>0</v>
      </c>
      <c r="I1696" s="71">
        <v>0</v>
      </c>
      <c r="J1696" s="71">
        <v>0</v>
      </c>
      <c r="K1696" s="71">
        <v>0</v>
      </c>
      <c r="L1696" s="71">
        <v>0</v>
      </c>
      <c r="M1696" s="72">
        <v>0</v>
      </c>
      <c r="N1696" s="23">
        <v>-0.36363636363636365</v>
      </c>
      <c r="O1696" s="16">
        <v>0</v>
      </c>
      <c r="P1696" s="15">
        <v>90</v>
      </c>
      <c r="Q1696" s="15">
        <f>IFERROR(Table37[[#This Row],[Total]]/Table37[[#This Row],[Mins]]*Table37[[#This Row],[Adj mins]],0)</f>
        <v>0</v>
      </c>
      <c r="R1696" s="15">
        <v>0</v>
      </c>
      <c r="S1696" s="16" t="s">
        <v>374</v>
      </c>
      <c r="T1696" s="17">
        <v>0</v>
      </c>
      <c r="U1696" s="16">
        <v>0</v>
      </c>
      <c r="V1696" s="71">
        <v>0</v>
      </c>
      <c r="W1696" s="401" t="str">
        <f>IF(ISNA(MATCH($D1696,'My Squad'!$C$2:$C$16,0)),"","Yes")</f>
        <v/>
      </c>
    </row>
    <row r="1697" spans="1:23" ht="15.75" thickBot="1" x14ac:dyDescent="0.3">
      <c r="A1697" s="577">
        <v>600</v>
      </c>
      <c r="B1697" s="73">
        <v>13</v>
      </c>
      <c r="C1697" s="5" t="s">
        <v>37</v>
      </c>
      <c r="D1697" s="5" t="s">
        <v>1507</v>
      </c>
      <c r="E1697" s="70" t="s">
        <v>13</v>
      </c>
      <c r="F1697" s="71">
        <v>5</v>
      </c>
      <c r="G1697" s="71">
        <v>0.23333333333333334</v>
      </c>
      <c r="H1697" s="71">
        <v>0.18099999999999999</v>
      </c>
      <c r="I1697" s="71">
        <v>0.105</v>
      </c>
      <c r="J1697" s="71">
        <v>0</v>
      </c>
      <c r="K1697" s="71">
        <v>0.50666666666666671</v>
      </c>
      <c r="L1697" s="71">
        <v>8.3000000000000004E-2</v>
      </c>
      <c r="M1697" s="72">
        <v>1.109</v>
      </c>
      <c r="N1697" s="23">
        <v>-0.1782</v>
      </c>
      <c r="O1697" s="16">
        <v>25.282</v>
      </c>
      <c r="P1697" s="15">
        <v>90</v>
      </c>
      <c r="Q1697" s="15">
        <f>IFERROR(Table37[[#This Row],[Total]]/Table37[[#This Row],[Mins]]*Table37[[#This Row],[Adj mins]],0)</f>
        <v>3.9478680484138908</v>
      </c>
      <c r="R1697" s="15">
        <v>4.0999999999999996</v>
      </c>
      <c r="S1697" s="16">
        <v>53</v>
      </c>
      <c r="T1697" s="17">
        <v>0</v>
      </c>
      <c r="U1697" s="16">
        <v>12</v>
      </c>
      <c r="V1697" s="71">
        <v>1.7</v>
      </c>
      <c r="W1697" s="401" t="str">
        <f>IF(ISNA(MATCH($D1697,'My Squad'!$C$2:$C$16,0)),"","Yes")</f>
        <v/>
      </c>
    </row>
    <row r="1698" spans="1:23" ht="15.75" thickBot="1" x14ac:dyDescent="0.3">
      <c r="A1698" s="577">
        <v>140</v>
      </c>
      <c r="B1698" s="73">
        <v>13</v>
      </c>
      <c r="C1698" s="5" t="s">
        <v>37</v>
      </c>
      <c r="D1698" s="5" t="s">
        <v>1508</v>
      </c>
      <c r="E1698" s="70" t="s">
        <v>13</v>
      </c>
      <c r="F1698" s="71">
        <v>4.5</v>
      </c>
      <c r="G1698" s="71">
        <v>0</v>
      </c>
      <c r="H1698" s="71">
        <v>0</v>
      </c>
      <c r="I1698" s="71">
        <v>0</v>
      </c>
      <c r="J1698" s="71">
        <v>0</v>
      </c>
      <c r="K1698" s="71">
        <v>0</v>
      </c>
      <c r="L1698" s="71">
        <v>0</v>
      </c>
      <c r="M1698" s="72">
        <v>0</v>
      </c>
      <c r="N1698" s="23">
        <v>-0.44444444444444442</v>
      </c>
      <c r="O1698" s="16">
        <v>0</v>
      </c>
      <c r="P1698" s="15">
        <v>90</v>
      </c>
      <c r="Q1698" s="15">
        <f>IFERROR(Table37[[#This Row],[Total]]/Table37[[#This Row],[Mins]]*Table37[[#This Row],[Adj mins]],0)</f>
        <v>0</v>
      </c>
      <c r="R1698" s="15">
        <v>0</v>
      </c>
      <c r="S1698" s="16" t="s">
        <v>374</v>
      </c>
      <c r="T1698" s="17">
        <v>1E-3</v>
      </c>
      <c r="U1698" s="16">
        <v>0</v>
      </c>
      <c r="V1698" s="71">
        <v>0</v>
      </c>
      <c r="W1698" s="401" t="str">
        <f>IF(ISNA(MATCH($D1698,'My Squad'!$C$2:$C$16,0)),"","Yes")</f>
        <v/>
      </c>
    </row>
    <row r="1699" spans="1:23" ht="15.75" thickBot="1" x14ac:dyDescent="0.3">
      <c r="A1699" s="577">
        <v>148</v>
      </c>
      <c r="B1699" s="73">
        <v>13</v>
      </c>
      <c r="C1699" s="5" t="s">
        <v>37</v>
      </c>
      <c r="D1699" s="5" t="s">
        <v>316</v>
      </c>
      <c r="E1699" s="70" t="s">
        <v>15</v>
      </c>
      <c r="F1699" s="71">
        <v>5.9</v>
      </c>
      <c r="G1699" s="71">
        <v>2.1560000000000001</v>
      </c>
      <c r="H1699" s="71">
        <v>0.38800000000000001</v>
      </c>
      <c r="I1699" s="71">
        <v>0</v>
      </c>
      <c r="J1699" s="71">
        <v>0</v>
      </c>
      <c r="K1699" s="71">
        <v>1.5026666666666666</v>
      </c>
      <c r="L1699" s="71">
        <v>0.82566666666666666</v>
      </c>
      <c r="M1699" s="72">
        <v>4.8723333333333336</v>
      </c>
      <c r="N1699" s="23">
        <v>0.48683615819209042</v>
      </c>
      <c r="O1699" s="16">
        <v>70.709666666666664</v>
      </c>
      <c r="P1699" s="15">
        <v>90</v>
      </c>
      <c r="Q1699" s="15">
        <f>IFERROR(Table37[[#This Row],[Total]]/Table37[[#This Row],[Mins]]*Table37[[#This Row],[Adj mins]],0)</f>
        <v>6.2015565999934008</v>
      </c>
      <c r="R1699" s="15">
        <v>8.3000000000000007</v>
      </c>
      <c r="S1699" s="16">
        <v>83</v>
      </c>
      <c r="T1699" s="17">
        <v>0.19699999999999998</v>
      </c>
      <c r="U1699" s="16">
        <v>57</v>
      </c>
      <c r="V1699" s="71">
        <v>6.3</v>
      </c>
      <c r="W1699" s="401" t="str">
        <f>IF(ISNA(MATCH($D1699,'My Squad'!$C$2:$C$16,0)),"","Yes")</f>
        <v/>
      </c>
    </row>
    <row r="1700" spans="1:23" ht="15.75" thickBot="1" x14ac:dyDescent="0.3">
      <c r="A1700" s="577">
        <v>123</v>
      </c>
      <c r="B1700" s="73">
        <v>13</v>
      </c>
      <c r="C1700" s="5" t="s">
        <v>37</v>
      </c>
      <c r="D1700" s="5" t="s">
        <v>44</v>
      </c>
      <c r="E1700" s="70" t="s">
        <v>15</v>
      </c>
      <c r="F1700" s="71">
        <v>5.5</v>
      </c>
      <c r="G1700" s="71">
        <v>0.54133333333333333</v>
      </c>
      <c r="H1700" s="71">
        <v>9.8000000000000004E-2</v>
      </c>
      <c r="I1700" s="71">
        <v>0</v>
      </c>
      <c r="J1700" s="71">
        <v>0</v>
      </c>
      <c r="K1700" s="71">
        <v>0.44800000000000001</v>
      </c>
      <c r="L1700" s="71">
        <v>0.21966666666666668</v>
      </c>
      <c r="M1700" s="72">
        <v>1.3069999999999999</v>
      </c>
      <c r="N1700" s="23">
        <v>-0.126</v>
      </c>
      <c r="O1700" s="16">
        <v>20.982333333333333</v>
      </c>
      <c r="P1700" s="15">
        <v>90</v>
      </c>
      <c r="Q1700" s="15">
        <f>IFERROR(Table37[[#This Row],[Total]]/Table37[[#This Row],[Mins]]*Table37[[#This Row],[Adj mins]],0)</f>
        <v>5.6061448520183639</v>
      </c>
      <c r="R1700" s="15">
        <v>1.1000000000000001</v>
      </c>
      <c r="S1700" s="16">
        <v>20</v>
      </c>
      <c r="T1700" s="17">
        <v>4.0000000000000001E-3</v>
      </c>
      <c r="U1700" s="16">
        <v>11</v>
      </c>
      <c r="V1700" s="71">
        <v>2.2000000000000002</v>
      </c>
      <c r="W1700" s="401" t="str">
        <f>IF(ISNA(MATCH($D1700,'My Squad'!$C$2:$C$16,0)),"","Yes")</f>
        <v/>
      </c>
    </row>
    <row r="1701" spans="1:23" ht="15.75" thickBot="1" x14ac:dyDescent="0.3">
      <c r="A1701" s="577">
        <v>129</v>
      </c>
      <c r="B1701" s="73">
        <v>13</v>
      </c>
      <c r="C1701" s="5" t="s">
        <v>37</v>
      </c>
      <c r="D1701" s="5" t="s">
        <v>54</v>
      </c>
      <c r="E1701" s="70" t="s">
        <v>15</v>
      </c>
      <c r="F1701" s="71">
        <v>5.4</v>
      </c>
      <c r="G1701" s="71">
        <v>1.6453333333333333</v>
      </c>
      <c r="H1701" s="71">
        <v>0.76700000000000002</v>
      </c>
      <c r="I1701" s="71">
        <v>0</v>
      </c>
      <c r="J1701" s="71">
        <v>0</v>
      </c>
      <c r="K1701" s="71">
        <v>1.6226666666666667</v>
      </c>
      <c r="L1701" s="71">
        <v>0.84433333333333338</v>
      </c>
      <c r="M1701" s="72">
        <v>4.8793333333333333</v>
      </c>
      <c r="N1701" s="23">
        <v>0.53320987654320984</v>
      </c>
      <c r="O1701" s="16">
        <v>79.759333333333331</v>
      </c>
      <c r="P1701" s="15">
        <v>90</v>
      </c>
      <c r="Q1701" s="15">
        <f>IFERROR(Table37[[#This Row],[Total]]/Table37[[#This Row],[Mins]]*Table37[[#This Row],[Adj mins]],0)</f>
        <v>5.5058133217429095</v>
      </c>
      <c r="R1701" s="15">
        <v>3.1</v>
      </c>
      <c r="S1701" s="16">
        <v>70</v>
      </c>
      <c r="T1701" s="17">
        <v>7.0000000000000007E-2</v>
      </c>
      <c r="U1701" s="16">
        <v>19</v>
      </c>
      <c r="V1701" s="71">
        <v>4.8</v>
      </c>
      <c r="W1701" s="401" t="str">
        <f>IF(ISNA(MATCH($D1701,'My Squad'!$C$2:$C$16,0)),"","Yes")</f>
        <v/>
      </c>
    </row>
    <row r="1702" spans="1:23" ht="15.75" thickBot="1" x14ac:dyDescent="0.3">
      <c r="A1702" s="577">
        <v>581</v>
      </c>
      <c r="B1702" s="73">
        <v>13</v>
      </c>
      <c r="C1702" s="5" t="s">
        <v>51</v>
      </c>
      <c r="D1702" s="5" t="s">
        <v>1057</v>
      </c>
      <c r="E1702" s="70" t="s">
        <v>16</v>
      </c>
      <c r="F1702" s="71">
        <v>4.3</v>
      </c>
      <c r="G1702" s="71">
        <v>0</v>
      </c>
      <c r="H1702" s="71">
        <v>0</v>
      </c>
      <c r="I1702" s="71">
        <v>3.9000000000000007E-2</v>
      </c>
      <c r="J1702" s="71">
        <v>3.6666666666666667E-2</v>
      </c>
      <c r="K1702" s="71">
        <v>8.3333333333333329E-2</v>
      </c>
      <c r="L1702" s="71">
        <v>8.9999999999999993E-3</v>
      </c>
      <c r="M1702" s="72">
        <v>0.16800000000000001</v>
      </c>
      <c r="N1702" s="23">
        <v>-0.42604651162790702</v>
      </c>
      <c r="O1702" s="16">
        <v>3.9056666666666668</v>
      </c>
      <c r="P1702" s="15">
        <v>90</v>
      </c>
      <c r="Q1702" s="15">
        <f>IFERROR(Table37[[#This Row],[Total]]/Table37[[#This Row],[Mins]]*Table37[[#This Row],[Adj mins]],0)</f>
        <v>3.8712981138516689</v>
      </c>
      <c r="R1702" s="15">
        <v>0</v>
      </c>
      <c r="S1702" s="16">
        <v>0</v>
      </c>
      <c r="T1702" s="17">
        <v>2E-3</v>
      </c>
      <c r="U1702" s="16">
        <v>0</v>
      </c>
      <c r="V1702" s="71">
        <v>0</v>
      </c>
      <c r="W1702" s="401" t="str">
        <f>IF(ISNA(MATCH($D1702,'My Squad'!$C$2:$C$16,0)),"","Yes")</f>
        <v/>
      </c>
    </row>
    <row r="1703" spans="1:23" ht="15.75" thickBot="1" x14ac:dyDescent="0.3">
      <c r="A1703" s="577">
        <v>185</v>
      </c>
      <c r="B1703" s="73">
        <v>13</v>
      </c>
      <c r="C1703" s="5" t="s">
        <v>51</v>
      </c>
      <c r="D1703" s="5" t="s">
        <v>73</v>
      </c>
      <c r="E1703" s="70" t="s">
        <v>16</v>
      </c>
      <c r="F1703" s="71">
        <v>4.7</v>
      </c>
      <c r="G1703" s="71">
        <v>0</v>
      </c>
      <c r="H1703" s="71">
        <v>0</v>
      </c>
      <c r="I1703" s="71">
        <v>0.65733333333333333</v>
      </c>
      <c r="J1703" s="71">
        <v>0.73899999999999999</v>
      </c>
      <c r="K1703" s="71">
        <v>1.7989999999999999</v>
      </c>
      <c r="L1703" s="71">
        <v>0.24466666666666667</v>
      </c>
      <c r="M1703" s="72">
        <v>3.44</v>
      </c>
      <c r="N1703" s="23">
        <v>0.30638297872340425</v>
      </c>
      <c r="O1703" s="16">
        <v>85.510333333333335</v>
      </c>
      <c r="P1703" s="15">
        <v>90</v>
      </c>
      <c r="Q1703" s="15">
        <f>IFERROR(Table37[[#This Row],[Total]]/Table37[[#This Row],[Mins]]*Table37[[#This Row],[Adj mins]],0)</f>
        <v>3.6206150523718379</v>
      </c>
      <c r="R1703" s="15">
        <v>9</v>
      </c>
      <c r="S1703" s="16">
        <v>90</v>
      </c>
      <c r="T1703" s="17">
        <v>0.11800000000000001</v>
      </c>
      <c r="U1703" s="16">
        <v>39</v>
      </c>
      <c r="V1703" s="71">
        <v>4.3</v>
      </c>
      <c r="W1703" s="401" t="str">
        <f>IF(ISNA(MATCH($D1703,'My Squad'!$C$2:$C$16,0)),"","Yes")</f>
        <v>Yes</v>
      </c>
    </row>
    <row r="1704" spans="1:23" ht="15.75" thickBot="1" x14ac:dyDescent="0.3">
      <c r="A1704" s="577">
        <v>154</v>
      </c>
      <c r="B1704" s="73">
        <v>13</v>
      </c>
      <c r="C1704" s="5" t="s">
        <v>51</v>
      </c>
      <c r="D1704" s="5" t="s">
        <v>1509</v>
      </c>
      <c r="E1704" s="70" t="s">
        <v>16</v>
      </c>
      <c r="F1704" s="71">
        <v>4</v>
      </c>
      <c r="G1704" s="71">
        <v>0</v>
      </c>
      <c r="H1704" s="71">
        <v>0</v>
      </c>
      <c r="I1704" s="71">
        <v>-1.0000000000000002E-3</v>
      </c>
      <c r="J1704" s="71">
        <v>2E-3</v>
      </c>
      <c r="K1704" s="71">
        <v>4.6666666666666671E-3</v>
      </c>
      <c r="L1704" s="71">
        <v>3.3333333333333332E-4</v>
      </c>
      <c r="M1704" s="72">
        <v>6.0000000000000001E-3</v>
      </c>
      <c r="N1704" s="23">
        <v>-0.4985</v>
      </c>
      <c r="O1704" s="16">
        <v>0.18</v>
      </c>
      <c r="P1704" s="15">
        <v>90</v>
      </c>
      <c r="Q1704" s="15">
        <f>IFERROR(Table37[[#This Row],[Total]]/Table37[[#This Row],[Mins]]*Table37[[#This Row],[Adj mins]],0)</f>
        <v>3</v>
      </c>
      <c r="R1704" s="15">
        <v>0</v>
      </c>
      <c r="S1704" s="16" t="s">
        <v>374</v>
      </c>
      <c r="T1704" s="17">
        <v>3.0000000000000001E-3</v>
      </c>
      <c r="U1704" s="16">
        <v>0</v>
      </c>
      <c r="V1704" s="71">
        <v>0</v>
      </c>
      <c r="W1704" s="401" t="str">
        <f>IF(ISNA(MATCH($D1704,'My Squad'!$C$2:$C$16,0)),"","Yes")</f>
        <v/>
      </c>
    </row>
    <row r="1705" spans="1:23" ht="15.75" thickBot="1" x14ac:dyDescent="0.3">
      <c r="A1705" s="577">
        <v>167</v>
      </c>
      <c r="B1705" s="73">
        <v>13</v>
      </c>
      <c r="C1705" s="5" t="s">
        <v>51</v>
      </c>
      <c r="D1705" s="5" t="s">
        <v>209</v>
      </c>
      <c r="E1705" s="70" t="s">
        <v>14</v>
      </c>
      <c r="F1705" s="71">
        <v>4.3</v>
      </c>
      <c r="G1705" s="71">
        <v>4.8000000000000001E-2</v>
      </c>
      <c r="H1705" s="71">
        <v>1.4999999999999999E-2</v>
      </c>
      <c r="I1705" s="71">
        <v>8.8666666666666658E-2</v>
      </c>
      <c r="J1705" s="71">
        <v>0</v>
      </c>
      <c r="K1705" s="71">
        <v>0.23933333333333334</v>
      </c>
      <c r="L1705" s="71">
        <v>2.5666666666666667E-2</v>
      </c>
      <c r="M1705" s="72">
        <v>0.41666666666666669</v>
      </c>
      <c r="N1705" s="23">
        <v>-0.36821705426356588</v>
      </c>
      <c r="O1705" s="16">
        <v>12.334</v>
      </c>
      <c r="P1705" s="15">
        <v>90</v>
      </c>
      <c r="Q1705" s="15">
        <f>IFERROR(Table37[[#This Row],[Total]]/Table37[[#This Row],[Mins]]*Table37[[#This Row],[Adj mins]],0)</f>
        <v>3.0403761958813038</v>
      </c>
      <c r="R1705" s="15">
        <v>1</v>
      </c>
      <c r="S1705" s="16">
        <v>47</v>
      </c>
      <c r="T1705" s="17">
        <v>3.0000000000000001E-3</v>
      </c>
      <c r="U1705" s="16">
        <v>7</v>
      </c>
      <c r="V1705" s="71">
        <v>3.5</v>
      </c>
      <c r="W1705" s="401" t="str">
        <f>IF(ISNA(MATCH($D1705,'My Squad'!$C$2:$C$16,0)),"","Yes")</f>
        <v/>
      </c>
    </row>
    <row r="1706" spans="1:23" ht="15.75" thickBot="1" x14ac:dyDescent="0.3">
      <c r="A1706" s="577">
        <v>160</v>
      </c>
      <c r="B1706" s="73">
        <v>13</v>
      </c>
      <c r="C1706" s="5" t="s">
        <v>51</v>
      </c>
      <c r="D1706" s="5" t="s">
        <v>317</v>
      </c>
      <c r="E1706" s="70" t="s">
        <v>14</v>
      </c>
      <c r="F1706" s="71">
        <v>4.7</v>
      </c>
      <c r="G1706" s="71">
        <v>0.03</v>
      </c>
      <c r="H1706" s="71">
        <v>2.4E-2</v>
      </c>
      <c r="I1706" s="71">
        <v>3.1333333333333331E-2</v>
      </c>
      <c r="J1706" s="71">
        <v>0</v>
      </c>
      <c r="K1706" s="71">
        <v>8.4666666666666668E-2</v>
      </c>
      <c r="L1706" s="71">
        <v>1.7666666666666667E-2</v>
      </c>
      <c r="M1706" s="72">
        <v>0.18766666666666668</v>
      </c>
      <c r="N1706" s="23">
        <v>-0.38560283687943259</v>
      </c>
      <c r="O1706" s="16">
        <v>4.4356666666666671</v>
      </c>
      <c r="P1706" s="15">
        <v>90</v>
      </c>
      <c r="Q1706" s="15">
        <f>IFERROR(Table37[[#This Row],[Total]]/Table37[[#This Row],[Mins]]*Table37[[#This Row],[Adj mins]],0)</f>
        <v>3.8077703464342072</v>
      </c>
      <c r="R1706" s="15">
        <v>0</v>
      </c>
      <c r="S1706" s="16" t="s">
        <v>374</v>
      </c>
      <c r="T1706" s="17">
        <v>5.0000000000000001E-3</v>
      </c>
      <c r="U1706" s="16">
        <v>0</v>
      </c>
      <c r="V1706" s="71">
        <v>0</v>
      </c>
      <c r="W1706" s="401" t="str">
        <f>IF(ISNA(MATCH($D1706,'My Squad'!$C$2:$C$16,0)),"","Yes")</f>
        <v/>
      </c>
    </row>
    <row r="1707" spans="1:23" ht="15.75" thickBot="1" x14ac:dyDescent="0.3">
      <c r="A1707" s="577">
        <v>163</v>
      </c>
      <c r="B1707" s="73">
        <v>13</v>
      </c>
      <c r="C1707" s="5" t="s">
        <v>51</v>
      </c>
      <c r="D1707" s="5" t="s">
        <v>248</v>
      </c>
      <c r="E1707" s="70" t="s">
        <v>14</v>
      </c>
      <c r="F1707" s="71">
        <v>5</v>
      </c>
      <c r="G1707" s="71">
        <v>9.4E-2</v>
      </c>
      <c r="H1707" s="71">
        <v>0.27200000000000002</v>
      </c>
      <c r="I1707" s="71">
        <v>0.61266666666666669</v>
      </c>
      <c r="J1707" s="71">
        <v>0</v>
      </c>
      <c r="K1707" s="71">
        <v>1.476</v>
      </c>
      <c r="L1707" s="71">
        <v>0.23400000000000001</v>
      </c>
      <c r="M1707" s="72">
        <v>2.6886666666666668</v>
      </c>
      <c r="N1707" s="23">
        <v>0.13773333333333335</v>
      </c>
      <c r="O1707" s="16">
        <v>79.456000000000003</v>
      </c>
      <c r="P1707" s="15">
        <v>90</v>
      </c>
      <c r="Q1707" s="15">
        <f>IFERROR(Table37[[#This Row],[Total]]/Table37[[#This Row],[Mins]]*Table37[[#This Row],[Adj mins]],0)</f>
        <v>3.0454591220298024</v>
      </c>
      <c r="R1707" s="15">
        <v>6.7</v>
      </c>
      <c r="S1707" s="16">
        <v>75</v>
      </c>
      <c r="T1707" s="17">
        <v>4.2999999999999997E-2</v>
      </c>
      <c r="U1707" s="16">
        <v>16</v>
      </c>
      <c r="V1707" s="71">
        <v>2</v>
      </c>
      <c r="W1707" s="401" t="str">
        <f>IF(ISNA(MATCH($D1707,'My Squad'!$C$2:$C$16,0)),"","Yes")</f>
        <v/>
      </c>
    </row>
    <row r="1708" spans="1:23" ht="15.75" thickBot="1" x14ac:dyDescent="0.3">
      <c r="A1708" s="577">
        <v>162</v>
      </c>
      <c r="B1708" s="73">
        <v>13</v>
      </c>
      <c r="C1708" s="5" t="s">
        <v>51</v>
      </c>
      <c r="D1708" s="5" t="s">
        <v>131</v>
      </c>
      <c r="E1708" s="70" t="s">
        <v>14</v>
      </c>
      <c r="F1708" s="71">
        <v>4.5999999999999996</v>
      </c>
      <c r="G1708" s="71">
        <v>0.126</v>
      </c>
      <c r="H1708" s="71">
        <v>0.17199999999999999</v>
      </c>
      <c r="I1708" s="71">
        <v>0.65900000000000003</v>
      </c>
      <c r="J1708" s="71">
        <v>0</v>
      </c>
      <c r="K1708" s="71">
        <v>1.7586666666666666</v>
      </c>
      <c r="L1708" s="71">
        <v>0.185</v>
      </c>
      <c r="M1708" s="72">
        <v>2.9006666666666665</v>
      </c>
      <c r="N1708" s="23">
        <v>0.19579710144927534</v>
      </c>
      <c r="O1708" s="16">
        <v>85.352666666666664</v>
      </c>
      <c r="P1708" s="15">
        <v>90</v>
      </c>
      <c r="Q1708" s="15">
        <f>IFERROR(Table37[[#This Row],[Total]]/Table37[[#This Row],[Mins]]*Table37[[#This Row],[Adj mins]],0)</f>
        <v>3.0586039100516293</v>
      </c>
      <c r="R1708" s="15">
        <v>9</v>
      </c>
      <c r="S1708" s="16">
        <v>90</v>
      </c>
      <c r="T1708" s="17">
        <v>3.1E-2</v>
      </c>
      <c r="U1708" s="16">
        <v>21</v>
      </c>
      <c r="V1708" s="71">
        <v>2.2999999999999998</v>
      </c>
      <c r="W1708" s="401" t="str">
        <f>IF(ISNA(MATCH($D1708,'My Squad'!$C$2:$C$16,0)),"","Yes")</f>
        <v>Yes</v>
      </c>
    </row>
    <row r="1709" spans="1:23" ht="15.75" thickBot="1" x14ac:dyDescent="0.3">
      <c r="A1709" s="577">
        <v>187</v>
      </c>
      <c r="B1709" s="73">
        <v>13</v>
      </c>
      <c r="C1709" s="5" t="s">
        <v>51</v>
      </c>
      <c r="D1709" s="5" t="s">
        <v>1058</v>
      </c>
      <c r="E1709" s="70" t="s">
        <v>14</v>
      </c>
      <c r="F1709" s="71">
        <v>4.4000000000000004</v>
      </c>
      <c r="G1709" s="71">
        <v>2.8000000000000001E-2</v>
      </c>
      <c r="H1709" s="71">
        <v>1.6E-2</v>
      </c>
      <c r="I1709" s="71">
        <v>8.6333333333333345E-2</v>
      </c>
      <c r="J1709" s="71">
        <v>0</v>
      </c>
      <c r="K1709" s="71">
        <v>0.22100000000000003</v>
      </c>
      <c r="L1709" s="71">
        <v>2.1000000000000001E-2</v>
      </c>
      <c r="M1709" s="72">
        <v>0.37233333333333335</v>
      </c>
      <c r="N1709" s="23">
        <v>-0.36992424242424238</v>
      </c>
      <c r="O1709" s="16">
        <v>10.980333333333334</v>
      </c>
      <c r="P1709" s="15">
        <v>90</v>
      </c>
      <c r="Q1709" s="15">
        <f>IFERROR(Table37[[#This Row],[Total]]/Table37[[#This Row],[Mins]]*Table37[[#This Row],[Adj mins]],0)</f>
        <v>3.0518199204638594</v>
      </c>
      <c r="R1709" s="15">
        <v>1.9</v>
      </c>
      <c r="S1709" s="16">
        <v>43</v>
      </c>
      <c r="T1709" s="17">
        <v>2E-3</v>
      </c>
      <c r="U1709" s="16">
        <v>7</v>
      </c>
      <c r="V1709" s="71">
        <v>1.8</v>
      </c>
      <c r="W1709" s="401" t="str">
        <f>IF(ISNA(MATCH($D1709,'My Squad'!$C$2:$C$16,0)),"","Yes")</f>
        <v/>
      </c>
    </row>
    <row r="1710" spans="1:23" ht="15.75" thickBot="1" x14ac:dyDescent="0.3">
      <c r="A1710" s="577">
        <v>153</v>
      </c>
      <c r="B1710" s="73">
        <v>13</v>
      </c>
      <c r="C1710" s="5" t="s">
        <v>51</v>
      </c>
      <c r="D1710" s="5" t="s">
        <v>184</v>
      </c>
      <c r="E1710" s="70" t="s">
        <v>14</v>
      </c>
      <c r="F1710" s="71">
        <v>4.3</v>
      </c>
      <c r="G1710" s="71">
        <v>8.0000000000000002E-3</v>
      </c>
      <c r="H1710" s="71">
        <v>5.0000000000000001E-3</v>
      </c>
      <c r="I1710" s="71">
        <v>9.6666666666666689E-3</v>
      </c>
      <c r="J1710" s="71">
        <v>0</v>
      </c>
      <c r="K1710" s="71">
        <v>3.5000000000000003E-2</v>
      </c>
      <c r="L1710" s="71">
        <v>6.6666666666666671E-3</v>
      </c>
      <c r="M1710" s="72">
        <v>6.433333333333334E-2</v>
      </c>
      <c r="N1710" s="23">
        <v>-0.45015503875968993</v>
      </c>
      <c r="O1710" s="16">
        <v>1.7473333333333334</v>
      </c>
      <c r="P1710" s="15">
        <v>90</v>
      </c>
      <c r="Q1710" s="15">
        <f>IFERROR(Table37[[#This Row],[Total]]/Table37[[#This Row],[Mins]]*Table37[[#This Row],[Adj mins]],0)</f>
        <v>3.3136207554368564</v>
      </c>
      <c r="R1710" s="15">
        <v>0.4</v>
      </c>
      <c r="S1710" s="16">
        <v>38</v>
      </c>
      <c r="T1710" s="17">
        <v>1E-3</v>
      </c>
      <c r="U1710" s="16">
        <v>1</v>
      </c>
      <c r="V1710" s="71">
        <v>1</v>
      </c>
      <c r="W1710" s="401" t="str">
        <f>IF(ISNA(MATCH($D1710,'My Squad'!$C$2:$C$16,0)),"","Yes")</f>
        <v/>
      </c>
    </row>
    <row r="1711" spans="1:23" ht="15.75" thickBot="1" x14ac:dyDescent="0.3">
      <c r="A1711" s="577">
        <v>189</v>
      </c>
      <c r="B1711" s="73">
        <v>13</v>
      </c>
      <c r="C1711" s="5" t="s">
        <v>51</v>
      </c>
      <c r="D1711" s="5" t="s">
        <v>320</v>
      </c>
      <c r="E1711" s="70" t="s">
        <v>14</v>
      </c>
      <c r="F1711" s="71">
        <v>4.5</v>
      </c>
      <c r="G1711" s="71">
        <v>0.10199999999999999</v>
      </c>
      <c r="H1711" s="71">
        <v>0.13800000000000001</v>
      </c>
      <c r="I1711" s="71">
        <v>0.63700000000000001</v>
      </c>
      <c r="J1711" s="71">
        <v>0</v>
      </c>
      <c r="K1711" s="71">
        <v>1.4406666666666665</v>
      </c>
      <c r="L1711" s="71">
        <v>0.19400000000000001</v>
      </c>
      <c r="M1711" s="72">
        <v>2.5116666666666667</v>
      </c>
      <c r="N1711" s="23">
        <v>0.11370370370370371</v>
      </c>
      <c r="O1711" s="16">
        <v>81.333666666666673</v>
      </c>
      <c r="P1711" s="15">
        <v>90</v>
      </c>
      <c r="Q1711" s="15">
        <f>IFERROR(Table37[[#This Row],[Total]]/Table37[[#This Row],[Mins]]*Table37[[#This Row],[Adj mins]],0)</f>
        <v>2.7792918881479989</v>
      </c>
      <c r="R1711" s="15">
        <v>7.6</v>
      </c>
      <c r="S1711" s="16">
        <v>86</v>
      </c>
      <c r="T1711" s="17">
        <v>5.0000000000000001E-3</v>
      </c>
      <c r="U1711" s="16">
        <v>12</v>
      </c>
      <c r="V1711" s="71">
        <v>1.5</v>
      </c>
      <c r="W1711" s="401" t="str">
        <f>IF(ISNA(MATCH($D1711,'My Squad'!$C$2:$C$16,0)),"","Yes")</f>
        <v/>
      </c>
    </row>
    <row r="1712" spans="1:23" ht="15.75" thickBot="1" x14ac:dyDescent="0.3">
      <c r="A1712" s="577">
        <v>171</v>
      </c>
      <c r="B1712" s="73">
        <v>13</v>
      </c>
      <c r="C1712" s="5" t="s">
        <v>51</v>
      </c>
      <c r="D1712" s="5" t="s">
        <v>318</v>
      </c>
      <c r="E1712" s="70" t="s">
        <v>14</v>
      </c>
      <c r="F1712" s="71">
        <v>4.9000000000000004</v>
      </c>
      <c r="G1712" s="71">
        <v>0.17</v>
      </c>
      <c r="H1712" s="71">
        <v>7.6999999999999999E-2</v>
      </c>
      <c r="I1712" s="71">
        <v>0.29666666666666663</v>
      </c>
      <c r="J1712" s="71">
        <v>0</v>
      </c>
      <c r="K1712" s="71">
        <v>0.65466666666666662</v>
      </c>
      <c r="L1712" s="71">
        <v>8.6333333333333331E-2</v>
      </c>
      <c r="M1712" s="72">
        <v>1.2846666666666666</v>
      </c>
      <c r="N1712" s="23">
        <v>-0.14598639455782314</v>
      </c>
      <c r="O1712" s="16">
        <v>35.140999999999998</v>
      </c>
      <c r="P1712" s="15">
        <v>90</v>
      </c>
      <c r="Q1712" s="15">
        <f>IFERROR(Table37[[#This Row],[Total]]/Table37[[#This Row],[Mins]]*Table37[[#This Row],[Adj mins]],0)</f>
        <v>3.2901738709769219</v>
      </c>
      <c r="R1712" s="15">
        <v>6.7</v>
      </c>
      <c r="S1712" s="16">
        <v>86</v>
      </c>
      <c r="T1712" s="17">
        <v>1.6E-2</v>
      </c>
      <c r="U1712" s="16">
        <v>9</v>
      </c>
      <c r="V1712" s="71">
        <v>1.3</v>
      </c>
      <c r="W1712" s="401" t="str">
        <f>IF(ISNA(MATCH($D1712,'My Squad'!$C$2:$C$16,0)),"","Yes")</f>
        <v/>
      </c>
    </row>
    <row r="1713" spans="1:23" ht="15.75" thickBot="1" x14ac:dyDescent="0.3">
      <c r="A1713" s="577">
        <v>172</v>
      </c>
      <c r="B1713" s="73">
        <v>13</v>
      </c>
      <c r="C1713" s="5" t="s">
        <v>51</v>
      </c>
      <c r="D1713" s="5" t="s">
        <v>94</v>
      </c>
      <c r="E1713" s="70" t="s">
        <v>14</v>
      </c>
      <c r="F1713" s="71">
        <v>4.9000000000000004</v>
      </c>
      <c r="G1713" s="71">
        <v>0.3</v>
      </c>
      <c r="H1713" s="71">
        <v>0.436</v>
      </c>
      <c r="I1713" s="71">
        <v>0.33566666666666667</v>
      </c>
      <c r="J1713" s="71">
        <v>0</v>
      </c>
      <c r="K1713" s="71">
        <v>0.88966666666666672</v>
      </c>
      <c r="L1713" s="71">
        <v>0.32333333333333331</v>
      </c>
      <c r="M1713" s="72">
        <v>2.2846666666666668</v>
      </c>
      <c r="N1713" s="23">
        <v>5.809523809523813E-2</v>
      </c>
      <c r="O1713" s="16">
        <v>46.029666666666664</v>
      </c>
      <c r="P1713" s="15">
        <v>90</v>
      </c>
      <c r="Q1713" s="15">
        <f>IFERROR(Table37[[#This Row],[Total]]/Table37[[#This Row],[Mins]]*Table37[[#This Row],[Adj mins]],0)</f>
        <v>4.4671190319286849</v>
      </c>
      <c r="R1713" s="15">
        <v>1.6</v>
      </c>
      <c r="S1713" s="16">
        <v>71</v>
      </c>
      <c r="T1713" s="17">
        <v>3.0000000000000001E-3</v>
      </c>
      <c r="U1713" s="16">
        <v>2</v>
      </c>
      <c r="V1713" s="71">
        <v>1</v>
      </c>
      <c r="W1713" s="401" t="str">
        <f>IF(ISNA(MATCH($D1713,'My Squad'!$C$2:$C$16,0)),"","Yes")</f>
        <v/>
      </c>
    </row>
    <row r="1714" spans="1:23" ht="15.75" thickBot="1" x14ac:dyDescent="0.3">
      <c r="A1714" s="577">
        <v>168</v>
      </c>
      <c r="B1714" s="73">
        <v>13</v>
      </c>
      <c r="C1714" s="5" t="s">
        <v>51</v>
      </c>
      <c r="D1714" s="5" t="s">
        <v>87</v>
      </c>
      <c r="E1714" s="70" t="s">
        <v>13</v>
      </c>
      <c r="F1714" s="71">
        <v>4.9000000000000004</v>
      </c>
      <c r="G1714" s="71">
        <v>0.33500000000000002</v>
      </c>
      <c r="H1714" s="71">
        <v>0.53300000000000003</v>
      </c>
      <c r="I1714" s="71">
        <v>0.24566666666666667</v>
      </c>
      <c r="J1714" s="71">
        <v>0</v>
      </c>
      <c r="K1714" s="71">
        <v>1.5840000000000001</v>
      </c>
      <c r="L1714" s="71">
        <v>0.155</v>
      </c>
      <c r="M1714" s="72">
        <v>2.8526666666666665</v>
      </c>
      <c r="N1714" s="23">
        <v>0.17401360544217681</v>
      </c>
      <c r="O1714" s="16">
        <v>81.24933333333334</v>
      </c>
      <c r="P1714" s="15">
        <v>90</v>
      </c>
      <c r="Q1714" s="15">
        <f>IFERROR(Table37[[#This Row],[Total]]/Table37[[#This Row],[Mins]]*Table37[[#This Row],[Adj mins]],0)</f>
        <v>3.1599028504849263</v>
      </c>
      <c r="R1714" s="15">
        <v>6.3</v>
      </c>
      <c r="S1714" s="16">
        <v>71</v>
      </c>
      <c r="T1714" s="17">
        <v>1.2E-2</v>
      </c>
      <c r="U1714" s="16">
        <v>14</v>
      </c>
      <c r="V1714" s="71">
        <v>1.8</v>
      </c>
      <c r="W1714" s="401" t="str">
        <f>IF(ISNA(MATCH($D1714,'My Squad'!$C$2:$C$16,0)),"","Yes")</f>
        <v/>
      </c>
    </row>
    <row r="1715" spans="1:23" ht="15.75" thickBot="1" x14ac:dyDescent="0.3">
      <c r="A1715" s="577">
        <v>157</v>
      </c>
      <c r="B1715" s="73">
        <v>13</v>
      </c>
      <c r="C1715" s="5" t="s">
        <v>51</v>
      </c>
      <c r="D1715" s="5" t="s">
        <v>180</v>
      </c>
      <c r="E1715" s="70" t="s">
        <v>13</v>
      </c>
      <c r="F1715" s="71">
        <v>4.9000000000000004</v>
      </c>
      <c r="G1715" s="71">
        <v>8.666666666666667E-2</v>
      </c>
      <c r="H1715" s="71">
        <v>0.42299999999999999</v>
      </c>
      <c r="I1715" s="71">
        <v>0.24566666666666667</v>
      </c>
      <c r="J1715" s="71">
        <v>0</v>
      </c>
      <c r="K1715" s="71">
        <v>1.5203333333333333</v>
      </c>
      <c r="L1715" s="71">
        <v>8.6333333333333331E-2</v>
      </c>
      <c r="M1715" s="72">
        <v>2.3620000000000001</v>
      </c>
      <c r="N1715" s="23">
        <v>7.3877551020408175E-2</v>
      </c>
      <c r="O1715" s="16">
        <v>80.155000000000001</v>
      </c>
      <c r="P1715" s="15">
        <v>90</v>
      </c>
      <c r="Q1715" s="15">
        <f>IFERROR(Table37[[#This Row],[Total]]/Table37[[#This Row],[Mins]]*Table37[[#This Row],[Adj mins]],0)</f>
        <v>2.6521115339030628</v>
      </c>
      <c r="R1715" s="15">
        <v>8.8000000000000007</v>
      </c>
      <c r="S1715" s="16">
        <v>88</v>
      </c>
      <c r="T1715" s="17">
        <v>0.01</v>
      </c>
      <c r="U1715" s="16">
        <v>24</v>
      </c>
      <c r="V1715" s="71">
        <v>2.7</v>
      </c>
      <c r="W1715" s="401" t="str">
        <f>IF(ISNA(MATCH($D1715,'My Squad'!$C$2:$C$16,0)),"","Yes")</f>
        <v/>
      </c>
    </row>
    <row r="1716" spans="1:23" ht="15.75" thickBot="1" x14ac:dyDescent="0.3">
      <c r="A1716" s="577">
        <v>166</v>
      </c>
      <c r="B1716" s="73">
        <v>13</v>
      </c>
      <c r="C1716" s="5" t="s">
        <v>51</v>
      </c>
      <c r="D1716" s="5" t="s">
        <v>614</v>
      </c>
      <c r="E1716" s="70" t="s">
        <v>13</v>
      </c>
      <c r="F1716" s="71">
        <v>5.6</v>
      </c>
      <c r="G1716" s="71">
        <v>5.1666666666666666E-2</v>
      </c>
      <c r="H1716" s="71">
        <v>7.0999999999999994E-2</v>
      </c>
      <c r="I1716" s="71">
        <v>2.8000000000000001E-2</v>
      </c>
      <c r="J1716" s="71">
        <v>0</v>
      </c>
      <c r="K1716" s="71">
        <v>0.18633333333333332</v>
      </c>
      <c r="L1716" s="71">
        <v>2.0666666666666667E-2</v>
      </c>
      <c r="M1716" s="72">
        <v>0.35766666666666669</v>
      </c>
      <c r="N1716" s="23">
        <v>-0.29327380952380949</v>
      </c>
      <c r="O1716" s="16">
        <v>9.3729999999999993</v>
      </c>
      <c r="P1716" s="15">
        <v>90</v>
      </c>
      <c r="Q1716" s="15">
        <f>IFERROR(Table37[[#This Row],[Total]]/Table37[[#This Row],[Mins]]*Table37[[#This Row],[Adj mins]],0)</f>
        <v>3.4343326576336293</v>
      </c>
      <c r="R1716" s="15">
        <v>0.5</v>
      </c>
      <c r="S1716" s="16">
        <v>15</v>
      </c>
      <c r="T1716" s="17">
        <v>1E-3</v>
      </c>
      <c r="U1716" s="16">
        <v>3</v>
      </c>
      <c r="V1716" s="71">
        <v>1</v>
      </c>
      <c r="W1716" s="401" t="str">
        <f>IF(ISNA(MATCH($D1716,'My Squad'!$C$2:$C$16,0)),"","Yes")</f>
        <v/>
      </c>
    </row>
    <row r="1717" spans="1:23" ht="15.75" thickBot="1" x14ac:dyDescent="0.3">
      <c r="A1717" s="577">
        <v>174</v>
      </c>
      <c r="B1717" s="73">
        <v>13</v>
      </c>
      <c r="C1717" s="5" t="s">
        <v>51</v>
      </c>
      <c r="D1717" s="5" t="s">
        <v>324</v>
      </c>
      <c r="E1717" s="70" t="s">
        <v>13</v>
      </c>
      <c r="F1717" s="71">
        <v>4.5</v>
      </c>
      <c r="G1717" s="71">
        <v>1.1666666666666667E-2</v>
      </c>
      <c r="H1717" s="71">
        <v>2.7E-2</v>
      </c>
      <c r="I1717" s="71">
        <v>3.7999999999999999E-2</v>
      </c>
      <c r="J1717" s="71">
        <v>0</v>
      </c>
      <c r="K1717" s="71">
        <v>0.21666666666666667</v>
      </c>
      <c r="L1717" s="71">
        <v>9.3333333333333341E-3</v>
      </c>
      <c r="M1717" s="72">
        <v>0.30266666666666664</v>
      </c>
      <c r="N1717" s="23">
        <v>-0.37718518518518518</v>
      </c>
      <c r="O1717" s="16">
        <v>12.121666666666666</v>
      </c>
      <c r="P1717" s="15">
        <v>90</v>
      </c>
      <c r="Q1717" s="15">
        <f>IFERROR(Table37[[#This Row],[Total]]/Table37[[#This Row],[Mins]]*Table37[[#This Row],[Adj mins]],0)</f>
        <v>2.2472157294101471</v>
      </c>
      <c r="R1717" s="15">
        <v>2.2000000000000002</v>
      </c>
      <c r="S1717" s="16">
        <v>50</v>
      </c>
      <c r="T1717" s="17">
        <v>8.0000000000000002E-3</v>
      </c>
      <c r="U1717" s="16">
        <v>8</v>
      </c>
      <c r="V1717" s="71">
        <v>2</v>
      </c>
      <c r="W1717" s="401" t="str">
        <f>IF(ISNA(MATCH($D1717,'My Squad'!$C$2:$C$16,0)),"","Yes")</f>
        <v/>
      </c>
    </row>
    <row r="1718" spans="1:23" ht="15.75" thickBot="1" x14ac:dyDescent="0.3">
      <c r="A1718" s="577">
        <v>161</v>
      </c>
      <c r="B1718" s="73">
        <v>13</v>
      </c>
      <c r="C1718" s="5" t="s">
        <v>51</v>
      </c>
      <c r="D1718" s="5" t="s">
        <v>321</v>
      </c>
      <c r="E1718" s="70" t="s">
        <v>13</v>
      </c>
      <c r="F1718" s="71">
        <v>4.8</v>
      </c>
      <c r="G1718" s="71">
        <v>5.0000000000000001E-3</v>
      </c>
      <c r="H1718" s="71">
        <v>7.0000000000000001E-3</v>
      </c>
      <c r="I1718" s="71">
        <v>6.6666666666666664E-4</v>
      </c>
      <c r="J1718" s="71">
        <v>0</v>
      </c>
      <c r="K1718" s="71">
        <v>9.0000000000000011E-3</v>
      </c>
      <c r="L1718" s="71">
        <v>1.3333333333333333E-3</v>
      </c>
      <c r="M1718" s="72">
        <v>2.3E-2</v>
      </c>
      <c r="N1718" s="23">
        <v>-0.41187500000000005</v>
      </c>
      <c r="O1718" s="16">
        <v>0.42</v>
      </c>
      <c r="P1718" s="15">
        <v>90</v>
      </c>
      <c r="Q1718" s="15">
        <f>IFERROR(Table37[[#This Row],[Total]]/Table37[[#This Row],[Mins]]*Table37[[#This Row],[Adj mins]],0)</f>
        <v>4.9285714285714288</v>
      </c>
      <c r="R1718" s="15">
        <v>0</v>
      </c>
      <c r="S1718" s="16" t="s">
        <v>374</v>
      </c>
      <c r="T1718" s="17">
        <v>0</v>
      </c>
      <c r="U1718" s="16">
        <v>0</v>
      </c>
      <c r="V1718" s="71">
        <v>0</v>
      </c>
      <c r="W1718" s="401" t="str">
        <f>IF(ISNA(MATCH($D1718,'My Squad'!$C$2:$C$16,0)),"","Yes")</f>
        <v/>
      </c>
    </row>
    <row r="1719" spans="1:23" ht="15.75" thickBot="1" x14ac:dyDescent="0.3">
      <c r="A1719" s="577">
        <v>182</v>
      </c>
      <c r="B1719" s="73">
        <v>13</v>
      </c>
      <c r="C1719" s="5" t="s">
        <v>51</v>
      </c>
      <c r="D1719" s="5" t="s">
        <v>55</v>
      </c>
      <c r="E1719" s="70" t="s">
        <v>13</v>
      </c>
      <c r="F1719" s="71">
        <v>11</v>
      </c>
      <c r="G1719" s="71">
        <v>2.355</v>
      </c>
      <c r="H1719" s="71">
        <v>0.81</v>
      </c>
      <c r="I1719" s="71">
        <v>0.25233333333333335</v>
      </c>
      <c r="J1719" s="71">
        <v>0</v>
      </c>
      <c r="K1719" s="71">
        <v>1.5126666666666666</v>
      </c>
      <c r="L1719" s="71">
        <v>0.84633333333333338</v>
      </c>
      <c r="M1719" s="72">
        <v>5.7763333333333335</v>
      </c>
      <c r="N1719" s="23">
        <v>0.34330303030303033</v>
      </c>
      <c r="O1719" s="16">
        <v>80.601333333333329</v>
      </c>
      <c r="P1719" s="15">
        <v>90</v>
      </c>
      <c r="Q1719" s="15">
        <f>IFERROR(Table37[[#This Row],[Total]]/Table37[[#This Row],[Mins]]*Table37[[#This Row],[Adj mins]],0)</f>
        <v>6.4498933020132005</v>
      </c>
      <c r="R1719" s="15">
        <v>8.6</v>
      </c>
      <c r="S1719" s="16">
        <v>86</v>
      </c>
      <c r="T1719" s="17">
        <v>0.55299999999999994</v>
      </c>
      <c r="U1719" s="16">
        <v>79</v>
      </c>
      <c r="V1719" s="71">
        <v>8.8000000000000007</v>
      </c>
      <c r="W1719" s="401" t="str">
        <f>IF(ISNA(MATCH($D1719,'My Squad'!$C$2:$C$16,0)),"","Yes")</f>
        <v>Yes</v>
      </c>
    </row>
    <row r="1720" spans="1:23" ht="15.75" thickBot="1" x14ac:dyDescent="0.3">
      <c r="A1720" s="577">
        <v>621</v>
      </c>
      <c r="B1720" s="73">
        <v>13</v>
      </c>
      <c r="C1720" s="5" t="s">
        <v>51</v>
      </c>
      <c r="D1720" s="5" t="s">
        <v>1351</v>
      </c>
      <c r="E1720" s="70" t="s">
        <v>13</v>
      </c>
      <c r="F1720" s="71">
        <v>6.1</v>
      </c>
      <c r="G1720" s="71">
        <v>0.47333333333333333</v>
      </c>
      <c r="H1720" s="71">
        <v>8.7999999999999995E-2</v>
      </c>
      <c r="I1720" s="71">
        <v>6.0333333333333336E-2</v>
      </c>
      <c r="J1720" s="71">
        <v>0</v>
      </c>
      <c r="K1720" s="71">
        <v>0.42266666666666663</v>
      </c>
      <c r="L1720" s="71">
        <v>0.106</v>
      </c>
      <c r="M1720" s="72">
        <v>1.1503333333333334</v>
      </c>
      <c r="N1720" s="23">
        <v>-0.13928961748633878</v>
      </c>
      <c r="O1720" s="16">
        <v>21.007333333333332</v>
      </c>
      <c r="P1720" s="15">
        <v>90</v>
      </c>
      <c r="Q1720" s="15">
        <f>IFERROR(Table37[[#This Row],[Total]]/Table37[[#This Row],[Mins]]*Table37[[#This Row],[Adj mins]],0)</f>
        <v>4.9282790136777637</v>
      </c>
      <c r="R1720" s="15">
        <v>1.4</v>
      </c>
      <c r="S1720" s="16">
        <v>24</v>
      </c>
      <c r="T1720" s="17">
        <v>5.0000000000000001E-3</v>
      </c>
      <c r="U1720" s="16">
        <v>9</v>
      </c>
      <c r="V1720" s="71">
        <v>1.8</v>
      </c>
      <c r="W1720" s="401" t="str">
        <f>IF(ISNA(MATCH($D1720,'My Squad'!$C$2:$C$16,0)),"","Yes")</f>
        <v/>
      </c>
    </row>
    <row r="1721" spans="1:23" ht="15.75" thickBot="1" x14ac:dyDescent="0.3">
      <c r="A1721" s="577">
        <v>179</v>
      </c>
      <c r="B1721" s="73">
        <v>13</v>
      </c>
      <c r="C1721" s="5" t="s">
        <v>51</v>
      </c>
      <c r="D1721" s="5" t="s">
        <v>207</v>
      </c>
      <c r="E1721" s="70" t="s">
        <v>13</v>
      </c>
      <c r="F1721" s="71">
        <v>6.2</v>
      </c>
      <c r="G1721" s="71">
        <v>0.14166666666666666</v>
      </c>
      <c r="H1721" s="71">
        <v>0.109</v>
      </c>
      <c r="I1721" s="71">
        <v>3.6999999999999998E-2</v>
      </c>
      <c r="J1721" s="71">
        <v>0</v>
      </c>
      <c r="K1721" s="71">
        <v>0.24100000000000002</v>
      </c>
      <c r="L1721" s="71">
        <v>3.1E-2</v>
      </c>
      <c r="M1721" s="72">
        <v>0.55966666666666665</v>
      </c>
      <c r="N1721" s="23">
        <v>-0.23231182795698924</v>
      </c>
      <c r="O1721" s="16">
        <v>12.251333333333333</v>
      </c>
      <c r="P1721" s="15">
        <v>90</v>
      </c>
      <c r="Q1721" s="15">
        <f>IFERROR(Table37[[#This Row],[Total]]/Table37[[#This Row],[Mins]]*Table37[[#This Row],[Adj mins]],0)</f>
        <v>4.1113892365456817</v>
      </c>
      <c r="R1721" s="15">
        <v>1.2</v>
      </c>
      <c r="S1721" s="16">
        <v>21</v>
      </c>
      <c r="T1721" s="17">
        <v>2E-3</v>
      </c>
      <c r="U1721" s="16">
        <v>5</v>
      </c>
      <c r="V1721" s="71">
        <v>1</v>
      </c>
      <c r="W1721" s="401" t="str">
        <f>IF(ISNA(MATCH($D1721,'My Squad'!$C$2:$C$16,0)),"","Yes")</f>
        <v/>
      </c>
    </row>
    <row r="1722" spans="1:23" ht="15.75" thickBot="1" x14ac:dyDescent="0.3">
      <c r="A1722" s="577">
        <v>560</v>
      </c>
      <c r="B1722" s="73">
        <v>13</v>
      </c>
      <c r="C1722" s="5" t="s">
        <v>51</v>
      </c>
      <c r="D1722" s="5" t="s">
        <v>369</v>
      </c>
      <c r="E1722" s="70" t="s">
        <v>13</v>
      </c>
      <c r="F1722" s="71">
        <v>6.2</v>
      </c>
      <c r="G1722" s="71">
        <v>0.13</v>
      </c>
      <c r="H1722" s="71">
        <v>0.16400000000000001</v>
      </c>
      <c r="I1722" s="71">
        <v>6.1666666666666668E-2</v>
      </c>
      <c r="J1722" s="71">
        <v>0</v>
      </c>
      <c r="K1722" s="71">
        <v>0.35199999999999998</v>
      </c>
      <c r="L1722" s="71">
        <v>4.6333333333333331E-2</v>
      </c>
      <c r="M1722" s="72">
        <v>0.754</v>
      </c>
      <c r="N1722" s="23">
        <v>-0.20096774193548386</v>
      </c>
      <c r="O1722" s="16">
        <v>18.817333333333334</v>
      </c>
      <c r="P1722" s="15">
        <v>90</v>
      </c>
      <c r="Q1722" s="15">
        <f>IFERROR(Table37[[#This Row],[Total]]/Table37[[#This Row],[Mins]]*Table37[[#This Row],[Adj mins]],0)</f>
        <v>3.6062495571458939</v>
      </c>
      <c r="R1722" s="15">
        <v>4.2</v>
      </c>
      <c r="S1722" s="16">
        <v>42</v>
      </c>
      <c r="T1722" s="17">
        <v>6.0000000000000001E-3</v>
      </c>
      <c r="U1722" s="16">
        <v>14</v>
      </c>
      <c r="V1722" s="71">
        <v>1.6</v>
      </c>
      <c r="W1722" s="401" t="str">
        <f>IF(ISNA(MATCH($D1722,'My Squad'!$C$2:$C$16,0)),"","Yes")</f>
        <v/>
      </c>
    </row>
    <row r="1723" spans="1:23" ht="15.75" thickBot="1" x14ac:dyDescent="0.3">
      <c r="A1723" s="577">
        <v>177</v>
      </c>
      <c r="B1723" s="73">
        <v>13</v>
      </c>
      <c r="C1723" s="5" t="s">
        <v>51</v>
      </c>
      <c r="D1723" s="5" t="s">
        <v>323</v>
      </c>
      <c r="E1723" s="70" t="s">
        <v>13</v>
      </c>
      <c r="F1723" s="71">
        <v>6.5</v>
      </c>
      <c r="G1723" s="71">
        <v>1.0333333333333334</v>
      </c>
      <c r="H1723" s="71">
        <v>0.41599999999999998</v>
      </c>
      <c r="I1723" s="71">
        <v>0.2</v>
      </c>
      <c r="J1723" s="71">
        <v>0</v>
      </c>
      <c r="K1723" s="71">
        <v>1.3773333333333333</v>
      </c>
      <c r="L1723" s="71">
        <v>0.26766666666666666</v>
      </c>
      <c r="M1723" s="72">
        <v>3.2943333333333333</v>
      </c>
      <c r="N1723" s="23">
        <v>0.19912820512820512</v>
      </c>
      <c r="O1723" s="16">
        <v>66.253</v>
      </c>
      <c r="P1723" s="15">
        <v>90</v>
      </c>
      <c r="Q1723" s="15">
        <f>IFERROR(Table37[[#This Row],[Total]]/Table37[[#This Row],[Mins]]*Table37[[#This Row],[Adj mins]],0)</f>
        <v>4.4751181078592666</v>
      </c>
      <c r="R1723" s="15">
        <v>6.9</v>
      </c>
      <c r="S1723" s="16">
        <v>77</v>
      </c>
      <c r="T1723" s="17">
        <v>8.5999999999999993E-2</v>
      </c>
      <c r="U1723" s="16">
        <v>46</v>
      </c>
      <c r="V1723" s="71">
        <v>5.8</v>
      </c>
      <c r="W1723" s="401" t="str">
        <f>IF(ISNA(MATCH($D1723,'My Squad'!$C$2:$C$16,0)),"","Yes")</f>
        <v/>
      </c>
    </row>
    <row r="1724" spans="1:23" ht="15.75" thickBot="1" x14ac:dyDescent="0.3">
      <c r="A1724" s="577">
        <v>386</v>
      </c>
      <c r="B1724" s="73">
        <v>13</v>
      </c>
      <c r="C1724" s="5" t="s">
        <v>51</v>
      </c>
      <c r="D1724" s="5" t="s">
        <v>656</v>
      </c>
      <c r="E1724" s="70" t="s">
        <v>13</v>
      </c>
      <c r="F1724" s="71">
        <v>6.3</v>
      </c>
      <c r="G1724" s="71">
        <v>0.66833333333333333</v>
      </c>
      <c r="H1724" s="71">
        <v>0.59699999999999998</v>
      </c>
      <c r="I1724" s="71">
        <v>0.19866666666666666</v>
      </c>
      <c r="J1724" s="71">
        <v>0</v>
      </c>
      <c r="K1724" s="71">
        <v>1.4146666666666667</v>
      </c>
      <c r="L1724" s="71">
        <v>0.25233333333333335</v>
      </c>
      <c r="M1724" s="72">
        <v>3.1309999999999998</v>
      </c>
      <c r="N1724" s="23">
        <v>0.1795238095238095</v>
      </c>
      <c r="O1724" s="16">
        <v>64.668333333333337</v>
      </c>
      <c r="P1724" s="15">
        <v>90</v>
      </c>
      <c r="Q1724" s="15">
        <f>IFERROR(Table37[[#This Row],[Total]]/Table37[[#This Row],[Mins]]*Table37[[#This Row],[Adj mins]],0)</f>
        <v>4.3574650137883042</v>
      </c>
      <c r="R1724" s="15">
        <v>3.4</v>
      </c>
      <c r="S1724" s="16">
        <v>61</v>
      </c>
      <c r="T1724" s="17">
        <v>1.8000000000000002E-2</v>
      </c>
      <c r="U1724" s="16">
        <v>19</v>
      </c>
      <c r="V1724" s="71">
        <v>3.8</v>
      </c>
      <c r="W1724" s="401" t="str">
        <f>IF(ISNA(MATCH($D1724,'My Squad'!$C$2:$C$16,0)),"","Yes")</f>
        <v/>
      </c>
    </row>
    <row r="1725" spans="1:23" ht="15.75" thickBot="1" x14ac:dyDescent="0.3">
      <c r="A1725" s="577">
        <v>158</v>
      </c>
      <c r="B1725" s="73">
        <v>13</v>
      </c>
      <c r="C1725" s="5" t="s">
        <v>51</v>
      </c>
      <c r="D1725" s="5" t="s">
        <v>544</v>
      </c>
      <c r="E1725" s="70" t="s">
        <v>13</v>
      </c>
      <c r="F1725" s="71">
        <v>4.5</v>
      </c>
      <c r="G1725" s="71">
        <v>6.6666666666666671E-3</v>
      </c>
      <c r="H1725" s="71">
        <v>4.0000000000000001E-3</v>
      </c>
      <c r="I1725" s="71">
        <v>1.3333333333333333E-3</v>
      </c>
      <c r="J1725" s="71">
        <v>0</v>
      </c>
      <c r="K1725" s="71">
        <v>8.0000000000000002E-3</v>
      </c>
      <c r="L1725" s="71">
        <v>2.3333333333333335E-3</v>
      </c>
      <c r="M1725" s="72">
        <v>2.2333333333333334E-2</v>
      </c>
      <c r="N1725" s="23">
        <v>-0.43948148148148147</v>
      </c>
      <c r="O1725" s="16">
        <v>0.39</v>
      </c>
      <c r="P1725" s="15">
        <v>90</v>
      </c>
      <c r="Q1725" s="15">
        <f>IFERROR(Table37[[#This Row],[Total]]/Table37[[#This Row],[Mins]]*Table37[[#This Row],[Adj mins]],0)</f>
        <v>5.1538461538461533</v>
      </c>
      <c r="R1725" s="15">
        <v>0</v>
      </c>
      <c r="S1725" s="16">
        <v>0</v>
      </c>
      <c r="T1725" s="17">
        <v>1E-3</v>
      </c>
      <c r="U1725" s="16">
        <v>0</v>
      </c>
      <c r="V1725" s="71">
        <v>0</v>
      </c>
      <c r="W1725" s="401" t="str">
        <f>IF(ISNA(MATCH($D1725,'My Squad'!$C$2:$C$16,0)),"","Yes")</f>
        <v/>
      </c>
    </row>
    <row r="1726" spans="1:23" ht="15.75" thickBot="1" x14ac:dyDescent="0.3">
      <c r="A1726" s="577">
        <v>184</v>
      </c>
      <c r="B1726" s="73">
        <v>13</v>
      </c>
      <c r="C1726" s="5" t="s">
        <v>51</v>
      </c>
      <c r="D1726" s="5" t="s">
        <v>1510</v>
      </c>
      <c r="E1726" s="70" t="s">
        <v>13</v>
      </c>
      <c r="F1726" s="71">
        <v>4.5</v>
      </c>
      <c r="G1726" s="71">
        <v>6.6666666666666671E-3</v>
      </c>
      <c r="H1726" s="71">
        <v>8.0000000000000002E-3</v>
      </c>
      <c r="I1726" s="71">
        <v>5.3333333333333332E-3</v>
      </c>
      <c r="J1726" s="71">
        <v>0</v>
      </c>
      <c r="K1726" s="71">
        <v>2.5666666666666667E-2</v>
      </c>
      <c r="L1726" s="71">
        <v>1.3333333333333333E-3</v>
      </c>
      <c r="M1726" s="72">
        <v>4.7E-2</v>
      </c>
      <c r="N1726" s="23">
        <v>-0.434</v>
      </c>
      <c r="O1726" s="16">
        <v>1.32</v>
      </c>
      <c r="P1726" s="15">
        <v>90</v>
      </c>
      <c r="Q1726" s="15">
        <f>IFERROR(Table37[[#This Row],[Total]]/Table37[[#This Row],[Mins]]*Table37[[#This Row],[Adj mins]],0)</f>
        <v>3.2045454545454546</v>
      </c>
      <c r="R1726" s="15">
        <v>1.9</v>
      </c>
      <c r="S1726" s="16">
        <v>34</v>
      </c>
      <c r="T1726" s="17">
        <v>3.0000000000000001E-3</v>
      </c>
      <c r="U1726" s="16">
        <v>5</v>
      </c>
      <c r="V1726" s="71">
        <v>1</v>
      </c>
      <c r="W1726" s="401" t="str">
        <f>IF(ISNA(MATCH($D1726,'My Squad'!$C$2:$C$16,0)),"","Yes")</f>
        <v/>
      </c>
    </row>
    <row r="1727" spans="1:23" ht="15.75" thickBot="1" x14ac:dyDescent="0.3">
      <c r="A1727" s="577">
        <v>181</v>
      </c>
      <c r="B1727" s="73">
        <v>13</v>
      </c>
      <c r="C1727" s="5" t="s">
        <v>51</v>
      </c>
      <c r="D1727" s="5" t="s">
        <v>325</v>
      </c>
      <c r="E1727" s="70" t="s">
        <v>13</v>
      </c>
      <c r="F1727" s="71">
        <v>6</v>
      </c>
      <c r="G1727" s="71">
        <v>0.53666666666666663</v>
      </c>
      <c r="H1727" s="71">
        <v>9.0999999999999998E-2</v>
      </c>
      <c r="I1727" s="71">
        <v>5.6333333333333332E-2</v>
      </c>
      <c r="J1727" s="71">
        <v>0</v>
      </c>
      <c r="K1727" s="71">
        <v>0.35199999999999998</v>
      </c>
      <c r="L1727" s="71">
        <v>0.16666666666666666</v>
      </c>
      <c r="M1727" s="72">
        <v>1.2026666666666668</v>
      </c>
      <c r="N1727" s="23">
        <v>-0.13288888888888886</v>
      </c>
      <c r="O1727" s="16">
        <v>17.533000000000001</v>
      </c>
      <c r="P1727" s="15">
        <v>90</v>
      </c>
      <c r="Q1727" s="15">
        <f>IFERROR(Table37[[#This Row],[Total]]/Table37[[#This Row],[Mins]]*Table37[[#This Row],[Adj mins]],0)</f>
        <v>6.1735013973649684</v>
      </c>
      <c r="R1727" s="15">
        <v>1.8</v>
      </c>
      <c r="S1727" s="16">
        <v>18</v>
      </c>
      <c r="T1727" s="17">
        <v>2.7999999999999997E-2</v>
      </c>
      <c r="U1727" s="16">
        <v>14</v>
      </c>
      <c r="V1727" s="71">
        <v>1.6</v>
      </c>
      <c r="W1727" s="401" t="str">
        <f>IF(ISNA(MATCH($D1727,'My Squad'!$C$2:$C$16,0)),"","Yes")</f>
        <v/>
      </c>
    </row>
    <row r="1728" spans="1:23" ht="15.75" thickBot="1" x14ac:dyDescent="0.3">
      <c r="A1728" s="577">
        <v>165</v>
      </c>
      <c r="B1728" s="73">
        <v>13</v>
      </c>
      <c r="C1728" s="5" t="s">
        <v>51</v>
      </c>
      <c r="D1728" s="5" t="s">
        <v>290</v>
      </c>
      <c r="E1728" s="70" t="s">
        <v>15</v>
      </c>
      <c r="F1728" s="71">
        <v>5</v>
      </c>
      <c r="G1728" s="71">
        <v>0</v>
      </c>
      <c r="H1728" s="71">
        <v>0</v>
      </c>
      <c r="I1728" s="71">
        <v>0</v>
      </c>
      <c r="J1728" s="71">
        <v>0</v>
      </c>
      <c r="K1728" s="71">
        <v>3.3333333333333332E-4</v>
      </c>
      <c r="L1728" s="71">
        <v>0</v>
      </c>
      <c r="M1728" s="72">
        <v>3.3333333333333332E-4</v>
      </c>
      <c r="N1728" s="23">
        <v>-0.39993333333333336</v>
      </c>
      <c r="O1728" s="16">
        <v>0.03</v>
      </c>
      <c r="P1728" s="15">
        <v>90</v>
      </c>
      <c r="Q1728" s="15">
        <f>IFERROR(Table37[[#This Row],[Total]]/Table37[[#This Row],[Mins]]*Table37[[#This Row],[Adj mins]],0)</f>
        <v>1</v>
      </c>
      <c r="R1728" s="15">
        <v>0</v>
      </c>
      <c r="S1728" s="16" t="s">
        <v>374</v>
      </c>
      <c r="T1728" s="17">
        <v>1E-3</v>
      </c>
      <c r="U1728" s="16">
        <v>0</v>
      </c>
      <c r="V1728" s="71">
        <v>0</v>
      </c>
      <c r="W1728" s="401" t="str">
        <f>IF(ISNA(MATCH($D1728,'My Squad'!$C$2:$C$16,0)),"","Yes")</f>
        <v/>
      </c>
    </row>
    <row r="1729" spans="1:23" ht="15.75" thickBot="1" x14ac:dyDescent="0.3">
      <c r="A1729" s="577">
        <v>180</v>
      </c>
      <c r="B1729" s="73">
        <v>13</v>
      </c>
      <c r="C1729" s="5" t="s">
        <v>51</v>
      </c>
      <c r="D1729" s="5" t="s">
        <v>52</v>
      </c>
      <c r="E1729" s="70" t="s">
        <v>15</v>
      </c>
      <c r="F1729" s="71">
        <v>7.9</v>
      </c>
      <c r="G1729" s="71">
        <v>1.8333333333333333</v>
      </c>
      <c r="H1729" s="71">
        <v>0.311</v>
      </c>
      <c r="I1729" s="71">
        <v>0</v>
      </c>
      <c r="J1729" s="71">
        <v>0</v>
      </c>
      <c r="K1729" s="71">
        <v>1.3153333333333335</v>
      </c>
      <c r="L1729" s="71">
        <v>0.66866666666666663</v>
      </c>
      <c r="M1729" s="72">
        <v>4.128333333333333</v>
      </c>
      <c r="N1729" s="23">
        <v>0.26940928270042186</v>
      </c>
      <c r="O1729" s="16">
        <v>70.803333333333327</v>
      </c>
      <c r="P1729" s="15">
        <v>90</v>
      </c>
      <c r="Q1729" s="15">
        <f>IFERROR(Table37[[#This Row],[Total]]/Table37[[#This Row],[Mins]]*Table37[[#This Row],[Adj mins]],0)</f>
        <v>5.2476342921708019</v>
      </c>
      <c r="R1729" s="15">
        <v>7.7</v>
      </c>
      <c r="S1729" s="16">
        <v>77</v>
      </c>
      <c r="T1729" s="17">
        <v>0.17499999999999999</v>
      </c>
      <c r="U1729" s="16">
        <v>57</v>
      </c>
      <c r="V1729" s="71">
        <v>6.3</v>
      </c>
      <c r="W1729" s="401" t="str">
        <f>IF(ISNA(MATCH($D1729,'My Squad'!$C$2:$C$16,0)),"","Yes")</f>
        <v/>
      </c>
    </row>
    <row r="1730" spans="1:23" ht="15.75" thickBot="1" x14ac:dyDescent="0.3">
      <c r="A1730" s="577">
        <v>164</v>
      </c>
      <c r="B1730" s="73">
        <v>13</v>
      </c>
      <c r="C1730" s="5" t="s">
        <v>51</v>
      </c>
      <c r="D1730" s="5" t="s">
        <v>543</v>
      </c>
      <c r="E1730" s="70" t="s">
        <v>15</v>
      </c>
      <c r="F1730" s="71">
        <v>5.4</v>
      </c>
      <c r="G1730" s="71">
        <v>0</v>
      </c>
      <c r="H1730" s="71">
        <v>0</v>
      </c>
      <c r="I1730" s="71">
        <v>0</v>
      </c>
      <c r="J1730" s="71">
        <v>0</v>
      </c>
      <c r="K1730" s="71">
        <v>0</v>
      </c>
      <c r="L1730" s="71">
        <v>0</v>
      </c>
      <c r="M1730" s="72">
        <v>0</v>
      </c>
      <c r="N1730" s="23">
        <v>-0.37037037037037035</v>
      </c>
      <c r="O1730" s="16">
        <v>0</v>
      </c>
      <c r="P1730" s="15">
        <v>90</v>
      </c>
      <c r="Q1730" s="15">
        <f>IFERROR(Table37[[#This Row],[Total]]/Table37[[#This Row],[Mins]]*Table37[[#This Row],[Adj mins]],0)</f>
        <v>0</v>
      </c>
      <c r="R1730" s="15">
        <v>0</v>
      </c>
      <c r="S1730" s="16" t="s">
        <v>374</v>
      </c>
      <c r="T1730" s="17">
        <v>1E-3</v>
      </c>
      <c r="U1730" s="16">
        <v>0</v>
      </c>
      <c r="V1730" s="71">
        <v>0</v>
      </c>
      <c r="W1730" s="401" t="str">
        <f>IF(ISNA(MATCH($D1730,'My Squad'!$C$2:$C$16,0)),"","Yes")</f>
        <v/>
      </c>
    </row>
    <row r="1731" spans="1:23" ht="15.75" thickBot="1" x14ac:dyDescent="0.3">
      <c r="A1731" s="577">
        <v>178</v>
      </c>
      <c r="B1731" s="73">
        <v>13</v>
      </c>
      <c r="C1731" s="5" t="s">
        <v>51</v>
      </c>
      <c r="D1731" s="5" t="s">
        <v>1511</v>
      </c>
      <c r="E1731" s="70" t="s">
        <v>15</v>
      </c>
      <c r="F1731" s="71">
        <v>4.8</v>
      </c>
      <c r="G1731" s="71">
        <v>5.3333333333333332E-3</v>
      </c>
      <c r="H1731" s="71">
        <v>3.0000000000000001E-3</v>
      </c>
      <c r="I1731" s="71">
        <v>0</v>
      </c>
      <c r="J1731" s="71">
        <v>0</v>
      </c>
      <c r="K1731" s="71">
        <v>1.3666666666666666E-2</v>
      </c>
      <c r="L1731" s="71">
        <v>1.6666666666666668E-3</v>
      </c>
      <c r="M1731" s="72">
        <v>2.3666666666666666E-2</v>
      </c>
      <c r="N1731" s="23">
        <v>-0.41173611111111114</v>
      </c>
      <c r="O1731" s="16">
        <v>0.69</v>
      </c>
      <c r="P1731" s="15">
        <v>90</v>
      </c>
      <c r="Q1731" s="15">
        <f>IFERROR(Table37[[#This Row],[Total]]/Table37[[#This Row],[Mins]]*Table37[[#This Row],[Adj mins]],0)</f>
        <v>3.0869565217391308</v>
      </c>
      <c r="R1731" s="15">
        <v>0.3</v>
      </c>
      <c r="S1731" s="16">
        <v>24</v>
      </c>
      <c r="T1731" s="17">
        <v>6.0000000000000001E-3</v>
      </c>
      <c r="U1731" s="16">
        <v>1</v>
      </c>
      <c r="V1731" s="71">
        <v>1</v>
      </c>
      <c r="W1731" s="401" t="str">
        <f>IF(ISNA(MATCH($D1731,'My Squad'!$C$2:$C$16,0)),"","Yes")</f>
        <v/>
      </c>
    </row>
    <row r="1732" spans="1:23" ht="15.75" thickBot="1" x14ac:dyDescent="0.3">
      <c r="A1732" s="577">
        <v>201</v>
      </c>
      <c r="B1732" s="73">
        <v>13</v>
      </c>
      <c r="C1732" s="5" t="s">
        <v>110</v>
      </c>
      <c r="D1732" s="5" t="s">
        <v>326</v>
      </c>
      <c r="E1732" s="70" t="s">
        <v>16</v>
      </c>
      <c r="F1732" s="71">
        <v>4.4000000000000004</v>
      </c>
      <c r="G1732" s="71">
        <v>0</v>
      </c>
      <c r="H1732" s="71">
        <v>0</v>
      </c>
      <c r="I1732" s="71">
        <v>0.34266666666666667</v>
      </c>
      <c r="J1732" s="71">
        <v>0.56833333333333336</v>
      </c>
      <c r="K1732" s="71">
        <v>1.8370000000000002</v>
      </c>
      <c r="L1732" s="71">
        <v>4.766666666666667E-2</v>
      </c>
      <c r="M1732" s="72">
        <v>2.7956666666666665</v>
      </c>
      <c r="N1732" s="23">
        <v>0.18083333333333329</v>
      </c>
      <c r="O1732" s="16">
        <v>85.322666666666663</v>
      </c>
      <c r="P1732" s="15">
        <v>90</v>
      </c>
      <c r="Q1732" s="15">
        <f>IFERROR(Table37[[#This Row],[Total]]/Table37[[#This Row],[Mins]]*Table37[[#This Row],[Adj mins]],0)</f>
        <v>2.9489233029128643</v>
      </c>
      <c r="R1732" s="15">
        <v>9</v>
      </c>
      <c r="S1732" s="16">
        <v>90</v>
      </c>
      <c r="T1732" s="17">
        <v>0.10400000000000001</v>
      </c>
      <c r="U1732" s="16">
        <v>32</v>
      </c>
      <c r="V1732" s="71">
        <v>3.6</v>
      </c>
      <c r="W1732" s="401" t="str">
        <f>IF(ISNA(MATCH($D1732,'My Squad'!$C$2:$C$16,0)),"","Yes")</f>
        <v/>
      </c>
    </row>
    <row r="1733" spans="1:23" ht="15.75" thickBot="1" x14ac:dyDescent="0.3">
      <c r="A1733" s="577">
        <v>209</v>
      </c>
      <c r="B1733" s="73">
        <v>13</v>
      </c>
      <c r="C1733" s="5" t="s">
        <v>110</v>
      </c>
      <c r="D1733" s="5" t="s">
        <v>289</v>
      </c>
      <c r="E1733" s="70" t="s">
        <v>16</v>
      </c>
      <c r="F1733" s="71">
        <v>4</v>
      </c>
      <c r="G1733" s="71">
        <v>0</v>
      </c>
      <c r="H1733" s="71">
        <v>0</v>
      </c>
      <c r="I1733" s="71">
        <v>-1.3333333333333333E-3</v>
      </c>
      <c r="J1733" s="71">
        <v>1E-3</v>
      </c>
      <c r="K1733" s="71">
        <v>2.6666666666666666E-3</v>
      </c>
      <c r="L1733" s="71">
        <v>0</v>
      </c>
      <c r="M1733" s="72">
        <v>2.3333333333333335E-3</v>
      </c>
      <c r="N1733" s="23">
        <v>-0.49941666666666668</v>
      </c>
      <c r="O1733" s="16">
        <v>0.12</v>
      </c>
      <c r="P1733" s="15">
        <v>90</v>
      </c>
      <c r="Q1733" s="15">
        <f>IFERROR(Table37[[#This Row],[Total]]/Table37[[#This Row],[Mins]]*Table37[[#This Row],[Adj mins]],0)</f>
        <v>1.7500000000000004</v>
      </c>
      <c r="R1733" s="15">
        <v>0</v>
      </c>
      <c r="S1733" s="16">
        <v>0</v>
      </c>
      <c r="T1733" s="17">
        <v>6.0000000000000001E-3</v>
      </c>
      <c r="U1733" s="16">
        <v>0</v>
      </c>
      <c r="V1733" s="71">
        <v>0</v>
      </c>
      <c r="W1733" s="401" t="str">
        <f>IF(ISNA(MATCH($D1733,'My Squad'!$C$2:$C$16,0)),"","Yes")</f>
        <v/>
      </c>
    </row>
    <row r="1734" spans="1:23" ht="15.75" thickBot="1" x14ac:dyDescent="0.3">
      <c r="A1734" s="577">
        <v>445</v>
      </c>
      <c r="B1734" s="73">
        <v>13</v>
      </c>
      <c r="C1734" s="5" t="s">
        <v>110</v>
      </c>
      <c r="D1734" s="5" t="s">
        <v>271</v>
      </c>
      <c r="E1734" s="70" t="s">
        <v>16</v>
      </c>
      <c r="F1734" s="71">
        <v>4</v>
      </c>
      <c r="G1734" s="71">
        <v>0</v>
      </c>
      <c r="H1734" s="71">
        <v>0</v>
      </c>
      <c r="I1734" s="71">
        <v>1.7666666666666671E-2</v>
      </c>
      <c r="J1734" s="71">
        <v>2.4333333333333332E-2</v>
      </c>
      <c r="K1734" s="71">
        <v>9.1666666666666674E-2</v>
      </c>
      <c r="L1734" s="71">
        <v>1.6666666666666668E-3</v>
      </c>
      <c r="M1734" s="72">
        <v>0.13533333333333333</v>
      </c>
      <c r="N1734" s="23">
        <v>-0.46616666666666667</v>
      </c>
      <c r="O1734" s="16">
        <v>4.29</v>
      </c>
      <c r="P1734" s="15">
        <v>90</v>
      </c>
      <c r="Q1734" s="15">
        <f>IFERROR(Table37[[#This Row],[Total]]/Table37[[#This Row],[Mins]]*Table37[[#This Row],[Adj mins]],0)</f>
        <v>2.8391608391608392</v>
      </c>
      <c r="R1734" s="15">
        <v>0</v>
      </c>
      <c r="S1734" s="16">
        <v>0</v>
      </c>
      <c r="T1734" s="17">
        <v>0.128</v>
      </c>
      <c r="U1734" s="16">
        <v>0</v>
      </c>
      <c r="V1734" s="71">
        <v>0</v>
      </c>
      <c r="W1734" s="401" t="str">
        <f>IF(ISNA(MATCH($D1734,'My Squad'!$C$2:$C$16,0)),"","Yes")</f>
        <v/>
      </c>
    </row>
    <row r="1735" spans="1:23" ht="15.75" thickBot="1" x14ac:dyDescent="0.3">
      <c r="A1735" s="577">
        <v>650</v>
      </c>
      <c r="B1735" s="73">
        <v>13</v>
      </c>
      <c r="C1735" s="5" t="s">
        <v>110</v>
      </c>
      <c r="D1735" s="5" t="s">
        <v>1512</v>
      </c>
      <c r="E1735" s="70" t="s">
        <v>14</v>
      </c>
      <c r="F1735" s="71">
        <v>4.5</v>
      </c>
      <c r="G1735" s="71">
        <v>0.23200000000000001</v>
      </c>
      <c r="H1735" s="71">
        <v>0.28399999999999997</v>
      </c>
      <c r="I1735" s="71">
        <v>0.34066666666666656</v>
      </c>
      <c r="J1735" s="71">
        <v>0</v>
      </c>
      <c r="K1735" s="71">
        <v>1.6236666666666668</v>
      </c>
      <c r="L1735" s="71">
        <v>0.16833333333333333</v>
      </c>
      <c r="M1735" s="72">
        <v>2.6486666666666667</v>
      </c>
      <c r="N1735" s="23">
        <v>0.14414814814814816</v>
      </c>
      <c r="O1735" s="16">
        <v>87.577333333333328</v>
      </c>
      <c r="P1735" s="15">
        <v>90</v>
      </c>
      <c r="Q1735" s="15">
        <f>IFERROR(Table37[[#This Row],[Total]]/Table37[[#This Row],[Mins]]*Table37[[#This Row],[Adj mins]],0)</f>
        <v>2.7219371831371895</v>
      </c>
      <c r="R1735" s="15">
        <v>6</v>
      </c>
      <c r="S1735" s="16">
        <v>90</v>
      </c>
      <c r="T1735" s="17">
        <v>1E-3</v>
      </c>
      <c r="U1735" s="16">
        <v>19</v>
      </c>
      <c r="V1735" s="71">
        <v>3.2</v>
      </c>
      <c r="W1735" s="401" t="str">
        <f>IF(ISNA(MATCH($D1735,'My Squad'!$C$2:$C$16,0)),"","Yes")</f>
        <v/>
      </c>
    </row>
    <row r="1736" spans="1:23" ht="15.75" thickBot="1" x14ac:dyDescent="0.3">
      <c r="A1736" s="577">
        <v>194</v>
      </c>
      <c r="B1736" s="73">
        <v>13</v>
      </c>
      <c r="C1736" s="5" t="s">
        <v>110</v>
      </c>
      <c r="D1736" s="5" t="s">
        <v>208</v>
      </c>
      <c r="E1736" s="70" t="s">
        <v>14</v>
      </c>
      <c r="F1736" s="71">
        <v>4.4000000000000004</v>
      </c>
      <c r="G1736" s="71">
        <v>4.8000000000000001E-2</v>
      </c>
      <c r="H1736" s="71">
        <v>0.01</v>
      </c>
      <c r="I1736" s="71">
        <v>6.666666666666668E-2</v>
      </c>
      <c r="J1736" s="71">
        <v>0</v>
      </c>
      <c r="K1736" s="71">
        <v>0.36633333333333334</v>
      </c>
      <c r="L1736" s="71">
        <v>3.2000000000000001E-2</v>
      </c>
      <c r="M1736" s="72">
        <v>0.52300000000000002</v>
      </c>
      <c r="N1736" s="23">
        <v>-0.33568181818181814</v>
      </c>
      <c r="O1736" s="16">
        <v>17.754000000000001</v>
      </c>
      <c r="P1736" s="15">
        <v>90</v>
      </c>
      <c r="Q1736" s="15">
        <f>IFERROR(Table37[[#This Row],[Total]]/Table37[[#This Row],[Mins]]*Table37[[#This Row],[Adj mins]],0)</f>
        <v>2.6512335248394727</v>
      </c>
      <c r="R1736" s="15">
        <v>3.8</v>
      </c>
      <c r="S1736" s="16">
        <v>86</v>
      </c>
      <c r="T1736" s="17">
        <v>1E-3</v>
      </c>
      <c r="U1736" s="16">
        <v>9</v>
      </c>
      <c r="V1736" s="71">
        <v>2.2000000000000002</v>
      </c>
      <c r="W1736" s="401" t="str">
        <f>IF(ISNA(MATCH($D1736,'My Squad'!$C$2:$C$16,0)),"","Yes")</f>
        <v/>
      </c>
    </row>
    <row r="1737" spans="1:23" ht="15.75" thickBot="1" x14ac:dyDescent="0.3">
      <c r="A1737" s="577">
        <v>215</v>
      </c>
      <c r="B1737" s="73">
        <v>13</v>
      </c>
      <c r="C1737" s="5" t="s">
        <v>110</v>
      </c>
      <c r="D1737" s="5" t="s">
        <v>203</v>
      </c>
      <c r="E1737" s="70" t="s">
        <v>14</v>
      </c>
      <c r="F1737" s="71">
        <v>4.3</v>
      </c>
      <c r="G1737" s="71">
        <v>1.7999999999999999E-2</v>
      </c>
      <c r="H1737" s="71">
        <v>2.5000000000000001E-2</v>
      </c>
      <c r="I1737" s="71">
        <v>3.4666666666666672E-2</v>
      </c>
      <c r="J1737" s="71">
        <v>0</v>
      </c>
      <c r="K1737" s="71">
        <v>0.16333333333333333</v>
      </c>
      <c r="L1737" s="71">
        <v>1.4E-2</v>
      </c>
      <c r="M1737" s="72">
        <v>0.255</v>
      </c>
      <c r="N1737" s="23">
        <v>-0.40581395348837213</v>
      </c>
      <c r="O1737" s="16">
        <v>8.4719999999999995</v>
      </c>
      <c r="P1737" s="15">
        <v>90</v>
      </c>
      <c r="Q1737" s="15">
        <f>IFERROR(Table37[[#This Row],[Total]]/Table37[[#This Row],[Mins]]*Table37[[#This Row],[Adj mins]],0)</f>
        <v>2.7089235127478752</v>
      </c>
      <c r="R1737" s="15">
        <v>0</v>
      </c>
      <c r="S1737" s="16">
        <v>0</v>
      </c>
      <c r="T1737" s="17">
        <v>1E-3</v>
      </c>
      <c r="U1737" s="16">
        <v>0</v>
      </c>
      <c r="V1737" s="71">
        <v>0</v>
      </c>
      <c r="W1737" s="401" t="str">
        <f>IF(ISNA(MATCH($D1737,'My Squad'!$C$2:$C$16,0)),"","Yes")</f>
        <v/>
      </c>
    </row>
    <row r="1738" spans="1:23" ht="15.75" thickBot="1" x14ac:dyDescent="0.3">
      <c r="A1738" s="577">
        <v>200</v>
      </c>
      <c r="B1738" s="73">
        <v>13</v>
      </c>
      <c r="C1738" s="5" t="s">
        <v>110</v>
      </c>
      <c r="D1738" s="5" t="s">
        <v>193</v>
      </c>
      <c r="E1738" s="70" t="s">
        <v>14</v>
      </c>
      <c r="F1738" s="71">
        <v>4.4000000000000004</v>
      </c>
      <c r="G1738" s="71">
        <v>0.30399999999999999</v>
      </c>
      <c r="H1738" s="71">
        <v>0.14499999999999999</v>
      </c>
      <c r="I1738" s="71">
        <v>0.33366666666666667</v>
      </c>
      <c r="J1738" s="71">
        <v>0</v>
      </c>
      <c r="K1738" s="71">
        <v>1.734</v>
      </c>
      <c r="L1738" s="71">
        <v>0.26233333333333331</v>
      </c>
      <c r="M1738" s="72">
        <v>2.7789999999999999</v>
      </c>
      <c r="N1738" s="23">
        <v>0.17704545454545451</v>
      </c>
      <c r="O1738" s="16">
        <v>85.030333333333331</v>
      </c>
      <c r="P1738" s="15">
        <v>90</v>
      </c>
      <c r="Q1738" s="15">
        <f>IFERROR(Table37[[#This Row],[Total]]/Table37[[#This Row],[Mins]]*Table37[[#This Row],[Adj mins]],0)</f>
        <v>2.9414209046967552</v>
      </c>
      <c r="R1738" s="15">
        <v>9</v>
      </c>
      <c r="S1738" s="16">
        <v>90</v>
      </c>
      <c r="T1738" s="17">
        <v>6.5000000000000002E-2</v>
      </c>
      <c r="U1738" s="16">
        <v>29</v>
      </c>
      <c r="V1738" s="71">
        <v>3.2</v>
      </c>
      <c r="W1738" s="401" t="str">
        <f>IF(ISNA(MATCH($D1738,'My Squad'!$C$2:$C$16,0)),"","Yes")</f>
        <v/>
      </c>
    </row>
    <row r="1739" spans="1:23" ht="15.75" thickBot="1" x14ac:dyDescent="0.3">
      <c r="A1739" s="577">
        <v>196</v>
      </c>
      <c r="B1739" s="73">
        <v>13</v>
      </c>
      <c r="C1739" s="5" t="s">
        <v>110</v>
      </c>
      <c r="D1739" s="5" t="s">
        <v>212</v>
      </c>
      <c r="E1739" s="70" t="s">
        <v>14</v>
      </c>
      <c r="F1739" s="71">
        <v>4.4000000000000004</v>
      </c>
      <c r="G1739" s="71">
        <v>2E-3</v>
      </c>
      <c r="H1739" s="71">
        <v>7.0000000000000001E-3</v>
      </c>
      <c r="I1739" s="71">
        <v>3.7666666666666668E-2</v>
      </c>
      <c r="J1739" s="71">
        <v>0</v>
      </c>
      <c r="K1739" s="71">
        <v>0.18300000000000002</v>
      </c>
      <c r="L1739" s="71">
        <v>6.6666666666666671E-3</v>
      </c>
      <c r="M1739" s="72">
        <v>0.23633333333333334</v>
      </c>
      <c r="N1739" s="23">
        <v>-0.40083333333333332</v>
      </c>
      <c r="O1739" s="16">
        <v>8.67</v>
      </c>
      <c r="P1739" s="15">
        <v>90</v>
      </c>
      <c r="Q1739" s="15">
        <f>IFERROR(Table37[[#This Row],[Total]]/Table37[[#This Row],[Mins]]*Table37[[#This Row],[Adj mins]],0)</f>
        <v>2.453287197231834</v>
      </c>
      <c r="R1739" s="15">
        <v>2.5</v>
      </c>
      <c r="S1739" s="16">
        <v>76</v>
      </c>
      <c r="T1739" s="17">
        <v>1E-3</v>
      </c>
      <c r="U1739" s="16">
        <v>9</v>
      </c>
      <c r="V1739" s="71">
        <v>3</v>
      </c>
      <c r="W1739" s="401" t="str">
        <f>IF(ISNA(MATCH($D1739,'My Squad'!$C$2:$C$16,0)),"","Yes")</f>
        <v/>
      </c>
    </row>
    <row r="1740" spans="1:23" ht="15.75" thickBot="1" x14ac:dyDescent="0.3">
      <c r="A1740" s="577">
        <v>202</v>
      </c>
      <c r="B1740" s="73">
        <v>13</v>
      </c>
      <c r="C1740" s="5" t="s">
        <v>110</v>
      </c>
      <c r="D1740" s="5" t="s">
        <v>327</v>
      </c>
      <c r="E1740" s="70" t="s">
        <v>14</v>
      </c>
      <c r="F1740" s="71">
        <v>4.3</v>
      </c>
      <c r="G1740" s="71">
        <v>0</v>
      </c>
      <c r="H1740" s="71">
        <v>0</v>
      </c>
      <c r="I1740" s="71">
        <v>0</v>
      </c>
      <c r="J1740" s="71">
        <v>0</v>
      </c>
      <c r="K1740" s="71">
        <v>0</v>
      </c>
      <c r="L1740" s="71">
        <v>0</v>
      </c>
      <c r="M1740" s="72">
        <v>0</v>
      </c>
      <c r="N1740" s="23">
        <v>-0.46511627906976744</v>
      </c>
      <c r="O1740" s="16">
        <v>0</v>
      </c>
      <c r="P1740" s="15">
        <v>90</v>
      </c>
      <c r="Q1740" s="15">
        <f>IFERROR(Table37[[#This Row],[Total]]/Table37[[#This Row],[Mins]]*Table37[[#This Row],[Adj mins]],0)</f>
        <v>0</v>
      </c>
      <c r="R1740" s="15">
        <v>0</v>
      </c>
      <c r="S1740" s="16">
        <v>0</v>
      </c>
      <c r="T1740" s="17">
        <v>1E-3</v>
      </c>
      <c r="U1740" s="16">
        <v>0</v>
      </c>
      <c r="V1740" s="71">
        <v>0</v>
      </c>
      <c r="W1740" s="401" t="str">
        <f>IF(ISNA(MATCH($D1740,'My Squad'!$C$2:$C$16,0)),"","Yes")</f>
        <v/>
      </c>
    </row>
    <row r="1741" spans="1:23" ht="15.75" thickBot="1" x14ac:dyDescent="0.3">
      <c r="A1741" s="577">
        <v>210</v>
      </c>
      <c r="B1741" s="73">
        <v>13</v>
      </c>
      <c r="C1741" s="5" t="s">
        <v>110</v>
      </c>
      <c r="D1741" s="5" t="s">
        <v>328</v>
      </c>
      <c r="E1741" s="70" t="s">
        <v>14</v>
      </c>
      <c r="F1741" s="71">
        <v>4.9000000000000004</v>
      </c>
      <c r="G1741" s="71">
        <v>0.15</v>
      </c>
      <c r="H1741" s="71">
        <v>0.40400000000000003</v>
      </c>
      <c r="I1741" s="71">
        <v>0.34666666666666668</v>
      </c>
      <c r="J1741" s="71">
        <v>0</v>
      </c>
      <c r="K1741" s="71">
        <v>1.7603333333333333</v>
      </c>
      <c r="L1741" s="71">
        <v>0.23300000000000001</v>
      </c>
      <c r="M1741" s="72">
        <v>2.8940000000000001</v>
      </c>
      <c r="N1741" s="23">
        <v>0.18244897959183676</v>
      </c>
      <c r="O1741" s="16">
        <v>85.456333333333333</v>
      </c>
      <c r="P1741" s="15">
        <v>90</v>
      </c>
      <c r="Q1741" s="15">
        <f>IFERROR(Table37[[#This Row],[Total]]/Table37[[#This Row],[Mins]]*Table37[[#This Row],[Adj mins]],0)</f>
        <v>3.04787240266959</v>
      </c>
      <c r="R1741" s="15">
        <v>8.4</v>
      </c>
      <c r="S1741" s="16">
        <v>84</v>
      </c>
      <c r="T1741" s="17">
        <v>1.6E-2</v>
      </c>
      <c r="U1741" s="16">
        <v>24</v>
      </c>
      <c r="V1741" s="71">
        <v>2.7</v>
      </c>
      <c r="W1741" s="401" t="str">
        <f>IF(ISNA(MATCH($D1741,'My Squad'!$C$2:$C$16,0)),"","Yes")</f>
        <v/>
      </c>
    </row>
    <row r="1742" spans="1:23" ht="15.75" thickBot="1" x14ac:dyDescent="0.3">
      <c r="A1742" s="577">
        <v>211</v>
      </c>
      <c r="B1742" s="73">
        <v>13</v>
      </c>
      <c r="C1742" s="5" t="s">
        <v>110</v>
      </c>
      <c r="D1742" s="5" t="s">
        <v>545</v>
      </c>
      <c r="E1742" s="70" t="s">
        <v>14</v>
      </c>
      <c r="F1742" s="71">
        <v>4.8</v>
      </c>
      <c r="G1742" s="71">
        <v>0.434</v>
      </c>
      <c r="H1742" s="71">
        <v>0.41299999999999998</v>
      </c>
      <c r="I1742" s="71">
        <v>0.32699999999999996</v>
      </c>
      <c r="J1742" s="71">
        <v>0</v>
      </c>
      <c r="K1742" s="71">
        <v>1.6039999999999999</v>
      </c>
      <c r="L1742" s="71">
        <v>0.23533333333333334</v>
      </c>
      <c r="M1742" s="72">
        <v>3.0133333333333332</v>
      </c>
      <c r="N1742" s="23">
        <v>0.21111111111111108</v>
      </c>
      <c r="O1742" s="16">
        <v>85.351333333333329</v>
      </c>
      <c r="P1742" s="15">
        <v>90</v>
      </c>
      <c r="Q1742" s="15">
        <f>IFERROR(Table37[[#This Row],[Total]]/Table37[[#This Row],[Mins]]*Table37[[#This Row],[Adj mins]],0)</f>
        <v>3.1774547556374828</v>
      </c>
      <c r="R1742" s="15">
        <v>8.1</v>
      </c>
      <c r="S1742" s="16">
        <v>81</v>
      </c>
      <c r="T1742" s="17">
        <v>1.7000000000000001E-2</v>
      </c>
      <c r="U1742" s="16">
        <v>21</v>
      </c>
      <c r="V1742" s="71">
        <v>2.2999999999999998</v>
      </c>
      <c r="W1742" s="401" t="str">
        <f>IF(ISNA(MATCH($D1742,'My Squad'!$C$2:$C$16,0)),"","Yes")</f>
        <v/>
      </c>
    </row>
    <row r="1743" spans="1:23" ht="15.75" thickBot="1" x14ac:dyDescent="0.3">
      <c r="A1743" s="577">
        <v>159</v>
      </c>
      <c r="B1743" s="73">
        <v>13</v>
      </c>
      <c r="C1743" s="5" t="s">
        <v>110</v>
      </c>
      <c r="D1743" s="5" t="s">
        <v>319</v>
      </c>
      <c r="E1743" s="70" t="s">
        <v>14</v>
      </c>
      <c r="F1743" s="71">
        <v>4.4000000000000004</v>
      </c>
      <c r="G1743" s="71">
        <v>0.314</v>
      </c>
      <c r="H1743" s="71">
        <v>0.11600000000000001</v>
      </c>
      <c r="I1743" s="71">
        <v>0.28566666666666668</v>
      </c>
      <c r="J1743" s="71">
        <v>0</v>
      </c>
      <c r="K1743" s="71">
        <v>1.3956666666666666</v>
      </c>
      <c r="L1743" s="71">
        <v>0.20799999999999999</v>
      </c>
      <c r="M1743" s="72">
        <v>2.3193333333333332</v>
      </c>
      <c r="N1743" s="23">
        <v>7.2575757575757543E-2</v>
      </c>
      <c r="O1743" s="16">
        <v>69.292333333333332</v>
      </c>
      <c r="P1743" s="15">
        <v>90</v>
      </c>
      <c r="Q1743" s="15">
        <f>IFERROR(Table37[[#This Row],[Total]]/Table37[[#This Row],[Mins]]*Table37[[#This Row],[Adj mins]],0)</f>
        <v>3.0124544802936351</v>
      </c>
      <c r="R1743" s="15">
        <v>3</v>
      </c>
      <c r="S1743" s="16">
        <v>89</v>
      </c>
      <c r="T1743" s="17">
        <v>2E-3</v>
      </c>
      <c r="U1743" s="16">
        <v>12</v>
      </c>
      <c r="V1743" s="71">
        <v>4</v>
      </c>
      <c r="W1743" s="401" t="str">
        <f>IF(ISNA(MATCH($D1743,'My Squad'!$C$2:$C$16,0)),"","Yes")</f>
        <v/>
      </c>
    </row>
    <row r="1744" spans="1:23" ht="15.75" thickBot="1" x14ac:dyDescent="0.3">
      <c r="A1744" s="577">
        <v>193</v>
      </c>
      <c r="B1744" s="73">
        <v>13</v>
      </c>
      <c r="C1744" s="5" t="s">
        <v>110</v>
      </c>
      <c r="D1744" s="5" t="s">
        <v>329</v>
      </c>
      <c r="E1744" s="70" t="s">
        <v>13</v>
      </c>
      <c r="F1744" s="71">
        <v>4.9000000000000004</v>
      </c>
      <c r="G1744" s="71">
        <v>8.1666666666666665E-2</v>
      </c>
      <c r="H1744" s="71">
        <v>0.08</v>
      </c>
      <c r="I1744" s="71">
        <v>5.8999999999999997E-2</v>
      </c>
      <c r="J1744" s="71">
        <v>0</v>
      </c>
      <c r="K1744" s="71">
        <v>0.48366666666666663</v>
      </c>
      <c r="L1744" s="71">
        <v>3.7666666666666668E-2</v>
      </c>
      <c r="M1744" s="72">
        <v>0.74199999999999999</v>
      </c>
      <c r="N1744" s="23">
        <v>-0.25673469387755099</v>
      </c>
      <c r="O1744" s="16">
        <v>25.184333333333335</v>
      </c>
      <c r="P1744" s="15">
        <v>90</v>
      </c>
      <c r="Q1744" s="15">
        <f>IFERROR(Table37[[#This Row],[Total]]/Table37[[#This Row],[Mins]]*Table37[[#This Row],[Adj mins]],0)</f>
        <v>2.6516485116408348</v>
      </c>
      <c r="R1744" s="15">
        <v>1</v>
      </c>
      <c r="S1744" s="16">
        <v>31</v>
      </c>
      <c r="T1744" s="17">
        <v>1E-3</v>
      </c>
      <c r="U1744" s="16">
        <v>6</v>
      </c>
      <c r="V1744" s="71">
        <v>2</v>
      </c>
      <c r="W1744" s="401" t="str">
        <f>IF(ISNA(MATCH($D1744,'My Squad'!$C$2:$C$16,0)),"","Yes")</f>
        <v/>
      </c>
    </row>
    <row r="1745" spans="1:23" ht="15.75" thickBot="1" x14ac:dyDescent="0.3">
      <c r="A1745" s="577">
        <v>195</v>
      </c>
      <c r="B1745" s="73">
        <v>13</v>
      </c>
      <c r="C1745" s="5" t="s">
        <v>110</v>
      </c>
      <c r="D1745" s="5" t="s">
        <v>1513</v>
      </c>
      <c r="E1745" s="70" t="s">
        <v>14</v>
      </c>
      <c r="F1745" s="71">
        <v>4.3</v>
      </c>
      <c r="G1745" s="71">
        <v>0</v>
      </c>
      <c r="H1745" s="71">
        <v>0</v>
      </c>
      <c r="I1745" s="71">
        <v>0</v>
      </c>
      <c r="J1745" s="71">
        <v>0</v>
      </c>
      <c r="K1745" s="71">
        <v>0</v>
      </c>
      <c r="L1745" s="71">
        <v>0</v>
      </c>
      <c r="M1745" s="72">
        <v>0</v>
      </c>
      <c r="N1745" s="23">
        <v>-0.46511627906976744</v>
      </c>
      <c r="O1745" s="16">
        <v>0</v>
      </c>
      <c r="P1745" s="15">
        <v>90</v>
      </c>
      <c r="Q1745" s="15">
        <f>IFERROR(Table37[[#This Row],[Total]]/Table37[[#This Row],[Mins]]*Table37[[#This Row],[Adj mins]],0)</f>
        <v>0</v>
      </c>
      <c r="R1745" s="15">
        <v>1</v>
      </c>
      <c r="S1745" s="16">
        <v>90</v>
      </c>
      <c r="T1745" s="17">
        <v>1E-3</v>
      </c>
      <c r="U1745" s="16">
        <v>1</v>
      </c>
      <c r="V1745" s="71">
        <v>1</v>
      </c>
      <c r="W1745" s="401" t="str">
        <f>IF(ISNA(MATCH($D1745,'My Squad'!$C$2:$C$16,0)),"","Yes")</f>
        <v/>
      </c>
    </row>
    <row r="1746" spans="1:23" ht="15.75" thickBot="1" x14ac:dyDescent="0.3">
      <c r="A1746" s="577">
        <v>199</v>
      </c>
      <c r="B1746" s="73">
        <v>13</v>
      </c>
      <c r="C1746" s="5" t="s">
        <v>110</v>
      </c>
      <c r="D1746" s="5" t="s">
        <v>330</v>
      </c>
      <c r="E1746" s="70" t="s">
        <v>13</v>
      </c>
      <c r="F1746" s="71">
        <v>6.7</v>
      </c>
      <c r="G1746" s="71">
        <v>2.0116666666666667</v>
      </c>
      <c r="H1746" s="71">
        <v>0.60099999999999998</v>
      </c>
      <c r="I1746" s="71">
        <v>0.214</v>
      </c>
      <c r="J1746" s="71">
        <v>0</v>
      </c>
      <c r="K1746" s="71">
        <v>1.772</v>
      </c>
      <c r="L1746" s="71">
        <v>0.64666666666666661</v>
      </c>
      <c r="M1746" s="72">
        <v>5.245333333333333</v>
      </c>
      <c r="N1746" s="23">
        <v>0.48437810945273624</v>
      </c>
      <c r="O1746" s="16">
        <v>85.598666666666674</v>
      </c>
      <c r="P1746" s="15">
        <v>90</v>
      </c>
      <c r="Q1746" s="15">
        <f>IFERROR(Table37[[#This Row],[Total]]/Table37[[#This Row],[Mins]]*Table37[[#This Row],[Adj mins]],0)</f>
        <v>5.5150391750650316</v>
      </c>
      <c r="R1746" s="15">
        <v>9</v>
      </c>
      <c r="S1746" s="16">
        <v>90</v>
      </c>
      <c r="T1746" s="17">
        <v>0.13300000000000001</v>
      </c>
      <c r="U1746" s="16">
        <v>31</v>
      </c>
      <c r="V1746" s="71">
        <v>3.4</v>
      </c>
      <c r="W1746" s="401" t="str">
        <f>IF(ISNA(MATCH($D1746,'My Squad'!$C$2:$C$16,0)),"","Yes")</f>
        <v/>
      </c>
    </row>
    <row r="1747" spans="1:23" ht="15.75" thickBot="1" x14ac:dyDescent="0.3">
      <c r="A1747" s="577">
        <v>206</v>
      </c>
      <c r="B1747" s="73">
        <v>13</v>
      </c>
      <c r="C1747" s="5" t="s">
        <v>110</v>
      </c>
      <c r="D1747" s="5" t="s">
        <v>148</v>
      </c>
      <c r="E1747" s="70" t="s">
        <v>13</v>
      </c>
      <c r="F1747" s="71">
        <v>4.8</v>
      </c>
      <c r="G1747" s="71">
        <v>0</v>
      </c>
      <c r="H1747" s="71">
        <v>0</v>
      </c>
      <c r="I1747" s="71">
        <v>0</v>
      </c>
      <c r="J1747" s="71">
        <v>0</v>
      </c>
      <c r="K1747" s="71">
        <v>0</v>
      </c>
      <c r="L1747" s="71">
        <v>0</v>
      </c>
      <c r="M1747" s="72">
        <v>0</v>
      </c>
      <c r="N1747" s="23">
        <v>-0.41666666666666669</v>
      </c>
      <c r="O1747" s="16">
        <v>0</v>
      </c>
      <c r="P1747" s="15">
        <v>90</v>
      </c>
      <c r="Q1747" s="15">
        <f>IFERROR(Table37[[#This Row],[Total]]/Table37[[#This Row],[Mins]]*Table37[[#This Row],[Adj mins]],0)</f>
        <v>0</v>
      </c>
      <c r="R1747" s="15">
        <v>4.5999999999999996</v>
      </c>
      <c r="S1747" s="16">
        <v>59</v>
      </c>
      <c r="T1747" s="17">
        <v>1E-3</v>
      </c>
      <c r="U1747" s="16">
        <v>9</v>
      </c>
      <c r="V1747" s="71">
        <v>1.3</v>
      </c>
      <c r="W1747" s="401" t="str">
        <f>IF(ISNA(MATCH($D1747,'My Squad'!$C$2:$C$16,0)),"","Yes")</f>
        <v/>
      </c>
    </row>
    <row r="1748" spans="1:23" ht="15.75" thickBot="1" x14ac:dyDescent="0.3">
      <c r="A1748" s="577">
        <v>214</v>
      </c>
      <c r="B1748" s="73">
        <v>13</v>
      </c>
      <c r="C1748" s="5" t="s">
        <v>110</v>
      </c>
      <c r="D1748" s="5" t="s">
        <v>182</v>
      </c>
      <c r="E1748" s="70" t="s">
        <v>13</v>
      </c>
      <c r="F1748" s="71">
        <v>4.7</v>
      </c>
      <c r="G1748" s="71">
        <v>6.5000000000000002E-2</v>
      </c>
      <c r="H1748" s="71">
        <v>0.04</v>
      </c>
      <c r="I1748" s="71">
        <v>2.3666666666666666E-2</v>
      </c>
      <c r="J1748" s="71">
        <v>0</v>
      </c>
      <c r="K1748" s="71">
        <v>0.18466666666666667</v>
      </c>
      <c r="L1748" s="71">
        <v>1.9E-2</v>
      </c>
      <c r="M1748" s="72">
        <v>0.33233333333333331</v>
      </c>
      <c r="N1748" s="23">
        <v>-0.35482269503546099</v>
      </c>
      <c r="O1748" s="16">
        <v>9.0609999999999999</v>
      </c>
      <c r="P1748" s="15">
        <v>90</v>
      </c>
      <c r="Q1748" s="15">
        <f>IFERROR(Table37[[#This Row],[Total]]/Table37[[#This Row],[Mins]]*Table37[[#This Row],[Adj mins]],0)</f>
        <v>3.3009601589228561</v>
      </c>
      <c r="R1748" s="15">
        <v>0.6</v>
      </c>
      <c r="S1748" s="16">
        <v>8</v>
      </c>
      <c r="T1748" s="17">
        <v>1E-3</v>
      </c>
      <c r="U1748" s="16">
        <v>6</v>
      </c>
      <c r="V1748" s="71">
        <v>1</v>
      </c>
      <c r="W1748" s="401" t="str">
        <f>IF(ISNA(MATCH($D1748,'My Squad'!$C$2:$C$16,0)),"","Yes")</f>
        <v/>
      </c>
    </row>
    <row r="1749" spans="1:23" ht="15.75" thickBot="1" x14ac:dyDescent="0.3">
      <c r="A1749" s="577">
        <v>216</v>
      </c>
      <c r="B1749" s="73">
        <v>13</v>
      </c>
      <c r="C1749" s="5" t="s">
        <v>110</v>
      </c>
      <c r="D1749" s="5" t="s">
        <v>546</v>
      </c>
      <c r="E1749" s="70" t="s">
        <v>13</v>
      </c>
      <c r="F1749" s="71">
        <v>4.8</v>
      </c>
      <c r="G1749" s="71">
        <v>0.17666666666666667</v>
      </c>
      <c r="H1749" s="71">
        <v>0.43099999999999999</v>
      </c>
      <c r="I1749" s="71">
        <v>0.20399999999999999</v>
      </c>
      <c r="J1749" s="71">
        <v>0</v>
      </c>
      <c r="K1749" s="71">
        <v>1.7670000000000001</v>
      </c>
      <c r="L1749" s="71">
        <v>0.16733333333333333</v>
      </c>
      <c r="M1749" s="72">
        <v>2.746</v>
      </c>
      <c r="N1749" s="23">
        <v>0.15541666666666668</v>
      </c>
      <c r="O1749" s="16">
        <v>83.84</v>
      </c>
      <c r="P1749" s="15">
        <v>90</v>
      </c>
      <c r="Q1749" s="15">
        <f>IFERROR(Table37[[#This Row],[Total]]/Table37[[#This Row],[Mins]]*Table37[[#This Row],[Adj mins]],0)</f>
        <v>2.947757633587786</v>
      </c>
      <c r="R1749" s="15">
        <v>6.9</v>
      </c>
      <c r="S1749" s="16">
        <v>78</v>
      </c>
      <c r="T1749" s="17">
        <v>3.0000000000000001E-3</v>
      </c>
      <c r="U1749" s="16">
        <v>15</v>
      </c>
      <c r="V1749" s="71">
        <v>1.9</v>
      </c>
      <c r="W1749" s="401" t="str">
        <f>IF(ISNA(MATCH($D1749,'My Squad'!$C$2:$C$16,0)),"","Yes")</f>
        <v/>
      </c>
    </row>
    <row r="1750" spans="1:23" ht="15.75" thickBot="1" x14ac:dyDescent="0.3">
      <c r="A1750" s="577">
        <v>208</v>
      </c>
      <c r="B1750" s="73">
        <v>13</v>
      </c>
      <c r="C1750" s="5" t="s">
        <v>110</v>
      </c>
      <c r="D1750" s="5" t="s">
        <v>281</v>
      </c>
      <c r="E1750" s="70" t="s">
        <v>13</v>
      </c>
      <c r="F1750" s="71">
        <v>4.4000000000000004</v>
      </c>
      <c r="G1750" s="71">
        <v>0</v>
      </c>
      <c r="H1750" s="71">
        <v>0</v>
      </c>
      <c r="I1750" s="71">
        <v>0</v>
      </c>
      <c r="J1750" s="71">
        <v>0</v>
      </c>
      <c r="K1750" s="71">
        <v>0</v>
      </c>
      <c r="L1750" s="71">
        <v>0</v>
      </c>
      <c r="M1750" s="72">
        <v>0</v>
      </c>
      <c r="N1750" s="23">
        <v>-0.45454545454545453</v>
      </c>
      <c r="O1750" s="16">
        <v>0</v>
      </c>
      <c r="P1750" s="15">
        <v>90</v>
      </c>
      <c r="Q1750" s="15">
        <f>IFERROR(Table37[[#This Row],[Total]]/Table37[[#This Row],[Mins]]*Table37[[#This Row],[Adj mins]],0)</f>
        <v>0</v>
      </c>
      <c r="R1750" s="15">
        <v>0</v>
      </c>
      <c r="S1750" s="16" t="s">
        <v>374</v>
      </c>
      <c r="T1750" s="17">
        <v>6.0000000000000001E-3</v>
      </c>
      <c r="U1750" s="16">
        <v>0</v>
      </c>
      <c r="V1750" s="71">
        <v>0</v>
      </c>
      <c r="W1750" s="401" t="str">
        <f>IF(ISNA(MATCH($D1750,'My Squad'!$C$2:$C$16,0)),"","Yes")</f>
        <v/>
      </c>
    </row>
    <row r="1751" spans="1:23" ht="15.75" thickBot="1" x14ac:dyDescent="0.3">
      <c r="A1751" s="577">
        <v>203</v>
      </c>
      <c r="B1751" s="73">
        <v>13</v>
      </c>
      <c r="C1751" s="5" t="s">
        <v>110</v>
      </c>
      <c r="D1751" s="5" t="s">
        <v>211</v>
      </c>
      <c r="E1751" s="70" t="s">
        <v>13</v>
      </c>
      <c r="F1751" s="71">
        <v>4.9000000000000004</v>
      </c>
      <c r="G1751" s="71">
        <v>0.17</v>
      </c>
      <c r="H1751" s="71">
        <v>0.27600000000000002</v>
      </c>
      <c r="I1751" s="71">
        <v>0.16333333333333333</v>
      </c>
      <c r="J1751" s="71">
        <v>0</v>
      </c>
      <c r="K1751" s="71">
        <v>1.1576666666666666</v>
      </c>
      <c r="L1751" s="71">
        <v>7.0666666666666669E-2</v>
      </c>
      <c r="M1751" s="72">
        <v>1.8376666666666666</v>
      </c>
      <c r="N1751" s="23">
        <v>-3.312925170068029E-2</v>
      </c>
      <c r="O1751" s="16">
        <v>64.921000000000006</v>
      </c>
      <c r="P1751" s="15">
        <v>90</v>
      </c>
      <c r="Q1751" s="15">
        <f>IFERROR(Table37[[#This Row],[Total]]/Table37[[#This Row],[Mins]]*Table37[[#This Row],[Adj mins]],0)</f>
        <v>2.5475578010197006</v>
      </c>
      <c r="R1751" s="15">
        <v>4.2</v>
      </c>
      <c r="S1751" s="16">
        <v>47</v>
      </c>
      <c r="T1751" s="17">
        <v>0</v>
      </c>
      <c r="U1751" s="16">
        <v>8</v>
      </c>
      <c r="V1751" s="71">
        <v>1</v>
      </c>
      <c r="W1751" s="401" t="str">
        <f>IF(ISNA(MATCH($D1751,'My Squad'!$C$2:$C$16,0)),"","Yes")</f>
        <v/>
      </c>
    </row>
    <row r="1752" spans="1:23" ht="15.75" thickBot="1" x14ac:dyDescent="0.3">
      <c r="A1752" s="577">
        <v>585</v>
      </c>
      <c r="B1752" s="73">
        <v>13</v>
      </c>
      <c r="C1752" s="5" t="s">
        <v>110</v>
      </c>
      <c r="D1752" s="5" t="s">
        <v>1514</v>
      </c>
      <c r="E1752" s="70" t="s">
        <v>13</v>
      </c>
      <c r="F1752" s="71">
        <v>5.7</v>
      </c>
      <c r="G1752" s="71">
        <v>0.49166666666666664</v>
      </c>
      <c r="H1752" s="71">
        <v>0.20399999999999999</v>
      </c>
      <c r="I1752" s="71">
        <v>7.8E-2</v>
      </c>
      <c r="J1752" s="71">
        <v>0</v>
      </c>
      <c r="K1752" s="71">
        <v>0.69366666666666665</v>
      </c>
      <c r="L1752" s="71">
        <v>0.13100000000000001</v>
      </c>
      <c r="M1752" s="72">
        <v>1.5983333333333334</v>
      </c>
      <c r="N1752" s="23">
        <v>-7.0467836257309929E-2</v>
      </c>
      <c r="O1752" s="16">
        <v>33.512333333333331</v>
      </c>
      <c r="P1752" s="15">
        <v>90</v>
      </c>
      <c r="Q1752" s="15">
        <f>IFERROR(Table37[[#This Row],[Total]]/Table37[[#This Row],[Mins]]*Table37[[#This Row],[Adj mins]],0)</f>
        <v>4.2924495459383119</v>
      </c>
      <c r="R1752" s="15">
        <v>3.4</v>
      </c>
      <c r="S1752" s="16">
        <v>34</v>
      </c>
      <c r="T1752" s="17">
        <v>2E-3</v>
      </c>
      <c r="U1752" s="16">
        <v>14</v>
      </c>
      <c r="V1752" s="71">
        <v>1.6</v>
      </c>
      <c r="W1752" s="401" t="str">
        <f>IF(ISNA(MATCH($D1752,'My Squad'!$C$2:$C$16,0)),"","Yes")</f>
        <v/>
      </c>
    </row>
    <row r="1753" spans="1:23" ht="15.75" thickBot="1" x14ac:dyDescent="0.3">
      <c r="A1753" s="577">
        <v>205</v>
      </c>
      <c r="B1753" s="73">
        <v>13</v>
      </c>
      <c r="C1753" s="5" t="s">
        <v>110</v>
      </c>
      <c r="D1753" s="5" t="s">
        <v>1515</v>
      </c>
      <c r="E1753" s="70" t="s">
        <v>13</v>
      </c>
      <c r="F1753" s="71">
        <v>5.0999999999999996</v>
      </c>
      <c r="G1753" s="71">
        <v>5.5E-2</v>
      </c>
      <c r="H1753" s="71">
        <v>4.4999999999999998E-2</v>
      </c>
      <c r="I1753" s="71">
        <v>2.3333333333333334E-2</v>
      </c>
      <c r="J1753" s="71">
        <v>0</v>
      </c>
      <c r="K1753" s="71">
        <v>0.17399999999999999</v>
      </c>
      <c r="L1753" s="71">
        <v>1.2999999999999999E-2</v>
      </c>
      <c r="M1753" s="72">
        <v>0.31033333333333335</v>
      </c>
      <c r="N1753" s="23">
        <v>-0.33130718954248367</v>
      </c>
      <c r="O1753" s="16">
        <v>9.6579999999999995</v>
      </c>
      <c r="P1753" s="15">
        <v>90</v>
      </c>
      <c r="Q1753" s="15">
        <f>IFERROR(Table37[[#This Row],[Total]]/Table37[[#This Row],[Mins]]*Table37[[#This Row],[Adj mins]],0)</f>
        <v>2.8919030855249535</v>
      </c>
      <c r="R1753" s="15">
        <v>5.0999999999999996</v>
      </c>
      <c r="S1753" s="16">
        <v>51</v>
      </c>
      <c r="T1753" s="17">
        <v>1E-3</v>
      </c>
      <c r="U1753" s="16">
        <v>13</v>
      </c>
      <c r="V1753" s="71">
        <v>1.4</v>
      </c>
      <c r="W1753" s="401" t="str">
        <f>IF(ISNA(MATCH($D1753,'My Squad'!$C$2:$C$16,0)),"","Yes")</f>
        <v/>
      </c>
    </row>
    <row r="1754" spans="1:23" ht="15.75" thickBot="1" x14ac:dyDescent="0.3">
      <c r="A1754" s="577">
        <v>207</v>
      </c>
      <c r="B1754" s="73">
        <v>13</v>
      </c>
      <c r="C1754" s="5" t="s">
        <v>110</v>
      </c>
      <c r="D1754" s="5" t="s">
        <v>249</v>
      </c>
      <c r="E1754" s="70" t="s">
        <v>15</v>
      </c>
      <c r="F1754" s="71">
        <v>7.3</v>
      </c>
      <c r="G1754" s="71">
        <v>1.1746666666666667</v>
      </c>
      <c r="H1754" s="71">
        <v>0.19700000000000001</v>
      </c>
      <c r="I1754" s="71">
        <v>0</v>
      </c>
      <c r="J1754" s="71">
        <v>0</v>
      </c>
      <c r="K1754" s="71">
        <v>1.2286666666666666</v>
      </c>
      <c r="L1754" s="71">
        <v>0.43033333333333335</v>
      </c>
      <c r="M1754" s="72">
        <v>3.0306666666666668</v>
      </c>
      <c r="N1754" s="23">
        <v>0.14118721461187217</v>
      </c>
      <c r="O1754" s="16">
        <v>62.700333333333333</v>
      </c>
      <c r="P1754" s="15">
        <v>90</v>
      </c>
      <c r="Q1754" s="15">
        <f>IFERROR(Table37[[#This Row],[Total]]/Table37[[#This Row],[Mins]]*Table37[[#This Row],[Adj mins]],0)</f>
        <v>4.3502161073040551</v>
      </c>
      <c r="R1754" s="15">
        <v>6.4</v>
      </c>
      <c r="S1754" s="16">
        <v>64</v>
      </c>
      <c r="T1754" s="17">
        <v>0.03</v>
      </c>
      <c r="U1754" s="16">
        <v>31</v>
      </c>
      <c r="V1754" s="71">
        <v>3.4</v>
      </c>
      <c r="W1754" s="401" t="str">
        <f>IF(ISNA(MATCH($D1754,'My Squad'!$C$2:$C$16,0)),"","Yes")</f>
        <v/>
      </c>
    </row>
    <row r="1755" spans="1:23" ht="15.75" thickBot="1" x14ac:dyDescent="0.3">
      <c r="A1755" s="577">
        <v>11</v>
      </c>
      <c r="B1755" s="73">
        <v>13</v>
      </c>
      <c r="C1755" s="5" t="s">
        <v>110</v>
      </c>
      <c r="D1755" s="5" t="s">
        <v>247</v>
      </c>
      <c r="E1755" s="70" t="s">
        <v>15</v>
      </c>
      <c r="F1755" s="71">
        <v>5.9</v>
      </c>
      <c r="G1755" s="71">
        <v>0.70266666666666666</v>
      </c>
      <c r="H1755" s="71">
        <v>0.29499999999999998</v>
      </c>
      <c r="I1755" s="71">
        <v>0</v>
      </c>
      <c r="J1755" s="71">
        <v>0</v>
      </c>
      <c r="K1755" s="71">
        <v>1.4166666666666665</v>
      </c>
      <c r="L1755" s="71">
        <v>0.24933333333333332</v>
      </c>
      <c r="M1755" s="72">
        <v>2.6636666666666668</v>
      </c>
      <c r="N1755" s="23">
        <v>0.11248587570621471</v>
      </c>
      <c r="O1755" s="16">
        <v>73.143000000000001</v>
      </c>
      <c r="P1755" s="15">
        <v>90</v>
      </c>
      <c r="Q1755" s="15">
        <f>IFERROR(Table37[[#This Row],[Total]]/Table37[[#This Row],[Mins]]*Table37[[#This Row],[Adj mins]],0)</f>
        <v>3.2775521922808748</v>
      </c>
      <c r="R1755" s="15">
        <v>4.5</v>
      </c>
      <c r="S1755" s="16">
        <v>68</v>
      </c>
      <c r="T1755" s="17">
        <v>8.0000000000000002E-3</v>
      </c>
      <c r="U1755" s="16">
        <v>10</v>
      </c>
      <c r="V1755" s="71">
        <v>1.7</v>
      </c>
      <c r="W1755" s="401" t="str">
        <f>IF(ISNA(MATCH($D1755,'My Squad'!$C$2:$C$16,0)),"","Yes")</f>
        <v/>
      </c>
    </row>
    <row r="1756" spans="1:23" ht="15.75" thickBot="1" x14ac:dyDescent="0.3">
      <c r="A1756" s="577">
        <v>227</v>
      </c>
      <c r="B1756" s="73">
        <v>13</v>
      </c>
      <c r="C1756" s="5" t="s">
        <v>91</v>
      </c>
      <c r="D1756" s="5" t="s">
        <v>275</v>
      </c>
      <c r="E1756" s="70" t="s">
        <v>16</v>
      </c>
      <c r="F1756" s="71">
        <v>4</v>
      </c>
      <c r="G1756" s="71">
        <v>0</v>
      </c>
      <c r="H1756" s="71">
        <v>0</v>
      </c>
      <c r="I1756" s="71">
        <v>-6.6666666666666664E-4</v>
      </c>
      <c r="J1756" s="71">
        <v>1.6666666666666668E-3</v>
      </c>
      <c r="K1756" s="71">
        <v>2E-3</v>
      </c>
      <c r="L1756" s="71">
        <v>0</v>
      </c>
      <c r="M1756" s="72">
        <v>3.0000000000000001E-3</v>
      </c>
      <c r="N1756" s="23">
        <v>-0.49925000000000003</v>
      </c>
      <c r="O1756" s="16">
        <v>0.09</v>
      </c>
      <c r="P1756" s="15">
        <v>90</v>
      </c>
      <c r="Q1756" s="15">
        <f>IFERROR(Table37[[#This Row],[Total]]/Table37[[#This Row],[Mins]]*Table37[[#This Row],[Adj mins]],0)</f>
        <v>3</v>
      </c>
      <c r="R1756" s="15">
        <v>0</v>
      </c>
      <c r="S1756" s="16">
        <v>0</v>
      </c>
      <c r="T1756" s="17">
        <v>4.0000000000000001E-3</v>
      </c>
      <c r="U1756" s="16">
        <v>0</v>
      </c>
      <c r="V1756" s="71">
        <v>0</v>
      </c>
      <c r="W1756" s="401" t="str">
        <f>IF(ISNA(MATCH($D1756,'My Squad'!$C$2:$C$16,0)),"","Yes")</f>
        <v/>
      </c>
    </row>
    <row r="1757" spans="1:23" ht="15.75" thickBot="1" x14ac:dyDescent="0.3">
      <c r="A1757" s="577">
        <v>235</v>
      </c>
      <c r="B1757" s="73">
        <v>13</v>
      </c>
      <c r="C1757" s="5" t="s">
        <v>91</v>
      </c>
      <c r="D1757" s="5" t="s">
        <v>151</v>
      </c>
      <c r="E1757" s="70" t="s">
        <v>16</v>
      </c>
      <c r="F1757" s="71">
        <v>4.8</v>
      </c>
      <c r="G1757" s="71">
        <v>0</v>
      </c>
      <c r="H1757" s="71">
        <v>2.1000000000000001E-2</v>
      </c>
      <c r="I1757" s="71">
        <v>-0.29533333333333334</v>
      </c>
      <c r="J1757" s="71">
        <v>1.0816666666666668</v>
      </c>
      <c r="K1757" s="71">
        <v>1.893</v>
      </c>
      <c r="L1757" s="71">
        <v>0.15433333333333332</v>
      </c>
      <c r="M1757" s="72">
        <v>2.8546666666666667</v>
      </c>
      <c r="N1757" s="23">
        <v>0.17805555555555558</v>
      </c>
      <c r="O1757" s="16">
        <v>86.24</v>
      </c>
      <c r="P1757" s="15">
        <v>90</v>
      </c>
      <c r="Q1757" s="15">
        <f>IFERROR(Table37[[#This Row],[Total]]/Table37[[#This Row],[Mins]]*Table37[[#This Row],[Adj mins]],0)</f>
        <v>2.9791280148423009</v>
      </c>
      <c r="R1757" s="15">
        <v>9</v>
      </c>
      <c r="S1757" s="16">
        <v>90</v>
      </c>
      <c r="T1757" s="17">
        <v>0.1</v>
      </c>
      <c r="U1757" s="16">
        <v>33</v>
      </c>
      <c r="V1757" s="71">
        <v>3.7</v>
      </c>
      <c r="W1757" s="401" t="str">
        <f>IF(ISNA(MATCH($D1757,'My Squad'!$C$2:$C$16,0)),"","Yes")</f>
        <v/>
      </c>
    </row>
    <row r="1758" spans="1:23" ht="15.75" thickBot="1" x14ac:dyDescent="0.3">
      <c r="A1758" s="577">
        <v>624</v>
      </c>
      <c r="B1758" s="73">
        <v>13</v>
      </c>
      <c r="C1758" s="5" t="s">
        <v>91</v>
      </c>
      <c r="D1758" s="5" t="s">
        <v>1349</v>
      </c>
      <c r="E1758" s="70" t="s">
        <v>16</v>
      </c>
      <c r="F1758" s="71">
        <v>4</v>
      </c>
      <c r="G1758" s="71">
        <v>0</v>
      </c>
      <c r="H1758" s="71">
        <v>0</v>
      </c>
      <c r="I1758" s="71">
        <v>-8.0000000000000002E-3</v>
      </c>
      <c r="J1758" s="71">
        <v>4.6666666666666669E-2</v>
      </c>
      <c r="K1758" s="71">
        <v>8.0666666666666664E-2</v>
      </c>
      <c r="L1758" s="71">
        <v>9.3333333333333341E-3</v>
      </c>
      <c r="M1758" s="72">
        <v>0.12866666666666668</v>
      </c>
      <c r="N1758" s="23">
        <v>-0.46783333333333332</v>
      </c>
      <c r="O1758" s="16">
        <v>3.54</v>
      </c>
      <c r="P1758" s="15">
        <v>90</v>
      </c>
      <c r="Q1758" s="15">
        <f>IFERROR(Table37[[#This Row],[Total]]/Table37[[#This Row],[Mins]]*Table37[[#This Row],[Adj mins]],0)</f>
        <v>3.2711864406779667</v>
      </c>
      <c r="R1758" s="15">
        <v>0</v>
      </c>
      <c r="S1758" s="16">
        <v>0</v>
      </c>
      <c r="T1758" s="17">
        <v>3.0000000000000001E-3</v>
      </c>
      <c r="U1758" s="16">
        <v>0</v>
      </c>
      <c r="V1758" s="71">
        <v>0</v>
      </c>
      <c r="W1758" s="401" t="str">
        <f>IF(ISNA(MATCH($D1758,'My Squad'!$C$2:$C$16,0)),"","Yes")</f>
        <v/>
      </c>
    </row>
    <row r="1759" spans="1:23" ht="15.75" thickBot="1" x14ac:dyDescent="0.3">
      <c r="A1759" s="577">
        <v>238</v>
      </c>
      <c r="B1759" s="73">
        <v>13</v>
      </c>
      <c r="C1759" s="5" t="s">
        <v>91</v>
      </c>
      <c r="D1759" s="5" t="s">
        <v>177</v>
      </c>
      <c r="E1759" s="70" t="s">
        <v>14</v>
      </c>
      <c r="F1759" s="71">
        <v>4.5</v>
      </c>
      <c r="G1759" s="71">
        <v>7.1999999999999995E-2</v>
      </c>
      <c r="H1759" s="71">
        <v>0.40899999999999997</v>
      </c>
      <c r="I1759" s="71">
        <v>-0.29333333333333328</v>
      </c>
      <c r="J1759" s="71">
        <v>0</v>
      </c>
      <c r="K1759" s="71">
        <v>1.5476666666666667</v>
      </c>
      <c r="L1759" s="71">
        <v>0.14566666666666667</v>
      </c>
      <c r="M1759" s="72">
        <v>1.881</v>
      </c>
      <c r="N1759" s="23">
        <v>-2.6444444444444444E-2</v>
      </c>
      <c r="O1759" s="16">
        <v>79.965666666666664</v>
      </c>
      <c r="P1759" s="15">
        <v>90</v>
      </c>
      <c r="Q1759" s="15">
        <f>IFERROR(Table37[[#This Row],[Total]]/Table37[[#This Row],[Mins]]*Table37[[#This Row],[Adj mins]],0)</f>
        <v>2.1170335602362682</v>
      </c>
      <c r="R1759" s="15">
        <v>6.7</v>
      </c>
      <c r="S1759" s="16">
        <v>86</v>
      </c>
      <c r="T1759" s="17">
        <v>8.0000000000000002E-3</v>
      </c>
      <c r="U1759" s="16">
        <v>27</v>
      </c>
      <c r="V1759" s="71">
        <v>3.9</v>
      </c>
      <c r="W1759" s="401" t="str">
        <f>IF(ISNA(MATCH($D1759,'My Squad'!$C$2:$C$16,0)),"","Yes")</f>
        <v/>
      </c>
    </row>
    <row r="1760" spans="1:23" ht="15.75" thickBot="1" x14ac:dyDescent="0.3">
      <c r="A1760" s="577">
        <v>236</v>
      </c>
      <c r="B1760" s="73">
        <v>13</v>
      </c>
      <c r="C1760" s="5" t="s">
        <v>91</v>
      </c>
      <c r="D1760" s="5" t="s">
        <v>158</v>
      </c>
      <c r="E1760" s="70" t="s">
        <v>14</v>
      </c>
      <c r="F1760" s="71">
        <v>4.8</v>
      </c>
      <c r="G1760" s="71">
        <v>0.32</v>
      </c>
      <c r="H1760" s="71">
        <v>0.16300000000000001</v>
      </c>
      <c r="I1760" s="71">
        <v>-0.28533333333333338</v>
      </c>
      <c r="J1760" s="71">
        <v>0</v>
      </c>
      <c r="K1760" s="71">
        <v>1.6480000000000001</v>
      </c>
      <c r="L1760" s="71">
        <v>0.13766666666666666</v>
      </c>
      <c r="M1760" s="72">
        <v>1.9833333333333334</v>
      </c>
      <c r="N1760" s="23">
        <v>-3.4722222222222099E-3</v>
      </c>
      <c r="O1760" s="16">
        <v>85.254999999999995</v>
      </c>
      <c r="P1760" s="15">
        <v>90</v>
      </c>
      <c r="Q1760" s="15">
        <f>IFERROR(Table37[[#This Row],[Total]]/Table37[[#This Row],[Mins]]*Table37[[#This Row],[Adj mins]],0)</f>
        <v>2.0937188434695915</v>
      </c>
      <c r="R1760" s="15">
        <v>9</v>
      </c>
      <c r="S1760" s="16">
        <v>90</v>
      </c>
      <c r="T1760" s="17">
        <v>1.3999999999999999E-2</v>
      </c>
      <c r="U1760" s="16">
        <v>21</v>
      </c>
      <c r="V1760" s="71">
        <v>2.2999999999999998</v>
      </c>
      <c r="W1760" s="401" t="str">
        <f>IF(ISNA(MATCH($D1760,'My Squad'!$C$2:$C$16,0)),"","Yes")</f>
        <v/>
      </c>
    </row>
    <row r="1761" spans="1:23" ht="15.75" thickBot="1" x14ac:dyDescent="0.3">
      <c r="A1761" s="577">
        <v>219</v>
      </c>
      <c r="B1761" s="73">
        <v>13</v>
      </c>
      <c r="C1761" s="5" t="s">
        <v>91</v>
      </c>
      <c r="D1761" s="5" t="s">
        <v>174</v>
      </c>
      <c r="E1761" s="70" t="s">
        <v>14</v>
      </c>
      <c r="F1761" s="71">
        <v>4.8</v>
      </c>
      <c r="G1761" s="71">
        <v>0.30199999999999999</v>
      </c>
      <c r="H1761" s="71">
        <v>7.1999999999999995E-2</v>
      </c>
      <c r="I1761" s="71">
        <v>-0.28133333333333338</v>
      </c>
      <c r="J1761" s="71">
        <v>0</v>
      </c>
      <c r="K1761" s="71">
        <v>1.6636666666666666</v>
      </c>
      <c r="L1761" s="71">
        <v>9.5333333333333339E-2</v>
      </c>
      <c r="M1761" s="72">
        <v>1.8516666666666666</v>
      </c>
      <c r="N1761" s="23">
        <v>-3.09027777777778E-2</v>
      </c>
      <c r="O1761" s="16">
        <v>84.551000000000002</v>
      </c>
      <c r="P1761" s="15">
        <v>90</v>
      </c>
      <c r="Q1761" s="15">
        <f>IFERROR(Table37[[#This Row],[Total]]/Table37[[#This Row],[Mins]]*Table37[[#This Row],[Adj mins]],0)</f>
        <v>1.9709997516291942</v>
      </c>
      <c r="R1761" s="15">
        <v>1.1000000000000001</v>
      </c>
      <c r="S1761" s="16">
        <v>48</v>
      </c>
      <c r="T1761" s="17">
        <v>6.9999999999999993E-3</v>
      </c>
      <c r="U1761" s="16">
        <v>3</v>
      </c>
      <c r="V1761" s="71">
        <v>1.5</v>
      </c>
      <c r="W1761" s="401" t="str">
        <f>IF(ISNA(MATCH($D1761,'My Squad'!$C$2:$C$16,0)),"","Yes")</f>
        <v/>
      </c>
    </row>
    <row r="1762" spans="1:23" ht="15.75" thickBot="1" x14ac:dyDescent="0.3">
      <c r="A1762" s="577">
        <v>228</v>
      </c>
      <c r="B1762" s="73">
        <v>13</v>
      </c>
      <c r="C1762" s="5" t="s">
        <v>91</v>
      </c>
      <c r="D1762" s="5" t="s">
        <v>260</v>
      </c>
      <c r="E1762" s="70" t="s">
        <v>14</v>
      </c>
      <c r="F1762" s="71">
        <v>4.2</v>
      </c>
      <c r="G1762" s="71">
        <v>2.4E-2</v>
      </c>
      <c r="H1762" s="71">
        <v>2E-3</v>
      </c>
      <c r="I1762" s="71">
        <v>-3.9333333333333345E-2</v>
      </c>
      <c r="J1762" s="71">
        <v>0</v>
      </c>
      <c r="K1762" s="71">
        <v>0.14566666666666667</v>
      </c>
      <c r="L1762" s="71">
        <v>6.0000000000000001E-3</v>
      </c>
      <c r="M1762" s="72">
        <v>0.13833333333333334</v>
      </c>
      <c r="N1762" s="23">
        <v>-0.44325396825396823</v>
      </c>
      <c r="O1762" s="16">
        <v>7.238666666666667</v>
      </c>
      <c r="P1762" s="15">
        <v>90</v>
      </c>
      <c r="Q1762" s="15">
        <f>IFERROR(Table37[[#This Row],[Total]]/Table37[[#This Row],[Mins]]*Table37[[#This Row],[Adj mins]],0)</f>
        <v>1.7199300055258795</v>
      </c>
      <c r="R1762" s="15">
        <v>8</v>
      </c>
      <c r="S1762" s="16">
        <v>90</v>
      </c>
      <c r="T1762" s="17">
        <v>9.8000000000000004E-2</v>
      </c>
      <c r="U1762" s="16">
        <v>31</v>
      </c>
      <c r="V1762" s="71">
        <v>3.9</v>
      </c>
      <c r="W1762" s="401" t="str">
        <f>IF(ISNA(MATCH($D1762,'My Squad'!$C$2:$C$16,0)),"","Yes")</f>
        <v/>
      </c>
    </row>
    <row r="1763" spans="1:23" ht="15.75" thickBot="1" x14ac:dyDescent="0.3">
      <c r="A1763" s="577">
        <v>234</v>
      </c>
      <c r="B1763" s="73">
        <v>13</v>
      </c>
      <c r="C1763" s="5" t="s">
        <v>91</v>
      </c>
      <c r="D1763" s="5" t="s">
        <v>253</v>
      </c>
      <c r="E1763" s="70" t="s">
        <v>14</v>
      </c>
      <c r="F1763" s="71">
        <v>4.4000000000000004</v>
      </c>
      <c r="G1763" s="71">
        <v>0.01</v>
      </c>
      <c r="H1763" s="71">
        <v>1.0999999999999999E-2</v>
      </c>
      <c r="I1763" s="71">
        <v>-1.0000000000000002E-2</v>
      </c>
      <c r="J1763" s="71">
        <v>0</v>
      </c>
      <c r="K1763" s="71">
        <v>0.105</v>
      </c>
      <c r="L1763" s="71">
        <v>4.6666666666666671E-3</v>
      </c>
      <c r="M1763" s="72">
        <v>0.12066666666666667</v>
      </c>
      <c r="N1763" s="23">
        <v>-0.42712121212121207</v>
      </c>
      <c r="O1763" s="16">
        <v>5.4046666666666665</v>
      </c>
      <c r="P1763" s="15">
        <v>90</v>
      </c>
      <c r="Q1763" s="15">
        <f>IFERROR(Table37[[#This Row],[Total]]/Table37[[#This Row],[Mins]]*Table37[[#This Row],[Adj mins]],0)</f>
        <v>2.0093746145306528</v>
      </c>
      <c r="R1763" s="15">
        <v>0</v>
      </c>
      <c r="S1763" s="16">
        <v>0</v>
      </c>
      <c r="T1763" s="17">
        <v>0</v>
      </c>
      <c r="U1763" s="16">
        <v>0</v>
      </c>
      <c r="V1763" s="71">
        <v>0</v>
      </c>
      <c r="W1763" s="401" t="str">
        <f>IF(ISNA(MATCH($D1763,'My Squad'!$C$2:$C$16,0)),"","Yes")</f>
        <v/>
      </c>
    </row>
    <row r="1764" spans="1:23" ht="15.75" thickBot="1" x14ac:dyDescent="0.3">
      <c r="A1764" s="577">
        <v>221</v>
      </c>
      <c r="B1764" s="73">
        <v>13</v>
      </c>
      <c r="C1764" s="5" t="s">
        <v>91</v>
      </c>
      <c r="D1764" s="5" t="s">
        <v>273</v>
      </c>
      <c r="E1764" s="70" t="s">
        <v>14</v>
      </c>
      <c r="F1764" s="71">
        <v>4.3</v>
      </c>
      <c r="G1764" s="71">
        <v>2E-3</v>
      </c>
      <c r="H1764" s="71">
        <v>1.2999999999999999E-2</v>
      </c>
      <c r="I1764" s="71">
        <v>-5.9999999999999984E-3</v>
      </c>
      <c r="J1764" s="71">
        <v>0</v>
      </c>
      <c r="K1764" s="71">
        <v>8.299999999999999E-2</v>
      </c>
      <c r="L1764" s="71">
        <v>7.0000000000000001E-3</v>
      </c>
      <c r="M1764" s="72">
        <v>9.9000000000000005E-2</v>
      </c>
      <c r="N1764" s="23">
        <v>-0.44209302325581395</v>
      </c>
      <c r="O1764" s="16">
        <v>3.9996666666666667</v>
      </c>
      <c r="P1764" s="15">
        <v>90</v>
      </c>
      <c r="Q1764" s="15">
        <f>IFERROR(Table37[[#This Row],[Total]]/Table37[[#This Row],[Mins]]*Table37[[#This Row],[Adj mins]],0)</f>
        <v>2.2276856404700389</v>
      </c>
      <c r="R1764" s="15">
        <v>1</v>
      </c>
      <c r="S1764" s="16">
        <v>90</v>
      </c>
      <c r="T1764" s="17">
        <v>0</v>
      </c>
      <c r="U1764" s="16">
        <v>1</v>
      </c>
      <c r="V1764" s="71">
        <v>1</v>
      </c>
      <c r="W1764" s="401" t="str">
        <f>IF(ISNA(MATCH($D1764,'My Squad'!$C$2:$C$16,0)),"","Yes")</f>
        <v/>
      </c>
    </row>
    <row r="1765" spans="1:23" ht="15.75" thickBot="1" x14ac:dyDescent="0.3">
      <c r="A1765" s="577">
        <v>231</v>
      </c>
      <c r="B1765" s="73">
        <v>13</v>
      </c>
      <c r="C1765" s="5" t="s">
        <v>91</v>
      </c>
      <c r="D1765" s="5" t="s">
        <v>155</v>
      </c>
      <c r="E1765" s="70" t="s">
        <v>14</v>
      </c>
      <c r="F1765" s="71">
        <v>4.3</v>
      </c>
      <c r="G1765" s="71">
        <v>0.09</v>
      </c>
      <c r="H1765" s="71">
        <v>0.17299999999999999</v>
      </c>
      <c r="I1765" s="71">
        <v>-0.29333333333333339</v>
      </c>
      <c r="J1765" s="71">
        <v>0</v>
      </c>
      <c r="K1765" s="71">
        <v>1.8743333333333334</v>
      </c>
      <c r="L1765" s="71">
        <v>9.2999999999999999E-2</v>
      </c>
      <c r="M1765" s="72">
        <v>1.9370000000000001</v>
      </c>
      <c r="N1765" s="23">
        <v>-1.4651162790697662E-2</v>
      </c>
      <c r="O1765" s="16">
        <v>88.769666666666666</v>
      </c>
      <c r="P1765" s="15">
        <v>90</v>
      </c>
      <c r="Q1765" s="15">
        <f>IFERROR(Table37[[#This Row],[Total]]/Table37[[#This Row],[Mins]]*Table37[[#This Row],[Adj mins]],0)</f>
        <v>1.9638465091303712</v>
      </c>
      <c r="R1765" s="15">
        <v>6.3</v>
      </c>
      <c r="S1765" s="16">
        <v>81</v>
      </c>
      <c r="T1765" s="17">
        <v>4.2000000000000003E-2</v>
      </c>
      <c r="U1765" s="16">
        <v>14</v>
      </c>
      <c r="V1765" s="71">
        <v>2</v>
      </c>
      <c r="W1765" s="401" t="str">
        <f>IF(ISNA(MATCH($D1765,'My Squad'!$C$2:$C$16,0)),"","Yes")</f>
        <v/>
      </c>
    </row>
    <row r="1766" spans="1:23" ht="15.75" thickBot="1" x14ac:dyDescent="0.3">
      <c r="A1766" s="577">
        <v>582</v>
      </c>
      <c r="B1766" s="73">
        <v>13</v>
      </c>
      <c r="C1766" s="5" t="s">
        <v>91</v>
      </c>
      <c r="D1766" s="5" t="s">
        <v>1059</v>
      </c>
      <c r="E1766" s="70" t="s">
        <v>14</v>
      </c>
      <c r="F1766" s="71">
        <v>4.7</v>
      </c>
      <c r="G1766" s="71">
        <v>2E-3</v>
      </c>
      <c r="H1766" s="71">
        <v>1E-3</v>
      </c>
      <c r="I1766" s="71">
        <v>-1.0333333333333333E-2</v>
      </c>
      <c r="J1766" s="71">
        <v>0</v>
      </c>
      <c r="K1766" s="71">
        <v>0.04</v>
      </c>
      <c r="L1766" s="71">
        <v>3.3333333333333332E-4</v>
      </c>
      <c r="M1766" s="72">
        <v>3.3000000000000002E-2</v>
      </c>
      <c r="N1766" s="23">
        <v>-0.41851063829787233</v>
      </c>
      <c r="O1766" s="16">
        <v>2.0099999999999998</v>
      </c>
      <c r="P1766" s="15">
        <v>90</v>
      </c>
      <c r="Q1766" s="15">
        <f>IFERROR(Table37[[#This Row],[Total]]/Table37[[#This Row],[Mins]]*Table37[[#This Row],[Adj mins]],0)</f>
        <v>1.4776119402985077</v>
      </c>
      <c r="R1766" s="15">
        <v>0.3</v>
      </c>
      <c r="S1766" s="16">
        <v>27</v>
      </c>
      <c r="T1766" s="17">
        <v>2E-3</v>
      </c>
      <c r="U1766" s="16">
        <v>0</v>
      </c>
      <c r="V1766" s="71">
        <v>0</v>
      </c>
      <c r="W1766" s="401" t="str">
        <f>IF(ISNA(MATCH($D1766,'My Squad'!$C$2:$C$16,0)),"","Yes")</f>
        <v/>
      </c>
    </row>
    <row r="1767" spans="1:23" ht="15.75" thickBot="1" x14ac:dyDescent="0.3">
      <c r="A1767" s="577">
        <v>627</v>
      </c>
      <c r="B1767" s="73">
        <v>13</v>
      </c>
      <c r="C1767" s="5" t="s">
        <v>91</v>
      </c>
      <c r="D1767" s="5" t="s">
        <v>1516</v>
      </c>
      <c r="E1767" s="70" t="s">
        <v>14</v>
      </c>
      <c r="F1767" s="71">
        <v>4</v>
      </c>
      <c r="G1767" s="71">
        <v>0</v>
      </c>
      <c r="H1767" s="71">
        <v>2E-3</v>
      </c>
      <c r="I1767" s="71">
        <v>-9.9999999999999915E-4</v>
      </c>
      <c r="J1767" s="71">
        <v>0</v>
      </c>
      <c r="K1767" s="71">
        <v>2.4E-2</v>
      </c>
      <c r="L1767" s="71">
        <v>0</v>
      </c>
      <c r="M1767" s="72">
        <v>2.5000000000000001E-2</v>
      </c>
      <c r="N1767" s="23">
        <v>-0.49375000000000002</v>
      </c>
      <c r="O1767" s="16">
        <v>1.26</v>
      </c>
      <c r="P1767" s="15">
        <v>90</v>
      </c>
      <c r="Q1767" s="15">
        <f>IFERROR(Table37[[#This Row],[Total]]/Table37[[#This Row],[Mins]]*Table37[[#This Row],[Adj mins]],0)</f>
        <v>1.785714285714286</v>
      </c>
      <c r="R1767" s="15">
        <v>1</v>
      </c>
      <c r="S1767" s="16">
        <v>90</v>
      </c>
      <c r="T1767" s="17">
        <v>1E-3</v>
      </c>
      <c r="U1767" s="16">
        <v>0</v>
      </c>
      <c r="V1767" s="71">
        <v>0</v>
      </c>
      <c r="W1767" s="401" t="str">
        <f>IF(ISNA(MATCH($D1767,'My Squad'!$C$2:$C$16,0)),"","Yes")</f>
        <v/>
      </c>
    </row>
    <row r="1768" spans="1:23" ht="15.75" thickBot="1" x14ac:dyDescent="0.3">
      <c r="A1768" s="577">
        <v>651</v>
      </c>
      <c r="B1768" s="73">
        <v>13</v>
      </c>
      <c r="C1768" s="5" t="s">
        <v>91</v>
      </c>
      <c r="D1768" s="5" t="s">
        <v>1517</v>
      </c>
      <c r="E1768" s="70" t="s">
        <v>13</v>
      </c>
      <c r="F1768" s="71">
        <v>5</v>
      </c>
      <c r="G1768" s="71">
        <v>6.3333333333333339E-2</v>
      </c>
      <c r="H1768" s="71">
        <v>0.03</v>
      </c>
      <c r="I1768" s="71">
        <v>4.1000000000000002E-2</v>
      </c>
      <c r="J1768" s="71">
        <v>0</v>
      </c>
      <c r="K1768" s="71">
        <v>0.58633333333333337</v>
      </c>
      <c r="L1768" s="71">
        <v>1.2999999999999999E-2</v>
      </c>
      <c r="M1768" s="72">
        <v>0.73366666666666669</v>
      </c>
      <c r="N1768" s="23">
        <v>-0.25326666666666664</v>
      </c>
      <c r="O1768" s="16">
        <v>30.260666666666665</v>
      </c>
      <c r="P1768" s="15">
        <v>90</v>
      </c>
      <c r="Q1768" s="15">
        <f>IFERROR(Table37[[#This Row],[Total]]/Table37[[#This Row],[Mins]]*Table37[[#This Row],[Adj mins]],0)</f>
        <v>2.1820404926086669</v>
      </c>
      <c r="R1768" s="15">
        <v>3.1</v>
      </c>
      <c r="S1768" s="16">
        <v>46</v>
      </c>
      <c r="T1768" s="17">
        <v>0</v>
      </c>
      <c r="U1768" s="16">
        <v>8</v>
      </c>
      <c r="V1768" s="71">
        <v>1.3</v>
      </c>
      <c r="W1768" s="401" t="str">
        <f>IF(ISNA(MATCH($D1768,'My Squad'!$C$2:$C$16,0)),"","Yes")</f>
        <v/>
      </c>
    </row>
    <row r="1769" spans="1:23" ht="15.75" thickBot="1" x14ac:dyDescent="0.3">
      <c r="A1769" s="577">
        <v>603</v>
      </c>
      <c r="B1769" s="73">
        <v>13</v>
      </c>
      <c r="C1769" s="5" t="s">
        <v>91</v>
      </c>
      <c r="D1769" s="5" t="s">
        <v>1518</v>
      </c>
      <c r="E1769" s="70" t="s">
        <v>13</v>
      </c>
      <c r="F1769" s="71">
        <v>4.5</v>
      </c>
      <c r="G1769" s="71">
        <v>5.1666666666666666E-2</v>
      </c>
      <c r="H1769" s="71">
        <v>2.1999999999999999E-2</v>
      </c>
      <c r="I1769" s="71">
        <v>1.1666666666666667E-2</v>
      </c>
      <c r="J1769" s="71">
        <v>0</v>
      </c>
      <c r="K1769" s="71">
        <v>0.15733333333333335</v>
      </c>
      <c r="L1769" s="71">
        <v>9.6666666666666672E-3</v>
      </c>
      <c r="M1769" s="72">
        <v>0.25233333333333335</v>
      </c>
      <c r="N1769" s="23">
        <v>-0.38837037037037037</v>
      </c>
      <c r="O1769" s="16">
        <v>8.0583333333333336</v>
      </c>
      <c r="P1769" s="15">
        <v>90</v>
      </c>
      <c r="Q1769" s="15">
        <f>IFERROR(Table37[[#This Row],[Total]]/Table37[[#This Row],[Mins]]*Table37[[#This Row],[Adj mins]],0)</f>
        <v>2.8182006204756984</v>
      </c>
      <c r="R1769" s="15">
        <v>0</v>
      </c>
      <c r="S1769" s="16">
        <v>1</v>
      </c>
      <c r="T1769" s="17">
        <v>2E-3</v>
      </c>
      <c r="U1769" s="16">
        <v>1</v>
      </c>
      <c r="V1769" s="71">
        <v>1</v>
      </c>
      <c r="W1769" s="401" t="str">
        <f>IF(ISNA(MATCH($D1769,'My Squad'!$C$2:$C$16,0)),"","Yes")</f>
        <v/>
      </c>
    </row>
    <row r="1770" spans="1:23" ht="15.75" thickBot="1" x14ac:dyDescent="0.3">
      <c r="A1770" s="577">
        <v>577</v>
      </c>
      <c r="B1770" s="73">
        <v>13</v>
      </c>
      <c r="C1770" s="5" t="s">
        <v>91</v>
      </c>
      <c r="D1770" s="5" t="s">
        <v>1060</v>
      </c>
      <c r="E1770" s="70" t="s">
        <v>13</v>
      </c>
      <c r="F1770" s="71">
        <v>5.2</v>
      </c>
      <c r="G1770" s="71">
        <v>0.51666666666666672</v>
      </c>
      <c r="H1770" s="71">
        <v>0.27700000000000002</v>
      </c>
      <c r="I1770" s="71">
        <v>9.7666666666666666E-2</v>
      </c>
      <c r="J1770" s="71">
        <v>0</v>
      </c>
      <c r="K1770" s="71">
        <v>1.5196666666666665</v>
      </c>
      <c r="L1770" s="71">
        <v>0.14599999999999999</v>
      </c>
      <c r="M1770" s="72">
        <v>2.5569999999999999</v>
      </c>
      <c r="N1770" s="23">
        <v>0.1071153846153846</v>
      </c>
      <c r="O1770" s="16">
        <v>76.143333333333331</v>
      </c>
      <c r="P1770" s="15">
        <v>90</v>
      </c>
      <c r="Q1770" s="15">
        <f>IFERROR(Table37[[#This Row],[Total]]/Table37[[#This Row],[Mins]]*Table37[[#This Row],[Adj mins]],0)</f>
        <v>3.0223263144070396</v>
      </c>
      <c r="R1770" s="15">
        <v>1.9</v>
      </c>
      <c r="S1770" s="16">
        <v>34</v>
      </c>
      <c r="T1770" s="17">
        <v>1E-3</v>
      </c>
      <c r="U1770" s="16">
        <v>7</v>
      </c>
      <c r="V1770" s="71">
        <v>1.4</v>
      </c>
      <c r="W1770" s="401" t="str">
        <f>IF(ISNA(MATCH($D1770,'My Squad'!$C$2:$C$16,0)),"","Yes")</f>
        <v/>
      </c>
    </row>
    <row r="1771" spans="1:23" ht="15.75" thickBot="1" x14ac:dyDescent="0.3">
      <c r="A1771" s="577">
        <v>217</v>
      </c>
      <c r="B1771" s="73">
        <v>13</v>
      </c>
      <c r="C1771" s="5" t="s">
        <v>91</v>
      </c>
      <c r="D1771" s="5" t="s">
        <v>98</v>
      </c>
      <c r="E1771" s="70" t="s">
        <v>13</v>
      </c>
      <c r="F1771" s="71">
        <v>5.2</v>
      </c>
      <c r="G1771" s="71">
        <v>0.43666666666666665</v>
      </c>
      <c r="H1771" s="71">
        <v>0.19600000000000001</v>
      </c>
      <c r="I1771" s="71">
        <v>9.5333333333333339E-2</v>
      </c>
      <c r="J1771" s="71">
        <v>0</v>
      </c>
      <c r="K1771" s="71">
        <v>1.4553333333333334</v>
      </c>
      <c r="L1771" s="71">
        <v>0.10100000000000001</v>
      </c>
      <c r="M1771" s="72">
        <v>2.2843333333333335</v>
      </c>
      <c r="N1771" s="23">
        <v>5.4679487179487223E-2</v>
      </c>
      <c r="O1771" s="16">
        <v>74.418000000000006</v>
      </c>
      <c r="P1771" s="15">
        <v>90</v>
      </c>
      <c r="Q1771" s="15">
        <f>IFERROR(Table37[[#This Row],[Total]]/Table37[[#This Row],[Mins]]*Table37[[#This Row],[Adj mins]],0)</f>
        <v>2.7626380714343304</v>
      </c>
      <c r="R1771" s="15">
        <v>6.3</v>
      </c>
      <c r="S1771" s="16">
        <v>71</v>
      </c>
      <c r="T1771" s="17">
        <v>2E-3</v>
      </c>
      <c r="U1771" s="16">
        <v>16</v>
      </c>
      <c r="V1771" s="71">
        <v>2</v>
      </c>
      <c r="W1771" s="401" t="str">
        <f>IF(ISNA(MATCH($D1771,'My Squad'!$C$2:$C$16,0)),"","Yes")</f>
        <v/>
      </c>
    </row>
    <row r="1772" spans="1:23" ht="15.75" thickBot="1" x14ac:dyDescent="0.3">
      <c r="A1772" s="577">
        <v>226</v>
      </c>
      <c r="B1772" s="73">
        <v>13</v>
      </c>
      <c r="C1772" s="5" t="s">
        <v>91</v>
      </c>
      <c r="D1772" s="5" t="s">
        <v>298</v>
      </c>
      <c r="E1772" s="70" t="s">
        <v>13</v>
      </c>
      <c r="F1772" s="71">
        <v>4.5</v>
      </c>
      <c r="G1772" s="71">
        <v>0</v>
      </c>
      <c r="H1772" s="71">
        <v>0</v>
      </c>
      <c r="I1772" s="71">
        <v>0</v>
      </c>
      <c r="J1772" s="71">
        <v>0</v>
      </c>
      <c r="K1772" s="71">
        <v>0</v>
      </c>
      <c r="L1772" s="71">
        <v>0</v>
      </c>
      <c r="M1772" s="72">
        <v>0</v>
      </c>
      <c r="N1772" s="23">
        <v>-0.44444444444444442</v>
      </c>
      <c r="O1772" s="16">
        <v>0</v>
      </c>
      <c r="P1772" s="15">
        <v>90</v>
      </c>
      <c r="Q1772" s="15">
        <f>IFERROR(Table37[[#This Row],[Total]]/Table37[[#This Row],[Mins]]*Table37[[#This Row],[Adj mins]],0)</f>
        <v>0</v>
      </c>
      <c r="R1772" s="15">
        <v>4.3</v>
      </c>
      <c r="S1772" s="16">
        <v>64</v>
      </c>
      <c r="T1772" s="17">
        <v>8.0000000000000002E-3</v>
      </c>
      <c r="U1772" s="16">
        <v>8</v>
      </c>
      <c r="V1772" s="71">
        <v>1.3</v>
      </c>
      <c r="W1772" s="401" t="str">
        <f>IF(ISNA(MATCH($D1772,'My Squad'!$C$2:$C$16,0)),"","Yes")</f>
        <v/>
      </c>
    </row>
    <row r="1773" spans="1:23" ht="15.75" thickBot="1" x14ac:dyDescent="0.3">
      <c r="A1773" s="577">
        <v>230</v>
      </c>
      <c r="B1773" s="73">
        <v>13</v>
      </c>
      <c r="C1773" s="5" t="s">
        <v>91</v>
      </c>
      <c r="D1773" s="5" t="s">
        <v>92</v>
      </c>
      <c r="E1773" s="70" t="s">
        <v>13</v>
      </c>
      <c r="F1773" s="71">
        <v>5.8</v>
      </c>
      <c r="G1773" s="71">
        <v>0.36166666666666669</v>
      </c>
      <c r="H1773" s="71">
        <v>0.60199999999999998</v>
      </c>
      <c r="I1773" s="71">
        <v>8.666666666666667E-2</v>
      </c>
      <c r="J1773" s="71">
        <v>0</v>
      </c>
      <c r="K1773" s="71">
        <v>1.4466666666666665</v>
      </c>
      <c r="L1773" s="71">
        <v>0.159</v>
      </c>
      <c r="M1773" s="72">
        <v>2.6560000000000001</v>
      </c>
      <c r="N1773" s="23">
        <v>0.11310344827586209</v>
      </c>
      <c r="O1773" s="16">
        <v>68.436999999999998</v>
      </c>
      <c r="P1773" s="15">
        <v>90</v>
      </c>
      <c r="Q1773" s="15">
        <f>IFERROR(Table37[[#This Row],[Total]]/Table37[[#This Row],[Mins]]*Table37[[#This Row],[Adj mins]],0)</f>
        <v>3.4928474363283022</v>
      </c>
      <c r="R1773" s="15">
        <v>8.9</v>
      </c>
      <c r="S1773" s="16">
        <v>89</v>
      </c>
      <c r="T1773" s="17">
        <v>0.129</v>
      </c>
      <c r="U1773" s="16">
        <v>49</v>
      </c>
      <c r="V1773" s="71">
        <v>5.4</v>
      </c>
      <c r="W1773" s="401" t="str">
        <f>IF(ISNA(MATCH($D1773,'My Squad'!$C$2:$C$16,0)),"","Yes")</f>
        <v/>
      </c>
    </row>
    <row r="1774" spans="1:23" ht="15.75" thickBot="1" x14ac:dyDescent="0.3">
      <c r="A1774" s="577">
        <v>222</v>
      </c>
      <c r="B1774" s="73">
        <v>13</v>
      </c>
      <c r="C1774" s="5" t="s">
        <v>91</v>
      </c>
      <c r="D1774" s="5" t="s">
        <v>162</v>
      </c>
      <c r="E1774" s="70" t="s">
        <v>13</v>
      </c>
      <c r="F1774" s="71">
        <v>4.9000000000000004</v>
      </c>
      <c r="G1774" s="71">
        <v>9.5000000000000001E-2</v>
      </c>
      <c r="H1774" s="71">
        <v>8.9999999999999993E-3</v>
      </c>
      <c r="I1774" s="71">
        <v>2.4666666666666667E-2</v>
      </c>
      <c r="J1774" s="71">
        <v>0</v>
      </c>
      <c r="K1774" s="71">
        <v>0.31866666666666665</v>
      </c>
      <c r="L1774" s="71">
        <v>2.3E-2</v>
      </c>
      <c r="M1774" s="72">
        <v>0.47033333333333333</v>
      </c>
      <c r="N1774" s="23">
        <v>-0.31217687074829931</v>
      </c>
      <c r="O1774" s="16">
        <v>16.553999999999998</v>
      </c>
      <c r="P1774" s="15">
        <v>90</v>
      </c>
      <c r="Q1774" s="15">
        <f>IFERROR(Table37[[#This Row],[Total]]/Table37[[#This Row],[Mins]]*Table37[[#This Row],[Adj mins]],0)</f>
        <v>2.5570859006886555</v>
      </c>
      <c r="R1774" s="15">
        <v>6.2</v>
      </c>
      <c r="S1774" s="16">
        <v>69</v>
      </c>
      <c r="T1774" s="17">
        <v>1E-3</v>
      </c>
      <c r="U1774" s="16">
        <v>15</v>
      </c>
      <c r="V1774" s="71">
        <v>1.9</v>
      </c>
      <c r="W1774" s="401" t="str">
        <f>IF(ISNA(MATCH($D1774,'My Squad'!$C$2:$C$16,0)),"","Yes")</f>
        <v/>
      </c>
    </row>
    <row r="1775" spans="1:23" ht="15.75" thickBot="1" x14ac:dyDescent="0.3">
      <c r="A1775" s="577">
        <v>224</v>
      </c>
      <c r="B1775" s="73">
        <v>13</v>
      </c>
      <c r="C1775" s="5" t="s">
        <v>91</v>
      </c>
      <c r="D1775" s="5" t="s">
        <v>103</v>
      </c>
      <c r="E1775" s="70" t="s">
        <v>13</v>
      </c>
      <c r="F1775" s="71">
        <v>5.3</v>
      </c>
      <c r="G1775" s="71">
        <v>0.64500000000000002</v>
      </c>
      <c r="H1775" s="71">
        <v>0.41</v>
      </c>
      <c r="I1775" s="71">
        <v>0.11366666666666667</v>
      </c>
      <c r="J1775" s="71">
        <v>0</v>
      </c>
      <c r="K1775" s="71">
        <v>1.8576666666666668</v>
      </c>
      <c r="L1775" s="71">
        <v>0.14333333333333334</v>
      </c>
      <c r="M1775" s="72">
        <v>3.1696666666666666</v>
      </c>
      <c r="N1775" s="23">
        <v>0.22069182389937106</v>
      </c>
      <c r="O1775" s="16">
        <v>86.87866666666666</v>
      </c>
      <c r="P1775" s="15">
        <v>90</v>
      </c>
      <c r="Q1775" s="15">
        <f>IFERROR(Table37[[#This Row],[Total]]/Table37[[#This Row],[Mins]]*Table37[[#This Row],[Adj mins]],0)</f>
        <v>3.2835448671710741</v>
      </c>
      <c r="R1775" s="15">
        <v>6.6</v>
      </c>
      <c r="S1775" s="16">
        <v>66</v>
      </c>
      <c r="T1775" s="17">
        <v>1E-3</v>
      </c>
      <c r="U1775" s="16">
        <v>20</v>
      </c>
      <c r="V1775" s="71">
        <v>2.2000000000000002</v>
      </c>
      <c r="W1775" s="401" t="str">
        <f>IF(ISNA(MATCH($D1775,'My Squad'!$C$2:$C$16,0)),"","Yes")</f>
        <v/>
      </c>
    </row>
    <row r="1776" spans="1:23" ht="15.75" thickBot="1" x14ac:dyDescent="0.3">
      <c r="A1776" s="577">
        <v>223</v>
      </c>
      <c r="B1776" s="73">
        <v>13</v>
      </c>
      <c r="C1776" s="5" t="s">
        <v>91</v>
      </c>
      <c r="D1776" s="5" t="s">
        <v>331</v>
      </c>
      <c r="E1776" s="70" t="s">
        <v>13</v>
      </c>
      <c r="F1776" s="71">
        <v>5</v>
      </c>
      <c r="G1776" s="71">
        <v>0</v>
      </c>
      <c r="H1776" s="71">
        <v>0</v>
      </c>
      <c r="I1776" s="71">
        <v>0</v>
      </c>
      <c r="J1776" s="71">
        <v>0</v>
      </c>
      <c r="K1776" s="71">
        <v>0</v>
      </c>
      <c r="L1776" s="71">
        <v>0</v>
      </c>
      <c r="M1776" s="72">
        <v>0</v>
      </c>
      <c r="N1776" s="23">
        <v>-0.4</v>
      </c>
      <c r="O1776" s="16">
        <v>0</v>
      </c>
      <c r="P1776" s="15">
        <v>90</v>
      </c>
      <c r="Q1776" s="15">
        <f>IFERROR(Table37[[#This Row],[Total]]/Table37[[#This Row],[Mins]]*Table37[[#This Row],[Adj mins]],0)</f>
        <v>0</v>
      </c>
      <c r="R1776" s="15">
        <v>2.8</v>
      </c>
      <c r="S1776" s="16">
        <v>63</v>
      </c>
      <c r="T1776" s="17">
        <v>0</v>
      </c>
      <c r="U1776" s="16">
        <v>7</v>
      </c>
      <c r="V1776" s="71">
        <v>1.8</v>
      </c>
      <c r="W1776" s="401" t="str">
        <f>IF(ISNA(MATCH($D1776,'My Squad'!$C$2:$C$16,0)),"","Yes")</f>
        <v/>
      </c>
    </row>
    <row r="1777" spans="1:23" ht="15.75" thickBot="1" x14ac:dyDescent="0.3">
      <c r="A1777" s="577">
        <v>232</v>
      </c>
      <c r="B1777" s="73">
        <v>13</v>
      </c>
      <c r="C1777" s="5" t="s">
        <v>91</v>
      </c>
      <c r="D1777" s="5" t="s">
        <v>615</v>
      </c>
      <c r="E1777" s="70" t="s">
        <v>15</v>
      </c>
      <c r="F1777" s="71">
        <v>5.4</v>
      </c>
      <c r="G1777" s="71">
        <v>0.43733333333333335</v>
      </c>
      <c r="H1777" s="71">
        <v>0.219</v>
      </c>
      <c r="I1777" s="71">
        <v>0</v>
      </c>
      <c r="J1777" s="71">
        <v>0</v>
      </c>
      <c r="K1777" s="71">
        <v>1.8140000000000001</v>
      </c>
      <c r="L1777" s="71">
        <v>0.17566666666666667</v>
      </c>
      <c r="M1777" s="72">
        <v>2.6459999999999999</v>
      </c>
      <c r="N1777" s="23">
        <v>0.1196296296296296</v>
      </c>
      <c r="O1777" s="16">
        <v>87.944000000000003</v>
      </c>
      <c r="P1777" s="15">
        <v>90</v>
      </c>
      <c r="Q1777" s="15">
        <f>IFERROR(Table37[[#This Row],[Total]]/Table37[[#This Row],[Mins]]*Table37[[#This Row],[Adj mins]],0)</f>
        <v>2.7078595469844444</v>
      </c>
      <c r="R1777" s="15">
        <v>7.3</v>
      </c>
      <c r="S1777" s="16">
        <v>73</v>
      </c>
      <c r="T1777" s="17">
        <v>1.3999999999999999E-2</v>
      </c>
      <c r="U1777" s="16">
        <v>29</v>
      </c>
      <c r="V1777" s="71">
        <v>3.2</v>
      </c>
      <c r="W1777" s="401" t="str">
        <f>IF(ISNA(MATCH($D1777,'My Squad'!$C$2:$C$16,0)),"","Yes")</f>
        <v/>
      </c>
    </row>
    <row r="1778" spans="1:23" ht="15.75" thickBot="1" x14ac:dyDescent="0.3">
      <c r="A1778" s="577">
        <v>218</v>
      </c>
      <c r="B1778" s="73">
        <v>13</v>
      </c>
      <c r="C1778" s="5" t="s">
        <v>91</v>
      </c>
      <c r="D1778" s="5" t="s">
        <v>229</v>
      </c>
      <c r="E1778" s="70" t="s">
        <v>15</v>
      </c>
      <c r="F1778" s="71">
        <v>5</v>
      </c>
      <c r="G1778" s="71">
        <v>0.19733333333333333</v>
      </c>
      <c r="H1778" s="71">
        <v>1.4E-2</v>
      </c>
      <c r="I1778" s="71">
        <v>0</v>
      </c>
      <c r="J1778" s="71">
        <v>0</v>
      </c>
      <c r="K1778" s="71">
        <v>0.18633333333333335</v>
      </c>
      <c r="L1778" s="71">
        <v>6.3E-2</v>
      </c>
      <c r="M1778" s="72">
        <v>0.46066666666666667</v>
      </c>
      <c r="N1778" s="23">
        <v>-0.30786666666666668</v>
      </c>
      <c r="O1778" s="16">
        <v>9.5410000000000004</v>
      </c>
      <c r="P1778" s="15">
        <v>90</v>
      </c>
      <c r="Q1778" s="15">
        <f>IFERROR(Table37[[#This Row],[Total]]/Table37[[#This Row],[Mins]]*Table37[[#This Row],[Adj mins]],0)</f>
        <v>4.3454564511057541</v>
      </c>
      <c r="R1778" s="15">
        <v>0.6</v>
      </c>
      <c r="S1778" s="16">
        <v>11</v>
      </c>
      <c r="T1778" s="17">
        <v>6.0000000000000001E-3</v>
      </c>
      <c r="U1778" s="16">
        <v>11</v>
      </c>
      <c r="V1778" s="71">
        <v>2.2000000000000002</v>
      </c>
      <c r="W1778" s="401" t="str">
        <f>IF(ISNA(MATCH($D1778,'My Squad'!$C$2:$C$16,0)),"","Yes")</f>
        <v/>
      </c>
    </row>
    <row r="1779" spans="1:23" ht="15.75" thickBot="1" x14ac:dyDescent="0.3">
      <c r="A1779" s="577">
        <v>220</v>
      </c>
      <c r="B1779" s="73">
        <v>13</v>
      </c>
      <c r="C1779" s="5" t="s">
        <v>91</v>
      </c>
      <c r="D1779" s="5" t="s">
        <v>129</v>
      </c>
      <c r="E1779" s="70" t="s">
        <v>15</v>
      </c>
      <c r="F1779" s="71">
        <v>6</v>
      </c>
      <c r="G1779" s="71">
        <v>1.2266666666666666</v>
      </c>
      <c r="H1779" s="71">
        <v>0.14299999999999999</v>
      </c>
      <c r="I1779" s="71">
        <v>0</v>
      </c>
      <c r="J1779" s="71">
        <v>0</v>
      </c>
      <c r="K1779" s="71">
        <v>1.5350000000000001</v>
      </c>
      <c r="L1779" s="71">
        <v>0.39266666666666666</v>
      </c>
      <c r="M1779" s="72">
        <v>3.2973333333333334</v>
      </c>
      <c r="N1779" s="23">
        <v>0.21622222222222223</v>
      </c>
      <c r="O1779" s="16">
        <v>76.074666666666673</v>
      </c>
      <c r="P1779" s="15">
        <v>90</v>
      </c>
      <c r="Q1779" s="15">
        <f>IFERROR(Table37[[#This Row],[Total]]/Table37[[#This Row],[Mins]]*Table37[[#This Row],[Adj mins]],0)</f>
        <v>3.9009043746494667</v>
      </c>
      <c r="R1779" s="15">
        <v>8.5</v>
      </c>
      <c r="S1779" s="16">
        <v>85</v>
      </c>
      <c r="T1779" s="17">
        <v>5.4000000000000006E-2</v>
      </c>
      <c r="U1779" s="16">
        <v>31</v>
      </c>
      <c r="V1779" s="71">
        <v>3.4</v>
      </c>
      <c r="W1779" s="401" t="str">
        <f>IF(ISNA(MATCH($D1779,'My Squad'!$C$2:$C$16,0)),"","Yes")</f>
        <v>Yes</v>
      </c>
    </row>
    <row r="1780" spans="1:23" ht="15.75" thickBot="1" x14ac:dyDescent="0.3">
      <c r="A1780" s="577">
        <v>237</v>
      </c>
      <c r="B1780" s="73">
        <v>13</v>
      </c>
      <c r="C1780" s="5" t="s">
        <v>91</v>
      </c>
      <c r="D1780" s="5" t="s">
        <v>283</v>
      </c>
      <c r="E1780" s="70" t="s">
        <v>15</v>
      </c>
      <c r="F1780" s="71">
        <v>4.9000000000000004</v>
      </c>
      <c r="G1780" s="71">
        <v>1.2E-2</v>
      </c>
      <c r="H1780" s="71">
        <v>0</v>
      </c>
      <c r="I1780" s="71">
        <v>0</v>
      </c>
      <c r="J1780" s="71">
        <v>0</v>
      </c>
      <c r="K1780" s="71">
        <v>1.7333333333333333E-2</v>
      </c>
      <c r="L1780" s="71">
        <v>4.3333333333333331E-3</v>
      </c>
      <c r="M1780" s="72">
        <v>3.3666666666666664E-2</v>
      </c>
      <c r="N1780" s="23">
        <v>-0.40129251700680268</v>
      </c>
      <c r="O1780" s="16">
        <v>0.81</v>
      </c>
      <c r="P1780" s="15">
        <v>90</v>
      </c>
      <c r="Q1780" s="15">
        <f>IFERROR(Table37[[#This Row],[Total]]/Table37[[#This Row],[Mins]]*Table37[[#This Row],[Adj mins]],0)</f>
        <v>3.7407407407407405</v>
      </c>
      <c r="R1780" s="15">
        <v>0</v>
      </c>
      <c r="S1780" s="16" t="s">
        <v>374</v>
      </c>
      <c r="T1780" s="17">
        <v>0</v>
      </c>
      <c r="U1780" s="16">
        <v>0</v>
      </c>
      <c r="V1780" s="71">
        <v>0</v>
      </c>
      <c r="W1780" s="401" t="str">
        <f>IF(ISNA(MATCH($D1780,'My Squad'!$C$2:$C$16,0)),"","Yes")</f>
        <v/>
      </c>
    </row>
    <row r="1781" spans="1:23" ht="15.75" thickBot="1" x14ac:dyDescent="0.3">
      <c r="A1781" s="577">
        <v>156</v>
      </c>
      <c r="B1781" s="73">
        <v>13</v>
      </c>
      <c r="C1781" s="5" t="s">
        <v>91</v>
      </c>
      <c r="D1781" s="5" t="s">
        <v>1519</v>
      </c>
      <c r="E1781" s="70" t="s">
        <v>15</v>
      </c>
      <c r="F1781" s="71">
        <v>5.4</v>
      </c>
      <c r="G1781" s="71">
        <v>3.7333333333333336E-2</v>
      </c>
      <c r="H1781" s="71">
        <v>7.0000000000000001E-3</v>
      </c>
      <c r="I1781" s="71">
        <v>0</v>
      </c>
      <c r="J1781" s="71">
        <v>0</v>
      </c>
      <c r="K1781" s="71">
        <v>6.8333333333333343E-2</v>
      </c>
      <c r="L1781" s="71">
        <v>6.6666666666666671E-3</v>
      </c>
      <c r="M1781" s="72">
        <v>0.11933333333333333</v>
      </c>
      <c r="N1781" s="23">
        <v>-0.34827160493827158</v>
      </c>
      <c r="O1781" s="16">
        <v>3.15</v>
      </c>
      <c r="P1781" s="15">
        <v>90</v>
      </c>
      <c r="Q1781" s="15">
        <f>IFERROR(Table37[[#This Row],[Total]]/Table37[[#This Row],[Mins]]*Table37[[#This Row],[Adj mins]],0)</f>
        <v>3.4095238095238098</v>
      </c>
      <c r="R1781" s="15">
        <v>0</v>
      </c>
      <c r="S1781" s="16" t="s">
        <v>374</v>
      </c>
      <c r="T1781" s="17">
        <v>1E-3</v>
      </c>
      <c r="U1781" s="16">
        <v>0</v>
      </c>
      <c r="V1781" s="71">
        <v>0</v>
      </c>
      <c r="W1781" s="401" t="str">
        <f>IF(ISNA(MATCH($D1781,'My Squad'!$C$2:$C$16,0)),"","Yes")</f>
        <v/>
      </c>
    </row>
    <row r="1782" spans="1:23" ht="15.75" thickBot="1" x14ac:dyDescent="0.3">
      <c r="A1782" s="577">
        <v>248</v>
      </c>
      <c r="B1782" s="73">
        <v>13</v>
      </c>
      <c r="C1782" s="5" t="s">
        <v>68</v>
      </c>
      <c r="D1782" s="5" t="s">
        <v>78</v>
      </c>
      <c r="E1782" s="70" t="s">
        <v>16</v>
      </c>
      <c r="F1782" s="71">
        <v>5</v>
      </c>
      <c r="G1782" s="71">
        <v>0</v>
      </c>
      <c r="H1782" s="71">
        <v>0.01</v>
      </c>
      <c r="I1782" s="71">
        <v>-0.27600000000000002</v>
      </c>
      <c r="J1782" s="71">
        <v>1.3403333333333334</v>
      </c>
      <c r="K1782" s="71">
        <v>1.9753333333333332</v>
      </c>
      <c r="L1782" s="71">
        <v>0.13333333333333333</v>
      </c>
      <c r="M1782" s="72">
        <v>3.1829999999999998</v>
      </c>
      <c r="N1782" s="23">
        <v>0.23659999999999998</v>
      </c>
      <c r="O1782" s="16">
        <v>89.483333333333334</v>
      </c>
      <c r="P1782" s="15">
        <v>90</v>
      </c>
      <c r="Q1782" s="15">
        <f>IFERROR(Table37[[#This Row],[Total]]/Table37[[#This Row],[Mins]]*Table37[[#This Row],[Adj mins]],0)</f>
        <v>3.2013782827342148</v>
      </c>
      <c r="R1782" s="15">
        <v>9</v>
      </c>
      <c r="S1782" s="16">
        <v>90</v>
      </c>
      <c r="T1782" s="17">
        <v>2.5000000000000001E-2</v>
      </c>
      <c r="U1782" s="16">
        <v>28</v>
      </c>
      <c r="V1782" s="71">
        <v>3.1</v>
      </c>
      <c r="W1782" s="401" t="str">
        <f>IF(ISNA(MATCH($D1782,'My Squad'!$C$2:$C$16,0)),"","Yes")</f>
        <v/>
      </c>
    </row>
    <row r="1783" spans="1:23" ht="15.75" thickBot="1" x14ac:dyDescent="0.3">
      <c r="A1783" s="577">
        <v>242</v>
      </c>
      <c r="B1783" s="73">
        <v>13</v>
      </c>
      <c r="C1783" s="5" t="s">
        <v>68</v>
      </c>
      <c r="D1783" s="5" t="s">
        <v>286</v>
      </c>
      <c r="E1783" s="70" t="s">
        <v>16</v>
      </c>
      <c r="F1783" s="71">
        <v>4</v>
      </c>
      <c r="G1783" s="71">
        <v>0</v>
      </c>
      <c r="H1783" s="71">
        <v>0</v>
      </c>
      <c r="I1783" s="71">
        <v>0</v>
      </c>
      <c r="J1783" s="71">
        <v>4.0000000000000001E-3</v>
      </c>
      <c r="K1783" s="71">
        <v>7.6666666666666671E-3</v>
      </c>
      <c r="L1783" s="71">
        <v>6.6666666666666664E-4</v>
      </c>
      <c r="M1783" s="72">
        <v>1.2333333333333333E-2</v>
      </c>
      <c r="N1783" s="23">
        <v>-0.49691666666666667</v>
      </c>
      <c r="O1783" s="16">
        <v>0.27</v>
      </c>
      <c r="P1783" s="15">
        <v>90</v>
      </c>
      <c r="Q1783" s="15">
        <f>IFERROR(Table37[[#This Row],[Total]]/Table37[[#This Row],[Mins]]*Table37[[#This Row],[Adj mins]],0)</f>
        <v>4.1111111111111107</v>
      </c>
      <c r="R1783" s="15">
        <v>0</v>
      </c>
      <c r="S1783" s="16">
        <v>0</v>
      </c>
      <c r="T1783" s="17">
        <v>5.0000000000000001E-3</v>
      </c>
      <c r="U1783" s="16">
        <v>0</v>
      </c>
      <c r="V1783" s="71">
        <v>0</v>
      </c>
      <c r="W1783" s="401" t="str">
        <f>IF(ISNA(MATCH($D1783,'My Squad'!$C$2:$C$16,0)),"","Yes")</f>
        <v/>
      </c>
    </row>
    <row r="1784" spans="1:23" ht="15.75" thickBot="1" x14ac:dyDescent="0.3">
      <c r="A1784" s="577">
        <v>255</v>
      </c>
      <c r="B1784" s="73">
        <v>13</v>
      </c>
      <c r="C1784" s="5" t="s">
        <v>68</v>
      </c>
      <c r="D1784" s="5" t="s">
        <v>136</v>
      </c>
      <c r="E1784" s="70" t="s">
        <v>14</v>
      </c>
      <c r="F1784" s="71">
        <v>4.7</v>
      </c>
      <c r="G1784" s="71">
        <v>0.108</v>
      </c>
      <c r="H1784" s="71">
        <v>0.19500000000000001</v>
      </c>
      <c r="I1784" s="71">
        <v>-0.27433333333333332</v>
      </c>
      <c r="J1784" s="71">
        <v>0</v>
      </c>
      <c r="K1784" s="71">
        <v>1.6946666666666665</v>
      </c>
      <c r="L1784" s="71">
        <v>0.12666666666666668</v>
      </c>
      <c r="M1784" s="72">
        <v>1.85</v>
      </c>
      <c r="N1784" s="23">
        <v>-3.1914893617021253E-2</v>
      </c>
      <c r="O1784" s="16">
        <v>85.891000000000005</v>
      </c>
      <c r="P1784" s="15">
        <v>90</v>
      </c>
      <c r="Q1784" s="15">
        <f>IFERROR(Table37[[#This Row],[Total]]/Table37[[#This Row],[Mins]]*Table37[[#This Row],[Adj mins]],0)</f>
        <v>1.9385034520496909</v>
      </c>
      <c r="R1784" s="15">
        <v>9</v>
      </c>
      <c r="S1784" s="16">
        <v>90</v>
      </c>
      <c r="T1784" s="17">
        <v>0.154</v>
      </c>
      <c r="U1784" s="16">
        <v>28</v>
      </c>
      <c r="V1784" s="71">
        <v>3.1</v>
      </c>
      <c r="W1784" s="401" t="str">
        <f>IF(ISNA(MATCH($D1784,'My Squad'!$C$2:$C$16,0)),"","Yes")</f>
        <v/>
      </c>
    </row>
    <row r="1785" spans="1:23" ht="15.75" thickBot="1" x14ac:dyDescent="0.3">
      <c r="A1785" s="577">
        <v>241</v>
      </c>
      <c r="B1785" s="73">
        <v>13</v>
      </c>
      <c r="C1785" s="5" t="s">
        <v>68</v>
      </c>
      <c r="D1785" s="5" t="s">
        <v>173</v>
      </c>
      <c r="E1785" s="70" t="s">
        <v>14</v>
      </c>
      <c r="F1785" s="71">
        <v>4.5</v>
      </c>
      <c r="G1785" s="71">
        <v>9.8000000000000004E-2</v>
      </c>
      <c r="H1785" s="71">
        <v>2.1000000000000001E-2</v>
      </c>
      <c r="I1785" s="71">
        <v>-0.24966666666666659</v>
      </c>
      <c r="J1785" s="71">
        <v>0</v>
      </c>
      <c r="K1785" s="71">
        <v>1.6296666666666666</v>
      </c>
      <c r="L1785" s="71">
        <v>8.9666666666666672E-2</v>
      </c>
      <c r="M1785" s="72">
        <v>1.5886666666666667</v>
      </c>
      <c r="N1785" s="23">
        <v>-9.1407407407407409E-2</v>
      </c>
      <c r="O1785" s="16">
        <v>85.667333333333332</v>
      </c>
      <c r="P1785" s="15">
        <v>90</v>
      </c>
      <c r="Q1785" s="15">
        <f>IFERROR(Table37[[#This Row],[Total]]/Table37[[#This Row],[Mins]]*Table37[[#This Row],[Adj mins]],0)</f>
        <v>1.6690142489163509</v>
      </c>
      <c r="R1785" s="15">
        <v>9</v>
      </c>
      <c r="S1785" s="16">
        <v>90</v>
      </c>
      <c r="T1785" s="17">
        <v>4.0000000000000001E-3</v>
      </c>
      <c r="U1785" s="16">
        <v>17</v>
      </c>
      <c r="V1785" s="71">
        <v>1.9</v>
      </c>
      <c r="W1785" s="401" t="str">
        <f>IF(ISNA(MATCH($D1785,'My Squad'!$C$2:$C$16,0)),"","Yes")</f>
        <v/>
      </c>
    </row>
    <row r="1786" spans="1:23" ht="15.75" thickBot="1" x14ac:dyDescent="0.3">
      <c r="A1786" s="577">
        <v>245</v>
      </c>
      <c r="B1786" s="73">
        <v>13</v>
      </c>
      <c r="C1786" s="5" t="s">
        <v>68</v>
      </c>
      <c r="D1786" s="5" t="s">
        <v>332</v>
      </c>
      <c r="E1786" s="70" t="s">
        <v>14</v>
      </c>
      <c r="F1786" s="71">
        <v>4.4000000000000004</v>
      </c>
      <c r="G1786" s="71">
        <v>4.0000000000000001E-3</v>
      </c>
      <c r="H1786" s="71">
        <v>0</v>
      </c>
      <c r="I1786" s="71">
        <v>-1.2E-2</v>
      </c>
      <c r="J1786" s="71">
        <v>0</v>
      </c>
      <c r="K1786" s="71">
        <v>7.8E-2</v>
      </c>
      <c r="L1786" s="71">
        <v>5.0000000000000001E-3</v>
      </c>
      <c r="M1786" s="72">
        <v>7.4999999999999997E-2</v>
      </c>
      <c r="N1786" s="23">
        <v>-0.4375</v>
      </c>
      <c r="O1786" s="16">
        <v>3.72</v>
      </c>
      <c r="P1786" s="15">
        <v>90</v>
      </c>
      <c r="Q1786" s="15">
        <f>IFERROR(Table37[[#This Row],[Total]]/Table37[[#This Row],[Mins]]*Table37[[#This Row],[Adj mins]],0)</f>
        <v>1.814516129032258</v>
      </c>
      <c r="R1786" s="15">
        <v>4.4000000000000004</v>
      </c>
      <c r="S1786" s="16">
        <v>56</v>
      </c>
      <c r="T1786" s="17">
        <v>2E-3</v>
      </c>
      <c r="U1786" s="16">
        <v>8</v>
      </c>
      <c r="V1786" s="71">
        <v>1.1000000000000001</v>
      </c>
      <c r="W1786" s="401" t="str">
        <f>IF(ISNA(MATCH($D1786,'My Squad'!$C$2:$C$16,0)),"","Yes")</f>
        <v/>
      </c>
    </row>
    <row r="1787" spans="1:23" ht="15.75" thickBot="1" x14ac:dyDescent="0.3">
      <c r="A1787" s="577">
        <v>257</v>
      </c>
      <c r="B1787" s="73">
        <v>13</v>
      </c>
      <c r="C1787" s="5" t="s">
        <v>68</v>
      </c>
      <c r="D1787" s="5" t="s">
        <v>221</v>
      </c>
      <c r="E1787" s="70" t="s">
        <v>14</v>
      </c>
      <c r="F1787" s="71">
        <v>4.5</v>
      </c>
      <c r="G1787" s="71">
        <v>0.4</v>
      </c>
      <c r="H1787" s="71">
        <v>0.155</v>
      </c>
      <c r="I1787" s="71">
        <v>-0.26399999999999996</v>
      </c>
      <c r="J1787" s="71">
        <v>0</v>
      </c>
      <c r="K1787" s="71">
        <v>1.6743333333333332</v>
      </c>
      <c r="L1787" s="71">
        <v>0.13366666666666666</v>
      </c>
      <c r="M1787" s="72">
        <v>2.0990000000000002</v>
      </c>
      <c r="N1787" s="23">
        <v>2.2000000000000044E-2</v>
      </c>
      <c r="O1787" s="16">
        <v>87.953999999999994</v>
      </c>
      <c r="P1787" s="15">
        <v>90</v>
      </c>
      <c r="Q1787" s="15">
        <f>IFERROR(Table37[[#This Row],[Total]]/Table37[[#This Row],[Mins]]*Table37[[#This Row],[Adj mins]],0)</f>
        <v>2.1478272733474322</v>
      </c>
      <c r="R1787" s="15">
        <v>8.8000000000000007</v>
      </c>
      <c r="S1787" s="16">
        <v>88</v>
      </c>
      <c r="T1787" s="17">
        <v>4.0000000000000001E-3</v>
      </c>
      <c r="U1787" s="16">
        <v>18</v>
      </c>
      <c r="V1787" s="71">
        <v>2</v>
      </c>
      <c r="W1787" s="401" t="str">
        <f>IF(ISNA(MATCH($D1787,'My Squad'!$C$2:$C$16,0)),"","Yes")</f>
        <v/>
      </c>
    </row>
    <row r="1788" spans="1:23" ht="15.75" thickBot="1" x14ac:dyDescent="0.3">
      <c r="A1788" s="577">
        <v>244</v>
      </c>
      <c r="B1788" s="73">
        <v>13</v>
      </c>
      <c r="C1788" s="5" t="s">
        <v>68</v>
      </c>
      <c r="D1788" s="5" t="s">
        <v>176</v>
      </c>
      <c r="E1788" s="70" t="s">
        <v>14</v>
      </c>
      <c r="F1788" s="71">
        <v>4.2</v>
      </c>
      <c r="G1788" s="71">
        <v>0</v>
      </c>
      <c r="H1788" s="71">
        <v>0</v>
      </c>
      <c r="I1788" s="71">
        <v>0</v>
      </c>
      <c r="J1788" s="71">
        <v>0</v>
      </c>
      <c r="K1788" s="71">
        <v>0</v>
      </c>
      <c r="L1788" s="71">
        <v>0</v>
      </c>
      <c r="M1788" s="72">
        <v>0</v>
      </c>
      <c r="N1788" s="23">
        <v>-0.47619047619047616</v>
      </c>
      <c r="O1788" s="16">
        <v>0</v>
      </c>
      <c r="P1788" s="15">
        <v>90</v>
      </c>
      <c r="Q1788" s="15">
        <f>IFERROR(Table37[[#This Row],[Total]]/Table37[[#This Row],[Mins]]*Table37[[#This Row],[Adj mins]],0)</f>
        <v>0</v>
      </c>
      <c r="R1788" s="15">
        <v>0.2</v>
      </c>
      <c r="S1788" s="16">
        <v>14</v>
      </c>
      <c r="T1788" s="17">
        <v>8.0000000000000002E-3</v>
      </c>
      <c r="U1788" s="16">
        <v>1</v>
      </c>
      <c r="V1788" s="71">
        <v>1</v>
      </c>
      <c r="W1788" s="401" t="str">
        <f>IF(ISNA(MATCH($D1788,'My Squad'!$C$2:$C$16,0)),"","Yes")</f>
        <v/>
      </c>
    </row>
    <row r="1789" spans="1:23" ht="15.75" thickBot="1" x14ac:dyDescent="0.3">
      <c r="A1789" s="577">
        <v>579</v>
      </c>
      <c r="B1789" s="73">
        <v>13</v>
      </c>
      <c r="C1789" s="5" t="s">
        <v>68</v>
      </c>
      <c r="D1789" s="5" t="s">
        <v>1061</v>
      </c>
      <c r="E1789" s="70" t="s">
        <v>14</v>
      </c>
      <c r="F1789" s="71">
        <v>4.3</v>
      </c>
      <c r="G1789" s="71">
        <v>2.4E-2</v>
      </c>
      <c r="H1789" s="71">
        <v>2.7E-2</v>
      </c>
      <c r="I1789" s="71">
        <v>-1.3333333333333332E-2</v>
      </c>
      <c r="J1789" s="71">
        <v>0</v>
      </c>
      <c r="K1789" s="71">
        <v>8.7999999999999995E-2</v>
      </c>
      <c r="L1789" s="71">
        <v>6.6666666666666671E-3</v>
      </c>
      <c r="M1789" s="72">
        <v>0.13233333333333333</v>
      </c>
      <c r="N1789" s="23">
        <v>-0.43434108527131782</v>
      </c>
      <c r="O1789" s="16">
        <v>4.5599999999999996</v>
      </c>
      <c r="P1789" s="15">
        <v>90</v>
      </c>
      <c r="Q1789" s="15">
        <f>IFERROR(Table37[[#This Row],[Total]]/Table37[[#This Row],[Mins]]*Table37[[#This Row],[Adj mins]],0)</f>
        <v>2.611842105263158</v>
      </c>
      <c r="R1789" s="15">
        <v>0</v>
      </c>
      <c r="S1789" s="16">
        <v>0</v>
      </c>
      <c r="T1789" s="17">
        <v>1E-3</v>
      </c>
      <c r="U1789" s="16">
        <v>0</v>
      </c>
      <c r="V1789" s="71">
        <v>0</v>
      </c>
      <c r="W1789" s="401" t="str">
        <f>IF(ISNA(MATCH($D1789,'My Squad'!$C$2:$C$16,0)),"","Yes")</f>
        <v/>
      </c>
    </row>
    <row r="1790" spans="1:23" ht="15.75" thickBot="1" x14ac:dyDescent="0.3">
      <c r="A1790" s="577">
        <v>586</v>
      </c>
      <c r="B1790" s="73">
        <v>13</v>
      </c>
      <c r="C1790" s="5" t="s">
        <v>68</v>
      </c>
      <c r="D1790" s="5" t="s">
        <v>1520</v>
      </c>
      <c r="E1790" s="70" t="s">
        <v>14</v>
      </c>
      <c r="F1790" s="71">
        <v>4.4000000000000004</v>
      </c>
      <c r="G1790" s="71">
        <v>8.0000000000000002E-3</v>
      </c>
      <c r="H1790" s="71">
        <v>6.0000000000000001E-3</v>
      </c>
      <c r="I1790" s="71">
        <v>-1.9333333333333331E-2</v>
      </c>
      <c r="J1790" s="71">
        <v>0</v>
      </c>
      <c r="K1790" s="71">
        <v>8.4666666666666668E-2</v>
      </c>
      <c r="L1790" s="71">
        <v>6.3333333333333332E-3</v>
      </c>
      <c r="M1790" s="72">
        <v>8.5666666666666669E-2</v>
      </c>
      <c r="N1790" s="23">
        <v>-0.43507575757575756</v>
      </c>
      <c r="O1790" s="16">
        <v>4.4320000000000004</v>
      </c>
      <c r="P1790" s="15">
        <v>90</v>
      </c>
      <c r="Q1790" s="15">
        <f>IFERROR(Table37[[#This Row],[Total]]/Table37[[#This Row],[Mins]]*Table37[[#This Row],[Adj mins]],0)</f>
        <v>1.7396209386281587</v>
      </c>
      <c r="R1790" s="15">
        <v>0</v>
      </c>
      <c r="S1790" s="16">
        <v>1</v>
      </c>
      <c r="T1790" s="17">
        <v>0</v>
      </c>
      <c r="U1790" s="16">
        <v>1</v>
      </c>
      <c r="V1790" s="71">
        <v>1</v>
      </c>
      <c r="W1790" s="401" t="str">
        <f>IF(ISNA(MATCH($D1790,'My Squad'!$C$2:$C$16,0)),"","Yes")</f>
        <v/>
      </c>
    </row>
    <row r="1791" spans="1:23" ht="15.75" thickBot="1" x14ac:dyDescent="0.3">
      <c r="A1791" s="577">
        <v>191</v>
      </c>
      <c r="B1791" s="73">
        <v>13</v>
      </c>
      <c r="C1791" s="5" t="s">
        <v>68</v>
      </c>
      <c r="D1791" s="5" t="s">
        <v>192</v>
      </c>
      <c r="E1791" s="70" t="s">
        <v>14</v>
      </c>
      <c r="F1791" s="71">
        <v>4.3</v>
      </c>
      <c r="G1791" s="71">
        <v>0.154</v>
      </c>
      <c r="H1791" s="71">
        <v>0.104</v>
      </c>
      <c r="I1791" s="71">
        <v>-0.26199999999999996</v>
      </c>
      <c r="J1791" s="71">
        <v>0</v>
      </c>
      <c r="K1791" s="71">
        <v>1.7093333333333334</v>
      </c>
      <c r="L1791" s="71">
        <v>0.14466666666666667</v>
      </c>
      <c r="M1791" s="72">
        <v>1.85</v>
      </c>
      <c r="N1791" s="23">
        <v>-3.4883720930232537E-2</v>
      </c>
      <c r="O1791" s="16">
        <v>85.869</v>
      </c>
      <c r="P1791" s="15">
        <v>90</v>
      </c>
      <c r="Q1791" s="15">
        <f>IFERROR(Table37[[#This Row],[Total]]/Table37[[#This Row],[Mins]]*Table37[[#This Row],[Adj mins]],0)</f>
        <v>1.9390001048108167</v>
      </c>
      <c r="R1791" s="15">
        <v>5.7</v>
      </c>
      <c r="S1791" s="16">
        <v>85</v>
      </c>
      <c r="T1791" s="17">
        <v>7.2999999999999995E-2</v>
      </c>
      <c r="U1791" s="16">
        <v>11</v>
      </c>
      <c r="V1791" s="71">
        <v>1.8</v>
      </c>
      <c r="W1791" s="401" t="str">
        <f>IF(ISNA(MATCH($D1791,'My Squad'!$C$2:$C$16,0)),"","Yes")</f>
        <v/>
      </c>
    </row>
    <row r="1792" spans="1:23" ht="15.75" thickBot="1" x14ac:dyDescent="0.3">
      <c r="A1792" s="577">
        <v>239</v>
      </c>
      <c r="B1792" s="73">
        <v>13</v>
      </c>
      <c r="C1792" s="5" t="s">
        <v>68</v>
      </c>
      <c r="D1792" s="5" t="s">
        <v>333</v>
      </c>
      <c r="E1792" s="70" t="s">
        <v>13</v>
      </c>
      <c r="F1792" s="71">
        <v>5.0999999999999996</v>
      </c>
      <c r="G1792" s="71">
        <v>0.99333333333333329</v>
      </c>
      <c r="H1792" s="71">
        <v>0.39400000000000002</v>
      </c>
      <c r="I1792" s="71">
        <v>0.10199999999999999</v>
      </c>
      <c r="J1792" s="71">
        <v>0</v>
      </c>
      <c r="K1792" s="71">
        <v>1.4900000000000002</v>
      </c>
      <c r="L1792" s="71">
        <v>0.21233333333333335</v>
      </c>
      <c r="M1792" s="72">
        <v>3.1916666666666669</v>
      </c>
      <c r="N1792" s="23">
        <v>0.23366013071895431</v>
      </c>
      <c r="O1792" s="16">
        <v>72.915000000000006</v>
      </c>
      <c r="P1792" s="15">
        <v>90</v>
      </c>
      <c r="Q1792" s="15">
        <f>IFERROR(Table37[[#This Row],[Total]]/Table37[[#This Row],[Mins]]*Table37[[#This Row],[Adj mins]],0)</f>
        <v>3.9395186175684018</v>
      </c>
      <c r="R1792" s="15">
        <v>7.7</v>
      </c>
      <c r="S1792" s="16">
        <v>77</v>
      </c>
      <c r="T1792" s="17">
        <v>3.7000000000000005E-2</v>
      </c>
      <c r="U1792" s="16">
        <v>33</v>
      </c>
      <c r="V1792" s="71">
        <v>3.7</v>
      </c>
      <c r="W1792" s="401" t="str">
        <f>IF(ISNA(MATCH($D1792,'My Squad'!$C$2:$C$16,0)),"","Yes")</f>
        <v/>
      </c>
    </row>
    <row r="1793" spans="1:23" ht="15.75" thickBot="1" x14ac:dyDescent="0.3">
      <c r="A1793" s="577">
        <v>247</v>
      </c>
      <c r="B1793" s="73">
        <v>13</v>
      </c>
      <c r="C1793" s="5" t="s">
        <v>68</v>
      </c>
      <c r="D1793" s="5" t="s">
        <v>133</v>
      </c>
      <c r="E1793" s="70" t="s">
        <v>13</v>
      </c>
      <c r="F1793" s="71">
        <v>5.5</v>
      </c>
      <c r="G1793" s="71">
        <v>0.46500000000000002</v>
      </c>
      <c r="H1793" s="71">
        <v>0.56000000000000005</v>
      </c>
      <c r="I1793" s="71">
        <v>0.112</v>
      </c>
      <c r="J1793" s="71">
        <v>0</v>
      </c>
      <c r="K1793" s="71">
        <v>1.7610000000000001</v>
      </c>
      <c r="L1793" s="71">
        <v>0.13566666666666666</v>
      </c>
      <c r="M1793" s="72">
        <v>3.0336666666666665</v>
      </c>
      <c r="N1793" s="23">
        <v>0.18793939393939391</v>
      </c>
      <c r="O1793" s="16">
        <v>81.771333333333331</v>
      </c>
      <c r="P1793" s="15">
        <v>90</v>
      </c>
      <c r="Q1793" s="15">
        <f>IFERROR(Table37[[#This Row],[Total]]/Table37[[#This Row],[Mins]]*Table37[[#This Row],[Adj mins]],0)</f>
        <v>3.3389451886154071</v>
      </c>
      <c r="R1793" s="15">
        <v>8.5</v>
      </c>
      <c r="S1793" s="16">
        <v>85</v>
      </c>
      <c r="T1793" s="17">
        <v>1.3999999999999999E-2</v>
      </c>
      <c r="U1793" s="16">
        <v>40</v>
      </c>
      <c r="V1793" s="71">
        <v>4.4000000000000004</v>
      </c>
      <c r="W1793" s="401" t="str">
        <f>IF(ISNA(MATCH($D1793,'My Squad'!$C$2:$C$16,0)),"","Yes")</f>
        <v/>
      </c>
    </row>
    <row r="1794" spans="1:23" ht="15.75" thickBot="1" x14ac:dyDescent="0.3">
      <c r="A1794" s="577">
        <v>240</v>
      </c>
      <c r="B1794" s="73">
        <v>13</v>
      </c>
      <c r="C1794" s="5" t="s">
        <v>68</v>
      </c>
      <c r="D1794" s="5" t="s">
        <v>108</v>
      </c>
      <c r="E1794" s="70" t="s">
        <v>13</v>
      </c>
      <c r="F1794" s="71">
        <v>5.3</v>
      </c>
      <c r="G1794" s="71">
        <v>0.76666666666666672</v>
      </c>
      <c r="H1794" s="71">
        <v>0.56799999999999995</v>
      </c>
      <c r="I1794" s="71">
        <v>0.1</v>
      </c>
      <c r="J1794" s="71">
        <v>0</v>
      </c>
      <c r="K1794" s="71">
        <v>1.3666666666666667</v>
      </c>
      <c r="L1794" s="71">
        <v>0.19066666666666668</v>
      </c>
      <c r="M1794" s="72">
        <v>2.992</v>
      </c>
      <c r="N1794" s="23">
        <v>0.18716981132075472</v>
      </c>
      <c r="O1794" s="16">
        <v>71.681333333333328</v>
      </c>
      <c r="P1794" s="15">
        <v>90</v>
      </c>
      <c r="Q1794" s="15">
        <f>IFERROR(Table37[[#This Row],[Total]]/Table37[[#This Row],[Mins]]*Table37[[#This Row],[Adj mins]],0)</f>
        <v>3.7566265508454086</v>
      </c>
      <c r="R1794" s="15">
        <v>7.6</v>
      </c>
      <c r="S1794" s="16">
        <v>76</v>
      </c>
      <c r="T1794" s="17">
        <v>1.7000000000000001E-2</v>
      </c>
      <c r="U1794" s="16">
        <v>26</v>
      </c>
      <c r="V1794" s="71">
        <v>2.9</v>
      </c>
      <c r="W1794" s="401" t="str">
        <f>IF(ISNA(MATCH($D1794,'My Squad'!$C$2:$C$16,0)),"","Yes")</f>
        <v/>
      </c>
    </row>
    <row r="1795" spans="1:23" ht="15.75" thickBot="1" x14ac:dyDescent="0.3">
      <c r="A1795" s="577">
        <v>254</v>
      </c>
      <c r="B1795" s="73">
        <v>13</v>
      </c>
      <c r="C1795" s="5" t="s">
        <v>68</v>
      </c>
      <c r="D1795" s="5" t="s">
        <v>214</v>
      </c>
      <c r="E1795" s="70" t="s">
        <v>13</v>
      </c>
      <c r="F1795" s="71">
        <v>4.8</v>
      </c>
      <c r="G1795" s="71">
        <v>1.1666666666666667E-2</v>
      </c>
      <c r="H1795" s="71">
        <v>2.5000000000000001E-2</v>
      </c>
      <c r="I1795" s="71">
        <v>8.9999999999999993E-3</v>
      </c>
      <c r="J1795" s="71">
        <v>0</v>
      </c>
      <c r="K1795" s="71">
        <v>0.10333333333333335</v>
      </c>
      <c r="L1795" s="71">
        <v>4.0000000000000001E-3</v>
      </c>
      <c r="M1795" s="72">
        <v>0.153</v>
      </c>
      <c r="N1795" s="23">
        <v>-0.3847916666666667</v>
      </c>
      <c r="O1795" s="16">
        <v>5.6466666666666665</v>
      </c>
      <c r="P1795" s="15">
        <v>90</v>
      </c>
      <c r="Q1795" s="15">
        <f>IFERROR(Table37[[#This Row],[Total]]/Table37[[#This Row],[Mins]]*Table37[[#This Row],[Adj mins]],0)</f>
        <v>2.4386068476977569</v>
      </c>
      <c r="R1795" s="15">
        <v>0.7</v>
      </c>
      <c r="S1795" s="16">
        <v>8</v>
      </c>
      <c r="T1795" s="17">
        <v>0</v>
      </c>
      <c r="U1795" s="16">
        <v>5</v>
      </c>
      <c r="V1795" s="71">
        <v>0.7</v>
      </c>
      <c r="W1795" s="401" t="str">
        <f>IF(ISNA(MATCH($D1795,'My Squad'!$C$2:$C$16,0)),"","Yes")</f>
        <v/>
      </c>
    </row>
    <row r="1796" spans="1:23" ht="15.75" thickBot="1" x14ac:dyDescent="0.3">
      <c r="A1796" s="577">
        <v>622</v>
      </c>
      <c r="B1796" s="73">
        <v>13</v>
      </c>
      <c r="C1796" s="5" t="s">
        <v>68</v>
      </c>
      <c r="D1796" s="5" t="s">
        <v>1350</v>
      </c>
      <c r="E1796" s="70" t="s">
        <v>13</v>
      </c>
      <c r="F1796" s="71">
        <v>5</v>
      </c>
      <c r="G1796" s="71">
        <v>7.8333333333333338E-2</v>
      </c>
      <c r="H1796" s="71">
        <v>6.7000000000000004E-2</v>
      </c>
      <c r="I1796" s="71">
        <v>4.1333333333333333E-2</v>
      </c>
      <c r="J1796" s="71">
        <v>0</v>
      </c>
      <c r="K1796" s="71">
        <v>0.55100000000000005</v>
      </c>
      <c r="L1796" s="71">
        <v>3.5000000000000003E-2</v>
      </c>
      <c r="M1796" s="72">
        <v>0.77266666666666661</v>
      </c>
      <c r="N1796" s="23">
        <v>-0.24546666666666667</v>
      </c>
      <c r="O1796" s="16">
        <v>28.440333333333335</v>
      </c>
      <c r="P1796" s="15">
        <v>90</v>
      </c>
      <c r="Q1796" s="15">
        <f>IFERROR(Table37[[#This Row],[Total]]/Table37[[#This Row],[Mins]]*Table37[[#This Row],[Adj mins]],0)</f>
        <v>2.4451190211085194</v>
      </c>
      <c r="R1796" s="15">
        <v>3.8</v>
      </c>
      <c r="S1796" s="16">
        <v>49</v>
      </c>
      <c r="T1796" s="17">
        <v>0</v>
      </c>
      <c r="U1796" s="16">
        <v>10</v>
      </c>
      <c r="V1796" s="71">
        <v>1.4</v>
      </c>
      <c r="W1796" s="401" t="str">
        <f>IF(ISNA(MATCH($D1796,'My Squad'!$C$2:$C$16,0)),"","Yes")</f>
        <v/>
      </c>
    </row>
    <row r="1797" spans="1:23" ht="15.75" thickBot="1" x14ac:dyDescent="0.3">
      <c r="A1797" s="577">
        <v>259</v>
      </c>
      <c r="B1797" s="73">
        <v>13</v>
      </c>
      <c r="C1797" s="5" t="s">
        <v>68</v>
      </c>
      <c r="D1797" s="5" t="s">
        <v>235</v>
      </c>
      <c r="E1797" s="70" t="s">
        <v>13</v>
      </c>
      <c r="F1797" s="71">
        <v>5.3</v>
      </c>
      <c r="G1797" s="71">
        <v>0.125</v>
      </c>
      <c r="H1797" s="71">
        <v>5.3999999999999999E-2</v>
      </c>
      <c r="I1797" s="71">
        <v>1.2666666666666666E-2</v>
      </c>
      <c r="J1797" s="71">
        <v>0</v>
      </c>
      <c r="K1797" s="71">
        <v>0.19566666666666666</v>
      </c>
      <c r="L1797" s="71">
        <v>3.0333333333333334E-2</v>
      </c>
      <c r="M1797" s="72">
        <v>0.41766666666666669</v>
      </c>
      <c r="N1797" s="23">
        <v>-0.29855345911949688</v>
      </c>
      <c r="O1797" s="16">
        <v>9.9553333333333338</v>
      </c>
      <c r="P1797" s="15">
        <v>90</v>
      </c>
      <c r="Q1797" s="15">
        <f>IFERROR(Table37[[#This Row],[Total]]/Table37[[#This Row],[Mins]]*Table37[[#This Row],[Adj mins]],0)</f>
        <v>3.7758655327127841</v>
      </c>
      <c r="R1797" s="15">
        <v>0.7</v>
      </c>
      <c r="S1797" s="16">
        <v>12</v>
      </c>
      <c r="T1797" s="17">
        <v>1E-3</v>
      </c>
      <c r="U1797" s="16">
        <v>4</v>
      </c>
      <c r="V1797" s="71">
        <v>0.8</v>
      </c>
      <c r="W1797" s="401" t="str">
        <f>IF(ISNA(MATCH($D1797,'My Squad'!$C$2:$C$16,0)),"","Yes")</f>
        <v/>
      </c>
    </row>
    <row r="1798" spans="1:23" ht="15.75" thickBot="1" x14ac:dyDescent="0.3">
      <c r="A1798" s="577">
        <v>249</v>
      </c>
      <c r="B1798" s="73">
        <v>13</v>
      </c>
      <c r="C1798" s="5" t="s">
        <v>68</v>
      </c>
      <c r="D1798" s="5" t="s">
        <v>279</v>
      </c>
      <c r="E1798" s="70" t="s">
        <v>13</v>
      </c>
      <c r="F1798" s="71">
        <v>4.9000000000000004</v>
      </c>
      <c r="G1798" s="71">
        <v>0.16500000000000001</v>
      </c>
      <c r="H1798" s="71">
        <v>0.124</v>
      </c>
      <c r="I1798" s="71">
        <v>9.8666666666666666E-2</v>
      </c>
      <c r="J1798" s="71">
        <v>0</v>
      </c>
      <c r="K1798" s="71">
        <v>1.3426666666666667</v>
      </c>
      <c r="L1798" s="71">
        <v>4.5999999999999999E-2</v>
      </c>
      <c r="M1798" s="72">
        <v>1.7763333333333333</v>
      </c>
      <c r="N1798" s="23">
        <v>-4.5646258503401357E-2</v>
      </c>
      <c r="O1798" s="16">
        <v>72.870333333333335</v>
      </c>
      <c r="P1798" s="15">
        <v>90</v>
      </c>
      <c r="Q1798" s="15">
        <f>IFERROR(Table37[[#This Row],[Total]]/Table37[[#This Row],[Mins]]*Table37[[#This Row],[Adj mins]],0)</f>
        <v>2.1938969219298206</v>
      </c>
      <c r="R1798" s="15">
        <v>6.1</v>
      </c>
      <c r="S1798" s="16">
        <v>78</v>
      </c>
      <c r="T1798" s="17">
        <v>0</v>
      </c>
      <c r="U1798" s="16">
        <v>11</v>
      </c>
      <c r="V1798" s="71">
        <v>1.6</v>
      </c>
      <c r="W1798" s="401" t="str">
        <f>IF(ISNA(MATCH($D1798,'My Squad'!$C$2:$C$16,0)),"","Yes")</f>
        <v/>
      </c>
    </row>
    <row r="1799" spans="1:23" ht="15.75" thickBot="1" x14ac:dyDescent="0.3">
      <c r="A1799" s="577">
        <v>243</v>
      </c>
      <c r="B1799" s="73">
        <v>13</v>
      </c>
      <c r="C1799" s="5" t="s">
        <v>68</v>
      </c>
      <c r="D1799" s="5" t="s">
        <v>140</v>
      </c>
      <c r="E1799" s="70" t="s">
        <v>13</v>
      </c>
      <c r="F1799" s="71">
        <v>4.8</v>
      </c>
      <c r="G1799" s="71">
        <v>0.14333333333333334</v>
      </c>
      <c r="H1799" s="71">
        <v>0.13500000000000001</v>
      </c>
      <c r="I1799" s="71">
        <v>4.2000000000000003E-2</v>
      </c>
      <c r="J1799" s="71">
        <v>0</v>
      </c>
      <c r="K1799" s="71">
        <v>0.5083333333333333</v>
      </c>
      <c r="L1799" s="71">
        <v>5.7000000000000002E-2</v>
      </c>
      <c r="M1799" s="72">
        <v>0.88566666666666671</v>
      </c>
      <c r="N1799" s="23">
        <v>-0.23215277777777776</v>
      </c>
      <c r="O1799" s="16">
        <v>26.382999999999999</v>
      </c>
      <c r="P1799" s="15">
        <v>90</v>
      </c>
      <c r="Q1799" s="15">
        <f>IFERROR(Table37[[#This Row],[Total]]/Table37[[#This Row],[Mins]]*Table37[[#This Row],[Adj mins]],0)</f>
        <v>3.0212636925292804</v>
      </c>
      <c r="R1799" s="15">
        <v>1.2</v>
      </c>
      <c r="S1799" s="16">
        <v>18</v>
      </c>
      <c r="T1799" s="17">
        <v>0</v>
      </c>
      <c r="U1799" s="16">
        <v>4</v>
      </c>
      <c r="V1799" s="71">
        <v>0.7</v>
      </c>
      <c r="W1799" s="401" t="str">
        <f>IF(ISNA(MATCH($D1799,'My Squad'!$C$2:$C$16,0)),"","Yes")</f>
        <v/>
      </c>
    </row>
    <row r="1800" spans="1:23" ht="15.75" thickBot="1" x14ac:dyDescent="0.3">
      <c r="A1800" s="577">
        <v>19</v>
      </c>
      <c r="B1800" s="73">
        <v>13</v>
      </c>
      <c r="C1800" s="5" t="s">
        <v>68</v>
      </c>
      <c r="D1800" s="5" t="s">
        <v>293</v>
      </c>
      <c r="E1800" s="70" t="s">
        <v>13</v>
      </c>
      <c r="F1800" s="71">
        <v>5.7</v>
      </c>
      <c r="G1800" s="71">
        <v>0.9</v>
      </c>
      <c r="H1800" s="71">
        <v>0.26</v>
      </c>
      <c r="I1800" s="71">
        <v>8.4000000000000005E-2</v>
      </c>
      <c r="J1800" s="71">
        <v>0</v>
      </c>
      <c r="K1800" s="71">
        <v>1.3503333333333334</v>
      </c>
      <c r="L1800" s="71">
        <v>0.26266666666666666</v>
      </c>
      <c r="M1800" s="72">
        <v>2.8570000000000002</v>
      </c>
      <c r="N1800" s="23">
        <v>0.15035087719298248</v>
      </c>
      <c r="O1800" s="16">
        <v>63.289333333333332</v>
      </c>
      <c r="P1800" s="15">
        <v>90</v>
      </c>
      <c r="Q1800" s="15">
        <f>IFERROR(Table37[[#This Row],[Total]]/Table37[[#This Row],[Mins]]*Table37[[#This Row],[Adj mins]],0)</f>
        <v>4.0627699243685091</v>
      </c>
      <c r="R1800" s="15">
        <v>7</v>
      </c>
      <c r="S1800" s="16">
        <v>70</v>
      </c>
      <c r="T1800" s="17">
        <v>0.26200000000000001</v>
      </c>
      <c r="U1800" s="16">
        <v>41</v>
      </c>
      <c r="V1800" s="71">
        <v>4.5999999999999996</v>
      </c>
      <c r="W1800" s="401" t="str">
        <f>IF(ISNA(MATCH($D1800,'My Squad'!$C$2:$C$16,0)),"","Yes")</f>
        <v/>
      </c>
    </row>
    <row r="1801" spans="1:23" ht="15.75" thickBot="1" x14ac:dyDescent="0.3">
      <c r="A1801" s="577">
        <v>10</v>
      </c>
      <c r="B1801" s="73">
        <v>13</v>
      </c>
      <c r="C1801" s="5" t="s">
        <v>68</v>
      </c>
      <c r="D1801" s="5" t="s">
        <v>284</v>
      </c>
      <c r="E1801" s="70" t="s">
        <v>13</v>
      </c>
      <c r="F1801" s="71">
        <v>5</v>
      </c>
      <c r="G1801" s="71">
        <v>0.20333333333333334</v>
      </c>
      <c r="H1801" s="71">
        <v>0.125</v>
      </c>
      <c r="I1801" s="71">
        <v>2.4E-2</v>
      </c>
      <c r="J1801" s="71">
        <v>0</v>
      </c>
      <c r="K1801" s="71">
        <v>0.28099999999999997</v>
      </c>
      <c r="L1801" s="71">
        <v>7.6666666666666661E-2</v>
      </c>
      <c r="M1801" s="72">
        <v>0.71</v>
      </c>
      <c r="N1801" s="23">
        <v>-0.25800000000000001</v>
      </c>
      <c r="O1801" s="16">
        <v>14.915666666666667</v>
      </c>
      <c r="P1801" s="15">
        <v>90</v>
      </c>
      <c r="Q1801" s="15">
        <f>IFERROR(Table37[[#This Row],[Total]]/Table37[[#This Row],[Mins]]*Table37[[#This Row],[Adj mins]],0)</f>
        <v>4.2840860839832837</v>
      </c>
      <c r="R1801" s="15">
        <v>1.4</v>
      </c>
      <c r="S1801" s="16">
        <v>21</v>
      </c>
      <c r="T1801" s="17">
        <v>1E-3</v>
      </c>
      <c r="U1801" s="16">
        <v>15</v>
      </c>
      <c r="V1801" s="71">
        <v>2.1</v>
      </c>
      <c r="W1801" s="401" t="str">
        <f>IF(ISNA(MATCH($D1801,'My Squad'!$C$2:$C$16,0)),"","Yes")</f>
        <v/>
      </c>
    </row>
    <row r="1802" spans="1:23" ht="15.75" thickBot="1" x14ac:dyDescent="0.3">
      <c r="A1802" s="577">
        <v>604</v>
      </c>
      <c r="B1802" s="73">
        <v>13</v>
      </c>
      <c r="C1802" s="5" t="s">
        <v>68</v>
      </c>
      <c r="D1802" s="5" t="s">
        <v>1521</v>
      </c>
      <c r="E1802" s="70" t="s">
        <v>13</v>
      </c>
      <c r="F1802" s="71">
        <v>4.5</v>
      </c>
      <c r="G1802" s="71">
        <v>3.3333333333333335E-3</v>
      </c>
      <c r="H1802" s="71">
        <v>2E-3</v>
      </c>
      <c r="I1802" s="71">
        <v>3.3333333333333332E-4</v>
      </c>
      <c r="J1802" s="71">
        <v>0</v>
      </c>
      <c r="K1802" s="71">
        <v>6.3333333333333332E-3</v>
      </c>
      <c r="L1802" s="71">
        <v>1.6666666666666668E-3</v>
      </c>
      <c r="M1802" s="72">
        <v>1.3666666666666667E-2</v>
      </c>
      <c r="N1802" s="23">
        <v>-0.44140740740740741</v>
      </c>
      <c r="O1802" s="16">
        <v>0.33</v>
      </c>
      <c r="P1802" s="15">
        <v>90</v>
      </c>
      <c r="Q1802" s="15">
        <f>IFERROR(Table37[[#This Row],[Total]]/Table37[[#This Row],[Mins]]*Table37[[#This Row],[Adj mins]],0)</f>
        <v>3.7272727272727275</v>
      </c>
      <c r="R1802" s="15">
        <v>0</v>
      </c>
      <c r="S1802" s="16">
        <v>0</v>
      </c>
      <c r="T1802" s="17">
        <v>1E-3</v>
      </c>
      <c r="U1802" s="16">
        <v>0</v>
      </c>
      <c r="V1802" s="71">
        <v>0</v>
      </c>
      <c r="W1802" s="401" t="str">
        <f>IF(ISNA(MATCH($D1802,'My Squad'!$C$2:$C$16,0)),"","Yes")</f>
        <v/>
      </c>
    </row>
    <row r="1803" spans="1:23" ht="15.75" thickBot="1" x14ac:dyDescent="0.3">
      <c r="A1803" s="577">
        <v>605</v>
      </c>
      <c r="B1803" s="73">
        <v>13</v>
      </c>
      <c r="C1803" s="5" t="s">
        <v>68</v>
      </c>
      <c r="D1803" s="5" t="s">
        <v>1522</v>
      </c>
      <c r="E1803" s="70" t="s">
        <v>13</v>
      </c>
      <c r="F1803" s="71">
        <v>4.5</v>
      </c>
      <c r="G1803" s="71">
        <v>0</v>
      </c>
      <c r="H1803" s="71">
        <v>0</v>
      </c>
      <c r="I1803" s="71">
        <v>0</v>
      </c>
      <c r="J1803" s="71">
        <v>0</v>
      </c>
      <c r="K1803" s="71">
        <v>0</v>
      </c>
      <c r="L1803" s="71">
        <v>0</v>
      </c>
      <c r="M1803" s="72">
        <v>0</v>
      </c>
      <c r="N1803" s="23">
        <v>-0.44444444444444442</v>
      </c>
      <c r="O1803" s="16">
        <v>0</v>
      </c>
      <c r="P1803" s="15">
        <v>90</v>
      </c>
      <c r="Q1803" s="15">
        <f>IFERROR(Table37[[#This Row],[Total]]/Table37[[#This Row],[Mins]]*Table37[[#This Row],[Adj mins]],0)</f>
        <v>0</v>
      </c>
      <c r="R1803" s="15">
        <v>0</v>
      </c>
      <c r="S1803" s="16" t="s">
        <v>374</v>
      </c>
      <c r="T1803" s="17">
        <v>0</v>
      </c>
      <c r="U1803" s="16">
        <v>0</v>
      </c>
      <c r="V1803" s="71">
        <v>0</v>
      </c>
      <c r="W1803" s="401" t="str">
        <f>IF(ISNA(MATCH($D1803,'My Squad'!$C$2:$C$16,0)),"","Yes")</f>
        <v/>
      </c>
    </row>
    <row r="1804" spans="1:23" ht="15.75" thickBot="1" x14ac:dyDescent="0.3">
      <c r="A1804" s="577">
        <v>258</v>
      </c>
      <c r="B1804" s="73">
        <v>13</v>
      </c>
      <c r="C1804" s="5" t="s">
        <v>68</v>
      </c>
      <c r="D1804" s="5" t="s">
        <v>257</v>
      </c>
      <c r="E1804" s="70" t="s">
        <v>15</v>
      </c>
      <c r="F1804" s="71">
        <v>5</v>
      </c>
      <c r="G1804" s="71">
        <v>9.3333333333333341E-3</v>
      </c>
      <c r="H1804" s="71">
        <v>3.0000000000000001E-3</v>
      </c>
      <c r="I1804" s="71">
        <v>0</v>
      </c>
      <c r="J1804" s="71">
        <v>0</v>
      </c>
      <c r="K1804" s="71">
        <v>1.5666666666666666E-2</v>
      </c>
      <c r="L1804" s="71">
        <v>2.3333333333333335E-3</v>
      </c>
      <c r="M1804" s="72">
        <v>3.0333333333333334E-2</v>
      </c>
      <c r="N1804" s="23">
        <v>-0.39393333333333336</v>
      </c>
      <c r="O1804" s="16">
        <v>0.85933333333333328</v>
      </c>
      <c r="P1804" s="15">
        <v>90</v>
      </c>
      <c r="Q1804" s="15">
        <f>IFERROR(Table37[[#This Row],[Total]]/Table37[[#This Row],[Mins]]*Table37[[#This Row],[Adj mins]],0)</f>
        <v>3.1768813033359198</v>
      </c>
      <c r="R1804" s="15">
        <v>0</v>
      </c>
      <c r="S1804" s="16" t="s">
        <v>374</v>
      </c>
      <c r="T1804" s="17">
        <v>3.0000000000000001E-3</v>
      </c>
      <c r="U1804" s="16">
        <v>0</v>
      </c>
      <c r="V1804" s="71">
        <v>0</v>
      </c>
      <c r="W1804" s="401" t="str">
        <f>IF(ISNA(MATCH($D1804,'My Squad'!$C$2:$C$16,0)),"","Yes")</f>
        <v/>
      </c>
    </row>
    <row r="1805" spans="1:23" ht="15.75" thickBot="1" x14ac:dyDescent="0.3">
      <c r="A1805" s="577">
        <v>252</v>
      </c>
      <c r="B1805" s="73">
        <v>13</v>
      </c>
      <c r="C1805" s="5" t="s">
        <v>68</v>
      </c>
      <c r="D1805" s="5" t="s">
        <v>69</v>
      </c>
      <c r="E1805" s="70" t="s">
        <v>15</v>
      </c>
      <c r="F1805" s="71">
        <v>5.7</v>
      </c>
      <c r="G1805" s="71">
        <v>0.75866666666666671</v>
      </c>
      <c r="H1805" s="71">
        <v>0.311</v>
      </c>
      <c r="I1805" s="71">
        <v>0</v>
      </c>
      <c r="J1805" s="71">
        <v>0</v>
      </c>
      <c r="K1805" s="71">
        <v>1.2076666666666667</v>
      </c>
      <c r="L1805" s="71">
        <v>0.24666666666666667</v>
      </c>
      <c r="M1805" s="72">
        <v>2.524</v>
      </c>
      <c r="N1805" s="23">
        <v>9.1929824561403514E-2</v>
      </c>
      <c r="O1805" s="16">
        <v>62.518000000000001</v>
      </c>
      <c r="P1805" s="15">
        <v>90</v>
      </c>
      <c r="Q1805" s="15">
        <f>IFERROR(Table37[[#This Row],[Total]]/Table37[[#This Row],[Mins]]*Table37[[#This Row],[Adj mins]],0)</f>
        <v>3.6335135480981475</v>
      </c>
      <c r="R1805" s="15">
        <v>5.8</v>
      </c>
      <c r="S1805" s="16">
        <v>58</v>
      </c>
      <c r="T1805" s="17">
        <v>0.10199999999999999</v>
      </c>
      <c r="U1805" s="16">
        <v>41</v>
      </c>
      <c r="V1805" s="71">
        <v>4.5999999999999996</v>
      </c>
      <c r="W1805" s="401" t="str">
        <f>IF(ISNA(MATCH($D1805,'My Squad'!$C$2:$C$16,0)),"","Yes")</f>
        <v/>
      </c>
    </row>
    <row r="1806" spans="1:23" ht="15.75" thickBot="1" x14ac:dyDescent="0.3">
      <c r="A1806" s="577">
        <v>251</v>
      </c>
      <c r="B1806" s="73">
        <v>13</v>
      </c>
      <c r="C1806" s="5" t="s">
        <v>68</v>
      </c>
      <c r="D1806" s="5" t="s">
        <v>270</v>
      </c>
      <c r="E1806" s="70" t="s">
        <v>15</v>
      </c>
      <c r="F1806" s="71">
        <v>5.7</v>
      </c>
      <c r="G1806" s="71">
        <v>0.43733333333333335</v>
      </c>
      <c r="H1806" s="71">
        <v>0.10199999999999999</v>
      </c>
      <c r="I1806" s="71">
        <v>0</v>
      </c>
      <c r="J1806" s="71">
        <v>0</v>
      </c>
      <c r="K1806" s="71">
        <v>0.55933333333333335</v>
      </c>
      <c r="L1806" s="71">
        <v>0.16033333333333333</v>
      </c>
      <c r="M1806" s="72">
        <v>1.2589999999999999</v>
      </c>
      <c r="N1806" s="23">
        <v>-0.13</v>
      </c>
      <c r="O1806" s="16">
        <v>25.905000000000001</v>
      </c>
      <c r="P1806" s="15">
        <v>90</v>
      </c>
      <c r="Q1806" s="15">
        <f>IFERROR(Table37[[#This Row],[Total]]/Table37[[#This Row],[Mins]]*Table37[[#This Row],[Adj mins]],0)</f>
        <v>4.3740590619571504</v>
      </c>
      <c r="R1806" s="15">
        <v>3.2</v>
      </c>
      <c r="S1806" s="16">
        <v>37</v>
      </c>
      <c r="T1806" s="17">
        <v>2.3E-2</v>
      </c>
      <c r="U1806" s="16">
        <v>19</v>
      </c>
      <c r="V1806" s="71">
        <v>2.4</v>
      </c>
      <c r="W1806" s="401" t="str">
        <f>IF(ISNA(MATCH($D1806,'My Squad'!$C$2:$C$16,0)),"","Yes")</f>
        <v/>
      </c>
    </row>
    <row r="1807" spans="1:23" ht="15.75" thickBot="1" x14ac:dyDescent="0.3">
      <c r="A1807" s="577">
        <v>283</v>
      </c>
      <c r="B1807" s="73">
        <v>13</v>
      </c>
      <c r="C1807" s="5" t="s">
        <v>600</v>
      </c>
      <c r="D1807" s="5" t="s">
        <v>616</v>
      </c>
      <c r="E1807" s="70" t="s">
        <v>16</v>
      </c>
      <c r="F1807" s="71">
        <v>4.4000000000000004</v>
      </c>
      <c r="G1807" s="71">
        <v>0</v>
      </c>
      <c r="H1807" s="71">
        <v>0</v>
      </c>
      <c r="I1807" s="71">
        <v>1.5333333333333334E-2</v>
      </c>
      <c r="J1807" s="71">
        <v>7.7333333333333337E-2</v>
      </c>
      <c r="K1807" s="71">
        <v>9.6666666666666665E-2</v>
      </c>
      <c r="L1807" s="71">
        <v>2.1999999999999999E-2</v>
      </c>
      <c r="M1807" s="72">
        <v>0.21133333333333335</v>
      </c>
      <c r="N1807" s="23">
        <v>-0.4065151515151515</v>
      </c>
      <c r="O1807" s="16">
        <v>4.41</v>
      </c>
      <c r="P1807" s="15">
        <v>90</v>
      </c>
      <c r="Q1807" s="15">
        <f>IFERROR(Table37[[#This Row],[Total]]/Table37[[#This Row],[Mins]]*Table37[[#This Row],[Adj mins]],0)</f>
        <v>4.3129251700680271</v>
      </c>
      <c r="R1807" s="15">
        <v>1</v>
      </c>
      <c r="S1807" s="16">
        <v>90</v>
      </c>
      <c r="T1807" s="17">
        <v>2E-3</v>
      </c>
      <c r="U1807" s="16">
        <v>2</v>
      </c>
      <c r="V1807" s="71">
        <v>2</v>
      </c>
      <c r="W1807" s="401" t="str">
        <f>IF(ISNA(MATCH($D1807,'My Squad'!$C$2:$C$16,0)),"","Yes")</f>
        <v/>
      </c>
    </row>
    <row r="1808" spans="1:23" ht="15.75" thickBot="1" x14ac:dyDescent="0.3">
      <c r="A1808" s="577">
        <v>568</v>
      </c>
      <c r="B1808" s="73">
        <v>13</v>
      </c>
      <c r="C1808" s="5" t="s">
        <v>600</v>
      </c>
      <c r="D1808" s="5" t="s">
        <v>1062</v>
      </c>
      <c r="E1808" s="70" t="s">
        <v>16</v>
      </c>
      <c r="F1808" s="71">
        <v>4.4000000000000004</v>
      </c>
      <c r="G1808" s="71">
        <v>0</v>
      </c>
      <c r="H1808" s="71">
        <v>1.9E-2</v>
      </c>
      <c r="I1808" s="71">
        <v>0.21933333333333338</v>
      </c>
      <c r="J1808" s="71">
        <v>1.4503333333333333</v>
      </c>
      <c r="K1808" s="71">
        <v>1.9746666666666666</v>
      </c>
      <c r="L1808" s="71">
        <v>0.48333333333333334</v>
      </c>
      <c r="M1808" s="72">
        <v>4.1466666666666665</v>
      </c>
      <c r="N1808" s="23">
        <v>0.4878787878787878</v>
      </c>
      <c r="O1808" s="16">
        <v>85.32</v>
      </c>
      <c r="P1808" s="15">
        <v>90</v>
      </c>
      <c r="Q1808" s="15">
        <f>IFERROR(Table37[[#This Row],[Total]]/Table37[[#This Row],[Mins]]*Table37[[#This Row],[Adj mins]],0)</f>
        <v>4.3741209563994374</v>
      </c>
      <c r="R1808" s="15">
        <v>8</v>
      </c>
      <c r="S1808" s="16">
        <v>90</v>
      </c>
      <c r="T1808" s="17">
        <v>1.2E-2</v>
      </c>
      <c r="U1808" s="16">
        <v>24</v>
      </c>
      <c r="V1808" s="71">
        <v>3</v>
      </c>
      <c r="W1808" s="401" t="str">
        <f>IF(ISNA(MATCH($D1808,'My Squad'!$C$2:$C$16,0)),"","Yes")</f>
        <v/>
      </c>
    </row>
    <row r="1809" spans="1:23" ht="15.75" thickBot="1" x14ac:dyDescent="0.3">
      <c r="A1809" s="577">
        <v>280</v>
      </c>
      <c r="B1809" s="73">
        <v>13</v>
      </c>
      <c r="C1809" s="5" t="s">
        <v>600</v>
      </c>
      <c r="D1809" s="5" t="s">
        <v>617</v>
      </c>
      <c r="E1809" s="70" t="s">
        <v>16</v>
      </c>
      <c r="F1809" s="71">
        <v>4</v>
      </c>
      <c r="G1809" s="71">
        <v>0</v>
      </c>
      <c r="H1809" s="71">
        <v>0</v>
      </c>
      <c r="I1809" s="71">
        <v>2.3333333333333331E-3</v>
      </c>
      <c r="J1809" s="71">
        <v>5.3333333333333332E-3</v>
      </c>
      <c r="K1809" s="71">
        <v>6.0000000000000001E-3</v>
      </c>
      <c r="L1809" s="71">
        <v>1.6666666666666668E-3</v>
      </c>
      <c r="M1809" s="72">
        <v>1.5333333333333332E-2</v>
      </c>
      <c r="N1809" s="23">
        <v>-0.49616666666666664</v>
      </c>
      <c r="O1809" s="16">
        <v>0.27</v>
      </c>
      <c r="P1809" s="15">
        <v>90</v>
      </c>
      <c r="Q1809" s="15">
        <f>IFERROR(Table37[[#This Row],[Total]]/Table37[[#This Row],[Mins]]*Table37[[#This Row],[Adj mins]],0)</f>
        <v>5.1111111111111107</v>
      </c>
      <c r="R1809" s="15">
        <v>0</v>
      </c>
      <c r="S1809" s="16">
        <v>0</v>
      </c>
      <c r="T1809" s="17">
        <v>6.9999999999999993E-3</v>
      </c>
      <c r="U1809" s="16">
        <v>0</v>
      </c>
      <c r="V1809" s="71">
        <v>0</v>
      </c>
      <c r="W1809" s="401" t="str">
        <f>IF(ISNA(MATCH($D1809,'My Squad'!$C$2:$C$16,0)),"","Yes")</f>
        <v/>
      </c>
    </row>
    <row r="1810" spans="1:23" ht="15.75" thickBot="1" x14ac:dyDescent="0.3">
      <c r="A1810" s="577">
        <v>267</v>
      </c>
      <c r="B1810" s="73">
        <v>13</v>
      </c>
      <c r="C1810" s="5" t="s">
        <v>600</v>
      </c>
      <c r="D1810" s="5" t="s">
        <v>618</v>
      </c>
      <c r="E1810" s="70" t="s">
        <v>14</v>
      </c>
      <c r="F1810" s="71">
        <v>4.5</v>
      </c>
      <c r="G1810" s="71">
        <v>0.308</v>
      </c>
      <c r="H1810" s="71">
        <v>0.56799999999999995</v>
      </c>
      <c r="I1810" s="71">
        <v>0.22033333333333338</v>
      </c>
      <c r="J1810" s="71">
        <v>0</v>
      </c>
      <c r="K1810" s="71">
        <v>1.6903333333333332</v>
      </c>
      <c r="L1810" s="71">
        <v>0.29833333333333334</v>
      </c>
      <c r="M1810" s="72">
        <v>3.085</v>
      </c>
      <c r="N1810" s="23">
        <v>0.24111111111111111</v>
      </c>
      <c r="O1810" s="16">
        <v>81.273666666666671</v>
      </c>
      <c r="P1810" s="15">
        <v>90</v>
      </c>
      <c r="Q1810" s="15">
        <f>IFERROR(Table37[[#This Row],[Total]]/Table37[[#This Row],[Mins]]*Table37[[#This Row],[Adj mins]],0)</f>
        <v>3.4162356810939172</v>
      </c>
      <c r="R1810" s="15">
        <v>9</v>
      </c>
      <c r="S1810" s="16">
        <v>90</v>
      </c>
      <c r="T1810" s="17">
        <v>2.2000000000000002E-2</v>
      </c>
      <c r="U1810" s="16">
        <v>21</v>
      </c>
      <c r="V1810" s="71">
        <v>2.2999999999999998</v>
      </c>
      <c r="W1810" s="401" t="str">
        <f>IF(ISNA(MATCH($D1810,'My Squad'!$C$2:$C$16,0)),"","Yes")</f>
        <v/>
      </c>
    </row>
    <row r="1811" spans="1:23" ht="15.75" thickBot="1" x14ac:dyDescent="0.3">
      <c r="A1811" s="577">
        <v>263</v>
      </c>
      <c r="B1811" s="73">
        <v>13</v>
      </c>
      <c r="C1811" s="5" t="s">
        <v>600</v>
      </c>
      <c r="D1811" s="5" t="s">
        <v>619</v>
      </c>
      <c r="E1811" s="70" t="s">
        <v>14</v>
      </c>
      <c r="F1811" s="71">
        <v>3.9</v>
      </c>
      <c r="G1811" s="71">
        <v>2.8000000000000001E-2</v>
      </c>
      <c r="H1811" s="71">
        <v>2.4E-2</v>
      </c>
      <c r="I1811" s="71">
        <v>2.9333333333333329E-2</v>
      </c>
      <c r="J1811" s="71">
        <v>0</v>
      </c>
      <c r="K1811" s="71">
        <v>0.20266666666666666</v>
      </c>
      <c r="L1811" s="71">
        <v>1.5333333333333332E-2</v>
      </c>
      <c r="M1811" s="72">
        <v>0.29933333333333334</v>
      </c>
      <c r="N1811" s="23">
        <v>-0.43606837606837612</v>
      </c>
      <c r="O1811" s="16">
        <v>10.086333333333334</v>
      </c>
      <c r="P1811" s="15">
        <v>90</v>
      </c>
      <c r="Q1811" s="15">
        <f>IFERROR(Table37[[#This Row],[Total]]/Table37[[#This Row],[Mins]]*Table37[[#This Row],[Adj mins]],0)</f>
        <v>2.6709408770944183</v>
      </c>
      <c r="R1811" s="15">
        <v>2</v>
      </c>
      <c r="S1811" s="16">
        <v>90</v>
      </c>
      <c r="T1811" s="17">
        <v>1.3000000000000001E-2</v>
      </c>
      <c r="U1811" s="16">
        <v>1</v>
      </c>
      <c r="V1811" s="71">
        <v>0.5</v>
      </c>
      <c r="W1811" s="401" t="str">
        <f>IF(ISNA(MATCH($D1811,'My Squad'!$C$2:$C$16,0)),"","Yes")</f>
        <v/>
      </c>
    </row>
    <row r="1812" spans="1:23" ht="15.75" thickBot="1" x14ac:dyDescent="0.3">
      <c r="A1812" s="577">
        <v>266</v>
      </c>
      <c r="B1812" s="73">
        <v>13</v>
      </c>
      <c r="C1812" s="5" t="s">
        <v>600</v>
      </c>
      <c r="D1812" s="5" t="s">
        <v>620</v>
      </c>
      <c r="E1812" s="70" t="s">
        <v>14</v>
      </c>
      <c r="F1812" s="71">
        <v>4</v>
      </c>
      <c r="G1812" s="71">
        <v>1.4E-2</v>
      </c>
      <c r="H1812" s="71">
        <v>1.4E-2</v>
      </c>
      <c r="I1812" s="71">
        <v>6.3333333333333366E-3</v>
      </c>
      <c r="J1812" s="71">
        <v>0</v>
      </c>
      <c r="K1812" s="71">
        <v>0.12533333333333332</v>
      </c>
      <c r="L1812" s="71">
        <v>8.0000000000000002E-3</v>
      </c>
      <c r="M1812" s="72">
        <v>0.16766666666666666</v>
      </c>
      <c r="N1812" s="23">
        <v>-0.45808333333333334</v>
      </c>
      <c r="O1812" s="16">
        <v>6.2590000000000003</v>
      </c>
      <c r="P1812" s="15">
        <v>90</v>
      </c>
      <c r="Q1812" s="15">
        <f>IFERROR(Table37[[#This Row],[Total]]/Table37[[#This Row],[Mins]]*Table37[[#This Row],[Adj mins]],0)</f>
        <v>2.4109282633008466</v>
      </c>
      <c r="R1812" s="15">
        <v>1.1000000000000001</v>
      </c>
      <c r="S1812" s="16">
        <v>48</v>
      </c>
      <c r="T1812" s="17">
        <v>0</v>
      </c>
      <c r="U1812" s="16">
        <v>-4</v>
      </c>
      <c r="V1812" s="71">
        <v>-2</v>
      </c>
      <c r="W1812" s="401" t="str">
        <f>IF(ISNA(MATCH($D1812,'My Squad'!$C$2:$C$16,0)),"","Yes")</f>
        <v/>
      </c>
    </row>
    <row r="1813" spans="1:23" ht="15.75" thickBot="1" x14ac:dyDescent="0.3">
      <c r="A1813" s="577">
        <v>270</v>
      </c>
      <c r="B1813" s="73">
        <v>13</v>
      </c>
      <c r="C1813" s="5" t="s">
        <v>600</v>
      </c>
      <c r="D1813" s="5" t="s">
        <v>621</v>
      </c>
      <c r="E1813" s="70" t="s">
        <v>14</v>
      </c>
      <c r="F1813" s="71">
        <v>4.0999999999999996</v>
      </c>
      <c r="G1813" s="71">
        <v>0.36</v>
      </c>
      <c r="H1813" s="71">
        <v>1.6E-2</v>
      </c>
      <c r="I1813" s="71">
        <v>0.22299999999999998</v>
      </c>
      <c r="J1813" s="71">
        <v>0</v>
      </c>
      <c r="K1813" s="71">
        <v>1.6919999999999999</v>
      </c>
      <c r="L1813" s="71">
        <v>0.20200000000000001</v>
      </c>
      <c r="M1813" s="72">
        <v>2.4929999999999999</v>
      </c>
      <c r="N1813" s="23">
        <v>0.12024390243902437</v>
      </c>
      <c r="O1813" s="16">
        <v>84.415333333333336</v>
      </c>
      <c r="P1813" s="15">
        <v>90</v>
      </c>
      <c r="Q1813" s="15">
        <f>IFERROR(Table37[[#This Row],[Total]]/Table37[[#This Row],[Mins]]*Table37[[#This Row],[Adj mins]],0)</f>
        <v>2.6579294440978334</v>
      </c>
      <c r="R1813" s="15">
        <v>7</v>
      </c>
      <c r="S1813" s="16">
        <v>90</v>
      </c>
      <c r="T1813" s="17">
        <v>4.8000000000000001E-2</v>
      </c>
      <c r="U1813" s="16">
        <v>11</v>
      </c>
      <c r="V1813" s="71">
        <v>1.6</v>
      </c>
      <c r="W1813" s="401" t="str">
        <f>IF(ISNA(MATCH($D1813,'My Squad'!$C$2:$C$16,0)),"","Yes")</f>
        <v/>
      </c>
    </row>
    <row r="1814" spans="1:23" ht="15.75" thickBot="1" x14ac:dyDescent="0.3">
      <c r="A1814" s="577">
        <v>282</v>
      </c>
      <c r="B1814" s="73">
        <v>13</v>
      </c>
      <c r="C1814" s="5" t="s">
        <v>600</v>
      </c>
      <c r="D1814" s="5" t="s">
        <v>622</v>
      </c>
      <c r="E1814" s="70" t="s">
        <v>14</v>
      </c>
      <c r="F1814" s="71">
        <v>4</v>
      </c>
      <c r="G1814" s="71">
        <v>0.10199999999999999</v>
      </c>
      <c r="H1814" s="71">
        <v>3.4000000000000002E-2</v>
      </c>
      <c r="I1814" s="71">
        <v>9.6999999999999975E-2</v>
      </c>
      <c r="J1814" s="71">
        <v>0</v>
      </c>
      <c r="K1814" s="71">
        <v>0.80666666666666664</v>
      </c>
      <c r="L1814" s="71">
        <v>5.8666666666666666E-2</v>
      </c>
      <c r="M1814" s="72">
        <v>1.0983333333333334</v>
      </c>
      <c r="N1814" s="23">
        <v>-0.22541666666666665</v>
      </c>
      <c r="O1814" s="16">
        <v>40.865333333333332</v>
      </c>
      <c r="P1814" s="15">
        <v>90</v>
      </c>
      <c r="Q1814" s="15">
        <f>IFERROR(Table37[[#This Row],[Total]]/Table37[[#This Row],[Mins]]*Table37[[#This Row],[Adj mins]],0)</f>
        <v>2.4189206825671312</v>
      </c>
      <c r="R1814" s="15">
        <v>5.7</v>
      </c>
      <c r="S1814" s="16">
        <v>85</v>
      </c>
      <c r="T1814" s="17">
        <v>2.7000000000000003E-2</v>
      </c>
      <c r="U1814" s="16">
        <v>11</v>
      </c>
      <c r="V1814" s="71">
        <v>1.8</v>
      </c>
      <c r="W1814" s="401" t="str">
        <f>IF(ISNA(MATCH($D1814,'My Squad'!$C$2:$C$16,0)),"","Yes")</f>
        <v/>
      </c>
    </row>
    <row r="1815" spans="1:23" ht="15.75" thickBot="1" x14ac:dyDescent="0.3">
      <c r="A1815" s="577">
        <v>284</v>
      </c>
      <c r="B1815" s="73">
        <v>13</v>
      </c>
      <c r="C1815" s="5" t="s">
        <v>600</v>
      </c>
      <c r="D1815" s="5" t="s">
        <v>623</v>
      </c>
      <c r="E1815" s="70" t="s">
        <v>14</v>
      </c>
      <c r="F1815" s="71">
        <v>4</v>
      </c>
      <c r="G1815" s="71">
        <v>0.24</v>
      </c>
      <c r="H1815" s="71">
        <v>0.18</v>
      </c>
      <c r="I1815" s="71">
        <v>0.22066666666666668</v>
      </c>
      <c r="J1815" s="71">
        <v>0</v>
      </c>
      <c r="K1815" s="71">
        <v>1.698</v>
      </c>
      <c r="L1815" s="71">
        <v>0.16866666666666666</v>
      </c>
      <c r="M1815" s="72">
        <v>2.5073333333333334</v>
      </c>
      <c r="N1815" s="23">
        <v>0.12683333333333335</v>
      </c>
      <c r="O1815" s="16">
        <v>85.313999999999993</v>
      </c>
      <c r="P1815" s="15">
        <v>90</v>
      </c>
      <c r="Q1815" s="15">
        <f>IFERROR(Table37[[#This Row],[Total]]/Table37[[#This Row],[Mins]]*Table37[[#This Row],[Adj mins]],0)</f>
        <v>2.6450523946831708</v>
      </c>
      <c r="R1815" s="15">
        <v>4.2</v>
      </c>
      <c r="S1815" s="16">
        <v>76</v>
      </c>
      <c r="T1815" s="17">
        <v>1.8000000000000002E-2</v>
      </c>
      <c r="U1815" s="16">
        <v>4</v>
      </c>
      <c r="V1815" s="71">
        <v>0.8</v>
      </c>
      <c r="W1815" s="401" t="str">
        <f>IF(ISNA(MATCH($D1815,'My Squad'!$C$2:$C$16,0)),"","Yes")</f>
        <v/>
      </c>
    </row>
    <row r="1816" spans="1:23" ht="15.75" thickBot="1" x14ac:dyDescent="0.3">
      <c r="A1816" s="577">
        <v>275</v>
      </c>
      <c r="B1816" s="73">
        <v>13</v>
      </c>
      <c r="C1816" s="5" t="s">
        <v>600</v>
      </c>
      <c r="D1816" s="5" t="s">
        <v>365</v>
      </c>
      <c r="E1816" s="70" t="s">
        <v>14</v>
      </c>
      <c r="F1816" s="71">
        <v>4</v>
      </c>
      <c r="G1816" s="71">
        <v>3.4000000000000002E-2</v>
      </c>
      <c r="H1816" s="71">
        <v>7.0999999999999994E-2</v>
      </c>
      <c r="I1816" s="71">
        <v>0.127</v>
      </c>
      <c r="J1816" s="71">
        <v>0</v>
      </c>
      <c r="K1816" s="71">
        <v>0.98533333333333339</v>
      </c>
      <c r="L1816" s="71">
        <v>3.9E-2</v>
      </c>
      <c r="M1816" s="72">
        <v>1.2563333333333333</v>
      </c>
      <c r="N1816" s="23">
        <v>-0.18591666666666667</v>
      </c>
      <c r="O1816" s="16">
        <v>46.061666666666667</v>
      </c>
      <c r="P1816" s="15">
        <v>90</v>
      </c>
      <c r="Q1816" s="15">
        <f>IFERROR(Table37[[#This Row],[Total]]/Table37[[#This Row],[Mins]]*Table37[[#This Row],[Adj mins]],0)</f>
        <v>2.4547526866157687</v>
      </c>
      <c r="R1816" s="15">
        <v>2.5</v>
      </c>
      <c r="S1816" s="16">
        <v>56</v>
      </c>
      <c r="T1816" s="17">
        <v>2.4E-2</v>
      </c>
      <c r="U1816" s="16">
        <v>4</v>
      </c>
      <c r="V1816" s="71">
        <v>1</v>
      </c>
      <c r="W1816" s="401" t="str">
        <f>IF(ISNA(MATCH($D1816,'My Squad'!$C$2:$C$16,0)),"","Yes")</f>
        <v/>
      </c>
    </row>
    <row r="1817" spans="1:23" ht="15.75" thickBot="1" x14ac:dyDescent="0.3">
      <c r="A1817" s="577">
        <v>583</v>
      </c>
      <c r="B1817" s="73">
        <v>13</v>
      </c>
      <c r="C1817" s="5" t="s">
        <v>600</v>
      </c>
      <c r="D1817" s="5" t="s">
        <v>1063</v>
      </c>
      <c r="E1817" s="70" t="s">
        <v>14</v>
      </c>
      <c r="F1817" s="71">
        <v>4</v>
      </c>
      <c r="G1817" s="71">
        <v>1.7999999999999999E-2</v>
      </c>
      <c r="H1817" s="71">
        <v>1.9E-2</v>
      </c>
      <c r="I1817" s="71">
        <v>1.4333333333333333E-2</v>
      </c>
      <c r="J1817" s="71">
        <v>0</v>
      </c>
      <c r="K1817" s="71">
        <v>8.8666666666666671E-2</v>
      </c>
      <c r="L1817" s="71">
        <v>9.6666666666666672E-3</v>
      </c>
      <c r="M1817" s="72">
        <v>0.14966666666666667</v>
      </c>
      <c r="N1817" s="23">
        <v>-0.46258333333333335</v>
      </c>
      <c r="O1817" s="16">
        <v>4.41</v>
      </c>
      <c r="P1817" s="15">
        <v>90</v>
      </c>
      <c r="Q1817" s="15">
        <f>IFERROR(Table37[[#This Row],[Total]]/Table37[[#This Row],[Mins]]*Table37[[#This Row],[Adj mins]],0)</f>
        <v>3.0544217687074831</v>
      </c>
      <c r="R1817" s="15">
        <v>0</v>
      </c>
      <c r="S1817" s="16">
        <v>1</v>
      </c>
      <c r="T1817" s="17">
        <v>4.0000000000000001E-3</v>
      </c>
      <c r="U1817" s="16">
        <v>1</v>
      </c>
      <c r="V1817" s="71">
        <v>1</v>
      </c>
      <c r="W1817" s="401" t="str">
        <f>IF(ISNA(MATCH($D1817,'My Squad'!$C$2:$C$16,0)),"","Yes")</f>
        <v/>
      </c>
    </row>
    <row r="1818" spans="1:23" ht="15.75" thickBot="1" x14ac:dyDescent="0.3">
      <c r="A1818" s="577">
        <v>359</v>
      </c>
      <c r="B1818" s="73">
        <v>13</v>
      </c>
      <c r="C1818" s="5" t="s">
        <v>600</v>
      </c>
      <c r="D1818" s="5" t="s">
        <v>1066</v>
      </c>
      <c r="E1818" s="70" t="s">
        <v>13</v>
      </c>
      <c r="F1818" s="71">
        <v>4.9000000000000004</v>
      </c>
      <c r="G1818" s="71">
        <v>0.18</v>
      </c>
      <c r="H1818" s="71">
        <v>0.112</v>
      </c>
      <c r="I1818" s="71">
        <v>0.16666666666666666</v>
      </c>
      <c r="J1818" s="71">
        <v>0</v>
      </c>
      <c r="K1818" s="71">
        <v>1.419</v>
      </c>
      <c r="L1818" s="71">
        <v>5.2999999999999999E-2</v>
      </c>
      <c r="M1818" s="72">
        <v>1.9306666666666668</v>
      </c>
      <c r="N1818" s="23">
        <v>-1.4149659863945559E-2</v>
      </c>
      <c r="O1818" s="16">
        <v>75.459000000000003</v>
      </c>
      <c r="P1818" s="15">
        <v>90</v>
      </c>
      <c r="Q1818" s="15">
        <f>IFERROR(Table37[[#This Row],[Total]]/Table37[[#This Row],[Mins]]*Table37[[#This Row],[Adj mins]],0)</f>
        <v>2.302707430525186</v>
      </c>
      <c r="R1818" s="15">
        <v>5.0999999999999996</v>
      </c>
      <c r="S1818" s="16">
        <v>77</v>
      </c>
      <c r="T1818" s="17">
        <v>1E-3</v>
      </c>
      <c r="U1818" s="16">
        <v>12</v>
      </c>
      <c r="V1818" s="71">
        <v>2</v>
      </c>
      <c r="W1818" s="401" t="str">
        <f>IF(ISNA(MATCH($D1818,'My Squad'!$C$2:$C$16,0)),"","Yes")</f>
        <v/>
      </c>
    </row>
    <row r="1819" spans="1:23" ht="15.75" thickBot="1" x14ac:dyDescent="0.3">
      <c r="A1819" s="577">
        <v>265</v>
      </c>
      <c r="B1819" s="73">
        <v>13</v>
      </c>
      <c r="C1819" s="5" t="s">
        <v>600</v>
      </c>
      <c r="D1819" s="5" t="s">
        <v>624</v>
      </c>
      <c r="E1819" s="70" t="s">
        <v>13</v>
      </c>
      <c r="F1819" s="71">
        <v>5.2</v>
      </c>
      <c r="G1819" s="71">
        <v>7.4999999999999997E-2</v>
      </c>
      <c r="H1819" s="71">
        <v>3.5999999999999997E-2</v>
      </c>
      <c r="I1819" s="71">
        <v>2.1000000000000001E-2</v>
      </c>
      <c r="J1819" s="71">
        <v>0</v>
      </c>
      <c r="K1819" s="71">
        <v>0.17633333333333331</v>
      </c>
      <c r="L1819" s="71">
        <v>2.5000000000000001E-2</v>
      </c>
      <c r="M1819" s="72">
        <v>0.33333333333333331</v>
      </c>
      <c r="N1819" s="23">
        <v>-0.32051282051282054</v>
      </c>
      <c r="O1819" s="16">
        <v>8.8663333333333334</v>
      </c>
      <c r="P1819" s="15">
        <v>90</v>
      </c>
      <c r="Q1819" s="15">
        <f>IFERROR(Table37[[#This Row],[Total]]/Table37[[#This Row],[Mins]]*Table37[[#This Row],[Adj mins]],0)</f>
        <v>3.3835858490920709</v>
      </c>
      <c r="R1819" s="15">
        <v>2.2000000000000002</v>
      </c>
      <c r="S1819" s="16">
        <v>25</v>
      </c>
      <c r="T1819" s="17">
        <v>1E-3</v>
      </c>
      <c r="U1819" s="16">
        <v>13</v>
      </c>
      <c r="V1819" s="71">
        <v>1.6</v>
      </c>
      <c r="W1819" s="401" t="str">
        <f>IF(ISNA(MATCH($D1819,'My Squad'!$C$2:$C$16,0)),"","Yes")</f>
        <v/>
      </c>
    </row>
    <row r="1820" spans="1:23" ht="15.75" thickBot="1" x14ac:dyDescent="0.3">
      <c r="A1820" s="577">
        <v>274</v>
      </c>
      <c r="B1820" s="73">
        <v>13</v>
      </c>
      <c r="C1820" s="5" t="s">
        <v>600</v>
      </c>
      <c r="D1820" s="5" t="s">
        <v>1523</v>
      </c>
      <c r="E1820" s="70" t="s">
        <v>13</v>
      </c>
      <c r="F1820" s="71">
        <v>5.3</v>
      </c>
      <c r="G1820" s="71">
        <v>0.33500000000000002</v>
      </c>
      <c r="H1820" s="71">
        <v>0.20799999999999999</v>
      </c>
      <c r="I1820" s="71">
        <v>0.17866666666666667</v>
      </c>
      <c r="J1820" s="71">
        <v>0</v>
      </c>
      <c r="K1820" s="71">
        <v>1.462</v>
      </c>
      <c r="L1820" s="71">
        <v>5.6333333333333332E-2</v>
      </c>
      <c r="M1820" s="72">
        <v>2.2400000000000002</v>
      </c>
      <c r="N1820" s="23">
        <v>4.5283018867924567E-2</v>
      </c>
      <c r="O1820" s="16">
        <v>80.241</v>
      </c>
      <c r="P1820" s="15">
        <v>90</v>
      </c>
      <c r="Q1820" s="15">
        <f>IFERROR(Table37[[#This Row],[Total]]/Table37[[#This Row],[Mins]]*Table37[[#This Row],[Adj mins]],0)</f>
        <v>2.5124313007066217</v>
      </c>
      <c r="R1820" s="15">
        <v>7.8</v>
      </c>
      <c r="S1820" s="16">
        <v>88</v>
      </c>
      <c r="T1820" s="17">
        <v>3.0000000000000001E-3</v>
      </c>
      <c r="U1820" s="16">
        <v>18</v>
      </c>
      <c r="V1820" s="71">
        <v>2.2000000000000002</v>
      </c>
      <c r="W1820" s="401" t="str">
        <f>IF(ISNA(MATCH($D1820,'My Squad'!$C$2:$C$16,0)),"","Yes")</f>
        <v/>
      </c>
    </row>
    <row r="1821" spans="1:23" ht="15.75" thickBot="1" x14ac:dyDescent="0.3">
      <c r="A1821" s="577">
        <v>262</v>
      </c>
      <c r="B1821" s="73">
        <v>13</v>
      </c>
      <c r="C1821" s="5" t="s">
        <v>600</v>
      </c>
      <c r="D1821" s="5" t="s">
        <v>625</v>
      </c>
      <c r="E1821" s="70" t="s">
        <v>13</v>
      </c>
      <c r="F1821" s="71">
        <v>4.9000000000000004</v>
      </c>
      <c r="G1821" s="71">
        <v>0</v>
      </c>
      <c r="H1821" s="71">
        <v>1E-3</v>
      </c>
      <c r="I1821" s="71">
        <v>3.3333333333333332E-4</v>
      </c>
      <c r="J1821" s="71">
        <v>0</v>
      </c>
      <c r="K1821" s="71">
        <v>4.0000000000000001E-3</v>
      </c>
      <c r="L1821" s="71">
        <v>0</v>
      </c>
      <c r="M1821" s="72">
        <v>5.3333333333333332E-3</v>
      </c>
      <c r="N1821" s="23">
        <v>-0.40707482993197275</v>
      </c>
      <c r="O1821" s="16">
        <v>0.21</v>
      </c>
      <c r="P1821" s="15">
        <v>90</v>
      </c>
      <c r="Q1821" s="15">
        <f>IFERROR(Table37[[#This Row],[Total]]/Table37[[#This Row],[Mins]]*Table37[[#This Row],[Adj mins]],0)</f>
        <v>2.2857142857142856</v>
      </c>
      <c r="R1821" s="15">
        <v>0</v>
      </c>
      <c r="S1821" s="16">
        <v>0</v>
      </c>
      <c r="T1821" s="17">
        <v>0</v>
      </c>
      <c r="U1821" s="16">
        <v>0</v>
      </c>
      <c r="V1821" s="71">
        <v>0</v>
      </c>
      <c r="W1821" s="401" t="str">
        <f>IF(ISNA(MATCH($D1821,'My Squad'!$C$2:$C$16,0)),"","Yes")</f>
        <v/>
      </c>
    </row>
    <row r="1822" spans="1:23" ht="15.75" thickBot="1" x14ac:dyDescent="0.3">
      <c r="A1822" s="577">
        <v>264</v>
      </c>
      <c r="B1822" s="73">
        <v>13</v>
      </c>
      <c r="C1822" s="5" t="s">
        <v>600</v>
      </c>
      <c r="D1822" s="5" t="s">
        <v>626</v>
      </c>
      <c r="E1822" s="70" t="s">
        <v>13</v>
      </c>
      <c r="F1822" s="71">
        <v>4.9000000000000004</v>
      </c>
      <c r="G1822" s="71">
        <v>0.59</v>
      </c>
      <c r="H1822" s="71">
        <v>0.39700000000000002</v>
      </c>
      <c r="I1822" s="71">
        <v>0.19700000000000001</v>
      </c>
      <c r="J1822" s="71">
        <v>0</v>
      </c>
      <c r="K1822" s="71">
        <v>1.7306666666666666</v>
      </c>
      <c r="L1822" s="71">
        <v>0.191</v>
      </c>
      <c r="M1822" s="72">
        <v>3.1056666666666666</v>
      </c>
      <c r="N1822" s="23">
        <v>0.22564625850340134</v>
      </c>
      <c r="O1822" s="16">
        <v>87.715000000000003</v>
      </c>
      <c r="P1822" s="15">
        <v>90</v>
      </c>
      <c r="Q1822" s="15">
        <f>IFERROR(Table37[[#This Row],[Total]]/Table37[[#This Row],[Mins]]*Table37[[#This Row],[Adj mins]],0)</f>
        <v>3.1865701419369543</v>
      </c>
      <c r="R1822" s="15">
        <v>4.4000000000000004</v>
      </c>
      <c r="S1822" s="16">
        <v>57</v>
      </c>
      <c r="T1822" s="17">
        <v>0</v>
      </c>
      <c r="U1822" s="16">
        <v>9</v>
      </c>
      <c r="V1822" s="71">
        <v>1.3</v>
      </c>
      <c r="W1822" s="401" t="str">
        <f>IF(ISNA(MATCH($D1822,'My Squad'!$C$2:$C$16,0)),"","Yes")</f>
        <v/>
      </c>
    </row>
    <row r="1823" spans="1:23" ht="15.75" thickBot="1" x14ac:dyDescent="0.3">
      <c r="A1823" s="577">
        <v>278</v>
      </c>
      <c r="B1823" s="73">
        <v>13</v>
      </c>
      <c r="C1823" s="5" t="s">
        <v>600</v>
      </c>
      <c r="D1823" s="5" t="s">
        <v>627</v>
      </c>
      <c r="E1823" s="70" t="s">
        <v>13</v>
      </c>
      <c r="F1823" s="71">
        <v>4.9000000000000004</v>
      </c>
      <c r="G1823" s="71">
        <v>0.115</v>
      </c>
      <c r="H1823" s="71">
        <v>0.21199999999999999</v>
      </c>
      <c r="I1823" s="71">
        <v>0.18166666666666667</v>
      </c>
      <c r="J1823" s="71">
        <v>0</v>
      </c>
      <c r="K1823" s="71">
        <v>1.3893333333333335</v>
      </c>
      <c r="L1823" s="71">
        <v>4.4999999999999998E-2</v>
      </c>
      <c r="M1823" s="72">
        <v>1.9430000000000001</v>
      </c>
      <c r="N1823" s="23">
        <v>-1.1632653061224477E-2</v>
      </c>
      <c r="O1823" s="16">
        <v>81.151333333333326</v>
      </c>
      <c r="P1823" s="15">
        <v>90</v>
      </c>
      <c r="Q1823" s="15">
        <f>IFERROR(Table37[[#This Row],[Total]]/Table37[[#This Row],[Mins]]*Table37[[#This Row],[Adj mins]],0)</f>
        <v>2.1548629309849092</v>
      </c>
      <c r="R1823" s="15">
        <v>7.9</v>
      </c>
      <c r="S1823" s="16">
        <v>89</v>
      </c>
      <c r="T1823" s="17">
        <v>3.0000000000000001E-3</v>
      </c>
      <c r="U1823" s="16">
        <v>20</v>
      </c>
      <c r="V1823" s="71">
        <v>2.5</v>
      </c>
      <c r="W1823" s="401" t="str">
        <f>IF(ISNA(MATCH($D1823,'My Squad'!$C$2:$C$16,0)),"","Yes")</f>
        <v/>
      </c>
    </row>
    <row r="1824" spans="1:23" ht="15.75" thickBot="1" x14ac:dyDescent="0.3">
      <c r="A1824" s="577">
        <v>281</v>
      </c>
      <c r="B1824" s="73">
        <v>13</v>
      </c>
      <c r="C1824" s="5" t="s">
        <v>600</v>
      </c>
      <c r="D1824" s="5" t="s">
        <v>628</v>
      </c>
      <c r="E1824" s="70" t="s">
        <v>13</v>
      </c>
      <c r="F1824" s="71">
        <v>4.8</v>
      </c>
      <c r="G1824" s="71">
        <v>0.12333333333333334</v>
      </c>
      <c r="H1824" s="71">
        <v>6.6000000000000003E-2</v>
      </c>
      <c r="I1824" s="71">
        <v>4.1333333333333333E-2</v>
      </c>
      <c r="J1824" s="71">
        <v>0</v>
      </c>
      <c r="K1824" s="71">
        <v>0.36599999999999999</v>
      </c>
      <c r="L1824" s="71">
        <v>3.7666666666666668E-2</v>
      </c>
      <c r="M1824" s="72">
        <v>0.6343333333333333</v>
      </c>
      <c r="N1824" s="23">
        <v>-0.28451388888888896</v>
      </c>
      <c r="O1824" s="16">
        <v>18.486999999999998</v>
      </c>
      <c r="P1824" s="15">
        <v>90</v>
      </c>
      <c r="Q1824" s="15">
        <f>IFERROR(Table37[[#This Row],[Total]]/Table37[[#This Row],[Mins]]*Table37[[#This Row],[Adj mins]],0)</f>
        <v>3.0881159733867038</v>
      </c>
      <c r="R1824" s="15">
        <v>1.5</v>
      </c>
      <c r="S1824" s="16">
        <v>22</v>
      </c>
      <c r="T1824" s="17">
        <v>0</v>
      </c>
      <c r="U1824" s="16">
        <v>4</v>
      </c>
      <c r="V1824" s="71">
        <v>0.7</v>
      </c>
      <c r="W1824" s="401" t="str">
        <f>IF(ISNA(MATCH($D1824,'My Squad'!$C$2:$C$16,0)),"","Yes")</f>
        <v/>
      </c>
    </row>
    <row r="1825" spans="1:23" ht="15.75" thickBot="1" x14ac:dyDescent="0.3">
      <c r="A1825" s="577">
        <v>277</v>
      </c>
      <c r="B1825" s="73">
        <v>13</v>
      </c>
      <c r="C1825" s="5" t="s">
        <v>600</v>
      </c>
      <c r="D1825" s="5" t="s">
        <v>629</v>
      </c>
      <c r="E1825" s="70" t="s">
        <v>13</v>
      </c>
      <c r="F1825" s="71">
        <v>4.5</v>
      </c>
      <c r="G1825" s="71">
        <v>8.3333333333333332E-3</v>
      </c>
      <c r="H1825" s="71">
        <v>3.0000000000000001E-3</v>
      </c>
      <c r="I1825" s="71">
        <v>1.6666666666666668E-3</v>
      </c>
      <c r="J1825" s="71">
        <v>0</v>
      </c>
      <c r="K1825" s="71">
        <v>1.7999999999999999E-2</v>
      </c>
      <c r="L1825" s="71">
        <v>1E-3</v>
      </c>
      <c r="M1825" s="72">
        <v>3.2000000000000001E-2</v>
      </c>
      <c r="N1825" s="23">
        <v>-0.43733333333333335</v>
      </c>
      <c r="O1825" s="16">
        <v>0.93</v>
      </c>
      <c r="P1825" s="15">
        <v>90</v>
      </c>
      <c r="Q1825" s="15">
        <f>IFERROR(Table37[[#This Row],[Total]]/Table37[[#This Row],[Mins]]*Table37[[#This Row],[Adj mins]],0)</f>
        <v>3.096774193548387</v>
      </c>
      <c r="R1825" s="15">
        <v>1.6</v>
      </c>
      <c r="S1825" s="16">
        <v>36</v>
      </c>
      <c r="T1825" s="17">
        <v>4.0000000000000001E-3</v>
      </c>
      <c r="U1825" s="16">
        <v>6</v>
      </c>
      <c r="V1825" s="71">
        <v>1.5</v>
      </c>
      <c r="W1825" s="401" t="str">
        <f>IF(ISNA(MATCH($D1825,'My Squad'!$C$2:$C$16,0)),"","Yes")</f>
        <v/>
      </c>
    </row>
    <row r="1826" spans="1:23" ht="15.75" thickBot="1" x14ac:dyDescent="0.3">
      <c r="A1826" s="577">
        <v>611</v>
      </c>
      <c r="B1826" s="73">
        <v>13</v>
      </c>
      <c r="C1826" s="5" t="s">
        <v>600</v>
      </c>
      <c r="D1826" s="5" t="s">
        <v>1524</v>
      </c>
      <c r="E1826" s="70" t="s">
        <v>13</v>
      </c>
      <c r="F1826" s="71">
        <v>5.8</v>
      </c>
      <c r="G1826" s="71">
        <v>0.24666666666666667</v>
      </c>
      <c r="H1826" s="71">
        <v>0.122</v>
      </c>
      <c r="I1826" s="71">
        <v>5.9333333333333335E-2</v>
      </c>
      <c r="J1826" s="71">
        <v>0</v>
      </c>
      <c r="K1826" s="71">
        <v>0.52466666666666661</v>
      </c>
      <c r="L1826" s="71">
        <v>7.8666666666666663E-2</v>
      </c>
      <c r="M1826" s="72">
        <v>1.0313333333333334</v>
      </c>
      <c r="N1826" s="23">
        <v>-0.16701149425287354</v>
      </c>
      <c r="O1826" s="16">
        <v>26.228000000000002</v>
      </c>
      <c r="P1826" s="15">
        <v>90</v>
      </c>
      <c r="Q1826" s="15">
        <f>IFERROR(Table37[[#This Row],[Total]]/Table37[[#This Row],[Mins]]*Table37[[#This Row],[Adj mins]],0)</f>
        <v>3.5389659905444564</v>
      </c>
      <c r="R1826" s="15">
        <v>4.4000000000000004</v>
      </c>
      <c r="S1826" s="16">
        <v>44</v>
      </c>
      <c r="T1826" s="17">
        <v>2E-3</v>
      </c>
      <c r="U1826" s="16">
        <v>22</v>
      </c>
      <c r="V1826" s="71">
        <v>2.4</v>
      </c>
      <c r="W1826" s="401" t="str">
        <f>IF(ISNA(MATCH($D1826,'My Squad'!$C$2:$C$16,0)),"","Yes")</f>
        <v/>
      </c>
    </row>
    <row r="1827" spans="1:23" ht="15.75" thickBot="1" x14ac:dyDescent="0.3">
      <c r="A1827" s="577">
        <v>631</v>
      </c>
      <c r="B1827" s="73">
        <v>13</v>
      </c>
      <c r="C1827" s="5" t="s">
        <v>600</v>
      </c>
      <c r="D1827" s="5" t="s">
        <v>1525</v>
      </c>
      <c r="E1827" s="70" t="s">
        <v>13</v>
      </c>
      <c r="F1827" s="71">
        <v>5.5</v>
      </c>
      <c r="G1827" s="71">
        <v>0.505</v>
      </c>
      <c r="H1827" s="71">
        <v>0.27500000000000002</v>
      </c>
      <c r="I1827" s="71">
        <v>0.13733333333333334</v>
      </c>
      <c r="J1827" s="71">
        <v>0</v>
      </c>
      <c r="K1827" s="71">
        <v>1.2353333333333332</v>
      </c>
      <c r="L1827" s="71">
        <v>0.15366666666666667</v>
      </c>
      <c r="M1827" s="72">
        <v>2.3063333333333333</v>
      </c>
      <c r="N1827" s="23">
        <v>5.5696969696969696E-2</v>
      </c>
      <c r="O1827" s="16">
        <v>62.779000000000003</v>
      </c>
      <c r="P1827" s="15">
        <v>90</v>
      </c>
      <c r="Q1827" s="15">
        <f>IFERROR(Table37[[#This Row],[Total]]/Table37[[#This Row],[Mins]]*Table37[[#This Row],[Adj mins]],0)</f>
        <v>3.3063604071425159</v>
      </c>
      <c r="R1827" s="15">
        <v>3.6</v>
      </c>
      <c r="S1827" s="16">
        <v>46</v>
      </c>
      <c r="T1827" s="17">
        <v>0</v>
      </c>
      <c r="U1827" s="16">
        <v>12</v>
      </c>
      <c r="V1827" s="71">
        <v>1.7</v>
      </c>
      <c r="W1827" s="401" t="str">
        <f>IF(ISNA(MATCH($D1827,'My Squad'!$C$2:$C$16,0)),"","Yes")</f>
        <v/>
      </c>
    </row>
    <row r="1828" spans="1:23" ht="15.75" thickBot="1" x14ac:dyDescent="0.3">
      <c r="A1828" s="577">
        <v>632</v>
      </c>
      <c r="B1828" s="73">
        <v>13</v>
      </c>
      <c r="C1828" s="5" t="s">
        <v>600</v>
      </c>
      <c r="D1828" s="5" t="s">
        <v>1526</v>
      </c>
      <c r="E1828" s="70" t="s">
        <v>13</v>
      </c>
      <c r="F1828" s="71">
        <v>5</v>
      </c>
      <c r="G1828" s="71">
        <v>0</v>
      </c>
      <c r="H1828" s="71">
        <v>0</v>
      </c>
      <c r="I1828" s="71">
        <v>0</v>
      </c>
      <c r="J1828" s="71">
        <v>0</v>
      </c>
      <c r="K1828" s="71">
        <v>0</v>
      </c>
      <c r="L1828" s="71">
        <v>0</v>
      </c>
      <c r="M1828" s="72">
        <v>0</v>
      </c>
      <c r="N1828" s="23">
        <v>-0.4</v>
      </c>
      <c r="O1828" s="16">
        <v>0</v>
      </c>
      <c r="P1828" s="15">
        <v>90</v>
      </c>
      <c r="Q1828" s="15">
        <f>IFERROR(Table37[[#This Row],[Total]]/Table37[[#This Row],[Mins]]*Table37[[#This Row],[Adj mins]],0)</f>
        <v>0</v>
      </c>
      <c r="R1828" s="15">
        <v>2.6</v>
      </c>
      <c r="S1828" s="16">
        <v>48</v>
      </c>
      <c r="T1828" s="17">
        <v>0</v>
      </c>
      <c r="U1828" s="16">
        <v>7</v>
      </c>
      <c r="V1828" s="71">
        <v>1.4</v>
      </c>
      <c r="W1828" s="401" t="str">
        <f>IF(ISNA(MATCH($D1828,'My Squad'!$C$2:$C$16,0)),"","Yes")</f>
        <v/>
      </c>
    </row>
    <row r="1829" spans="1:23" ht="15.75" thickBot="1" x14ac:dyDescent="0.3">
      <c r="A1829" s="577">
        <v>619</v>
      </c>
      <c r="B1829" s="73">
        <v>13</v>
      </c>
      <c r="C1829" s="5" t="s">
        <v>600</v>
      </c>
      <c r="D1829" s="5" t="s">
        <v>1527</v>
      </c>
      <c r="E1829" s="70" t="s">
        <v>13</v>
      </c>
      <c r="F1829" s="71">
        <v>4.5</v>
      </c>
      <c r="G1829" s="71">
        <v>0.01</v>
      </c>
      <c r="H1829" s="71">
        <v>1.4E-2</v>
      </c>
      <c r="I1829" s="71">
        <v>2.3333333333333335E-3</v>
      </c>
      <c r="J1829" s="71">
        <v>0</v>
      </c>
      <c r="K1829" s="71">
        <v>3.4333333333333334E-2</v>
      </c>
      <c r="L1829" s="71">
        <v>6.0000000000000001E-3</v>
      </c>
      <c r="M1829" s="72">
        <v>6.6666666666666666E-2</v>
      </c>
      <c r="N1829" s="23">
        <v>-0.42962962962962964</v>
      </c>
      <c r="O1829" s="16">
        <v>1.7403333333333333</v>
      </c>
      <c r="P1829" s="15">
        <v>90</v>
      </c>
      <c r="Q1829" s="15">
        <f>IFERROR(Table37[[#This Row],[Total]]/Table37[[#This Row],[Mins]]*Table37[[#This Row],[Adj mins]],0)</f>
        <v>3.4476153993487837</v>
      </c>
      <c r="R1829" s="15">
        <v>1.9</v>
      </c>
      <c r="S1829" s="16">
        <v>56</v>
      </c>
      <c r="T1829" s="17">
        <v>0</v>
      </c>
      <c r="U1829" s="16">
        <v>5</v>
      </c>
      <c r="V1829" s="71">
        <v>1.7</v>
      </c>
      <c r="W1829" s="401" t="str">
        <f>IF(ISNA(MATCH($D1829,'My Squad'!$C$2:$C$16,0)),"","Yes")</f>
        <v/>
      </c>
    </row>
    <row r="1830" spans="1:23" ht="15.75" thickBot="1" x14ac:dyDescent="0.3">
      <c r="A1830" s="577">
        <v>268</v>
      </c>
      <c r="B1830" s="73">
        <v>13</v>
      </c>
      <c r="C1830" s="5" t="s">
        <v>600</v>
      </c>
      <c r="D1830" s="5" t="s">
        <v>630</v>
      </c>
      <c r="E1830" s="70" t="s">
        <v>15</v>
      </c>
      <c r="F1830" s="71">
        <v>5.7</v>
      </c>
      <c r="G1830" s="71">
        <v>0.93600000000000005</v>
      </c>
      <c r="H1830" s="71">
        <v>0.104</v>
      </c>
      <c r="I1830" s="71">
        <v>0</v>
      </c>
      <c r="J1830" s="71">
        <v>0</v>
      </c>
      <c r="K1830" s="71">
        <v>1.3363333333333334</v>
      </c>
      <c r="L1830" s="71">
        <v>0.33333333333333331</v>
      </c>
      <c r="M1830" s="72">
        <v>2.7096666666666667</v>
      </c>
      <c r="N1830" s="23">
        <v>0.12450292397660818</v>
      </c>
      <c r="O1830" s="16">
        <v>71.191666666666663</v>
      </c>
      <c r="P1830" s="15">
        <v>90</v>
      </c>
      <c r="Q1830" s="15">
        <f>IFERROR(Table37[[#This Row],[Total]]/Table37[[#This Row],[Mins]]*Table37[[#This Row],[Adj mins]],0)</f>
        <v>3.4255413789067077</v>
      </c>
      <c r="R1830" s="15">
        <v>7</v>
      </c>
      <c r="S1830" s="16">
        <v>70</v>
      </c>
      <c r="T1830" s="17">
        <v>5.7000000000000002E-2</v>
      </c>
      <c r="U1830" s="16">
        <v>38</v>
      </c>
      <c r="V1830" s="71">
        <v>4.2</v>
      </c>
      <c r="W1830" s="401" t="str">
        <f>IF(ISNA(MATCH($D1830,'My Squad'!$C$2:$C$16,0)),"","Yes")</f>
        <v/>
      </c>
    </row>
    <row r="1831" spans="1:23" ht="15.75" thickBot="1" x14ac:dyDescent="0.3">
      <c r="A1831" s="577">
        <v>272</v>
      </c>
      <c r="B1831" s="73">
        <v>13</v>
      </c>
      <c r="C1831" s="5" t="s">
        <v>600</v>
      </c>
      <c r="D1831" s="5" t="s">
        <v>631</v>
      </c>
      <c r="E1831" s="70" t="s">
        <v>15</v>
      </c>
      <c r="F1831" s="71">
        <v>5.4</v>
      </c>
      <c r="G1831" s="71">
        <v>0.28666666666666668</v>
      </c>
      <c r="H1831" s="71">
        <v>4.2000000000000003E-2</v>
      </c>
      <c r="I1831" s="71">
        <v>0</v>
      </c>
      <c r="J1831" s="71">
        <v>0</v>
      </c>
      <c r="K1831" s="71">
        <v>0.35966666666666669</v>
      </c>
      <c r="L1831" s="71">
        <v>0.12233333333333334</v>
      </c>
      <c r="M1831" s="72">
        <v>0.81066666666666665</v>
      </c>
      <c r="N1831" s="23">
        <v>-0.22024691358024689</v>
      </c>
      <c r="O1831" s="16">
        <v>17.576333333333334</v>
      </c>
      <c r="P1831" s="15">
        <v>90</v>
      </c>
      <c r="Q1831" s="15">
        <f>IFERROR(Table37[[#This Row],[Total]]/Table37[[#This Row],[Mins]]*Table37[[#This Row],[Adj mins]],0)</f>
        <v>4.1510364315651724</v>
      </c>
      <c r="R1831" s="15">
        <v>1.6</v>
      </c>
      <c r="S1831" s="16">
        <v>24</v>
      </c>
      <c r="T1831" s="17">
        <v>0</v>
      </c>
      <c r="U1831" s="16">
        <v>16</v>
      </c>
      <c r="V1831" s="71">
        <v>2.7</v>
      </c>
      <c r="W1831" s="401" t="str">
        <f>IF(ISNA(MATCH($D1831,'My Squad'!$C$2:$C$16,0)),"","Yes")</f>
        <v/>
      </c>
    </row>
    <row r="1832" spans="1:23" ht="15.75" thickBot="1" x14ac:dyDescent="0.3">
      <c r="A1832" s="577">
        <v>260</v>
      </c>
      <c r="B1832" s="73">
        <v>13</v>
      </c>
      <c r="C1832" s="5" t="s">
        <v>600</v>
      </c>
      <c r="D1832" s="5" t="s">
        <v>1528</v>
      </c>
      <c r="E1832" s="70" t="s">
        <v>15</v>
      </c>
      <c r="F1832" s="71">
        <v>4.8</v>
      </c>
      <c r="G1832" s="71">
        <v>4.1333333333333333E-2</v>
      </c>
      <c r="H1832" s="71">
        <v>1.7000000000000001E-2</v>
      </c>
      <c r="I1832" s="71">
        <v>0</v>
      </c>
      <c r="J1832" s="71">
        <v>0</v>
      </c>
      <c r="K1832" s="71">
        <v>5.8000000000000003E-2</v>
      </c>
      <c r="L1832" s="71">
        <v>1.4666666666666666E-2</v>
      </c>
      <c r="M1832" s="72">
        <v>0.13100000000000001</v>
      </c>
      <c r="N1832" s="23">
        <v>-0.38937500000000003</v>
      </c>
      <c r="O1832" s="16">
        <v>2.8743333333333334</v>
      </c>
      <c r="P1832" s="15">
        <v>90</v>
      </c>
      <c r="Q1832" s="15">
        <f>IFERROR(Table37[[#This Row],[Total]]/Table37[[#This Row],[Mins]]*Table37[[#This Row],[Adj mins]],0)</f>
        <v>4.1018207120491708</v>
      </c>
      <c r="R1832" s="15">
        <v>0.4</v>
      </c>
      <c r="S1832" s="16">
        <v>12</v>
      </c>
      <c r="T1832" s="17">
        <v>3.0000000000000001E-3</v>
      </c>
      <c r="U1832" s="16">
        <v>1</v>
      </c>
      <c r="V1832" s="71">
        <v>0.3</v>
      </c>
      <c r="W1832" s="401" t="str">
        <f>IF(ISNA(MATCH($D1832,'My Squad'!$C$2:$C$16,0)),"","Yes")</f>
        <v/>
      </c>
    </row>
    <row r="1833" spans="1:23" ht="15.75" thickBot="1" x14ac:dyDescent="0.3">
      <c r="A1833" s="577">
        <v>276</v>
      </c>
      <c r="B1833" s="73">
        <v>13</v>
      </c>
      <c r="C1833" s="5" t="s">
        <v>600</v>
      </c>
      <c r="D1833" s="5" t="s">
        <v>632</v>
      </c>
      <c r="E1833" s="70" t="s">
        <v>15</v>
      </c>
      <c r="F1833" s="71">
        <v>4.5</v>
      </c>
      <c r="G1833" s="71">
        <v>4.0000000000000001E-3</v>
      </c>
      <c r="H1833" s="71">
        <v>3.0000000000000001E-3</v>
      </c>
      <c r="I1833" s="71">
        <v>0</v>
      </c>
      <c r="J1833" s="71">
        <v>0</v>
      </c>
      <c r="K1833" s="71">
        <v>6.333333333333334E-3</v>
      </c>
      <c r="L1833" s="71">
        <v>2.6666666666666666E-3</v>
      </c>
      <c r="M1833" s="72">
        <v>1.6E-2</v>
      </c>
      <c r="N1833" s="23">
        <v>-0.44088888888888889</v>
      </c>
      <c r="O1833" s="16">
        <v>0.3</v>
      </c>
      <c r="P1833" s="15">
        <v>90</v>
      </c>
      <c r="Q1833" s="15">
        <f>IFERROR(Table37[[#This Row],[Total]]/Table37[[#This Row],[Mins]]*Table37[[#This Row],[Adj mins]],0)</f>
        <v>4.8000000000000007</v>
      </c>
      <c r="R1833" s="15">
        <v>0</v>
      </c>
      <c r="S1833" s="16" t="s">
        <v>374</v>
      </c>
      <c r="T1833" s="17">
        <v>8.0000000000000002E-3</v>
      </c>
      <c r="U1833" s="16">
        <v>0</v>
      </c>
      <c r="V1833" s="71">
        <v>0</v>
      </c>
      <c r="W1833" s="401" t="str">
        <f>IF(ISNA(MATCH($D1833,'My Squad'!$C$2:$C$16,0)),"","Yes")</f>
        <v/>
      </c>
    </row>
    <row r="1834" spans="1:23" ht="15.75" thickBot="1" x14ac:dyDescent="0.3">
      <c r="A1834" s="577">
        <v>293</v>
      </c>
      <c r="B1834" s="73">
        <v>13</v>
      </c>
      <c r="C1834" s="5" t="s">
        <v>601</v>
      </c>
      <c r="D1834" s="5" t="s">
        <v>633</v>
      </c>
      <c r="E1834" s="70" t="s">
        <v>16</v>
      </c>
      <c r="F1834" s="71">
        <v>4.5</v>
      </c>
      <c r="G1834" s="71">
        <v>0</v>
      </c>
      <c r="H1834" s="71">
        <v>0</v>
      </c>
      <c r="I1834" s="71">
        <v>-9.866666666666668E-2</v>
      </c>
      <c r="J1834" s="71">
        <v>1.5373333333333334</v>
      </c>
      <c r="K1834" s="71">
        <v>1.988</v>
      </c>
      <c r="L1834" s="71">
        <v>0.31566666666666665</v>
      </c>
      <c r="M1834" s="72">
        <v>3.7423333333333333</v>
      </c>
      <c r="N1834" s="23">
        <v>0.38718518518518519</v>
      </c>
      <c r="O1834" s="16">
        <v>86.67</v>
      </c>
      <c r="P1834" s="15">
        <v>90</v>
      </c>
      <c r="Q1834" s="15">
        <f>IFERROR(Table37[[#This Row],[Total]]/Table37[[#This Row],[Mins]]*Table37[[#This Row],[Adj mins]],0)</f>
        <v>3.8861197646244374</v>
      </c>
      <c r="R1834" s="15">
        <v>9</v>
      </c>
      <c r="S1834" s="16">
        <v>90</v>
      </c>
      <c r="T1834" s="17">
        <v>0.01</v>
      </c>
      <c r="U1834" s="16">
        <v>25</v>
      </c>
      <c r="V1834" s="71">
        <v>2.8</v>
      </c>
      <c r="W1834" s="401" t="str">
        <f>IF(ISNA(MATCH($D1834,'My Squad'!$C$2:$C$16,0)),"","Yes")</f>
        <v/>
      </c>
    </row>
    <row r="1835" spans="1:23" ht="15.75" thickBot="1" x14ac:dyDescent="0.3">
      <c r="A1835" s="577">
        <v>294</v>
      </c>
      <c r="B1835" s="73">
        <v>13</v>
      </c>
      <c r="C1835" s="5" t="s">
        <v>601</v>
      </c>
      <c r="D1835" s="5" t="s">
        <v>634</v>
      </c>
      <c r="E1835" s="70" t="s">
        <v>16</v>
      </c>
      <c r="F1835" s="71">
        <v>4</v>
      </c>
      <c r="G1835" s="71">
        <v>0</v>
      </c>
      <c r="H1835" s="71">
        <v>0</v>
      </c>
      <c r="I1835" s="71">
        <v>-1E-3</v>
      </c>
      <c r="J1835" s="71">
        <v>3.6666666666666666E-3</v>
      </c>
      <c r="K1835" s="71">
        <v>3.3333333333333335E-3</v>
      </c>
      <c r="L1835" s="71">
        <v>1E-3</v>
      </c>
      <c r="M1835" s="72">
        <v>7.0000000000000001E-3</v>
      </c>
      <c r="N1835" s="23">
        <v>-0.49825000000000003</v>
      </c>
      <c r="O1835" s="16">
        <v>0.15</v>
      </c>
      <c r="P1835" s="15">
        <v>90</v>
      </c>
      <c r="Q1835" s="15">
        <f>IFERROR(Table37[[#This Row],[Total]]/Table37[[#This Row],[Mins]]*Table37[[#This Row],[Adj mins]],0)</f>
        <v>4.2</v>
      </c>
      <c r="R1835" s="15">
        <v>0</v>
      </c>
      <c r="S1835" s="16">
        <v>0</v>
      </c>
      <c r="T1835" s="17">
        <v>6.0000000000000001E-3</v>
      </c>
      <c r="U1835" s="16">
        <v>0</v>
      </c>
      <c r="V1835" s="71">
        <v>0</v>
      </c>
      <c r="W1835" s="401" t="str">
        <f>IF(ISNA(MATCH($D1835,'My Squad'!$C$2:$C$16,0)),"","Yes")</f>
        <v/>
      </c>
    </row>
    <row r="1836" spans="1:23" ht="15.75" thickBot="1" x14ac:dyDescent="0.3">
      <c r="A1836" s="577">
        <v>304</v>
      </c>
      <c r="B1836" s="73">
        <v>13</v>
      </c>
      <c r="C1836" s="5" t="s">
        <v>601</v>
      </c>
      <c r="D1836" s="5" t="s">
        <v>635</v>
      </c>
      <c r="E1836" s="70" t="s">
        <v>16</v>
      </c>
      <c r="F1836" s="71">
        <v>4</v>
      </c>
      <c r="G1836" s="71">
        <v>0</v>
      </c>
      <c r="H1836" s="71">
        <v>0</v>
      </c>
      <c r="I1836" s="71">
        <v>-2.6666666666666644E-3</v>
      </c>
      <c r="J1836" s="71">
        <v>0.06</v>
      </c>
      <c r="K1836" s="71">
        <v>7.4666666666666673E-2</v>
      </c>
      <c r="L1836" s="71">
        <v>1.0333333333333333E-2</v>
      </c>
      <c r="M1836" s="72">
        <v>0.14233333333333334</v>
      </c>
      <c r="N1836" s="23">
        <v>-0.46441666666666664</v>
      </c>
      <c r="O1836" s="16">
        <v>3.15</v>
      </c>
      <c r="P1836" s="15">
        <v>90</v>
      </c>
      <c r="Q1836" s="15">
        <f>IFERROR(Table37[[#This Row],[Total]]/Table37[[#This Row],[Mins]]*Table37[[#This Row],[Adj mins]],0)</f>
        <v>4.0666666666666673</v>
      </c>
      <c r="R1836" s="15">
        <v>0</v>
      </c>
      <c r="S1836" s="16" t="s">
        <v>374</v>
      </c>
      <c r="T1836" s="17">
        <v>0</v>
      </c>
      <c r="U1836" s="16">
        <v>0</v>
      </c>
      <c r="V1836" s="71">
        <v>0</v>
      </c>
      <c r="W1836" s="401" t="str">
        <f>IF(ISNA(MATCH($D1836,'My Squad'!$C$2:$C$16,0)),"","Yes")</f>
        <v/>
      </c>
    </row>
    <row r="1837" spans="1:23" ht="15.75" thickBot="1" x14ac:dyDescent="0.3">
      <c r="A1837" s="577">
        <v>308</v>
      </c>
      <c r="B1837" s="73">
        <v>13</v>
      </c>
      <c r="C1837" s="5" t="s">
        <v>601</v>
      </c>
      <c r="D1837" s="5" t="s">
        <v>636</v>
      </c>
      <c r="E1837" s="70" t="s">
        <v>16</v>
      </c>
      <c r="F1837" s="71">
        <v>4</v>
      </c>
      <c r="G1837" s="71">
        <v>0</v>
      </c>
      <c r="H1837" s="71">
        <v>0</v>
      </c>
      <c r="I1837" s="71">
        <v>-3.3333333333333332E-4</v>
      </c>
      <c r="J1837" s="71">
        <v>1E-3</v>
      </c>
      <c r="K1837" s="71">
        <v>6.6666666666666664E-4</v>
      </c>
      <c r="L1837" s="71">
        <v>0</v>
      </c>
      <c r="M1837" s="72">
        <v>1.3333333333333333E-3</v>
      </c>
      <c r="N1837" s="23">
        <v>-0.49966666666666665</v>
      </c>
      <c r="O1837" s="16">
        <v>0.03</v>
      </c>
      <c r="P1837" s="15">
        <v>90</v>
      </c>
      <c r="Q1837" s="15">
        <f>IFERROR(Table37[[#This Row],[Total]]/Table37[[#This Row],[Mins]]*Table37[[#This Row],[Adj mins]],0)</f>
        <v>4</v>
      </c>
      <c r="R1837" s="15">
        <v>0</v>
      </c>
      <c r="S1837" s="16">
        <v>0</v>
      </c>
      <c r="T1837" s="17">
        <v>2.3E-2</v>
      </c>
      <c r="U1837" s="16">
        <v>0</v>
      </c>
      <c r="V1837" s="71">
        <v>0</v>
      </c>
      <c r="W1837" s="401" t="str">
        <f>IF(ISNA(MATCH($D1837,'My Squad'!$C$2:$C$16,0)),"","Yes")</f>
        <v/>
      </c>
    </row>
    <row r="1838" spans="1:23" ht="15.75" thickBot="1" x14ac:dyDescent="0.3">
      <c r="A1838" s="577">
        <v>295</v>
      </c>
      <c r="B1838" s="73">
        <v>13</v>
      </c>
      <c r="C1838" s="5" t="s">
        <v>601</v>
      </c>
      <c r="D1838" s="5" t="s">
        <v>637</v>
      </c>
      <c r="E1838" s="70" t="s">
        <v>14</v>
      </c>
      <c r="F1838" s="71">
        <v>4.5999999999999996</v>
      </c>
      <c r="G1838" s="71">
        <v>0.152</v>
      </c>
      <c r="H1838" s="71">
        <v>0.185</v>
      </c>
      <c r="I1838" s="71">
        <v>-8.8333333333333264E-2</v>
      </c>
      <c r="J1838" s="71">
        <v>0</v>
      </c>
      <c r="K1838" s="71">
        <v>1.8260000000000001</v>
      </c>
      <c r="L1838" s="71">
        <v>0.18466666666666667</v>
      </c>
      <c r="M1838" s="72">
        <v>2.2593333333333332</v>
      </c>
      <c r="N1838" s="23">
        <v>5.6376811594202873E-2</v>
      </c>
      <c r="O1838" s="16">
        <v>84.716666666666669</v>
      </c>
      <c r="P1838" s="15">
        <v>90</v>
      </c>
      <c r="Q1838" s="15">
        <f>IFERROR(Table37[[#This Row],[Total]]/Table37[[#This Row],[Mins]]*Table37[[#This Row],[Adj mins]],0)</f>
        <v>2.4002360810544952</v>
      </c>
      <c r="R1838" s="15">
        <v>9</v>
      </c>
      <c r="S1838" s="16">
        <v>90</v>
      </c>
      <c r="T1838" s="17">
        <v>4.8000000000000001E-2</v>
      </c>
      <c r="U1838" s="16">
        <v>31</v>
      </c>
      <c r="V1838" s="71">
        <v>3.4</v>
      </c>
      <c r="W1838" s="401" t="str">
        <f>IF(ISNA(MATCH($D1838,'My Squad'!$C$2:$C$16,0)),"","Yes")</f>
        <v/>
      </c>
    </row>
    <row r="1839" spans="1:23" ht="15.75" thickBot="1" x14ac:dyDescent="0.3">
      <c r="A1839" s="577">
        <v>296</v>
      </c>
      <c r="B1839" s="73">
        <v>13</v>
      </c>
      <c r="C1839" s="5" t="s">
        <v>601</v>
      </c>
      <c r="D1839" s="5" t="s">
        <v>1529</v>
      </c>
      <c r="E1839" s="70" t="s">
        <v>14</v>
      </c>
      <c r="F1839" s="71">
        <v>4.5</v>
      </c>
      <c r="G1839" s="71">
        <v>0</v>
      </c>
      <c r="H1839" s="71">
        <v>0</v>
      </c>
      <c r="I1839" s="71">
        <v>0</v>
      </c>
      <c r="J1839" s="71">
        <v>0</v>
      </c>
      <c r="K1839" s="71">
        <v>0</v>
      </c>
      <c r="L1839" s="71">
        <v>0</v>
      </c>
      <c r="M1839" s="72">
        <v>0</v>
      </c>
      <c r="N1839" s="23">
        <v>-0.44444444444444442</v>
      </c>
      <c r="O1839" s="16">
        <v>0</v>
      </c>
      <c r="P1839" s="15">
        <v>90</v>
      </c>
      <c r="Q1839" s="15">
        <f>IFERROR(Table37[[#This Row],[Total]]/Table37[[#This Row],[Mins]]*Table37[[#This Row],[Adj mins]],0)</f>
        <v>0</v>
      </c>
      <c r="R1839" s="15">
        <v>7.6</v>
      </c>
      <c r="S1839" s="16">
        <v>85</v>
      </c>
      <c r="T1839" s="17">
        <v>1E-3</v>
      </c>
      <c r="U1839" s="16">
        <v>12</v>
      </c>
      <c r="V1839" s="71">
        <v>1.5</v>
      </c>
      <c r="W1839" s="401" t="str">
        <f>IF(ISNA(MATCH($D1839,'My Squad'!$C$2:$C$16,0)),"","Yes")</f>
        <v/>
      </c>
    </row>
    <row r="1840" spans="1:23" ht="15.75" thickBot="1" x14ac:dyDescent="0.3">
      <c r="A1840" s="577">
        <v>302</v>
      </c>
      <c r="B1840" s="73">
        <v>13</v>
      </c>
      <c r="C1840" s="5" t="s">
        <v>601</v>
      </c>
      <c r="D1840" s="5" t="s">
        <v>1530</v>
      </c>
      <c r="E1840" s="70" t="s">
        <v>14</v>
      </c>
      <c r="F1840" s="71">
        <v>4.3</v>
      </c>
      <c r="G1840" s="71">
        <v>0.192</v>
      </c>
      <c r="H1840" s="71">
        <v>0.26</v>
      </c>
      <c r="I1840" s="71">
        <v>-5.5333333333333345E-2</v>
      </c>
      <c r="J1840" s="71">
        <v>0</v>
      </c>
      <c r="K1840" s="71">
        <v>1.0469999999999999</v>
      </c>
      <c r="L1840" s="71">
        <v>0.14866666666666667</v>
      </c>
      <c r="M1840" s="72">
        <v>1.5923333333333334</v>
      </c>
      <c r="N1840" s="23">
        <v>-9.4806201550387589E-2</v>
      </c>
      <c r="O1840" s="16">
        <v>57.463000000000001</v>
      </c>
      <c r="P1840" s="15">
        <v>90</v>
      </c>
      <c r="Q1840" s="15">
        <f>IFERROR(Table37[[#This Row],[Total]]/Table37[[#This Row],[Mins]]*Table37[[#This Row],[Adj mins]],0)</f>
        <v>2.4939526303882498</v>
      </c>
      <c r="R1840" s="15">
        <v>0.7</v>
      </c>
      <c r="S1840" s="16">
        <v>67</v>
      </c>
      <c r="T1840" s="17">
        <v>1E-3</v>
      </c>
      <c r="U1840" s="16">
        <v>0</v>
      </c>
      <c r="V1840" s="71">
        <v>0</v>
      </c>
      <c r="W1840" s="401" t="str">
        <f>IF(ISNA(MATCH($D1840,'My Squad'!$C$2:$C$16,0)),"","Yes")</f>
        <v/>
      </c>
    </row>
    <row r="1841" spans="1:23" ht="15.75" thickBot="1" x14ac:dyDescent="0.3">
      <c r="A1841" s="577">
        <v>288</v>
      </c>
      <c r="B1841" s="73">
        <v>13</v>
      </c>
      <c r="C1841" s="5" t="s">
        <v>601</v>
      </c>
      <c r="D1841" s="5" t="s">
        <v>638</v>
      </c>
      <c r="E1841" s="70" t="s">
        <v>14</v>
      </c>
      <c r="F1841" s="71">
        <v>4</v>
      </c>
      <c r="G1841" s="71">
        <v>3.7999999999999999E-2</v>
      </c>
      <c r="H1841" s="71">
        <v>5.0000000000000001E-3</v>
      </c>
      <c r="I1841" s="71">
        <v>-5.0000000000000044E-3</v>
      </c>
      <c r="J1841" s="71">
        <v>0</v>
      </c>
      <c r="K1841" s="71">
        <v>0.13033333333333333</v>
      </c>
      <c r="L1841" s="71">
        <v>7.6666666666666662E-3</v>
      </c>
      <c r="M1841" s="72">
        <v>0.17599999999999999</v>
      </c>
      <c r="N1841" s="23">
        <v>-0.45600000000000002</v>
      </c>
      <c r="O1841" s="16">
        <v>6.4146666666666663</v>
      </c>
      <c r="P1841" s="15">
        <v>90</v>
      </c>
      <c r="Q1841" s="15">
        <f>IFERROR(Table37[[#This Row],[Total]]/Table37[[#This Row],[Mins]]*Table37[[#This Row],[Adj mins]],0)</f>
        <v>2.4693410933277904</v>
      </c>
      <c r="R1841" s="15">
        <v>0.1</v>
      </c>
      <c r="S1841" s="16">
        <v>8</v>
      </c>
      <c r="T1841" s="17">
        <v>3.0000000000000001E-3</v>
      </c>
      <c r="U1841" s="16">
        <v>0</v>
      </c>
      <c r="V1841" s="71">
        <v>0</v>
      </c>
      <c r="W1841" s="401" t="str">
        <f>IF(ISNA(MATCH($D1841,'My Squad'!$C$2:$C$16,0)),"","Yes")</f>
        <v/>
      </c>
    </row>
    <row r="1842" spans="1:23" ht="15.75" thickBot="1" x14ac:dyDescent="0.3">
      <c r="A1842" s="577">
        <v>291</v>
      </c>
      <c r="B1842" s="73">
        <v>13</v>
      </c>
      <c r="C1842" s="5" t="s">
        <v>601</v>
      </c>
      <c r="D1842" s="5" t="s">
        <v>639</v>
      </c>
      <c r="E1842" s="70" t="s">
        <v>14</v>
      </c>
      <c r="F1842" s="71">
        <v>4.2</v>
      </c>
      <c r="G1842" s="71">
        <v>0.38200000000000001</v>
      </c>
      <c r="H1842" s="71">
        <v>8.1000000000000003E-2</v>
      </c>
      <c r="I1842" s="71">
        <v>-9.6333333333333271E-2</v>
      </c>
      <c r="J1842" s="71">
        <v>0</v>
      </c>
      <c r="K1842" s="71">
        <v>1.7010000000000001</v>
      </c>
      <c r="L1842" s="71">
        <v>0.12233333333333334</v>
      </c>
      <c r="M1842" s="72">
        <v>2.19</v>
      </c>
      <c r="N1842" s="23">
        <v>4.5238095238095223E-2</v>
      </c>
      <c r="O1842" s="16">
        <v>85.602333333333334</v>
      </c>
      <c r="P1842" s="15">
        <v>90</v>
      </c>
      <c r="Q1842" s="15">
        <f>IFERROR(Table37[[#This Row],[Total]]/Table37[[#This Row],[Mins]]*Table37[[#This Row],[Adj mins]],0)</f>
        <v>2.3025073304076602</v>
      </c>
      <c r="R1842" s="15">
        <v>9</v>
      </c>
      <c r="S1842" s="16">
        <v>90</v>
      </c>
      <c r="T1842" s="17">
        <v>0.13200000000000001</v>
      </c>
      <c r="U1842" s="16">
        <v>20</v>
      </c>
      <c r="V1842" s="71">
        <v>2.2000000000000002</v>
      </c>
      <c r="W1842" s="401" t="str">
        <f>IF(ISNA(MATCH($D1842,'My Squad'!$C$2:$C$16,0)),"","Yes")</f>
        <v/>
      </c>
    </row>
    <row r="1843" spans="1:23" ht="15.75" thickBot="1" x14ac:dyDescent="0.3">
      <c r="A1843" s="577">
        <v>301</v>
      </c>
      <c r="B1843" s="73">
        <v>13</v>
      </c>
      <c r="C1843" s="5" t="s">
        <v>601</v>
      </c>
      <c r="D1843" s="5" t="s">
        <v>640</v>
      </c>
      <c r="E1843" s="70" t="s">
        <v>14</v>
      </c>
      <c r="F1843" s="71">
        <v>4</v>
      </c>
      <c r="G1843" s="71">
        <v>0.128</v>
      </c>
      <c r="H1843" s="71">
        <v>4.0000000000000001E-3</v>
      </c>
      <c r="I1843" s="71">
        <v>-0.10899999999999999</v>
      </c>
      <c r="J1843" s="71">
        <v>0</v>
      </c>
      <c r="K1843" s="71">
        <v>1.7376666666666667</v>
      </c>
      <c r="L1843" s="71">
        <v>0.10466666666666667</v>
      </c>
      <c r="M1843" s="72">
        <v>1.8653333333333333</v>
      </c>
      <c r="N1843" s="23">
        <v>-3.3666666666666678E-2</v>
      </c>
      <c r="O1843" s="16">
        <v>85.930333333333337</v>
      </c>
      <c r="P1843" s="15">
        <v>90</v>
      </c>
      <c r="Q1843" s="15">
        <f>IFERROR(Table37[[#This Row],[Total]]/Table37[[#This Row],[Mins]]*Table37[[#This Row],[Adj mins]],0)</f>
        <v>1.9536756519816438</v>
      </c>
      <c r="R1843" s="15">
        <v>7</v>
      </c>
      <c r="S1843" s="16">
        <v>90</v>
      </c>
      <c r="T1843" s="17">
        <v>1.1000000000000001E-2</v>
      </c>
      <c r="U1843" s="16">
        <v>13</v>
      </c>
      <c r="V1843" s="71">
        <v>1.9</v>
      </c>
      <c r="W1843" s="401" t="str">
        <f>IF(ISNA(MATCH($D1843,'My Squad'!$C$2:$C$16,0)),"","Yes")</f>
        <v/>
      </c>
    </row>
    <row r="1844" spans="1:23" ht="15.75" thickBot="1" x14ac:dyDescent="0.3">
      <c r="A1844" s="577">
        <v>307</v>
      </c>
      <c r="B1844" s="73">
        <v>13</v>
      </c>
      <c r="C1844" s="5" t="s">
        <v>601</v>
      </c>
      <c r="D1844" s="5" t="s">
        <v>641</v>
      </c>
      <c r="E1844" s="70" t="s">
        <v>14</v>
      </c>
      <c r="F1844" s="71">
        <v>4</v>
      </c>
      <c r="G1844" s="71">
        <v>2.1999999999999999E-2</v>
      </c>
      <c r="H1844" s="71">
        <v>1.4999999999999999E-2</v>
      </c>
      <c r="I1844" s="71">
        <v>-4.9666666666666665E-2</v>
      </c>
      <c r="J1844" s="71">
        <v>0</v>
      </c>
      <c r="K1844" s="71">
        <v>0.40833333333333338</v>
      </c>
      <c r="L1844" s="71">
        <v>2.6666666666666668E-2</v>
      </c>
      <c r="M1844" s="72">
        <v>0.42233333333333334</v>
      </c>
      <c r="N1844" s="23">
        <v>-0.39441666666666664</v>
      </c>
      <c r="O1844" s="16">
        <v>22.495999999999999</v>
      </c>
      <c r="P1844" s="15">
        <v>90</v>
      </c>
      <c r="Q1844" s="15">
        <f>IFERROR(Table37[[#This Row],[Total]]/Table37[[#This Row],[Mins]]*Table37[[#This Row],[Adj mins]],0)</f>
        <v>1.6896337126600285</v>
      </c>
      <c r="R1844" s="15">
        <v>2</v>
      </c>
      <c r="S1844" s="16">
        <v>90</v>
      </c>
      <c r="T1844" s="17">
        <v>0.02</v>
      </c>
      <c r="U1844" s="16">
        <v>2</v>
      </c>
      <c r="V1844" s="71">
        <v>1</v>
      </c>
      <c r="W1844" s="401" t="str">
        <f>IF(ISNA(MATCH($D1844,'My Squad'!$C$2:$C$16,0)),"","Yes")</f>
        <v/>
      </c>
    </row>
    <row r="1845" spans="1:23" ht="15.75" thickBot="1" x14ac:dyDescent="0.3">
      <c r="A1845" s="577">
        <v>305</v>
      </c>
      <c r="B1845" s="73">
        <v>13</v>
      </c>
      <c r="C1845" s="5" t="s">
        <v>601</v>
      </c>
      <c r="D1845" s="5" t="s">
        <v>642</v>
      </c>
      <c r="E1845" s="70" t="s">
        <v>14</v>
      </c>
      <c r="F1845" s="71">
        <v>3.9</v>
      </c>
      <c r="G1845" s="71">
        <v>1.4E-2</v>
      </c>
      <c r="H1845" s="71">
        <v>4.1000000000000002E-2</v>
      </c>
      <c r="I1845" s="71">
        <v>-1.4999999999999999E-2</v>
      </c>
      <c r="J1845" s="71">
        <v>0</v>
      </c>
      <c r="K1845" s="71">
        <v>0.3086666666666667</v>
      </c>
      <c r="L1845" s="71">
        <v>1.7666666666666667E-2</v>
      </c>
      <c r="M1845" s="72">
        <v>0.36633333333333334</v>
      </c>
      <c r="N1845" s="23">
        <v>-0.41888888888888887</v>
      </c>
      <c r="O1845" s="16">
        <v>15.767666666666667</v>
      </c>
      <c r="P1845" s="15">
        <v>90</v>
      </c>
      <c r="Q1845" s="15">
        <f>IFERROR(Table37[[#This Row],[Total]]/Table37[[#This Row],[Mins]]*Table37[[#This Row],[Adj mins]],0)</f>
        <v>2.0909878866033864</v>
      </c>
      <c r="R1845" s="15">
        <v>0</v>
      </c>
      <c r="S1845" s="16">
        <v>0</v>
      </c>
      <c r="T1845" s="17">
        <v>9.0000000000000011E-3</v>
      </c>
      <c r="U1845" s="16">
        <v>0</v>
      </c>
      <c r="V1845" s="71">
        <v>0</v>
      </c>
      <c r="W1845" s="401" t="str">
        <f>IF(ISNA(MATCH($D1845,'My Squad'!$C$2:$C$16,0)),"","Yes")</f>
        <v/>
      </c>
    </row>
    <row r="1846" spans="1:23" ht="15.75" thickBot="1" x14ac:dyDescent="0.3">
      <c r="A1846" s="577">
        <v>501</v>
      </c>
      <c r="B1846" s="73">
        <v>13</v>
      </c>
      <c r="C1846" s="5" t="s">
        <v>601</v>
      </c>
      <c r="D1846" s="5" t="s">
        <v>254</v>
      </c>
      <c r="E1846" s="70" t="s">
        <v>13</v>
      </c>
      <c r="F1846" s="71">
        <v>4.9000000000000004</v>
      </c>
      <c r="G1846" s="71">
        <v>0.08</v>
      </c>
      <c r="H1846" s="71">
        <v>0.17599999999999999</v>
      </c>
      <c r="I1846" s="71">
        <v>0.13300000000000001</v>
      </c>
      <c r="J1846" s="71">
        <v>0</v>
      </c>
      <c r="K1846" s="71">
        <v>1.375</v>
      </c>
      <c r="L1846" s="71">
        <v>3.8666666666666669E-2</v>
      </c>
      <c r="M1846" s="72">
        <v>1.8026666666666666</v>
      </c>
      <c r="N1846" s="23">
        <v>-4.0272108843537414E-2</v>
      </c>
      <c r="O1846" s="16">
        <v>78.390333333333331</v>
      </c>
      <c r="P1846" s="15">
        <v>90</v>
      </c>
      <c r="Q1846" s="15">
        <f>IFERROR(Table37[[#This Row],[Total]]/Table37[[#This Row],[Mins]]*Table37[[#This Row],[Adj mins]],0)</f>
        <v>2.0696429406687051</v>
      </c>
      <c r="R1846" s="15">
        <v>4.5</v>
      </c>
      <c r="S1846" s="16">
        <v>67</v>
      </c>
      <c r="T1846" s="17">
        <v>0</v>
      </c>
      <c r="U1846" s="16">
        <v>9</v>
      </c>
      <c r="V1846" s="71">
        <v>1.5</v>
      </c>
      <c r="W1846" s="401" t="str">
        <f>IF(ISNA(MATCH($D1846,'My Squad'!$C$2:$C$16,0)),"","Yes")</f>
        <v/>
      </c>
    </row>
    <row r="1847" spans="1:23" ht="15.75" thickBot="1" x14ac:dyDescent="0.3">
      <c r="A1847" s="577">
        <v>298</v>
      </c>
      <c r="B1847" s="73">
        <v>13</v>
      </c>
      <c r="C1847" s="5" t="s">
        <v>601</v>
      </c>
      <c r="D1847" s="5" t="s">
        <v>643</v>
      </c>
      <c r="E1847" s="70" t="s">
        <v>13</v>
      </c>
      <c r="F1847" s="71">
        <v>5.3</v>
      </c>
      <c r="G1847" s="71">
        <v>0.61833333333333329</v>
      </c>
      <c r="H1847" s="71">
        <v>0.61</v>
      </c>
      <c r="I1847" s="71">
        <v>0.121</v>
      </c>
      <c r="J1847" s="71">
        <v>0</v>
      </c>
      <c r="K1847" s="71">
        <v>1.4319999999999999</v>
      </c>
      <c r="L1847" s="71">
        <v>0.15</v>
      </c>
      <c r="M1847" s="72">
        <v>2.9313333333333333</v>
      </c>
      <c r="N1847" s="23">
        <v>0.17572327044025157</v>
      </c>
      <c r="O1847" s="16">
        <v>70.646000000000001</v>
      </c>
      <c r="P1847" s="15">
        <v>90</v>
      </c>
      <c r="Q1847" s="15">
        <f>IFERROR(Table37[[#This Row],[Total]]/Table37[[#This Row],[Mins]]*Table37[[#This Row],[Adj mins]],0)</f>
        <v>3.7343940208929025</v>
      </c>
      <c r="R1847" s="15">
        <v>6</v>
      </c>
      <c r="S1847" s="16">
        <v>60</v>
      </c>
      <c r="T1847" s="17">
        <v>1.1000000000000001E-2</v>
      </c>
      <c r="U1847" s="16">
        <v>28</v>
      </c>
      <c r="V1847" s="71">
        <v>3.1</v>
      </c>
      <c r="W1847" s="401" t="str">
        <f>IF(ISNA(MATCH($D1847,'My Squad'!$C$2:$C$16,0)),"","Yes")</f>
        <v/>
      </c>
    </row>
    <row r="1848" spans="1:23" ht="15.75" thickBot="1" x14ac:dyDescent="0.3">
      <c r="A1848" s="577">
        <v>290</v>
      </c>
      <c r="B1848" s="73">
        <v>13</v>
      </c>
      <c r="C1848" s="5" t="s">
        <v>601</v>
      </c>
      <c r="D1848" s="5" t="s">
        <v>234</v>
      </c>
      <c r="E1848" s="70" t="s">
        <v>13</v>
      </c>
      <c r="F1848" s="71">
        <v>5.2</v>
      </c>
      <c r="G1848" s="71">
        <v>3.3333333333333335E-3</v>
      </c>
      <c r="H1848" s="71">
        <v>1E-3</v>
      </c>
      <c r="I1848" s="71">
        <v>1.3333333333333333E-3</v>
      </c>
      <c r="J1848" s="71">
        <v>0</v>
      </c>
      <c r="K1848" s="71">
        <v>6.3333333333333332E-3</v>
      </c>
      <c r="L1848" s="71">
        <v>0</v>
      </c>
      <c r="M1848" s="72">
        <v>1.2E-2</v>
      </c>
      <c r="N1848" s="23">
        <v>-0.38230769230769229</v>
      </c>
      <c r="O1848" s="16">
        <v>0.36</v>
      </c>
      <c r="P1848" s="15">
        <v>90</v>
      </c>
      <c r="Q1848" s="15">
        <f>IFERROR(Table37[[#This Row],[Total]]/Table37[[#This Row],[Mins]]*Table37[[#This Row],[Adj mins]],0)</f>
        <v>3</v>
      </c>
      <c r="R1848" s="15">
        <v>1.8</v>
      </c>
      <c r="S1848" s="16">
        <v>27</v>
      </c>
      <c r="T1848" s="17">
        <v>1E-3</v>
      </c>
      <c r="U1848" s="16">
        <v>8</v>
      </c>
      <c r="V1848" s="71">
        <v>1.3</v>
      </c>
      <c r="W1848" s="401" t="str">
        <f>IF(ISNA(MATCH($D1848,'My Squad'!$C$2:$C$16,0)),"","Yes")</f>
        <v/>
      </c>
    </row>
    <row r="1849" spans="1:23" ht="15.75" thickBot="1" x14ac:dyDescent="0.3">
      <c r="A1849" s="577">
        <v>299</v>
      </c>
      <c r="B1849" s="73">
        <v>13</v>
      </c>
      <c r="C1849" s="5" t="s">
        <v>601</v>
      </c>
      <c r="D1849" s="5" t="s">
        <v>644</v>
      </c>
      <c r="E1849" s="70" t="s">
        <v>13</v>
      </c>
      <c r="F1849" s="71">
        <v>4.8</v>
      </c>
      <c r="G1849" s="71">
        <v>1.1666666666666667E-2</v>
      </c>
      <c r="H1849" s="71">
        <v>1.2E-2</v>
      </c>
      <c r="I1849" s="71">
        <v>3.3333333333333335E-3</v>
      </c>
      <c r="J1849" s="71">
        <v>0</v>
      </c>
      <c r="K1849" s="71">
        <v>4.5666666666666661E-2</v>
      </c>
      <c r="L1849" s="71">
        <v>3.6666666666666666E-3</v>
      </c>
      <c r="M1849" s="72">
        <v>7.6333333333333336E-2</v>
      </c>
      <c r="N1849" s="23">
        <v>-0.40076388888888892</v>
      </c>
      <c r="O1849" s="16">
        <v>2.19</v>
      </c>
      <c r="P1849" s="15">
        <v>90</v>
      </c>
      <c r="Q1849" s="15">
        <f>IFERROR(Table37[[#This Row],[Total]]/Table37[[#This Row],[Mins]]*Table37[[#This Row],[Adj mins]],0)</f>
        <v>3.1369863013698631</v>
      </c>
      <c r="R1849" s="15">
        <v>0.1</v>
      </c>
      <c r="S1849" s="16">
        <v>4</v>
      </c>
      <c r="T1849" s="17">
        <v>0</v>
      </c>
      <c r="U1849" s="16">
        <v>3</v>
      </c>
      <c r="V1849" s="71">
        <v>1</v>
      </c>
      <c r="W1849" s="401" t="str">
        <f>IF(ISNA(MATCH($D1849,'My Squad'!$C$2:$C$16,0)),"","Yes")</f>
        <v/>
      </c>
    </row>
    <row r="1850" spans="1:23" ht="15.75" thickBot="1" x14ac:dyDescent="0.3">
      <c r="A1850" s="577">
        <v>300</v>
      </c>
      <c r="B1850" s="73">
        <v>13</v>
      </c>
      <c r="C1850" s="5" t="s">
        <v>601</v>
      </c>
      <c r="D1850" s="5" t="s">
        <v>645</v>
      </c>
      <c r="E1850" s="70" t="s">
        <v>13</v>
      </c>
      <c r="F1850" s="71">
        <v>5</v>
      </c>
      <c r="G1850" s="71">
        <v>0.155</v>
      </c>
      <c r="H1850" s="71">
        <v>0.23300000000000001</v>
      </c>
      <c r="I1850" s="71">
        <v>0.14433333333333334</v>
      </c>
      <c r="J1850" s="71">
        <v>0</v>
      </c>
      <c r="K1850" s="71">
        <v>1.6739999999999999</v>
      </c>
      <c r="L1850" s="71">
        <v>5.7666666666666665E-2</v>
      </c>
      <c r="M1850" s="72">
        <v>2.2639999999999998</v>
      </c>
      <c r="N1850" s="23">
        <v>5.2799999999999958E-2</v>
      </c>
      <c r="O1850" s="16">
        <v>85.457333333333338</v>
      </c>
      <c r="P1850" s="15">
        <v>90</v>
      </c>
      <c r="Q1850" s="15">
        <f>IFERROR(Table37[[#This Row],[Total]]/Table37[[#This Row],[Mins]]*Table37[[#This Row],[Adj mins]],0)</f>
        <v>2.3843477446835064</v>
      </c>
      <c r="R1850" s="15">
        <v>8.6</v>
      </c>
      <c r="S1850" s="16">
        <v>86</v>
      </c>
      <c r="T1850" s="17">
        <v>6.0000000000000001E-3</v>
      </c>
      <c r="U1850" s="16">
        <v>27</v>
      </c>
      <c r="V1850" s="71">
        <v>3</v>
      </c>
      <c r="W1850" s="401" t="str">
        <f>IF(ISNA(MATCH($D1850,'My Squad'!$C$2:$C$16,0)),"","Yes")</f>
        <v/>
      </c>
    </row>
    <row r="1851" spans="1:23" ht="15.75" thickBot="1" x14ac:dyDescent="0.3">
      <c r="A1851" s="577">
        <v>285</v>
      </c>
      <c r="B1851" s="73">
        <v>13</v>
      </c>
      <c r="C1851" s="5" t="s">
        <v>601</v>
      </c>
      <c r="D1851" s="5" t="s">
        <v>646</v>
      </c>
      <c r="E1851" s="70" t="s">
        <v>13</v>
      </c>
      <c r="F1851" s="71">
        <v>4.4000000000000004</v>
      </c>
      <c r="G1851" s="71">
        <v>0.01</v>
      </c>
      <c r="H1851" s="71">
        <v>3.5999999999999997E-2</v>
      </c>
      <c r="I1851" s="71">
        <v>2.8333333333333332E-2</v>
      </c>
      <c r="J1851" s="71">
        <v>0</v>
      </c>
      <c r="K1851" s="71">
        <v>0.29533333333333334</v>
      </c>
      <c r="L1851" s="71">
        <v>5.3333333333333332E-3</v>
      </c>
      <c r="M1851" s="72">
        <v>0.375</v>
      </c>
      <c r="N1851" s="23">
        <v>-0.36931818181818177</v>
      </c>
      <c r="O1851" s="16">
        <v>16.254333333333335</v>
      </c>
      <c r="P1851" s="15">
        <v>90</v>
      </c>
      <c r="Q1851" s="15">
        <f>IFERROR(Table37[[#This Row],[Total]]/Table37[[#This Row],[Mins]]*Table37[[#This Row],[Adj mins]],0)</f>
        <v>2.076369378422164</v>
      </c>
      <c r="R1851" s="15">
        <v>0.4</v>
      </c>
      <c r="S1851" s="16">
        <v>11</v>
      </c>
      <c r="T1851" s="17">
        <v>2E-3</v>
      </c>
      <c r="U1851" s="16">
        <v>1</v>
      </c>
      <c r="V1851" s="71">
        <v>0.3</v>
      </c>
      <c r="W1851" s="401" t="str">
        <f>IF(ISNA(MATCH($D1851,'My Squad'!$C$2:$C$16,0)),"","Yes")</f>
        <v/>
      </c>
    </row>
    <row r="1852" spans="1:23" ht="15.75" thickBot="1" x14ac:dyDescent="0.3">
      <c r="A1852" s="577">
        <v>287</v>
      </c>
      <c r="B1852" s="73">
        <v>13</v>
      </c>
      <c r="C1852" s="5" t="s">
        <v>601</v>
      </c>
      <c r="D1852" s="5" t="s">
        <v>647</v>
      </c>
      <c r="E1852" s="70" t="s">
        <v>13</v>
      </c>
      <c r="F1852" s="71">
        <v>4.4000000000000004</v>
      </c>
      <c r="G1852" s="71">
        <v>0</v>
      </c>
      <c r="H1852" s="71">
        <v>0</v>
      </c>
      <c r="I1852" s="71">
        <v>0</v>
      </c>
      <c r="J1852" s="71">
        <v>0</v>
      </c>
      <c r="K1852" s="71">
        <v>0</v>
      </c>
      <c r="L1852" s="71">
        <v>0</v>
      </c>
      <c r="M1852" s="72">
        <v>0</v>
      </c>
      <c r="N1852" s="23">
        <v>-0.45454545454545453</v>
      </c>
      <c r="O1852" s="16">
        <v>0</v>
      </c>
      <c r="P1852" s="15">
        <v>90</v>
      </c>
      <c r="Q1852" s="15">
        <f>IFERROR(Table37[[#This Row],[Total]]/Table37[[#This Row],[Mins]]*Table37[[#This Row],[Adj mins]],0)</f>
        <v>0</v>
      </c>
      <c r="R1852" s="15">
        <v>0.2</v>
      </c>
      <c r="S1852" s="16">
        <v>15</v>
      </c>
      <c r="T1852" s="17">
        <v>4.0000000000000001E-3</v>
      </c>
      <c r="U1852" s="16">
        <v>1</v>
      </c>
      <c r="V1852" s="71">
        <v>1</v>
      </c>
      <c r="W1852" s="401" t="str">
        <f>IF(ISNA(MATCH($D1852,'My Squad'!$C$2:$C$16,0)),"","Yes")</f>
        <v/>
      </c>
    </row>
    <row r="1853" spans="1:23" ht="15.75" thickBot="1" x14ac:dyDescent="0.3">
      <c r="A1853" s="577">
        <v>292</v>
      </c>
      <c r="B1853" s="73">
        <v>13</v>
      </c>
      <c r="C1853" s="5" t="s">
        <v>601</v>
      </c>
      <c r="D1853" s="5" t="s">
        <v>648</v>
      </c>
      <c r="E1853" s="70" t="s">
        <v>13</v>
      </c>
      <c r="F1853" s="71">
        <v>4.4000000000000004</v>
      </c>
      <c r="G1853" s="71">
        <v>5.0000000000000001E-3</v>
      </c>
      <c r="H1853" s="71">
        <v>3.0000000000000001E-3</v>
      </c>
      <c r="I1853" s="71">
        <v>1.3333333333333333E-3</v>
      </c>
      <c r="J1853" s="71">
        <v>0</v>
      </c>
      <c r="K1853" s="71">
        <v>8.0000000000000002E-3</v>
      </c>
      <c r="L1853" s="71">
        <v>2E-3</v>
      </c>
      <c r="M1853" s="72">
        <v>1.9333333333333334E-2</v>
      </c>
      <c r="N1853" s="23">
        <v>-0.45015151515151508</v>
      </c>
      <c r="O1853" s="16">
        <v>0.42</v>
      </c>
      <c r="P1853" s="15">
        <v>90</v>
      </c>
      <c r="Q1853" s="15">
        <f>IFERROR(Table37[[#This Row],[Total]]/Table37[[#This Row],[Mins]]*Table37[[#This Row],[Adj mins]],0)</f>
        <v>4.1428571428571432</v>
      </c>
      <c r="R1853" s="15">
        <v>0</v>
      </c>
      <c r="S1853" s="16" t="s">
        <v>374</v>
      </c>
      <c r="T1853" s="17">
        <v>3.0000000000000001E-3</v>
      </c>
      <c r="U1853" s="16">
        <v>0</v>
      </c>
      <c r="V1853" s="71">
        <v>0</v>
      </c>
      <c r="W1853" s="401" t="str">
        <f>IF(ISNA(MATCH($D1853,'My Squad'!$C$2:$C$16,0)),"","Yes")</f>
        <v/>
      </c>
    </row>
    <row r="1854" spans="1:23" ht="15.75" thickBot="1" x14ac:dyDescent="0.3">
      <c r="A1854" s="577">
        <v>297</v>
      </c>
      <c r="B1854" s="73">
        <v>13</v>
      </c>
      <c r="C1854" s="5" t="s">
        <v>601</v>
      </c>
      <c r="D1854" s="5" t="s">
        <v>649</v>
      </c>
      <c r="E1854" s="70" t="s">
        <v>13</v>
      </c>
      <c r="F1854" s="71">
        <v>4.5</v>
      </c>
      <c r="G1854" s="71">
        <v>3.3333333333333335E-3</v>
      </c>
      <c r="H1854" s="71">
        <v>2E-3</v>
      </c>
      <c r="I1854" s="71">
        <v>6.6666666666666664E-4</v>
      </c>
      <c r="J1854" s="71">
        <v>0</v>
      </c>
      <c r="K1854" s="71">
        <v>1.1000000000000001E-2</v>
      </c>
      <c r="L1854" s="71">
        <v>1.3333333333333333E-3</v>
      </c>
      <c r="M1854" s="72">
        <v>1.8333333333333333E-2</v>
      </c>
      <c r="N1854" s="23">
        <v>-0.44037037037037036</v>
      </c>
      <c r="O1854" s="16">
        <v>0.51</v>
      </c>
      <c r="P1854" s="15">
        <v>90</v>
      </c>
      <c r="Q1854" s="15">
        <f>IFERROR(Table37[[#This Row],[Total]]/Table37[[#This Row],[Mins]]*Table37[[#This Row],[Adj mins]],0)</f>
        <v>3.2352941176470584</v>
      </c>
      <c r="R1854" s="15">
        <v>0</v>
      </c>
      <c r="S1854" s="16" t="s">
        <v>374</v>
      </c>
      <c r="T1854" s="17">
        <v>0</v>
      </c>
      <c r="U1854" s="16">
        <v>0</v>
      </c>
      <c r="V1854" s="71">
        <v>0</v>
      </c>
      <c r="W1854" s="401" t="str">
        <f>IF(ISNA(MATCH($D1854,'My Squad'!$C$2:$C$16,0)),"","Yes")</f>
        <v/>
      </c>
    </row>
    <row r="1855" spans="1:23" ht="15.75" thickBot="1" x14ac:dyDescent="0.3">
      <c r="A1855" s="577">
        <v>309</v>
      </c>
      <c r="B1855" s="73">
        <v>13</v>
      </c>
      <c r="C1855" s="5" t="s">
        <v>601</v>
      </c>
      <c r="D1855" s="5" t="s">
        <v>650</v>
      </c>
      <c r="E1855" s="70" t="s">
        <v>13</v>
      </c>
      <c r="F1855" s="71">
        <v>4.5</v>
      </c>
      <c r="G1855" s="71">
        <v>2.6666666666666668E-2</v>
      </c>
      <c r="H1855" s="71">
        <v>0.63700000000000001</v>
      </c>
      <c r="I1855" s="71">
        <v>0.14099999999999999</v>
      </c>
      <c r="J1855" s="71">
        <v>0</v>
      </c>
      <c r="K1855" s="71">
        <v>1.6346666666666665</v>
      </c>
      <c r="L1855" s="71">
        <v>9.4333333333333338E-2</v>
      </c>
      <c r="M1855" s="72">
        <v>2.5336666666666665</v>
      </c>
      <c r="N1855" s="23">
        <v>0.11859259259259256</v>
      </c>
      <c r="O1855" s="16">
        <v>86.023666666666671</v>
      </c>
      <c r="P1855" s="15">
        <v>90</v>
      </c>
      <c r="Q1855" s="15">
        <f>IFERROR(Table37[[#This Row],[Total]]/Table37[[#This Row],[Mins]]*Table37[[#This Row],[Adj mins]],0)</f>
        <v>2.6507821490985033</v>
      </c>
      <c r="R1855" s="15">
        <v>7.5</v>
      </c>
      <c r="S1855" s="16">
        <v>84</v>
      </c>
      <c r="T1855" s="17">
        <v>0.13200000000000001</v>
      </c>
      <c r="U1855" s="16">
        <v>18</v>
      </c>
      <c r="V1855" s="71">
        <v>2.2000000000000002</v>
      </c>
      <c r="W1855" s="401" t="str">
        <f>IF(ISNA(MATCH($D1855,'My Squad'!$C$2:$C$16,0)),"","Yes")</f>
        <v/>
      </c>
    </row>
    <row r="1856" spans="1:23" ht="15.75" thickBot="1" x14ac:dyDescent="0.3">
      <c r="A1856" s="577">
        <v>117</v>
      </c>
      <c r="B1856" s="73">
        <v>13</v>
      </c>
      <c r="C1856" s="5" t="s">
        <v>601</v>
      </c>
      <c r="D1856" s="5" t="s">
        <v>217</v>
      </c>
      <c r="E1856" s="70" t="s">
        <v>13</v>
      </c>
      <c r="F1856" s="71">
        <v>5.0999999999999996</v>
      </c>
      <c r="G1856" s="71">
        <v>0.745</v>
      </c>
      <c r="H1856" s="71">
        <v>0.19500000000000001</v>
      </c>
      <c r="I1856" s="71">
        <v>6.5000000000000002E-2</v>
      </c>
      <c r="J1856" s="71">
        <v>0</v>
      </c>
      <c r="K1856" s="71">
        <v>0.64133333333333331</v>
      </c>
      <c r="L1856" s="71">
        <v>0.18133333333333335</v>
      </c>
      <c r="M1856" s="72">
        <v>1.8276666666666668</v>
      </c>
      <c r="N1856" s="23">
        <v>-3.3790849673202596E-2</v>
      </c>
      <c r="O1856" s="16">
        <v>36.478333333333332</v>
      </c>
      <c r="P1856" s="15">
        <v>90</v>
      </c>
      <c r="Q1856" s="15">
        <f>IFERROR(Table37[[#This Row],[Total]]/Table37[[#This Row],[Mins]]*Table37[[#This Row],[Adj mins]],0)</f>
        <v>4.5092520674372922</v>
      </c>
      <c r="R1856" s="15">
        <v>6.1</v>
      </c>
      <c r="S1856" s="16">
        <v>69</v>
      </c>
      <c r="T1856" s="17">
        <v>2.6000000000000002E-2</v>
      </c>
      <c r="U1856" s="16">
        <v>36</v>
      </c>
      <c r="V1856" s="71">
        <v>4.5</v>
      </c>
      <c r="W1856" s="401" t="str">
        <f>IF(ISNA(MATCH($D1856,'My Squad'!$C$2:$C$16,0)),"","Yes")</f>
        <v/>
      </c>
    </row>
    <row r="1857" spans="1:23" ht="15.75" thickBot="1" x14ac:dyDescent="0.3">
      <c r="A1857" s="577">
        <v>570</v>
      </c>
      <c r="B1857" s="73">
        <v>13</v>
      </c>
      <c r="C1857" s="5" t="s">
        <v>601</v>
      </c>
      <c r="D1857" s="5" t="s">
        <v>1064</v>
      </c>
      <c r="E1857" s="70" t="s">
        <v>13</v>
      </c>
      <c r="F1857" s="71">
        <v>5.4</v>
      </c>
      <c r="G1857" s="71">
        <v>5.0000000000000001E-3</v>
      </c>
      <c r="H1857" s="71">
        <v>2E-3</v>
      </c>
      <c r="I1857" s="71">
        <v>1.3333333333333333E-3</v>
      </c>
      <c r="J1857" s="71">
        <v>0</v>
      </c>
      <c r="K1857" s="71">
        <v>1.8000000000000002E-2</v>
      </c>
      <c r="L1857" s="71">
        <v>1E-3</v>
      </c>
      <c r="M1857" s="72">
        <v>2.7333333333333334E-2</v>
      </c>
      <c r="N1857" s="23">
        <v>-0.3653086419753086</v>
      </c>
      <c r="O1857" s="16">
        <v>0.9</v>
      </c>
      <c r="P1857" s="15">
        <v>90</v>
      </c>
      <c r="Q1857" s="15">
        <f>IFERROR(Table37[[#This Row],[Total]]/Table37[[#This Row],[Mins]]*Table37[[#This Row],[Adj mins]],0)</f>
        <v>2.7333333333333334</v>
      </c>
      <c r="R1857" s="15">
        <v>0</v>
      </c>
      <c r="S1857" s="16" t="s">
        <v>374</v>
      </c>
      <c r="T1857" s="17">
        <v>4.0000000000000001E-3</v>
      </c>
      <c r="U1857" s="16">
        <v>22</v>
      </c>
      <c r="V1857" s="71">
        <v>2.4</v>
      </c>
      <c r="W1857" s="401" t="str">
        <f>IF(ISNA(MATCH($D1857,'My Squad'!$C$2:$C$16,0)),"","Yes")</f>
        <v/>
      </c>
    </row>
    <row r="1858" spans="1:23" ht="15.75" thickBot="1" x14ac:dyDescent="0.3">
      <c r="A1858" s="577">
        <v>192</v>
      </c>
      <c r="B1858" s="73">
        <v>13</v>
      </c>
      <c r="C1858" s="5" t="s">
        <v>601</v>
      </c>
      <c r="D1858" s="5" t="s">
        <v>145</v>
      </c>
      <c r="E1858" s="70" t="s">
        <v>13</v>
      </c>
      <c r="F1858" s="71">
        <v>5.2</v>
      </c>
      <c r="G1858" s="71">
        <v>0.80666666666666664</v>
      </c>
      <c r="H1858" s="71">
        <v>0.16</v>
      </c>
      <c r="I1858" s="71">
        <v>0.10366666666666667</v>
      </c>
      <c r="J1858" s="71">
        <v>0</v>
      </c>
      <c r="K1858" s="71">
        <v>1.2370000000000001</v>
      </c>
      <c r="L1858" s="71">
        <v>0.16566666666666666</v>
      </c>
      <c r="M1858" s="72">
        <v>2.4729999999999999</v>
      </c>
      <c r="N1858" s="23">
        <v>9.0961538461538427E-2</v>
      </c>
      <c r="O1858" s="16">
        <v>63.430999999999997</v>
      </c>
      <c r="P1858" s="15">
        <v>90</v>
      </c>
      <c r="Q1858" s="15">
        <f>IFERROR(Table37[[#This Row],[Total]]/Table37[[#This Row],[Mins]]*Table37[[#This Row],[Adj mins]],0)</f>
        <v>3.5088521385442446</v>
      </c>
      <c r="R1858" s="15">
        <v>4.7</v>
      </c>
      <c r="S1858" s="16">
        <v>51</v>
      </c>
      <c r="T1858" s="17">
        <v>2E-3</v>
      </c>
      <c r="U1858" s="16">
        <v>15</v>
      </c>
      <c r="V1858" s="71">
        <v>1.7</v>
      </c>
      <c r="W1858" s="401" t="str">
        <f>IF(ISNA(MATCH($D1858,'My Squad'!$C$2:$C$16,0)),"","Yes")</f>
        <v/>
      </c>
    </row>
    <row r="1859" spans="1:23" ht="15.75" thickBot="1" x14ac:dyDescent="0.3">
      <c r="A1859" s="577">
        <v>635</v>
      </c>
      <c r="B1859" s="73">
        <v>13</v>
      </c>
      <c r="C1859" s="5" t="s">
        <v>601</v>
      </c>
      <c r="D1859" s="5" t="s">
        <v>1531</v>
      </c>
      <c r="E1859" s="70" t="s">
        <v>13</v>
      </c>
      <c r="F1859" s="71">
        <v>4.9000000000000004</v>
      </c>
      <c r="G1859" s="71">
        <v>0</v>
      </c>
      <c r="H1859" s="71">
        <v>0</v>
      </c>
      <c r="I1859" s="71">
        <v>0</v>
      </c>
      <c r="J1859" s="71">
        <v>0</v>
      </c>
      <c r="K1859" s="71">
        <v>0</v>
      </c>
      <c r="L1859" s="71">
        <v>0</v>
      </c>
      <c r="M1859" s="72">
        <v>0</v>
      </c>
      <c r="N1859" s="23">
        <v>-0.4081632653061224</v>
      </c>
      <c r="O1859" s="16">
        <v>0</v>
      </c>
      <c r="P1859" s="15">
        <v>90</v>
      </c>
      <c r="Q1859" s="15">
        <f>IFERROR(Table37[[#This Row],[Total]]/Table37[[#This Row],[Mins]]*Table37[[#This Row],[Adj mins]],0)</f>
        <v>0</v>
      </c>
      <c r="R1859" s="15">
        <v>1.9</v>
      </c>
      <c r="S1859" s="16">
        <v>34</v>
      </c>
      <c r="T1859" s="17">
        <v>0</v>
      </c>
      <c r="U1859" s="16">
        <v>6</v>
      </c>
      <c r="V1859" s="71">
        <v>1.2</v>
      </c>
      <c r="W1859" s="401" t="str">
        <f>IF(ISNA(MATCH($D1859,'My Squad'!$C$2:$C$16,0)),"","Yes")</f>
        <v/>
      </c>
    </row>
    <row r="1860" spans="1:23" ht="15.75" thickBot="1" x14ac:dyDescent="0.3">
      <c r="A1860" s="577">
        <v>306</v>
      </c>
      <c r="B1860" s="73">
        <v>13</v>
      </c>
      <c r="C1860" s="5" t="s">
        <v>601</v>
      </c>
      <c r="D1860" s="5" t="s">
        <v>651</v>
      </c>
      <c r="E1860" s="70" t="s">
        <v>15</v>
      </c>
      <c r="F1860" s="71">
        <v>5.7</v>
      </c>
      <c r="G1860" s="71">
        <v>1.3080000000000001</v>
      </c>
      <c r="H1860" s="71">
        <v>0.14499999999999999</v>
      </c>
      <c r="I1860" s="71">
        <v>0</v>
      </c>
      <c r="J1860" s="71">
        <v>0</v>
      </c>
      <c r="K1860" s="71">
        <v>1.4886666666666666</v>
      </c>
      <c r="L1860" s="71">
        <v>0.46466666666666667</v>
      </c>
      <c r="M1860" s="72">
        <v>3.4063333333333334</v>
      </c>
      <c r="N1860" s="23">
        <v>0.24672514619883043</v>
      </c>
      <c r="O1860" s="16">
        <v>72.288333333333327</v>
      </c>
      <c r="P1860" s="15">
        <v>90</v>
      </c>
      <c r="Q1860" s="15">
        <f>IFERROR(Table37[[#This Row],[Total]]/Table37[[#This Row],[Mins]]*Table37[[#This Row],[Adj mins]],0)</f>
        <v>4.2409332995181339</v>
      </c>
      <c r="R1860" s="15">
        <v>8.4</v>
      </c>
      <c r="S1860" s="16">
        <v>84</v>
      </c>
      <c r="T1860" s="17">
        <v>0.114</v>
      </c>
      <c r="U1860" s="16">
        <v>38</v>
      </c>
      <c r="V1860" s="71">
        <v>4.2</v>
      </c>
      <c r="W1860" s="401" t="str">
        <f>IF(ISNA(MATCH($D1860,'My Squad'!$C$2:$C$16,0)),"","Yes")</f>
        <v/>
      </c>
    </row>
    <row r="1861" spans="1:23" ht="15.75" thickBot="1" x14ac:dyDescent="0.3">
      <c r="A1861" s="577">
        <v>289</v>
      </c>
      <c r="B1861" s="73">
        <v>13</v>
      </c>
      <c r="C1861" s="5" t="s">
        <v>601</v>
      </c>
      <c r="D1861" s="5" t="s">
        <v>652</v>
      </c>
      <c r="E1861" s="70" t="s">
        <v>15</v>
      </c>
      <c r="F1861" s="71">
        <v>4.8</v>
      </c>
      <c r="G1861" s="71">
        <v>5.3333333333333332E-3</v>
      </c>
      <c r="H1861" s="71">
        <v>0</v>
      </c>
      <c r="I1861" s="71">
        <v>0</v>
      </c>
      <c r="J1861" s="71">
        <v>0</v>
      </c>
      <c r="K1861" s="71">
        <v>0.01</v>
      </c>
      <c r="L1861" s="71">
        <v>2.6666666666666666E-3</v>
      </c>
      <c r="M1861" s="72">
        <v>1.7999999999999999E-2</v>
      </c>
      <c r="N1861" s="23">
        <v>-0.41291666666666665</v>
      </c>
      <c r="O1861" s="16">
        <v>0.48</v>
      </c>
      <c r="P1861" s="15">
        <v>90</v>
      </c>
      <c r="Q1861" s="15">
        <f>IFERROR(Table37[[#This Row],[Total]]/Table37[[#This Row],[Mins]]*Table37[[#This Row],[Adj mins]],0)</f>
        <v>3.375</v>
      </c>
      <c r="R1861" s="15">
        <v>0</v>
      </c>
      <c r="S1861" s="16" t="s">
        <v>374</v>
      </c>
      <c r="T1861" s="17">
        <v>1E-3</v>
      </c>
      <c r="U1861" s="16">
        <v>0</v>
      </c>
      <c r="V1861" s="71">
        <v>0</v>
      </c>
      <c r="W1861" s="401" t="str">
        <f>IF(ISNA(MATCH($D1861,'My Squad'!$C$2:$C$16,0)),"","Yes")</f>
        <v/>
      </c>
    </row>
    <row r="1862" spans="1:23" ht="15.75" thickBot="1" x14ac:dyDescent="0.3">
      <c r="A1862" s="577">
        <v>198</v>
      </c>
      <c r="B1862" s="73">
        <v>13</v>
      </c>
      <c r="C1862" s="5" t="s">
        <v>601</v>
      </c>
      <c r="D1862" s="5" t="s">
        <v>120</v>
      </c>
      <c r="E1862" s="70" t="s">
        <v>15</v>
      </c>
      <c r="F1862" s="71">
        <v>5.3</v>
      </c>
      <c r="G1862" s="71">
        <v>0.37466666666666665</v>
      </c>
      <c r="H1862" s="71">
        <v>7.6999999999999999E-2</v>
      </c>
      <c r="I1862" s="71">
        <v>0</v>
      </c>
      <c r="J1862" s="71">
        <v>0</v>
      </c>
      <c r="K1862" s="71">
        <v>0.44100000000000006</v>
      </c>
      <c r="L1862" s="71">
        <v>0.11733333333333333</v>
      </c>
      <c r="M1862" s="72">
        <v>1.01</v>
      </c>
      <c r="N1862" s="23">
        <v>-0.18679245283018869</v>
      </c>
      <c r="O1862" s="16">
        <v>22.777666666666665</v>
      </c>
      <c r="P1862" s="15">
        <v>90</v>
      </c>
      <c r="Q1862" s="15">
        <f>IFERROR(Table37[[#This Row],[Total]]/Table37[[#This Row],[Mins]]*Table37[[#This Row],[Adj mins]],0)</f>
        <v>3.9907511743959732</v>
      </c>
      <c r="R1862" s="15">
        <v>1.6</v>
      </c>
      <c r="S1862" s="16">
        <v>9</v>
      </c>
      <c r="T1862" s="17">
        <v>3.0000000000000001E-3</v>
      </c>
      <c r="U1862" s="16">
        <v>6</v>
      </c>
      <c r="V1862" s="71">
        <v>1.2</v>
      </c>
      <c r="W1862" s="401" t="str">
        <f>IF(ISNA(MATCH($D1862,'My Squad'!$C$2:$C$16,0)),"","Yes")</f>
        <v/>
      </c>
    </row>
    <row r="1863" spans="1:23" ht="15.75" thickBot="1" x14ac:dyDescent="0.3">
      <c r="A1863" s="577">
        <v>310</v>
      </c>
      <c r="B1863" s="73">
        <v>13</v>
      </c>
      <c r="C1863" s="5" t="s">
        <v>25</v>
      </c>
      <c r="D1863" s="5" t="s">
        <v>334</v>
      </c>
      <c r="E1863" s="70" t="s">
        <v>16</v>
      </c>
      <c r="F1863" s="71">
        <v>5.4</v>
      </c>
      <c r="G1863" s="71">
        <v>0</v>
      </c>
      <c r="H1863" s="71">
        <v>0</v>
      </c>
      <c r="I1863" s="71">
        <v>0.40666666666666662</v>
      </c>
      <c r="J1863" s="71">
        <v>0.78233333333333333</v>
      </c>
      <c r="K1863" s="71">
        <v>1.5629999999999999</v>
      </c>
      <c r="L1863" s="71">
        <v>0.152</v>
      </c>
      <c r="M1863" s="72">
        <v>2.9039999999999999</v>
      </c>
      <c r="N1863" s="23">
        <v>0.16740740740740739</v>
      </c>
      <c r="O1863" s="16">
        <v>68.714666666666673</v>
      </c>
      <c r="P1863" s="15">
        <v>90</v>
      </c>
      <c r="Q1863" s="15">
        <f>IFERROR(Table37[[#This Row],[Total]]/Table37[[#This Row],[Mins]]*Table37[[#This Row],[Adj mins]],0)</f>
        <v>3.8035547966470036</v>
      </c>
      <c r="R1863" s="15">
        <v>5.9</v>
      </c>
      <c r="S1863" s="16">
        <v>88</v>
      </c>
      <c r="T1863" s="17">
        <v>6.2E-2</v>
      </c>
      <c r="U1863" s="16">
        <v>35</v>
      </c>
      <c r="V1863" s="71">
        <v>5.8</v>
      </c>
      <c r="W1863" s="401" t="str">
        <f>IF(ISNA(MATCH($D1863,'My Squad'!$C$2:$C$16,0)),"","Yes")</f>
        <v/>
      </c>
    </row>
    <row r="1864" spans="1:23" ht="15.75" thickBot="1" x14ac:dyDescent="0.3">
      <c r="A1864" s="577">
        <v>325</v>
      </c>
      <c r="B1864" s="73">
        <v>13</v>
      </c>
      <c r="C1864" s="5" t="s">
        <v>25</v>
      </c>
      <c r="D1864" s="5" t="s">
        <v>43</v>
      </c>
      <c r="E1864" s="70" t="s">
        <v>16</v>
      </c>
      <c r="F1864" s="71">
        <v>4.4000000000000004</v>
      </c>
      <c r="G1864" s="71">
        <v>0</v>
      </c>
      <c r="H1864" s="71">
        <v>1E-3</v>
      </c>
      <c r="I1864" s="71">
        <v>0.10666666666666666</v>
      </c>
      <c r="J1864" s="71">
        <v>0.247</v>
      </c>
      <c r="K1864" s="71">
        <v>0.48499999999999999</v>
      </c>
      <c r="L1864" s="71">
        <v>9.0999999999999998E-2</v>
      </c>
      <c r="M1864" s="72">
        <v>0.93066666666666664</v>
      </c>
      <c r="N1864" s="23">
        <v>-0.24303030303030299</v>
      </c>
      <c r="O1864" s="16">
        <v>21.27</v>
      </c>
      <c r="P1864" s="15">
        <v>90</v>
      </c>
      <c r="Q1864" s="15">
        <f>IFERROR(Table37[[#This Row],[Total]]/Table37[[#This Row],[Mins]]*Table37[[#This Row],[Adj mins]],0)</f>
        <v>3.9379407616361068</v>
      </c>
      <c r="R1864" s="15">
        <v>3</v>
      </c>
      <c r="S1864" s="16">
        <v>90</v>
      </c>
      <c r="T1864" s="17">
        <v>1.4999999999999999E-2</v>
      </c>
      <c r="U1864" s="16">
        <v>12</v>
      </c>
      <c r="V1864" s="71">
        <v>4</v>
      </c>
      <c r="W1864" s="401" t="str">
        <f>IF(ISNA(MATCH($D1864,'My Squad'!$C$2:$C$16,0)),"","Yes")</f>
        <v/>
      </c>
    </row>
    <row r="1865" spans="1:23" ht="15.75" thickBot="1" x14ac:dyDescent="0.3">
      <c r="A1865" s="577">
        <v>335</v>
      </c>
      <c r="B1865" s="73">
        <v>13</v>
      </c>
      <c r="C1865" s="5" t="s">
        <v>25</v>
      </c>
      <c r="D1865" s="5" t="s">
        <v>335</v>
      </c>
      <c r="E1865" s="70" t="s">
        <v>14</v>
      </c>
      <c r="F1865" s="71">
        <v>6</v>
      </c>
      <c r="G1865" s="71">
        <v>0.20599999999999999</v>
      </c>
      <c r="H1865" s="71">
        <v>0.48199999999999998</v>
      </c>
      <c r="I1865" s="71">
        <v>0.45</v>
      </c>
      <c r="J1865" s="71">
        <v>0</v>
      </c>
      <c r="K1865" s="71">
        <v>1.6293333333333333</v>
      </c>
      <c r="L1865" s="71">
        <v>0.20033333333333334</v>
      </c>
      <c r="M1865" s="72">
        <v>2.9676666666666667</v>
      </c>
      <c r="N1865" s="23">
        <v>0.16127777777777777</v>
      </c>
      <c r="O1865" s="16">
        <v>80.078999999999994</v>
      </c>
      <c r="P1865" s="15">
        <v>90</v>
      </c>
      <c r="Q1865" s="15">
        <f>IFERROR(Table37[[#This Row],[Total]]/Table37[[#This Row],[Mins]]*Table37[[#This Row],[Adj mins]],0)</f>
        <v>3.3353313602817223</v>
      </c>
      <c r="R1865" s="15">
        <v>7.4</v>
      </c>
      <c r="S1865" s="16">
        <v>74</v>
      </c>
      <c r="T1865" s="17">
        <v>5.7999999999999996E-2</v>
      </c>
      <c r="U1865" s="16">
        <v>31</v>
      </c>
      <c r="V1865" s="71">
        <v>3.4</v>
      </c>
      <c r="W1865" s="401" t="str">
        <f>IF(ISNA(MATCH($D1865,'My Squad'!$C$2:$C$16,0)),"","Yes")</f>
        <v/>
      </c>
    </row>
    <row r="1866" spans="1:23" ht="15.75" thickBot="1" x14ac:dyDescent="0.3">
      <c r="A1866" s="577">
        <v>326</v>
      </c>
      <c r="B1866" s="73">
        <v>13</v>
      </c>
      <c r="C1866" s="5" t="s">
        <v>25</v>
      </c>
      <c r="D1866" s="5" t="s">
        <v>107</v>
      </c>
      <c r="E1866" s="70" t="s">
        <v>14</v>
      </c>
      <c r="F1866" s="71">
        <v>5.3</v>
      </c>
      <c r="G1866" s="71">
        <v>0.2</v>
      </c>
      <c r="H1866" s="71">
        <v>7.0000000000000007E-2</v>
      </c>
      <c r="I1866" s="71">
        <v>0.5046666666666666</v>
      </c>
      <c r="J1866" s="71">
        <v>0</v>
      </c>
      <c r="K1866" s="71">
        <v>1.5313333333333334</v>
      </c>
      <c r="L1866" s="71">
        <v>0.19600000000000001</v>
      </c>
      <c r="M1866" s="72">
        <v>2.5019999999999998</v>
      </c>
      <c r="N1866" s="23">
        <v>9.471698113207544E-2</v>
      </c>
      <c r="O1866" s="16">
        <v>80.686000000000007</v>
      </c>
      <c r="P1866" s="15">
        <v>90</v>
      </c>
      <c r="Q1866" s="15">
        <f>IFERROR(Table37[[#This Row],[Total]]/Table37[[#This Row],[Mins]]*Table37[[#This Row],[Adj mins]],0)</f>
        <v>2.7908187293954336</v>
      </c>
      <c r="R1866" s="15">
        <v>8.3000000000000007</v>
      </c>
      <c r="S1866" s="16">
        <v>83</v>
      </c>
      <c r="T1866" s="17">
        <v>0.13699999999999998</v>
      </c>
      <c r="U1866" s="16">
        <v>39</v>
      </c>
      <c r="V1866" s="71">
        <v>4.3</v>
      </c>
      <c r="W1866" s="401" t="str">
        <f>IF(ISNA(MATCH($D1866,'My Squad'!$C$2:$C$16,0)),"","Yes")</f>
        <v/>
      </c>
    </row>
    <row r="1867" spans="1:23" ht="15.75" thickBot="1" x14ac:dyDescent="0.3">
      <c r="A1867" s="577">
        <v>333</v>
      </c>
      <c r="B1867" s="73">
        <v>13</v>
      </c>
      <c r="C1867" s="5" t="s">
        <v>25</v>
      </c>
      <c r="D1867" s="5" t="s">
        <v>533</v>
      </c>
      <c r="E1867" s="70" t="s">
        <v>14</v>
      </c>
      <c r="F1867" s="71">
        <v>4</v>
      </c>
      <c r="G1867" s="71">
        <v>5.1999999999999998E-2</v>
      </c>
      <c r="H1867" s="71">
        <v>6.0000000000000001E-3</v>
      </c>
      <c r="I1867" s="71">
        <v>3.3666666666666664E-2</v>
      </c>
      <c r="J1867" s="71">
        <v>0</v>
      </c>
      <c r="K1867" s="71">
        <v>0.23500000000000001</v>
      </c>
      <c r="L1867" s="71">
        <v>3.5000000000000003E-2</v>
      </c>
      <c r="M1867" s="72">
        <v>0.36166666666666669</v>
      </c>
      <c r="N1867" s="23">
        <v>-0.4095833333333333</v>
      </c>
      <c r="O1867" s="16">
        <v>11.233000000000001</v>
      </c>
      <c r="P1867" s="15">
        <v>90</v>
      </c>
      <c r="Q1867" s="15">
        <f>IFERROR(Table37[[#This Row],[Total]]/Table37[[#This Row],[Mins]]*Table37[[#This Row],[Adj mins]],0)</f>
        <v>2.8977120982818483</v>
      </c>
      <c r="R1867" s="15">
        <v>0.5</v>
      </c>
      <c r="S1867" s="16">
        <v>45</v>
      </c>
      <c r="T1867" s="17">
        <v>0.01</v>
      </c>
      <c r="U1867" s="16">
        <v>1</v>
      </c>
      <c r="V1867" s="71">
        <v>1</v>
      </c>
      <c r="W1867" s="401" t="str">
        <f>IF(ISNA(MATCH($D1867,'My Squad'!$C$2:$C$16,0)),"","Yes")</f>
        <v/>
      </c>
    </row>
    <row r="1868" spans="1:23" ht="15.75" thickBot="1" x14ac:dyDescent="0.3">
      <c r="A1868" s="577">
        <v>322</v>
      </c>
      <c r="B1868" s="73">
        <v>13</v>
      </c>
      <c r="C1868" s="5" t="s">
        <v>25</v>
      </c>
      <c r="D1868" s="5" t="s">
        <v>213</v>
      </c>
      <c r="E1868" s="70" t="s">
        <v>14</v>
      </c>
      <c r="F1868" s="71">
        <v>4.8</v>
      </c>
      <c r="G1868" s="71">
        <v>8.0000000000000002E-3</v>
      </c>
      <c r="H1868" s="71">
        <v>7.0000000000000001E-3</v>
      </c>
      <c r="I1868" s="71">
        <v>2.6666666666666668E-2</v>
      </c>
      <c r="J1868" s="71">
        <v>0</v>
      </c>
      <c r="K1868" s="71">
        <v>8.2666666666666666E-2</v>
      </c>
      <c r="L1868" s="71">
        <v>8.0000000000000002E-3</v>
      </c>
      <c r="M1868" s="72">
        <v>0.13233333333333333</v>
      </c>
      <c r="N1868" s="23">
        <v>-0.38909722222222221</v>
      </c>
      <c r="O1868" s="16">
        <v>4.1983333333333333</v>
      </c>
      <c r="P1868" s="15">
        <v>90</v>
      </c>
      <c r="Q1868" s="15">
        <f>IFERROR(Table37[[#This Row],[Total]]/Table37[[#This Row],[Mins]]*Table37[[#This Row],[Adj mins]],0)</f>
        <v>2.836840015879317</v>
      </c>
      <c r="R1868" s="15">
        <v>0.1</v>
      </c>
      <c r="S1868" s="16">
        <v>6</v>
      </c>
      <c r="T1868" s="17">
        <v>4.0000000000000001E-3</v>
      </c>
      <c r="U1868" s="16">
        <v>2</v>
      </c>
      <c r="V1868" s="71">
        <v>1</v>
      </c>
      <c r="W1868" s="401" t="str">
        <f>IF(ISNA(MATCH($D1868,'My Squad'!$C$2:$C$16,0)),"","Yes")</f>
        <v/>
      </c>
    </row>
    <row r="1869" spans="1:23" ht="15.75" thickBot="1" x14ac:dyDescent="0.3">
      <c r="A1869" s="577">
        <v>337</v>
      </c>
      <c r="B1869" s="73">
        <v>13</v>
      </c>
      <c r="C1869" s="5" t="s">
        <v>25</v>
      </c>
      <c r="D1869" s="5" t="s">
        <v>125</v>
      </c>
      <c r="E1869" s="70" t="s">
        <v>14</v>
      </c>
      <c r="F1869" s="71">
        <v>4.5999999999999996</v>
      </c>
      <c r="G1869" s="71">
        <v>2.5999999999999999E-2</v>
      </c>
      <c r="H1869" s="71">
        <v>4.8000000000000001E-2</v>
      </c>
      <c r="I1869" s="71">
        <v>5.7999999999999996E-2</v>
      </c>
      <c r="J1869" s="71">
        <v>0</v>
      </c>
      <c r="K1869" s="71">
        <v>0.17099999999999999</v>
      </c>
      <c r="L1869" s="71">
        <v>2.5666666666666667E-2</v>
      </c>
      <c r="M1869" s="72">
        <v>0.32866666666666666</v>
      </c>
      <c r="N1869" s="23">
        <v>-0.36333333333333334</v>
      </c>
      <c r="O1869" s="16">
        <v>8.6413333333333338</v>
      </c>
      <c r="P1869" s="15">
        <v>90</v>
      </c>
      <c r="Q1869" s="15">
        <f>IFERROR(Table37[[#This Row],[Total]]/Table37[[#This Row],[Mins]]*Table37[[#This Row],[Adj mins]],0)</f>
        <v>3.4230828575837062</v>
      </c>
      <c r="R1869" s="15">
        <v>1.6</v>
      </c>
      <c r="S1869" s="16">
        <v>28</v>
      </c>
      <c r="T1869" s="17">
        <v>2E-3</v>
      </c>
      <c r="U1869" s="16">
        <v>10</v>
      </c>
      <c r="V1869" s="71">
        <v>2</v>
      </c>
      <c r="W1869" s="401" t="str">
        <f>IF(ISNA(MATCH($D1869,'My Squad'!$C$2:$C$16,0)),"","Yes")</f>
        <v/>
      </c>
    </row>
    <row r="1870" spans="1:23" ht="15.75" thickBot="1" x14ac:dyDescent="0.3">
      <c r="A1870" s="577">
        <v>313</v>
      </c>
      <c r="B1870" s="73">
        <v>13</v>
      </c>
      <c r="C1870" s="5" t="s">
        <v>25</v>
      </c>
      <c r="D1870" s="5" t="s">
        <v>539</v>
      </c>
      <c r="E1870" s="70" t="s">
        <v>14</v>
      </c>
      <c r="F1870" s="71">
        <v>4.7</v>
      </c>
      <c r="G1870" s="71">
        <v>4.3999999999999997E-2</v>
      </c>
      <c r="H1870" s="71">
        <v>3.5000000000000003E-2</v>
      </c>
      <c r="I1870" s="71">
        <v>4.533333333333333E-2</v>
      </c>
      <c r="J1870" s="71">
        <v>0</v>
      </c>
      <c r="K1870" s="71">
        <v>0.14100000000000001</v>
      </c>
      <c r="L1870" s="71">
        <v>3.3666666666666664E-2</v>
      </c>
      <c r="M1870" s="72">
        <v>0.29899999999999999</v>
      </c>
      <c r="N1870" s="23">
        <v>-0.36191489361702128</v>
      </c>
      <c r="O1870" s="16">
        <v>7.2309999999999999</v>
      </c>
      <c r="P1870" s="15">
        <v>90</v>
      </c>
      <c r="Q1870" s="15">
        <f>IFERROR(Table37[[#This Row],[Total]]/Table37[[#This Row],[Mins]]*Table37[[#This Row],[Adj mins]],0)</f>
        <v>3.7214769741391232</v>
      </c>
      <c r="R1870" s="15">
        <v>0.9</v>
      </c>
      <c r="S1870" s="16">
        <v>20</v>
      </c>
      <c r="T1870" s="17">
        <v>3.0000000000000001E-3</v>
      </c>
      <c r="U1870" s="16">
        <v>4</v>
      </c>
      <c r="V1870" s="71">
        <v>1</v>
      </c>
      <c r="W1870" s="401" t="str">
        <f>IF(ISNA(MATCH($D1870,'My Squad'!$C$2:$C$16,0)),"","Yes")</f>
        <v/>
      </c>
    </row>
    <row r="1871" spans="1:23" ht="15.75" thickBot="1" x14ac:dyDescent="0.3">
      <c r="A1871" s="577">
        <v>311</v>
      </c>
      <c r="B1871" s="73">
        <v>13</v>
      </c>
      <c r="C1871" s="5" t="s">
        <v>25</v>
      </c>
      <c r="D1871" s="5" t="s">
        <v>39</v>
      </c>
      <c r="E1871" s="70" t="s">
        <v>14</v>
      </c>
      <c r="F1871" s="71">
        <v>7</v>
      </c>
      <c r="G1871" s="71">
        <v>0.26</v>
      </c>
      <c r="H1871" s="71">
        <v>0.69199999999999995</v>
      </c>
      <c r="I1871" s="71">
        <v>0.44866666666666666</v>
      </c>
      <c r="J1871" s="71">
        <v>0</v>
      </c>
      <c r="K1871" s="71">
        <v>1.6246666666666665</v>
      </c>
      <c r="L1871" s="71">
        <v>0.25833333333333336</v>
      </c>
      <c r="M1871" s="72">
        <v>3.2836666666666665</v>
      </c>
      <c r="N1871" s="23">
        <v>0.18338095238095237</v>
      </c>
      <c r="O1871" s="16">
        <v>81.146333333333331</v>
      </c>
      <c r="P1871" s="15">
        <v>90</v>
      </c>
      <c r="Q1871" s="15">
        <f>IFERROR(Table37[[#This Row],[Total]]/Table37[[#This Row],[Mins]]*Table37[[#This Row],[Adj mins]],0)</f>
        <v>3.6419390483858378</v>
      </c>
      <c r="R1871" s="15">
        <v>8.4</v>
      </c>
      <c r="S1871" s="16">
        <v>84</v>
      </c>
      <c r="T1871" s="17">
        <v>0.29799999999999999</v>
      </c>
      <c r="U1871" s="16">
        <v>44</v>
      </c>
      <c r="V1871" s="71">
        <v>4.9000000000000004</v>
      </c>
      <c r="W1871" s="401" t="str">
        <f>IF(ISNA(MATCH($D1871,'My Squad'!$C$2:$C$16,0)),"","Yes")</f>
        <v/>
      </c>
    </row>
    <row r="1872" spans="1:23" ht="15.75" thickBot="1" x14ac:dyDescent="0.3">
      <c r="A1872" s="577">
        <v>339</v>
      </c>
      <c r="B1872" s="73">
        <v>13</v>
      </c>
      <c r="C1872" s="5" t="s">
        <v>25</v>
      </c>
      <c r="D1872" s="5" t="s">
        <v>60</v>
      </c>
      <c r="E1872" s="70" t="s">
        <v>14</v>
      </c>
      <c r="F1872" s="71">
        <v>6.1</v>
      </c>
      <c r="G1872" s="71">
        <v>0.26</v>
      </c>
      <c r="H1872" s="71">
        <v>8.7999999999999995E-2</v>
      </c>
      <c r="I1872" s="71">
        <v>0.47333333333333327</v>
      </c>
      <c r="J1872" s="71">
        <v>0</v>
      </c>
      <c r="K1872" s="71">
        <v>1.7806666666666666</v>
      </c>
      <c r="L1872" s="71">
        <v>0.27366666666666667</v>
      </c>
      <c r="M1872" s="72">
        <v>2.8756666666666666</v>
      </c>
      <c r="N1872" s="23">
        <v>0.14355191256830602</v>
      </c>
      <c r="O1872" s="16">
        <v>85.085666666666668</v>
      </c>
      <c r="P1872" s="15">
        <v>90</v>
      </c>
      <c r="Q1872" s="15">
        <f>IFERROR(Table37[[#This Row],[Total]]/Table37[[#This Row],[Mins]]*Table37[[#This Row],[Adj mins]],0)</f>
        <v>3.0417579145723717</v>
      </c>
      <c r="R1872" s="15">
        <v>9</v>
      </c>
      <c r="S1872" s="16">
        <v>90</v>
      </c>
      <c r="T1872" s="17">
        <v>0.158</v>
      </c>
      <c r="U1872" s="16">
        <v>45</v>
      </c>
      <c r="V1872" s="71">
        <v>5</v>
      </c>
      <c r="W1872" s="401" t="str">
        <f>IF(ISNA(MATCH($D1872,'My Squad'!$C$2:$C$16,0)),"","Yes")</f>
        <v/>
      </c>
    </row>
    <row r="1873" spans="1:23" ht="15.75" thickBot="1" x14ac:dyDescent="0.3">
      <c r="A1873" s="577">
        <v>329</v>
      </c>
      <c r="B1873" s="73">
        <v>13</v>
      </c>
      <c r="C1873" s="5" t="s">
        <v>25</v>
      </c>
      <c r="D1873" s="5" t="s">
        <v>336</v>
      </c>
      <c r="E1873" s="70" t="s">
        <v>13</v>
      </c>
      <c r="F1873" s="71">
        <v>6.2</v>
      </c>
      <c r="G1873" s="71">
        <v>0.36166666666666669</v>
      </c>
      <c r="H1873" s="71">
        <v>0.39500000000000002</v>
      </c>
      <c r="I1873" s="71">
        <v>0.21866666666666668</v>
      </c>
      <c r="J1873" s="71">
        <v>0</v>
      </c>
      <c r="K1873" s="71">
        <v>1.5593333333333332</v>
      </c>
      <c r="L1873" s="71">
        <v>0.14599999999999999</v>
      </c>
      <c r="M1873" s="72">
        <v>2.6806666666666668</v>
      </c>
      <c r="N1873" s="23">
        <v>0.10978494623655916</v>
      </c>
      <c r="O1873" s="16">
        <v>79.834333333333333</v>
      </c>
      <c r="P1873" s="15">
        <v>90</v>
      </c>
      <c r="Q1873" s="15">
        <f>IFERROR(Table37[[#This Row],[Total]]/Table37[[#This Row],[Mins]]*Table37[[#This Row],[Adj mins]],0)</f>
        <v>3.0220080750554272</v>
      </c>
      <c r="R1873" s="15">
        <v>7</v>
      </c>
      <c r="S1873" s="16">
        <v>70</v>
      </c>
      <c r="T1873" s="17">
        <v>1.4999999999999999E-2</v>
      </c>
      <c r="U1873" s="16">
        <v>16</v>
      </c>
      <c r="V1873" s="71">
        <v>1.8</v>
      </c>
      <c r="W1873" s="401" t="str">
        <f>IF(ISNA(MATCH($D1873,'My Squad'!$C$2:$C$16,0)),"","Yes")</f>
        <v/>
      </c>
    </row>
    <row r="1874" spans="1:23" ht="15.75" thickBot="1" x14ac:dyDescent="0.3">
      <c r="A1874" s="577">
        <v>324</v>
      </c>
      <c r="B1874" s="73">
        <v>13</v>
      </c>
      <c r="C1874" s="5" t="s">
        <v>25</v>
      </c>
      <c r="D1874" s="5" t="s">
        <v>222</v>
      </c>
      <c r="E1874" s="70" t="s">
        <v>13</v>
      </c>
      <c r="F1874" s="71">
        <v>5.3</v>
      </c>
      <c r="G1874" s="71">
        <v>0.10166666666666667</v>
      </c>
      <c r="H1874" s="71">
        <v>4.7E-2</v>
      </c>
      <c r="I1874" s="71">
        <v>3.4666666666666665E-2</v>
      </c>
      <c r="J1874" s="71">
        <v>0</v>
      </c>
      <c r="K1874" s="71">
        <v>0.26366666666666666</v>
      </c>
      <c r="L1874" s="71">
        <v>3.3666666666666664E-2</v>
      </c>
      <c r="M1874" s="72">
        <v>0.48066666666666669</v>
      </c>
      <c r="N1874" s="23">
        <v>-0.28666666666666668</v>
      </c>
      <c r="O1874" s="16">
        <v>12.741333333333333</v>
      </c>
      <c r="P1874" s="15">
        <v>90</v>
      </c>
      <c r="Q1874" s="15">
        <f>IFERROR(Table37[[#This Row],[Total]]/Table37[[#This Row],[Mins]]*Table37[[#This Row],[Adj mins]],0)</f>
        <v>3.3952490581833406</v>
      </c>
      <c r="R1874" s="15">
        <v>3.6</v>
      </c>
      <c r="S1874" s="16">
        <v>54</v>
      </c>
      <c r="T1874" s="17">
        <v>2E-3</v>
      </c>
      <c r="U1874" s="16">
        <v>21</v>
      </c>
      <c r="V1874" s="71">
        <v>3.5</v>
      </c>
      <c r="W1874" s="401" t="str">
        <f>IF(ISNA(MATCH($D1874,'My Squad'!$C$2:$C$16,0)),"","Yes")</f>
        <v/>
      </c>
    </row>
    <row r="1875" spans="1:23" ht="15.75" thickBot="1" x14ac:dyDescent="0.3">
      <c r="A1875" s="577">
        <v>317</v>
      </c>
      <c r="B1875" s="73">
        <v>13</v>
      </c>
      <c r="C1875" s="5" t="s">
        <v>25</v>
      </c>
      <c r="D1875" s="5" t="s">
        <v>337</v>
      </c>
      <c r="E1875" s="70" t="s">
        <v>13</v>
      </c>
      <c r="F1875" s="71">
        <v>7.3</v>
      </c>
      <c r="G1875" s="71">
        <v>1.135</v>
      </c>
      <c r="H1875" s="71">
        <v>0.152</v>
      </c>
      <c r="I1875" s="71">
        <v>0.13600000000000001</v>
      </c>
      <c r="J1875" s="71">
        <v>0</v>
      </c>
      <c r="K1875" s="71">
        <v>0.97533333333333327</v>
      </c>
      <c r="L1875" s="71">
        <v>0.19666666666666666</v>
      </c>
      <c r="M1875" s="72">
        <v>2.5950000000000002</v>
      </c>
      <c r="N1875" s="23">
        <v>8.1506849315068519E-2</v>
      </c>
      <c r="O1875" s="16">
        <v>47.979333333333336</v>
      </c>
      <c r="P1875" s="15">
        <v>90</v>
      </c>
      <c r="Q1875" s="15">
        <f>IFERROR(Table37[[#This Row],[Total]]/Table37[[#This Row],[Mins]]*Table37[[#This Row],[Adj mins]],0)</f>
        <v>4.8677208242437713</v>
      </c>
      <c r="R1875" s="15">
        <v>5.5</v>
      </c>
      <c r="S1875" s="16">
        <v>70</v>
      </c>
      <c r="T1875" s="17">
        <v>5.0999999999999997E-2</v>
      </c>
      <c r="U1875" s="16">
        <v>35</v>
      </c>
      <c r="V1875" s="71">
        <v>5</v>
      </c>
      <c r="W1875" s="401" t="str">
        <f>IF(ISNA(MATCH($D1875,'My Squad'!$C$2:$C$16,0)),"","Yes")</f>
        <v/>
      </c>
    </row>
    <row r="1876" spans="1:23" ht="15.75" thickBot="1" x14ac:dyDescent="0.3">
      <c r="A1876" s="577">
        <v>336</v>
      </c>
      <c r="B1876" s="73">
        <v>13</v>
      </c>
      <c r="C1876" s="5" t="s">
        <v>25</v>
      </c>
      <c r="D1876" s="5" t="s">
        <v>81</v>
      </c>
      <c r="E1876" s="70" t="s">
        <v>13</v>
      </c>
      <c r="F1876" s="71">
        <v>6.4</v>
      </c>
      <c r="G1876" s="71">
        <v>0.59499999999999997</v>
      </c>
      <c r="H1876" s="71">
        <v>0.49299999999999999</v>
      </c>
      <c r="I1876" s="71">
        <v>0.22033333333333333</v>
      </c>
      <c r="J1876" s="71">
        <v>0</v>
      </c>
      <c r="K1876" s="71">
        <v>1.6746666666666665</v>
      </c>
      <c r="L1876" s="71">
        <v>0.20766666666666667</v>
      </c>
      <c r="M1876" s="72">
        <v>3.1906666666666665</v>
      </c>
      <c r="N1876" s="23">
        <v>0.18604166666666663</v>
      </c>
      <c r="O1876" s="16">
        <v>80.602999999999994</v>
      </c>
      <c r="P1876" s="15">
        <v>90</v>
      </c>
      <c r="Q1876" s="15">
        <f>IFERROR(Table37[[#This Row],[Total]]/Table37[[#This Row],[Mins]]*Table37[[#This Row],[Adj mins]],0)</f>
        <v>3.5626465516171852</v>
      </c>
      <c r="R1876" s="15">
        <v>7.3</v>
      </c>
      <c r="S1876" s="16">
        <v>73</v>
      </c>
      <c r="T1876" s="17">
        <v>1.7000000000000001E-2</v>
      </c>
      <c r="U1876" s="16">
        <v>24</v>
      </c>
      <c r="V1876" s="71">
        <v>2.7</v>
      </c>
      <c r="W1876" s="401" t="str">
        <f>IF(ISNA(MATCH($D1876,'My Squad'!$C$2:$C$16,0)),"","Yes")</f>
        <v/>
      </c>
    </row>
    <row r="1877" spans="1:23" ht="15.75" thickBot="1" x14ac:dyDescent="0.3">
      <c r="A1877" s="577">
        <v>319</v>
      </c>
      <c r="B1877" s="73">
        <v>13</v>
      </c>
      <c r="C1877" s="5" t="s">
        <v>25</v>
      </c>
      <c r="D1877" s="5" t="s">
        <v>228</v>
      </c>
      <c r="E1877" s="70" t="s">
        <v>13</v>
      </c>
      <c r="F1877" s="71">
        <v>5.2</v>
      </c>
      <c r="G1877" s="71">
        <v>6.6666666666666666E-2</v>
      </c>
      <c r="H1877" s="71">
        <v>6.3E-2</v>
      </c>
      <c r="I1877" s="71">
        <v>2.0666666666666667E-2</v>
      </c>
      <c r="J1877" s="71">
        <v>0</v>
      </c>
      <c r="K1877" s="71">
        <v>0.16166666666666668</v>
      </c>
      <c r="L1877" s="71">
        <v>2.4333333333333332E-2</v>
      </c>
      <c r="M1877" s="72">
        <v>0.33633333333333332</v>
      </c>
      <c r="N1877" s="23">
        <v>-0.3199358974358974</v>
      </c>
      <c r="O1877" s="16">
        <v>7.754666666666667</v>
      </c>
      <c r="P1877" s="15">
        <v>90</v>
      </c>
      <c r="Q1877" s="15">
        <f>IFERROR(Table37[[#This Row],[Total]]/Table37[[#This Row],[Mins]]*Table37[[#This Row],[Adj mins]],0)</f>
        <v>3.9034559834938101</v>
      </c>
      <c r="R1877" s="15">
        <v>0.1</v>
      </c>
      <c r="S1877" s="16">
        <v>8</v>
      </c>
      <c r="T1877" s="17">
        <v>2E-3</v>
      </c>
      <c r="U1877" s="16">
        <v>1</v>
      </c>
      <c r="V1877" s="71">
        <v>1</v>
      </c>
      <c r="W1877" s="401" t="str">
        <f>IF(ISNA(MATCH($D1877,'My Squad'!$C$2:$C$16,0)),"","Yes")</f>
        <v/>
      </c>
    </row>
    <row r="1878" spans="1:23" ht="15.75" thickBot="1" x14ac:dyDescent="0.3">
      <c r="A1878" s="577">
        <v>330</v>
      </c>
      <c r="B1878" s="73">
        <v>13</v>
      </c>
      <c r="C1878" s="5" t="s">
        <v>25</v>
      </c>
      <c r="D1878" s="5" t="s">
        <v>338</v>
      </c>
      <c r="E1878" s="70" t="s">
        <v>13</v>
      </c>
      <c r="F1878" s="71">
        <v>4.4000000000000004</v>
      </c>
      <c r="G1878" s="71">
        <v>0</v>
      </c>
      <c r="H1878" s="71">
        <v>0</v>
      </c>
      <c r="I1878" s="71">
        <v>0</v>
      </c>
      <c r="J1878" s="71">
        <v>0</v>
      </c>
      <c r="K1878" s="71">
        <v>0</v>
      </c>
      <c r="L1878" s="71">
        <v>0</v>
      </c>
      <c r="M1878" s="72">
        <v>0</v>
      </c>
      <c r="N1878" s="23">
        <v>-0.45454545454545453</v>
      </c>
      <c r="O1878" s="16">
        <v>0</v>
      </c>
      <c r="P1878" s="15">
        <v>90</v>
      </c>
      <c r="Q1878" s="15">
        <f>IFERROR(Table37[[#This Row],[Total]]/Table37[[#This Row],[Mins]]*Table37[[#This Row],[Adj mins]],0)</f>
        <v>0</v>
      </c>
      <c r="R1878" s="15">
        <v>0</v>
      </c>
      <c r="S1878" s="16" t="s">
        <v>374</v>
      </c>
      <c r="T1878" s="17">
        <v>0</v>
      </c>
      <c r="U1878" s="16">
        <v>0</v>
      </c>
      <c r="V1878" s="71">
        <v>0</v>
      </c>
      <c r="W1878" s="401" t="str">
        <f>IF(ISNA(MATCH($D1878,'My Squad'!$C$2:$C$16,0)),"","Yes")</f>
        <v/>
      </c>
    </row>
    <row r="1879" spans="1:23" ht="15.75" thickBot="1" x14ac:dyDescent="0.3">
      <c r="A1879" s="577">
        <v>636</v>
      </c>
      <c r="B1879" s="73">
        <v>13</v>
      </c>
      <c r="C1879" s="5" t="s">
        <v>25</v>
      </c>
      <c r="D1879" s="5" t="s">
        <v>1532</v>
      </c>
      <c r="E1879" s="70" t="s">
        <v>13</v>
      </c>
      <c r="F1879" s="71">
        <v>6.8</v>
      </c>
      <c r="G1879" s="71">
        <v>0.1</v>
      </c>
      <c r="H1879" s="71">
        <v>3.4000000000000002E-2</v>
      </c>
      <c r="I1879" s="71">
        <v>0.02</v>
      </c>
      <c r="J1879" s="71">
        <v>0</v>
      </c>
      <c r="K1879" s="71">
        <v>0.14766666666666667</v>
      </c>
      <c r="L1879" s="71">
        <v>2.3666666666666666E-2</v>
      </c>
      <c r="M1879" s="72">
        <v>0.32533333333333331</v>
      </c>
      <c r="N1879" s="23">
        <v>-0.2462745098039216</v>
      </c>
      <c r="O1879" s="16">
        <v>7.3810000000000002</v>
      </c>
      <c r="P1879" s="15">
        <v>90</v>
      </c>
      <c r="Q1879" s="15">
        <f>IFERROR(Table37[[#This Row],[Total]]/Table37[[#This Row],[Mins]]*Table37[[#This Row],[Adj mins]],0)</f>
        <v>3.9669421487603302</v>
      </c>
      <c r="R1879" s="15">
        <v>0.2</v>
      </c>
      <c r="S1879" s="16">
        <v>19</v>
      </c>
      <c r="T1879" s="17">
        <v>2E-3</v>
      </c>
      <c r="U1879" s="16">
        <v>1</v>
      </c>
      <c r="V1879" s="71">
        <v>1</v>
      </c>
      <c r="W1879" s="401" t="str">
        <f>IF(ISNA(MATCH($D1879,'My Squad'!$C$2:$C$16,0)),"","Yes")</f>
        <v/>
      </c>
    </row>
    <row r="1880" spans="1:23" ht="15.75" thickBot="1" x14ac:dyDescent="0.3">
      <c r="A1880" s="577">
        <v>327</v>
      </c>
      <c r="B1880" s="73">
        <v>13</v>
      </c>
      <c r="C1880" s="5" t="s">
        <v>25</v>
      </c>
      <c r="D1880" s="5" t="s">
        <v>17</v>
      </c>
      <c r="E1880" s="70" t="s">
        <v>13</v>
      </c>
      <c r="F1880" s="71">
        <v>7.9</v>
      </c>
      <c r="G1880" s="71">
        <v>1.1866666666666668</v>
      </c>
      <c r="H1880" s="71">
        <v>0.4</v>
      </c>
      <c r="I1880" s="71">
        <v>0.18233333333333332</v>
      </c>
      <c r="J1880" s="71">
        <v>0</v>
      </c>
      <c r="K1880" s="71">
        <v>1.4053333333333333</v>
      </c>
      <c r="L1880" s="71">
        <v>0.23499999999999999</v>
      </c>
      <c r="M1880" s="72">
        <v>3.4093333333333335</v>
      </c>
      <c r="N1880" s="23">
        <v>0.17839662447257387</v>
      </c>
      <c r="O1880" s="16">
        <v>66.554333333333332</v>
      </c>
      <c r="P1880" s="15">
        <v>90</v>
      </c>
      <c r="Q1880" s="15">
        <f>IFERROR(Table37[[#This Row],[Total]]/Table37[[#This Row],[Mins]]*Table37[[#This Row],[Adj mins]],0)</f>
        <v>4.6103684708734223</v>
      </c>
      <c r="R1880" s="15">
        <v>5.9</v>
      </c>
      <c r="S1880" s="16">
        <v>59</v>
      </c>
      <c r="T1880" s="17">
        <v>0.27699999999999997</v>
      </c>
      <c r="U1880" s="16">
        <v>60</v>
      </c>
      <c r="V1880" s="71">
        <v>6.7</v>
      </c>
      <c r="W1880" s="401" t="str">
        <f>IF(ISNA(MATCH($D1880,'My Squad'!$C$2:$C$16,0)),"","Yes")</f>
        <v/>
      </c>
    </row>
    <row r="1881" spans="1:23" ht="15.75" thickBot="1" x14ac:dyDescent="0.3">
      <c r="A1881" s="577">
        <v>328</v>
      </c>
      <c r="B1881" s="73">
        <v>13</v>
      </c>
      <c r="C1881" s="5" t="s">
        <v>25</v>
      </c>
      <c r="D1881" s="5" t="s">
        <v>26</v>
      </c>
      <c r="E1881" s="70" t="s">
        <v>13</v>
      </c>
      <c r="F1881" s="71">
        <v>12.7</v>
      </c>
      <c r="G1881" s="71">
        <v>1.68</v>
      </c>
      <c r="H1881" s="71">
        <v>0.47599999999999998</v>
      </c>
      <c r="I1881" s="71">
        <v>0.22166666666666668</v>
      </c>
      <c r="J1881" s="71">
        <v>0</v>
      </c>
      <c r="K1881" s="71">
        <v>1.7009999999999998</v>
      </c>
      <c r="L1881" s="71">
        <v>0.375</v>
      </c>
      <c r="M1881" s="72">
        <v>4.4536666666666669</v>
      </c>
      <c r="N1881" s="23">
        <v>0.19320209973753283</v>
      </c>
      <c r="O1881" s="16">
        <v>81.090666666666664</v>
      </c>
      <c r="P1881" s="15">
        <v>90</v>
      </c>
      <c r="Q1881" s="15">
        <f>IFERROR(Table37[[#This Row],[Total]]/Table37[[#This Row],[Mins]]*Table37[[#This Row],[Adj mins]],0)</f>
        <v>4.9429856292544976</v>
      </c>
      <c r="R1881" s="15">
        <v>8.6999999999999993</v>
      </c>
      <c r="S1881" s="16">
        <v>87</v>
      </c>
      <c r="T1881" s="17">
        <v>0.40200000000000002</v>
      </c>
      <c r="U1881" s="16">
        <v>84</v>
      </c>
      <c r="V1881" s="71">
        <v>9.3000000000000007</v>
      </c>
      <c r="W1881" s="401" t="str">
        <f>IF(ISNA(MATCH($D1881,'My Squad'!$C$2:$C$16,0)),"","Yes")</f>
        <v/>
      </c>
    </row>
    <row r="1882" spans="1:23" ht="15.75" thickBot="1" x14ac:dyDescent="0.3">
      <c r="A1882" s="577">
        <v>323</v>
      </c>
      <c r="B1882" s="73">
        <v>13</v>
      </c>
      <c r="C1882" s="5" t="s">
        <v>25</v>
      </c>
      <c r="D1882" s="5" t="s">
        <v>169</v>
      </c>
      <c r="E1882" s="70" t="s">
        <v>13</v>
      </c>
      <c r="F1882" s="71">
        <v>5</v>
      </c>
      <c r="G1882" s="71">
        <v>3.6666666666666667E-2</v>
      </c>
      <c r="H1882" s="71">
        <v>0.22900000000000001</v>
      </c>
      <c r="I1882" s="71">
        <v>0.23166666666666666</v>
      </c>
      <c r="J1882" s="71">
        <v>0</v>
      </c>
      <c r="K1882" s="71">
        <v>1.794</v>
      </c>
      <c r="L1882" s="71">
        <v>3.0666666666666665E-2</v>
      </c>
      <c r="M1882" s="72">
        <v>2.3220000000000001</v>
      </c>
      <c r="N1882" s="23">
        <v>6.4400000000000013E-2</v>
      </c>
      <c r="O1882" s="16">
        <v>85.305999999999997</v>
      </c>
      <c r="P1882" s="15">
        <v>90</v>
      </c>
      <c r="Q1882" s="15">
        <f>IFERROR(Table37[[#This Row],[Total]]/Table37[[#This Row],[Mins]]*Table37[[#This Row],[Adj mins]],0)</f>
        <v>2.4497690666541629</v>
      </c>
      <c r="R1882" s="15">
        <v>9</v>
      </c>
      <c r="S1882" s="16">
        <v>90</v>
      </c>
      <c r="T1882" s="17">
        <v>0.01</v>
      </c>
      <c r="U1882" s="16">
        <v>22</v>
      </c>
      <c r="V1882" s="71">
        <v>2.4</v>
      </c>
      <c r="W1882" s="401" t="str">
        <f>IF(ISNA(MATCH($D1882,'My Squad'!$C$2:$C$16,0)),"","Yes")</f>
        <v/>
      </c>
    </row>
    <row r="1883" spans="1:23" ht="15.75" thickBot="1" x14ac:dyDescent="0.3">
      <c r="A1883" s="577">
        <v>320</v>
      </c>
      <c r="B1883" s="73">
        <v>13</v>
      </c>
      <c r="C1883" s="5" t="s">
        <v>25</v>
      </c>
      <c r="D1883" s="5" t="s">
        <v>170</v>
      </c>
      <c r="E1883" s="70" t="s">
        <v>13</v>
      </c>
      <c r="F1883" s="71">
        <v>4.7</v>
      </c>
      <c r="G1883" s="71">
        <v>0.01</v>
      </c>
      <c r="H1883" s="71">
        <v>2.7E-2</v>
      </c>
      <c r="I1883" s="71">
        <v>2.7666666666666666E-2</v>
      </c>
      <c r="J1883" s="71">
        <v>0</v>
      </c>
      <c r="K1883" s="71">
        <v>0.17799999999999999</v>
      </c>
      <c r="L1883" s="71">
        <v>7.3333333333333332E-3</v>
      </c>
      <c r="M1883" s="72">
        <v>0.25</v>
      </c>
      <c r="N1883" s="23">
        <v>-0.37234042553191488</v>
      </c>
      <c r="O1883" s="16">
        <v>10.195333333333334</v>
      </c>
      <c r="P1883" s="15">
        <v>90</v>
      </c>
      <c r="Q1883" s="15">
        <f>IFERROR(Table37[[#This Row],[Total]]/Table37[[#This Row],[Mins]]*Table37[[#This Row],[Adj mins]],0)</f>
        <v>2.2068920421107694</v>
      </c>
      <c r="R1883" s="15">
        <v>0</v>
      </c>
      <c r="S1883" s="16">
        <v>1</v>
      </c>
      <c r="T1883" s="17">
        <v>1E-3</v>
      </c>
      <c r="U1883" s="16">
        <v>3</v>
      </c>
      <c r="V1883" s="71">
        <v>1</v>
      </c>
      <c r="W1883" s="401" t="str">
        <f>IF(ISNA(MATCH($D1883,'My Squad'!$C$2:$C$16,0)),"","Yes")</f>
        <v/>
      </c>
    </row>
    <row r="1884" spans="1:23" ht="15.75" thickBot="1" x14ac:dyDescent="0.3">
      <c r="A1884" s="577">
        <v>321</v>
      </c>
      <c r="B1884" s="73">
        <v>13</v>
      </c>
      <c r="C1884" s="5" t="s">
        <v>25</v>
      </c>
      <c r="D1884" s="5" t="s">
        <v>232</v>
      </c>
      <c r="E1884" s="70" t="s">
        <v>15</v>
      </c>
      <c r="F1884" s="71">
        <v>7.1</v>
      </c>
      <c r="G1884" s="71">
        <v>0.39733333333333332</v>
      </c>
      <c r="H1884" s="71">
        <v>0.13</v>
      </c>
      <c r="I1884" s="71">
        <v>0</v>
      </c>
      <c r="J1884" s="71">
        <v>0</v>
      </c>
      <c r="K1884" s="71">
        <v>0.58666666666666667</v>
      </c>
      <c r="L1884" s="71">
        <v>0.16033333333333333</v>
      </c>
      <c r="M1884" s="72">
        <v>1.2743333333333333</v>
      </c>
      <c r="N1884" s="23">
        <v>-0.10220657276995306</v>
      </c>
      <c r="O1884" s="16">
        <v>27.557666666666666</v>
      </c>
      <c r="P1884" s="15">
        <v>90</v>
      </c>
      <c r="Q1884" s="15">
        <f>IFERROR(Table37[[#This Row],[Total]]/Table37[[#This Row],[Mins]]*Table37[[#This Row],[Adj mins]],0)</f>
        <v>4.1618182477955319</v>
      </c>
      <c r="R1884" s="15">
        <v>3.4</v>
      </c>
      <c r="S1884" s="16">
        <v>34</v>
      </c>
      <c r="T1884" s="17">
        <v>1.7000000000000001E-2</v>
      </c>
      <c r="U1884" s="16">
        <v>12</v>
      </c>
      <c r="V1884" s="71">
        <v>1.3</v>
      </c>
      <c r="W1884" s="401" t="str">
        <f>IF(ISNA(MATCH($D1884,'My Squad'!$C$2:$C$16,0)),"","Yes")</f>
        <v/>
      </c>
    </row>
    <row r="1885" spans="1:23" ht="15.75" thickBot="1" x14ac:dyDescent="0.3">
      <c r="A1885" s="577">
        <v>316</v>
      </c>
      <c r="B1885" s="73">
        <v>13</v>
      </c>
      <c r="C1885" s="5" t="s">
        <v>25</v>
      </c>
      <c r="D1885" s="5" t="s">
        <v>45</v>
      </c>
      <c r="E1885" s="70" t="s">
        <v>15</v>
      </c>
      <c r="F1885" s="71">
        <v>7.1</v>
      </c>
      <c r="G1885" s="71">
        <v>0.65333333333333332</v>
      </c>
      <c r="H1885" s="71">
        <v>0.159</v>
      </c>
      <c r="I1885" s="71">
        <v>0</v>
      </c>
      <c r="J1885" s="71">
        <v>0</v>
      </c>
      <c r="K1885" s="71">
        <v>0.59533333333333327</v>
      </c>
      <c r="L1885" s="71">
        <v>0.23400000000000001</v>
      </c>
      <c r="M1885" s="72">
        <v>1.6416666666666666</v>
      </c>
      <c r="N1885" s="23">
        <v>-5.0469483568075131E-2</v>
      </c>
      <c r="O1885" s="16">
        <v>31.153666666666666</v>
      </c>
      <c r="P1885" s="15">
        <v>90</v>
      </c>
      <c r="Q1885" s="15">
        <f>IFERROR(Table37[[#This Row],[Total]]/Table37[[#This Row],[Mins]]*Table37[[#This Row],[Adj mins]],0)</f>
        <v>4.7426199163287359</v>
      </c>
      <c r="R1885" s="15">
        <v>3.2</v>
      </c>
      <c r="S1885" s="16">
        <v>48</v>
      </c>
      <c r="T1885" s="17">
        <v>2.2000000000000002E-2</v>
      </c>
      <c r="U1885" s="16">
        <v>14</v>
      </c>
      <c r="V1885" s="71">
        <v>2.2999999999999998</v>
      </c>
      <c r="W1885" s="401" t="str">
        <f>IF(ISNA(MATCH($D1885,'My Squad'!$C$2:$C$16,0)),"","Yes")</f>
        <v/>
      </c>
    </row>
    <row r="1886" spans="1:23" ht="15.75" thickBot="1" x14ac:dyDescent="0.3">
      <c r="A1886" s="577">
        <v>347</v>
      </c>
      <c r="B1886" s="73">
        <v>13</v>
      </c>
      <c r="C1886" s="5" t="s">
        <v>23</v>
      </c>
      <c r="D1886" s="5" t="s">
        <v>63</v>
      </c>
      <c r="E1886" s="70" t="s">
        <v>16</v>
      </c>
      <c r="F1886" s="71">
        <v>5.5</v>
      </c>
      <c r="G1886" s="71">
        <v>0</v>
      </c>
      <c r="H1886" s="71">
        <v>7.0000000000000001E-3</v>
      </c>
      <c r="I1886" s="71">
        <v>0.26966666666666672</v>
      </c>
      <c r="J1886" s="71">
        <v>0.70933333333333337</v>
      </c>
      <c r="K1886" s="71">
        <v>1.8560000000000001</v>
      </c>
      <c r="L1886" s="71">
        <v>8.1333333333333327E-2</v>
      </c>
      <c r="M1886" s="72">
        <v>2.9233333333333333</v>
      </c>
      <c r="N1886" s="23">
        <v>0.16787878787878788</v>
      </c>
      <c r="O1886" s="16">
        <v>85.288666666666671</v>
      </c>
      <c r="P1886" s="15">
        <v>90</v>
      </c>
      <c r="Q1886" s="15">
        <f>IFERROR(Table37[[#This Row],[Total]]/Table37[[#This Row],[Mins]]*Table37[[#This Row],[Adj mins]],0)</f>
        <v>3.0848178343351598</v>
      </c>
      <c r="R1886" s="15">
        <v>9</v>
      </c>
      <c r="S1886" s="16">
        <v>90</v>
      </c>
      <c r="T1886" s="17">
        <v>9.0999999999999998E-2</v>
      </c>
      <c r="U1886" s="16">
        <v>29</v>
      </c>
      <c r="V1886" s="71">
        <v>3.2</v>
      </c>
      <c r="W1886" s="401" t="str">
        <f>IF(ISNA(MATCH($D1886,'My Squad'!$C$2:$C$16,0)),"","Yes")</f>
        <v/>
      </c>
    </row>
    <row r="1887" spans="1:23" ht="15.75" thickBot="1" x14ac:dyDescent="0.3">
      <c r="A1887" s="577">
        <v>344</v>
      </c>
      <c r="B1887" s="73">
        <v>13</v>
      </c>
      <c r="C1887" s="5" t="s">
        <v>23</v>
      </c>
      <c r="D1887" s="5" t="s">
        <v>285</v>
      </c>
      <c r="E1887" s="70" t="s">
        <v>16</v>
      </c>
      <c r="F1887" s="71">
        <v>4</v>
      </c>
      <c r="G1887" s="71">
        <v>0</v>
      </c>
      <c r="H1887" s="71">
        <v>0</v>
      </c>
      <c r="I1887" s="71">
        <v>9.999999999999998E-4</v>
      </c>
      <c r="J1887" s="71">
        <v>2.3333333333333335E-3</v>
      </c>
      <c r="K1887" s="71">
        <v>5.3333333333333332E-3</v>
      </c>
      <c r="L1887" s="71">
        <v>3.3333333333333332E-4</v>
      </c>
      <c r="M1887" s="72">
        <v>8.9999999999999993E-3</v>
      </c>
      <c r="N1887" s="23">
        <v>-0.49775000000000003</v>
      </c>
      <c r="O1887" s="16">
        <v>0.24</v>
      </c>
      <c r="P1887" s="15">
        <v>90</v>
      </c>
      <c r="Q1887" s="15">
        <f>IFERROR(Table37[[#This Row],[Total]]/Table37[[#This Row],[Mins]]*Table37[[#This Row],[Adj mins]],0)</f>
        <v>3.375</v>
      </c>
      <c r="R1887" s="15">
        <v>0</v>
      </c>
      <c r="S1887" s="16">
        <v>0</v>
      </c>
      <c r="T1887" s="17">
        <v>2E-3</v>
      </c>
      <c r="U1887" s="16">
        <v>0</v>
      </c>
      <c r="V1887" s="71">
        <v>0</v>
      </c>
      <c r="W1887" s="401" t="str">
        <f>IF(ISNA(MATCH($D1887,'My Squad'!$C$2:$C$16,0)),"","Yes")</f>
        <v/>
      </c>
    </row>
    <row r="1888" spans="1:23" ht="15.75" thickBot="1" x14ac:dyDescent="0.3">
      <c r="A1888" s="577">
        <v>358</v>
      </c>
      <c r="B1888" s="73">
        <v>13</v>
      </c>
      <c r="C1888" s="5" t="s">
        <v>23</v>
      </c>
      <c r="D1888" s="5" t="s">
        <v>266</v>
      </c>
      <c r="E1888" s="70" t="s">
        <v>16</v>
      </c>
      <c r="F1888" s="71">
        <v>5.3</v>
      </c>
      <c r="G1888" s="71">
        <v>0</v>
      </c>
      <c r="H1888" s="71">
        <v>0</v>
      </c>
      <c r="I1888" s="71">
        <v>2.5333333333333336E-2</v>
      </c>
      <c r="J1888" s="71">
        <v>3.2333333333333332E-2</v>
      </c>
      <c r="K1888" s="71">
        <v>9.9000000000000005E-2</v>
      </c>
      <c r="L1888" s="71">
        <v>6.3333333333333332E-3</v>
      </c>
      <c r="M1888" s="72">
        <v>0.16300000000000001</v>
      </c>
      <c r="N1888" s="23">
        <v>-0.34660377358490568</v>
      </c>
      <c r="O1888" s="16">
        <v>4.2300000000000004</v>
      </c>
      <c r="P1888" s="15">
        <v>90</v>
      </c>
      <c r="Q1888" s="15">
        <f>IFERROR(Table37[[#This Row],[Total]]/Table37[[#This Row],[Mins]]*Table37[[#This Row],[Adj mins]],0)</f>
        <v>3.4680851063829787</v>
      </c>
      <c r="R1888" s="15">
        <v>0</v>
      </c>
      <c r="S1888" s="16">
        <v>0</v>
      </c>
      <c r="T1888" s="17">
        <v>5.0000000000000001E-3</v>
      </c>
      <c r="U1888" s="16">
        <v>0</v>
      </c>
      <c r="V1888" s="71">
        <v>0</v>
      </c>
      <c r="W1888" s="401" t="str">
        <f>IF(ISNA(MATCH($D1888,'My Squad'!$C$2:$C$16,0)),"","Yes")</f>
        <v/>
      </c>
    </row>
    <row r="1889" spans="1:23" ht="15.75" thickBot="1" x14ac:dyDescent="0.3">
      <c r="A1889" s="577">
        <v>350</v>
      </c>
      <c r="B1889" s="73">
        <v>13</v>
      </c>
      <c r="C1889" s="5" t="s">
        <v>23</v>
      </c>
      <c r="D1889" s="5" t="s">
        <v>149</v>
      </c>
      <c r="E1889" s="70" t="s">
        <v>14</v>
      </c>
      <c r="F1889" s="71">
        <v>6.2</v>
      </c>
      <c r="G1889" s="71">
        <v>0.156</v>
      </c>
      <c r="H1889" s="71">
        <v>0.23400000000000001</v>
      </c>
      <c r="I1889" s="71">
        <v>0.2466666666666667</v>
      </c>
      <c r="J1889" s="71">
        <v>0</v>
      </c>
      <c r="K1889" s="71">
        <v>1.5113333333333332</v>
      </c>
      <c r="L1889" s="71">
        <v>0.30066666666666669</v>
      </c>
      <c r="M1889" s="72">
        <v>2.4486666666666665</v>
      </c>
      <c r="N1889" s="23">
        <v>7.2365591397849441E-2</v>
      </c>
      <c r="O1889" s="16">
        <v>71.62766666666667</v>
      </c>
      <c r="P1889" s="15">
        <v>90</v>
      </c>
      <c r="Q1889" s="15">
        <f>IFERROR(Table37[[#This Row],[Total]]/Table37[[#This Row],[Mins]]*Table37[[#This Row],[Adj mins]],0)</f>
        <v>3.0767440886435868</v>
      </c>
      <c r="R1889" s="15">
        <v>8.5</v>
      </c>
      <c r="S1889" s="16">
        <v>85</v>
      </c>
      <c r="T1889" s="17">
        <v>0.3</v>
      </c>
      <c r="U1889" s="16">
        <v>42</v>
      </c>
      <c r="V1889" s="71">
        <v>4.7</v>
      </c>
      <c r="W1889" s="401" t="str">
        <f>IF(ISNA(MATCH($D1889,'My Squad'!$C$2:$C$16,0)),"","Yes")</f>
        <v/>
      </c>
    </row>
    <row r="1890" spans="1:23" ht="15.75" thickBot="1" x14ac:dyDescent="0.3">
      <c r="A1890" s="577">
        <v>341</v>
      </c>
      <c r="B1890" s="73">
        <v>13</v>
      </c>
      <c r="C1890" s="5" t="s">
        <v>23</v>
      </c>
      <c r="D1890" s="5" t="s">
        <v>183</v>
      </c>
      <c r="E1890" s="70" t="s">
        <v>14</v>
      </c>
      <c r="F1890" s="71">
        <v>5.3</v>
      </c>
      <c r="G1890" s="71">
        <v>0.16200000000000001</v>
      </c>
      <c r="H1890" s="71">
        <v>4.8000000000000001E-2</v>
      </c>
      <c r="I1890" s="71">
        <v>0.11566666666666664</v>
      </c>
      <c r="J1890" s="71">
        <v>0</v>
      </c>
      <c r="K1890" s="71">
        <v>0.80200000000000005</v>
      </c>
      <c r="L1890" s="71">
        <v>7.2999999999999995E-2</v>
      </c>
      <c r="M1890" s="72">
        <v>1.2006666666666668</v>
      </c>
      <c r="N1890" s="23">
        <v>-0.15081761006289307</v>
      </c>
      <c r="O1890" s="16">
        <v>37.380000000000003</v>
      </c>
      <c r="P1890" s="15">
        <v>90</v>
      </c>
      <c r="Q1890" s="15">
        <f>IFERROR(Table37[[#This Row],[Total]]/Table37[[#This Row],[Mins]]*Table37[[#This Row],[Adj mins]],0)</f>
        <v>2.8908507223113964</v>
      </c>
      <c r="R1890" s="15">
        <v>0</v>
      </c>
      <c r="S1890" s="16">
        <v>3</v>
      </c>
      <c r="T1890" s="17">
        <v>9.0000000000000011E-3</v>
      </c>
      <c r="U1890" s="16">
        <v>1</v>
      </c>
      <c r="V1890" s="71">
        <v>1</v>
      </c>
      <c r="W1890" s="401" t="str">
        <f>IF(ISNA(MATCH($D1890,'My Squad'!$C$2:$C$16,0)),"","Yes")</f>
        <v/>
      </c>
    </row>
    <row r="1891" spans="1:23" ht="15.75" thickBot="1" x14ac:dyDescent="0.3">
      <c r="A1891" s="577">
        <v>361</v>
      </c>
      <c r="B1891" s="73">
        <v>13</v>
      </c>
      <c r="C1891" s="5" t="s">
        <v>23</v>
      </c>
      <c r="D1891" s="5" t="s">
        <v>49</v>
      </c>
      <c r="E1891" s="70" t="s">
        <v>14</v>
      </c>
      <c r="F1891" s="71">
        <v>5.5</v>
      </c>
      <c r="G1891" s="71">
        <v>0.21199999999999999</v>
      </c>
      <c r="H1891" s="71">
        <v>0.104</v>
      </c>
      <c r="I1891" s="71">
        <v>0.23433333333333339</v>
      </c>
      <c r="J1891" s="71">
        <v>0</v>
      </c>
      <c r="K1891" s="71">
        <v>1.4986666666666668</v>
      </c>
      <c r="L1891" s="71">
        <v>0.13233333333333333</v>
      </c>
      <c r="M1891" s="72">
        <v>2.1813333333333333</v>
      </c>
      <c r="N1891" s="23">
        <v>3.2969696969696975E-2</v>
      </c>
      <c r="O1891" s="16">
        <v>72.968666666666664</v>
      </c>
      <c r="P1891" s="15">
        <v>90</v>
      </c>
      <c r="Q1891" s="15">
        <f>IFERROR(Table37[[#This Row],[Total]]/Table37[[#This Row],[Mins]]*Table37[[#This Row],[Adj mins]],0)</f>
        <v>2.6904698820498298</v>
      </c>
      <c r="R1891" s="15">
        <v>8.1</v>
      </c>
      <c r="S1891" s="16">
        <v>81</v>
      </c>
      <c r="T1891" s="17">
        <v>4.0999999999999995E-2</v>
      </c>
      <c r="U1891" s="16">
        <v>19</v>
      </c>
      <c r="V1891" s="71">
        <v>2.1</v>
      </c>
      <c r="W1891" s="401" t="str">
        <f>IF(ISNA(MATCH($D1891,'My Squad'!$C$2:$C$16,0)),"","Yes")</f>
        <v/>
      </c>
    </row>
    <row r="1892" spans="1:23" ht="15.75" thickBot="1" x14ac:dyDescent="0.3">
      <c r="A1892" s="577">
        <v>340</v>
      </c>
      <c r="B1892" s="73">
        <v>13</v>
      </c>
      <c r="C1892" s="5" t="s">
        <v>23</v>
      </c>
      <c r="D1892" s="5" t="s">
        <v>77</v>
      </c>
      <c r="E1892" s="70" t="s">
        <v>14</v>
      </c>
      <c r="F1892" s="71">
        <v>5.5</v>
      </c>
      <c r="G1892" s="71">
        <v>0.1</v>
      </c>
      <c r="H1892" s="71">
        <v>0.14699999999999999</v>
      </c>
      <c r="I1892" s="71">
        <v>0.24966666666666665</v>
      </c>
      <c r="J1892" s="71">
        <v>0</v>
      </c>
      <c r="K1892" s="71">
        <v>1.5740000000000001</v>
      </c>
      <c r="L1892" s="71">
        <v>0.14899999999999999</v>
      </c>
      <c r="M1892" s="72">
        <v>2.2196666666666665</v>
      </c>
      <c r="N1892" s="23">
        <v>3.99393939393939E-2</v>
      </c>
      <c r="O1892" s="16">
        <v>76.405333333333331</v>
      </c>
      <c r="P1892" s="15">
        <v>90</v>
      </c>
      <c r="Q1892" s="15">
        <f>IFERROR(Table37[[#This Row],[Total]]/Table37[[#This Row],[Mins]]*Table37[[#This Row],[Adj mins]],0)</f>
        <v>2.6146080552840987</v>
      </c>
      <c r="R1892" s="15">
        <v>7.7</v>
      </c>
      <c r="S1892" s="16">
        <v>86</v>
      </c>
      <c r="T1892" s="17">
        <v>4.8000000000000001E-2</v>
      </c>
      <c r="U1892" s="16">
        <v>22</v>
      </c>
      <c r="V1892" s="71">
        <v>2.8</v>
      </c>
      <c r="W1892" s="401" t="str">
        <f>IF(ISNA(MATCH($D1892,'My Squad'!$C$2:$C$16,0)),"","Yes")</f>
        <v/>
      </c>
    </row>
    <row r="1893" spans="1:23" ht="15.75" thickBot="1" x14ac:dyDescent="0.3">
      <c r="A1893" s="577">
        <v>362</v>
      </c>
      <c r="B1893" s="73">
        <v>13</v>
      </c>
      <c r="C1893" s="5" t="s">
        <v>23</v>
      </c>
      <c r="D1893" s="5" t="s">
        <v>223</v>
      </c>
      <c r="E1893" s="70" t="s">
        <v>14</v>
      </c>
      <c r="F1893" s="71">
        <v>5.3</v>
      </c>
      <c r="G1893" s="71">
        <v>4.2000000000000003E-2</v>
      </c>
      <c r="H1893" s="71">
        <v>0.02</v>
      </c>
      <c r="I1893" s="71">
        <v>6.1000000000000013E-2</v>
      </c>
      <c r="J1893" s="71">
        <v>0</v>
      </c>
      <c r="K1893" s="71">
        <v>0.37433333333333335</v>
      </c>
      <c r="L1893" s="71">
        <v>2.7666666666666666E-2</v>
      </c>
      <c r="M1893" s="72">
        <v>0.52500000000000002</v>
      </c>
      <c r="N1893" s="23">
        <v>-0.27830188679245288</v>
      </c>
      <c r="O1893" s="16">
        <v>18.162666666666667</v>
      </c>
      <c r="P1893" s="15">
        <v>90</v>
      </c>
      <c r="Q1893" s="15">
        <f>IFERROR(Table37[[#This Row],[Total]]/Table37[[#This Row],[Mins]]*Table37[[#This Row],[Adj mins]],0)</f>
        <v>2.6014902363823227</v>
      </c>
      <c r="R1893" s="15">
        <v>2.7</v>
      </c>
      <c r="S1893" s="16">
        <v>40</v>
      </c>
      <c r="T1893" s="17">
        <v>2.4E-2</v>
      </c>
      <c r="U1893" s="16">
        <v>20</v>
      </c>
      <c r="V1893" s="71">
        <v>3.3</v>
      </c>
      <c r="W1893" s="401" t="str">
        <f>IF(ISNA(MATCH($D1893,'My Squad'!$C$2:$C$16,0)),"","Yes")</f>
        <v/>
      </c>
    </row>
    <row r="1894" spans="1:23" ht="15.75" thickBot="1" x14ac:dyDescent="0.3">
      <c r="A1894" s="577">
        <v>363</v>
      </c>
      <c r="B1894" s="73">
        <v>13</v>
      </c>
      <c r="C1894" s="5" t="s">
        <v>23</v>
      </c>
      <c r="D1894" s="5" t="s">
        <v>50</v>
      </c>
      <c r="E1894" s="70" t="s">
        <v>14</v>
      </c>
      <c r="F1894" s="71">
        <v>5.3</v>
      </c>
      <c r="G1894" s="71">
        <v>1.6E-2</v>
      </c>
      <c r="H1894" s="71">
        <v>6.2E-2</v>
      </c>
      <c r="I1894" s="71">
        <v>0.1013333333333333</v>
      </c>
      <c r="J1894" s="71">
        <v>0</v>
      </c>
      <c r="K1894" s="71">
        <v>0.60066666666666668</v>
      </c>
      <c r="L1894" s="71">
        <v>4.2333333333333334E-2</v>
      </c>
      <c r="M1894" s="72">
        <v>0.82233333333333336</v>
      </c>
      <c r="N1894" s="23">
        <v>-0.22220125786163522</v>
      </c>
      <c r="O1894" s="16">
        <v>28.457999999999998</v>
      </c>
      <c r="P1894" s="15">
        <v>90</v>
      </c>
      <c r="Q1894" s="15">
        <f>IFERROR(Table37[[#This Row],[Total]]/Table37[[#This Row],[Mins]]*Table37[[#This Row],[Adj mins]],0)</f>
        <v>2.6006746784735402</v>
      </c>
      <c r="R1894" s="15">
        <v>3.2</v>
      </c>
      <c r="S1894" s="16">
        <v>58</v>
      </c>
      <c r="T1894" s="17">
        <v>3.9E-2</v>
      </c>
      <c r="U1894" s="16">
        <v>7</v>
      </c>
      <c r="V1894" s="71">
        <v>1.4</v>
      </c>
      <c r="W1894" s="401" t="str">
        <f>IF(ISNA(MATCH($D1894,'My Squad'!$C$2:$C$16,0)),"","Yes")</f>
        <v/>
      </c>
    </row>
    <row r="1895" spans="1:23" ht="15.75" thickBot="1" x14ac:dyDescent="0.3">
      <c r="A1895" s="577">
        <v>355</v>
      </c>
      <c r="B1895" s="73">
        <v>13</v>
      </c>
      <c r="C1895" s="5" t="s">
        <v>23</v>
      </c>
      <c r="D1895" s="5" t="s">
        <v>238</v>
      </c>
      <c r="E1895" s="70" t="s">
        <v>14</v>
      </c>
      <c r="F1895" s="71">
        <v>4.8</v>
      </c>
      <c r="G1895" s="71">
        <v>0.184</v>
      </c>
      <c r="H1895" s="71">
        <v>7.8E-2</v>
      </c>
      <c r="I1895" s="71">
        <v>0.18266666666666664</v>
      </c>
      <c r="J1895" s="71">
        <v>0</v>
      </c>
      <c r="K1895" s="71">
        <v>1.1423333333333332</v>
      </c>
      <c r="L1895" s="71">
        <v>0.14299999999999999</v>
      </c>
      <c r="M1895" s="72">
        <v>1.73</v>
      </c>
      <c r="N1895" s="23">
        <v>-5.6250000000000008E-2</v>
      </c>
      <c r="O1895" s="16">
        <v>54.34</v>
      </c>
      <c r="P1895" s="15">
        <v>90</v>
      </c>
      <c r="Q1895" s="15">
        <f>IFERROR(Table37[[#This Row],[Total]]/Table37[[#This Row],[Mins]]*Table37[[#This Row],[Adj mins]],0)</f>
        <v>2.8652926021347072</v>
      </c>
      <c r="R1895" s="15">
        <v>7.4</v>
      </c>
      <c r="S1895" s="16">
        <v>83</v>
      </c>
      <c r="T1895" s="17">
        <v>0.155</v>
      </c>
      <c r="U1895" s="16">
        <v>29</v>
      </c>
      <c r="V1895" s="71">
        <v>3.6</v>
      </c>
      <c r="W1895" s="401" t="str">
        <f>IF(ISNA(MATCH($D1895,'My Squad'!$C$2:$C$16,0)),"","Yes")</f>
        <v/>
      </c>
    </row>
    <row r="1896" spans="1:23" ht="15.75" thickBot="1" x14ac:dyDescent="0.3">
      <c r="A1896" s="577">
        <v>357</v>
      </c>
      <c r="B1896" s="73">
        <v>13</v>
      </c>
      <c r="C1896" s="5" t="s">
        <v>23</v>
      </c>
      <c r="D1896" s="5" t="s">
        <v>1065</v>
      </c>
      <c r="E1896" s="70" t="s">
        <v>13</v>
      </c>
      <c r="F1896" s="71">
        <v>4.7</v>
      </c>
      <c r="G1896" s="71">
        <v>1.6666666666666668E-3</v>
      </c>
      <c r="H1896" s="71">
        <v>2E-3</v>
      </c>
      <c r="I1896" s="71">
        <v>2.3333333333333335E-3</v>
      </c>
      <c r="J1896" s="71">
        <v>0</v>
      </c>
      <c r="K1896" s="71">
        <v>1.2333333333333333E-2</v>
      </c>
      <c r="L1896" s="71">
        <v>0</v>
      </c>
      <c r="M1896" s="72">
        <v>1.8333333333333333E-2</v>
      </c>
      <c r="N1896" s="23">
        <v>-0.42163120567375884</v>
      </c>
      <c r="O1896" s="16">
        <v>0.63</v>
      </c>
      <c r="P1896" s="15">
        <v>90</v>
      </c>
      <c r="Q1896" s="15">
        <f>IFERROR(Table37[[#This Row],[Total]]/Table37[[#This Row],[Mins]]*Table37[[#This Row],[Adj mins]],0)</f>
        <v>2.6190476190476191</v>
      </c>
      <c r="R1896" s="15">
        <v>0</v>
      </c>
      <c r="S1896" s="16">
        <v>1</v>
      </c>
      <c r="T1896" s="17">
        <v>0</v>
      </c>
      <c r="U1896" s="16">
        <v>1</v>
      </c>
      <c r="V1896" s="71">
        <v>1</v>
      </c>
      <c r="W1896" s="401" t="str">
        <f>IF(ISNA(MATCH($D1896,'My Squad'!$C$2:$C$16,0)),"","Yes")</f>
        <v/>
      </c>
    </row>
    <row r="1897" spans="1:23" ht="15.75" thickBot="1" x14ac:dyDescent="0.3">
      <c r="A1897" s="577">
        <v>356</v>
      </c>
      <c r="B1897" s="73">
        <v>13</v>
      </c>
      <c r="C1897" s="5" t="s">
        <v>23</v>
      </c>
      <c r="D1897" s="5" t="s">
        <v>251</v>
      </c>
      <c r="E1897" s="70" t="s">
        <v>13</v>
      </c>
      <c r="F1897" s="71">
        <v>4.9000000000000004</v>
      </c>
      <c r="G1897" s="71">
        <v>3.1666666666666669E-2</v>
      </c>
      <c r="H1897" s="71">
        <v>0.03</v>
      </c>
      <c r="I1897" s="71">
        <v>2.4666666666666667E-2</v>
      </c>
      <c r="J1897" s="71">
        <v>0</v>
      </c>
      <c r="K1897" s="71">
        <v>0.22933333333333333</v>
      </c>
      <c r="L1897" s="71">
        <v>1.3666666666666667E-2</v>
      </c>
      <c r="M1897" s="72">
        <v>0.32933333333333331</v>
      </c>
      <c r="N1897" s="23">
        <v>-0.34095238095238095</v>
      </c>
      <c r="O1897" s="16">
        <v>10.77</v>
      </c>
      <c r="P1897" s="15">
        <v>90</v>
      </c>
      <c r="Q1897" s="15">
        <f>IFERROR(Table37[[#This Row],[Total]]/Table37[[#This Row],[Mins]]*Table37[[#This Row],[Adj mins]],0)</f>
        <v>2.7520891364902504</v>
      </c>
      <c r="R1897" s="15">
        <v>1.3</v>
      </c>
      <c r="S1897" s="16">
        <v>19</v>
      </c>
      <c r="T1897" s="17">
        <v>2E-3</v>
      </c>
      <c r="U1897" s="16">
        <v>14</v>
      </c>
      <c r="V1897" s="71">
        <v>2.2999999999999998</v>
      </c>
      <c r="W1897" s="401" t="str">
        <f>IF(ISNA(MATCH($D1897,'My Squad'!$C$2:$C$16,0)),"","Yes")</f>
        <v/>
      </c>
    </row>
    <row r="1898" spans="1:23" ht="15.75" thickBot="1" x14ac:dyDescent="0.3">
      <c r="A1898" s="577">
        <v>360</v>
      </c>
      <c r="B1898" s="73">
        <v>13</v>
      </c>
      <c r="C1898" s="5" t="s">
        <v>23</v>
      </c>
      <c r="D1898" s="5" t="s">
        <v>67</v>
      </c>
      <c r="E1898" s="70" t="s">
        <v>13</v>
      </c>
      <c r="F1898" s="71">
        <v>6.3</v>
      </c>
      <c r="G1898" s="71">
        <v>0</v>
      </c>
      <c r="H1898" s="71">
        <v>0</v>
      </c>
      <c r="I1898" s="71">
        <v>0</v>
      </c>
      <c r="J1898" s="71">
        <v>0</v>
      </c>
      <c r="K1898" s="71">
        <v>0</v>
      </c>
      <c r="L1898" s="71">
        <v>0</v>
      </c>
      <c r="M1898" s="72">
        <v>0</v>
      </c>
      <c r="N1898" s="23">
        <v>-0.31746031746031744</v>
      </c>
      <c r="O1898" s="16">
        <v>0</v>
      </c>
      <c r="P1898" s="15">
        <v>90</v>
      </c>
      <c r="Q1898" s="15">
        <f>IFERROR(Table37[[#This Row],[Total]]/Table37[[#This Row],[Mins]]*Table37[[#This Row],[Adj mins]],0)</f>
        <v>0</v>
      </c>
      <c r="R1898" s="15">
        <v>0.7</v>
      </c>
      <c r="S1898" s="16">
        <v>33</v>
      </c>
      <c r="T1898" s="17">
        <v>9.0000000000000011E-3</v>
      </c>
      <c r="U1898" s="16">
        <v>2</v>
      </c>
      <c r="V1898" s="71">
        <v>1</v>
      </c>
      <c r="W1898" s="401" t="str">
        <f>IF(ISNA(MATCH($D1898,'My Squad'!$C$2:$C$16,0)),"","Yes")</f>
        <v/>
      </c>
    </row>
    <row r="1899" spans="1:23" ht="15.75" thickBot="1" x14ac:dyDescent="0.3">
      <c r="A1899" s="577">
        <v>625</v>
      </c>
      <c r="B1899" s="73">
        <v>13</v>
      </c>
      <c r="C1899" s="5" t="s">
        <v>23</v>
      </c>
      <c r="D1899" s="5" t="s">
        <v>1347</v>
      </c>
      <c r="E1899" s="70" t="s">
        <v>13</v>
      </c>
      <c r="F1899" s="71">
        <v>6.5</v>
      </c>
      <c r="G1899" s="71">
        <v>0.39833333333333332</v>
      </c>
      <c r="H1899" s="71">
        <v>0.33500000000000002</v>
      </c>
      <c r="I1899" s="71">
        <v>0.12766666666666668</v>
      </c>
      <c r="J1899" s="71">
        <v>0</v>
      </c>
      <c r="K1899" s="71">
        <v>1.1783333333333332</v>
      </c>
      <c r="L1899" s="71">
        <v>0.16733333333333333</v>
      </c>
      <c r="M1899" s="72">
        <v>2.2066666666666666</v>
      </c>
      <c r="N1899" s="23">
        <v>3.1794871794871775E-2</v>
      </c>
      <c r="O1899" s="16">
        <v>53.647666666666666</v>
      </c>
      <c r="P1899" s="15">
        <v>90</v>
      </c>
      <c r="Q1899" s="15">
        <f>IFERROR(Table37[[#This Row],[Total]]/Table37[[#This Row],[Mins]]*Table37[[#This Row],[Adj mins]],0)</f>
        <v>3.7019317398085034</v>
      </c>
      <c r="R1899" s="15">
        <v>5.2</v>
      </c>
      <c r="S1899" s="16">
        <v>59</v>
      </c>
      <c r="T1899" s="17">
        <v>6.9999999999999993E-3</v>
      </c>
      <c r="U1899" s="16">
        <v>13</v>
      </c>
      <c r="V1899" s="71">
        <v>1.6</v>
      </c>
      <c r="W1899" s="401" t="str">
        <f>IF(ISNA(MATCH($D1899,'My Squad'!$C$2:$C$16,0)),"","Yes")</f>
        <v/>
      </c>
    </row>
    <row r="1900" spans="1:23" ht="15.75" thickBot="1" x14ac:dyDescent="0.3">
      <c r="A1900" s="577">
        <v>354</v>
      </c>
      <c r="B1900" s="73">
        <v>13</v>
      </c>
      <c r="C1900" s="5" t="s">
        <v>23</v>
      </c>
      <c r="D1900" s="5" t="s">
        <v>245</v>
      </c>
      <c r="E1900" s="70" t="s">
        <v>13</v>
      </c>
      <c r="F1900" s="71">
        <v>5.6</v>
      </c>
      <c r="G1900" s="71">
        <v>0.17833333333333334</v>
      </c>
      <c r="H1900" s="71">
        <v>0.193</v>
      </c>
      <c r="I1900" s="71">
        <v>0.11066666666666666</v>
      </c>
      <c r="J1900" s="71">
        <v>0</v>
      </c>
      <c r="K1900" s="71">
        <v>0.94133333333333336</v>
      </c>
      <c r="L1900" s="71">
        <v>8.0666666666666664E-2</v>
      </c>
      <c r="M1900" s="72">
        <v>1.504</v>
      </c>
      <c r="N1900" s="23">
        <v>-8.8571428571428579E-2</v>
      </c>
      <c r="O1900" s="16">
        <v>49.719000000000001</v>
      </c>
      <c r="P1900" s="15">
        <v>90</v>
      </c>
      <c r="Q1900" s="15">
        <f>IFERROR(Table37[[#This Row],[Total]]/Table37[[#This Row],[Mins]]*Table37[[#This Row],[Adj mins]],0)</f>
        <v>2.7225004525432932</v>
      </c>
      <c r="R1900" s="15">
        <v>7.8</v>
      </c>
      <c r="S1900" s="16">
        <v>78</v>
      </c>
      <c r="T1900" s="17">
        <v>4.2000000000000003E-2</v>
      </c>
      <c r="U1900" s="16">
        <v>40</v>
      </c>
      <c r="V1900" s="71">
        <v>4.4000000000000004</v>
      </c>
      <c r="W1900" s="401" t="str">
        <f>IF(ISNA(MATCH($D1900,'My Squad'!$C$2:$C$16,0)),"","Yes")</f>
        <v/>
      </c>
    </row>
    <row r="1901" spans="1:23" ht="15.75" thickBot="1" x14ac:dyDescent="0.3">
      <c r="A1901" s="577">
        <v>349</v>
      </c>
      <c r="B1901" s="73">
        <v>13</v>
      </c>
      <c r="C1901" s="5" t="s">
        <v>23</v>
      </c>
      <c r="D1901" s="5" t="s">
        <v>32</v>
      </c>
      <c r="E1901" s="70" t="s">
        <v>13</v>
      </c>
      <c r="F1901" s="71">
        <v>6.4</v>
      </c>
      <c r="G1901" s="71">
        <v>0.34166666666666667</v>
      </c>
      <c r="H1901" s="71">
        <v>0.36899999999999999</v>
      </c>
      <c r="I1901" s="71">
        <v>0.12166666666666667</v>
      </c>
      <c r="J1901" s="71">
        <v>0</v>
      </c>
      <c r="K1901" s="71">
        <v>1.0356666666666667</v>
      </c>
      <c r="L1901" s="71">
        <v>0.24066666666666667</v>
      </c>
      <c r="M1901" s="72">
        <v>2.1086666666666667</v>
      </c>
      <c r="N1901" s="23">
        <v>1.697916666666667E-2</v>
      </c>
      <c r="O1901" s="16">
        <v>53.771333333333331</v>
      </c>
      <c r="P1901" s="15">
        <v>90</v>
      </c>
      <c r="Q1901" s="15">
        <f>IFERROR(Table37[[#This Row],[Total]]/Table37[[#This Row],[Mins]]*Table37[[#This Row],[Adj mins]],0)</f>
        <v>3.5293898855647989</v>
      </c>
      <c r="R1901" s="15">
        <v>3.8</v>
      </c>
      <c r="S1901" s="16">
        <v>49</v>
      </c>
      <c r="T1901" s="17">
        <v>3.0000000000000001E-3</v>
      </c>
      <c r="U1901" s="16">
        <v>15</v>
      </c>
      <c r="V1901" s="71">
        <v>2.1</v>
      </c>
      <c r="W1901" s="401" t="str">
        <f>IF(ISNA(MATCH($D1901,'My Squad'!$C$2:$C$16,0)),"","Yes")</f>
        <v/>
      </c>
    </row>
    <row r="1902" spans="1:23" ht="15.75" thickBot="1" x14ac:dyDescent="0.3">
      <c r="A1902" s="577">
        <v>346</v>
      </c>
      <c r="B1902" s="73">
        <v>13</v>
      </c>
      <c r="C1902" s="5" t="s">
        <v>23</v>
      </c>
      <c r="D1902" s="5" t="s">
        <v>339</v>
      </c>
      <c r="E1902" s="70" t="s">
        <v>13</v>
      </c>
      <c r="F1902" s="71">
        <v>6.3</v>
      </c>
      <c r="G1902" s="71">
        <v>0.14000000000000001</v>
      </c>
      <c r="H1902" s="71">
        <v>0.24</v>
      </c>
      <c r="I1902" s="71">
        <v>0.10066666666666667</v>
      </c>
      <c r="J1902" s="71">
        <v>0</v>
      </c>
      <c r="K1902" s="71">
        <v>0.8839999999999999</v>
      </c>
      <c r="L1902" s="71">
        <v>0.111</v>
      </c>
      <c r="M1902" s="72">
        <v>1.4756666666666667</v>
      </c>
      <c r="N1902" s="23">
        <v>-8.3227513227513233E-2</v>
      </c>
      <c r="O1902" s="16">
        <v>42.758000000000003</v>
      </c>
      <c r="P1902" s="15">
        <v>90</v>
      </c>
      <c r="Q1902" s="15">
        <f>IFERROR(Table37[[#This Row],[Total]]/Table37[[#This Row],[Mins]]*Table37[[#This Row],[Adj mins]],0)</f>
        <v>3.1060854109172551</v>
      </c>
      <c r="R1902" s="15">
        <v>4.5</v>
      </c>
      <c r="S1902" s="16">
        <v>57</v>
      </c>
      <c r="T1902" s="17">
        <v>1.9E-2</v>
      </c>
      <c r="U1902" s="16">
        <v>21</v>
      </c>
      <c r="V1902" s="71">
        <v>3</v>
      </c>
      <c r="W1902" s="401" t="str">
        <f>IF(ISNA(MATCH($D1902,'My Squad'!$C$2:$C$16,0)),"","Yes")</f>
        <v/>
      </c>
    </row>
    <row r="1903" spans="1:23" ht="15.75" thickBot="1" x14ac:dyDescent="0.3">
      <c r="A1903" s="577">
        <v>342</v>
      </c>
      <c r="B1903" s="73">
        <v>13</v>
      </c>
      <c r="C1903" s="5" t="s">
        <v>23</v>
      </c>
      <c r="D1903" s="5" t="s">
        <v>48</v>
      </c>
      <c r="E1903" s="70" t="s">
        <v>13</v>
      </c>
      <c r="F1903" s="71">
        <v>6.5</v>
      </c>
      <c r="G1903" s="71">
        <v>0.42333333333333334</v>
      </c>
      <c r="H1903" s="71">
        <v>0.38900000000000001</v>
      </c>
      <c r="I1903" s="71">
        <v>0.17966666666666667</v>
      </c>
      <c r="J1903" s="71">
        <v>0</v>
      </c>
      <c r="K1903" s="71">
        <v>1.5046666666666666</v>
      </c>
      <c r="L1903" s="71">
        <v>0.20533333333333334</v>
      </c>
      <c r="M1903" s="72">
        <v>2.702</v>
      </c>
      <c r="N1903" s="23">
        <v>0.108</v>
      </c>
      <c r="O1903" s="16">
        <v>77.035333333333327</v>
      </c>
      <c r="P1903" s="15">
        <v>90</v>
      </c>
      <c r="Q1903" s="15">
        <f>IFERROR(Table37[[#This Row],[Total]]/Table37[[#This Row],[Mins]]*Table37[[#This Row],[Adj mins]],0)</f>
        <v>3.1567332739089422</v>
      </c>
      <c r="R1903" s="15">
        <v>8.1</v>
      </c>
      <c r="S1903" s="16">
        <v>81</v>
      </c>
      <c r="T1903" s="17">
        <v>5.2999999999999999E-2</v>
      </c>
      <c r="U1903" s="16">
        <v>30</v>
      </c>
      <c r="V1903" s="71">
        <v>3.3</v>
      </c>
      <c r="W1903" s="401" t="str">
        <f>IF(ISNA(MATCH($D1903,'My Squad'!$C$2:$C$16,0)),"","Yes")</f>
        <v/>
      </c>
    </row>
    <row r="1904" spans="1:23" ht="15.75" thickBot="1" x14ac:dyDescent="0.3">
      <c r="A1904" s="577">
        <v>343</v>
      </c>
      <c r="B1904" s="73">
        <v>13</v>
      </c>
      <c r="C1904" s="5" t="s">
        <v>23</v>
      </c>
      <c r="D1904" s="5" t="s">
        <v>262</v>
      </c>
      <c r="E1904" s="70" t="s">
        <v>13</v>
      </c>
      <c r="F1904" s="71">
        <v>4.7</v>
      </c>
      <c r="G1904" s="71">
        <v>0</v>
      </c>
      <c r="H1904" s="71">
        <v>0</v>
      </c>
      <c r="I1904" s="71">
        <v>0</v>
      </c>
      <c r="J1904" s="71">
        <v>0</v>
      </c>
      <c r="K1904" s="71">
        <v>0</v>
      </c>
      <c r="L1904" s="71">
        <v>0</v>
      </c>
      <c r="M1904" s="72">
        <v>0</v>
      </c>
      <c r="N1904" s="23">
        <v>-0.42553191489361702</v>
      </c>
      <c r="O1904" s="16">
        <v>0</v>
      </c>
      <c r="P1904" s="15">
        <v>90</v>
      </c>
      <c r="Q1904" s="15">
        <f>IFERROR(Table37[[#This Row],[Total]]/Table37[[#This Row],[Mins]]*Table37[[#This Row],[Adj mins]],0)</f>
        <v>0</v>
      </c>
      <c r="R1904" s="15">
        <v>0</v>
      </c>
      <c r="S1904" s="16" t="s">
        <v>374</v>
      </c>
      <c r="T1904" s="17">
        <v>1E-3</v>
      </c>
      <c r="U1904" s="16">
        <v>0</v>
      </c>
      <c r="V1904" s="71">
        <v>0</v>
      </c>
      <c r="W1904" s="401" t="str">
        <f>IF(ISNA(MATCH($D1904,'My Squad'!$C$2:$C$16,0)),"","Yes")</f>
        <v/>
      </c>
    </row>
    <row r="1905" spans="1:23" ht="15.75" thickBot="1" x14ac:dyDescent="0.3">
      <c r="A1905" s="577">
        <v>571</v>
      </c>
      <c r="B1905" s="73">
        <v>13</v>
      </c>
      <c r="C1905" s="5" t="s">
        <v>23</v>
      </c>
      <c r="D1905" s="5" t="s">
        <v>653</v>
      </c>
      <c r="E1905" s="70" t="s">
        <v>13</v>
      </c>
      <c r="F1905" s="71">
        <v>6.5</v>
      </c>
      <c r="G1905" s="71">
        <v>5.3333333333333337E-2</v>
      </c>
      <c r="H1905" s="71">
        <v>6.4000000000000001E-2</v>
      </c>
      <c r="I1905" s="71">
        <v>1.6666666666666666E-2</v>
      </c>
      <c r="J1905" s="71">
        <v>0</v>
      </c>
      <c r="K1905" s="71">
        <v>0.11733333333333333</v>
      </c>
      <c r="L1905" s="71">
        <v>3.2000000000000001E-2</v>
      </c>
      <c r="M1905" s="72">
        <v>0.28333333333333333</v>
      </c>
      <c r="N1905" s="23">
        <v>-0.26410256410256411</v>
      </c>
      <c r="O1905" s="16">
        <v>6.6453333333333333</v>
      </c>
      <c r="P1905" s="15">
        <v>90</v>
      </c>
      <c r="Q1905" s="15">
        <f>IFERROR(Table37[[#This Row],[Total]]/Table37[[#This Row],[Mins]]*Table37[[#This Row],[Adj mins]],0)</f>
        <v>3.837279293739968</v>
      </c>
      <c r="R1905" s="15">
        <v>5</v>
      </c>
      <c r="S1905" s="16">
        <v>65</v>
      </c>
      <c r="T1905" s="17">
        <v>1.9E-2</v>
      </c>
      <c r="U1905" s="16">
        <v>26</v>
      </c>
      <c r="V1905" s="71">
        <v>3.7</v>
      </c>
      <c r="W1905" s="401" t="str">
        <f>IF(ISNA(MATCH($D1905,'My Squad'!$C$2:$C$16,0)),"","Yes")</f>
        <v/>
      </c>
    </row>
    <row r="1906" spans="1:23" ht="15.75" thickBot="1" x14ac:dyDescent="0.3">
      <c r="A1906" s="577">
        <v>348</v>
      </c>
      <c r="B1906" s="73">
        <v>13</v>
      </c>
      <c r="C1906" s="5" t="s">
        <v>23</v>
      </c>
      <c r="D1906" s="5" t="s">
        <v>27</v>
      </c>
      <c r="E1906" s="70" t="s">
        <v>13</v>
      </c>
      <c r="F1906" s="71">
        <v>9.3000000000000007</v>
      </c>
      <c r="G1906" s="71">
        <v>1.0149999999999999</v>
      </c>
      <c r="H1906" s="71">
        <v>0.40799999999999997</v>
      </c>
      <c r="I1906" s="71">
        <v>0.17966666666666667</v>
      </c>
      <c r="J1906" s="71">
        <v>0</v>
      </c>
      <c r="K1906" s="71">
        <v>1.6819999999999999</v>
      </c>
      <c r="L1906" s="71">
        <v>0.46766666666666667</v>
      </c>
      <c r="M1906" s="72">
        <v>3.7523333333333335</v>
      </c>
      <c r="N1906" s="23">
        <v>0.18842293906810037</v>
      </c>
      <c r="O1906" s="16">
        <v>78.248000000000005</v>
      </c>
      <c r="P1906" s="15">
        <v>90</v>
      </c>
      <c r="Q1906" s="15">
        <f>IFERROR(Table37[[#This Row],[Total]]/Table37[[#This Row],[Mins]]*Table37[[#This Row],[Adj mins]],0)</f>
        <v>4.3158930579695332</v>
      </c>
      <c r="R1906" s="15">
        <v>3.1</v>
      </c>
      <c r="S1906" s="16">
        <v>47</v>
      </c>
      <c r="T1906" s="17">
        <v>8.199999999999999E-2</v>
      </c>
      <c r="U1906" s="16">
        <v>12</v>
      </c>
      <c r="V1906" s="71">
        <v>2</v>
      </c>
      <c r="W1906" s="401" t="str">
        <f>IF(ISNA(MATCH($D1906,'My Squad'!$C$2:$C$16,0)),"","Yes")</f>
        <v/>
      </c>
    </row>
    <row r="1907" spans="1:23" ht="15.75" thickBot="1" x14ac:dyDescent="0.3">
      <c r="A1907" s="577">
        <v>345</v>
      </c>
      <c r="B1907" s="73">
        <v>13</v>
      </c>
      <c r="C1907" s="5" t="s">
        <v>23</v>
      </c>
      <c r="D1907" s="5" t="s">
        <v>340</v>
      </c>
      <c r="E1907" s="70" t="s">
        <v>13</v>
      </c>
      <c r="F1907" s="71">
        <v>9.4</v>
      </c>
      <c r="G1907" s="71">
        <v>0.66166666666666663</v>
      </c>
      <c r="H1907" s="71">
        <v>0.70099999999999996</v>
      </c>
      <c r="I1907" s="71">
        <v>0.18099999999999999</v>
      </c>
      <c r="J1907" s="71">
        <v>0</v>
      </c>
      <c r="K1907" s="71">
        <v>1.6423333333333334</v>
      </c>
      <c r="L1907" s="71">
        <v>0.36499999999999999</v>
      </c>
      <c r="M1907" s="72">
        <v>3.5510000000000002</v>
      </c>
      <c r="N1907" s="23">
        <v>0.16500000000000001</v>
      </c>
      <c r="O1907" s="16">
        <v>78.022333333333336</v>
      </c>
      <c r="P1907" s="15">
        <v>90</v>
      </c>
      <c r="Q1907" s="15">
        <f>IFERROR(Table37[[#This Row],[Total]]/Table37[[#This Row],[Mins]]*Table37[[#This Row],[Adj mins]],0)</f>
        <v>4.0961348673670361</v>
      </c>
      <c r="R1907" s="15">
        <v>4</v>
      </c>
      <c r="S1907" s="16">
        <v>89</v>
      </c>
      <c r="T1907" s="17">
        <v>3.7999999999999999E-2</v>
      </c>
      <c r="U1907" s="16">
        <v>18</v>
      </c>
      <c r="V1907" s="71">
        <v>4.5</v>
      </c>
      <c r="W1907" s="401" t="str">
        <f>IF(ISNA(MATCH($D1907,'My Squad'!$C$2:$C$16,0)),"","Yes")</f>
        <v/>
      </c>
    </row>
    <row r="1908" spans="1:23" ht="15.75" thickBot="1" x14ac:dyDescent="0.3">
      <c r="A1908" s="577">
        <v>351</v>
      </c>
      <c r="B1908" s="73">
        <v>13</v>
      </c>
      <c r="C1908" s="5" t="s">
        <v>23</v>
      </c>
      <c r="D1908" s="5" t="s">
        <v>24</v>
      </c>
      <c r="E1908" s="70" t="s">
        <v>15</v>
      </c>
      <c r="F1908" s="71">
        <v>15.4</v>
      </c>
      <c r="G1908" s="71">
        <v>2.2373333333333334</v>
      </c>
      <c r="H1908" s="71">
        <v>0.14699999999999999</v>
      </c>
      <c r="I1908" s="71">
        <v>0</v>
      </c>
      <c r="J1908" s="71">
        <v>0</v>
      </c>
      <c r="K1908" s="71">
        <v>1.7733333333333332</v>
      </c>
      <c r="L1908" s="71">
        <v>0.81233333333333335</v>
      </c>
      <c r="M1908" s="72">
        <v>4.97</v>
      </c>
      <c r="N1908" s="23">
        <v>0.19285714285714284</v>
      </c>
      <c r="O1908" s="16">
        <v>86.671666666666667</v>
      </c>
      <c r="P1908" s="15">
        <v>90</v>
      </c>
      <c r="Q1908" s="15">
        <f>IFERROR(Table37[[#This Row],[Total]]/Table37[[#This Row],[Mins]]*Table37[[#This Row],[Adj mins]],0)</f>
        <v>5.1608561044555117</v>
      </c>
      <c r="R1908" s="15">
        <v>9</v>
      </c>
      <c r="S1908" s="16">
        <v>90</v>
      </c>
      <c r="T1908" s="17">
        <v>0.73299999999999998</v>
      </c>
      <c r="U1908" s="16">
        <v>75</v>
      </c>
      <c r="V1908" s="71">
        <v>8.3000000000000007</v>
      </c>
      <c r="W1908" s="401" t="str">
        <f>IF(ISNA(MATCH($D1908,'My Squad'!$C$2:$C$16,0)),"","Yes")</f>
        <v>Yes</v>
      </c>
    </row>
    <row r="1909" spans="1:23" ht="15.75" thickBot="1" x14ac:dyDescent="0.3">
      <c r="A1909" s="577">
        <v>367</v>
      </c>
      <c r="B1909" s="73">
        <v>13</v>
      </c>
      <c r="C1909" s="5" t="s">
        <v>30</v>
      </c>
      <c r="D1909" s="5" t="s">
        <v>263</v>
      </c>
      <c r="E1909" s="70" t="s">
        <v>16</v>
      </c>
      <c r="F1909" s="71">
        <v>4.4000000000000004</v>
      </c>
      <c r="G1909" s="71">
        <v>0</v>
      </c>
      <c r="H1909" s="71">
        <v>1E-3</v>
      </c>
      <c r="I1909" s="71">
        <v>6.0333333333333336E-2</v>
      </c>
      <c r="J1909" s="71">
        <v>2.1666666666666667E-2</v>
      </c>
      <c r="K1909" s="71">
        <v>0.10433333333333333</v>
      </c>
      <c r="L1909" s="71">
        <v>5.3333333333333332E-3</v>
      </c>
      <c r="M1909" s="72">
        <v>0.19266666666666668</v>
      </c>
      <c r="N1909" s="23">
        <v>-0.41075757575757571</v>
      </c>
      <c r="O1909" s="16">
        <v>4.74</v>
      </c>
      <c r="P1909" s="15">
        <v>90</v>
      </c>
      <c r="Q1909" s="15">
        <f>IFERROR(Table37[[#This Row],[Total]]/Table37[[#This Row],[Mins]]*Table37[[#This Row],[Adj mins]],0)</f>
        <v>3.6582278481012662</v>
      </c>
      <c r="R1909" s="15">
        <v>0</v>
      </c>
      <c r="S1909" s="16">
        <v>0</v>
      </c>
      <c r="T1909" s="17">
        <v>1E-3</v>
      </c>
      <c r="U1909" s="16">
        <v>0</v>
      </c>
      <c r="V1909" s="71">
        <v>0</v>
      </c>
      <c r="W1909" s="401" t="str">
        <f>IF(ISNA(MATCH($D1909,'My Squad'!$C$2:$C$16,0)),"","Yes")</f>
        <v/>
      </c>
    </row>
    <row r="1910" spans="1:23" ht="15.75" thickBot="1" x14ac:dyDescent="0.3">
      <c r="A1910" s="577">
        <v>383</v>
      </c>
      <c r="B1910" s="73">
        <v>13</v>
      </c>
      <c r="C1910" s="5" t="s">
        <v>30</v>
      </c>
      <c r="D1910" s="5" t="s">
        <v>71</v>
      </c>
      <c r="E1910" s="70" t="s">
        <v>16</v>
      </c>
      <c r="F1910" s="71">
        <v>5</v>
      </c>
      <c r="G1910" s="71">
        <v>0</v>
      </c>
      <c r="H1910" s="71">
        <v>4.2000000000000003E-2</v>
      </c>
      <c r="I1910" s="71">
        <v>0.91433333333333322</v>
      </c>
      <c r="J1910" s="71">
        <v>0.29233333333333333</v>
      </c>
      <c r="K1910" s="71">
        <v>1.8313333333333333</v>
      </c>
      <c r="L1910" s="71">
        <v>8.4000000000000005E-2</v>
      </c>
      <c r="M1910" s="72">
        <v>3.1640000000000001</v>
      </c>
      <c r="N1910" s="23">
        <v>0.23280000000000003</v>
      </c>
      <c r="O1910" s="16">
        <v>84.876333333333335</v>
      </c>
      <c r="P1910" s="15">
        <v>90</v>
      </c>
      <c r="Q1910" s="15">
        <f>IFERROR(Table37[[#This Row],[Total]]/Table37[[#This Row],[Mins]]*Table37[[#This Row],[Adj mins]],0)</f>
        <v>3.3549988414516809</v>
      </c>
      <c r="R1910" s="15">
        <v>9</v>
      </c>
      <c r="S1910" s="16">
        <v>90</v>
      </c>
      <c r="T1910" s="17">
        <v>7.0999999999999994E-2</v>
      </c>
      <c r="U1910" s="16">
        <v>42</v>
      </c>
      <c r="V1910" s="71">
        <v>4.7</v>
      </c>
      <c r="W1910" s="401" t="str">
        <f>IF(ISNA(MATCH($D1910,'My Squad'!$C$2:$C$16,0)),"","Yes")</f>
        <v/>
      </c>
    </row>
    <row r="1911" spans="1:23" ht="15.75" thickBot="1" x14ac:dyDescent="0.3">
      <c r="A1911" s="577">
        <v>374</v>
      </c>
      <c r="B1911" s="73">
        <v>13</v>
      </c>
      <c r="C1911" s="5" t="s">
        <v>30</v>
      </c>
      <c r="D1911" s="5" t="s">
        <v>654</v>
      </c>
      <c r="E1911" s="70" t="s">
        <v>16</v>
      </c>
      <c r="F1911" s="71">
        <v>4</v>
      </c>
      <c r="G1911" s="71">
        <v>0</v>
      </c>
      <c r="H1911" s="71">
        <v>0</v>
      </c>
      <c r="I1911" s="71">
        <v>2.666666666666667E-3</v>
      </c>
      <c r="J1911" s="71">
        <v>1E-3</v>
      </c>
      <c r="K1911" s="71">
        <v>4.6666666666666671E-3</v>
      </c>
      <c r="L1911" s="71">
        <v>0</v>
      </c>
      <c r="M1911" s="72">
        <v>8.3333333333333332E-3</v>
      </c>
      <c r="N1911" s="23">
        <v>-0.49791666666666667</v>
      </c>
      <c r="O1911" s="16">
        <v>0.21</v>
      </c>
      <c r="P1911" s="15">
        <v>90</v>
      </c>
      <c r="Q1911" s="15">
        <f>IFERROR(Table37[[#This Row],[Total]]/Table37[[#This Row],[Mins]]*Table37[[#This Row],[Adj mins]],0)</f>
        <v>3.5714285714285712</v>
      </c>
      <c r="R1911" s="15">
        <v>0</v>
      </c>
      <c r="S1911" s="16">
        <v>0</v>
      </c>
      <c r="T1911" s="17">
        <v>3.0000000000000001E-3</v>
      </c>
      <c r="U1911" s="16">
        <v>0</v>
      </c>
      <c r="V1911" s="71">
        <v>0</v>
      </c>
      <c r="W1911" s="401" t="str">
        <f>IF(ISNA(MATCH($D1911,'My Squad'!$C$2:$C$16,0)),"","Yes")</f>
        <v/>
      </c>
    </row>
    <row r="1912" spans="1:23" ht="15.75" thickBot="1" x14ac:dyDescent="0.3">
      <c r="A1912" s="577">
        <v>369</v>
      </c>
      <c r="B1912" s="73">
        <v>13</v>
      </c>
      <c r="C1912" s="5" t="s">
        <v>30</v>
      </c>
      <c r="D1912" s="5" t="s">
        <v>146</v>
      </c>
      <c r="E1912" s="70" t="s">
        <v>14</v>
      </c>
      <c r="F1912" s="71">
        <v>5.0999999999999996</v>
      </c>
      <c r="G1912" s="71">
        <v>0.38600000000000001</v>
      </c>
      <c r="H1912" s="71">
        <v>0.376</v>
      </c>
      <c r="I1912" s="71">
        <v>0.75600000000000012</v>
      </c>
      <c r="J1912" s="71">
        <v>0</v>
      </c>
      <c r="K1912" s="71">
        <v>1.3743333333333332</v>
      </c>
      <c r="L1912" s="71">
        <v>0.38633333333333331</v>
      </c>
      <c r="M1912" s="72">
        <v>3.2786666666666666</v>
      </c>
      <c r="N1912" s="23">
        <v>0.25071895424836604</v>
      </c>
      <c r="O1912" s="16">
        <v>69.646000000000001</v>
      </c>
      <c r="P1912" s="15">
        <v>90</v>
      </c>
      <c r="Q1912" s="15">
        <f>IFERROR(Table37[[#This Row],[Total]]/Table37[[#This Row],[Mins]]*Table37[[#This Row],[Adj mins]],0)</f>
        <v>4.2368549521867731</v>
      </c>
      <c r="R1912" s="15">
        <v>9</v>
      </c>
      <c r="S1912" s="16">
        <v>90</v>
      </c>
      <c r="T1912" s="17">
        <v>0.10099999999999999</v>
      </c>
      <c r="U1912" s="16">
        <v>37</v>
      </c>
      <c r="V1912" s="71">
        <v>4.0999999999999996</v>
      </c>
      <c r="W1912" s="401" t="str">
        <f>IF(ISNA(MATCH($D1912,'My Squad'!$C$2:$C$16,0)),"","Yes")</f>
        <v/>
      </c>
    </row>
    <row r="1913" spans="1:23" ht="15.75" thickBot="1" x14ac:dyDescent="0.3">
      <c r="A1913" s="577">
        <v>377</v>
      </c>
      <c r="B1913" s="73">
        <v>13</v>
      </c>
      <c r="C1913" s="5" t="s">
        <v>30</v>
      </c>
      <c r="D1913" s="5" t="s">
        <v>134</v>
      </c>
      <c r="E1913" s="70" t="s">
        <v>14</v>
      </c>
      <c r="F1913" s="71">
        <v>4.9000000000000004</v>
      </c>
      <c r="G1913" s="71">
        <v>9.4E-2</v>
      </c>
      <c r="H1913" s="71">
        <v>1.4E-2</v>
      </c>
      <c r="I1913" s="71">
        <v>0.14366666666666666</v>
      </c>
      <c r="J1913" s="71">
        <v>0</v>
      </c>
      <c r="K1913" s="71">
        <v>0.22199999999999998</v>
      </c>
      <c r="L1913" s="71">
        <v>3.6333333333333336E-2</v>
      </c>
      <c r="M1913" s="72">
        <v>0.51</v>
      </c>
      <c r="N1913" s="23">
        <v>-0.30408163265306121</v>
      </c>
      <c r="O1913" s="16">
        <v>11.968333333333334</v>
      </c>
      <c r="P1913" s="15">
        <v>90</v>
      </c>
      <c r="Q1913" s="15">
        <f>IFERROR(Table37[[#This Row],[Total]]/Table37[[#This Row],[Mins]]*Table37[[#This Row],[Adj mins]],0)</f>
        <v>3.8351204567608965</v>
      </c>
      <c r="R1913" s="15">
        <v>2.7</v>
      </c>
      <c r="S1913" s="16">
        <v>48</v>
      </c>
      <c r="T1913" s="17">
        <v>5.0000000000000001E-3</v>
      </c>
      <c r="U1913" s="16">
        <v>8</v>
      </c>
      <c r="V1913" s="71">
        <v>1.6</v>
      </c>
      <c r="W1913" s="401" t="str">
        <f>IF(ISNA(MATCH($D1913,'My Squad'!$C$2:$C$16,0)),"","Yes")</f>
        <v/>
      </c>
    </row>
    <row r="1914" spans="1:23" ht="15.75" thickBot="1" x14ac:dyDescent="0.3">
      <c r="A1914" s="577">
        <v>371</v>
      </c>
      <c r="B1914" s="73">
        <v>13</v>
      </c>
      <c r="C1914" s="5" t="s">
        <v>30</v>
      </c>
      <c r="D1914" s="5" t="s">
        <v>277</v>
      </c>
      <c r="E1914" s="70" t="s">
        <v>14</v>
      </c>
      <c r="F1914" s="71">
        <v>4.4000000000000004</v>
      </c>
      <c r="G1914" s="71">
        <v>2E-3</v>
      </c>
      <c r="H1914" s="71">
        <v>6.0000000000000001E-3</v>
      </c>
      <c r="I1914" s="71">
        <v>4.6666666666666662E-2</v>
      </c>
      <c r="J1914" s="71">
        <v>0</v>
      </c>
      <c r="K1914" s="71">
        <v>8.3333333333333343E-2</v>
      </c>
      <c r="L1914" s="71">
        <v>8.3333333333333332E-3</v>
      </c>
      <c r="M1914" s="72">
        <v>0.14633333333333334</v>
      </c>
      <c r="N1914" s="23">
        <v>-0.42128787878787871</v>
      </c>
      <c r="O1914" s="16">
        <v>4.1310000000000002</v>
      </c>
      <c r="P1914" s="15">
        <v>90</v>
      </c>
      <c r="Q1914" s="15">
        <f>IFERROR(Table37[[#This Row],[Total]]/Table37[[#This Row],[Mins]]*Table37[[#This Row],[Adj mins]],0)</f>
        <v>3.1880900508351488</v>
      </c>
      <c r="R1914" s="15">
        <v>2.2000000000000002</v>
      </c>
      <c r="S1914" s="16">
        <v>50</v>
      </c>
      <c r="T1914" s="17">
        <v>1E-3</v>
      </c>
      <c r="U1914" s="16">
        <v>12</v>
      </c>
      <c r="V1914" s="71">
        <v>3</v>
      </c>
      <c r="W1914" s="401" t="str">
        <f>IF(ISNA(MATCH($D1914,'My Squad'!$C$2:$C$16,0)),"","Yes")</f>
        <v/>
      </c>
    </row>
    <row r="1915" spans="1:23" ht="15.75" thickBot="1" x14ac:dyDescent="0.3">
      <c r="A1915" s="577">
        <v>380</v>
      </c>
      <c r="B1915" s="73">
        <v>13</v>
      </c>
      <c r="C1915" s="5" t="s">
        <v>30</v>
      </c>
      <c r="D1915" s="5" t="s">
        <v>341</v>
      </c>
      <c r="E1915" s="70" t="s">
        <v>14</v>
      </c>
      <c r="F1915" s="71">
        <v>4.4000000000000004</v>
      </c>
      <c r="G1915" s="71">
        <v>0.48799999999999999</v>
      </c>
      <c r="H1915" s="71">
        <v>0.153</v>
      </c>
      <c r="I1915" s="71">
        <v>0.86966666666666681</v>
      </c>
      <c r="J1915" s="71">
        <v>0</v>
      </c>
      <c r="K1915" s="71">
        <v>1.5193333333333334</v>
      </c>
      <c r="L1915" s="71">
        <v>0.26</v>
      </c>
      <c r="M1915" s="72">
        <v>3.29</v>
      </c>
      <c r="N1915" s="23">
        <v>0.29318181818181815</v>
      </c>
      <c r="O1915" s="16">
        <v>80.75533333333334</v>
      </c>
      <c r="P1915" s="15">
        <v>90</v>
      </c>
      <c r="Q1915" s="15">
        <f>IFERROR(Table37[[#This Row],[Total]]/Table37[[#This Row],[Mins]]*Table37[[#This Row],[Adj mins]],0)</f>
        <v>3.6666308933156118</v>
      </c>
      <c r="R1915" s="15">
        <v>7.8</v>
      </c>
      <c r="S1915" s="16">
        <v>88</v>
      </c>
      <c r="T1915" s="17">
        <v>4.2999999999999997E-2</v>
      </c>
      <c r="U1915" s="16">
        <v>22</v>
      </c>
      <c r="V1915" s="71">
        <v>2.8</v>
      </c>
      <c r="W1915" s="401" t="str">
        <f>IF(ISNA(MATCH($D1915,'My Squad'!$C$2:$C$16,0)),"","Yes")</f>
        <v/>
      </c>
    </row>
    <row r="1916" spans="1:23" ht="15.75" thickBot="1" x14ac:dyDescent="0.3">
      <c r="A1916" s="577">
        <v>387</v>
      </c>
      <c r="B1916" s="73">
        <v>13</v>
      </c>
      <c r="C1916" s="5" t="s">
        <v>30</v>
      </c>
      <c r="D1916" s="5" t="s">
        <v>101</v>
      </c>
      <c r="E1916" s="70" t="s">
        <v>14</v>
      </c>
      <c r="F1916" s="71">
        <v>4.9000000000000004</v>
      </c>
      <c r="G1916" s="71">
        <v>4.8000000000000001E-2</v>
      </c>
      <c r="H1916" s="71">
        <v>0.16600000000000001</v>
      </c>
      <c r="I1916" s="71">
        <v>0.24299999999999999</v>
      </c>
      <c r="J1916" s="71">
        <v>0</v>
      </c>
      <c r="K1916" s="71">
        <v>0.372</v>
      </c>
      <c r="L1916" s="71">
        <v>9.7333333333333327E-2</v>
      </c>
      <c r="M1916" s="72">
        <v>0.92633333333333334</v>
      </c>
      <c r="N1916" s="23">
        <v>-0.21911564625850335</v>
      </c>
      <c r="O1916" s="16">
        <v>21.070666666666668</v>
      </c>
      <c r="P1916" s="15">
        <v>90</v>
      </c>
      <c r="Q1916" s="15">
        <f>IFERROR(Table37[[#This Row],[Total]]/Table37[[#This Row],[Mins]]*Table37[[#This Row],[Adj mins]],0)</f>
        <v>3.9566854394735174</v>
      </c>
      <c r="R1916" s="15">
        <v>0</v>
      </c>
      <c r="S1916" s="16" t="s">
        <v>374</v>
      </c>
      <c r="T1916" s="17">
        <v>2E-3</v>
      </c>
      <c r="U1916" s="16">
        <v>0</v>
      </c>
      <c r="V1916" s="71">
        <v>0</v>
      </c>
      <c r="W1916" s="401" t="str">
        <f>IF(ISNA(MATCH($D1916,'My Squad'!$C$2:$C$16,0)),"","Yes")</f>
        <v/>
      </c>
    </row>
    <row r="1917" spans="1:23" ht="15.75" thickBot="1" x14ac:dyDescent="0.3">
      <c r="A1917" s="577">
        <v>572</v>
      </c>
      <c r="B1917" s="73">
        <v>13</v>
      </c>
      <c r="C1917" s="5" t="s">
        <v>30</v>
      </c>
      <c r="D1917" s="5" t="s">
        <v>655</v>
      </c>
      <c r="E1917" s="70" t="s">
        <v>14</v>
      </c>
      <c r="F1917" s="71">
        <v>4.3</v>
      </c>
      <c r="G1917" s="71">
        <v>7.5999999999999998E-2</v>
      </c>
      <c r="H1917" s="71">
        <v>4.2999999999999997E-2</v>
      </c>
      <c r="I1917" s="71">
        <v>0.23233333333333336</v>
      </c>
      <c r="J1917" s="71">
        <v>0</v>
      </c>
      <c r="K1917" s="71">
        <v>0.377</v>
      </c>
      <c r="L1917" s="71">
        <v>6.2333333333333331E-2</v>
      </c>
      <c r="M1917" s="72">
        <v>0.79066666666666663</v>
      </c>
      <c r="N1917" s="23">
        <v>-0.28124031007751937</v>
      </c>
      <c r="O1917" s="16">
        <v>19.190000000000001</v>
      </c>
      <c r="P1917" s="15">
        <v>90</v>
      </c>
      <c r="Q1917" s="15">
        <f>IFERROR(Table37[[#This Row],[Total]]/Table37[[#This Row],[Mins]]*Table37[[#This Row],[Adj mins]],0)</f>
        <v>3.7081813444502338</v>
      </c>
      <c r="R1917" s="15">
        <v>0</v>
      </c>
      <c r="S1917" s="16" t="s">
        <v>374</v>
      </c>
      <c r="T1917" s="17">
        <v>1E-3</v>
      </c>
      <c r="U1917" s="16">
        <v>0</v>
      </c>
      <c r="V1917" s="71">
        <v>0</v>
      </c>
      <c r="W1917" s="401" t="str">
        <f>IF(ISNA(MATCH($D1917,'My Squad'!$C$2:$C$16,0)),"","Yes")</f>
        <v/>
      </c>
    </row>
    <row r="1918" spans="1:23" ht="15.75" thickBot="1" x14ac:dyDescent="0.3">
      <c r="A1918" s="577">
        <v>379</v>
      </c>
      <c r="B1918" s="73">
        <v>13</v>
      </c>
      <c r="C1918" s="5" t="s">
        <v>30</v>
      </c>
      <c r="D1918" s="5" t="s">
        <v>342</v>
      </c>
      <c r="E1918" s="70" t="s">
        <v>14</v>
      </c>
      <c r="F1918" s="71">
        <v>4.4000000000000004</v>
      </c>
      <c r="G1918" s="71">
        <v>2E-3</v>
      </c>
      <c r="H1918" s="71">
        <v>4.0000000000000001E-3</v>
      </c>
      <c r="I1918" s="71">
        <v>2.4E-2</v>
      </c>
      <c r="J1918" s="71">
        <v>0</v>
      </c>
      <c r="K1918" s="71">
        <v>3.266666666666667E-2</v>
      </c>
      <c r="L1918" s="71">
        <v>1.0999999999999999E-2</v>
      </c>
      <c r="M1918" s="72">
        <v>7.3666666666666672E-2</v>
      </c>
      <c r="N1918" s="23">
        <v>-0.43780303030303025</v>
      </c>
      <c r="O1918" s="16">
        <v>1.74</v>
      </c>
      <c r="P1918" s="15">
        <v>90</v>
      </c>
      <c r="Q1918" s="15">
        <f>IFERROR(Table37[[#This Row],[Total]]/Table37[[#This Row],[Mins]]*Table37[[#This Row],[Adj mins]],0)</f>
        <v>3.8103448275862069</v>
      </c>
      <c r="R1918" s="15">
        <v>0</v>
      </c>
      <c r="S1918" s="16" t="s">
        <v>374</v>
      </c>
      <c r="T1918" s="17">
        <v>0</v>
      </c>
      <c r="U1918" s="16">
        <v>0</v>
      </c>
      <c r="V1918" s="71">
        <v>0</v>
      </c>
      <c r="W1918" s="401" t="str">
        <f>IF(ISNA(MATCH($D1918,'My Squad'!$C$2:$C$16,0)),"","Yes")</f>
        <v/>
      </c>
    </row>
    <row r="1919" spans="1:23" ht="15.75" thickBot="1" x14ac:dyDescent="0.3">
      <c r="A1919" s="577">
        <v>376</v>
      </c>
      <c r="B1919" s="73">
        <v>13</v>
      </c>
      <c r="C1919" s="5" t="s">
        <v>30</v>
      </c>
      <c r="D1919" s="5" t="s">
        <v>240</v>
      </c>
      <c r="E1919" s="70" t="s">
        <v>14</v>
      </c>
      <c r="F1919" s="71">
        <v>4.3</v>
      </c>
      <c r="G1919" s="71">
        <v>6.0000000000000001E-3</v>
      </c>
      <c r="H1919" s="71">
        <v>7.0000000000000001E-3</v>
      </c>
      <c r="I1919" s="71">
        <v>2.1999999999999999E-2</v>
      </c>
      <c r="J1919" s="71">
        <v>0</v>
      </c>
      <c r="K1919" s="71">
        <v>4.2666666666666665E-2</v>
      </c>
      <c r="L1919" s="71">
        <v>7.0000000000000001E-3</v>
      </c>
      <c r="M1919" s="72">
        <v>8.4666666666666668E-2</v>
      </c>
      <c r="N1919" s="23">
        <v>-0.44542635658914731</v>
      </c>
      <c r="O1919" s="16">
        <v>2.0786666666666669</v>
      </c>
      <c r="P1919" s="15">
        <v>90</v>
      </c>
      <c r="Q1919" s="15">
        <f>IFERROR(Table37[[#This Row],[Total]]/Table37[[#This Row],[Mins]]*Table37[[#This Row],[Adj mins]],0)</f>
        <v>3.6658114175753687</v>
      </c>
      <c r="R1919" s="15">
        <v>0.6</v>
      </c>
      <c r="S1919" s="16">
        <v>18</v>
      </c>
      <c r="T1919" s="17">
        <v>1E-3</v>
      </c>
      <c r="U1919" s="16">
        <v>2</v>
      </c>
      <c r="V1919" s="71">
        <v>0.7</v>
      </c>
      <c r="W1919" s="401" t="str">
        <f>IF(ISNA(MATCH($D1919,'My Squad'!$C$2:$C$16,0)),"","Yes")</f>
        <v/>
      </c>
    </row>
    <row r="1920" spans="1:23" ht="15.75" thickBot="1" x14ac:dyDescent="0.3">
      <c r="A1920" s="577">
        <v>593</v>
      </c>
      <c r="B1920" s="73">
        <v>13</v>
      </c>
      <c r="C1920" s="5" t="s">
        <v>30</v>
      </c>
      <c r="D1920" s="5" t="s">
        <v>1255</v>
      </c>
      <c r="E1920" s="70" t="s">
        <v>14</v>
      </c>
      <c r="F1920" s="71">
        <v>5</v>
      </c>
      <c r="G1920" s="71">
        <v>0.85</v>
      </c>
      <c r="H1920" s="71">
        <v>9.0999999999999998E-2</v>
      </c>
      <c r="I1920" s="71">
        <v>0.63500000000000001</v>
      </c>
      <c r="J1920" s="71">
        <v>0</v>
      </c>
      <c r="K1920" s="71">
        <v>1.1283333333333332</v>
      </c>
      <c r="L1920" s="71">
        <v>0.26633333333333331</v>
      </c>
      <c r="M1920" s="72">
        <v>2.9706666666666668</v>
      </c>
      <c r="N1920" s="23">
        <v>0.19413333333333335</v>
      </c>
      <c r="O1920" s="16">
        <v>60.61933333333333</v>
      </c>
      <c r="P1920" s="15">
        <v>90</v>
      </c>
      <c r="Q1920" s="15">
        <f>IFERROR(Table37[[#This Row],[Total]]/Table37[[#This Row],[Mins]]*Table37[[#This Row],[Adj mins]],0)</f>
        <v>4.4104741061707493</v>
      </c>
      <c r="R1920" s="15">
        <v>6.5</v>
      </c>
      <c r="S1920" s="16">
        <v>65</v>
      </c>
      <c r="T1920" s="17">
        <v>4.7E-2</v>
      </c>
      <c r="U1920" s="16">
        <v>27</v>
      </c>
      <c r="V1920" s="71">
        <v>3</v>
      </c>
      <c r="W1920" s="401" t="str">
        <f>IF(ISNA(MATCH($D1920,'My Squad'!$C$2:$C$16,0)),"","Yes")</f>
        <v/>
      </c>
    </row>
    <row r="1921" spans="1:23" ht="15.75" thickBot="1" x14ac:dyDescent="0.3">
      <c r="A1921" s="577">
        <v>594</v>
      </c>
      <c r="B1921" s="73">
        <v>13</v>
      </c>
      <c r="C1921" s="5" t="s">
        <v>30</v>
      </c>
      <c r="D1921" s="5" t="s">
        <v>1256</v>
      </c>
      <c r="E1921" s="70" t="s">
        <v>14</v>
      </c>
      <c r="F1921" s="71">
        <v>4.5999999999999996</v>
      </c>
      <c r="G1921" s="71">
        <v>0.22</v>
      </c>
      <c r="H1921" s="71">
        <v>0.32</v>
      </c>
      <c r="I1921" s="71">
        <v>0.91966666666666674</v>
      </c>
      <c r="J1921" s="71">
        <v>0</v>
      </c>
      <c r="K1921" s="71">
        <v>1.766</v>
      </c>
      <c r="L1921" s="71">
        <v>0.25733333333333336</v>
      </c>
      <c r="M1921" s="72">
        <v>3.4830000000000001</v>
      </c>
      <c r="N1921" s="23">
        <v>0.32239130434782615</v>
      </c>
      <c r="O1921" s="16">
        <v>86.414666666666662</v>
      </c>
      <c r="P1921" s="15">
        <v>90</v>
      </c>
      <c r="Q1921" s="15">
        <f>IFERROR(Table37[[#This Row],[Total]]/Table37[[#This Row],[Mins]]*Table37[[#This Row],[Adj mins]],0)</f>
        <v>3.6275092191140392</v>
      </c>
      <c r="R1921" s="15">
        <v>7.1</v>
      </c>
      <c r="S1921" s="16">
        <v>71</v>
      </c>
      <c r="T1921" s="17">
        <v>0.125</v>
      </c>
      <c r="U1921" s="16">
        <v>29</v>
      </c>
      <c r="V1921" s="71">
        <v>3.2</v>
      </c>
      <c r="W1921" s="401" t="str">
        <f>IF(ISNA(MATCH($D1921,'My Squad'!$C$2:$C$16,0)),"","Yes")</f>
        <v/>
      </c>
    </row>
    <row r="1922" spans="1:23" ht="15.75" thickBot="1" x14ac:dyDescent="0.3">
      <c r="A1922" s="577">
        <v>372</v>
      </c>
      <c r="B1922" s="73">
        <v>13</v>
      </c>
      <c r="C1922" s="5" t="s">
        <v>30</v>
      </c>
      <c r="D1922" s="5" t="s">
        <v>137</v>
      </c>
      <c r="E1922" s="70" t="s">
        <v>13</v>
      </c>
      <c r="F1922" s="71">
        <v>6.2</v>
      </c>
      <c r="G1922" s="71">
        <v>0.96166666666666667</v>
      </c>
      <c r="H1922" s="71">
        <v>0.18</v>
      </c>
      <c r="I1922" s="71">
        <v>0.115</v>
      </c>
      <c r="J1922" s="71">
        <v>0</v>
      </c>
      <c r="K1922" s="71">
        <v>0.67033333333333323</v>
      </c>
      <c r="L1922" s="71">
        <v>0.29333333333333333</v>
      </c>
      <c r="M1922" s="72">
        <v>2.2203333333333335</v>
      </c>
      <c r="N1922" s="23">
        <v>3.5537634408602178E-2</v>
      </c>
      <c r="O1922" s="16">
        <v>33.119666666666667</v>
      </c>
      <c r="P1922" s="15">
        <v>90</v>
      </c>
      <c r="Q1922" s="15">
        <f>IFERROR(Table37[[#This Row],[Total]]/Table37[[#This Row],[Mins]]*Table37[[#This Row],[Adj mins]],0)</f>
        <v>6.0335752171418795</v>
      </c>
      <c r="R1922" s="15">
        <v>6.6</v>
      </c>
      <c r="S1922" s="16">
        <v>66</v>
      </c>
      <c r="T1922" s="17">
        <v>8.8000000000000009E-2</v>
      </c>
      <c r="U1922" s="16">
        <v>32</v>
      </c>
      <c r="V1922" s="71">
        <v>3.6</v>
      </c>
      <c r="W1922" s="401" t="str">
        <f>IF(ISNA(MATCH($D1922,'My Squad'!$C$2:$C$16,0)),"","Yes")</f>
        <v/>
      </c>
    </row>
    <row r="1923" spans="1:23" ht="15.75" thickBot="1" x14ac:dyDescent="0.3">
      <c r="A1923" s="577">
        <v>364</v>
      </c>
      <c r="B1923" s="73">
        <v>13</v>
      </c>
      <c r="C1923" s="5" t="s">
        <v>30</v>
      </c>
      <c r="D1923" s="5" t="s">
        <v>343</v>
      </c>
      <c r="E1923" s="70" t="s">
        <v>13</v>
      </c>
      <c r="F1923" s="71">
        <v>4.9000000000000004</v>
      </c>
      <c r="G1923" s="71">
        <v>0.53500000000000003</v>
      </c>
      <c r="H1923" s="71">
        <v>0.70299999999999996</v>
      </c>
      <c r="I1923" s="71">
        <v>0.214</v>
      </c>
      <c r="J1923" s="71">
        <v>0</v>
      </c>
      <c r="K1923" s="71">
        <v>1.1446666666666667</v>
      </c>
      <c r="L1923" s="71">
        <v>0.26533333333333331</v>
      </c>
      <c r="M1923" s="72">
        <v>2.8620000000000001</v>
      </c>
      <c r="N1923" s="23">
        <v>0.17591836734693878</v>
      </c>
      <c r="O1923" s="16">
        <v>59.318333333333335</v>
      </c>
      <c r="P1923" s="15">
        <v>90</v>
      </c>
      <c r="Q1923" s="15">
        <f>IFERROR(Table37[[#This Row],[Total]]/Table37[[#This Row],[Mins]]*Table37[[#This Row],[Adj mins]],0)</f>
        <v>4.3423337360568679</v>
      </c>
      <c r="R1923" s="15">
        <v>4.2</v>
      </c>
      <c r="S1923" s="16">
        <v>53</v>
      </c>
      <c r="T1923" s="17">
        <v>2.8999999999999998E-2</v>
      </c>
      <c r="U1923" s="16">
        <v>21</v>
      </c>
      <c r="V1923" s="71">
        <v>3</v>
      </c>
      <c r="W1923" s="401" t="str">
        <f>IF(ISNA(MATCH($D1923,'My Squad'!$C$2:$C$16,0)),"","Yes")</f>
        <v/>
      </c>
    </row>
    <row r="1924" spans="1:23" ht="15.75" thickBot="1" x14ac:dyDescent="0.3">
      <c r="A1924" s="577">
        <v>365</v>
      </c>
      <c r="B1924" s="73">
        <v>13</v>
      </c>
      <c r="C1924" s="5" t="s">
        <v>30</v>
      </c>
      <c r="D1924" s="5" t="s">
        <v>114</v>
      </c>
      <c r="E1924" s="70" t="s">
        <v>13</v>
      </c>
      <c r="F1924" s="71">
        <v>5.7</v>
      </c>
      <c r="G1924" s="71">
        <v>0.23499999999999999</v>
      </c>
      <c r="H1924" s="71">
        <v>7.4999999999999997E-2</v>
      </c>
      <c r="I1924" s="71">
        <v>3.9333333333333331E-2</v>
      </c>
      <c r="J1924" s="71">
        <v>0</v>
      </c>
      <c r="K1924" s="71">
        <v>0.20533333333333331</v>
      </c>
      <c r="L1924" s="71">
        <v>6.2666666666666662E-2</v>
      </c>
      <c r="M1924" s="72">
        <v>0.61733333333333329</v>
      </c>
      <c r="N1924" s="23">
        <v>-0.24257309941520469</v>
      </c>
      <c r="O1924" s="16">
        <v>10.401666666666667</v>
      </c>
      <c r="P1924" s="15">
        <v>90</v>
      </c>
      <c r="Q1924" s="15">
        <f>IFERROR(Table37[[#This Row],[Total]]/Table37[[#This Row],[Mins]]*Table37[[#This Row],[Adj mins]],0)</f>
        <v>5.3414516904342246</v>
      </c>
      <c r="R1924" s="15">
        <v>0.3</v>
      </c>
      <c r="S1924" s="16">
        <v>14</v>
      </c>
      <c r="T1924" s="17">
        <v>2E-3</v>
      </c>
      <c r="U1924" s="16">
        <v>2</v>
      </c>
      <c r="V1924" s="71">
        <v>1</v>
      </c>
      <c r="W1924" s="401" t="str">
        <f>IF(ISNA(MATCH($D1924,'My Squad'!$C$2:$C$16,0)),"","Yes")</f>
        <v/>
      </c>
    </row>
    <row r="1925" spans="1:23" ht="15.75" thickBot="1" x14ac:dyDescent="0.3">
      <c r="A1925" s="577">
        <v>366</v>
      </c>
      <c r="B1925" s="73">
        <v>13</v>
      </c>
      <c r="C1925" s="5" t="s">
        <v>30</v>
      </c>
      <c r="D1925" s="5" t="s">
        <v>31</v>
      </c>
      <c r="E1925" s="70" t="s">
        <v>13</v>
      </c>
      <c r="F1925" s="71">
        <v>8.1999999999999993</v>
      </c>
      <c r="G1925" s="71">
        <v>1.9983333333333333</v>
      </c>
      <c r="H1925" s="71">
        <v>0.90200000000000002</v>
      </c>
      <c r="I1925" s="71">
        <v>0.312</v>
      </c>
      <c r="J1925" s="71">
        <v>0</v>
      </c>
      <c r="K1925" s="71">
        <v>1.6236666666666666</v>
      </c>
      <c r="L1925" s="71">
        <v>0.78933333333333333</v>
      </c>
      <c r="M1925" s="72">
        <v>5.6253333333333337</v>
      </c>
      <c r="N1925" s="23">
        <v>0.44211382113821146</v>
      </c>
      <c r="O1925" s="16">
        <v>86.277000000000001</v>
      </c>
      <c r="P1925" s="15">
        <v>90</v>
      </c>
      <c r="Q1925" s="15">
        <f>IFERROR(Table37[[#This Row],[Total]]/Table37[[#This Row],[Mins]]*Table37[[#This Row],[Adj mins]],0)</f>
        <v>5.8680760805313117</v>
      </c>
      <c r="R1925" s="15">
        <v>8.3000000000000007</v>
      </c>
      <c r="S1925" s="16">
        <v>83</v>
      </c>
      <c r="T1925" s="17">
        <v>6.6000000000000003E-2</v>
      </c>
      <c r="U1925" s="16">
        <v>23</v>
      </c>
      <c r="V1925" s="71">
        <v>2.6</v>
      </c>
      <c r="W1925" s="401" t="str">
        <f>IF(ISNA(MATCH($D1925,'My Squad'!$C$2:$C$16,0)),"","Yes")</f>
        <v>Yes</v>
      </c>
    </row>
    <row r="1926" spans="1:23" ht="15.75" thickBot="1" x14ac:dyDescent="0.3">
      <c r="A1926" s="577">
        <v>652</v>
      </c>
      <c r="B1926" s="73">
        <v>13</v>
      </c>
      <c r="C1926" s="5" t="s">
        <v>30</v>
      </c>
      <c r="D1926" s="5" t="s">
        <v>1533</v>
      </c>
      <c r="E1926" s="70" t="s">
        <v>13</v>
      </c>
      <c r="F1926" s="71">
        <v>4.9000000000000004</v>
      </c>
      <c r="G1926" s="71">
        <v>0.15833333333333333</v>
      </c>
      <c r="H1926" s="71">
        <v>0.11899999999999999</v>
      </c>
      <c r="I1926" s="71">
        <v>6.433333333333334E-2</v>
      </c>
      <c r="J1926" s="71">
        <v>0</v>
      </c>
      <c r="K1926" s="71">
        <v>0.36666666666666664</v>
      </c>
      <c r="L1926" s="71">
        <v>5.3999999999999999E-2</v>
      </c>
      <c r="M1926" s="72">
        <v>0.76233333333333331</v>
      </c>
      <c r="N1926" s="23">
        <v>-0.25258503401360544</v>
      </c>
      <c r="O1926" s="16">
        <v>18.355</v>
      </c>
      <c r="P1926" s="15">
        <v>90</v>
      </c>
      <c r="Q1926" s="15">
        <f>IFERROR(Table37[[#This Row],[Total]]/Table37[[#This Row],[Mins]]*Table37[[#This Row],[Adj mins]],0)</f>
        <v>3.7379460637428492</v>
      </c>
      <c r="R1926" s="15">
        <v>1.2</v>
      </c>
      <c r="S1926" s="16">
        <v>27</v>
      </c>
      <c r="T1926" s="17">
        <v>1E-3</v>
      </c>
      <c r="U1926" s="16">
        <v>4</v>
      </c>
      <c r="V1926" s="71">
        <v>1</v>
      </c>
      <c r="W1926" s="401" t="str">
        <f>IF(ISNA(MATCH($D1926,'My Squad'!$C$2:$C$16,0)),"","Yes")</f>
        <v/>
      </c>
    </row>
    <row r="1927" spans="1:23" ht="15.75" thickBot="1" x14ac:dyDescent="0.3">
      <c r="A1927" s="577">
        <v>368</v>
      </c>
      <c r="B1927" s="73">
        <v>13</v>
      </c>
      <c r="C1927" s="5" t="s">
        <v>30</v>
      </c>
      <c r="D1927" s="5" t="s">
        <v>344</v>
      </c>
      <c r="E1927" s="70" t="s">
        <v>13</v>
      </c>
      <c r="F1927" s="71">
        <v>4.8</v>
      </c>
      <c r="G1927" s="71">
        <v>0.24166666666666667</v>
      </c>
      <c r="H1927" s="71">
        <v>0.19700000000000001</v>
      </c>
      <c r="I1927" s="71">
        <v>6.9666666666666668E-2</v>
      </c>
      <c r="J1927" s="71">
        <v>0</v>
      </c>
      <c r="K1927" s="71">
        <v>0.378</v>
      </c>
      <c r="L1927" s="71">
        <v>0.15433333333333332</v>
      </c>
      <c r="M1927" s="72">
        <v>1.0406666666666666</v>
      </c>
      <c r="N1927" s="23">
        <v>-0.19986111111111113</v>
      </c>
      <c r="O1927" s="16">
        <v>19.420000000000002</v>
      </c>
      <c r="P1927" s="15">
        <v>90</v>
      </c>
      <c r="Q1927" s="15">
        <f>IFERROR(Table37[[#This Row],[Total]]/Table37[[#This Row],[Mins]]*Table37[[#This Row],[Adj mins]],0)</f>
        <v>4.8228630278063847</v>
      </c>
      <c r="R1927" s="15">
        <v>5.0999999999999996</v>
      </c>
      <c r="S1927" s="16">
        <v>57</v>
      </c>
      <c r="T1927" s="17">
        <v>5.0000000000000001E-3</v>
      </c>
      <c r="U1927" s="16">
        <v>21</v>
      </c>
      <c r="V1927" s="71">
        <v>2.6</v>
      </c>
      <c r="W1927" s="401" t="str">
        <f>IF(ISNA(MATCH($D1927,'My Squad'!$C$2:$C$16,0)),"","Yes")</f>
        <v/>
      </c>
    </row>
    <row r="1928" spans="1:23" ht="15.75" thickBot="1" x14ac:dyDescent="0.3">
      <c r="A1928" s="577">
        <v>370</v>
      </c>
      <c r="B1928" s="73">
        <v>13</v>
      </c>
      <c r="C1928" s="5" t="s">
        <v>30</v>
      </c>
      <c r="D1928" s="5" t="s">
        <v>345</v>
      </c>
      <c r="E1928" s="70" t="s">
        <v>13</v>
      </c>
      <c r="F1928" s="71">
        <v>5.4</v>
      </c>
      <c r="G1928" s="71">
        <v>7.0000000000000007E-2</v>
      </c>
      <c r="H1928" s="71">
        <v>0.503</v>
      </c>
      <c r="I1928" s="71">
        <v>0.16933333333333334</v>
      </c>
      <c r="J1928" s="71">
        <v>0</v>
      </c>
      <c r="K1928" s="71">
        <v>0.95933333333333348</v>
      </c>
      <c r="L1928" s="71">
        <v>0.12633333333333333</v>
      </c>
      <c r="M1928" s="72">
        <v>1.8280000000000001</v>
      </c>
      <c r="N1928" s="23">
        <v>-3.185185185185184E-2</v>
      </c>
      <c r="O1928" s="16">
        <v>46.801000000000002</v>
      </c>
      <c r="P1928" s="15">
        <v>90</v>
      </c>
      <c r="Q1928" s="15">
        <f>IFERROR(Table37[[#This Row],[Total]]/Table37[[#This Row],[Mins]]*Table37[[#This Row],[Adj mins]],0)</f>
        <v>3.5153095019337197</v>
      </c>
      <c r="R1928" s="15">
        <v>4.8</v>
      </c>
      <c r="S1928" s="16">
        <v>61</v>
      </c>
      <c r="T1928" s="17">
        <v>2E-3</v>
      </c>
      <c r="U1928" s="16">
        <v>13</v>
      </c>
      <c r="V1928" s="71">
        <v>1.9</v>
      </c>
      <c r="W1928" s="401" t="str">
        <f>IF(ISNA(MATCH($D1928,'My Squad'!$C$2:$C$16,0)),"","Yes")</f>
        <v/>
      </c>
    </row>
    <row r="1929" spans="1:23" ht="15.75" thickBot="1" x14ac:dyDescent="0.3">
      <c r="A1929" s="577">
        <v>378</v>
      </c>
      <c r="B1929" s="73">
        <v>13</v>
      </c>
      <c r="C1929" s="5" t="s">
        <v>30</v>
      </c>
      <c r="D1929" s="5" t="s">
        <v>194</v>
      </c>
      <c r="E1929" s="70" t="s">
        <v>13</v>
      </c>
      <c r="F1929" s="71">
        <v>5.2</v>
      </c>
      <c r="G1929" s="71">
        <v>9.166666666666666E-2</v>
      </c>
      <c r="H1929" s="71">
        <v>0.255</v>
      </c>
      <c r="I1929" s="71">
        <v>0.26400000000000001</v>
      </c>
      <c r="J1929" s="71">
        <v>0</v>
      </c>
      <c r="K1929" s="71">
        <v>1.4013333333333333</v>
      </c>
      <c r="L1929" s="71">
        <v>5.8000000000000003E-2</v>
      </c>
      <c r="M1929" s="72">
        <v>2.0699999999999998</v>
      </c>
      <c r="N1929" s="23">
        <v>1.3461538461538431E-2</v>
      </c>
      <c r="O1929" s="16">
        <v>73.362333333333339</v>
      </c>
      <c r="P1929" s="15">
        <v>90</v>
      </c>
      <c r="Q1929" s="15">
        <f>IFERROR(Table37[[#This Row],[Total]]/Table37[[#This Row],[Mins]]*Table37[[#This Row],[Adj mins]],0)</f>
        <v>2.5394503082871767</v>
      </c>
      <c r="R1929" s="15">
        <v>6.3</v>
      </c>
      <c r="S1929" s="16">
        <v>82</v>
      </c>
      <c r="T1929" s="17">
        <v>2.5000000000000001E-2</v>
      </c>
      <c r="U1929" s="16">
        <v>13</v>
      </c>
      <c r="V1929" s="71">
        <v>1.9</v>
      </c>
      <c r="W1929" s="401" t="str">
        <f>IF(ISNA(MATCH($D1929,'My Squad'!$C$2:$C$16,0)),"","Yes")</f>
        <v/>
      </c>
    </row>
    <row r="1930" spans="1:23" ht="15.75" thickBot="1" x14ac:dyDescent="0.3">
      <c r="A1930" s="577">
        <v>385</v>
      </c>
      <c r="B1930" s="73">
        <v>13</v>
      </c>
      <c r="C1930" s="5" t="s">
        <v>30</v>
      </c>
      <c r="D1930" s="5" t="s">
        <v>164</v>
      </c>
      <c r="E1930" s="70" t="s">
        <v>13</v>
      </c>
      <c r="F1930" s="71">
        <v>6.9</v>
      </c>
      <c r="G1930" s="71">
        <v>1.1316666666666666</v>
      </c>
      <c r="H1930" s="71">
        <v>0.47899999999999998</v>
      </c>
      <c r="I1930" s="71">
        <v>0.26133333333333331</v>
      </c>
      <c r="J1930" s="71">
        <v>0</v>
      </c>
      <c r="K1930" s="71">
        <v>1.508</v>
      </c>
      <c r="L1930" s="71">
        <v>0.29633333333333334</v>
      </c>
      <c r="M1930" s="72">
        <v>3.6763333333333335</v>
      </c>
      <c r="N1930" s="23">
        <v>0.24294685990338163</v>
      </c>
      <c r="O1930" s="16">
        <v>71.704333333333338</v>
      </c>
      <c r="P1930" s="15">
        <v>90</v>
      </c>
      <c r="Q1930" s="15">
        <f>IFERROR(Table37[[#This Row],[Total]]/Table37[[#This Row],[Mins]]*Table37[[#This Row],[Adj mins]],0)</f>
        <v>4.6143654730304542</v>
      </c>
      <c r="R1930" s="15">
        <v>7</v>
      </c>
      <c r="S1930" s="16">
        <v>70</v>
      </c>
      <c r="T1930" s="17">
        <v>3.2000000000000001E-2</v>
      </c>
      <c r="U1930" s="16">
        <v>27</v>
      </c>
      <c r="V1930" s="71">
        <v>3</v>
      </c>
      <c r="W1930" s="401" t="str">
        <f>IF(ISNA(MATCH($D1930,'My Squad'!$C$2:$C$16,0)),"","Yes")</f>
        <v/>
      </c>
    </row>
    <row r="1931" spans="1:23" ht="15.75" thickBot="1" x14ac:dyDescent="0.3">
      <c r="A1931" s="577">
        <v>382</v>
      </c>
      <c r="B1931" s="73">
        <v>13</v>
      </c>
      <c r="C1931" s="5" t="s">
        <v>30</v>
      </c>
      <c r="D1931" s="5" t="s">
        <v>243</v>
      </c>
      <c r="E1931" s="70" t="s">
        <v>13</v>
      </c>
      <c r="F1931" s="71">
        <v>6.3</v>
      </c>
      <c r="G1931" s="71">
        <v>0.38666666666666666</v>
      </c>
      <c r="H1931" s="71">
        <v>0.30099999999999999</v>
      </c>
      <c r="I1931" s="71">
        <v>0.10266666666666667</v>
      </c>
      <c r="J1931" s="71">
        <v>0</v>
      </c>
      <c r="K1931" s="71">
        <v>0.58133333333333337</v>
      </c>
      <c r="L1931" s="71">
        <v>0.13666666666666666</v>
      </c>
      <c r="M1931" s="72">
        <v>1.5083333333333333</v>
      </c>
      <c r="N1931" s="23">
        <v>-7.8042328042328052E-2</v>
      </c>
      <c r="O1931" s="16">
        <v>29.640333333333334</v>
      </c>
      <c r="P1931" s="15">
        <v>90</v>
      </c>
      <c r="Q1931" s="15">
        <f>IFERROR(Table37[[#This Row],[Total]]/Table37[[#This Row],[Mins]]*Table37[[#This Row],[Adj mins]],0)</f>
        <v>4.5799080082320263</v>
      </c>
      <c r="R1931" s="15">
        <v>1.6</v>
      </c>
      <c r="S1931" s="16">
        <v>48</v>
      </c>
      <c r="T1931" s="17">
        <v>1E-3</v>
      </c>
      <c r="U1931" s="16">
        <v>3</v>
      </c>
      <c r="V1931" s="71">
        <v>1</v>
      </c>
      <c r="W1931" s="401" t="str">
        <f>IF(ISNA(MATCH($D1931,'My Squad'!$C$2:$C$16,0)),"","Yes")</f>
        <v/>
      </c>
    </row>
    <row r="1932" spans="1:23" ht="15.75" thickBot="1" x14ac:dyDescent="0.3">
      <c r="A1932" s="577">
        <v>389</v>
      </c>
      <c r="B1932" s="73">
        <v>13</v>
      </c>
      <c r="C1932" s="5" t="s">
        <v>30</v>
      </c>
      <c r="D1932" s="5" t="s">
        <v>657</v>
      </c>
      <c r="E1932" s="70" t="s">
        <v>15</v>
      </c>
      <c r="F1932" s="71">
        <v>6.7</v>
      </c>
      <c r="G1932" s="71">
        <v>0.34</v>
      </c>
      <c r="H1932" s="71">
        <v>6.5000000000000002E-2</v>
      </c>
      <c r="I1932" s="71">
        <v>0</v>
      </c>
      <c r="J1932" s="71">
        <v>0</v>
      </c>
      <c r="K1932" s="71">
        <v>0.3193333333333333</v>
      </c>
      <c r="L1932" s="71">
        <v>0.13400000000000001</v>
      </c>
      <c r="M1932" s="72">
        <v>0.85833333333333328</v>
      </c>
      <c r="N1932" s="23">
        <v>-0.17039800995024873</v>
      </c>
      <c r="O1932" s="16">
        <v>15.617000000000001</v>
      </c>
      <c r="P1932" s="15">
        <v>90</v>
      </c>
      <c r="Q1932" s="15">
        <f>IFERROR(Table37[[#This Row],[Total]]/Table37[[#This Row],[Mins]]*Table37[[#This Row],[Adj mins]],0)</f>
        <v>4.9465326247038481</v>
      </c>
      <c r="R1932" s="15">
        <v>4.5999999999999996</v>
      </c>
      <c r="S1932" s="16">
        <v>46</v>
      </c>
      <c r="T1932" s="17">
        <v>0.02</v>
      </c>
      <c r="U1932" s="16">
        <v>21</v>
      </c>
      <c r="V1932" s="71">
        <v>2.2999999999999998</v>
      </c>
      <c r="W1932" s="401" t="str">
        <f>IF(ISNA(MATCH($D1932,'My Squad'!$C$2:$C$16,0)),"","Yes")</f>
        <v/>
      </c>
    </row>
    <row r="1933" spans="1:23" ht="15.75" thickBot="1" x14ac:dyDescent="0.3">
      <c r="A1933" s="577">
        <v>375</v>
      </c>
      <c r="B1933" s="73">
        <v>13</v>
      </c>
      <c r="C1933" s="5" t="s">
        <v>30</v>
      </c>
      <c r="D1933" s="5" t="s">
        <v>99</v>
      </c>
      <c r="E1933" s="70" t="s">
        <v>15</v>
      </c>
      <c r="F1933" s="71">
        <v>6.9</v>
      </c>
      <c r="G1933" s="71">
        <v>1.4546666666666668</v>
      </c>
      <c r="H1933" s="71">
        <v>0.33300000000000002</v>
      </c>
      <c r="I1933" s="71">
        <v>0</v>
      </c>
      <c r="J1933" s="71">
        <v>0</v>
      </c>
      <c r="K1933" s="71">
        <v>1.5579999999999998</v>
      </c>
      <c r="L1933" s="71">
        <v>0.60533333333333328</v>
      </c>
      <c r="M1933" s="72">
        <v>3.9510000000000001</v>
      </c>
      <c r="N1933" s="23">
        <v>0.2827536231884058</v>
      </c>
      <c r="O1933" s="16">
        <v>73.49966666666667</v>
      </c>
      <c r="P1933" s="15">
        <v>90</v>
      </c>
      <c r="Q1933" s="15">
        <f>IFERROR(Table37[[#This Row],[Total]]/Table37[[#This Row],[Mins]]*Table37[[#This Row],[Adj mins]],0)</f>
        <v>4.8379811246309501</v>
      </c>
      <c r="R1933" s="15">
        <v>2.9</v>
      </c>
      <c r="S1933" s="16">
        <v>52</v>
      </c>
      <c r="T1933" s="17">
        <v>1.1000000000000001E-2</v>
      </c>
      <c r="U1933" s="16">
        <v>14</v>
      </c>
      <c r="V1933" s="71">
        <v>2.8</v>
      </c>
      <c r="W1933" s="401" t="str">
        <f>IF(ISNA(MATCH($D1933,'My Squad'!$C$2:$C$16,0)),"","Yes")</f>
        <v/>
      </c>
    </row>
    <row r="1934" spans="1:23" ht="15.75" thickBot="1" x14ac:dyDescent="0.3">
      <c r="A1934" s="577">
        <v>412</v>
      </c>
      <c r="B1934" s="73">
        <v>13</v>
      </c>
      <c r="C1934" s="5" t="s">
        <v>40</v>
      </c>
      <c r="D1934" s="5" t="s">
        <v>128</v>
      </c>
      <c r="E1934" s="70" t="s">
        <v>16</v>
      </c>
      <c r="F1934" s="71">
        <v>4.4000000000000004</v>
      </c>
      <c r="G1934" s="71">
        <v>0</v>
      </c>
      <c r="H1934" s="71">
        <v>0</v>
      </c>
      <c r="I1934" s="71">
        <v>3.3333333333333327E-4</v>
      </c>
      <c r="J1934" s="71">
        <v>4.6666666666666671E-3</v>
      </c>
      <c r="K1934" s="71">
        <v>4.6666666666666671E-3</v>
      </c>
      <c r="L1934" s="71">
        <v>1.6666666666666668E-3</v>
      </c>
      <c r="M1934" s="72">
        <v>1.1333333333333334E-2</v>
      </c>
      <c r="N1934" s="23">
        <v>-0.45196969696969691</v>
      </c>
      <c r="O1934" s="16">
        <v>0.21</v>
      </c>
      <c r="P1934" s="15">
        <v>90</v>
      </c>
      <c r="Q1934" s="15">
        <f>IFERROR(Table37[[#This Row],[Total]]/Table37[[#This Row],[Mins]]*Table37[[#This Row],[Adj mins]],0)</f>
        <v>4.8571428571428577</v>
      </c>
      <c r="R1934" s="15">
        <v>0</v>
      </c>
      <c r="S1934" s="16">
        <v>0</v>
      </c>
      <c r="T1934" s="17">
        <v>1E-3</v>
      </c>
      <c r="U1934" s="16">
        <v>0</v>
      </c>
      <c r="V1934" s="71">
        <v>0</v>
      </c>
      <c r="W1934" s="401" t="str">
        <f>IF(ISNA(MATCH($D1934,'My Squad'!$C$2:$C$16,0)),"","Yes")</f>
        <v/>
      </c>
    </row>
    <row r="1935" spans="1:23" ht="15.75" thickBot="1" x14ac:dyDescent="0.3">
      <c r="A1935" s="577">
        <v>414</v>
      </c>
      <c r="B1935" s="73">
        <v>13</v>
      </c>
      <c r="C1935" s="5" t="s">
        <v>40</v>
      </c>
      <c r="D1935" s="5" t="s">
        <v>658</v>
      </c>
      <c r="E1935" s="70" t="s">
        <v>16</v>
      </c>
      <c r="F1935" s="71">
        <v>4</v>
      </c>
      <c r="G1935" s="71">
        <v>0</v>
      </c>
      <c r="H1935" s="71">
        <v>0</v>
      </c>
      <c r="I1935" s="71">
        <v>0</v>
      </c>
      <c r="J1935" s="71">
        <v>0</v>
      </c>
      <c r="K1935" s="71">
        <v>0</v>
      </c>
      <c r="L1935" s="71">
        <v>0</v>
      </c>
      <c r="M1935" s="72">
        <v>0</v>
      </c>
      <c r="N1935" s="23">
        <v>-0.5</v>
      </c>
      <c r="O1935" s="16">
        <v>0</v>
      </c>
      <c r="P1935" s="15">
        <v>90</v>
      </c>
      <c r="Q1935" s="15">
        <f>IFERROR(Table37[[#This Row],[Total]]/Table37[[#This Row],[Mins]]*Table37[[#This Row],[Adj mins]],0)</f>
        <v>0</v>
      </c>
      <c r="R1935" s="15">
        <v>0</v>
      </c>
      <c r="S1935" s="16">
        <v>0</v>
      </c>
      <c r="T1935" s="17">
        <v>3.0000000000000001E-3</v>
      </c>
      <c r="U1935" s="16">
        <v>0</v>
      </c>
      <c r="V1935" s="71">
        <v>0</v>
      </c>
      <c r="W1935" s="401" t="str">
        <f>IF(ISNA(MATCH($D1935,'My Squad'!$C$2:$C$16,0)),"","Yes")</f>
        <v/>
      </c>
    </row>
    <row r="1936" spans="1:23" ht="15.75" thickBot="1" x14ac:dyDescent="0.3">
      <c r="A1936" s="577">
        <v>396</v>
      </c>
      <c r="B1936" s="73">
        <v>13</v>
      </c>
      <c r="C1936" s="5" t="s">
        <v>40</v>
      </c>
      <c r="D1936" s="5" t="s">
        <v>106</v>
      </c>
      <c r="E1936" s="70" t="s">
        <v>16</v>
      </c>
      <c r="F1936" s="71">
        <v>4.3</v>
      </c>
      <c r="G1936" s="71">
        <v>0</v>
      </c>
      <c r="H1936" s="71">
        <v>0</v>
      </c>
      <c r="I1936" s="71">
        <v>1.9999999999999983E-3</v>
      </c>
      <c r="J1936" s="71">
        <v>6.933333333333333E-2</v>
      </c>
      <c r="K1936" s="71">
        <v>8.9333333333333334E-2</v>
      </c>
      <c r="L1936" s="71">
        <v>1.4E-2</v>
      </c>
      <c r="M1936" s="72">
        <v>0.17466666666666666</v>
      </c>
      <c r="N1936" s="23">
        <v>-0.42449612403100773</v>
      </c>
      <c r="O1936" s="16">
        <v>3.9</v>
      </c>
      <c r="P1936" s="15">
        <v>90</v>
      </c>
      <c r="Q1936" s="15">
        <f>IFERROR(Table37[[#This Row],[Total]]/Table37[[#This Row],[Mins]]*Table37[[#This Row],[Adj mins]],0)</f>
        <v>4.0307692307692307</v>
      </c>
      <c r="R1936" s="15">
        <v>0</v>
      </c>
      <c r="S1936" s="16">
        <v>0</v>
      </c>
      <c r="T1936" s="17">
        <v>6.0000000000000001E-3</v>
      </c>
      <c r="U1936" s="16">
        <v>0</v>
      </c>
      <c r="V1936" s="71">
        <v>0</v>
      </c>
      <c r="W1936" s="401" t="str">
        <f>IF(ISNA(MATCH($D1936,'My Squad'!$C$2:$C$16,0)),"","Yes")</f>
        <v/>
      </c>
    </row>
    <row r="1937" spans="1:23" ht="15.75" thickBot="1" x14ac:dyDescent="0.3">
      <c r="A1937" s="577">
        <v>413</v>
      </c>
      <c r="B1937" s="73">
        <v>13</v>
      </c>
      <c r="C1937" s="5" t="s">
        <v>40</v>
      </c>
      <c r="D1937" s="5" t="s">
        <v>346</v>
      </c>
      <c r="E1937" s="70" t="s">
        <v>16</v>
      </c>
      <c r="F1937" s="71">
        <v>5</v>
      </c>
      <c r="G1937" s="71">
        <v>0</v>
      </c>
      <c r="H1937" s="71">
        <v>0</v>
      </c>
      <c r="I1937" s="71">
        <v>0.53066666666666662</v>
      </c>
      <c r="J1937" s="71">
        <v>1.5226666666666666</v>
      </c>
      <c r="K1937" s="71">
        <v>1.921</v>
      </c>
      <c r="L1937" s="71">
        <v>0.45</v>
      </c>
      <c r="M1937" s="72">
        <v>4.4243333333333332</v>
      </c>
      <c r="N1937" s="23">
        <v>0.48486666666666667</v>
      </c>
      <c r="O1937" s="16">
        <v>85.784999999999997</v>
      </c>
      <c r="P1937" s="15">
        <v>90</v>
      </c>
      <c r="Q1937" s="15">
        <f>IFERROR(Table37[[#This Row],[Total]]/Table37[[#This Row],[Mins]]*Table37[[#This Row],[Adj mins]],0)</f>
        <v>4.6417205805210706</v>
      </c>
      <c r="R1937" s="15">
        <v>9</v>
      </c>
      <c r="S1937" s="16">
        <v>90</v>
      </c>
      <c r="T1937" s="17">
        <v>6.8000000000000005E-2</v>
      </c>
      <c r="U1937" s="16">
        <v>36</v>
      </c>
      <c r="V1937" s="71">
        <v>4</v>
      </c>
      <c r="W1937" s="401" t="str">
        <f>IF(ISNA(MATCH($D1937,'My Squad'!$C$2:$C$16,0)),"","Yes")</f>
        <v/>
      </c>
    </row>
    <row r="1938" spans="1:23" ht="15.75" thickBot="1" x14ac:dyDescent="0.3">
      <c r="A1938" s="577">
        <v>390</v>
      </c>
      <c r="B1938" s="73">
        <v>13</v>
      </c>
      <c r="C1938" s="5" t="s">
        <v>40</v>
      </c>
      <c r="D1938" s="5" t="s">
        <v>347</v>
      </c>
      <c r="E1938" s="70" t="s">
        <v>14</v>
      </c>
      <c r="F1938" s="71">
        <v>4</v>
      </c>
      <c r="G1938" s="71">
        <v>0</v>
      </c>
      <c r="H1938" s="71">
        <v>0</v>
      </c>
      <c r="I1938" s="71">
        <v>0</v>
      </c>
      <c r="J1938" s="71">
        <v>0</v>
      </c>
      <c r="K1938" s="71">
        <v>0</v>
      </c>
      <c r="L1938" s="71">
        <v>0</v>
      </c>
      <c r="M1938" s="72">
        <v>0</v>
      </c>
      <c r="N1938" s="23">
        <v>-0.5</v>
      </c>
      <c r="O1938" s="16">
        <v>0</v>
      </c>
      <c r="P1938" s="15">
        <v>90</v>
      </c>
      <c r="Q1938" s="15">
        <f>IFERROR(Table37[[#This Row],[Total]]/Table37[[#This Row],[Mins]]*Table37[[#This Row],[Adj mins]],0)</f>
        <v>0</v>
      </c>
      <c r="R1938" s="15">
        <v>0</v>
      </c>
      <c r="S1938" s="16">
        <v>0</v>
      </c>
      <c r="T1938" s="17">
        <v>9.0000000000000011E-3</v>
      </c>
      <c r="U1938" s="16">
        <v>0</v>
      </c>
      <c r="V1938" s="71">
        <v>0</v>
      </c>
      <c r="W1938" s="401" t="str">
        <f>IF(ISNA(MATCH($D1938,'My Squad'!$C$2:$C$16,0)),"","Yes")</f>
        <v/>
      </c>
    </row>
    <row r="1939" spans="1:23" ht="15.75" thickBot="1" x14ac:dyDescent="0.3">
      <c r="A1939" s="577">
        <v>395</v>
      </c>
      <c r="B1939" s="73">
        <v>13</v>
      </c>
      <c r="C1939" s="5" t="s">
        <v>40</v>
      </c>
      <c r="D1939" s="5" t="s">
        <v>348</v>
      </c>
      <c r="E1939" s="70" t="s">
        <v>14</v>
      </c>
      <c r="F1939" s="71">
        <v>4.4000000000000004</v>
      </c>
      <c r="G1939" s="71">
        <v>0.216</v>
      </c>
      <c r="H1939" s="71">
        <v>6.2E-2</v>
      </c>
      <c r="I1939" s="71">
        <v>0.47900000000000004</v>
      </c>
      <c r="J1939" s="71">
        <v>0</v>
      </c>
      <c r="K1939" s="71">
        <v>1.5696666666666668</v>
      </c>
      <c r="L1939" s="71">
        <v>0.114</v>
      </c>
      <c r="M1939" s="72">
        <v>2.4406666666666665</v>
      </c>
      <c r="N1939" s="23">
        <v>0.10015151515151512</v>
      </c>
      <c r="O1939" s="16">
        <v>79.87266666666666</v>
      </c>
      <c r="P1939" s="15">
        <v>90</v>
      </c>
      <c r="Q1939" s="15">
        <f>IFERROR(Table37[[#This Row],[Total]]/Table37[[#This Row],[Mins]]*Table37[[#This Row],[Adj mins]],0)</f>
        <v>2.7501272859301058</v>
      </c>
      <c r="R1939" s="15">
        <v>9</v>
      </c>
      <c r="S1939" s="16">
        <v>90</v>
      </c>
      <c r="T1939" s="17">
        <v>9.3000000000000013E-2</v>
      </c>
      <c r="U1939" s="16">
        <v>20</v>
      </c>
      <c r="V1939" s="71">
        <v>2.2000000000000002</v>
      </c>
      <c r="W1939" s="401" t="str">
        <f>IF(ISNA(MATCH($D1939,'My Squad'!$C$2:$C$16,0)),"","Yes")</f>
        <v/>
      </c>
    </row>
    <row r="1940" spans="1:23" ht="15.75" thickBot="1" x14ac:dyDescent="0.3">
      <c r="A1940" s="577">
        <v>405</v>
      </c>
      <c r="B1940" s="73">
        <v>13</v>
      </c>
      <c r="C1940" s="5" t="s">
        <v>40</v>
      </c>
      <c r="D1940" s="5" t="s">
        <v>280</v>
      </c>
      <c r="E1940" s="70" t="s">
        <v>14</v>
      </c>
      <c r="F1940" s="71">
        <v>4.4000000000000004</v>
      </c>
      <c r="G1940" s="71">
        <v>0.02</v>
      </c>
      <c r="H1940" s="71">
        <v>1.7999999999999999E-2</v>
      </c>
      <c r="I1940" s="71">
        <v>0.11166666666666666</v>
      </c>
      <c r="J1940" s="71">
        <v>0</v>
      </c>
      <c r="K1940" s="71">
        <v>0.33</v>
      </c>
      <c r="L1940" s="71">
        <v>1.9E-2</v>
      </c>
      <c r="M1940" s="72">
        <v>0.49866666666666665</v>
      </c>
      <c r="N1940" s="23">
        <v>-0.34121212121212119</v>
      </c>
      <c r="O1940" s="16">
        <v>16.744</v>
      </c>
      <c r="P1940" s="15">
        <v>90</v>
      </c>
      <c r="Q1940" s="15">
        <f>IFERROR(Table37[[#This Row],[Total]]/Table37[[#This Row],[Mins]]*Table37[[#This Row],[Adj mins]],0)</f>
        <v>2.6803631151457235</v>
      </c>
      <c r="R1940" s="15">
        <v>2.7</v>
      </c>
      <c r="S1940" s="16">
        <v>80</v>
      </c>
      <c r="T1940" s="17">
        <v>1E-3</v>
      </c>
      <c r="U1940" s="16">
        <v>10</v>
      </c>
      <c r="V1940" s="71">
        <v>3.3</v>
      </c>
      <c r="W1940" s="401" t="str">
        <f>IF(ISNA(MATCH($D1940,'My Squad'!$C$2:$C$16,0)),"","Yes")</f>
        <v/>
      </c>
    </row>
    <row r="1941" spans="1:23" ht="15.75" thickBot="1" x14ac:dyDescent="0.3">
      <c r="A1941" s="577">
        <v>415</v>
      </c>
      <c r="B1941" s="73">
        <v>13</v>
      </c>
      <c r="C1941" s="5" t="s">
        <v>40</v>
      </c>
      <c r="D1941" s="5" t="s">
        <v>175</v>
      </c>
      <c r="E1941" s="70" t="s">
        <v>14</v>
      </c>
      <c r="F1941" s="71">
        <v>5.4</v>
      </c>
      <c r="G1941" s="71">
        <v>0.41199999999999998</v>
      </c>
      <c r="H1941" s="71">
        <v>0.17</v>
      </c>
      <c r="I1941" s="71">
        <v>0.47666666666666663</v>
      </c>
      <c r="J1941" s="71">
        <v>0</v>
      </c>
      <c r="K1941" s="71">
        <v>1.6006666666666667</v>
      </c>
      <c r="L1941" s="71">
        <v>0.13100000000000001</v>
      </c>
      <c r="M1941" s="72">
        <v>2.7903333333333333</v>
      </c>
      <c r="N1941" s="23">
        <v>0.146358024691358</v>
      </c>
      <c r="O1941" s="16">
        <v>81.068666666666672</v>
      </c>
      <c r="P1941" s="15">
        <v>90</v>
      </c>
      <c r="Q1941" s="15">
        <f>IFERROR(Table37[[#This Row],[Total]]/Table37[[#This Row],[Mins]]*Table37[[#This Row],[Adj mins]],0)</f>
        <v>3.0977442990715689</v>
      </c>
      <c r="R1941" s="15">
        <v>6.3</v>
      </c>
      <c r="S1941" s="16">
        <v>81</v>
      </c>
      <c r="T1941" s="17">
        <v>1.1000000000000001E-2</v>
      </c>
      <c r="U1941" s="16">
        <v>15</v>
      </c>
      <c r="V1941" s="71">
        <v>2.1</v>
      </c>
      <c r="W1941" s="401" t="str">
        <f>IF(ISNA(MATCH($D1941,'My Squad'!$C$2:$C$16,0)),"","Yes")</f>
        <v/>
      </c>
    </row>
    <row r="1942" spans="1:23" ht="15.75" thickBot="1" x14ac:dyDescent="0.3">
      <c r="A1942" s="577">
        <v>407</v>
      </c>
      <c r="B1942" s="73">
        <v>13</v>
      </c>
      <c r="C1942" s="5" t="s">
        <v>40</v>
      </c>
      <c r="D1942" s="5" t="s">
        <v>189</v>
      </c>
      <c r="E1942" s="70" t="s">
        <v>14</v>
      </c>
      <c r="F1942" s="71">
        <v>4.5</v>
      </c>
      <c r="G1942" s="71">
        <v>0</v>
      </c>
      <c r="H1942" s="71">
        <v>0</v>
      </c>
      <c r="I1942" s="71">
        <v>0</v>
      </c>
      <c r="J1942" s="71">
        <v>0</v>
      </c>
      <c r="K1942" s="71">
        <v>0</v>
      </c>
      <c r="L1942" s="71">
        <v>0</v>
      </c>
      <c r="M1942" s="72">
        <v>0</v>
      </c>
      <c r="N1942" s="23">
        <v>-0.44444444444444442</v>
      </c>
      <c r="O1942" s="16">
        <v>0</v>
      </c>
      <c r="P1942" s="15">
        <v>90</v>
      </c>
      <c r="Q1942" s="15">
        <f>IFERROR(Table37[[#This Row],[Total]]/Table37[[#This Row],[Mins]]*Table37[[#This Row],[Adj mins]],0)</f>
        <v>0</v>
      </c>
      <c r="R1942" s="15">
        <v>0</v>
      </c>
      <c r="S1942" s="16" t="s">
        <v>374</v>
      </c>
      <c r="T1942" s="17">
        <v>0</v>
      </c>
      <c r="U1942" s="16">
        <v>0</v>
      </c>
      <c r="V1942" s="71">
        <v>0</v>
      </c>
      <c r="W1942" s="401" t="str">
        <f>IF(ISNA(MATCH($D1942,'My Squad'!$C$2:$C$16,0)),"","Yes")</f>
        <v/>
      </c>
    </row>
    <row r="1943" spans="1:23" ht="15.75" thickBot="1" x14ac:dyDescent="0.3">
      <c r="A1943" s="577">
        <v>418</v>
      </c>
      <c r="B1943" s="73">
        <v>13</v>
      </c>
      <c r="C1943" s="5" t="s">
        <v>40</v>
      </c>
      <c r="D1943" s="5" t="s">
        <v>86</v>
      </c>
      <c r="E1943" s="70" t="s">
        <v>14</v>
      </c>
      <c r="F1943" s="71">
        <v>5.6</v>
      </c>
      <c r="G1943" s="71">
        <v>8.7999999999999995E-2</v>
      </c>
      <c r="H1943" s="71">
        <v>0.63700000000000001</v>
      </c>
      <c r="I1943" s="71">
        <v>0.40100000000000002</v>
      </c>
      <c r="J1943" s="71">
        <v>0</v>
      </c>
      <c r="K1943" s="71">
        <v>1.2463333333333333</v>
      </c>
      <c r="L1943" s="71">
        <v>0.29133333333333333</v>
      </c>
      <c r="M1943" s="72">
        <v>2.6636666666666668</v>
      </c>
      <c r="N1943" s="23">
        <v>0.1185119047619048</v>
      </c>
      <c r="O1943" s="16">
        <v>61.143666666666668</v>
      </c>
      <c r="P1943" s="15">
        <v>90</v>
      </c>
      <c r="Q1943" s="15">
        <f>IFERROR(Table37[[#This Row],[Total]]/Table37[[#This Row],[Mins]]*Table37[[#This Row],[Adj mins]],0)</f>
        <v>3.9207658465581061</v>
      </c>
      <c r="R1943" s="15">
        <v>3.1</v>
      </c>
      <c r="S1943" s="16">
        <v>56</v>
      </c>
      <c r="T1943" s="17">
        <v>3.9E-2</v>
      </c>
      <c r="U1943" s="16">
        <v>13</v>
      </c>
      <c r="V1943" s="71">
        <v>2.6</v>
      </c>
      <c r="W1943" s="401" t="str">
        <f>IF(ISNA(MATCH($D1943,'My Squad'!$C$2:$C$16,0)),"","Yes")</f>
        <v/>
      </c>
    </row>
    <row r="1944" spans="1:23" ht="15.75" thickBot="1" x14ac:dyDescent="0.3">
      <c r="A1944" s="577">
        <v>399</v>
      </c>
      <c r="B1944" s="73">
        <v>13</v>
      </c>
      <c r="C1944" s="5" t="s">
        <v>40</v>
      </c>
      <c r="D1944" s="5" t="s">
        <v>269</v>
      </c>
      <c r="E1944" s="70" t="s">
        <v>14</v>
      </c>
      <c r="F1944" s="71">
        <v>4.3</v>
      </c>
      <c r="G1944" s="71">
        <v>0</v>
      </c>
      <c r="H1944" s="71">
        <v>0.53900000000000003</v>
      </c>
      <c r="I1944" s="71">
        <v>0.41699999999999998</v>
      </c>
      <c r="J1944" s="71">
        <v>0</v>
      </c>
      <c r="K1944" s="71">
        <v>1.3679999999999999</v>
      </c>
      <c r="L1944" s="71">
        <v>0.24</v>
      </c>
      <c r="M1944" s="72">
        <v>2.5640000000000001</v>
      </c>
      <c r="N1944" s="23">
        <v>0.13116279069767445</v>
      </c>
      <c r="O1944" s="16">
        <v>71.589666666666673</v>
      </c>
      <c r="P1944" s="15">
        <v>90</v>
      </c>
      <c r="Q1944" s="15">
        <f>IFERROR(Table37[[#This Row],[Total]]/Table37[[#This Row],[Mins]]*Table37[[#This Row],[Adj mins]],0)</f>
        <v>3.2233702256843397</v>
      </c>
      <c r="R1944" s="15">
        <v>6.7</v>
      </c>
      <c r="S1944" s="16">
        <v>67</v>
      </c>
      <c r="T1944" s="17">
        <v>2.1000000000000001E-2</v>
      </c>
      <c r="U1944" s="16">
        <v>22</v>
      </c>
      <c r="V1944" s="71">
        <v>2.4</v>
      </c>
      <c r="W1944" s="401" t="str">
        <f>IF(ISNA(MATCH($D1944,'My Squad'!$C$2:$C$16,0)),"","Yes")</f>
        <v/>
      </c>
    </row>
    <row r="1945" spans="1:23" ht="15.75" thickBot="1" x14ac:dyDescent="0.3">
      <c r="A1945" s="577">
        <v>416</v>
      </c>
      <c r="B1945" s="73">
        <v>13</v>
      </c>
      <c r="C1945" s="5" t="s">
        <v>40</v>
      </c>
      <c r="D1945" s="5" t="s">
        <v>349</v>
      </c>
      <c r="E1945" s="70" t="s">
        <v>14</v>
      </c>
      <c r="F1945" s="71">
        <v>4</v>
      </c>
      <c r="G1945" s="71">
        <v>0</v>
      </c>
      <c r="H1945" s="71">
        <v>6.0000000000000001E-3</v>
      </c>
      <c r="I1945" s="71">
        <v>6.0000000000000001E-3</v>
      </c>
      <c r="J1945" s="71">
        <v>0</v>
      </c>
      <c r="K1945" s="71">
        <v>2.2333333333333334E-2</v>
      </c>
      <c r="L1945" s="71">
        <v>3.3333333333333335E-3</v>
      </c>
      <c r="M1945" s="72">
        <v>3.7666666666666668E-2</v>
      </c>
      <c r="N1945" s="23">
        <v>-0.49058333333333332</v>
      </c>
      <c r="O1945" s="16">
        <v>1.05</v>
      </c>
      <c r="P1945" s="15">
        <v>90</v>
      </c>
      <c r="Q1945" s="15">
        <f>IFERROR(Table37[[#This Row],[Total]]/Table37[[#This Row],[Mins]]*Table37[[#This Row],[Adj mins]],0)</f>
        <v>3.2285714285714282</v>
      </c>
      <c r="R1945" s="15">
        <v>0</v>
      </c>
      <c r="S1945" s="16">
        <v>0</v>
      </c>
      <c r="T1945" s="17">
        <v>4.0000000000000001E-3</v>
      </c>
      <c r="U1945" s="16">
        <v>0</v>
      </c>
      <c r="V1945" s="71">
        <v>0</v>
      </c>
      <c r="W1945" s="401" t="str">
        <f>IF(ISNA(MATCH($D1945,'My Squad'!$C$2:$C$16,0)),"","Yes")</f>
        <v/>
      </c>
    </row>
    <row r="1946" spans="1:23" ht="15.75" thickBot="1" x14ac:dyDescent="0.3">
      <c r="A1946" s="577">
        <v>404</v>
      </c>
      <c r="B1946" s="73">
        <v>13</v>
      </c>
      <c r="C1946" s="5" t="s">
        <v>40</v>
      </c>
      <c r="D1946" s="5" t="s">
        <v>299</v>
      </c>
      <c r="E1946" s="70" t="s">
        <v>14</v>
      </c>
      <c r="F1946" s="71">
        <v>4.4000000000000004</v>
      </c>
      <c r="G1946" s="71">
        <v>1.7999999999999999E-2</v>
      </c>
      <c r="H1946" s="71">
        <v>4.2000000000000003E-2</v>
      </c>
      <c r="I1946" s="71">
        <v>0.11633333333333333</v>
      </c>
      <c r="J1946" s="71">
        <v>0</v>
      </c>
      <c r="K1946" s="71">
        <v>0.37866666666666665</v>
      </c>
      <c r="L1946" s="71">
        <v>3.1666666666666669E-2</v>
      </c>
      <c r="M1946" s="72">
        <v>0.58666666666666667</v>
      </c>
      <c r="N1946" s="23">
        <v>-0.32121212121212117</v>
      </c>
      <c r="O1946" s="16">
        <v>18.579000000000001</v>
      </c>
      <c r="P1946" s="15">
        <v>90</v>
      </c>
      <c r="Q1946" s="15">
        <f>IFERROR(Table37[[#This Row],[Total]]/Table37[[#This Row],[Mins]]*Table37[[#This Row],[Adj mins]],0)</f>
        <v>2.8419182948490227</v>
      </c>
      <c r="R1946" s="15">
        <v>2.2999999999999998</v>
      </c>
      <c r="S1946" s="16">
        <v>35</v>
      </c>
      <c r="T1946" s="17">
        <v>1E-3</v>
      </c>
      <c r="U1946" s="16">
        <v>9</v>
      </c>
      <c r="V1946" s="71">
        <v>1.5</v>
      </c>
      <c r="W1946" s="401" t="str">
        <f>IF(ISNA(MATCH($D1946,'My Squad'!$C$2:$C$16,0)),"","Yes")</f>
        <v/>
      </c>
    </row>
    <row r="1947" spans="1:23" ht="15.75" thickBot="1" x14ac:dyDescent="0.3">
      <c r="A1947" s="577">
        <v>393</v>
      </c>
      <c r="B1947" s="73">
        <v>13</v>
      </c>
      <c r="C1947" s="5" t="s">
        <v>40</v>
      </c>
      <c r="D1947" s="5" t="s">
        <v>350</v>
      </c>
      <c r="E1947" s="70" t="s">
        <v>14</v>
      </c>
      <c r="F1947" s="71">
        <v>4.4000000000000004</v>
      </c>
      <c r="G1947" s="71">
        <v>0</v>
      </c>
      <c r="H1947" s="71">
        <v>0</v>
      </c>
      <c r="I1947" s="71">
        <v>0</v>
      </c>
      <c r="J1947" s="71">
        <v>0</v>
      </c>
      <c r="K1947" s="71">
        <v>0</v>
      </c>
      <c r="L1947" s="71">
        <v>0</v>
      </c>
      <c r="M1947" s="72">
        <v>0</v>
      </c>
      <c r="N1947" s="23">
        <v>-0.45454545454545453</v>
      </c>
      <c r="O1947" s="16">
        <v>0</v>
      </c>
      <c r="P1947" s="15">
        <v>90</v>
      </c>
      <c r="Q1947" s="15">
        <f>IFERROR(Table37[[#This Row],[Total]]/Table37[[#This Row],[Mins]]*Table37[[#This Row],[Adj mins]],0)</f>
        <v>0</v>
      </c>
      <c r="R1947" s="15">
        <v>0</v>
      </c>
      <c r="S1947" s="16" t="s">
        <v>374</v>
      </c>
      <c r="T1947" s="17">
        <v>0</v>
      </c>
      <c r="U1947" s="16">
        <v>0</v>
      </c>
      <c r="V1947" s="71">
        <v>0</v>
      </c>
      <c r="W1947" s="401" t="str">
        <f>IF(ISNA(MATCH($D1947,'My Squad'!$C$2:$C$16,0)),"","Yes")</f>
        <v/>
      </c>
    </row>
    <row r="1948" spans="1:23" ht="15.75" thickBot="1" x14ac:dyDescent="0.3">
      <c r="A1948" s="577">
        <v>409</v>
      </c>
      <c r="B1948" s="73">
        <v>13</v>
      </c>
      <c r="C1948" s="5" t="s">
        <v>40</v>
      </c>
      <c r="D1948" s="5" t="s">
        <v>167</v>
      </c>
      <c r="E1948" s="70" t="s">
        <v>14</v>
      </c>
      <c r="F1948" s="71">
        <v>4.5</v>
      </c>
      <c r="G1948" s="71">
        <v>0</v>
      </c>
      <c r="H1948" s="71">
        <v>3.7999999999999999E-2</v>
      </c>
      <c r="I1948" s="71">
        <v>0.12866666666666665</v>
      </c>
      <c r="J1948" s="71">
        <v>0</v>
      </c>
      <c r="K1948" s="71">
        <v>0.60199999999999998</v>
      </c>
      <c r="L1948" s="71">
        <v>5.3666666666666668E-2</v>
      </c>
      <c r="M1948" s="72">
        <v>0.82233333333333336</v>
      </c>
      <c r="N1948" s="23">
        <v>-0.26170370370370372</v>
      </c>
      <c r="O1948" s="16">
        <v>28.662333333333333</v>
      </c>
      <c r="P1948" s="15">
        <v>90</v>
      </c>
      <c r="Q1948" s="15">
        <f>IFERROR(Table37[[#This Row],[Total]]/Table37[[#This Row],[Mins]]*Table37[[#This Row],[Adj mins]],0)</f>
        <v>2.5821345087048044</v>
      </c>
      <c r="R1948" s="15">
        <v>5.9</v>
      </c>
      <c r="S1948" s="16">
        <v>59</v>
      </c>
      <c r="T1948" s="17">
        <v>1.9E-2</v>
      </c>
      <c r="U1948" s="16">
        <v>18</v>
      </c>
      <c r="V1948" s="71">
        <v>2</v>
      </c>
      <c r="W1948" s="401" t="str">
        <f>IF(ISNA(MATCH($D1948,'My Squad'!$C$2:$C$16,0)),"","Yes")</f>
        <v/>
      </c>
    </row>
    <row r="1949" spans="1:23" ht="15.75" thickBot="1" x14ac:dyDescent="0.3">
      <c r="A1949" s="577">
        <v>398</v>
      </c>
      <c r="B1949" s="73">
        <v>13</v>
      </c>
      <c r="C1949" s="5" t="s">
        <v>40</v>
      </c>
      <c r="D1949" s="5" t="s">
        <v>76</v>
      </c>
      <c r="E1949" s="70" t="s">
        <v>13</v>
      </c>
      <c r="F1949" s="71">
        <v>7.2</v>
      </c>
      <c r="G1949" s="71">
        <v>0.90833333333333333</v>
      </c>
      <c r="H1949" s="71">
        <v>0.54900000000000004</v>
      </c>
      <c r="I1949" s="71">
        <v>0.21733333333333332</v>
      </c>
      <c r="J1949" s="71">
        <v>0</v>
      </c>
      <c r="K1949" s="71">
        <v>1.5603333333333333</v>
      </c>
      <c r="L1949" s="71">
        <v>0.32</v>
      </c>
      <c r="M1949" s="72">
        <v>3.5550000000000002</v>
      </c>
      <c r="N1949" s="23">
        <v>0.21597222222222223</v>
      </c>
      <c r="O1949" s="16">
        <v>81.055333333333337</v>
      </c>
      <c r="P1949" s="15">
        <v>90</v>
      </c>
      <c r="Q1949" s="15">
        <f>IFERROR(Table37[[#This Row],[Total]]/Table37[[#This Row],[Mins]]*Table37[[#This Row],[Adj mins]],0)</f>
        <v>3.9473034881521269</v>
      </c>
      <c r="R1949" s="15">
        <v>7.6</v>
      </c>
      <c r="S1949" s="16">
        <v>85</v>
      </c>
      <c r="T1949" s="17">
        <v>9.0999999999999998E-2</v>
      </c>
      <c r="U1949" s="16">
        <v>31</v>
      </c>
      <c r="V1949" s="71">
        <v>3.9</v>
      </c>
      <c r="W1949" s="401" t="str">
        <f>IF(ISNA(MATCH($D1949,'My Squad'!$C$2:$C$16,0)),"","Yes")</f>
        <v/>
      </c>
    </row>
    <row r="1950" spans="1:23" ht="15.75" thickBot="1" x14ac:dyDescent="0.3">
      <c r="A1950" s="577">
        <v>394</v>
      </c>
      <c r="B1950" s="73">
        <v>13</v>
      </c>
      <c r="C1950" s="5" t="s">
        <v>40</v>
      </c>
      <c r="D1950" s="5" t="s">
        <v>141</v>
      </c>
      <c r="E1950" s="70" t="s">
        <v>13</v>
      </c>
      <c r="F1950" s="71">
        <v>6.2</v>
      </c>
      <c r="G1950" s="71">
        <v>0.42499999999999999</v>
      </c>
      <c r="H1950" s="71">
        <v>0.37</v>
      </c>
      <c r="I1950" s="71">
        <v>0.22900000000000001</v>
      </c>
      <c r="J1950" s="71">
        <v>0</v>
      </c>
      <c r="K1950" s="71">
        <v>1.623</v>
      </c>
      <c r="L1950" s="71">
        <v>0.22466666666666665</v>
      </c>
      <c r="M1950" s="72">
        <v>2.8716666666666666</v>
      </c>
      <c r="N1950" s="23">
        <v>0.14059139784946234</v>
      </c>
      <c r="O1950" s="16">
        <v>84.553333333333327</v>
      </c>
      <c r="P1950" s="15">
        <v>90</v>
      </c>
      <c r="Q1950" s="15">
        <f>IFERROR(Table37[[#This Row],[Total]]/Table37[[#This Row],[Mins]]*Table37[[#This Row],[Adj mins]],0)</f>
        <v>3.0566506347078768</v>
      </c>
      <c r="R1950" s="15">
        <v>8.9</v>
      </c>
      <c r="S1950" s="16">
        <v>89</v>
      </c>
      <c r="T1950" s="17">
        <v>1.8000000000000002E-2</v>
      </c>
      <c r="U1950" s="16">
        <v>23</v>
      </c>
      <c r="V1950" s="71">
        <v>2.6</v>
      </c>
      <c r="W1950" s="401" t="str">
        <f>IF(ISNA(MATCH($D1950,'My Squad'!$C$2:$C$16,0)),"","Yes")</f>
        <v/>
      </c>
    </row>
    <row r="1951" spans="1:23" ht="15.75" thickBot="1" x14ac:dyDescent="0.3">
      <c r="A1951" s="577">
        <v>392</v>
      </c>
      <c r="B1951" s="73">
        <v>13</v>
      </c>
      <c r="C1951" s="5" t="s">
        <v>40</v>
      </c>
      <c r="D1951" s="5" t="s">
        <v>352</v>
      </c>
      <c r="E1951" s="70" t="s">
        <v>13</v>
      </c>
      <c r="F1951" s="71">
        <v>6.5</v>
      </c>
      <c r="G1951" s="71">
        <v>1.0833333333333333</v>
      </c>
      <c r="H1951" s="71">
        <v>0.29199999999999998</v>
      </c>
      <c r="I1951" s="71">
        <v>0.157</v>
      </c>
      <c r="J1951" s="71">
        <v>0</v>
      </c>
      <c r="K1951" s="71">
        <v>1.2153333333333334</v>
      </c>
      <c r="L1951" s="71">
        <v>0.25333333333333335</v>
      </c>
      <c r="M1951" s="72">
        <v>3.0009999999999999</v>
      </c>
      <c r="N1951" s="23">
        <v>0.15399999999999997</v>
      </c>
      <c r="O1951" s="16">
        <v>58.19166666666667</v>
      </c>
      <c r="P1951" s="15">
        <v>90</v>
      </c>
      <c r="Q1951" s="15">
        <f>IFERROR(Table37[[#This Row],[Total]]/Table37[[#This Row],[Mins]]*Table37[[#This Row],[Adj mins]],0)</f>
        <v>4.6413862236860943</v>
      </c>
      <c r="R1951" s="15">
        <v>5.3</v>
      </c>
      <c r="S1951" s="16">
        <v>53</v>
      </c>
      <c r="T1951" s="17">
        <v>3.3000000000000002E-2</v>
      </c>
      <c r="U1951" s="16">
        <v>41</v>
      </c>
      <c r="V1951" s="71">
        <v>4.5999999999999996</v>
      </c>
      <c r="W1951" s="401" t="str">
        <f>IF(ISNA(MATCH($D1951,'My Squad'!$C$2:$C$16,0)),"","Yes")</f>
        <v/>
      </c>
    </row>
    <row r="1952" spans="1:23" ht="15.75" thickBot="1" x14ac:dyDescent="0.3">
      <c r="A1952" s="577">
        <v>402</v>
      </c>
      <c r="B1952" s="73">
        <v>13</v>
      </c>
      <c r="C1952" s="5" t="s">
        <v>40</v>
      </c>
      <c r="D1952" s="5" t="s">
        <v>353</v>
      </c>
      <c r="E1952" s="70" t="s">
        <v>13</v>
      </c>
      <c r="F1952" s="71">
        <v>5.0999999999999996</v>
      </c>
      <c r="G1952" s="71">
        <v>0.22166666666666668</v>
      </c>
      <c r="H1952" s="71">
        <v>0.20200000000000001</v>
      </c>
      <c r="I1952" s="71">
        <v>0.10299999999999999</v>
      </c>
      <c r="J1952" s="71">
        <v>0</v>
      </c>
      <c r="K1952" s="71">
        <v>0.76300000000000001</v>
      </c>
      <c r="L1952" s="71">
        <v>5.8333333333333334E-2</v>
      </c>
      <c r="M1952" s="72">
        <v>1.3480000000000001</v>
      </c>
      <c r="N1952" s="23">
        <v>-0.12784313725490196</v>
      </c>
      <c r="O1952" s="16">
        <v>36.43566666666667</v>
      </c>
      <c r="P1952" s="15">
        <v>90</v>
      </c>
      <c r="Q1952" s="15">
        <f>IFERROR(Table37[[#This Row],[Total]]/Table37[[#This Row],[Mins]]*Table37[[#This Row],[Adj mins]],0)</f>
        <v>3.3297044105135081</v>
      </c>
      <c r="R1952" s="15">
        <v>5.5</v>
      </c>
      <c r="S1952" s="16">
        <v>55</v>
      </c>
      <c r="T1952" s="17">
        <v>4.0000000000000001E-3</v>
      </c>
      <c r="U1952" s="16">
        <v>19</v>
      </c>
      <c r="V1952" s="71">
        <v>2.1</v>
      </c>
      <c r="W1952" s="401" t="str">
        <f>IF(ISNA(MATCH($D1952,'My Squad'!$C$2:$C$16,0)),"","Yes")</f>
        <v/>
      </c>
    </row>
    <row r="1953" spans="1:23" ht="15.75" thickBot="1" x14ac:dyDescent="0.3">
      <c r="A1953" s="577">
        <v>420</v>
      </c>
      <c r="B1953" s="73">
        <v>13</v>
      </c>
      <c r="C1953" s="5" t="s">
        <v>40</v>
      </c>
      <c r="D1953" s="5" t="s">
        <v>354</v>
      </c>
      <c r="E1953" s="70" t="s">
        <v>13</v>
      </c>
      <c r="F1953" s="71">
        <v>4.8</v>
      </c>
      <c r="G1953" s="71">
        <v>0.19166666666666668</v>
      </c>
      <c r="H1953" s="71">
        <v>0.11700000000000001</v>
      </c>
      <c r="I1953" s="71">
        <v>0.08</v>
      </c>
      <c r="J1953" s="71">
        <v>0</v>
      </c>
      <c r="K1953" s="71">
        <v>0.61899999999999999</v>
      </c>
      <c r="L1953" s="71">
        <v>4.0666666666666663E-2</v>
      </c>
      <c r="M1953" s="72">
        <v>1.0483333333333333</v>
      </c>
      <c r="N1953" s="23">
        <v>-0.19826388888888891</v>
      </c>
      <c r="O1953" s="16">
        <v>28.11</v>
      </c>
      <c r="P1953" s="15">
        <v>90</v>
      </c>
      <c r="Q1953" s="15">
        <f>IFERROR(Table37[[#This Row],[Total]]/Table37[[#This Row],[Mins]]*Table37[[#This Row],[Adj mins]],0)</f>
        <v>3.3564567769477058</v>
      </c>
      <c r="R1953" s="15">
        <v>2.2000000000000002</v>
      </c>
      <c r="S1953" s="16">
        <v>28</v>
      </c>
      <c r="T1953" s="17">
        <v>2E-3</v>
      </c>
      <c r="U1953" s="16">
        <v>10</v>
      </c>
      <c r="V1953" s="71">
        <v>1.4</v>
      </c>
      <c r="W1953" s="401" t="str">
        <f>IF(ISNA(MATCH($D1953,'My Squad'!$C$2:$C$16,0)),"","Yes")</f>
        <v/>
      </c>
    </row>
    <row r="1954" spans="1:23" ht="15.75" thickBot="1" x14ac:dyDescent="0.3">
      <c r="A1954" s="577">
        <v>403</v>
      </c>
      <c r="B1954" s="73">
        <v>13</v>
      </c>
      <c r="C1954" s="5" t="s">
        <v>40</v>
      </c>
      <c r="D1954" s="5" t="s">
        <v>138</v>
      </c>
      <c r="E1954" s="70" t="s">
        <v>13</v>
      </c>
      <c r="F1954" s="71">
        <v>6</v>
      </c>
      <c r="G1954" s="71">
        <v>0.57499999999999996</v>
      </c>
      <c r="H1954" s="71">
        <v>0.23300000000000001</v>
      </c>
      <c r="I1954" s="71">
        <v>0.17233333333333334</v>
      </c>
      <c r="J1954" s="71">
        <v>0</v>
      </c>
      <c r="K1954" s="71">
        <v>1.1373333333333333</v>
      </c>
      <c r="L1954" s="71">
        <v>0.15866666666666668</v>
      </c>
      <c r="M1954" s="72">
        <v>2.2763333333333335</v>
      </c>
      <c r="N1954" s="23">
        <v>4.6055555555555593E-2</v>
      </c>
      <c r="O1954" s="16">
        <v>63.076999999999998</v>
      </c>
      <c r="P1954" s="15">
        <v>90</v>
      </c>
      <c r="Q1954" s="15">
        <f>IFERROR(Table37[[#This Row],[Total]]/Table37[[#This Row],[Mins]]*Table37[[#This Row],[Adj mins]],0)</f>
        <v>3.2479350634938258</v>
      </c>
      <c r="R1954" s="15">
        <v>8.3000000000000007</v>
      </c>
      <c r="S1954" s="16">
        <v>83</v>
      </c>
      <c r="T1954" s="17">
        <v>1.4999999999999999E-2</v>
      </c>
      <c r="U1954" s="16">
        <v>23</v>
      </c>
      <c r="V1954" s="71">
        <v>2.6</v>
      </c>
      <c r="W1954" s="401" t="str">
        <f>IF(ISNA(MATCH($D1954,'My Squad'!$C$2:$C$16,0)),"","Yes")</f>
        <v/>
      </c>
    </row>
    <row r="1955" spans="1:23" ht="15.75" thickBot="1" x14ac:dyDescent="0.3">
      <c r="A1955" s="577">
        <v>411</v>
      </c>
      <c r="B1955" s="73">
        <v>13</v>
      </c>
      <c r="C1955" s="5" t="s">
        <v>40</v>
      </c>
      <c r="D1955" s="5" t="s">
        <v>139</v>
      </c>
      <c r="E1955" s="70" t="s">
        <v>13</v>
      </c>
      <c r="F1955" s="71">
        <v>5</v>
      </c>
      <c r="G1955" s="71">
        <v>1.4999999999999999E-2</v>
      </c>
      <c r="H1955" s="71">
        <v>1.6E-2</v>
      </c>
      <c r="I1955" s="71">
        <v>6.6666666666666671E-3</v>
      </c>
      <c r="J1955" s="71">
        <v>0</v>
      </c>
      <c r="K1955" s="71">
        <v>6.3666666666666663E-2</v>
      </c>
      <c r="L1955" s="71">
        <v>7.6666666666666662E-3</v>
      </c>
      <c r="M1955" s="72">
        <v>0.109</v>
      </c>
      <c r="N1955" s="23">
        <v>-0.37819999999999998</v>
      </c>
      <c r="O1955" s="16">
        <v>2.94</v>
      </c>
      <c r="P1955" s="15">
        <v>90</v>
      </c>
      <c r="Q1955" s="15">
        <f>IFERROR(Table37[[#This Row],[Total]]/Table37[[#This Row],[Mins]]*Table37[[#This Row],[Adj mins]],0)</f>
        <v>3.3367346938775508</v>
      </c>
      <c r="R1955" s="15">
        <v>0</v>
      </c>
      <c r="S1955" s="16">
        <v>0</v>
      </c>
      <c r="T1955" s="17">
        <v>0</v>
      </c>
      <c r="U1955" s="16">
        <v>0</v>
      </c>
      <c r="V1955" s="71">
        <v>0</v>
      </c>
      <c r="W1955" s="401" t="str">
        <f>IF(ISNA(MATCH($D1955,'My Squad'!$C$2:$C$16,0)),"","Yes")</f>
        <v/>
      </c>
    </row>
    <row r="1956" spans="1:23" ht="15.75" thickBot="1" x14ac:dyDescent="0.3">
      <c r="A1956" s="577">
        <v>417</v>
      </c>
      <c r="B1956" s="73">
        <v>13</v>
      </c>
      <c r="C1956" s="5" t="s">
        <v>40</v>
      </c>
      <c r="D1956" s="5" t="s">
        <v>659</v>
      </c>
      <c r="E1956" s="70" t="s">
        <v>13</v>
      </c>
      <c r="F1956" s="71">
        <v>5.5</v>
      </c>
      <c r="G1956" s="71">
        <v>0.49333333333333335</v>
      </c>
      <c r="H1956" s="71">
        <v>0.23400000000000001</v>
      </c>
      <c r="I1956" s="71">
        <v>0.18533333333333332</v>
      </c>
      <c r="J1956" s="71">
        <v>0</v>
      </c>
      <c r="K1956" s="71">
        <v>1.1819999999999999</v>
      </c>
      <c r="L1956" s="71">
        <v>0.20599999999999999</v>
      </c>
      <c r="M1956" s="72">
        <v>2.3006666666666669</v>
      </c>
      <c r="N1956" s="23">
        <v>5.4666666666666704E-2</v>
      </c>
      <c r="O1956" s="16">
        <v>65.903333333333336</v>
      </c>
      <c r="P1956" s="15">
        <v>90</v>
      </c>
      <c r="Q1956" s="15">
        <f>IFERROR(Table37[[#This Row],[Total]]/Table37[[#This Row],[Mins]]*Table37[[#This Row],[Adj mins]],0)</f>
        <v>3.1418744625967325</v>
      </c>
      <c r="R1956" s="15">
        <v>4</v>
      </c>
      <c r="S1956" s="16">
        <v>52</v>
      </c>
      <c r="T1956" s="17">
        <v>3.0000000000000001E-3</v>
      </c>
      <c r="U1956" s="16">
        <v>10</v>
      </c>
      <c r="V1956" s="71">
        <v>1.4</v>
      </c>
      <c r="W1956" s="401" t="str">
        <f>IF(ISNA(MATCH($D1956,'My Squad'!$C$2:$C$16,0)),"","Yes")</f>
        <v/>
      </c>
    </row>
    <row r="1957" spans="1:23" ht="15.75" thickBot="1" x14ac:dyDescent="0.3">
      <c r="A1957" s="577">
        <v>391</v>
      </c>
      <c r="B1957" s="73">
        <v>13</v>
      </c>
      <c r="C1957" s="5" t="s">
        <v>40</v>
      </c>
      <c r="D1957" s="5" t="s">
        <v>121</v>
      </c>
      <c r="E1957" s="70" t="s">
        <v>13</v>
      </c>
      <c r="F1957" s="71">
        <v>5.6</v>
      </c>
      <c r="G1957" s="71">
        <v>6.1666666666666668E-2</v>
      </c>
      <c r="H1957" s="71">
        <v>2.1000000000000001E-2</v>
      </c>
      <c r="I1957" s="71">
        <v>1.2333333333333333E-2</v>
      </c>
      <c r="J1957" s="71">
        <v>0</v>
      </c>
      <c r="K1957" s="71">
        <v>0.106</v>
      </c>
      <c r="L1957" s="71">
        <v>1.5333333333333332E-2</v>
      </c>
      <c r="M1957" s="72">
        <v>0.21633333333333332</v>
      </c>
      <c r="N1957" s="23">
        <v>-0.31851190476190477</v>
      </c>
      <c r="O1957" s="16">
        <v>5.016</v>
      </c>
      <c r="P1957" s="15">
        <v>90</v>
      </c>
      <c r="Q1957" s="15">
        <f>IFERROR(Table37[[#This Row],[Total]]/Table37[[#This Row],[Mins]]*Table37[[#This Row],[Adj mins]],0)</f>
        <v>3.8815789473684208</v>
      </c>
      <c r="R1957" s="15">
        <v>1.2</v>
      </c>
      <c r="S1957" s="16">
        <v>21</v>
      </c>
      <c r="T1957" s="17">
        <v>4.0000000000000001E-3</v>
      </c>
      <c r="U1957" s="16">
        <v>6</v>
      </c>
      <c r="V1957" s="71">
        <v>1.2</v>
      </c>
      <c r="W1957" s="401" t="str">
        <f>IF(ISNA(MATCH($D1957,'My Squad'!$C$2:$C$16,0)),"","Yes")</f>
        <v/>
      </c>
    </row>
    <row r="1958" spans="1:23" ht="15.75" thickBot="1" x14ac:dyDescent="0.3">
      <c r="A1958" s="577">
        <v>410</v>
      </c>
      <c r="B1958" s="73">
        <v>13</v>
      </c>
      <c r="C1958" s="5" t="s">
        <v>40</v>
      </c>
      <c r="D1958" s="5" t="s">
        <v>355</v>
      </c>
      <c r="E1958" s="70" t="s">
        <v>13</v>
      </c>
      <c r="F1958" s="71">
        <v>4.7</v>
      </c>
      <c r="G1958" s="71">
        <v>0.17666666666666667</v>
      </c>
      <c r="H1958" s="71">
        <v>8.5000000000000006E-2</v>
      </c>
      <c r="I1958" s="71">
        <v>6.0333333333333336E-2</v>
      </c>
      <c r="J1958" s="71">
        <v>0</v>
      </c>
      <c r="K1958" s="71">
        <v>0.49833333333333335</v>
      </c>
      <c r="L1958" s="71">
        <v>4.9333333333333333E-2</v>
      </c>
      <c r="M1958" s="72">
        <v>0.8696666666666667</v>
      </c>
      <c r="N1958" s="23">
        <v>-0.24049645390070917</v>
      </c>
      <c r="O1958" s="16">
        <v>24.198666666666668</v>
      </c>
      <c r="P1958" s="15">
        <v>90</v>
      </c>
      <c r="Q1958" s="15">
        <f>IFERROR(Table37[[#This Row],[Total]]/Table37[[#This Row],[Mins]]*Table37[[#This Row],[Adj mins]],0)</f>
        <v>3.2344757286902861</v>
      </c>
      <c r="R1958" s="15">
        <v>3.7</v>
      </c>
      <c r="S1958" s="16">
        <v>42</v>
      </c>
      <c r="T1958" s="17">
        <v>5.0000000000000001E-3</v>
      </c>
      <c r="U1958" s="16">
        <v>10</v>
      </c>
      <c r="V1958" s="71">
        <v>1.2</v>
      </c>
      <c r="W1958" s="401" t="str">
        <f>IF(ISNA(MATCH($D1958,'My Squad'!$C$2:$C$16,0)),"","Yes")</f>
        <v/>
      </c>
    </row>
    <row r="1959" spans="1:23" ht="15.75" thickBot="1" x14ac:dyDescent="0.3">
      <c r="A1959" s="577">
        <v>401</v>
      </c>
      <c r="B1959" s="73">
        <v>13</v>
      </c>
      <c r="C1959" s="5" t="s">
        <v>40</v>
      </c>
      <c r="D1959" s="5" t="s">
        <v>41</v>
      </c>
      <c r="E1959" s="70" t="s">
        <v>15</v>
      </c>
      <c r="F1959" s="71">
        <v>8.3000000000000007</v>
      </c>
      <c r="G1959" s="71">
        <v>1.8533333333333333</v>
      </c>
      <c r="H1959" s="71">
        <v>0.27900000000000003</v>
      </c>
      <c r="I1959" s="71">
        <v>0</v>
      </c>
      <c r="J1959" s="71">
        <v>0</v>
      </c>
      <c r="K1959" s="71">
        <v>1.6636666666666666</v>
      </c>
      <c r="L1959" s="71">
        <v>0.66433333333333333</v>
      </c>
      <c r="M1959" s="72">
        <v>4.4603333333333337</v>
      </c>
      <c r="N1959" s="23">
        <v>0.29642570281124497</v>
      </c>
      <c r="O1959" s="16">
        <v>80.61033333333333</v>
      </c>
      <c r="P1959" s="15">
        <v>90</v>
      </c>
      <c r="Q1959" s="15">
        <f>IFERROR(Table37[[#This Row],[Total]]/Table37[[#This Row],[Mins]]*Table37[[#This Row],[Adj mins]],0)</f>
        <v>4.9798826453184253</v>
      </c>
      <c r="R1959" s="15">
        <v>6.5</v>
      </c>
      <c r="S1959" s="16">
        <v>84</v>
      </c>
      <c r="T1959" s="17">
        <v>0.126</v>
      </c>
      <c r="U1959" s="16">
        <v>27</v>
      </c>
      <c r="V1959" s="71">
        <v>3.9</v>
      </c>
      <c r="W1959" s="401" t="str">
        <f>IF(ISNA(MATCH($D1959,'My Squad'!$C$2:$C$16,0)),"","Yes")</f>
        <v/>
      </c>
    </row>
    <row r="1960" spans="1:23" ht="15.75" thickBot="1" x14ac:dyDescent="0.3">
      <c r="A1960" s="577">
        <v>421</v>
      </c>
      <c r="B1960" s="73">
        <v>13</v>
      </c>
      <c r="C1960" s="5" t="s">
        <v>40</v>
      </c>
      <c r="D1960" s="5" t="s">
        <v>356</v>
      </c>
      <c r="E1960" s="70" t="s">
        <v>15</v>
      </c>
      <c r="F1960" s="71">
        <v>6.9</v>
      </c>
      <c r="G1960" s="71">
        <v>0.17333333333333334</v>
      </c>
      <c r="H1960" s="71">
        <v>2.5999999999999999E-2</v>
      </c>
      <c r="I1960" s="71">
        <v>0</v>
      </c>
      <c r="J1960" s="71">
        <v>0</v>
      </c>
      <c r="K1960" s="71">
        <v>0.126</v>
      </c>
      <c r="L1960" s="71">
        <v>6.433333333333334E-2</v>
      </c>
      <c r="M1960" s="72">
        <v>0.38966666666666666</v>
      </c>
      <c r="N1960" s="23">
        <v>-0.2333816425120773</v>
      </c>
      <c r="O1960" s="16">
        <v>6.5510000000000002</v>
      </c>
      <c r="P1960" s="15">
        <v>90</v>
      </c>
      <c r="Q1960" s="15">
        <f>IFERROR(Table37[[#This Row],[Total]]/Table37[[#This Row],[Mins]]*Table37[[#This Row],[Adj mins]],0)</f>
        <v>5.3533811631811936</v>
      </c>
      <c r="R1960" s="15">
        <v>0</v>
      </c>
      <c r="S1960" s="16" t="s">
        <v>374</v>
      </c>
      <c r="T1960" s="17">
        <v>0</v>
      </c>
      <c r="U1960" s="16">
        <v>0</v>
      </c>
      <c r="V1960" s="71">
        <v>0</v>
      </c>
      <c r="W1960" s="401" t="str">
        <f>IF(ISNA(MATCH($D1960,'My Squad'!$C$2:$C$16,0)),"","Yes")</f>
        <v/>
      </c>
    </row>
    <row r="1961" spans="1:23" ht="15.75" thickBot="1" x14ac:dyDescent="0.3">
      <c r="A1961" s="577">
        <v>590</v>
      </c>
      <c r="B1961" s="73">
        <v>13</v>
      </c>
      <c r="C1961" s="5" t="s">
        <v>40</v>
      </c>
      <c r="D1961" s="5" t="s">
        <v>1067</v>
      </c>
      <c r="E1961" s="70" t="s">
        <v>15</v>
      </c>
      <c r="F1961" s="71">
        <v>5</v>
      </c>
      <c r="G1961" s="71">
        <v>2.6666666666666666E-3</v>
      </c>
      <c r="H1961" s="71">
        <v>0</v>
      </c>
      <c r="I1961" s="71">
        <v>0</v>
      </c>
      <c r="J1961" s="71">
        <v>0</v>
      </c>
      <c r="K1961" s="71">
        <v>7.0000000000000001E-3</v>
      </c>
      <c r="L1961" s="71">
        <v>1.3333333333333333E-3</v>
      </c>
      <c r="M1961" s="72">
        <v>1.0999999999999999E-2</v>
      </c>
      <c r="N1961" s="23">
        <v>-0.39780000000000004</v>
      </c>
      <c r="O1961" s="16">
        <v>0.33</v>
      </c>
      <c r="P1961" s="15">
        <v>90</v>
      </c>
      <c r="Q1961" s="15">
        <f>IFERROR(Table37[[#This Row],[Total]]/Table37[[#This Row],[Mins]]*Table37[[#This Row],[Adj mins]],0)</f>
        <v>3</v>
      </c>
      <c r="R1961" s="15">
        <v>0.1</v>
      </c>
      <c r="S1961" s="16">
        <v>4</v>
      </c>
      <c r="T1961" s="17">
        <v>2E-3</v>
      </c>
      <c r="U1961" s="16">
        <v>3</v>
      </c>
      <c r="V1961" s="71">
        <v>1</v>
      </c>
      <c r="W1961" s="401" t="str">
        <f>IF(ISNA(MATCH($D1961,'My Squad'!$C$2:$C$16,0)),"","Yes")</f>
        <v/>
      </c>
    </row>
    <row r="1962" spans="1:23" ht="15.75" thickBot="1" x14ac:dyDescent="0.3">
      <c r="A1962" s="577">
        <v>443</v>
      </c>
      <c r="B1962" s="73">
        <v>13</v>
      </c>
      <c r="C1962" s="5" t="s">
        <v>82</v>
      </c>
      <c r="D1962" s="5" t="s">
        <v>547</v>
      </c>
      <c r="E1962" s="70" t="s">
        <v>16</v>
      </c>
      <c r="F1962" s="71">
        <v>4.5999999999999996</v>
      </c>
      <c r="G1962" s="71">
        <v>0</v>
      </c>
      <c r="H1962" s="71">
        <v>2.1000000000000001E-2</v>
      </c>
      <c r="I1962" s="71">
        <v>1.1243333333333334</v>
      </c>
      <c r="J1962" s="71">
        <v>0.32400000000000001</v>
      </c>
      <c r="K1962" s="71">
        <v>1.8266666666666667</v>
      </c>
      <c r="L1962" s="71">
        <v>7.9333333333333339E-2</v>
      </c>
      <c r="M1962" s="72">
        <v>3.3753333333333333</v>
      </c>
      <c r="N1962" s="23">
        <v>0.29898550724637685</v>
      </c>
      <c r="O1962" s="16">
        <v>85.248333333333335</v>
      </c>
      <c r="P1962" s="15">
        <v>90</v>
      </c>
      <c r="Q1962" s="15">
        <f>IFERROR(Table37[[#This Row],[Total]]/Table37[[#This Row],[Mins]]*Table37[[#This Row],[Adj mins]],0)</f>
        <v>3.5634714266163559</v>
      </c>
      <c r="R1962" s="15">
        <v>9</v>
      </c>
      <c r="S1962" s="16">
        <v>90</v>
      </c>
      <c r="T1962" s="17">
        <v>4.7E-2</v>
      </c>
      <c r="U1962" s="16">
        <v>42</v>
      </c>
      <c r="V1962" s="71">
        <v>4.7</v>
      </c>
      <c r="W1962" s="401" t="str">
        <f>IF(ISNA(MATCH($D1962,'My Squad'!$C$2:$C$16,0)),"","Yes")</f>
        <v/>
      </c>
    </row>
    <row r="1963" spans="1:23" ht="15.75" thickBot="1" x14ac:dyDescent="0.3">
      <c r="A1963" s="577">
        <v>427</v>
      </c>
      <c r="B1963" s="73">
        <v>13</v>
      </c>
      <c r="C1963" s="5" t="s">
        <v>82</v>
      </c>
      <c r="D1963" s="5" t="s">
        <v>1534</v>
      </c>
      <c r="E1963" s="70" t="s">
        <v>16</v>
      </c>
      <c r="F1963" s="71">
        <v>4.3</v>
      </c>
      <c r="G1963" s="71">
        <v>0</v>
      </c>
      <c r="H1963" s="71">
        <v>0</v>
      </c>
      <c r="I1963" s="71">
        <v>6.2333333333333338E-2</v>
      </c>
      <c r="J1963" s="71">
        <v>1.4E-2</v>
      </c>
      <c r="K1963" s="71">
        <v>9.7000000000000003E-2</v>
      </c>
      <c r="L1963" s="71">
        <v>7.6666666666666662E-3</v>
      </c>
      <c r="M1963" s="72">
        <v>0.18099999999999999</v>
      </c>
      <c r="N1963" s="23">
        <v>-0.4230232558139535</v>
      </c>
      <c r="O1963" s="16">
        <v>4.5276666666666667</v>
      </c>
      <c r="P1963" s="15">
        <v>90</v>
      </c>
      <c r="Q1963" s="15">
        <f>IFERROR(Table37[[#This Row],[Total]]/Table37[[#This Row],[Mins]]*Table37[[#This Row],[Adj mins]],0)</f>
        <v>3.5978797025693883</v>
      </c>
      <c r="R1963" s="15">
        <v>0</v>
      </c>
      <c r="S1963" s="16">
        <v>0</v>
      </c>
      <c r="T1963" s="17">
        <v>2E-3</v>
      </c>
      <c r="U1963" s="16">
        <v>0</v>
      </c>
      <c r="V1963" s="71">
        <v>0</v>
      </c>
      <c r="W1963" s="401" t="str">
        <f>IF(ISNA(MATCH($D1963,'My Squad'!$C$2:$C$16,0)),"","Yes")</f>
        <v/>
      </c>
    </row>
    <row r="1964" spans="1:23" ht="15.75" thickBot="1" x14ac:dyDescent="0.3">
      <c r="A1964" s="577">
        <v>26</v>
      </c>
      <c r="B1964" s="73">
        <v>13</v>
      </c>
      <c r="C1964" s="5" t="s">
        <v>82</v>
      </c>
      <c r="D1964" s="5" t="s">
        <v>256</v>
      </c>
      <c r="E1964" s="70" t="s">
        <v>14</v>
      </c>
      <c r="F1964" s="71">
        <v>4.4000000000000004</v>
      </c>
      <c r="G1964" s="71">
        <v>0.20399999999999999</v>
      </c>
      <c r="H1964" s="71">
        <v>0.28899999999999998</v>
      </c>
      <c r="I1964" s="71">
        <v>0.81466666666666665</v>
      </c>
      <c r="J1964" s="71">
        <v>0</v>
      </c>
      <c r="K1964" s="71">
        <v>1.1823333333333335</v>
      </c>
      <c r="L1964" s="71">
        <v>0.26800000000000002</v>
      </c>
      <c r="M1964" s="72">
        <v>2.758</v>
      </c>
      <c r="N1964" s="23">
        <v>0.17227272727272727</v>
      </c>
      <c r="O1964" s="16">
        <v>60.691333333333333</v>
      </c>
      <c r="P1964" s="15">
        <v>90</v>
      </c>
      <c r="Q1964" s="15">
        <f>IFERROR(Table37[[#This Row],[Total]]/Table37[[#This Row],[Mins]]*Table37[[#This Row],[Adj mins]],0)</f>
        <v>4.0898755451080335</v>
      </c>
      <c r="R1964" s="15">
        <v>4.8</v>
      </c>
      <c r="S1964" s="16">
        <v>73</v>
      </c>
      <c r="T1964" s="17">
        <v>6.0000000000000001E-3</v>
      </c>
      <c r="U1964" s="16">
        <v>17</v>
      </c>
      <c r="V1964" s="71">
        <v>2.8</v>
      </c>
      <c r="W1964" s="401" t="str">
        <f>IF(ISNA(MATCH($D1964,'My Squad'!$C$2:$C$16,0)),"","Yes")</f>
        <v/>
      </c>
    </row>
    <row r="1965" spans="1:23" ht="15.75" thickBot="1" x14ac:dyDescent="0.3">
      <c r="A1965" s="577">
        <v>440</v>
      </c>
      <c r="B1965" s="73">
        <v>13</v>
      </c>
      <c r="C1965" s="5" t="s">
        <v>82</v>
      </c>
      <c r="D1965" s="5" t="s">
        <v>357</v>
      </c>
      <c r="E1965" s="70" t="s">
        <v>14</v>
      </c>
      <c r="F1965" s="71">
        <v>4.3</v>
      </c>
      <c r="G1965" s="71">
        <v>4.0000000000000001E-3</v>
      </c>
      <c r="H1965" s="71">
        <v>0</v>
      </c>
      <c r="I1965" s="71">
        <v>2.0333333333333335E-2</v>
      </c>
      <c r="J1965" s="71">
        <v>0</v>
      </c>
      <c r="K1965" s="71">
        <v>4.5999999999999999E-2</v>
      </c>
      <c r="L1965" s="71">
        <v>4.3333333333333331E-3</v>
      </c>
      <c r="M1965" s="72">
        <v>7.4666666666666673E-2</v>
      </c>
      <c r="N1965" s="23">
        <v>-0.44775193798449614</v>
      </c>
      <c r="O1965" s="16">
        <v>2.25</v>
      </c>
      <c r="P1965" s="15">
        <v>90</v>
      </c>
      <c r="Q1965" s="15">
        <f>IFERROR(Table37[[#This Row],[Total]]/Table37[[#This Row],[Mins]]*Table37[[#This Row],[Adj mins]],0)</f>
        <v>2.9866666666666668</v>
      </c>
      <c r="R1965" s="15">
        <v>0</v>
      </c>
      <c r="S1965" s="16">
        <v>0</v>
      </c>
      <c r="T1965" s="17">
        <v>1E-3</v>
      </c>
      <c r="U1965" s="16">
        <v>0</v>
      </c>
      <c r="V1965" s="71">
        <v>0</v>
      </c>
      <c r="W1965" s="401" t="str">
        <f>IF(ISNA(MATCH($D1965,'My Squad'!$C$2:$C$16,0)),"","Yes")</f>
        <v/>
      </c>
    </row>
    <row r="1966" spans="1:23" ht="15.75" thickBot="1" x14ac:dyDescent="0.3">
      <c r="A1966" s="577">
        <v>573</v>
      </c>
      <c r="B1966" s="73">
        <v>13</v>
      </c>
      <c r="C1966" s="5" t="s">
        <v>82</v>
      </c>
      <c r="D1966" s="5" t="s">
        <v>660</v>
      </c>
      <c r="E1966" s="70" t="s">
        <v>14</v>
      </c>
      <c r="F1966" s="71">
        <v>4.5</v>
      </c>
      <c r="G1966" s="71">
        <v>0.51200000000000001</v>
      </c>
      <c r="H1966" s="71">
        <v>0.111</v>
      </c>
      <c r="I1966" s="71">
        <v>1.137</v>
      </c>
      <c r="J1966" s="71">
        <v>0</v>
      </c>
      <c r="K1966" s="71">
        <v>1.7410000000000001</v>
      </c>
      <c r="L1966" s="71">
        <v>0.32200000000000001</v>
      </c>
      <c r="M1966" s="72">
        <v>3.823</v>
      </c>
      <c r="N1966" s="23">
        <v>0.40511111111111109</v>
      </c>
      <c r="O1966" s="16">
        <v>84.573999999999998</v>
      </c>
      <c r="P1966" s="15">
        <v>90</v>
      </c>
      <c r="Q1966" s="15">
        <f>IFERROR(Table37[[#This Row],[Total]]/Table37[[#This Row],[Mins]]*Table37[[#This Row],[Adj mins]],0)</f>
        <v>4.0682715728237993</v>
      </c>
      <c r="R1966" s="15">
        <v>8</v>
      </c>
      <c r="S1966" s="16">
        <v>90</v>
      </c>
      <c r="T1966" s="17">
        <v>0.01</v>
      </c>
      <c r="U1966" s="16">
        <v>29</v>
      </c>
      <c r="V1966" s="71">
        <v>3.6</v>
      </c>
      <c r="W1966" s="401" t="str">
        <f>IF(ISNA(MATCH($D1966,'My Squad'!$C$2:$C$16,0)),"","Yes")</f>
        <v/>
      </c>
    </row>
    <row r="1967" spans="1:23" ht="15.75" thickBot="1" x14ac:dyDescent="0.3">
      <c r="A1967" s="577">
        <v>444</v>
      </c>
      <c r="B1967" s="73">
        <v>13</v>
      </c>
      <c r="C1967" s="5" t="s">
        <v>82</v>
      </c>
      <c r="D1967" s="5" t="s">
        <v>190</v>
      </c>
      <c r="E1967" s="70" t="s">
        <v>14</v>
      </c>
      <c r="F1967" s="71">
        <v>4.3</v>
      </c>
      <c r="G1967" s="71">
        <v>6.4000000000000001E-2</v>
      </c>
      <c r="H1967" s="71">
        <v>0.05</v>
      </c>
      <c r="I1967" s="71">
        <v>0.14066666666666666</v>
      </c>
      <c r="J1967" s="71">
        <v>0</v>
      </c>
      <c r="K1967" s="71">
        <v>0.20766666666666667</v>
      </c>
      <c r="L1967" s="71">
        <v>3.1666666666666669E-2</v>
      </c>
      <c r="M1967" s="72">
        <v>0.49399999999999999</v>
      </c>
      <c r="N1967" s="23">
        <v>-0.35023255813953491</v>
      </c>
      <c r="O1967" s="16">
        <v>10.538666666666666</v>
      </c>
      <c r="P1967" s="15">
        <v>90</v>
      </c>
      <c r="Q1967" s="15">
        <f>IFERROR(Table37[[#This Row],[Total]]/Table37[[#This Row],[Mins]]*Table37[[#This Row],[Adj mins]],0)</f>
        <v>4.21875</v>
      </c>
      <c r="R1967" s="15">
        <v>0.4</v>
      </c>
      <c r="S1967" s="16">
        <v>37</v>
      </c>
      <c r="T1967" s="17">
        <v>1E-3</v>
      </c>
      <c r="U1967" s="16">
        <v>1</v>
      </c>
      <c r="V1967" s="71">
        <v>1</v>
      </c>
      <c r="W1967" s="401" t="str">
        <f>IF(ISNA(MATCH($D1967,'My Squad'!$C$2:$C$16,0)),"","Yes")</f>
        <v/>
      </c>
    </row>
    <row r="1968" spans="1:23" ht="15.75" thickBot="1" x14ac:dyDescent="0.3">
      <c r="A1968" s="577">
        <v>436</v>
      </c>
      <c r="B1968" s="73">
        <v>13</v>
      </c>
      <c r="C1968" s="5" t="s">
        <v>82</v>
      </c>
      <c r="D1968" s="5" t="s">
        <v>150</v>
      </c>
      <c r="E1968" s="70" t="s">
        <v>14</v>
      </c>
      <c r="F1968" s="71">
        <v>4.5</v>
      </c>
      <c r="G1968" s="71">
        <v>0.16800000000000001</v>
      </c>
      <c r="H1968" s="71">
        <v>0.22600000000000001</v>
      </c>
      <c r="I1968" s="71">
        <v>1.1356666666666668</v>
      </c>
      <c r="J1968" s="71">
        <v>0</v>
      </c>
      <c r="K1968" s="71">
        <v>1.7083333333333333</v>
      </c>
      <c r="L1968" s="71">
        <v>0.24833333333333332</v>
      </c>
      <c r="M1968" s="72">
        <v>3.4863333333333335</v>
      </c>
      <c r="N1968" s="23">
        <v>0.33029629629629631</v>
      </c>
      <c r="O1968" s="16">
        <v>84.538333333333327</v>
      </c>
      <c r="P1968" s="15">
        <v>90</v>
      </c>
      <c r="Q1968" s="15">
        <f>IFERROR(Table37[[#This Row],[Total]]/Table37[[#This Row],[Mins]]*Table37[[#This Row],[Adj mins]],0)</f>
        <v>3.7115706878536368</v>
      </c>
      <c r="R1968" s="15">
        <v>9</v>
      </c>
      <c r="S1968" s="16">
        <v>90</v>
      </c>
      <c r="T1968" s="17">
        <v>0.01</v>
      </c>
      <c r="U1968" s="16">
        <v>31</v>
      </c>
      <c r="V1968" s="71">
        <v>3.4</v>
      </c>
      <c r="W1968" s="401" t="str">
        <f>IF(ISNA(MATCH($D1968,'My Squad'!$C$2:$C$16,0)),"","Yes")</f>
        <v/>
      </c>
    </row>
    <row r="1969" spans="1:23" ht="15.75" thickBot="1" x14ac:dyDescent="0.3">
      <c r="A1969" s="577">
        <v>437</v>
      </c>
      <c r="B1969" s="73">
        <v>13</v>
      </c>
      <c r="C1969" s="5" t="s">
        <v>82</v>
      </c>
      <c r="D1969" s="5" t="s">
        <v>246</v>
      </c>
      <c r="E1969" s="70" t="s">
        <v>14</v>
      </c>
      <c r="F1969" s="71">
        <v>4.4000000000000004</v>
      </c>
      <c r="G1969" s="71">
        <v>0.184</v>
      </c>
      <c r="H1969" s="71">
        <v>7.8E-2</v>
      </c>
      <c r="I1969" s="71">
        <v>0.28066666666666668</v>
      </c>
      <c r="J1969" s="71">
        <v>0</v>
      </c>
      <c r="K1969" s="71">
        <v>0.40966666666666668</v>
      </c>
      <c r="L1969" s="71">
        <v>9.8333333333333328E-2</v>
      </c>
      <c r="M1969" s="72">
        <v>1.0506666666666666</v>
      </c>
      <c r="N1969" s="23">
        <v>-0.21575757575757576</v>
      </c>
      <c r="O1969" s="16">
        <v>21.721666666666668</v>
      </c>
      <c r="P1969" s="15">
        <v>90</v>
      </c>
      <c r="Q1969" s="15">
        <f>IFERROR(Table37[[#This Row],[Total]]/Table37[[#This Row],[Mins]]*Table37[[#This Row],[Adj mins]],0)</f>
        <v>4.3532571165502949</v>
      </c>
      <c r="R1969" s="15">
        <v>4.2</v>
      </c>
      <c r="S1969" s="16">
        <v>42</v>
      </c>
      <c r="T1969" s="17">
        <v>4.0000000000000001E-3</v>
      </c>
      <c r="U1969" s="16">
        <v>13</v>
      </c>
      <c r="V1969" s="71">
        <v>1.4</v>
      </c>
      <c r="W1969" s="401" t="str">
        <f>IF(ISNA(MATCH($D1969,'My Squad'!$C$2:$C$16,0)),"","Yes")</f>
        <v/>
      </c>
    </row>
    <row r="1970" spans="1:23" ht="15.75" thickBot="1" x14ac:dyDescent="0.3">
      <c r="A1970" s="577">
        <v>422</v>
      </c>
      <c r="B1970" s="73">
        <v>13</v>
      </c>
      <c r="C1970" s="5" t="s">
        <v>82</v>
      </c>
      <c r="D1970" s="5" t="s">
        <v>225</v>
      </c>
      <c r="E1970" s="70" t="s">
        <v>14</v>
      </c>
      <c r="F1970" s="71">
        <v>4.5</v>
      </c>
      <c r="G1970" s="71">
        <v>0.108</v>
      </c>
      <c r="H1970" s="71">
        <v>0.26400000000000001</v>
      </c>
      <c r="I1970" s="71">
        <v>1.1313333333333335</v>
      </c>
      <c r="J1970" s="71">
        <v>0</v>
      </c>
      <c r="K1970" s="71">
        <v>1.7606666666666666</v>
      </c>
      <c r="L1970" s="71">
        <v>0.30366666666666664</v>
      </c>
      <c r="M1970" s="72">
        <v>3.5676666666666668</v>
      </c>
      <c r="N1970" s="23">
        <v>0.34837037037037039</v>
      </c>
      <c r="O1970" s="16">
        <v>86.068333333333328</v>
      </c>
      <c r="P1970" s="15">
        <v>90</v>
      </c>
      <c r="Q1970" s="15">
        <f>IFERROR(Table37[[#This Row],[Total]]/Table37[[#This Row],[Mins]]*Table37[[#This Row],[Adj mins]],0)</f>
        <v>3.7306403826416998</v>
      </c>
      <c r="R1970" s="15">
        <v>8.6</v>
      </c>
      <c r="S1970" s="16">
        <v>86</v>
      </c>
      <c r="T1970" s="17">
        <v>7.0999999999999994E-2</v>
      </c>
      <c r="U1970" s="16">
        <v>32</v>
      </c>
      <c r="V1970" s="71">
        <v>3.6</v>
      </c>
      <c r="W1970" s="401" t="str">
        <f>IF(ISNA(MATCH($D1970,'My Squad'!$C$2:$C$16,0)),"","Yes")</f>
        <v/>
      </c>
    </row>
    <row r="1971" spans="1:23" ht="15.75" thickBot="1" x14ac:dyDescent="0.3">
      <c r="A1971" s="577">
        <v>425</v>
      </c>
      <c r="B1971" s="73">
        <v>13</v>
      </c>
      <c r="C1971" s="5" t="s">
        <v>82</v>
      </c>
      <c r="D1971" s="5" t="s">
        <v>358</v>
      </c>
      <c r="E1971" s="70" t="s">
        <v>14</v>
      </c>
      <c r="F1971" s="71">
        <v>4.3</v>
      </c>
      <c r="G1971" s="71">
        <v>3.7999999999999999E-2</v>
      </c>
      <c r="H1971" s="71">
        <v>1.6E-2</v>
      </c>
      <c r="I1971" s="71">
        <v>9.2999999999999999E-2</v>
      </c>
      <c r="J1971" s="71">
        <v>0</v>
      </c>
      <c r="K1971" s="71">
        <v>0.16766666666666666</v>
      </c>
      <c r="L1971" s="71">
        <v>2.3333333333333334E-2</v>
      </c>
      <c r="M1971" s="72">
        <v>0.33800000000000002</v>
      </c>
      <c r="N1971" s="23">
        <v>-0.38651162790697674</v>
      </c>
      <c r="O1971" s="16">
        <v>8.3153333333333332</v>
      </c>
      <c r="P1971" s="15">
        <v>90</v>
      </c>
      <c r="Q1971" s="15">
        <f>IFERROR(Table37[[#This Row],[Total]]/Table37[[#This Row],[Mins]]*Table37[[#This Row],[Adj mins]],0)</f>
        <v>3.6583019321734946</v>
      </c>
      <c r="R1971" s="15">
        <v>1</v>
      </c>
      <c r="S1971" s="16">
        <v>46</v>
      </c>
      <c r="T1971" s="17">
        <v>1E-3</v>
      </c>
      <c r="U1971" s="16">
        <v>3</v>
      </c>
      <c r="V1971" s="71">
        <v>1.5</v>
      </c>
      <c r="W1971" s="401" t="str">
        <f>IF(ISNA(MATCH($D1971,'My Squad'!$C$2:$C$16,0)),"","Yes")</f>
        <v/>
      </c>
    </row>
    <row r="1972" spans="1:23" ht="15.75" thickBot="1" x14ac:dyDescent="0.3">
      <c r="A1972" s="577">
        <v>531</v>
      </c>
      <c r="B1972" s="73">
        <v>13</v>
      </c>
      <c r="C1972" s="5" t="s">
        <v>82</v>
      </c>
      <c r="D1972" s="5" t="s">
        <v>59</v>
      </c>
      <c r="E1972" s="70" t="s">
        <v>13</v>
      </c>
      <c r="F1972" s="71">
        <v>6.2</v>
      </c>
      <c r="G1972" s="71">
        <v>0.42833333333333334</v>
      </c>
      <c r="H1972" s="71">
        <v>0.47599999999999998</v>
      </c>
      <c r="I1972" s="71">
        <v>0.25433333333333336</v>
      </c>
      <c r="J1972" s="71">
        <v>0</v>
      </c>
      <c r="K1972" s="71">
        <v>1.2683333333333333</v>
      </c>
      <c r="L1972" s="71">
        <v>0.23899999999999999</v>
      </c>
      <c r="M1972" s="72">
        <v>2.6659999999999999</v>
      </c>
      <c r="N1972" s="23">
        <v>0.10741935483870967</v>
      </c>
      <c r="O1972" s="16">
        <v>61.832666666666668</v>
      </c>
      <c r="P1972" s="15">
        <v>90</v>
      </c>
      <c r="Q1972" s="15">
        <f>IFERROR(Table37[[#This Row],[Total]]/Table37[[#This Row],[Mins]]*Table37[[#This Row],[Adj mins]],0)</f>
        <v>3.880473104831319</v>
      </c>
      <c r="R1972" s="15">
        <v>3.4000000000000004</v>
      </c>
      <c r="S1972" s="16">
        <v>72</v>
      </c>
      <c r="T1972" s="17">
        <v>6.0000000000000001E-3</v>
      </c>
      <c r="U1972" s="16">
        <v>6</v>
      </c>
      <c r="V1972" s="71">
        <v>1.2</v>
      </c>
      <c r="W1972" s="401" t="str">
        <f>IF(ISNA(MATCH($D1972,'My Squad'!$C$2:$C$16,0)),"","Yes")</f>
        <v/>
      </c>
    </row>
    <row r="1973" spans="1:23" ht="15.75" thickBot="1" x14ac:dyDescent="0.3">
      <c r="A1973" s="577">
        <v>432</v>
      </c>
      <c r="B1973" s="73">
        <v>13</v>
      </c>
      <c r="C1973" s="5" t="s">
        <v>82</v>
      </c>
      <c r="D1973" s="5" t="s">
        <v>122</v>
      </c>
      <c r="E1973" s="70" t="s">
        <v>13</v>
      </c>
      <c r="F1973" s="71">
        <v>5.2</v>
      </c>
      <c r="G1973" s="71">
        <v>0.42499999999999999</v>
      </c>
      <c r="H1973" s="71">
        <v>0.46300000000000002</v>
      </c>
      <c r="I1973" s="71">
        <v>0.24133333333333334</v>
      </c>
      <c r="J1973" s="71">
        <v>0</v>
      </c>
      <c r="K1973" s="71">
        <v>1.2933333333333332</v>
      </c>
      <c r="L1973" s="71">
        <v>0.17833333333333334</v>
      </c>
      <c r="M1973" s="72">
        <v>2.601</v>
      </c>
      <c r="N1973" s="23">
        <v>0.11557692307692306</v>
      </c>
      <c r="O1973" s="16">
        <v>59.530666666666669</v>
      </c>
      <c r="P1973" s="15">
        <v>90</v>
      </c>
      <c r="Q1973" s="15">
        <f>IFERROR(Table37[[#This Row],[Total]]/Table37[[#This Row],[Mins]]*Table37[[#This Row],[Adj mins]],0)</f>
        <v>3.9322590037627663</v>
      </c>
      <c r="R1973" s="15">
        <v>5.5</v>
      </c>
      <c r="S1973" s="16">
        <v>55</v>
      </c>
      <c r="T1973" s="17">
        <v>9.0000000000000011E-3</v>
      </c>
      <c r="U1973" s="16">
        <v>17</v>
      </c>
      <c r="V1973" s="71">
        <v>1.9</v>
      </c>
      <c r="W1973" s="401" t="str">
        <f>IF(ISNA(MATCH($D1973,'My Squad'!$C$2:$C$16,0)),"","Yes")</f>
        <v/>
      </c>
    </row>
    <row r="1974" spans="1:23" ht="15.75" thickBot="1" x14ac:dyDescent="0.3">
      <c r="A1974" s="577">
        <v>434</v>
      </c>
      <c r="B1974" s="73">
        <v>13</v>
      </c>
      <c r="C1974" s="5" t="s">
        <v>82</v>
      </c>
      <c r="D1974" s="5" t="s">
        <v>255</v>
      </c>
      <c r="E1974" s="70" t="s">
        <v>13</v>
      </c>
      <c r="F1974" s="71">
        <v>5.4</v>
      </c>
      <c r="G1974" s="71">
        <v>0.71833333333333338</v>
      </c>
      <c r="H1974" s="71">
        <v>0.55800000000000005</v>
      </c>
      <c r="I1974" s="71">
        <v>0.30399999999999999</v>
      </c>
      <c r="J1974" s="71">
        <v>0</v>
      </c>
      <c r="K1974" s="71">
        <v>1.591</v>
      </c>
      <c r="L1974" s="71">
        <v>0.34366666666666668</v>
      </c>
      <c r="M1974" s="72">
        <v>3.5150000000000001</v>
      </c>
      <c r="N1974" s="23">
        <v>0.28055555555555556</v>
      </c>
      <c r="O1974" s="16">
        <v>73.900999999999996</v>
      </c>
      <c r="P1974" s="15">
        <v>90</v>
      </c>
      <c r="Q1974" s="15">
        <f>IFERROR(Table37[[#This Row],[Total]]/Table37[[#This Row],[Mins]]*Table37[[#This Row],[Adj mins]],0)</f>
        <v>4.2807269184449463</v>
      </c>
      <c r="R1974" s="15">
        <v>7.1</v>
      </c>
      <c r="S1974" s="16">
        <v>71</v>
      </c>
      <c r="T1974" s="17">
        <v>0.02</v>
      </c>
      <c r="U1974" s="16">
        <v>27</v>
      </c>
      <c r="V1974" s="71">
        <v>3</v>
      </c>
      <c r="W1974" s="401" t="str">
        <f>IF(ISNA(MATCH($D1974,'My Squad'!$C$2:$C$16,0)),"","Yes")</f>
        <v/>
      </c>
    </row>
    <row r="1975" spans="1:23" ht="15.75" thickBot="1" x14ac:dyDescent="0.3">
      <c r="A1975" s="577">
        <v>423</v>
      </c>
      <c r="B1975" s="73">
        <v>13</v>
      </c>
      <c r="C1975" s="5" t="s">
        <v>82</v>
      </c>
      <c r="D1975" s="5" t="s">
        <v>351</v>
      </c>
      <c r="E1975" s="70" t="s">
        <v>13</v>
      </c>
      <c r="F1975" s="71">
        <v>5</v>
      </c>
      <c r="G1975" s="71">
        <v>0.46666666666666667</v>
      </c>
      <c r="H1975" s="71">
        <v>0.38100000000000001</v>
      </c>
      <c r="I1975" s="71">
        <v>0.24866666666666667</v>
      </c>
      <c r="J1975" s="71">
        <v>0</v>
      </c>
      <c r="K1975" s="71">
        <v>1.196</v>
      </c>
      <c r="L1975" s="71">
        <v>0.252</v>
      </c>
      <c r="M1975" s="72">
        <v>2.5443333333333333</v>
      </c>
      <c r="N1975" s="23">
        <v>0.10886666666666667</v>
      </c>
      <c r="O1975" s="16">
        <v>61.156333333333336</v>
      </c>
      <c r="P1975" s="15">
        <v>90</v>
      </c>
      <c r="Q1975" s="15">
        <f>IFERROR(Table37[[#This Row],[Total]]/Table37[[#This Row],[Mins]]*Table37[[#This Row],[Adj mins]],0)</f>
        <v>3.7443382805814602</v>
      </c>
      <c r="R1975" s="15">
        <v>6.3</v>
      </c>
      <c r="S1975" s="16">
        <v>63</v>
      </c>
      <c r="T1975" s="17">
        <v>2E-3</v>
      </c>
      <c r="U1975" s="16">
        <v>24</v>
      </c>
      <c r="V1975" s="71">
        <v>2.7</v>
      </c>
      <c r="W1975" s="401" t="str">
        <f>IF(ISNA(MATCH($D1975,'My Squad'!$C$2:$C$16,0)),"","Yes")</f>
        <v/>
      </c>
    </row>
    <row r="1976" spans="1:23" ht="15.75" thickBot="1" x14ac:dyDescent="0.3">
      <c r="A1976" s="577">
        <v>429</v>
      </c>
      <c r="B1976" s="73">
        <v>13</v>
      </c>
      <c r="C1976" s="5" t="s">
        <v>82</v>
      </c>
      <c r="D1976" s="5" t="s">
        <v>258</v>
      </c>
      <c r="E1976" s="70" t="s">
        <v>13</v>
      </c>
      <c r="F1976" s="71">
        <v>4.7</v>
      </c>
      <c r="G1976" s="71">
        <v>0</v>
      </c>
      <c r="H1976" s="71">
        <v>0</v>
      </c>
      <c r="I1976" s="71">
        <v>0</v>
      </c>
      <c r="J1976" s="71">
        <v>0</v>
      </c>
      <c r="K1976" s="71">
        <v>0</v>
      </c>
      <c r="L1976" s="71">
        <v>0</v>
      </c>
      <c r="M1976" s="72">
        <v>0</v>
      </c>
      <c r="N1976" s="23">
        <v>-0.42553191489361702</v>
      </c>
      <c r="O1976" s="16">
        <v>0</v>
      </c>
      <c r="P1976" s="15">
        <v>90</v>
      </c>
      <c r="Q1976" s="15">
        <f>IFERROR(Table37[[#This Row],[Total]]/Table37[[#This Row],[Mins]]*Table37[[#This Row],[Adj mins]],0)</f>
        <v>0</v>
      </c>
      <c r="R1976" s="15">
        <v>0.2</v>
      </c>
      <c r="S1976" s="16">
        <v>14</v>
      </c>
      <c r="T1976" s="17">
        <v>0</v>
      </c>
      <c r="U1976" s="16">
        <v>1</v>
      </c>
      <c r="V1976" s="71">
        <v>1</v>
      </c>
      <c r="W1976" s="401" t="str">
        <f>IF(ISNA(MATCH($D1976,'My Squad'!$C$2:$C$16,0)),"","Yes")</f>
        <v/>
      </c>
    </row>
    <row r="1977" spans="1:23" ht="15.75" thickBot="1" x14ac:dyDescent="0.3">
      <c r="A1977" s="577">
        <v>442</v>
      </c>
      <c r="B1977" s="73">
        <v>13</v>
      </c>
      <c r="C1977" s="5" t="s">
        <v>82</v>
      </c>
      <c r="D1977" s="5" t="s">
        <v>206</v>
      </c>
      <c r="E1977" s="70" t="s">
        <v>13</v>
      </c>
      <c r="F1977" s="71">
        <v>4.4000000000000004</v>
      </c>
      <c r="G1977" s="71">
        <v>6.5000000000000002E-2</v>
      </c>
      <c r="H1977" s="71">
        <v>0.04</v>
      </c>
      <c r="I1977" s="71">
        <v>5.566666666666667E-2</v>
      </c>
      <c r="J1977" s="71">
        <v>0</v>
      </c>
      <c r="K1977" s="71">
        <v>0.23899999999999999</v>
      </c>
      <c r="L1977" s="71">
        <v>1.6E-2</v>
      </c>
      <c r="M1977" s="72">
        <v>0.41566666666666668</v>
      </c>
      <c r="N1977" s="23">
        <v>-0.36007575757575755</v>
      </c>
      <c r="O1977" s="16">
        <v>14.862666666666666</v>
      </c>
      <c r="P1977" s="15">
        <v>90</v>
      </c>
      <c r="Q1977" s="15">
        <f>IFERROR(Table37[[#This Row],[Total]]/Table37[[#This Row],[Mins]]*Table37[[#This Row],[Adj mins]],0)</f>
        <v>2.5170449448282053</v>
      </c>
      <c r="R1977" s="15">
        <v>2.4</v>
      </c>
      <c r="S1977" s="16">
        <v>71</v>
      </c>
      <c r="T1977" s="17">
        <v>1.1000000000000001E-2</v>
      </c>
      <c r="U1977" s="16">
        <v>4</v>
      </c>
      <c r="V1977" s="71">
        <v>1.3</v>
      </c>
      <c r="W1977" s="401" t="str">
        <f>IF(ISNA(MATCH($D1977,'My Squad'!$C$2:$C$16,0)),"","Yes")</f>
        <v/>
      </c>
    </row>
    <row r="1978" spans="1:23" ht="15.75" thickBot="1" x14ac:dyDescent="0.3">
      <c r="A1978" s="577">
        <v>433</v>
      </c>
      <c r="B1978" s="73">
        <v>13</v>
      </c>
      <c r="C1978" s="5" t="s">
        <v>82</v>
      </c>
      <c r="D1978" s="5" t="s">
        <v>83</v>
      </c>
      <c r="E1978" s="70" t="s">
        <v>13</v>
      </c>
      <c r="F1978" s="71">
        <v>6.3</v>
      </c>
      <c r="G1978" s="71">
        <v>0.91166666666666663</v>
      </c>
      <c r="H1978" s="71">
        <v>0.70499999999999996</v>
      </c>
      <c r="I1978" s="71">
        <v>0.34666666666666668</v>
      </c>
      <c r="J1978" s="71">
        <v>0</v>
      </c>
      <c r="K1978" s="71">
        <v>1.6443333333333334</v>
      </c>
      <c r="L1978" s="71">
        <v>0.28066666666666668</v>
      </c>
      <c r="M1978" s="72">
        <v>3.8883333333333332</v>
      </c>
      <c r="N1978" s="23">
        <v>0.29973544973544974</v>
      </c>
      <c r="O1978" s="16">
        <v>85.11633333333333</v>
      </c>
      <c r="P1978" s="15">
        <v>90</v>
      </c>
      <c r="Q1978" s="15">
        <f>IFERROR(Table37[[#This Row],[Total]]/Table37[[#This Row],[Mins]]*Table37[[#This Row],[Adj mins]],0)</f>
        <v>4.1114318050981211</v>
      </c>
      <c r="R1978" s="15">
        <v>5.6</v>
      </c>
      <c r="S1978" s="16">
        <v>84</v>
      </c>
      <c r="T1978" s="17">
        <v>1.2E-2</v>
      </c>
      <c r="U1978" s="16">
        <v>17</v>
      </c>
      <c r="V1978" s="71">
        <v>2.8</v>
      </c>
      <c r="W1978" s="401" t="str">
        <f>IF(ISNA(MATCH($D1978,'My Squad'!$C$2:$C$16,0)),"","Yes")</f>
        <v/>
      </c>
    </row>
    <row r="1979" spans="1:23" ht="15.75" thickBot="1" x14ac:dyDescent="0.3">
      <c r="A1979" s="577">
        <v>431</v>
      </c>
      <c r="B1979" s="73">
        <v>13</v>
      </c>
      <c r="C1979" s="5" t="s">
        <v>82</v>
      </c>
      <c r="D1979" s="5" t="s">
        <v>159</v>
      </c>
      <c r="E1979" s="70" t="s">
        <v>13</v>
      </c>
      <c r="F1979" s="71">
        <v>4.8</v>
      </c>
      <c r="G1979" s="71">
        <v>0.19166666666666668</v>
      </c>
      <c r="H1979" s="71">
        <v>6.8000000000000005E-2</v>
      </c>
      <c r="I1979" s="71">
        <v>8.8666666666666671E-2</v>
      </c>
      <c r="J1979" s="71">
        <v>0</v>
      </c>
      <c r="K1979" s="71">
        <v>0.42266666666666669</v>
      </c>
      <c r="L1979" s="71">
        <v>5.7000000000000002E-2</v>
      </c>
      <c r="M1979" s="72">
        <v>0.82799999999999996</v>
      </c>
      <c r="N1979" s="23">
        <v>-0.2441666666666667</v>
      </c>
      <c r="O1979" s="16">
        <v>22.716999999999999</v>
      </c>
      <c r="P1979" s="15">
        <v>90</v>
      </c>
      <c r="Q1979" s="15">
        <f>IFERROR(Table37[[#This Row],[Total]]/Table37[[#This Row],[Mins]]*Table37[[#This Row],[Adj mins]],0)</f>
        <v>3.2803627239512259</v>
      </c>
      <c r="R1979" s="15">
        <v>4</v>
      </c>
      <c r="S1979" s="16">
        <v>51</v>
      </c>
      <c r="T1979" s="17">
        <v>0</v>
      </c>
      <c r="U1979" s="16">
        <v>7</v>
      </c>
      <c r="V1979" s="71">
        <v>1</v>
      </c>
      <c r="W1979" s="401" t="str">
        <f>IF(ISNA(MATCH($D1979,'My Squad'!$C$2:$C$16,0)),"","Yes")</f>
        <v/>
      </c>
    </row>
    <row r="1980" spans="1:23" ht="15.75" thickBot="1" x14ac:dyDescent="0.3">
      <c r="A1980" s="577">
        <v>449</v>
      </c>
      <c r="B1980" s="73">
        <v>13</v>
      </c>
      <c r="C1980" s="5" t="s">
        <v>82</v>
      </c>
      <c r="D1980" s="5" t="s">
        <v>233</v>
      </c>
      <c r="E1980" s="70" t="s">
        <v>13</v>
      </c>
      <c r="F1980" s="71">
        <v>4.9000000000000004</v>
      </c>
      <c r="G1980" s="71">
        <v>0.64</v>
      </c>
      <c r="H1980" s="71">
        <v>0.20200000000000001</v>
      </c>
      <c r="I1980" s="71">
        <v>0.27900000000000003</v>
      </c>
      <c r="J1980" s="71">
        <v>0</v>
      </c>
      <c r="K1980" s="71">
        <v>1.3073333333333335</v>
      </c>
      <c r="L1980" s="71">
        <v>0.251</v>
      </c>
      <c r="M1980" s="72">
        <v>2.6793333333333331</v>
      </c>
      <c r="N1980" s="23">
        <v>0.13863945578231288</v>
      </c>
      <c r="O1980" s="16">
        <v>67.707999999999998</v>
      </c>
      <c r="P1980" s="15">
        <v>90</v>
      </c>
      <c r="Q1980" s="15">
        <f>IFERROR(Table37[[#This Row],[Total]]/Table37[[#This Row],[Mins]]*Table37[[#This Row],[Adj mins]],0)</f>
        <v>3.5614698410822943</v>
      </c>
      <c r="R1980" s="15">
        <v>7</v>
      </c>
      <c r="S1980" s="16">
        <v>70</v>
      </c>
      <c r="T1980" s="17">
        <v>2E-3</v>
      </c>
      <c r="U1980" s="16">
        <v>26</v>
      </c>
      <c r="V1980" s="71">
        <v>2.9</v>
      </c>
      <c r="W1980" s="401" t="str">
        <f>IF(ISNA(MATCH($D1980,'My Squad'!$C$2:$C$16,0)),"","Yes")</f>
        <v/>
      </c>
    </row>
    <row r="1981" spans="1:23" ht="15.75" thickBot="1" x14ac:dyDescent="0.3">
      <c r="A1981" s="577">
        <v>596</v>
      </c>
      <c r="B1981" s="73">
        <v>13</v>
      </c>
      <c r="C1981" s="5" t="s">
        <v>82</v>
      </c>
      <c r="D1981" s="5" t="s">
        <v>1535</v>
      </c>
      <c r="E1981" s="70" t="s">
        <v>13</v>
      </c>
      <c r="F1981" s="71">
        <v>5.9</v>
      </c>
      <c r="G1981" s="71">
        <v>0</v>
      </c>
      <c r="H1981" s="71">
        <v>0</v>
      </c>
      <c r="I1981" s="71">
        <v>0</v>
      </c>
      <c r="J1981" s="71">
        <v>0</v>
      </c>
      <c r="K1981" s="71">
        <v>0</v>
      </c>
      <c r="L1981" s="71">
        <v>0</v>
      </c>
      <c r="M1981" s="72">
        <v>0</v>
      </c>
      <c r="N1981" s="23">
        <v>-0.33898305084745761</v>
      </c>
      <c r="O1981" s="16">
        <v>0</v>
      </c>
      <c r="P1981" s="15">
        <v>90</v>
      </c>
      <c r="Q1981" s="15">
        <f>IFERROR(Table37[[#This Row],[Total]]/Table37[[#This Row],[Mins]]*Table37[[#This Row],[Adj mins]],0)</f>
        <v>0</v>
      </c>
      <c r="R1981" s="15">
        <v>1.8</v>
      </c>
      <c r="S1981" s="16">
        <v>20</v>
      </c>
      <c r="T1981" s="17">
        <v>1E-3</v>
      </c>
      <c r="U1981" s="16">
        <v>10</v>
      </c>
      <c r="V1981" s="71">
        <v>1.2</v>
      </c>
      <c r="W1981" s="401" t="str">
        <f>IF(ISNA(MATCH($D1981,'My Squad'!$C$2:$C$16,0)),"","Yes")</f>
        <v/>
      </c>
    </row>
    <row r="1982" spans="1:23" ht="15.75" thickBot="1" x14ac:dyDescent="0.3">
      <c r="A1982" s="577">
        <v>620</v>
      </c>
      <c r="B1982" s="73">
        <v>13</v>
      </c>
      <c r="C1982" s="5" t="s">
        <v>82</v>
      </c>
      <c r="D1982" s="5" t="s">
        <v>1536</v>
      </c>
      <c r="E1982" s="70" t="s">
        <v>13</v>
      </c>
      <c r="F1982" s="71">
        <v>5.5</v>
      </c>
      <c r="G1982" s="71">
        <v>1.4999999999999999E-2</v>
      </c>
      <c r="H1982" s="71">
        <v>6.0000000000000001E-3</v>
      </c>
      <c r="I1982" s="71">
        <v>5.0000000000000001E-3</v>
      </c>
      <c r="J1982" s="71">
        <v>0</v>
      </c>
      <c r="K1982" s="71">
        <v>0.02</v>
      </c>
      <c r="L1982" s="71">
        <v>4.3333333333333331E-3</v>
      </c>
      <c r="M1982" s="72">
        <v>5.0333333333333334E-2</v>
      </c>
      <c r="N1982" s="23">
        <v>-0.35448484848484846</v>
      </c>
      <c r="O1982" s="16">
        <v>1.02</v>
      </c>
      <c r="P1982" s="15">
        <v>90</v>
      </c>
      <c r="Q1982" s="15">
        <f>IFERROR(Table37[[#This Row],[Total]]/Table37[[#This Row],[Mins]]*Table37[[#This Row],[Adj mins]],0)</f>
        <v>4.4411764705882355</v>
      </c>
      <c r="R1982" s="15">
        <v>0.9</v>
      </c>
      <c r="S1982" s="16">
        <v>16</v>
      </c>
      <c r="T1982" s="17">
        <v>0</v>
      </c>
      <c r="U1982" s="16">
        <v>10</v>
      </c>
      <c r="V1982" s="71">
        <v>2</v>
      </c>
      <c r="W1982" s="401" t="str">
        <f>IF(ISNA(MATCH($D1982,'My Squad'!$C$2:$C$16,0)),"","Yes")</f>
        <v/>
      </c>
    </row>
    <row r="1983" spans="1:23" ht="15.75" thickBot="1" x14ac:dyDescent="0.3">
      <c r="A1983" s="577">
        <v>428</v>
      </c>
      <c r="B1983" s="73">
        <v>13</v>
      </c>
      <c r="C1983" s="5" t="s">
        <v>82</v>
      </c>
      <c r="D1983" s="5" t="s">
        <v>1537</v>
      </c>
      <c r="E1983" s="70" t="s">
        <v>13</v>
      </c>
      <c r="F1983" s="71">
        <v>4.5</v>
      </c>
      <c r="G1983" s="71">
        <v>0</v>
      </c>
      <c r="H1983" s="71">
        <v>0</v>
      </c>
      <c r="I1983" s="71">
        <v>0</v>
      </c>
      <c r="J1983" s="71">
        <v>0</v>
      </c>
      <c r="K1983" s="71">
        <v>0</v>
      </c>
      <c r="L1983" s="71">
        <v>0</v>
      </c>
      <c r="M1983" s="72">
        <v>0</v>
      </c>
      <c r="N1983" s="23">
        <v>-0.44444444444444442</v>
      </c>
      <c r="O1983" s="16">
        <v>0</v>
      </c>
      <c r="P1983" s="15">
        <v>90</v>
      </c>
      <c r="Q1983" s="15">
        <f>IFERROR(Table37[[#This Row],[Total]]/Table37[[#This Row],[Mins]]*Table37[[#This Row],[Adj mins]],0)</f>
        <v>0</v>
      </c>
      <c r="R1983" s="15">
        <v>0</v>
      </c>
      <c r="S1983" s="16">
        <v>0</v>
      </c>
      <c r="T1983" s="17">
        <v>1E-3</v>
      </c>
      <c r="U1983" s="16">
        <v>0</v>
      </c>
      <c r="V1983" s="71">
        <v>0</v>
      </c>
      <c r="W1983" s="401" t="str">
        <f>IF(ISNA(MATCH($D1983,'My Squad'!$C$2:$C$16,0)),"","Yes")</f>
        <v/>
      </c>
    </row>
    <row r="1984" spans="1:23" ht="15.75" thickBot="1" x14ac:dyDescent="0.3">
      <c r="A1984" s="577">
        <v>446</v>
      </c>
      <c r="B1984" s="73">
        <v>13</v>
      </c>
      <c r="C1984" s="5" t="s">
        <v>82</v>
      </c>
      <c r="D1984" s="5" t="s">
        <v>1538</v>
      </c>
      <c r="E1984" s="70" t="s">
        <v>15</v>
      </c>
      <c r="F1984" s="71">
        <v>4.5</v>
      </c>
      <c r="G1984" s="71">
        <v>0</v>
      </c>
      <c r="H1984" s="71">
        <v>0</v>
      </c>
      <c r="I1984" s="71">
        <v>0</v>
      </c>
      <c r="J1984" s="71">
        <v>0</v>
      </c>
      <c r="K1984" s="71">
        <v>0</v>
      </c>
      <c r="L1984" s="71">
        <v>0</v>
      </c>
      <c r="M1984" s="72">
        <v>0</v>
      </c>
      <c r="N1984" s="23">
        <v>-0.44444444444444442</v>
      </c>
      <c r="O1984" s="16">
        <v>0</v>
      </c>
      <c r="P1984" s="15">
        <v>90</v>
      </c>
      <c r="Q1984" s="15">
        <f>IFERROR(Table37[[#This Row],[Total]]/Table37[[#This Row],[Mins]]*Table37[[#This Row],[Adj mins]],0)</f>
        <v>0</v>
      </c>
      <c r="R1984" s="15">
        <v>0</v>
      </c>
      <c r="S1984" s="16" t="s">
        <v>374</v>
      </c>
      <c r="T1984" s="17">
        <v>1.7000000000000001E-2</v>
      </c>
      <c r="U1984" s="16">
        <v>0</v>
      </c>
      <c r="V1984" s="71">
        <v>0</v>
      </c>
      <c r="W1984" s="401" t="str">
        <f>IF(ISNA(MATCH($D1984,'My Squad'!$C$2:$C$16,0)),"","Yes")</f>
        <v/>
      </c>
    </row>
    <row r="1985" spans="1:23" ht="15.75" thickBot="1" x14ac:dyDescent="0.3">
      <c r="A1985" s="577">
        <v>447</v>
      </c>
      <c r="B1985" s="73">
        <v>13</v>
      </c>
      <c r="C1985" s="5" t="s">
        <v>82</v>
      </c>
      <c r="D1985" s="5" t="s">
        <v>152</v>
      </c>
      <c r="E1985" s="70" t="s">
        <v>15</v>
      </c>
      <c r="F1985" s="71">
        <v>6.4</v>
      </c>
      <c r="G1985" s="71">
        <v>1.9146666666666667</v>
      </c>
      <c r="H1985" s="71">
        <v>0.158</v>
      </c>
      <c r="I1985" s="71">
        <v>0</v>
      </c>
      <c r="J1985" s="71">
        <v>0</v>
      </c>
      <c r="K1985" s="71">
        <v>1.6436666666666666</v>
      </c>
      <c r="L1985" s="71">
        <v>0.82566666666666666</v>
      </c>
      <c r="M1985" s="72">
        <v>4.5419999999999998</v>
      </c>
      <c r="N1985" s="23">
        <v>0.39718749999999997</v>
      </c>
      <c r="O1985" s="16">
        <v>77.25566666666667</v>
      </c>
      <c r="P1985" s="15">
        <v>90</v>
      </c>
      <c r="Q1985" s="15">
        <f>IFERROR(Table37[[#This Row],[Total]]/Table37[[#This Row],[Mins]]*Table37[[#This Row],[Adj mins]],0)</f>
        <v>5.291262345372723</v>
      </c>
      <c r="R1985" s="15">
        <v>8</v>
      </c>
      <c r="S1985" s="16">
        <v>80</v>
      </c>
      <c r="T1985" s="17">
        <v>0.17</v>
      </c>
      <c r="U1985" s="16">
        <v>59</v>
      </c>
      <c r="V1985" s="71">
        <v>6.6</v>
      </c>
      <c r="W1985" s="401" t="str">
        <f>IF(ISNA(MATCH($D1985,'My Squad'!$C$2:$C$16,0)),"","Yes")</f>
        <v/>
      </c>
    </row>
    <row r="1986" spans="1:23" ht="15.75" thickBot="1" x14ac:dyDescent="0.3">
      <c r="A1986" s="577">
        <v>430</v>
      </c>
      <c r="B1986" s="73">
        <v>13</v>
      </c>
      <c r="C1986" s="5" t="s">
        <v>82</v>
      </c>
      <c r="D1986" s="5" t="s">
        <v>661</v>
      </c>
      <c r="E1986" s="70" t="s">
        <v>15</v>
      </c>
      <c r="F1986" s="71">
        <v>4.9000000000000004</v>
      </c>
      <c r="G1986" s="71">
        <v>1.4666666666666666E-2</v>
      </c>
      <c r="H1986" s="71">
        <v>2E-3</v>
      </c>
      <c r="I1986" s="71">
        <v>0</v>
      </c>
      <c r="J1986" s="71">
        <v>0</v>
      </c>
      <c r="K1986" s="71">
        <v>1.7333333333333333E-2</v>
      </c>
      <c r="L1986" s="71">
        <v>5.3333333333333332E-3</v>
      </c>
      <c r="M1986" s="72">
        <v>3.9333333333333331E-2</v>
      </c>
      <c r="N1986" s="23">
        <v>-0.40013605442176864</v>
      </c>
      <c r="O1986" s="16">
        <v>0.96</v>
      </c>
      <c r="P1986" s="15">
        <v>90</v>
      </c>
      <c r="Q1986" s="15">
        <f>IFERROR(Table37[[#This Row],[Total]]/Table37[[#This Row],[Mins]]*Table37[[#This Row],[Adj mins]],0)</f>
        <v>3.6875</v>
      </c>
      <c r="R1986" s="15">
        <v>0</v>
      </c>
      <c r="S1986" s="16" t="s">
        <v>374</v>
      </c>
      <c r="T1986" s="17">
        <v>3.0000000000000001E-3</v>
      </c>
      <c r="U1986" s="16">
        <v>0</v>
      </c>
      <c r="V1986" s="71">
        <v>0</v>
      </c>
      <c r="W1986" s="401" t="str">
        <f>IF(ISNA(MATCH($D1986,'My Squad'!$C$2:$C$16,0)),"","Yes")</f>
        <v/>
      </c>
    </row>
    <row r="1987" spans="1:23" ht="15.75" thickBot="1" x14ac:dyDescent="0.3">
      <c r="A1987" s="577">
        <v>424</v>
      </c>
      <c r="B1987" s="73">
        <v>13</v>
      </c>
      <c r="C1987" s="5" t="s">
        <v>82</v>
      </c>
      <c r="D1987" s="5" t="s">
        <v>359</v>
      </c>
      <c r="E1987" s="70" t="s">
        <v>15</v>
      </c>
      <c r="F1987" s="71">
        <v>5.6</v>
      </c>
      <c r="G1987" s="71">
        <v>0.26666666666666666</v>
      </c>
      <c r="H1987" s="71">
        <v>3.4000000000000002E-2</v>
      </c>
      <c r="I1987" s="71">
        <v>0</v>
      </c>
      <c r="J1987" s="71">
        <v>0</v>
      </c>
      <c r="K1987" s="71">
        <v>0.24099999999999999</v>
      </c>
      <c r="L1987" s="71">
        <v>0.11733333333333333</v>
      </c>
      <c r="M1987" s="72">
        <v>0.65900000000000003</v>
      </c>
      <c r="N1987" s="23">
        <v>-0.23946428571428571</v>
      </c>
      <c r="O1987" s="16">
        <v>11.837</v>
      </c>
      <c r="P1987" s="15">
        <v>90</v>
      </c>
      <c r="Q1987" s="15">
        <f>IFERROR(Table37[[#This Row],[Total]]/Table37[[#This Row],[Mins]]*Table37[[#This Row],[Adj mins]],0)</f>
        <v>5.0105601081355076</v>
      </c>
      <c r="R1987" s="15">
        <v>1.1000000000000001</v>
      </c>
      <c r="S1987" s="16">
        <v>16</v>
      </c>
      <c r="T1987" s="17">
        <v>3.0000000000000001E-3</v>
      </c>
      <c r="U1987" s="16">
        <v>6</v>
      </c>
      <c r="V1987" s="71">
        <v>1</v>
      </c>
      <c r="W1987" s="401" t="str">
        <f>IF(ISNA(MATCH($D1987,'My Squad'!$C$2:$C$16,0)),"","Yes")</f>
        <v/>
      </c>
    </row>
    <row r="1988" spans="1:23" ht="15.75" thickBot="1" x14ac:dyDescent="0.3">
      <c r="A1988" s="577">
        <v>14</v>
      </c>
      <c r="B1988" s="73">
        <v>13</v>
      </c>
      <c r="C1988" s="5" t="s">
        <v>602</v>
      </c>
      <c r="D1988" s="5" t="s">
        <v>250</v>
      </c>
      <c r="E1988" s="70" t="s">
        <v>16</v>
      </c>
      <c r="F1988" s="71">
        <v>4.4000000000000004</v>
      </c>
      <c r="G1988" s="71">
        <v>0</v>
      </c>
      <c r="H1988" s="71">
        <v>0</v>
      </c>
      <c r="I1988" s="71">
        <v>-0.55733333333333335</v>
      </c>
      <c r="J1988" s="71">
        <v>1.129</v>
      </c>
      <c r="K1988" s="71">
        <v>2.0606666666666666</v>
      </c>
      <c r="L1988" s="71">
        <v>0.13666666666666666</v>
      </c>
      <c r="M1988" s="72">
        <v>2.7690000000000001</v>
      </c>
      <c r="N1988" s="23">
        <v>0.17477272727272727</v>
      </c>
      <c r="O1988" s="16">
        <v>89.638666666666666</v>
      </c>
      <c r="P1988" s="15">
        <v>90</v>
      </c>
      <c r="Q1988" s="15">
        <f>IFERROR(Table37[[#This Row],[Total]]/Table37[[#This Row],[Mins]]*Table37[[#This Row],[Adj mins]],0)</f>
        <v>2.7801618349224295</v>
      </c>
      <c r="R1988" s="15">
        <v>7</v>
      </c>
      <c r="S1988" s="16">
        <v>90</v>
      </c>
      <c r="T1988" s="17">
        <v>2.1000000000000001E-2</v>
      </c>
      <c r="U1988" s="16">
        <v>17</v>
      </c>
      <c r="V1988" s="71">
        <v>2.4</v>
      </c>
      <c r="W1988" s="401" t="str">
        <f>IF(ISNA(MATCH($D1988,'My Squad'!$C$2:$C$16,0)),"","Yes")</f>
        <v/>
      </c>
    </row>
    <row r="1989" spans="1:23" ht="15.75" thickBot="1" x14ac:dyDescent="0.3">
      <c r="A1989" s="577">
        <v>454</v>
      </c>
      <c r="B1989" s="73">
        <v>13</v>
      </c>
      <c r="C1989" s="5" t="s">
        <v>602</v>
      </c>
      <c r="D1989" s="5" t="s">
        <v>662</v>
      </c>
      <c r="E1989" s="70" t="s">
        <v>16</v>
      </c>
      <c r="F1989" s="71">
        <v>4.4000000000000004</v>
      </c>
      <c r="G1989" s="71">
        <v>0</v>
      </c>
      <c r="H1989" s="71">
        <v>0</v>
      </c>
      <c r="I1989" s="71">
        <v>0</v>
      </c>
      <c r="J1989" s="71">
        <v>0</v>
      </c>
      <c r="K1989" s="71">
        <v>0</v>
      </c>
      <c r="L1989" s="71">
        <v>0</v>
      </c>
      <c r="M1989" s="72">
        <v>0</v>
      </c>
      <c r="N1989" s="23">
        <v>-0.45454545454545453</v>
      </c>
      <c r="O1989" s="16">
        <v>0</v>
      </c>
      <c r="P1989" s="15">
        <v>90</v>
      </c>
      <c r="Q1989" s="15">
        <f>IFERROR(Table37[[#This Row],[Total]]/Table37[[#This Row],[Mins]]*Table37[[#This Row],[Adj mins]],0)</f>
        <v>0</v>
      </c>
      <c r="R1989" s="15">
        <v>0</v>
      </c>
      <c r="S1989" s="16" t="s">
        <v>374</v>
      </c>
      <c r="T1989" s="17">
        <v>1E-3</v>
      </c>
      <c r="U1989" s="16">
        <v>0</v>
      </c>
      <c r="V1989" s="71">
        <v>0</v>
      </c>
      <c r="W1989" s="401" t="str">
        <f>IF(ISNA(MATCH($D1989,'My Squad'!$C$2:$C$16,0)),"","Yes")</f>
        <v/>
      </c>
    </row>
    <row r="1990" spans="1:23" ht="15.75" thickBot="1" x14ac:dyDescent="0.3">
      <c r="A1990" s="577">
        <v>469</v>
      </c>
      <c r="B1990" s="73">
        <v>13</v>
      </c>
      <c r="C1990" s="5" t="s">
        <v>602</v>
      </c>
      <c r="D1990" s="5" t="s">
        <v>663</v>
      </c>
      <c r="E1990" s="70" t="s">
        <v>16</v>
      </c>
      <c r="F1990" s="71">
        <v>4.4000000000000004</v>
      </c>
      <c r="G1990" s="71">
        <v>0</v>
      </c>
      <c r="H1990" s="71">
        <v>0</v>
      </c>
      <c r="I1990" s="71">
        <v>-3.0000000000000001E-3</v>
      </c>
      <c r="J1990" s="71">
        <v>3.3333333333333335E-3</v>
      </c>
      <c r="K1990" s="71">
        <v>5.0000000000000001E-3</v>
      </c>
      <c r="L1990" s="71">
        <v>0</v>
      </c>
      <c r="M1990" s="72">
        <v>5.3333333333333332E-3</v>
      </c>
      <c r="N1990" s="23">
        <v>-0.45333333333333325</v>
      </c>
      <c r="O1990" s="16">
        <v>0.24</v>
      </c>
      <c r="P1990" s="15">
        <v>90</v>
      </c>
      <c r="Q1990" s="15">
        <f>IFERROR(Table37[[#This Row],[Total]]/Table37[[#This Row],[Mins]]*Table37[[#This Row],[Adj mins]],0)</f>
        <v>2</v>
      </c>
      <c r="R1990" s="15">
        <v>2</v>
      </c>
      <c r="S1990" s="16">
        <v>90</v>
      </c>
      <c r="T1990" s="17">
        <v>2E-3</v>
      </c>
      <c r="U1990" s="16">
        <v>6</v>
      </c>
      <c r="V1990" s="71">
        <v>3</v>
      </c>
      <c r="W1990" s="401" t="str">
        <f>IF(ISNA(MATCH($D1990,'My Squad'!$C$2:$C$16,0)),"","Yes")</f>
        <v/>
      </c>
    </row>
    <row r="1991" spans="1:23" ht="15.75" thickBot="1" x14ac:dyDescent="0.3">
      <c r="A1991" s="577">
        <v>466</v>
      </c>
      <c r="B1991" s="73">
        <v>13</v>
      </c>
      <c r="C1991" s="5" t="s">
        <v>602</v>
      </c>
      <c r="D1991" s="5" t="s">
        <v>664</v>
      </c>
      <c r="E1991" s="70" t="s">
        <v>16</v>
      </c>
      <c r="F1991" s="71">
        <v>4</v>
      </c>
      <c r="G1991" s="71">
        <v>0</v>
      </c>
      <c r="H1991" s="71">
        <v>0</v>
      </c>
      <c r="I1991" s="71">
        <v>0</v>
      </c>
      <c r="J1991" s="71">
        <v>0</v>
      </c>
      <c r="K1991" s="71">
        <v>0</v>
      </c>
      <c r="L1991" s="71">
        <v>0</v>
      </c>
      <c r="M1991" s="72">
        <v>0</v>
      </c>
      <c r="N1991" s="23">
        <v>-0.5</v>
      </c>
      <c r="O1991" s="16">
        <v>0</v>
      </c>
      <c r="P1991" s="15">
        <v>90</v>
      </c>
      <c r="Q1991" s="15">
        <f>IFERROR(Table37[[#This Row],[Total]]/Table37[[#This Row],[Mins]]*Table37[[#This Row],[Adj mins]],0)</f>
        <v>0</v>
      </c>
      <c r="R1991" s="15">
        <v>0</v>
      </c>
      <c r="S1991" s="16">
        <v>0</v>
      </c>
      <c r="T1991" s="17">
        <v>3.0000000000000001E-3</v>
      </c>
      <c r="U1991" s="16">
        <v>0</v>
      </c>
      <c r="V1991" s="71">
        <v>0</v>
      </c>
      <c r="W1991" s="401" t="str">
        <f>IF(ISNA(MATCH($D1991,'My Squad'!$C$2:$C$16,0)),"","Yes")</f>
        <v/>
      </c>
    </row>
    <row r="1992" spans="1:23" ht="15.75" thickBot="1" x14ac:dyDescent="0.3">
      <c r="A1992" s="577">
        <v>475</v>
      </c>
      <c r="B1992" s="73">
        <v>13</v>
      </c>
      <c r="C1992" s="5" t="s">
        <v>602</v>
      </c>
      <c r="D1992" s="5" t="s">
        <v>1539</v>
      </c>
      <c r="E1992" s="70" t="s">
        <v>14</v>
      </c>
      <c r="F1992" s="71">
        <v>3.9</v>
      </c>
      <c r="G1992" s="71">
        <v>0</v>
      </c>
      <c r="H1992" s="71">
        <v>0.01</v>
      </c>
      <c r="I1992" s="71">
        <v>-2.7666666666666669E-2</v>
      </c>
      <c r="J1992" s="71">
        <v>0</v>
      </c>
      <c r="K1992" s="71">
        <v>7.2999999999999995E-2</v>
      </c>
      <c r="L1992" s="71">
        <v>2.6666666666666666E-3</v>
      </c>
      <c r="M1992" s="72">
        <v>5.8000000000000003E-2</v>
      </c>
      <c r="N1992" s="23">
        <v>-0.49794871794871792</v>
      </c>
      <c r="O1992" s="16">
        <v>3.67</v>
      </c>
      <c r="P1992" s="15">
        <v>90</v>
      </c>
      <c r="Q1992" s="15">
        <f>IFERROR(Table37[[#This Row],[Total]]/Table37[[#This Row],[Mins]]*Table37[[#This Row],[Adj mins]],0)</f>
        <v>1.4223433242506813</v>
      </c>
      <c r="R1992" s="15">
        <v>2.2999999999999998</v>
      </c>
      <c r="S1992" s="16">
        <v>42</v>
      </c>
      <c r="T1992" s="17">
        <v>4.0999999999999995E-2</v>
      </c>
      <c r="U1992" s="16">
        <v>5</v>
      </c>
      <c r="V1992" s="71">
        <v>1</v>
      </c>
      <c r="W1992" s="401" t="str">
        <f>IF(ISNA(MATCH($D1992,'My Squad'!$C$2:$C$16,0)),"","Yes")</f>
        <v/>
      </c>
    </row>
    <row r="1993" spans="1:23" ht="15.75" thickBot="1" x14ac:dyDescent="0.3">
      <c r="A1993" s="577">
        <v>467</v>
      </c>
      <c r="B1993" s="73">
        <v>13</v>
      </c>
      <c r="C1993" s="5" t="s">
        <v>602</v>
      </c>
      <c r="D1993" s="5" t="s">
        <v>665</v>
      </c>
      <c r="E1993" s="70" t="s">
        <v>14</v>
      </c>
      <c r="F1993" s="71">
        <v>4.3</v>
      </c>
      <c r="G1993" s="71">
        <v>0</v>
      </c>
      <c r="H1993" s="71">
        <v>0</v>
      </c>
      <c r="I1993" s="71">
        <v>-3.6666666666666666E-3</v>
      </c>
      <c r="J1993" s="71">
        <v>0</v>
      </c>
      <c r="K1993" s="71">
        <v>1.0333333333333333E-2</v>
      </c>
      <c r="L1993" s="71">
        <v>0</v>
      </c>
      <c r="M1993" s="72">
        <v>6.6666666666666671E-3</v>
      </c>
      <c r="N1993" s="23">
        <v>-0.46356589147286825</v>
      </c>
      <c r="O1993" s="16">
        <v>0.51</v>
      </c>
      <c r="P1993" s="15">
        <v>90</v>
      </c>
      <c r="Q1993" s="15">
        <f>IFERROR(Table37[[#This Row],[Total]]/Table37[[#This Row],[Mins]]*Table37[[#This Row],[Adj mins]],0)</f>
        <v>1.1764705882352942</v>
      </c>
      <c r="R1993" s="15">
        <v>2.5</v>
      </c>
      <c r="S1993" s="16">
        <v>75</v>
      </c>
      <c r="T1993" s="17">
        <v>1E-3</v>
      </c>
      <c r="U1993" s="16">
        <v>6</v>
      </c>
      <c r="V1993" s="71">
        <v>2</v>
      </c>
      <c r="W1993" s="401" t="str">
        <f>IF(ISNA(MATCH($D1993,'My Squad'!$C$2:$C$16,0)),"","Yes")</f>
        <v/>
      </c>
    </row>
    <row r="1994" spans="1:23" ht="15.75" thickBot="1" x14ac:dyDescent="0.3">
      <c r="A1994" s="577">
        <v>474</v>
      </c>
      <c r="B1994" s="73">
        <v>13</v>
      </c>
      <c r="C1994" s="5" t="s">
        <v>602</v>
      </c>
      <c r="D1994" s="5" t="s">
        <v>1540</v>
      </c>
      <c r="E1994" s="70" t="s">
        <v>14</v>
      </c>
      <c r="F1994" s="71">
        <v>4.5</v>
      </c>
      <c r="G1994" s="71">
        <v>0.248</v>
      </c>
      <c r="H1994" s="71">
        <v>0.42099999999999999</v>
      </c>
      <c r="I1994" s="71">
        <v>-0.51800000000000002</v>
      </c>
      <c r="J1994" s="71">
        <v>0</v>
      </c>
      <c r="K1994" s="71">
        <v>1.585</v>
      </c>
      <c r="L1994" s="71">
        <v>0.13200000000000001</v>
      </c>
      <c r="M1994" s="72">
        <v>1.8680000000000001</v>
      </c>
      <c r="N1994" s="23">
        <v>-2.9333333333333309E-2</v>
      </c>
      <c r="O1994" s="16">
        <v>83.896000000000001</v>
      </c>
      <c r="P1994" s="15">
        <v>90</v>
      </c>
      <c r="Q1994" s="15">
        <f>IFERROR(Table37[[#This Row],[Total]]/Table37[[#This Row],[Mins]]*Table37[[#This Row],[Adj mins]],0)</f>
        <v>2.0039096023648328</v>
      </c>
      <c r="R1994" s="15">
        <v>6.9</v>
      </c>
      <c r="S1994" s="16">
        <v>78</v>
      </c>
      <c r="T1994" s="17">
        <v>2E-3</v>
      </c>
      <c r="U1994" s="16">
        <v>19</v>
      </c>
      <c r="V1994" s="71">
        <v>2.4</v>
      </c>
      <c r="W1994" s="401" t="str">
        <f>IF(ISNA(MATCH($D1994,'My Squad'!$C$2:$C$16,0)),"","Yes")</f>
        <v/>
      </c>
    </row>
    <row r="1995" spans="1:23" ht="15.75" thickBot="1" x14ac:dyDescent="0.3">
      <c r="A1995" s="577">
        <v>476</v>
      </c>
      <c r="B1995" s="73">
        <v>13</v>
      </c>
      <c r="C1995" s="5" t="s">
        <v>602</v>
      </c>
      <c r="D1995" s="5" t="s">
        <v>666</v>
      </c>
      <c r="E1995" s="70" t="s">
        <v>14</v>
      </c>
      <c r="F1995" s="71">
        <v>4.4000000000000004</v>
      </c>
      <c r="G1995" s="71">
        <v>9.1999999999999998E-2</v>
      </c>
      <c r="H1995" s="71">
        <v>0.215</v>
      </c>
      <c r="I1995" s="71">
        <v>-0.52099999999999991</v>
      </c>
      <c r="J1995" s="71">
        <v>0</v>
      </c>
      <c r="K1995" s="71">
        <v>1.7256666666666667</v>
      </c>
      <c r="L1995" s="71">
        <v>8.3333333333333329E-2</v>
      </c>
      <c r="M1995" s="72">
        <v>1.595</v>
      </c>
      <c r="N1995" s="23">
        <v>-9.2045454545454541E-2</v>
      </c>
      <c r="O1995" s="16">
        <v>85.004999999999995</v>
      </c>
      <c r="P1995" s="15">
        <v>90</v>
      </c>
      <c r="Q1995" s="15">
        <f>IFERROR(Table37[[#This Row],[Total]]/Table37[[#This Row],[Mins]]*Table37[[#This Row],[Adj mins]],0)</f>
        <v>1.6887241926945473</v>
      </c>
      <c r="R1995" s="15">
        <v>6.9</v>
      </c>
      <c r="S1995" s="16">
        <v>89</v>
      </c>
      <c r="T1995" s="17">
        <v>3.0000000000000001E-3</v>
      </c>
      <c r="U1995" s="16">
        <v>12</v>
      </c>
      <c r="V1995" s="71">
        <v>1.7</v>
      </c>
      <c r="W1995" s="401" t="str">
        <f>IF(ISNA(MATCH($D1995,'My Squad'!$C$2:$C$16,0)),"","Yes")</f>
        <v/>
      </c>
    </row>
    <row r="1996" spans="1:23" ht="15.75" thickBot="1" x14ac:dyDescent="0.3">
      <c r="A1996" s="577">
        <v>455</v>
      </c>
      <c r="B1996" s="73">
        <v>13</v>
      </c>
      <c r="C1996" s="5" t="s">
        <v>602</v>
      </c>
      <c r="D1996" s="5" t="s">
        <v>667</v>
      </c>
      <c r="E1996" s="70" t="s">
        <v>14</v>
      </c>
      <c r="F1996" s="71">
        <v>4</v>
      </c>
      <c r="G1996" s="71">
        <v>0.114</v>
      </c>
      <c r="H1996" s="71">
        <v>0.128</v>
      </c>
      <c r="I1996" s="71">
        <v>-0.54933333333333334</v>
      </c>
      <c r="J1996" s="71">
        <v>0</v>
      </c>
      <c r="K1996" s="71">
        <v>1.6500000000000001</v>
      </c>
      <c r="L1996" s="71">
        <v>0.10666666666666667</v>
      </c>
      <c r="M1996" s="72">
        <v>1.4493333333333334</v>
      </c>
      <c r="N1996" s="23">
        <v>-0.13766666666666666</v>
      </c>
      <c r="O1996" s="16">
        <v>87.960666666666668</v>
      </c>
      <c r="P1996" s="15">
        <v>90</v>
      </c>
      <c r="Q1996" s="15">
        <f>IFERROR(Table37[[#This Row],[Total]]/Table37[[#This Row],[Mins]]*Table37[[#This Row],[Adj mins]],0)</f>
        <v>1.4829355545281604</v>
      </c>
      <c r="R1996" s="15">
        <v>8.9</v>
      </c>
      <c r="S1996" s="16">
        <v>89</v>
      </c>
      <c r="T1996" s="17">
        <v>3.2000000000000001E-2</v>
      </c>
      <c r="U1996" s="16">
        <v>11</v>
      </c>
      <c r="V1996" s="71">
        <v>1.2</v>
      </c>
      <c r="W1996" s="401" t="str">
        <f>IF(ISNA(MATCH($D1996,'My Squad'!$C$2:$C$16,0)),"","Yes")</f>
        <v/>
      </c>
    </row>
    <row r="1997" spans="1:23" ht="15.75" thickBot="1" x14ac:dyDescent="0.3">
      <c r="A1997" s="577">
        <v>456</v>
      </c>
      <c r="B1997" s="73">
        <v>13</v>
      </c>
      <c r="C1997" s="5" t="s">
        <v>602</v>
      </c>
      <c r="D1997" s="5" t="s">
        <v>668</v>
      </c>
      <c r="E1997" s="70" t="s">
        <v>14</v>
      </c>
      <c r="F1997" s="71">
        <v>3.9</v>
      </c>
      <c r="G1997" s="71">
        <v>0</v>
      </c>
      <c r="H1997" s="71">
        <v>1E-3</v>
      </c>
      <c r="I1997" s="71">
        <v>-3.0000000000000001E-3</v>
      </c>
      <c r="J1997" s="71">
        <v>0</v>
      </c>
      <c r="K1997" s="71">
        <v>6.0000000000000001E-3</v>
      </c>
      <c r="L1997" s="71">
        <v>0</v>
      </c>
      <c r="M1997" s="72">
        <v>4.0000000000000001E-3</v>
      </c>
      <c r="N1997" s="23">
        <v>-0.51179487179487182</v>
      </c>
      <c r="O1997" s="16">
        <v>0.27</v>
      </c>
      <c r="P1997" s="15">
        <v>90</v>
      </c>
      <c r="Q1997" s="15">
        <f>IFERROR(Table37[[#This Row],[Total]]/Table37[[#This Row],[Mins]]*Table37[[#This Row],[Adj mins]],0)</f>
        <v>1.3333333333333333</v>
      </c>
      <c r="R1997" s="15">
        <v>0</v>
      </c>
      <c r="S1997" s="16" t="s">
        <v>374</v>
      </c>
      <c r="T1997" s="17">
        <v>5.0000000000000001E-3</v>
      </c>
      <c r="U1997" s="16">
        <v>0</v>
      </c>
      <c r="V1997" s="71">
        <v>0</v>
      </c>
      <c r="W1997" s="401" t="str">
        <f>IF(ISNA(MATCH($D1997,'My Squad'!$C$2:$C$16,0)),"","Yes")</f>
        <v/>
      </c>
    </row>
    <row r="1998" spans="1:23" ht="15.75" thickBot="1" x14ac:dyDescent="0.3">
      <c r="A1998" s="577">
        <v>457</v>
      </c>
      <c r="B1998" s="73">
        <v>13</v>
      </c>
      <c r="C1998" s="5" t="s">
        <v>602</v>
      </c>
      <c r="D1998" s="5" t="s">
        <v>669</v>
      </c>
      <c r="E1998" s="70" t="s">
        <v>14</v>
      </c>
      <c r="F1998" s="71">
        <v>4</v>
      </c>
      <c r="G1998" s="71">
        <v>8.0000000000000002E-3</v>
      </c>
      <c r="H1998" s="71">
        <v>8.9999999999999993E-3</v>
      </c>
      <c r="I1998" s="71">
        <v>-0.03</v>
      </c>
      <c r="J1998" s="71">
        <v>0</v>
      </c>
      <c r="K1998" s="71">
        <v>5.9666666666666666E-2</v>
      </c>
      <c r="L1998" s="71">
        <v>2.3333333333333335E-3</v>
      </c>
      <c r="M1998" s="72">
        <v>4.9000000000000002E-2</v>
      </c>
      <c r="N1998" s="23">
        <v>-0.48775000000000002</v>
      </c>
      <c r="O1998" s="16">
        <v>3.2313333333333332</v>
      </c>
      <c r="P1998" s="15">
        <v>90</v>
      </c>
      <c r="Q1998" s="15">
        <f>IFERROR(Table37[[#This Row],[Total]]/Table37[[#This Row],[Mins]]*Table37[[#This Row],[Adj mins]],0)</f>
        <v>1.3647617082731587</v>
      </c>
      <c r="R1998" s="15">
        <v>0.2</v>
      </c>
      <c r="S1998" s="16">
        <v>14</v>
      </c>
      <c r="T1998" s="17">
        <v>2E-3</v>
      </c>
      <c r="U1998" s="16">
        <v>1</v>
      </c>
      <c r="V1998" s="71">
        <v>1</v>
      </c>
      <c r="W1998" s="401" t="str">
        <f>IF(ISNA(MATCH($D1998,'My Squad'!$C$2:$C$16,0)),"","Yes")</f>
        <v/>
      </c>
    </row>
    <row r="1999" spans="1:23" ht="15.75" thickBot="1" x14ac:dyDescent="0.3">
      <c r="A1999" s="577">
        <v>460</v>
      </c>
      <c r="B1999" s="73">
        <v>13</v>
      </c>
      <c r="C1999" s="5" t="s">
        <v>602</v>
      </c>
      <c r="D1999" s="5" t="s">
        <v>670</v>
      </c>
      <c r="E1999" s="70" t="s">
        <v>14</v>
      </c>
      <c r="F1999" s="71">
        <v>3.9</v>
      </c>
      <c r="G1999" s="71">
        <v>0</v>
      </c>
      <c r="H1999" s="71">
        <v>0</v>
      </c>
      <c r="I1999" s="71">
        <v>-8.3333333333333332E-3</v>
      </c>
      <c r="J1999" s="71">
        <v>0</v>
      </c>
      <c r="K1999" s="71">
        <v>1.7666666666666667E-2</v>
      </c>
      <c r="L1999" s="71">
        <v>6.6666666666666664E-4</v>
      </c>
      <c r="M1999" s="72">
        <v>0.01</v>
      </c>
      <c r="N1999" s="23">
        <v>-0.51025641025641022</v>
      </c>
      <c r="O1999" s="16">
        <v>0.84</v>
      </c>
      <c r="P1999" s="15">
        <v>90</v>
      </c>
      <c r="Q1999" s="15">
        <f>IFERROR(Table37[[#This Row],[Total]]/Table37[[#This Row],[Mins]]*Table37[[#This Row],[Adj mins]],0)</f>
        <v>1.0714285714285716</v>
      </c>
      <c r="R1999" s="15">
        <v>0</v>
      </c>
      <c r="S1999" s="16" t="s">
        <v>374</v>
      </c>
      <c r="T1999" s="17">
        <v>3.0000000000000001E-3</v>
      </c>
      <c r="U1999" s="16">
        <v>0</v>
      </c>
      <c r="V1999" s="71">
        <v>0</v>
      </c>
      <c r="W1999" s="401" t="str">
        <f>IF(ISNA(MATCH($D1999,'My Squad'!$C$2:$C$16,0)),"","Yes")</f>
        <v/>
      </c>
    </row>
    <row r="2000" spans="1:23" ht="15.75" thickBot="1" x14ac:dyDescent="0.3">
      <c r="A2000" s="577">
        <v>461</v>
      </c>
      <c r="B2000" s="73">
        <v>13</v>
      </c>
      <c r="C2000" s="5" t="s">
        <v>602</v>
      </c>
      <c r="D2000" s="5" t="s">
        <v>671</v>
      </c>
      <c r="E2000" s="70" t="s">
        <v>14</v>
      </c>
      <c r="F2000" s="71">
        <v>4.0999999999999996</v>
      </c>
      <c r="G2000" s="71">
        <v>0.34399999999999997</v>
      </c>
      <c r="H2000" s="71">
        <v>0.161</v>
      </c>
      <c r="I2000" s="71">
        <v>-0.49066666666666664</v>
      </c>
      <c r="J2000" s="71">
        <v>0</v>
      </c>
      <c r="K2000" s="71">
        <v>1.4546666666666666</v>
      </c>
      <c r="L2000" s="71">
        <v>0.15966666666666668</v>
      </c>
      <c r="M2000" s="72">
        <v>1.6286666666666667</v>
      </c>
      <c r="N2000" s="23">
        <v>-9.0569105691056903E-2</v>
      </c>
      <c r="O2000" s="16">
        <v>80.49966666666667</v>
      </c>
      <c r="P2000" s="15">
        <v>90</v>
      </c>
      <c r="Q2000" s="15">
        <f>IFERROR(Table37[[#This Row],[Total]]/Table37[[#This Row],[Mins]]*Table37[[#This Row],[Adj mins]],0)</f>
        <v>1.8208771050811803</v>
      </c>
      <c r="R2000" s="15">
        <v>7.6</v>
      </c>
      <c r="S2000" s="16">
        <v>76</v>
      </c>
      <c r="T2000" s="17">
        <v>0.10300000000000001</v>
      </c>
      <c r="U2000" s="16">
        <v>16</v>
      </c>
      <c r="V2000" s="71">
        <v>1.8</v>
      </c>
      <c r="W2000" s="401" t="str">
        <f>IF(ISNA(MATCH($D2000,'My Squad'!$C$2:$C$16,0)),"","Yes")</f>
        <v/>
      </c>
    </row>
    <row r="2001" spans="1:23" ht="15.75" thickBot="1" x14ac:dyDescent="0.3">
      <c r="A2001" s="577">
        <v>464</v>
      </c>
      <c r="B2001" s="73">
        <v>13</v>
      </c>
      <c r="C2001" s="5" t="s">
        <v>602</v>
      </c>
      <c r="D2001" s="5" t="s">
        <v>672</v>
      </c>
      <c r="E2001" s="70" t="s">
        <v>14</v>
      </c>
      <c r="F2001" s="71">
        <v>4</v>
      </c>
      <c r="G2001" s="71">
        <v>0</v>
      </c>
      <c r="H2001" s="71">
        <v>0</v>
      </c>
      <c r="I2001" s="71">
        <v>-4.333333333333334E-3</v>
      </c>
      <c r="J2001" s="71">
        <v>0</v>
      </c>
      <c r="K2001" s="71">
        <v>8.0000000000000002E-3</v>
      </c>
      <c r="L2001" s="71">
        <v>0</v>
      </c>
      <c r="M2001" s="72">
        <v>3.6666666666666666E-3</v>
      </c>
      <c r="N2001" s="23">
        <v>-0.49908333333333332</v>
      </c>
      <c r="O2001" s="16">
        <v>0.36</v>
      </c>
      <c r="P2001" s="15">
        <v>90</v>
      </c>
      <c r="Q2001" s="15">
        <f>IFERROR(Table37[[#This Row],[Total]]/Table37[[#This Row],[Mins]]*Table37[[#This Row],[Adj mins]],0)</f>
        <v>0.91666666666666674</v>
      </c>
      <c r="R2001" s="15">
        <v>0</v>
      </c>
      <c r="S2001" s="16" t="s">
        <v>374</v>
      </c>
      <c r="T2001" s="17">
        <v>1E-3</v>
      </c>
      <c r="U2001" s="16">
        <v>0</v>
      </c>
      <c r="V2001" s="71">
        <v>0</v>
      </c>
      <c r="W2001" s="401" t="str">
        <f>IF(ISNA(MATCH($D2001,'My Squad'!$C$2:$C$16,0)),"","Yes")</f>
        <v/>
      </c>
    </row>
    <row r="2002" spans="1:23" ht="15.75" thickBot="1" x14ac:dyDescent="0.3">
      <c r="A2002" s="577">
        <v>472</v>
      </c>
      <c r="B2002" s="73">
        <v>13</v>
      </c>
      <c r="C2002" s="5" t="s">
        <v>602</v>
      </c>
      <c r="D2002" s="5" t="s">
        <v>673</v>
      </c>
      <c r="E2002" s="70" t="s">
        <v>14</v>
      </c>
      <c r="F2002" s="71">
        <v>4</v>
      </c>
      <c r="G2002" s="71">
        <v>0.03</v>
      </c>
      <c r="H2002" s="71">
        <v>8.9999999999999993E-3</v>
      </c>
      <c r="I2002" s="71">
        <v>-6.7333333333333328E-2</v>
      </c>
      <c r="J2002" s="71">
        <v>0</v>
      </c>
      <c r="K2002" s="71">
        <v>0.21433333333333332</v>
      </c>
      <c r="L2002" s="71">
        <v>1.2666666666666666E-2</v>
      </c>
      <c r="M2002" s="72">
        <v>0.19866666666666666</v>
      </c>
      <c r="N2002" s="23">
        <v>-0.45033333333333336</v>
      </c>
      <c r="O2002" s="16">
        <v>11.265666666666666</v>
      </c>
      <c r="P2002" s="15">
        <v>90</v>
      </c>
      <c r="Q2002" s="15">
        <f>IFERROR(Table37[[#This Row],[Total]]/Table37[[#This Row],[Mins]]*Table37[[#This Row],[Adj mins]],0)</f>
        <v>1.5871231174364591</v>
      </c>
      <c r="R2002" s="15">
        <v>4.9000000000000004</v>
      </c>
      <c r="S2002" s="16">
        <v>88</v>
      </c>
      <c r="T2002" s="17">
        <v>6.0000000000000001E-3</v>
      </c>
      <c r="U2002" s="16">
        <v>4</v>
      </c>
      <c r="V2002" s="71">
        <v>0.8</v>
      </c>
      <c r="W2002" s="401" t="str">
        <f>IF(ISNA(MATCH($D2002,'My Squad'!$C$2:$C$16,0)),"","Yes")</f>
        <v/>
      </c>
    </row>
    <row r="2003" spans="1:23" ht="15.75" thickBot="1" x14ac:dyDescent="0.3">
      <c r="A2003" s="577">
        <v>477</v>
      </c>
      <c r="B2003" s="73">
        <v>13</v>
      </c>
      <c r="C2003" s="5" t="s">
        <v>602</v>
      </c>
      <c r="D2003" s="5" t="s">
        <v>674</v>
      </c>
      <c r="E2003" s="70" t="s">
        <v>14</v>
      </c>
      <c r="F2003" s="71">
        <v>4</v>
      </c>
      <c r="G2003" s="71">
        <v>2E-3</v>
      </c>
      <c r="H2003" s="71">
        <v>0</v>
      </c>
      <c r="I2003" s="71">
        <v>-3.0000000000000001E-3</v>
      </c>
      <c r="J2003" s="71">
        <v>0</v>
      </c>
      <c r="K2003" s="71">
        <v>5.3333333333333332E-3</v>
      </c>
      <c r="L2003" s="71">
        <v>0</v>
      </c>
      <c r="M2003" s="72">
        <v>4.3333333333333331E-3</v>
      </c>
      <c r="N2003" s="23">
        <v>-0.49891666666666667</v>
      </c>
      <c r="O2003" s="16">
        <v>0.33</v>
      </c>
      <c r="P2003" s="15">
        <v>90</v>
      </c>
      <c r="Q2003" s="15">
        <f>IFERROR(Table37[[#This Row],[Total]]/Table37[[#This Row],[Mins]]*Table37[[#This Row],[Adj mins]],0)</f>
        <v>1.1818181818181819</v>
      </c>
      <c r="R2003" s="15">
        <v>0</v>
      </c>
      <c r="S2003" s="16">
        <v>0</v>
      </c>
      <c r="T2003" s="17">
        <v>1.4999999999999999E-2</v>
      </c>
      <c r="U2003" s="16">
        <v>0</v>
      </c>
      <c r="V2003" s="71">
        <v>0</v>
      </c>
      <c r="W2003" s="401" t="str">
        <f>IF(ISNA(MATCH($D2003,'My Squad'!$C$2:$C$16,0)),"","Yes")</f>
        <v/>
      </c>
    </row>
    <row r="2004" spans="1:23" ht="15.75" thickBot="1" x14ac:dyDescent="0.3">
      <c r="A2004" s="577">
        <v>188</v>
      </c>
      <c r="B2004" s="73">
        <v>13</v>
      </c>
      <c r="C2004" s="5" t="s">
        <v>602</v>
      </c>
      <c r="D2004" s="5" t="s">
        <v>322</v>
      </c>
      <c r="E2004" s="70" t="s">
        <v>13</v>
      </c>
      <c r="F2004" s="71">
        <v>4.5</v>
      </c>
      <c r="G2004" s="71">
        <v>0.1</v>
      </c>
      <c r="H2004" s="71">
        <v>7.8E-2</v>
      </c>
      <c r="I2004" s="71">
        <v>2.2333333333333334E-2</v>
      </c>
      <c r="J2004" s="71">
        <v>0</v>
      </c>
      <c r="K2004" s="71">
        <v>0.39666666666666667</v>
      </c>
      <c r="L2004" s="71">
        <v>2.4666666666666667E-2</v>
      </c>
      <c r="M2004" s="72">
        <v>0.6216666666666667</v>
      </c>
      <c r="N2004" s="23">
        <v>-0.30629629629629629</v>
      </c>
      <c r="O2004" s="16">
        <v>19.655000000000001</v>
      </c>
      <c r="P2004" s="15">
        <v>90</v>
      </c>
      <c r="Q2004" s="15">
        <f>IFERROR(Table37[[#This Row],[Total]]/Table37[[#This Row],[Mins]]*Table37[[#This Row],[Adj mins]],0)</f>
        <v>2.8466039175782241</v>
      </c>
      <c r="R2004" s="15">
        <v>1.6</v>
      </c>
      <c r="S2004" s="16">
        <v>47</v>
      </c>
      <c r="T2004" s="17">
        <v>4.0000000000000001E-3</v>
      </c>
      <c r="U2004" s="16">
        <v>4</v>
      </c>
      <c r="V2004" s="71">
        <v>1.3</v>
      </c>
      <c r="W2004" s="401" t="str">
        <f>IF(ISNA(MATCH($D2004,'My Squad'!$C$2:$C$16,0)),"","Yes")</f>
        <v/>
      </c>
    </row>
    <row r="2005" spans="1:23" ht="15.75" thickBot="1" x14ac:dyDescent="0.3">
      <c r="A2005" s="577">
        <v>452</v>
      </c>
      <c r="B2005" s="73">
        <v>13</v>
      </c>
      <c r="C2005" s="5" t="s">
        <v>602</v>
      </c>
      <c r="D2005" s="5" t="s">
        <v>675</v>
      </c>
      <c r="E2005" s="70" t="s">
        <v>13</v>
      </c>
      <c r="F2005" s="71">
        <v>4.9000000000000004</v>
      </c>
      <c r="G2005" s="71">
        <v>0.54666666666666663</v>
      </c>
      <c r="H2005" s="71">
        <v>0.22500000000000001</v>
      </c>
      <c r="I2005" s="71">
        <v>8.2666666666666666E-2</v>
      </c>
      <c r="J2005" s="71">
        <v>0</v>
      </c>
      <c r="K2005" s="71">
        <v>1.5266666666666666</v>
      </c>
      <c r="L2005" s="71">
        <v>0.12933333333333333</v>
      </c>
      <c r="M2005" s="72">
        <v>2.5103333333333335</v>
      </c>
      <c r="N2005" s="23">
        <v>0.10414965986394562</v>
      </c>
      <c r="O2005" s="16">
        <v>72.84</v>
      </c>
      <c r="P2005" s="15">
        <v>90</v>
      </c>
      <c r="Q2005" s="15">
        <f>IFERROR(Table37[[#This Row],[Total]]/Table37[[#This Row],[Mins]]*Table37[[#This Row],[Adj mins]],0)</f>
        <v>3.1017298187808899</v>
      </c>
      <c r="R2005" s="15">
        <v>5.4</v>
      </c>
      <c r="S2005" s="16">
        <v>60</v>
      </c>
      <c r="T2005" s="17">
        <v>1E-3</v>
      </c>
      <c r="U2005" s="16">
        <v>20</v>
      </c>
      <c r="V2005" s="71">
        <v>2.5</v>
      </c>
      <c r="W2005" s="401" t="str">
        <f>IF(ISNA(MATCH($D2005,'My Squad'!$C$2:$C$16,0)),"","Yes")</f>
        <v/>
      </c>
    </row>
    <row r="2006" spans="1:23" ht="15.75" thickBot="1" x14ac:dyDescent="0.3">
      <c r="A2006" s="577">
        <v>459</v>
      </c>
      <c r="B2006" s="73">
        <v>13</v>
      </c>
      <c r="C2006" s="5" t="s">
        <v>602</v>
      </c>
      <c r="D2006" s="5" t="s">
        <v>676</v>
      </c>
      <c r="E2006" s="70" t="s">
        <v>13</v>
      </c>
      <c r="F2006" s="71">
        <v>4.9000000000000004</v>
      </c>
      <c r="G2006" s="71">
        <v>0.27166666666666667</v>
      </c>
      <c r="H2006" s="71">
        <v>0.14399999999999999</v>
      </c>
      <c r="I2006" s="71">
        <v>5.566666666666667E-2</v>
      </c>
      <c r="J2006" s="71">
        <v>0</v>
      </c>
      <c r="K2006" s="71">
        <v>0.95</v>
      </c>
      <c r="L2006" s="71">
        <v>5.2666666666666667E-2</v>
      </c>
      <c r="M2006" s="72">
        <v>1.474</v>
      </c>
      <c r="N2006" s="23">
        <v>-0.1073469387755102</v>
      </c>
      <c r="O2006" s="16">
        <v>46.43933333333333</v>
      </c>
      <c r="P2006" s="15">
        <v>90</v>
      </c>
      <c r="Q2006" s="15">
        <f>IFERROR(Table37[[#This Row],[Total]]/Table37[[#This Row],[Mins]]*Table37[[#This Row],[Adj mins]],0)</f>
        <v>2.8566301554716551</v>
      </c>
      <c r="R2006" s="15">
        <v>0.7</v>
      </c>
      <c r="S2006" s="16">
        <v>33</v>
      </c>
      <c r="T2006" s="17">
        <v>0</v>
      </c>
      <c r="U2006" s="16">
        <v>1</v>
      </c>
      <c r="V2006" s="71">
        <v>0.5</v>
      </c>
      <c r="W2006" s="401" t="str">
        <f>IF(ISNA(MATCH($D2006,'My Squad'!$C$2:$C$16,0)),"","Yes")</f>
        <v/>
      </c>
    </row>
    <row r="2007" spans="1:23" ht="15.75" thickBot="1" x14ac:dyDescent="0.3">
      <c r="A2007" s="577">
        <v>462</v>
      </c>
      <c r="B2007" s="73">
        <v>13</v>
      </c>
      <c r="C2007" s="5" t="s">
        <v>602</v>
      </c>
      <c r="D2007" s="5" t="s">
        <v>677</v>
      </c>
      <c r="E2007" s="70" t="s">
        <v>13</v>
      </c>
      <c r="F2007" s="71">
        <v>5</v>
      </c>
      <c r="G2007" s="71">
        <v>1.1666666666666667E-2</v>
      </c>
      <c r="H2007" s="71">
        <v>8.0000000000000002E-3</v>
      </c>
      <c r="I2007" s="71">
        <v>1.3333333333333333E-3</v>
      </c>
      <c r="J2007" s="71">
        <v>0</v>
      </c>
      <c r="K2007" s="71">
        <v>5.1333333333333335E-2</v>
      </c>
      <c r="L2007" s="71">
        <v>3.3333333333333332E-4</v>
      </c>
      <c r="M2007" s="72">
        <v>7.2666666666666671E-2</v>
      </c>
      <c r="N2007" s="23">
        <v>-0.38546666666666668</v>
      </c>
      <c r="O2007" s="16">
        <v>2.4</v>
      </c>
      <c r="P2007" s="15">
        <v>90</v>
      </c>
      <c r="Q2007" s="15">
        <f>IFERROR(Table37[[#This Row],[Total]]/Table37[[#This Row],[Mins]]*Table37[[#This Row],[Adj mins]],0)</f>
        <v>2.7250000000000005</v>
      </c>
      <c r="R2007" s="15">
        <v>0.2</v>
      </c>
      <c r="S2007" s="16">
        <v>9</v>
      </c>
      <c r="T2007" s="17">
        <v>0</v>
      </c>
      <c r="U2007" s="16">
        <v>2</v>
      </c>
      <c r="V2007" s="71">
        <v>1</v>
      </c>
      <c r="W2007" s="401" t="str">
        <f>IF(ISNA(MATCH($D2007,'My Squad'!$C$2:$C$16,0)),"","Yes")</f>
        <v/>
      </c>
    </row>
    <row r="2008" spans="1:23" ht="15.75" thickBot="1" x14ac:dyDescent="0.3">
      <c r="A2008" s="577">
        <v>471</v>
      </c>
      <c r="B2008" s="73">
        <v>13</v>
      </c>
      <c r="C2008" s="5" t="s">
        <v>602</v>
      </c>
      <c r="D2008" s="5" t="s">
        <v>1541</v>
      </c>
      <c r="E2008" s="70" t="s">
        <v>13</v>
      </c>
      <c r="F2008" s="71">
        <v>5</v>
      </c>
      <c r="G2008" s="71">
        <v>0.16166666666666665</v>
      </c>
      <c r="H2008" s="71">
        <v>0.14099999999999999</v>
      </c>
      <c r="I2008" s="71">
        <v>3.7999999999999999E-2</v>
      </c>
      <c r="J2008" s="71">
        <v>0</v>
      </c>
      <c r="K2008" s="71">
        <v>0.67400000000000004</v>
      </c>
      <c r="L2008" s="71">
        <v>3.8666666666666669E-2</v>
      </c>
      <c r="M2008" s="72">
        <v>1.0533333333333332</v>
      </c>
      <c r="N2008" s="23">
        <v>-0.18933333333333335</v>
      </c>
      <c r="O2008" s="16">
        <v>34.196666666666665</v>
      </c>
      <c r="P2008" s="15">
        <v>90</v>
      </c>
      <c r="Q2008" s="15">
        <f>IFERROR(Table37[[#This Row],[Total]]/Table37[[#This Row],[Mins]]*Table37[[#This Row],[Adj mins]],0)</f>
        <v>2.7722000194950773</v>
      </c>
      <c r="R2008" s="15">
        <v>2.7</v>
      </c>
      <c r="S2008" s="16">
        <v>60</v>
      </c>
      <c r="T2008" s="17">
        <v>0</v>
      </c>
      <c r="U2008" s="16">
        <v>6</v>
      </c>
      <c r="V2008" s="71">
        <v>1.5</v>
      </c>
      <c r="W2008" s="401" t="str">
        <f>IF(ISNA(MATCH($D2008,'My Squad'!$C$2:$C$16,0)),"","Yes")</f>
        <v/>
      </c>
    </row>
    <row r="2009" spans="1:23" ht="15.75" thickBot="1" x14ac:dyDescent="0.3">
      <c r="A2009" s="577">
        <v>463</v>
      </c>
      <c r="B2009" s="73">
        <v>13</v>
      </c>
      <c r="C2009" s="5" t="s">
        <v>602</v>
      </c>
      <c r="D2009" s="5" t="s">
        <v>218</v>
      </c>
      <c r="E2009" s="70" t="s">
        <v>13</v>
      </c>
      <c r="F2009" s="71">
        <v>5</v>
      </c>
      <c r="G2009" s="71">
        <v>0.30333333333333334</v>
      </c>
      <c r="H2009" s="71">
        <v>0.22500000000000001</v>
      </c>
      <c r="I2009" s="71">
        <v>6.7333333333333328E-2</v>
      </c>
      <c r="J2009" s="71">
        <v>0</v>
      </c>
      <c r="K2009" s="71">
        <v>1.111</v>
      </c>
      <c r="L2009" s="71">
        <v>7.5333333333333335E-2</v>
      </c>
      <c r="M2009" s="72">
        <v>1.782</v>
      </c>
      <c r="N2009" s="23">
        <v>-4.3599999999999993E-2</v>
      </c>
      <c r="O2009" s="16">
        <v>57.588999999999999</v>
      </c>
      <c r="P2009" s="15">
        <v>90</v>
      </c>
      <c r="Q2009" s="15">
        <f>IFERROR(Table37[[#This Row],[Total]]/Table37[[#This Row],[Mins]]*Table37[[#This Row],[Adj mins]],0)</f>
        <v>2.7849068398478876</v>
      </c>
      <c r="R2009" s="15">
        <v>1.9</v>
      </c>
      <c r="S2009" s="16">
        <v>35</v>
      </c>
      <c r="T2009" s="17">
        <v>0</v>
      </c>
      <c r="U2009" s="16">
        <v>9</v>
      </c>
      <c r="V2009" s="71">
        <v>1.8</v>
      </c>
      <c r="W2009" s="401" t="str">
        <f>IF(ISNA(MATCH($D2009,'My Squad'!$C$2:$C$16,0)),"","Yes")</f>
        <v/>
      </c>
    </row>
    <row r="2010" spans="1:23" ht="15.75" thickBot="1" x14ac:dyDescent="0.3">
      <c r="A2010" s="577">
        <v>518</v>
      </c>
      <c r="B2010" s="73">
        <v>13</v>
      </c>
      <c r="C2010" s="5" t="s">
        <v>602</v>
      </c>
      <c r="D2010" s="5" t="s">
        <v>678</v>
      </c>
      <c r="E2010" s="70" t="s">
        <v>13</v>
      </c>
      <c r="F2010" s="71">
        <v>4.8</v>
      </c>
      <c r="G2010" s="71">
        <v>0.18166666666666667</v>
      </c>
      <c r="H2010" s="71">
        <v>0.27900000000000003</v>
      </c>
      <c r="I2010" s="71">
        <v>9.3666666666666662E-2</v>
      </c>
      <c r="J2010" s="71">
        <v>0</v>
      </c>
      <c r="K2010" s="71">
        <v>1.5743333333333334</v>
      </c>
      <c r="L2010" s="71">
        <v>7.3333333333333334E-2</v>
      </c>
      <c r="M2010" s="72">
        <v>2.202</v>
      </c>
      <c r="N2010" s="23">
        <v>4.2083333333333327E-2</v>
      </c>
      <c r="O2010" s="16">
        <v>84.861000000000004</v>
      </c>
      <c r="P2010" s="15">
        <v>90</v>
      </c>
      <c r="Q2010" s="15">
        <f>IFERROR(Table37[[#This Row],[Total]]/Table37[[#This Row],[Mins]]*Table37[[#This Row],[Adj mins]],0)</f>
        <v>2.335348393254852</v>
      </c>
      <c r="R2010" s="15">
        <v>9</v>
      </c>
      <c r="S2010" s="16">
        <v>90</v>
      </c>
      <c r="T2010" s="17">
        <v>1E-3</v>
      </c>
      <c r="U2010" s="16">
        <v>14</v>
      </c>
      <c r="V2010" s="71">
        <v>1.6</v>
      </c>
      <c r="W2010" s="401" t="str">
        <f>IF(ISNA(MATCH($D2010,'My Squad'!$C$2:$C$16,0)),"","Yes")</f>
        <v/>
      </c>
    </row>
    <row r="2011" spans="1:23" ht="15.75" thickBot="1" x14ac:dyDescent="0.3">
      <c r="A2011" s="577">
        <v>451</v>
      </c>
      <c r="B2011" s="73">
        <v>13</v>
      </c>
      <c r="C2011" s="5" t="s">
        <v>602</v>
      </c>
      <c r="D2011" s="5" t="s">
        <v>679</v>
      </c>
      <c r="E2011" s="70" t="s">
        <v>13</v>
      </c>
      <c r="F2011" s="71">
        <v>4.5</v>
      </c>
      <c r="G2011" s="71">
        <v>3.3333333333333335E-3</v>
      </c>
      <c r="H2011" s="71">
        <v>3.0000000000000001E-3</v>
      </c>
      <c r="I2011" s="71">
        <v>1.3333333333333333E-3</v>
      </c>
      <c r="J2011" s="71">
        <v>0</v>
      </c>
      <c r="K2011" s="71">
        <v>1.9E-2</v>
      </c>
      <c r="L2011" s="71">
        <v>1E-3</v>
      </c>
      <c r="M2011" s="72">
        <v>2.7666666666666666E-2</v>
      </c>
      <c r="N2011" s="23">
        <v>-0.43829629629629629</v>
      </c>
      <c r="O2011" s="16">
        <v>0.93</v>
      </c>
      <c r="P2011" s="15">
        <v>90</v>
      </c>
      <c r="Q2011" s="15">
        <f>IFERROR(Table37[[#This Row],[Total]]/Table37[[#This Row],[Mins]]*Table37[[#This Row],[Adj mins]],0)</f>
        <v>2.6774193548387095</v>
      </c>
      <c r="R2011" s="15">
        <v>0.1</v>
      </c>
      <c r="S2011" s="16">
        <v>10</v>
      </c>
      <c r="T2011" s="17">
        <v>1E-3</v>
      </c>
      <c r="U2011" s="16">
        <v>1</v>
      </c>
      <c r="V2011" s="71">
        <v>1</v>
      </c>
      <c r="W2011" s="401" t="str">
        <f>IF(ISNA(MATCH($D2011,'My Squad'!$C$2:$C$16,0)),"","Yes")</f>
        <v/>
      </c>
    </row>
    <row r="2012" spans="1:23" ht="15.75" thickBot="1" x14ac:dyDescent="0.3">
      <c r="A2012" s="577">
        <v>584</v>
      </c>
      <c r="B2012" s="73">
        <v>13</v>
      </c>
      <c r="C2012" s="5" t="s">
        <v>602</v>
      </c>
      <c r="D2012" s="5" t="s">
        <v>1542</v>
      </c>
      <c r="E2012" s="70" t="s">
        <v>13</v>
      </c>
      <c r="F2012" s="71">
        <v>5.0999999999999996</v>
      </c>
      <c r="G2012" s="71">
        <v>0.17333333333333334</v>
      </c>
      <c r="H2012" s="71">
        <v>4.1000000000000002E-2</v>
      </c>
      <c r="I2012" s="71">
        <v>2.3333333333333334E-2</v>
      </c>
      <c r="J2012" s="71">
        <v>0</v>
      </c>
      <c r="K2012" s="71">
        <v>0.32666666666666666</v>
      </c>
      <c r="L2012" s="71">
        <v>2.3666666666666666E-2</v>
      </c>
      <c r="M2012" s="72">
        <v>0.58799999999999997</v>
      </c>
      <c r="N2012" s="23">
        <v>-0.27686274509803921</v>
      </c>
      <c r="O2012" s="16">
        <v>16.865333333333332</v>
      </c>
      <c r="P2012" s="15">
        <v>90</v>
      </c>
      <c r="Q2012" s="15">
        <f>IFERROR(Table37[[#This Row],[Total]]/Table37[[#This Row],[Mins]]*Table37[[#This Row],[Adj mins]],0)</f>
        <v>3.1377974543442173</v>
      </c>
      <c r="R2012" s="15">
        <v>4.3</v>
      </c>
      <c r="S2012" s="16">
        <v>65</v>
      </c>
      <c r="T2012" s="17">
        <v>2E-3</v>
      </c>
      <c r="U2012" s="16">
        <v>9</v>
      </c>
      <c r="V2012" s="71">
        <v>1.5</v>
      </c>
      <c r="W2012" s="401" t="str">
        <f>IF(ISNA(MATCH($D2012,'My Squad'!$C$2:$C$16,0)),"","Yes")</f>
        <v/>
      </c>
    </row>
    <row r="2013" spans="1:23" ht="15.75" thickBot="1" x14ac:dyDescent="0.3">
      <c r="A2013" s="577">
        <v>515</v>
      </c>
      <c r="B2013" s="73">
        <v>13</v>
      </c>
      <c r="C2013" s="5" t="s">
        <v>602</v>
      </c>
      <c r="D2013" s="5" t="s">
        <v>366</v>
      </c>
      <c r="E2013" s="70" t="s">
        <v>13</v>
      </c>
      <c r="F2013" s="71">
        <v>4.8</v>
      </c>
      <c r="G2013" s="71">
        <v>0.55333333333333334</v>
      </c>
      <c r="H2013" s="71">
        <v>0.106</v>
      </c>
      <c r="I2013" s="71">
        <v>3.966666666666667E-2</v>
      </c>
      <c r="J2013" s="71">
        <v>0</v>
      </c>
      <c r="K2013" s="71">
        <v>0.80466666666666664</v>
      </c>
      <c r="L2013" s="71">
        <v>7.5333333333333335E-2</v>
      </c>
      <c r="M2013" s="72">
        <v>1.579</v>
      </c>
      <c r="N2013" s="23">
        <v>-8.7708333333333346E-2</v>
      </c>
      <c r="O2013" s="16">
        <v>39.155333333333331</v>
      </c>
      <c r="P2013" s="15">
        <v>90</v>
      </c>
      <c r="Q2013" s="15">
        <f>IFERROR(Table37[[#This Row],[Total]]/Table37[[#This Row],[Mins]]*Table37[[#This Row],[Adj mins]],0)</f>
        <v>3.6293906321829295</v>
      </c>
      <c r="R2013" s="15">
        <v>0.8</v>
      </c>
      <c r="S2013" s="16">
        <v>36</v>
      </c>
      <c r="T2013" s="17">
        <v>0</v>
      </c>
      <c r="U2013" s="16">
        <v>1</v>
      </c>
      <c r="V2013" s="71">
        <v>0.5</v>
      </c>
      <c r="W2013" s="401" t="str">
        <f>IF(ISNA(MATCH($D2013,'My Squad'!$C$2:$C$16,0)),"","Yes")</f>
        <v/>
      </c>
    </row>
    <row r="2014" spans="1:23" ht="15.75" thickBot="1" x14ac:dyDescent="0.3">
      <c r="A2014" s="577">
        <v>608</v>
      </c>
      <c r="B2014" s="73">
        <v>13</v>
      </c>
      <c r="C2014" s="5" t="s">
        <v>602</v>
      </c>
      <c r="D2014" s="5" t="s">
        <v>1543</v>
      </c>
      <c r="E2014" s="70" t="s">
        <v>13</v>
      </c>
      <c r="F2014" s="71">
        <v>4.5999999999999996</v>
      </c>
      <c r="G2014" s="71">
        <v>0.51833333333333331</v>
      </c>
      <c r="H2014" s="71">
        <v>0.30499999999999999</v>
      </c>
      <c r="I2014" s="71">
        <v>7.7333333333333337E-2</v>
      </c>
      <c r="J2014" s="71">
        <v>0</v>
      </c>
      <c r="K2014" s="71">
        <v>1.1800000000000002</v>
      </c>
      <c r="L2014" s="71">
        <v>9.5333333333333339E-2</v>
      </c>
      <c r="M2014" s="72">
        <v>2.1760000000000002</v>
      </c>
      <c r="N2014" s="23">
        <v>3.8260869565217431E-2</v>
      </c>
      <c r="O2014" s="16">
        <v>71.87466666666667</v>
      </c>
      <c r="P2014" s="15">
        <v>90</v>
      </c>
      <c r="Q2014" s="15">
        <f>IFERROR(Table37[[#This Row],[Total]]/Table37[[#This Row],[Mins]]*Table37[[#This Row],[Adj mins]],0)</f>
        <v>2.7247430712722149</v>
      </c>
      <c r="R2014" s="15">
        <v>5.5</v>
      </c>
      <c r="S2014" s="16">
        <v>55</v>
      </c>
      <c r="T2014" s="17">
        <v>3.3000000000000002E-2</v>
      </c>
      <c r="U2014" s="16">
        <v>20</v>
      </c>
      <c r="V2014" s="71">
        <v>2.2000000000000002</v>
      </c>
      <c r="W2014" s="401" t="str">
        <f>IF(ISNA(MATCH($D2014,'My Squad'!$C$2:$C$16,0)),"","Yes")</f>
        <v/>
      </c>
    </row>
    <row r="2015" spans="1:23" ht="15.75" thickBot="1" x14ac:dyDescent="0.3">
      <c r="A2015" s="577">
        <v>27</v>
      </c>
      <c r="B2015" s="73">
        <v>13</v>
      </c>
      <c r="C2015" s="5" t="s">
        <v>602</v>
      </c>
      <c r="D2015" s="5" t="s">
        <v>1544</v>
      </c>
      <c r="E2015" s="70" t="s">
        <v>15</v>
      </c>
      <c r="F2015" s="71">
        <v>5</v>
      </c>
      <c r="G2015" s="71">
        <v>0.82</v>
      </c>
      <c r="H2015" s="71">
        <v>0.152</v>
      </c>
      <c r="I2015" s="71">
        <v>0</v>
      </c>
      <c r="J2015" s="71">
        <v>0</v>
      </c>
      <c r="K2015" s="71">
        <v>1.3146666666666667</v>
      </c>
      <c r="L2015" s="71">
        <v>0.23300000000000001</v>
      </c>
      <c r="M2015" s="72">
        <v>2.5196666666666667</v>
      </c>
      <c r="N2015" s="23">
        <v>0.10393333333333335</v>
      </c>
      <c r="O2015" s="16">
        <v>61.88366666666667</v>
      </c>
      <c r="P2015" s="15">
        <v>90</v>
      </c>
      <c r="Q2015" s="15">
        <f>IFERROR(Table37[[#This Row],[Total]]/Table37[[#This Row],[Mins]]*Table37[[#This Row],[Adj mins]],0)</f>
        <v>3.6644564263052719</v>
      </c>
      <c r="R2015" s="15">
        <v>4.9000000000000004</v>
      </c>
      <c r="S2015" s="16">
        <v>49</v>
      </c>
      <c r="T2015" s="17">
        <v>2.4E-2</v>
      </c>
      <c r="U2015" s="16">
        <v>23</v>
      </c>
      <c r="V2015" s="71">
        <v>2.6</v>
      </c>
      <c r="W2015" s="401" t="str">
        <f>IF(ISNA(MATCH($D2015,'My Squad'!$C$2:$C$16,0)),"","Yes")</f>
        <v/>
      </c>
    </row>
    <row r="2016" spans="1:23" ht="15.75" thickBot="1" x14ac:dyDescent="0.3">
      <c r="A2016" s="577">
        <v>453</v>
      </c>
      <c r="B2016" s="73">
        <v>13</v>
      </c>
      <c r="C2016" s="5" t="s">
        <v>602</v>
      </c>
      <c r="D2016" s="5" t="s">
        <v>680</v>
      </c>
      <c r="E2016" s="70" t="s">
        <v>15</v>
      </c>
      <c r="F2016" s="71">
        <v>5.2</v>
      </c>
      <c r="G2016" s="71">
        <v>0.32533333333333331</v>
      </c>
      <c r="H2016" s="71">
        <v>6.4000000000000001E-2</v>
      </c>
      <c r="I2016" s="71">
        <v>0</v>
      </c>
      <c r="J2016" s="71">
        <v>0</v>
      </c>
      <c r="K2016" s="71">
        <v>0.53299999999999992</v>
      </c>
      <c r="L2016" s="71">
        <v>9.5666666666666664E-2</v>
      </c>
      <c r="M2016" s="72">
        <v>1.018</v>
      </c>
      <c r="N2016" s="23">
        <v>-0.18884615384615383</v>
      </c>
      <c r="O2016" s="16">
        <v>26.756</v>
      </c>
      <c r="P2016" s="15">
        <v>90</v>
      </c>
      <c r="Q2016" s="15">
        <f>IFERROR(Table37[[#This Row],[Total]]/Table37[[#This Row],[Mins]]*Table37[[#This Row],[Adj mins]],0)</f>
        <v>3.4242786664673344</v>
      </c>
      <c r="R2016" s="15">
        <v>3.1</v>
      </c>
      <c r="S2016" s="16">
        <v>46</v>
      </c>
      <c r="T2016" s="17">
        <v>6.0000000000000001E-3</v>
      </c>
      <c r="U2016" s="16">
        <v>6</v>
      </c>
      <c r="V2016" s="71">
        <v>1</v>
      </c>
      <c r="W2016" s="401" t="str">
        <f>IF(ISNA(MATCH($D2016,'My Squad'!$C$2:$C$16,0)),"","Yes")</f>
        <v/>
      </c>
    </row>
    <row r="2017" spans="1:23" ht="15.75" thickBot="1" x14ac:dyDescent="0.3">
      <c r="A2017" s="577">
        <v>470</v>
      </c>
      <c r="B2017" s="73">
        <v>13</v>
      </c>
      <c r="C2017" s="5" t="s">
        <v>602</v>
      </c>
      <c r="D2017" s="5" t="s">
        <v>681</v>
      </c>
      <c r="E2017" s="70" t="s">
        <v>15</v>
      </c>
      <c r="F2017" s="71">
        <v>4.9000000000000004</v>
      </c>
      <c r="G2017" s="71">
        <v>5.3333333333333332E-3</v>
      </c>
      <c r="H2017" s="71">
        <v>1E-3</v>
      </c>
      <c r="I2017" s="71">
        <v>0</v>
      </c>
      <c r="J2017" s="71">
        <v>0</v>
      </c>
      <c r="K2017" s="71">
        <v>2.6000000000000002E-2</v>
      </c>
      <c r="L2017" s="71">
        <v>1E-3</v>
      </c>
      <c r="M2017" s="72">
        <v>3.3333333333333333E-2</v>
      </c>
      <c r="N2017" s="23">
        <v>-0.40136054421768702</v>
      </c>
      <c r="O2017" s="16">
        <v>1.2</v>
      </c>
      <c r="P2017" s="15">
        <v>90</v>
      </c>
      <c r="Q2017" s="15">
        <f>IFERROR(Table37[[#This Row],[Total]]/Table37[[#This Row],[Mins]]*Table37[[#This Row],[Adj mins]],0)</f>
        <v>2.5</v>
      </c>
      <c r="R2017" s="15">
        <v>0.5</v>
      </c>
      <c r="S2017" s="16">
        <v>15</v>
      </c>
      <c r="T2017" s="17">
        <v>2E-3</v>
      </c>
      <c r="U2017" s="16">
        <v>3</v>
      </c>
      <c r="V2017" s="71">
        <v>1</v>
      </c>
      <c r="W2017" s="401" t="str">
        <f>IF(ISNA(MATCH($D2017,'My Squad'!$C$2:$C$16,0)),"","Yes")</f>
        <v/>
      </c>
    </row>
    <row r="2018" spans="1:23" ht="15.75" thickBot="1" x14ac:dyDescent="0.3">
      <c r="A2018" s="577">
        <v>510</v>
      </c>
      <c r="B2018" s="73">
        <v>13</v>
      </c>
      <c r="C2018" s="5" t="s">
        <v>28</v>
      </c>
      <c r="D2018" s="5" t="s">
        <v>360</v>
      </c>
      <c r="E2018" s="70" t="s">
        <v>16</v>
      </c>
      <c r="F2018" s="71">
        <v>4</v>
      </c>
      <c r="G2018" s="71">
        <v>0</v>
      </c>
      <c r="H2018" s="71">
        <v>0</v>
      </c>
      <c r="I2018" s="71">
        <v>0</v>
      </c>
      <c r="J2018" s="71">
        <v>0</v>
      </c>
      <c r="K2018" s="71">
        <v>0</v>
      </c>
      <c r="L2018" s="71">
        <v>0</v>
      </c>
      <c r="M2018" s="72">
        <v>0</v>
      </c>
      <c r="N2018" s="23">
        <v>-0.5</v>
      </c>
      <c r="O2018" s="16">
        <v>0</v>
      </c>
      <c r="P2018" s="15">
        <v>90</v>
      </c>
      <c r="Q2018" s="15">
        <f>IFERROR(Table37[[#This Row],[Total]]/Table37[[#This Row],[Mins]]*Table37[[#This Row],[Adj mins]],0)</f>
        <v>0</v>
      </c>
      <c r="R2018" s="15">
        <v>0</v>
      </c>
      <c r="S2018" s="16" t="s">
        <v>374</v>
      </c>
      <c r="T2018" s="17">
        <v>1.4999999999999999E-2</v>
      </c>
      <c r="U2018" s="16">
        <v>0</v>
      </c>
      <c r="V2018" s="71">
        <v>0</v>
      </c>
      <c r="W2018" s="401" t="str">
        <f>IF(ISNA(MATCH($D2018,'My Squad'!$C$2:$C$16,0)),"","Yes")</f>
        <v/>
      </c>
    </row>
    <row r="2019" spans="1:23" ht="15.75" thickBot="1" x14ac:dyDescent="0.3">
      <c r="A2019" s="577">
        <v>479</v>
      </c>
      <c r="B2019" s="73">
        <v>13</v>
      </c>
      <c r="C2019" s="5" t="s">
        <v>28</v>
      </c>
      <c r="D2019" s="5" t="s">
        <v>287</v>
      </c>
      <c r="E2019" s="70" t="s">
        <v>16</v>
      </c>
      <c r="F2019" s="71">
        <v>4</v>
      </c>
      <c r="G2019" s="71">
        <v>0</v>
      </c>
      <c r="H2019" s="71">
        <v>0</v>
      </c>
      <c r="I2019" s="71">
        <v>2.3333333333333331E-3</v>
      </c>
      <c r="J2019" s="71">
        <v>2E-3</v>
      </c>
      <c r="K2019" s="71">
        <v>8.0000000000000002E-3</v>
      </c>
      <c r="L2019" s="71">
        <v>6.6666666666666664E-4</v>
      </c>
      <c r="M2019" s="72">
        <v>1.2999999999999999E-2</v>
      </c>
      <c r="N2019" s="23">
        <v>-0.49675000000000002</v>
      </c>
      <c r="O2019" s="16">
        <v>0.3</v>
      </c>
      <c r="P2019" s="15">
        <v>90</v>
      </c>
      <c r="Q2019" s="15">
        <f>IFERROR(Table37[[#This Row],[Total]]/Table37[[#This Row],[Mins]]*Table37[[#This Row],[Adj mins]],0)</f>
        <v>3.9000000000000004</v>
      </c>
      <c r="R2019" s="15">
        <v>0</v>
      </c>
      <c r="S2019" s="16">
        <v>0</v>
      </c>
      <c r="T2019" s="17">
        <v>5.0000000000000001E-3</v>
      </c>
      <c r="U2019" s="16">
        <v>0</v>
      </c>
      <c r="V2019" s="71">
        <v>0</v>
      </c>
      <c r="W2019" s="401" t="str">
        <f>IF(ISNA(MATCH($D2019,'My Squad'!$C$2:$C$16,0)),"","Yes")</f>
        <v/>
      </c>
    </row>
    <row r="2020" spans="1:23" ht="15.75" thickBot="1" x14ac:dyDescent="0.3">
      <c r="A2020" s="577">
        <v>488</v>
      </c>
      <c r="B2020" s="73">
        <v>13</v>
      </c>
      <c r="C2020" s="5" t="s">
        <v>28</v>
      </c>
      <c r="D2020" s="5" t="s">
        <v>274</v>
      </c>
      <c r="E2020" s="70" t="s">
        <v>16</v>
      </c>
      <c r="F2020" s="71">
        <v>4.4000000000000004</v>
      </c>
      <c r="G2020" s="71">
        <v>0</v>
      </c>
      <c r="H2020" s="71">
        <v>0</v>
      </c>
      <c r="I2020" s="71">
        <v>3.0666666666666668E-2</v>
      </c>
      <c r="J2020" s="71">
        <v>2.5000000000000001E-2</v>
      </c>
      <c r="K2020" s="71">
        <v>0.10466666666666666</v>
      </c>
      <c r="L2020" s="71">
        <v>5.0000000000000001E-3</v>
      </c>
      <c r="M2020" s="72">
        <v>0.16533333333333333</v>
      </c>
      <c r="N2020" s="23">
        <v>-0.41696969696969693</v>
      </c>
      <c r="O2020" s="16">
        <v>4.5599999999999996</v>
      </c>
      <c r="P2020" s="15">
        <v>90</v>
      </c>
      <c r="Q2020" s="15">
        <f>IFERROR(Table37[[#This Row],[Total]]/Table37[[#This Row],[Mins]]*Table37[[#This Row],[Adj mins]],0)</f>
        <v>3.2631578947368425</v>
      </c>
      <c r="R2020" s="15">
        <v>0</v>
      </c>
      <c r="S2020" s="16">
        <v>0</v>
      </c>
      <c r="T2020" s="17">
        <v>2E-3</v>
      </c>
      <c r="U2020" s="16">
        <v>0</v>
      </c>
      <c r="V2020" s="71">
        <v>0</v>
      </c>
      <c r="W2020" s="401" t="str">
        <f>IF(ISNA(MATCH($D2020,'My Squad'!$C$2:$C$16,0)),"","Yes")</f>
        <v/>
      </c>
    </row>
    <row r="2021" spans="1:23" ht="15.75" thickBot="1" x14ac:dyDescent="0.3">
      <c r="A2021" s="577">
        <v>508</v>
      </c>
      <c r="B2021" s="73">
        <v>13</v>
      </c>
      <c r="C2021" s="5" t="s">
        <v>28</v>
      </c>
      <c r="D2021" s="5" t="s">
        <v>115</v>
      </c>
      <c r="E2021" s="70" t="s">
        <v>16</v>
      </c>
      <c r="F2021" s="71">
        <v>5</v>
      </c>
      <c r="G2021" s="71">
        <v>0</v>
      </c>
      <c r="H2021" s="71">
        <v>0</v>
      </c>
      <c r="I2021" s="71">
        <v>0.67400000000000015</v>
      </c>
      <c r="J2021" s="71">
        <v>0.45366666666666666</v>
      </c>
      <c r="K2021" s="71">
        <v>1.8756666666666666</v>
      </c>
      <c r="L2021" s="71">
        <v>0.17666666666666667</v>
      </c>
      <c r="M2021" s="72">
        <v>3.18</v>
      </c>
      <c r="N2021" s="23">
        <v>0.23600000000000004</v>
      </c>
      <c r="O2021" s="16">
        <v>84.989000000000004</v>
      </c>
      <c r="P2021" s="15">
        <v>90</v>
      </c>
      <c r="Q2021" s="15">
        <f>IFERROR(Table37[[#This Row],[Total]]/Table37[[#This Row],[Mins]]*Table37[[#This Row],[Adj mins]],0)</f>
        <v>3.3674946169504292</v>
      </c>
      <c r="R2021" s="15">
        <v>9</v>
      </c>
      <c r="S2021" s="16">
        <v>90</v>
      </c>
      <c r="T2021" s="17">
        <v>3.6000000000000004E-2</v>
      </c>
      <c r="U2021" s="16">
        <v>26</v>
      </c>
      <c r="V2021" s="71">
        <v>2.9</v>
      </c>
      <c r="W2021" s="401" t="str">
        <f>IF(ISNA(MATCH($D2021,'My Squad'!$C$2:$C$16,0)),"","Yes")</f>
        <v/>
      </c>
    </row>
    <row r="2022" spans="1:23" ht="15.75" thickBot="1" x14ac:dyDescent="0.3">
      <c r="A2022" s="577">
        <v>484</v>
      </c>
      <c r="B2022" s="73">
        <v>13</v>
      </c>
      <c r="C2022" s="5" t="s">
        <v>28</v>
      </c>
      <c r="D2022" s="5" t="s">
        <v>104</v>
      </c>
      <c r="E2022" s="70" t="s">
        <v>14</v>
      </c>
      <c r="F2022" s="71">
        <v>4.3</v>
      </c>
      <c r="G2022" s="71">
        <v>6.0000000000000001E-3</v>
      </c>
      <c r="H2022" s="71">
        <v>7.0000000000000001E-3</v>
      </c>
      <c r="I2022" s="71">
        <v>2.233333333333333E-2</v>
      </c>
      <c r="J2022" s="71">
        <v>0</v>
      </c>
      <c r="K2022" s="71">
        <v>5.9666666666666673E-2</v>
      </c>
      <c r="L2022" s="71">
        <v>3.6666666666666666E-3</v>
      </c>
      <c r="M2022" s="72">
        <v>9.8666666666666666E-2</v>
      </c>
      <c r="N2022" s="23">
        <v>-0.44217054263565891</v>
      </c>
      <c r="O2022" s="16">
        <v>3.0023333333333335</v>
      </c>
      <c r="P2022" s="15">
        <v>90</v>
      </c>
      <c r="Q2022" s="15">
        <f>IFERROR(Table37[[#This Row],[Total]]/Table37[[#This Row],[Mins]]*Table37[[#This Row],[Adj mins]],0)</f>
        <v>2.9576995670034414</v>
      </c>
      <c r="R2022" s="15">
        <v>0</v>
      </c>
      <c r="S2022" s="16">
        <v>0</v>
      </c>
      <c r="T2022" s="17">
        <v>2E-3</v>
      </c>
      <c r="U2022" s="16">
        <v>0</v>
      </c>
      <c r="V2022" s="71">
        <v>0</v>
      </c>
      <c r="W2022" s="401" t="str">
        <f>IF(ISNA(MATCH($D2022,'My Squad'!$C$2:$C$16,0)),"","Yes")</f>
        <v/>
      </c>
    </row>
    <row r="2023" spans="1:23" ht="15.75" thickBot="1" x14ac:dyDescent="0.3">
      <c r="A2023" s="577">
        <v>498</v>
      </c>
      <c r="B2023" s="73">
        <v>13</v>
      </c>
      <c r="C2023" s="5" t="s">
        <v>28</v>
      </c>
      <c r="D2023" s="5" t="s">
        <v>126</v>
      </c>
      <c r="E2023" s="70" t="s">
        <v>14</v>
      </c>
      <c r="F2023" s="71">
        <v>5.0999999999999996</v>
      </c>
      <c r="G2023" s="71">
        <v>0.49399999999999999</v>
      </c>
      <c r="H2023" s="71">
        <v>0.20799999999999999</v>
      </c>
      <c r="I2023" s="71">
        <v>0.67466666666666664</v>
      </c>
      <c r="J2023" s="71">
        <v>0</v>
      </c>
      <c r="K2023" s="71">
        <v>1.6013333333333333</v>
      </c>
      <c r="L2023" s="71">
        <v>0.30966666666666665</v>
      </c>
      <c r="M2023" s="72">
        <v>3.2876666666666665</v>
      </c>
      <c r="N2023" s="23">
        <v>0.25248366013071893</v>
      </c>
      <c r="O2023" s="16">
        <v>85.469333333333338</v>
      </c>
      <c r="P2023" s="15">
        <v>90</v>
      </c>
      <c r="Q2023" s="15">
        <f>IFERROR(Table37[[#This Row],[Total]]/Table37[[#This Row],[Mins]]*Table37[[#This Row],[Adj mins]],0)</f>
        <v>3.4619434651024923</v>
      </c>
      <c r="R2023" s="15">
        <v>9</v>
      </c>
      <c r="S2023" s="16">
        <v>90</v>
      </c>
      <c r="T2023" s="17">
        <v>0.10199999999999999</v>
      </c>
      <c r="U2023" s="16">
        <v>32</v>
      </c>
      <c r="V2023" s="71">
        <v>3.6</v>
      </c>
      <c r="W2023" s="401" t="str">
        <f>IF(ISNA(MATCH($D2023,'My Squad'!$C$2:$C$16,0)),"","Yes")</f>
        <v/>
      </c>
    </row>
    <row r="2024" spans="1:23" ht="15.75" thickBot="1" x14ac:dyDescent="0.3">
      <c r="A2024" s="577">
        <v>504</v>
      </c>
      <c r="B2024" s="73">
        <v>13</v>
      </c>
      <c r="C2024" s="5" t="s">
        <v>28</v>
      </c>
      <c r="D2024" s="5" t="s">
        <v>1068</v>
      </c>
      <c r="E2024" s="70" t="s">
        <v>14</v>
      </c>
      <c r="F2024" s="71">
        <v>4.4000000000000004</v>
      </c>
      <c r="G2024" s="71">
        <v>2E-3</v>
      </c>
      <c r="H2024" s="71">
        <v>2E-3</v>
      </c>
      <c r="I2024" s="71">
        <v>3.666666666666667E-3</v>
      </c>
      <c r="J2024" s="71">
        <v>0</v>
      </c>
      <c r="K2024" s="71">
        <v>1.9666666666666666E-2</v>
      </c>
      <c r="L2024" s="71">
        <v>1.6666666666666668E-3</v>
      </c>
      <c r="M2024" s="72">
        <v>2.9000000000000001E-2</v>
      </c>
      <c r="N2024" s="23">
        <v>-0.44795454545454544</v>
      </c>
      <c r="O2024" s="16">
        <v>0.96</v>
      </c>
      <c r="P2024" s="15">
        <v>90</v>
      </c>
      <c r="Q2024" s="15">
        <f>IFERROR(Table37[[#This Row],[Total]]/Table37[[#This Row],[Mins]]*Table37[[#This Row],[Adj mins]],0)</f>
        <v>2.7187500000000004</v>
      </c>
      <c r="R2024" s="15">
        <v>0.7</v>
      </c>
      <c r="S2024" s="16">
        <v>21</v>
      </c>
      <c r="T2024" s="17">
        <v>1E-3</v>
      </c>
      <c r="U2024" s="16">
        <v>2</v>
      </c>
      <c r="V2024" s="71">
        <v>0.7</v>
      </c>
      <c r="W2024" s="401" t="str">
        <f>IF(ISNA(MATCH($D2024,'My Squad'!$C$2:$C$16,0)),"","Yes")</f>
        <v/>
      </c>
    </row>
    <row r="2025" spans="1:23" ht="15.75" thickBot="1" x14ac:dyDescent="0.3">
      <c r="A2025" s="577">
        <v>486</v>
      </c>
      <c r="B2025" s="73">
        <v>13</v>
      </c>
      <c r="C2025" s="5" t="s">
        <v>28</v>
      </c>
      <c r="D2025" s="5" t="s">
        <v>540</v>
      </c>
      <c r="E2025" s="70" t="s">
        <v>14</v>
      </c>
      <c r="F2025" s="71">
        <v>4.3</v>
      </c>
      <c r="G2025" s="71">
        <v>1.4E-2</v>
      </c>
      <c r="H2025" s="71">
        <v>0</v>
      </c>
      <c r="I2025" s="71">
        <v>0.14266666666666666</v>
      </c>
      <c r="J2025" s="71">
        <v>0</v>
      </c>
      <c r="K2025" s="71">
        <v>0.29066666666666663</v>
      </c>
      <c r="L2025" s="71">
        <v>1.0333333333333333E-2</v>
      </c>
      <c r="M2025" s="72">
        <v>0.45766666666666667</v>
      </c>
      <c r="N2025" s="23">
        <v>-0.35868217054263568</v>
      </c>
      <c r="O2025" s="16">
        <v>14.465999999999999</v>
      </c>
      <c r="P2025" s="15">
        <v>90</v>
      </c>
      <c r="Q2025" s="15">
        <f>IFERROR(Table37[[#This Row],[Total]]/Table37[[#This Row],[Mins]]*Table37[[#This Row],[Adj mins]],0)</f>
        <v>2.8473662380754878</v>
      </c>
      <c r="R2025" s="15">
        <v>1.1000000000000001</v>
      </c>
      <c r="S2025" s="16">
        <v>50</v>
      </c>
      <c r="T2025" s="17">
        <v>2E-3</v>
      </c>
      <c r="U2025" s="16">
        <v>2</v>
      </c>
      <c r="V2025" s="71">
        <v>1</v>
      </c>
      <c r="W2025" s="401" t="str">
        <f>IF(ISNA(MATCH($D2025,'My Squad'!$C$2:$C$16,0)),"","Yes")</f>
        <v/>
      </c>
    </row>
    <row r="2026" spans="1:23" ht="15.75" thickBot="1" x14ac:dyDescent="0.3">
      <c r="A2026" s="577">
        <v>505</v>
      </c>
      <c r="B2026" s="73">
        <v>13</v>
      </c>
      <c r="C2026" s="5" t="s">
        <v>28</v>
      </c>
      <c r="D2026" s="5" t="s">
        <v>172</v>
      </c>
      <c r="E2026" s="70" t="s">
        <v>14</v>
      </c>
      <c r="F2026" s="71">
        <v>4.9000000000000004</v>
      </c>
      <c r="G2026" s="71">
        <v>0.13600000000000001</v>
      </c>
      <c r="H2026" s="71">
        <v>0.35899999999999999</v>
      </c>
      <c r="I2026" s="71">
        <v>0.65166666666666662</v>
      </c>
      <c r="J2026" s="71">
        <v>0</v>
      </c>
      <c r="K2026" s="71">
        <v>1.6206666666666667</v>
      </c>
      <c r="L2026" s="71">
        <v>0.245</v>
      </c>
      <c r="M2026" s="72">
        <v>3.0123333333333333</v>
      </c>
      <c r="N2026" s="23">
        <v>0.2065986394557823</v>
      </c>
      <c r="O2026" s="16">
        <v>84.617666666666665</v>
      </c>
      <c r="P2026" s="15">
        <v>90</v>
      </c>
      <c r="Q2026" s="15">
        <f>IFERROR(Table37[[#This Row],[Total]]/Table37[[#This Row],[Mins]]*Table37[[#This Row],[Adj mins]],0)</f>
        <v>3.2039408634130777</v>
      </c>
      <c r="R2026" s="15">
        <v>8.3000000000000007</v>
      </c>
      <c r="S2026" s="16">
        <v>83</v>
      </c>
      <c r="T2026" s="17">
        <v>2.7999999999999997E-2</v>
      </c>
      <c r="U2026" s="16">
        <v>20</v>
      </c>
      <c r="V2026" s="71">
        <v>2.2000000000000002</v>
      </c>
      <c r="W2026" s="401" t="str">
        <f>IF(ISNA(MATCH($D2026,'My Squad'!$C$2:$C$16,0)),"","Yes")</f>
        <v/>
      </c>
    </row>
    <row r="2027" spans="1:23" ht="15.75" thickBot="1" x14ac:dyDescent="0.3">
      <c r="A2027" s="577">
        <v>506</v>
      </c>
      <c r="B2027" s="73">
        <v>13</v>
      </c>
      <c r="C2027" s="5" t="s">
        <v>28</v>
      </c>
      <c r="D2027" s="5" t="s">
        <v>361</v>
      </c>
      <c r="E2027" s="70" t="s">
        <v>14</v>
      </c>
      <c r="F2027" s="71">
        <v>4.7</v>
      </c>
      <c r="G2027" s="71">
        <v>0.186</v>
      </c>
      <c r="H2027" s="71">
        <v>0.14299999999999999</v>
      </c>
      <c r="I2027" s="71">
        <v>0.65400000000000014</v>
      </c>
      <c r="J2027" s="71">
        <v>0</v>
      </c>
      <c r="K2027" s="71">
        <v>1.6199999999999999</v>
      </c>
      <c r="L2027" s="71">
        <v>0.22633333333333333</v>
      </c>
      <c r="M2027" s="72">
        <v>2.8293333333333335</v>
      </c>
      <c r="N2027" s="23">
        <v>0.17645390070921987</v>
      </c>
      <c r="O2027" s="16">
        <v>84.650333333333336</v>
      </c>
      <c r="P2027" s="15">
        <v>90</v>
      </c>
      <c r="Q2027" s="15">
        <f>IFERROR(Table37[[#This Row],[Total]]/Table37[[#This Row],[Mins]]*Table37[[#This Row],[Adj mins]],0)</f>
        <v>3.0081393654681414</v>
      </c>
      <c r="R2027" s="15">
        <v>7.9</v>
      </c>
      <c r="S2027" s="16">
        <v>89</v>
      </c>
      <c r="T2027" s="17">
        <v>0.11800000000000001</v>
      </c>
      <c r="U2027" s="16">
        <v>27</v>
      </c>
      <c r="V2027" s="71">
        <v>3.4</v>
      </c>
      <c r="W2027" s="401" t="str">
        <f>IF(ISNA(MATCH($D2027,'My Squad'!$C$2:$C$16,0)),"","Yes")</f>
        <v/>
      </c>
    </row>
    <row r="2028" spans="1:23" ht="15.75" thickBot="1" x14ac:dyDescent="0.3">
      <c r="A2028" s="577">
        <v>495</v>
      </c>
      <c r="B2028" s="73">
        <v>13</v>
      </c>
      <c r="C2028" s="5" t="s">
        <v>28</v>
      </c>
      <c r="D2028" s="5" t="s">
        <v>64</v>
      </c>
      <c r="E2028" s="70" t="s">
        <v>14</v>
      </c>
      <c r="F2028" s="71">
        <v>5.5</v>
      </c>
      <c r="G2028" s="71">
        <v>0.48199999999999998</v>
      </c>
      <c r="H2028" s="71">
        <v>0.622</v>
      </c>
      <c r="I2028" s="71">
        <v>0.67666666666666675</v>
      </c>
      <c r="J2028" s="71">
        <v>0</v>
      </c>
      <c r="K2028" s="71">
        <v>1.78</v>
      </c>
      <c r="L2028" s="71">
        <v>0.45966666666666667</v>
      </c>
      <c r="M2028" s="72">
        <v>4.0203333333333333</v>
      </c>
      <c r="N2028" s="23">
        <v>0.36733333333333335</v>
      </c>
      <c r="O2028" s="16">
        <v>84.480333333333334</v>
      </c>
      <c r="P2028" s="15">
        <v>90</v>
      </c>
      <c r="Q2028" s="15">
        <f>IFERROR(Table37[[#This Row],[Total]]/Table37[[#This Row],[Mins]]*Table37[[#This Row],[Adj mins]],0)</f>
        <v>4.2830086686842304</v>
      </c>
      <c r="R2028" s="15">
        <v>9</v>
      </c>
      <c r="S2028" s="16">
        <v>90</v>
      </c>
      <c r="T2028" s="17">
        <v>0.28699999999999998</v>
      </c>
      <c r="U2028" s="16">
        <v>30</v>
      </c>
      <c r="V2028" s="71">
        <v>3.3</v>
      </c>
      <c r="W2028" s="401" t="str">
        <f>IF(ISNA(MATCH($D2028,'My Squad'!$C$2:$C$16,0)),"","Yes")</f>
        <v/>
      </c>
    </row>
    <row r="2029" spans="1:23" ht="15.75" thickBot="1" x14ac:dyDescent="0.3">
      <c r="A2029" s="577">
        <v>496</v>
      </c>
      <c r="B2029" s="73">
        <v>13</v>
      </c>
      <c r="C2029" s="5" t="s">
        <v>28</v>
      </c>
      <c r="D2029" s="5" t="s">
        <v>171</v>
      </c>
      <c r="E2029" s="70" t="s">
        <v>14</v>
      </c>
      <c r="F2029" s="71">
        <v>4.3</v>
      </c>
      <c r="G2029" s="71">
        <v>0</v>
      </c>
      <c r="H2029" s="71">
        <v>2E-3</v>
      </c>
      <c r="I2029" s="71">
        <v>2.6666666666666666E-3</v>
      </c>
      <c r="J2029" s="71">
        <v>0</v>
      </c>
      <c r="K2029" s="71">
        <v>4.0000000000000001E-3</v>
      </c>
      <c r="L2029" s="71">
        <v>3.3333333333333332E-4</v>
      </c>
      <c r="M2029" s="72">
        <v>8.9999999999999993E-3</v>
      </c>
      <c r="N2029" s="23">
        <v>-0.46302325581395354</v>
      </c>
      <c r="O2029" s="16">
        <v>0.18</v>
      </c>
      <c r="P2029" s="15">
        <v>90</v>
      </c>
      <c r="Q2029" s="15">
        <f>IFERROR(Table37[[#This Row],[Total]]/Table37[[#This Row],[Mins]]*Table37[[#This Row],[Adj mins]],0)</f>
        <v>4.5</v>
      </c>
      <c r="R2029" s="15">
        <v>0</v>
      </c>
      <c r="S2029" s="16" t="s">
        <v>374</v>
      </c>
      <c r="T2029" s="17">
        <v>2E-3</v>
      </c>
      <c r="U2029" s="16">
        <v>0</v>
      </c>
      <c r="V2029" s="71">
        <v>0</v>
      </c>
      <c r="W2029" s="401" t="str">
        <f>IF(ISNA(MATCH($D2029,'My Squad'!$C$2:$C$16,0)),"","Yes")</f>
        <v/>
      </c>
    </row>
    <row r="2030" spans="1:23" ht="15.75" thickBot="1" x14ac:dyDescent="0.3">
      <c r="A2030" s="577">
        <v>481</v>
      </c>
      <c r="B2030" s="73">
        <v>13</v>
      </c>
      <c r="C2030" s="5" t="s">
        <v>28</v>
      </c>
      <c r="D2030" s="5" t="s">
        <v>1545</v>
      </c>
      <c r="E2030" s="70" t="s">
        <v>13</v>
      </c>
      <c r="F2030" s="71">
        <v>4.5</v>
      </c>
      <c r="G2030" s="71">
        <v>3.1666666666666669E-2</v>
      </c>
      <c r="H2030" s="71">
        <v>2.9000000000000001E-2</v>
      </c>
      <c r="I2030" s="71">
        <v>9.3333333333333341E-3</v>
      </c>
      <c r="J2030" s="71">
        <v>0</v>
      </c>
      <c r="K2030" s="71">
        <v>6.4666666666666664E-2</v>
      </c>
      <c r="L2030" s="71">
        <v>1.2999999999999999E-2</v>
      </c>
      <c r="M2030" s="72">
        <v>0.14766666666666667</v>
      </c>
      <c r="N2030" s="23">
        <v>-0.41162962962962962</v>
      </c>
      <c r="O2030" s="16">
        <v>3.3993333333333333</v>
      </c>
      <c r="P2030" s="15">
        <v>90</v>
      </c>
      <c r="Q2030" s="15">
        <f>IFERROR(Table37[[#This Row],[Total]]/Table37[[#This Row],[Mins]]*Table37[[#This Row],[Adj mins]],0)</f>
        <v>3.9095901157089625</v>
      </c>
      <c r="R2030" s="15">
        <v>0.6</v>
      </c>
      <c r="S2030" s="16">
        <v>10</v>
      </c>
      <c r="T2030" s="17">
        <v>8.0000000000000002E-3</v>
      </c>
      <c r="U2030" s="16">
        <v>5</v>
      </c>
      <c r="V2030" s="71">
        <v>1</v>
      </c>
      <c r="W2030" s="401" t="str">
        <f>IF(ISNA(MATCH($D2030,'My Squad'!$C$2:$C$16,0)),"","Yes")</f>
        <v/>
      </c>
    </row>
    <row r="2031" spans="1:23" ht="15.75" thickBot="1" x14ac:dyDescent="0.3">
      <c r="A2031" s="577">
        <v>491</v>
      </c>
      <c r="B2031" s="73">
        <v>13</v>
      </c>
      <c r="C2031" s="5" t="s">
        <v>28</v>
      </c>
      <c r="D2031" s="5" t="s">
        <v>74</v>
      </c>
      <c r="E2031" s="70" t="s">
        <v>13</v>
      </c>
      <c r="F2031" s="71">
        <v>6.7</v>
      </c>
      <c r="G2031" s="71">
        <v>1.6983333333333333</v>
      </c>
      <c r="H2031" s="71">
        <v>0.433</v>
      </c>
      <c r="I2031" s="71">
        <v>0.22600000000000001</v>
      </c>
      <c r="J2031" s="71">
        <v>0</v>
      </c>
      <c r="K2031" s="71">
        <v>1.506</v>
      </c>
      <c r="L2031" s="71">
        <v>0.32333333333333331</v>
      </c>
      <c r="M2031" s="72">
        <v>4.1866666666666665</v>
      </c>
      <c r="N2031" s="23">
        <v>0.32636815920398005</v>
      </c>
      <c r="O2031" s="16">
        <v>73.933333333333337</v>
      </c>
      <c r="P2031" s="15">
        <v>90</v>
      </c>
      <c r="Q2031" s="15">
        <f>IFERROR(Table37[[#This Row],[Total]]/Table37[[#This Row],[Mins]]*Table37[[#This Row],[Adj mins]],0)</f>
        <v>5.0964833183047782</v>
      </c>
      <c r="R2031" s="15">
        <v>7.7</v>
      </c>
      <c r="S2031" s="16">
        <v>77</v>
      </c>
      <c r="T2031" s="17">
        <v>0.10400000000000001</v>
      </c>
      <c r="U2031" s="16">
        <v>39</v>
      </c>
      <c r="V2031" s="71">
        <v>4.3</v>
      </c>
      <c r="W2031" s="401" t="str">
        <f>IF(ISNA(MATCH($D2031,'My Squad'!$C$2:$C$16,0)),"","Yes")</f>
        <v/>
      </c>
    </row>
    <row r="2032" spans="1:23" ht="15.75" thickBot="1" x14ac:dyDescent="0.3">
      <c r="A2032" s="577">
        <v>492</v>
      </c>
      <c r="B2032" s="73">
        <v>13</v>
      </c>
      <c r="C2032" s="5" t="s">
        <v>28</v>
      </c>
      <c r="D2032" s="5" t="s">
        <v>85</v>
      </c>
      <c r="E2032" s="70" t="s">
        <v>13</v>
      </c>
      <c r="F2032" s="71">
        <v>6.3</v>
      </c>
      <c r="G2032" s="71">
        <v>0.8</v>
      </c>
      <c r="H2032" s="71">
        <v>0.88300000000000001</v>
      </c>
      <c r="I2032" s="71">
        <v>0.25933333333333336</v>
      </c>
      <c r="J2032" s="71">
        <v>0</v>
      </c>
      <c r="K2032" s="71">
        <v>1.6683333333333332</v>
      </c>
      <c r="L2032" s="71">
        <v>0.27400000000000002</v>
      </c>
      <c r="M2032" s="72">
        <v>3.8846666666666665</v>
      </c>
      <c r="N2032" s="23">
        <v>0.29915343915343912</v>
      </c>
      <c r="O2032" s="16">
        <v>83.47</v>
      </c>
      <c r="P2032" s="15">
        <v>90</v>
      </c>
      <c r="Q2032" s="15">
        <f>IFERROR(Table37[[#This Row],[Total]]/Table37[[#This Row],[Mins]]*Table37[[#This Row],[Adj mins]],0)</f>
        <v>4.1885707439798727</v>
      </c>
      <c r="R2032" s="15">
        <v>7.5</v>
      </c>
      <c r="S2032" s="16">
        <v>75</v>
      </c>
      <c r="T2032" s="17">
        <v>3.5000000000000003E-2</v>
      </c>
      <c r="U2032" s="16">
        <v>34</v>
      </c>
      <c r="V2032" s="71">
        <v>3.8</v>
      </c>
      <c r="W2032" s="401" t="str">
        <f>IF(ISNA(MATCH($D2032,'My Squad'!$C$2:$C$16,0)),"","Yes")</f>
        <v/>
      </c>
    </row>
    <row r="2033" spans="1:23" ht="15.75" thickBot="1" x14ac:dyDescent="0.3">
      <c r="A2033" s="577">
        <v>494</v>
      </c>
      <c r="B2033" s="73">
        <v>13</v>
      </c>
      <c r="C2033" s="5" t="s">
        <v>28</v>
      </c>
      <c r="D2033" s="5" t="s">
        <v>362</v>
      </c>
      <c r="E2033" s="70" t="s">
        <v>13</v>
      </c>
      <c r="F2033" s="71">
        <v>7.6</v>
      </c>
      <c r="G2033" s="71">
        <v>1.2816666666666667</v>
      </c>
      <c r="H2033" s="71">
        <v>1.0760000000000001</v>
      </c>
      <c r="I2033" s="71">
        <v>0.24466666666666667</v>
      </c>
      <c r="J2033" s="71">
        <v>0</v>
      </c>
      <c r="K2033" s="71">
        <v>1.5726666666666667</v>
      </c>
      <c r="L2033" s="71">
        <v>0.64133333333333331</v>
      </c>
      <c r="M2033" s="72">
        <v>4.8163333333333336</v>
      </c>
      <c r="N2033" s="23">
        <v>0.37057017543859655</v>
      </c>
      <c r="O2033" s="16">
        <v>80.797666666666672</v>
      </c>
      <c r="P2033" s="15">
        <v>90</v>
      </c>
      <c r="Q2033" s="15">
        <f>IFERROR(Table37[[#This Row],[Total]]/Table37[[#This Row],[Mins]]*Table37[[#This Row],[Adj mins]],0)</f>
        <v>5.3648826492514221</v>
      </c>
      <c r="R2033" s="15">
        <v>7.4</v>
      </c>
      <c r="S2033" s="16">
        <v>74</v>
      </c>
      <c r="T2033" s="17">
        <v>7.0999999999999994E-2</v>
      </c>
      <c r="U2033" s="16">
        <v>45</v>
      </c>
      <c r="V2033" s="71">
        <v>5</v>
      </c>
      <c r="W2033" s="401" t="str">
        <f>IF(ISNA(MATCH($D2033,'My Squad'!$C$2:$C$16,0)),"","Yes")</f>
        <v/>
      </c>
    </row>
    <row r="2034" spans="1:23" ht="15.75" thickBot="1" x14ac:dyDescent="0.3">
      <c r="A2034" s="577">
        <v>499</v>
      </c>
      <c r="B2034" s="73">
        <v>13</v>
      </c>
      <c r="C2034" s="5" t="s">
        <v>28</v>
      </c>
      <c r="D2034" s="5" t="s">
        <v>236</v>
      </c>
      <c r="E2034" s="70" t="s">
        <v>13</v>
      </c>
      <c r="F2034" s="71">
        <v>4.9000000000000004</v>
      </c>
      <c r="G2034" s="71">
        <v>0.18333333333333332</v>
      </c>
      <c r="H2034" s="71">
        <v>0.11799999999999999</v>
      </c>
      <c r="I2034" s="71">
        <v>7.4999999999999997E-2</v>
      </c>
      <c r="J2034" s="71">
        <v>0</v>
      </c>
      <c r="K2034" s="71">
        <v>0.45466666666666666</v>
      </c>
      <c r="L2034" s="71">
        <v>7.5333333333333335E-2</v>
      </c>
      <c r="M2034" s="72">
        <v>0.90633333333333332</v>
      </c>
      <c r="N2034" s="23">
        <v>-0.2231972789115646</v>
      </c>
      <c r="O2034" s="16">
        <v>24.725666666666665</v>
      </c>
      <c r="P2034" s="15">
        <v>90</v>
      </c>
      <c r="Q2034" s="15">
        <f>IFERROR(Table37[[#This Row],[Total]]/Table37[[#This Row],[Mins]]*Table37[[#This Row],[Adj mins]],0)</f>
        <v>3.2990010380576189</v>
      </c>
      <c r="R2034" s="15">
        <v>3.2</v>
      </c>
      <c r="S2034" s="16">
        <v>32</v>
      </c>
      <c r="T2034" s="17">
        <v>2E-3</v>
      </c>
      <c r="U2034" s="16">
        <v>15</v>
      </c>
      <c r="V2034" s="71">
        <v>1.7</v>
      </c>
      <c r="W2034" s="401" t="str">
        <f>IF(ISNA(MATCH($D2034,'My Squad'!$C$2:$C$16,0)),"","Yes")</f>
        <v/>
      </c>
    </row>
    <row r="2035" spans="1:23" ht="15.75" thickBot="1" x14ac:dyDescent="0.3">
      <c r="A2035" s="577">
        <v>489</v>
      </c>
      <c r="B2035" s="73">
        <v>13</v>
      </c>
      <c r="C2035" s="5" t="s">
        <v>28</v>
      </c>
      <c r="D2035" s="5" t="s">
        <v>682</v>
      </c>
      <c r="E2035" s="70" t="s">
        <v>13</v>
      </c>
      <c r="F2035" s="71">
        <v>4.7</v>
      </c>
      <c r="G2035" s="71">
        <v>2.5000000000000001E-2</v>
      </c>
      <c r="H2035" s="71">
        <v>8.9999999999999993E-3</v>
      </c>
      <c r="I2035" s="71">
        <v>7.6666666666666662E-3</v>
      </c>
      <c r="J2035" s="71">
        <v>0</v>
      </c>
      <c r="K2035" s="71">
        <v>5.1666666666666666E-2</v>
      </c>
      <c r="L2035" s="71">
        <v>7.3333333333333332E-3</v>
      </c>
      <c r="M2035" s="72">
        <v>0.10066666666666667</v>
      </c>
      <c r="N2035" s="23">
        <v>-0.40411347517730495</v>
      </c>
      <c r="O2035" s="16">
        <v>2.61</v>
      </c>
      <c r="P2035" s="15">
        <v>90</v>
      </c>
      <c r="Q2035" s="15">
        <f>IFERROR(Table37[[#This Row],[Total]]/Table37[[#This Row],[Mins]]*Table37[[#This Row],[Adj mins]],0)</f>
        <v>3.4712643678160924</v>
      </c>
      <c r="R2035" s="15">
        <v>0.4</v>
      </c>
      <c r="S2035" s="16">
        <v>9</v>
      </c>
      <c r="T2035" s="17">
        <v>1E-3</v>
      </c>
      <c r="U2035" s="16">
        <v>4</v>
      </c>
      <c r="V2035" s="71">
        <v>1</v>
      </c>
      <c r="W2035" s="401" t="str">
        <f>IF(ISNA(MATCH($D2035,'My Squad'!$C$2:$C$16,0)),"","Yes")</f>
        <v/>
      </c>
    </row>
    <row r="2036" spans="1:23" ht="15.75" thickBot="1" x14ac:dyDescent="0.3">
      <c r="A2036" s="577">
        <v>612</v>
      </c>
      <c r="B2036" s="73">
        <v>13</v>
      </c>
      <c r="C2036" s="5" t="s">
        <v>28</v>
      </c>
      <c r="D2036" s="5" t="s">
        <v>1348</v>
      </c>
      <c r="E2036" s="70" t="s">
        <v>13</v>
      </c>
      <c r="F2036" s="71">
        <v>5.3</v>
      </c>
      <c r="G2036" s="71">
        <v>6.5000000000000002E-2</v>
      </c>
      <c r="H2036" s="71">
        <v>3.1E-2</v>
      </c>
      <c r="I2036" s="71">
        <v>1.6666666666666666E-2</v>
      </c>
      <c r="J2036" s="71">
        <v>0</v>
      </c>
      <c r="K2036" s="71">
        <v>0.10466666666666667</v>
      </c>
      <c r="L2036" s="71">
        <v>1.2333333333333333E-2</v>
      </c>
      <c r="M2036" s="72">
        <v>0.22966666666666666</v>
      </c>
      <c r="N2036" s="23">
        <v>-0.33402515723270443</v>
      </c>
      <c r="O2036" s="16">
        <v>5.01</v>
      </c>
      <c r="P2036" s="15">
        <v>90</v>
      </c>
      <c r="Q2036" s="15">
        <f>IFERROR(Table37[[#This Row],[Total]]/Table37[[#This Row],[Mins]]*Table37[[#This Row],[Adj mins]],0)</f>
        <v>4.1257485029940115</v>
      </c>
      <c r="R2036" s="15">
        <v>1.8</v>
      </c>
      <c r="S2036" s="16">
        <v>54</v>
      </c>
      <c r="T2036" s="17">
        <v>0</v>
      </c>
      <c r="U2036" s="16">
        <v>6</v>
      </c>
      <c r="V2036" s="71">
        <v>2</v>
      </c>
      <c r="W2036" s="401" t="str">
        <f>IF(ISNA(MATCH($D2036,'My Squad'!$C$2:$C$16,0)),"","Yes")</f>
        <v/>
      </c>
    </row>
    <row r="2037" spans="1:23" ht="15.75" thickBot="1" x14ac:dyDescent="0.3">
      <c r="A2037" s="577">
        <v>480</v>
      </c>
      <c r="B2037" s="73">
        <v>13</v>
      </c>
      <c r="C2037" s="5" t="s">
        <v>28</v>
      </c>
      <c r="D2037" s="5" t="s">
        <v>363</v>
      </c>
      <c r="E2037" s="70" t="s">
        <v>13</v>
      </c>
      <c r="F2037" s="71">
        <v>5</v>
      </c>
      <c r="G2037" s="71">
        <v>0.37166666666666665</v>
      </c>
      <c r="H2037" s="71">
        <v>0.20499999999999999</v>
      </c>
      <c r="I2037" s="71">
        <v>0.18733333333333332</v>
      </c>
      <c r="J2037" s="71">
        <v>0</v>
      </c>
      <c r="K2037" s="71">
        <v>1.0473333333333334</v>
      </c>
      <c r="L2037" s="71">
        <v>0.13333333333333333</v>
      </c>
      <c r="M2037" s="72">
        <v>1.9446666666666668</v>
      </c>
      <c r="N2037" s="23">
        <v>-1.1066666666666647E-2</v>
      </c>
      <c r="O2037" s="16">
        <v>61.634</v>
      </c>
      <c r="P2037" s="15">
        <v>90</v>
      </c>
      <c r="Q2037" s="15">
        <f>IFERROR(Table37[[#This Row],[Total]]/Table37[[#This Row],[Mins]]*Table37[[#This Row],[Adj mins]],0)</f>
        <v>2.8396664178862316</v>
      </c>
      <c r="R2037" s="15">
        <v>4.4000000000000004</v>
      </c>
      <c r="S2037" s="16">
        <v>50</v>
      </c>
      <c r="T2037" s="17">
        <v>2E-3</v>
      </c>
      <c r="U2037" s="16">
        <v>11</v>
      </c>
      <c r="V2037" s="71">
        <v>1.4</v>
      </c>
      <c r="W2037" s="401" t="str">
        <f>IF(ISNA(MATCH($D2037,'My Squad'!$C$2:$C$16,0)),"","Yes")</f>
        <v/>
      </c>
    </row>
    <row r="2038" spans="1:23" ht="15.75" thickBot="1" x14ac:dyDescent="0.3">
      <c r="A2038" s="577">
        <v>503</v>
      </c>
      <c r="B2038" s="73">
        <v>13</v>
      </c>
      <c r="C2038" s="5" t="s">
        <v>28</v>
      </c>
      <c r="D2038" s="5" t="s">
        <v>29</v>
      </c>
      <c r="E2038" s="70" t="s">
        <v>13</v>
      </c>
      <c r="F2038" s="71">
        <v>9.9</v>
      </c>
      <c r="G2038" s="71">
        <v>1.6283333333333334</v>
      </c>
      <c r="H2038" s="71">
        <v>0.64600000000000002</v>
      </c>
      <c r="I2038" s="71">
        <v>0.20633333333333334</v>
      </c>
      <c r="J2038" s="71">
        <v>0</v>
      </c>
      <c r="K2038" s="71">
        <v>1.3896666666666666</v>
      </c>
      <c r="L2038" s="71">
        <v>0.60766666666666669</v>
      </c>
      <c r="M2038" s="72">
        <v>4.4779999999999998</v>
      </c>
      <c r="N2038" s="23">
        <v>0.25030303030303025</v>
      </c>
      <c r="O2038" s="16">
        <v>66.498999999999995</v>
      </c>
      <c r="P2038" s="15">
        <v>90</v>
      </c>
      <c r="Q2038" s="15">
        <f>IFERROR(Table37[[#This Row],[Total]]/Table37[[#This Row],[Mins]]*Table37[[#This Row],[Adj mins]],0)</f>
        <v>6.0605422637934403</v>
      </c>
      <c r="R2038" s="15">
        <v>5.8</v>
      </c>
      <c r="S2038" s="16">
        <v>87</v>
      </c>
      <c r="T2038" s="17">
        <v>6.3E-2</v>
      </c>
      <c r="U2038" s="16">
        <v>41</v>
      </c>
      <c r="V2038" s="71">
        <v>6.8</v>
      </c>
      <c r="W2038" s="401" t="str">
        <f>IF(ISNA(MATCH($D2038,'My Squad'!$C$2:$C$16,0)),"","Yes")</f>
        <v/>
      </c>
    </row>
    <row r="2039" spans="1:23" ht="15.75" thickBot="1" x14ac:dyDescent="0.3">
      <c r="A2039" s="577">
        <v>482</v>
      </c>
      <c r="B2039" s="73">
        <v>13</v>
      </c>
      <c r="C2039" s="5" t="s">
        <v>28</v>
      </c>
      <c r="D2039" s="5" t="s">
        <v>168</v>
      </c>
      <c r="E2039" s="70" t="s">
        <v>13</v>
      </c>
      <c r="F2039" s="71">
        <v>4.9000000000000004</v>
      </c>
      <c r="G2039" s="71">
        <v>7.0000000000000007E-2</v>
      </c>
      <c r="H2039" s="71">
        <v>5.1999999999999998E-2</v>
      </c>
      <c r="I2039" s="71">
        <v>6.8666666666666668E-2</v>
      </c>
      <c r="J2039" s="71">
        <v>0</v>
      </c>
      <c r="K2039" s="71">
        <v>0.38800000000000001</v>
      </c>
      <c r="L2039" s="71">
        <v>3.0666666666666665E-2</v>
      </c>
      <c r="M2039" s="72">
        <v>0.60933333333333328</v>
      </c>
      <c r="N2039" s="23">
        <v>-0.28380952380952379</v>
      </c>
      <c r="O2039" s="16">
        <v>22.268333333333334</v>
      </c>
      <c r="P2039" s="15">
        <v>90</v>
      </c>
      <c r="Q2039" s="15">
        <f>IFERROR(Table37[[#This Row],[Total]]/Table37[[#This Row],[Mins]]*Table37[[#This Row],[Adj mins]],0)</f>
        <v>2.4626899184192799</v>
      </c>
      <c r="R2039" s="15">
        <v>4</v>
      </c>
      <c r="S2039" s="16">
        <v>60</v>
      </c>
      <c r="T2039" s="17">
        <v>4.0000000000000001E-3</v>
      </c>
      <c r="U2039" s="16">
        <v>23</v>
      </c>
      <c r="V2039" s="71">
        <v>3.8</v>
      </c>
      <c r="W2039" s="401" t="str">
        <f>IF(ISNA(MATCH($D2039,'My Squad'!$C$2:$C$16,0)),"","Yes")</f>
        <v/>
      </c>
    </row>
    <row r="2040" spans="1:23" ht="15.75" thickBot="1" x14ac:dyDescent="0.3">
      <c r="A2040" s="577">
        <v>509</v>
      </c>
      <c r="B2040" s="73">
        <v>13</v>
      </c>
      <c r="C2040" s="5" t="s">
        <v>28</v>
      </c>
      <c r="D2040" s="5" t="s">
        <v>537</v>
      </c>
      <c r="E2040" s="70" t="s">
        <v>13</v>
      </c>
      <c r="F2040" s="71">
        <v>6.2</v>
      </c>
      <c r="G2040" s="71">
        <v>0.43333333333333335</v>
      </c>
      <c r="H2040" s="71">
        <v>0.13100000000000001</v>
      </c>
      <c r="I2040" s="71">
        <v>5.6333333333333332E-2</v>
      </c>
      <c r="J2040" s="71">
        <v>0</v>
      </c>
      <c r="K2040" s="71">
        <v>0.41333333333333333</v>
      </c>
      <c r="L2040" s="71">
        <v>9.8000000000000004E-2</v>
      </c>
      <c r="M2040" s="72">
        <v>1.1319999999999999</v>
      </c>
      <c r="N2040" s="23">
        <v>-0.14000000000000001</v>
      </c>
      <c r="O2040" s="16">
        <v>19.311666666666667</v>
      </c>
      <c r="P2040" s="15">
        <v>90</v>
      </c>
      <c r="Q2040" s="15">
        <f>IFERROR(Table37[[#This Row],[Total]]/Table37[[#This Row],[Mins]]*Table37[[#This Row],[Adj mins]],0)</f>
        <v>5.2755674462759981</v>
      </c>
      <c r="R2040" s="15">
        <v>2.7</v>
      </c>
      <c r="S2040" s="16">
        <v>35</v>
      </c>
      <c r="T2040" s="17">
        <v>2E-3</v>
      </c>
      <c r="U2040" s="16">
        <v>13</v>
      </c>
      <c r="V2040" s="71">
        <v>1.9</v>
      </c>
      <c r="W2040" s="401" t="str">
        <f>IF(ISNA(MATCH($D2040,'My Squad'!$C$2:$C$16,0)),"","Yes")</f>
        <v/>
      </c>
    </row>
    <row r="2041" spans="1:23" ht="15.75" thickBot="1" x14ac:dyDescent="0.3">
      <c r="A2041" s="577">
        <v>497</v>
      </c>
      <c r="B2041" s="73">
        <v>13</v>
      </c>
      <c r="C2041" s="5" t="s">
        <v>28</v>
      </c>
      <c r="D2041" s="5" t="s">
        <v>237</v>
      </c>
      <c r="E2041" s="70" t="s">
        <v>15</v>
      </c>
      <c r="F2041" s="71">
        <v>6.8</v>
      </c>
      <c r="G2041" s="71">
        <v>0.112</v>
      </c>
      <c r="H2041" s="71">
        <v>4.7E-2</v>
      </c>
      <c r="I2041" s="71">
        <v>0</v>
      </c>
      <c r="J2041" s="71">
        <v>0</v>
      </c>
      <c r="K2041" s="71">
        <v>0.16366666666666665</v>
      </c>
      <c r="L2041" s="71">
        <v>0.05</v>
      </c>
      <c r="M2041" s="72">
        <v>0.37266666666666665</v>
      </c>
      <c r="N2041" s="23">
        <v>-0.23931372549019608</v>
      </c>
      <c r="O2041" s="16">
        <v>8.6496666666666666</v>
      </c>
      <c r="P2041" s="15">
        <v>90</v>
      </c>
      <c r="Q2041" s="15">
        <f>IFERROR(Table37[[#This Row],[Total]]/Table37[[#This Row],[Mins]]*Table37[[#This Row],[Adj mins]],0)</f>
        <v>3.8776060734517706</v>
      </c>
      <c r="R2041" s="15">
        <v>0.7</v>
      </c>
      <c r="S2041" s="16">
        <v>16</v>
      </c>
      <c r="T2041" s="17">
        <v>4.0000000000000001E-3</v>
      </c>
      <c r="U2041" s="16">
        <v>3</v>
      </c>
      <c r="V2041" s="71">
        <v>0.8</v>
      </c>
      <c r="W2041" s="401" t="str">
        <f>IF(ISNA(MATCH($D2041,'My Squad'!$C$2:$C$16,0)),"","Yes")</f>
        <v/>
      </c>
    </row>
    <row r="2042" spans="1:23" ht="15.75" thickBot="1" x14ac:dyDescent="0.3">
      <c r="A2042" s="577">
        <v>82</v>
      </c>
      <c r="B2042" s="73">
        <v>13</v>
      </c>
      <c r="C2042" s="5" t="s">
        <v>28</v>
      </c>
      <c r="D2042" s="5" t="s">
        <v>66</v>
      </c>
      <c r="E2042" s="70" t="s">
        <v>15</v>
      </c>
      <c r="F2042" s="71">
        <v>7.7</v>
      </c>
      <c r="G2042" s="71">
        <v>1.6173333333333333</v>
      </c>
      <c r="H2042" s="71">
        <v>0.32800000000000001</v>
      </c>
      <c r="I2042" s="71">
        <v>0</v>
      </c>
      <c r="J2042" s="71">
        <v>0</v>
      </c>
      <c r="K2042" s="71">
        <v>1.8246666666666667</v>
      </c>
      <c r="L2042" s="71">
        <v>0.54500000000000004</v>
      </c>
      <c r="M2042" s="72">
        <v>4.3150000000000004</v>
      </c>
      <c r="N2042" s="23">
        <v>0.30064935064935067</v>
      </c>
      <c r="O2042" s="16">
        <v>85.251000000000005</v>
      </c>
      <c r="P2042" s="15">
        <v>90</v>
      </c>
      <c r="Q2042" s="15">
        <f>IFERROR(Table37[[#This Row],[Total]]/Table37[[#This Row],[Mins]]*Table37[[#This Row],[Adj mins]],0)</f>
        <v>4.5553717844951969</v>
      </c>
      <c r="R2042" s="15">
        <v>6.9</v>
      </c>
      <c r="S2042" s="16">
        <v>88</v>
      </c>
      <c r="T2042" s="17">
        <v>0.125</v>
      </c>
      <c r="U2042" s="16">
        <v>25</v>
      </c>
      <c r="V2042" s="71">
        <v>3.6</v>
      </c>
      <c r="W2042" s="401" t="str">
        <f>IF(ISNA(MATCH($D2042,'My Squad'!$C$2:$C$16,0)),"","Yes")</f>
        <v>Yes</v>
      </c>
    </row>
    <row r="2043" spans="1:23" ht="15.75" thickBot="1" x14ac:dyDescent="0.3">
      <c r="A2043" s="577">
        <v>513</v>
      </c>
      <c r="B2043" s="73">
        <v>13</v>
      </c>
      <c r="C2043" s="5" t="s">
        <v>56</v>
      </c>
      <c r="D2043" s="5" t="s">
        <v>364</v>
      </c>
      <c r="E2043" s="70" t="s">
        <v>16</v>
      </c>
      <c r="F2043" s="71">
        <v>4.4000000000000004</v>
      </c>
      <c r="G2043" s="71">
        <v>0</v>
      </c>
      <c r="H2043" s="71">
        <v>0</v>
      </c>
      <c r="I2043" s="71">
        <v>-0.26600000000000001</v>
      </c>
      <c r="J2043" s="71">
        <v>0.76133333333333331</v>
      </c>
      <c r="K2043" s="71">
        <v>1.9696666666666667</v>
      </c>
      <c r="L2043" s="71">
        <v>0.13466666666666666</v>
      </c>
      <c r="M2043" s="72">
        <v>2.5996666666666668</v>
      </c>
      <c r="N2043" s="23">
        <v>0.13628787878787882</v>
      </c>
      <c r="O2043" s="16">
        <v>86.150333333333336</v>
      </c>
      <c r="P2043" s="15">
        <v>90</v>
      </c>
      <c r="Q2043" s="15">
        <f>IFERROR(Table37[[#This Row],[Total]]/Table37[[#This Row],[Mins]]*Table37[[#This Row],[Adj mins]],0)</f>
        <v>2.7158339491818566</v>
      </c>
      <c r="R2043" s="15">
        <v>7.5</v>
      </c>
      <c r="S2043" s="16">
        <v>84</v>
      </c>
      <c r="T2043" s="17">
        <v>6.4000000000000001E-2</v>
      </c>
      <c r="U2043" s="16">
        <v>15</v>
      </c>
      <c r="V2043" s="71">
        <v>1.9</v>
      </c>
      <c r="W2043" s="401" t="str">
        <f>IF(ISNA(MATCH($D2043,'My Squad'!$C$2:$C$16,0)),"","Yes")</f>
        <v/>
      </c>
    </row>
    <row r="2044" spans="1:23" ht="15.75" thickBot="1" x14ac:dyDescent="0.3">
      <c r="A2044" s="577">
        <v>522</v>
      </c>
      <c r="B2044" s="73">
        <v>13</v>
      </c>
      <c r="C2044" s="5" t="s">
        <v>56</v>
      </c>
      <c r="D2044" s="5" t="s">
        <v>93</v>
      </c>
      <c r="E2044" s="70" t="s">
        <v>16</v>
      </c>
      <c r="F2044" s="71">
        <v>4.4000000000000004</v>
      </c>
      <c r="G2044" s="71">
        <v>0</v>
      </c>
      <c r="H2044" s="71">
        <v>0</v>
      </c>
      <c r="I2044" s="71">
        <v>-1E-3</v>
      </c>
      <c r="J2044" s="71">
        <v>2E-3</v>
      </c>
      <c r="K2044" s="71">
        <v>4.0000000000000001E-3</v>
      </c>
      <c r="L2044" s="71">
        <v>0</v>
      </c>
      <c r="M2044" s="72">
        <v>5.0000000000000001E-3</v>
      </c>
      <c r="N2044" s="23">
        <v>-0.45340909090909087</v>
      </c>
      <c r="O2044" s="16">
        <v>0.18</v>
      </c>
      <c r="P2044" s="15">
        <v>90</v>
      </c>
      <c r="Q2044" s="15">
        <f>IFERROR(Table37[[#This Row],[Total]]/Table37[[#This Row],[Mins]]*Table37[[#This Row],[Adj mins]],0)</f>
        <v>2.5</v>
      </c>
      <c r="R2044" s="15">
        <v>0</v>
      </c>
      <c r="S2044" s="16" t="s">
        <v>374</v>
      </c>
      <c r="T2044" s="17">
        <v>1E-3</v>
      </c>
      <c r="U2044" s="16">
        <v>0</v>
      </c>
      <c r="V2044" s="71">
        <v>0</v>
      </c>
      <c r="W2044" s="401" t="str">
        <f>IF(ISNA(MATCH($D2044,'My Squad'!$C$2:$C$16,0)),"","Yes")</f>
        <v/>
      </c>
    </row>
    <row r="2045" spans="1:23" ht="15.75" thickBot="1" x14ac:dyDescent="0.3">
      <c r="A2045" s="577">
        <v>521</v>
      </c>
      <c r="B2045" s="73">
        <v>13</v>
      </c>
      <c r="C2045" s="5" t="s">
        <v>56</v>
      </c>
      <c r="D2045" s="5" t="s">
        <v>118</v>
      </c>
      <c r="E2045" s="70" t="s">
        <v>16</v>
      </c>
      <c r="F2045" s="71">
        <v>4</v>
      </c>
      <c r="G2045" s="71">
        <v>0</v>
      </c>
      <c r="H2045" s="71">
        <v>0</v>
      </c>
      <c r="I2045" s="71">
        <v>-1.3999999999999995E-2</v>
      </c>
      <c r="J2045" s="71">
        <v>3.0666666666666665E-2</v>
      </c>
      <c r="K2045" s="71">
        <v>7.8999999999999987E-2</v>
      </c>
      <c r="L2045" s="71">
        <v>1E-3</v>
      </c>
      <c r="M2045" s="72">
        <v>9.6666666666666665E-2</v>
      </c>
      <c r="N2045" s="23">
        <v>-0.47583333333333333</v>
      </c>
      <c r="O2045" s="16">
        <v>3.66</v>
      </c>
      <c r="P2045" s="15">
        <v>90</v>
      </c>
      <c r="Q2045" s="15">
        <f>IFERROR(Table37[[#This Row],[Total]]/Table37[[#This Row],[Mins]]*Table37[[#This Row],[Adj mins]],0)</f>
        <v>2.3770491803278686</v>
      </c>
      <c r="R2045" s="15">
        <v>1.5</v>
      </c>
      <c r="S2045" s="16">
        <v>68</v>
      </c>
      <c r="T2045" s="17">
        <v>0.17199999999999999</v>
      </c>
      <c r="U2045" s="16">
        <v>4</v>
      </c>
      <c r="V2045" s="71">
        <v>2</v>
      </c>
      <c r="W2045" s="401" t="str">
        <f>IF(ISNA(MATCH($D2045,'My Squad'!$C$2:$C$16,0)),"","Yes")</f>
        <v/>
      </c>
    </row>
    <row r="2046" spans="1:23" ht="15.75" thickBot="1" x14ac:dyDescent="0.3">
      <c r="A2046" s="577">
        <v>517</v>
      </c>
      <c r="B2046" s="73">
        <v>13</v>
      </c>
      <c r="C2046" s="5" t="s">
        <v>56</v>
      </c>
      <c r="D2046" s="5" t="s">
        <v>268</v>
      </c>
      <c r="E2046" s="70" t="s">
        <v>14</v>
      </c>
      <c r="F2046" s="71">
        <v>4</v>
      </c>
      <c r="G2046" s="71">
        <v>0</v>
      </c>
      <c r="H2046" s="71">
        <v>0.01</v>
      </c>
      <c r="I2046" s="71">
        <v>-7.6666666666666662E-3</v>
      </c>
      <c r="J2046" s="71">
        <v>0</v>
      </c>
      <c r="K2046" s="71">
        <v>3.5999999999999997E-2</v>
      </c>
      <c r="L2046" s="71">
        <v>4.0000000000000001E-3</v>
      </c>
      <c r="M2046" s="72">
        <v>4.2333333333333334E-2</v>
      </c>
      <c r="N2046" s="23">
        <v>-0.48941666666666667</v>
      </c>
      <c r="O2046" s="16">
        <v>1.7569999999999999</v>
      </c>
      <c r="P2046" s="15">
        <v>90</v>
      </c>
      <c r="Q2046" s="15">
        <f>IFERROR(Table37[[#This Row],[Total]]/Table37[[#This Row],[Mins]]*Table37[[#This Row],[Adj mins]],0)</f>
        <v>2.1684689812179854</v>
      </c>
      <c r="R2046" s="15">
        <v>0.3</v>
      </c>
      <c r="S2046" s="16">
        <v>7</v>
      </c>
      <c r="T2046" s="17">
        <v>1.7000000000000001E-2</v>
      </c>
      <c r="U2046" s="16">
        <v>3</v>
      </c>
      <c r="V2046" s="71">
        <v>0.8</v>
      </c>
      <c r="W2046" s="401" t="str">
        <f>IF(ISNA(MATCH($D2046,'My Squad'!$C$2:$C$16,0)),"","Yes")</f>
        <v/>
      </c>
    </row>
    <row r="2047" spans="1:23" ht="15.75" thickBot="1" x14ac:dyDescent="0.3">
      <c r="A2047" s="577">
        <v>520</v>
      </c>
      <c r="B2047" s="73">
        <v>13</v>
      </c>
      <c r="C2047" s="5" t="s">
        <v>56</v>
      </c>
      <c r="D2047" s="5" t="s">
        <v>153</v>
      </c>
      <c r="E2047" s="70" t="s">
        <v>14</v>
      </c>
      <c r="F2047" s="71">
        <v>4.4000000000000004</v>
      </c>
      <c r="G2047" s="71">
        <v>0.23</v>
      </c>
      <c r="H2047" s="71">
        <v>0.22700000000000001</v>
      </c>
      <c r="I2047" s="71">
        <v>-0.21966666666666668</v>
      </c>
      <c r="J2047" s="71">
        <v>0</v>
      </c>
      <c r="K2047" s="71">
        <v>1.3623333333333334</v>
      </c>
      <c r="L2047" s="71">
        <v>0.14399999999999999</v>
      </c>
      <c r="M2047" s="72">
        <v>1.7436666666666667</v>
      </c>
      <c r="N2047" s="23">
        <v>-5.8257575757575744E-2</v>
      </c>
      <c r="O2047" s="16">
        <v>70.87833333333333</v>
      </c>
      <c r="P2047" s="15">
        <v>90</v>
      </c>
      <c r="Q2047" s="15">
        <f>IFERROR(Table37[[#This Row],[Total]]/Table37[[#This Row],[Mins]]*Table37[[#This Row],[Adj mins]],0)</f>
        <v>2.2140757636325157</v>
      </c>
      <c r="R2047" s="15">
        <v>7.6</v>
      </c>
      <c r="S2047" s="16">
        <v>76</v>
      </c>
      <c r="T2047" s="17">
        <v>5.0000000000000001E-3</v>
      </c>
      <c r="U2047" s="16">
        <v>12</v>
      </c>
      <c r="V2047" s="71">
        <v>1.3</v>
      </c>
      <c r="W2047" s="401" t="str">
        <f>IF(ISNA(MATCH($D2047,'My Squad'!$C$2:$C$16,0)),"","Yes")</f>
        <v/>
      </c>
    </row>
    <row r="2048" spans="1:23" ht="15.75" thickBot="1" x14ac:dyDescent="0.3">
      <c r="A2048" s="577">
        <v>528</v>
      </c>
      <c r="B2048" s="73">
        <v>13</v>
      </c>
      <c r="C2048" s="5" t="s">
        <v>56</v>
      </c>
      <c r="D2048" s="5" t="s">
        <v>252</v>
      </c>
      <c r="E2048" s="70" t="s">
        <v>14</v>
      </c>
      <c r="F2048" s="71">
        <v>4.5</v>
      </c>
      <c r="G2048" s="71">
        <v>3.5999999999999997E-2</v>
      </c>
      <c r="H2048" s="71">
        <v>1.7999999999999999E-2</v>
      </c>
      <c r="I2048" s="71">
        <v>-7.1333333333333346E-2</v>
      </c>
      <c r="J2048" s="71">
        <v>0</v>
      </c>
      <c r="K2048" s="71">
        <v>0.41633333333333333</v>
      </c>
      <c r="L2048" s="71">
        <v>1.2666666666666666E-2</v>
      </c>
      <c r="M2048" s="72">
        <v>0.41166666666666668</v>
      </c>
      <c r="N2048" s="23">
        <v>-0.35296296296296298</v>
      </c>
      <c r="O2048" s="16">
        <v>20.485333333333333</v>
      </c>
      <c r="P2048" s="15">
        <v>90</v>
      </c>
      <c r="Q2048" s="15">
        <f>IFERROR(Table37[[#This Row],[Total]]/Table37[[#This Row],[Mins]]*Table37[[#This Row],[Adj mins]],0)</f>
        <v>1.8086110387919814</v>
      </c>
      <c r="R2048" s="15">
        <v>6.2</v>
      </c>
      <c r="S2048" s="16">
        <v>70</v>
      </c>
      <c r="T2048" s="17">
        <v>2E-3</v>
      </c>
      <c r="U2048" s="16">
        <v>15</v>
      </c>
      <c r="V2048" s="71">
        <v>1.9</v>
      </c>
      <c r="W2048" s="401" t="str">
        <f>IF(ISNA(MATCH($D2048,'My Squad'!$C$2:$C$16,0)),"","Yes")</f>
        <v/>
      </c>
    </row>
    <row r="2049" spans="1:23" ht="15.75" thickBot="1" x14ac:dyDescent="0.3">
      <c r="A2049" s="577">
        <v>591</v>
      </c>
      <c r="B2049" s="73">
        <v>13</v>
      </c>
      <c r="C2049" s="5" t="s">
        <v>56</v>
      </c>
      <c r="D2049" s="5" t="s">
        <v>1069</v>
      </c>
      <c r="E2049" s="70" t="s">
        <v>14</v>
      </c>
      <c r="F2049" s="71">
        <v>4.4000000000000004</v>
      </c>
      <c r="G2049" s="71">
        <v>0.128</v>
      </c>
      <c r="H2049" s="71">
        <v>0.126</v>
      </c>
      <c r="I2049" s="71">
        <v>-0.21433333333333338</v>
      </c>
      <c r="J2049" s="71">
        <v>0</v>
      </c>
      <c r="K2049" s="71">
        <v>1.4416666666666667</v>
      </c>
      <c r="L2049" s="71">
        <v>8.6999999999999994E-2</v>
      </c>
      <c r="M2049" s="72">
        <v>1.5683333333333334</v>
      </c>
      <c r="N2049" s="23">
        <v>-9.8106060606060599E-2</v>
      </c>
      <c r="O2049" s="16">
        <v>72.361999999999995</v>
      </c>
      <c r="P2049" s="15">
        <v>90</v>
      </c>
      <c r="Q2049" s="15">
        <f>IFERROR(Table37[[#This Row],[Total]]/Table37[[#This Row],[Mins]]*Table37[[#This Row],[Adj mins]],0)</f>
        <v>1.9506094358917667</v>
      </c>
      <c r="R2049" s="15">
        <v>3.6</v>
      </c>
      <c r="S2049" s="16">
        <v>54</v>
      </c>
      <c r="T2049" s="17">
        <v>3.0000000000000001E-3</v>
      </c>
      <c r="U2049" s="16">
        <v>7</v>
      </c>
      <c r="V2049" s="71">
        <v>1.2</v>
      </c>
      <c r="W2049" s="401" t="str">
        <f>IF(ISNA(MATCH($D2049,'My Squad'!$C$2:$C$16,0)),"","Yes")</f>
        <v/>
      </c>
    </row>
    <row r="2050" spans="1:23" ht="15.75" thickBot="1" x14ac:dyDescent="0.3">
      <c r="A2050" s="577">
        <v>516</v>
      </c>
      <c r="B2050" s="73">
        <v>13</v>
      </c>
      <c r="C2050" s="5" t="s">
        <v>56</v>
      </c>
      <c r="D2050" s="5" t="s">
        <v>160</v>
      </c>
      <c r="E2050" s="70" t="s">
        <v>14</v>
      </c>
      <c r="F2050" s="71">
        <v>4.3</v>
      </c>
      <c r="G2050" s="71">
        <v>1.4E-2</v>
      </c>
      <c r="H2050" s="71">
        <v>6.0999999999999999E-2</v>
      </c>
      <c r="I2050" s="71">
        <v>-7.166666666666667E-2</v>
      </c>
      <c r="J2050" s="71">
        <v>0</v>
      </c>
      <c r="K2050" s="71">
        <v>0.42933333333333334</v>
      </c>
      <c r="L2050" s="71">
        <v>2.0333333333333332E-2</v>
      </c>
      <c r="M2050" s="72">
        <v>0.45300000000000001</v>
      </c>
      <c r="N2050" s="23">
        <v>-0.35976744186046511</v>
      </c>
      <c r="O2050" s="16">
        <v>22.014666666666667</v>
      </c>
      <c r="P2050" s="15">
        <v>90</v>
      </c>
      <c r="Q2050" s="15">
        <f>IFERROR(Table37[[#This Row],[Total]]/Table37[[#This Row],[Mins]]*Table37[[#This Row],[Adj mins]],0)</f>
        <v>1.8519471867240023</v>
      </c>
      <c r="R2050" s="15">
        <v>2.2000000000000002</v>
      </c>
      <c r="S2050" s="16">
        <v>50</v>
      </c>
      <c r="T2050" s="17">
        <v>6.0000000000000001E-3</v>
      </c>
      <c r="U2050" s="16">
        <v>9</v>
      </c>
      <c r="V2050" s="71">
        <v>2.2000000000000002</v>
      </c>
      <c r="W2050" s="401" t="str">
        <f>IF(ISNA(MATCH($D2050,'My Squad'!$C$2:$C$16,0)),"","Yes")</f>
        <v/>
      </c>
    </row>
    <row r="2051" spans="1:23" ht="15.75" thickBot="1" x14ac:dyDescent="0.3">
      <c r="A2051" s="577">
        <v>388</v>
      </c>
      <c r="B2051" s="73">
        <v>13</v>
      </c>
      <c r="C2051" s="5" t="s">
        <v>56</v>
      </c>
      <c r="D2051" s="5" t="s">
        <v>178</v>
      </c>
      <c r="E2051" s="70" t="s">
        <v>14</v>
      </c>
      <c r="F2051" s="71">
        <v>4.4000000000000004</v>
      </c>
      <c r="G2051" s="71">
        <v>0.09</v>
      </c>
      <c r="H2051" s="71">
        <v>0.246</v>
      </c>
      <c r="I2051" s="71">
        <v>-0.26066666666666671</v>
      </c>
      <c r="J2051" s="71">
        <v>0</v>
      </c>
      <c r="K2051" s="71">
        <v>1.7593333333333334</v>
      </c>
      <c r="L2051" s="71">
        <v>0.11933333333333333</v>
      </c>
      <c r="M2051" s="72">
        <v>1.954</v>
      </c>
      <c r="N2051" s="23">
        <v>-1.0454545454545463E-2</v>
      </c>
      <c r="O2051" s="16">
        <v>85.745666666666665</v>
      </c>
      <c r="P2051" s="15">
        <v>90</v>
      </c>
      <c r="Q2051" s="15">
        <f>IFERROR(Table37[[#This Row],[Total]]/Table37[[#This Row],[Mins]]*Table37[[#This Row],[Adj mins]],0)</f>
        <v>2.0509491247371101</v>
      </c>
      <c r="R2051" s="15">
        <v>7.3</v>
      </c>
      <c r="S2051" s="16">
        <v>82</v>
      </c>
      <c r="T2051" s="17">
        <v>1.6E-2</v>
      </c>
      <c r="U2051" s="16">
        <v>11</v>
      </c>
      <c r="V2051" s="71">
        <v>1.4</v>
      </c>
      <c r="W2051" s="401" t="str">
        <f>IF(ISNA(MATCH($D2051,'My Squad'!$C$2:$C$16,0)),"","Yes")</f>
        <v/>
      </c>
    </row>
    <row r="2052" spans="1:23" ht="15.75" thickBot="1" x14ac:dyDescent="0.3">
      <c r="A2052" s="577">
        <v>524</v>
      </c>
      <c r="B2052" s="73">
        <v>13</v>
      </c>
      <c r="C2052" s="5" t="s">
        <v>56</v>
      </c>
      <c r="D2052" s="5" t="s">
        <v>88</v>
      </c>
      <c r="E2052" s="70" t="s">
        <v>14</v>
      </c>
      <c r="F2052" s="71">
        <v>4.5</v>
      </c>
      <c r="G2052" s="71">
        <v>0.2</v>
      </c>
      <c r="H2052" s="71">
        <v>8.7999999999999995E-2</v>
      </c>
      <c r="I2052" s="71">
        <v>-0.26799999999999996</v>
      </c>
      <c r="J2052" s="71">
        <v>0</v>
      </c>
      <c r="K2052" s="71">
        <v>1.7326666666666668</v>
      </c>
      <c r="L2052" s="71">
        <v>0.13400000000000001</v>
      </c>
      <c r="M2052" s="72">
        <v>1.8866666666666667</v>
      </c>
      <c r="N2052" s="23">
        <v>-2.5185185185185175E-2</v>
      </c>
      <c r="O2052" s="16">
        <v>85.585666666666668</v>
      </c>
      <c r="P2052" s="15">
        <v>90</v>
      </c>
      <c r="Q2052" s="15">
        <f>IFERROR(Table37[[#This Row],[Total]]/Table37[[#This Row],[Mins]]*Table37[[#This Row],[Adj mins]],0)</f>
        <v>1.9839770678111988</v>
      </c>
      <c r="R2052" s="15">
        <v>9</v>
      </c>
      <c r="S2052" s="16">
        <v>90</v>
      </c>
      <c r="T2052" s="17">
        <v>2.2000000000000002E-2</v>
      </c>
      <c r="U2052" s="16">
        <v>20</v>
      </c>
      <c r="V2052" s="71">
        <v>2.2000000000000002</v>
      </c>
      <c r="W2052" s="401" t="str">
        <f>IF(ISNA(MATCH($D2052,'My Squad'!$C$2:$C$16,0)),"","Yes")</f>
        <v/>
      </c>
    </row>
    <row r="2053" spans="1:23" ht="15.75" thickBot="1" x14ac:dyDescent="0.3">
      <c r="A2053" s="577">
        <v>511</v>
      </c>
      <c r="B2053" s="73">
        <v>13</v>
      </c>
      <c r="C2053" s="5" t="s">
        <v>56</v>
      </c>
      <c r="D2053" s="5" t="s">
        <v>198</v>
      </c>
      <c r="E2053" s="70" t="s">
        <v>13</v>
      </c>
      <c r="F2053" s="71">
        <v>5</v>
      </c>
      <c r="G2053" s="71">
        <v>5.3333333333333337E-2</v>
      </c>
      <c r="H2053" s="71">
        <v>7.6999999999999999E-2</v>
      </c>
      <c r="I2053" s="71">
        <v>3.8666666666666669E-2</v>
      </c>
      <c r="J2053" s="71">
        <v>0</v>
      </c>
      <c r="K2053" s="71">
        <v>0.57433333333333336</v>
      </c>
      <c r="L2053" s="71">
        <v>1.4333333333333333E-2</v>
      </c>
      <c r="M2053" s="72">
        <v>0.75766666666666671</v>
      </c>
      <c r="N2053" s="23">
        <v>-0.24846666666666667</v>
      </c>
      <c r="O2053" s="16">
        <v>32.499333333333333</v>
      </c>
      <c r="P2053" s="15">
        <v>90</v>
      </c>
      <c r="Q2053" s="15">
        <f>IFERROR(Table37[[#This Row],[Total]]/Table37[[#This Row],[Mins]]*Table37[[#This Row],[Adj mins]],0)</f>
        <v>2.0981968860899713</v>
      </c>
      <c r="R2053" s="15">
        <v>4</v>
      </c>
      <c r="S2053" s="16">
        <v>52</v>
      </c>
      <c r="T2053" s="17">
        <v>1E-3</v>
      </c>
      <c r="U2053" s="16">
        <v>8</v>
      </c>
      <c r="V2053" s="71">
        <v>1.1000000000000001</v>
      </c>
      <c r="W2053" s="401" t="str">
        <f>IF(ISNA(MATCH($D2053,'My Squad'!$C$2:$C$16,0)),"","Yes")</f>
        <v/>
      </c>
    </row>
    <row r="2054" spans="1:23" ht="15.75" thickBot="1" x14ac:dyDescent="0.3">
      <c r="A2054" s="577">
        <v>654</v>
      </c>
      <c r="B2054" s="73">
        <v>13</v>
      </c>
      <c r="C2054" s="5" t="s">
        <v>56</v>
      </c>
      <c r="D2054" s="5" t="s">
        <v>1546</v>
      </c>
      <c r="E2054" s="70" t="s">
        <v>13</v>
      </c>
      <c r="F2054" s="71">
        <v>5</v>
      </c>
      <c r="G2054" s="71">
        <v>6.8333333333333329E-2</v>
      </c>
      <c r="H2054" s="71">
        <v>6.3E-2</v>
      </c>
      <c r="I2054" s="71">
        <v>2.5666666666666667E-2</v>
      </c>
      <c r="J2054" s="71">
        <v>0</v>
      </c>
      <c r="K2054" s="71">
        <v>0.38200000000000001</v>
      </c>
      <c r="L2054" s="71">
        <v>2.5333333333333333E-2</v>
      </c>
      <c r="M2054" s="72">
        <v>0.56433333333333335</v>
      </c>
      <c r="N2054" s="23">
        <v>-0.28713333333333335</v>
      </c>
      <c r="O2054" s="16">
        <v>19.063666666666666</v>
      </c>
      <c r="P2054" s="15">
        <v>90</v>
      </c>
      <c r="Q2054" s="15">
        <f>IFERROR(Table37[[#This Row],[Total]]/Table37[[#This Row],[Mins]]*Table37[[#This Row],[Adj mins]],0)</f>
        <v>2.6642303858998795</v>
      </c>
      <c r="R2054" s="15">
        <v>2.2000000000000002</v>
      </c>
      <c r="S2054" s="16">
        <v>33</v>
      </c>
      <c r="T2054" s="17">
        <v>0</v>
      </c>
      <c r="U2054" s="16">
        <v>3</v>
      </c>
      <c r="V2054" s="71">
        <v>0.5</v>
      </c>
      <c r="W2054" s="401" t="str">
        <f>IF(ISNA(MATCH($D2054,'My Squad'!$C$2:$C$16,0)),"","Yes")</f>
        <v/>
      </c>
    </row>
    <row r="2055" spans="1:23" ht="15.75" thickBot="1" x14ac:dyDescent="0.3">
      <c r="A2055" s="577">
        <v>514</v>
      </c>
      <c r="B2055" s="73">
        <v>13</v>
      </c>
      <c r="C2055" s="5" t="s">
        <v>56</v>
      </c>
      <c r="D2055" s="5" t="s">
        <v>57</v>
      </c>
      <c r="E2055" s="70" t="s">
        <v>13</v>
      </c>
      <c r="F2055" s="71">
        <v>7.4</v>
      </c>
      <c r="G2055" s="71">
        <v>0.76500000000000001</v>
      </c>
      <c r="H2055" s="71">
        <v>0.52800000000000002</v>
      </c>
      <c r="I2055" s="71">
        <v>0.114</v>
      </c>
      <c r="J2055" s="71">
        <v>0</v>
      </c>
      <c r="K2055" s="71">
        <v>1.8213333333333332</v>
      </c>
      <c r="L2055" s="71">
        <v>0.17899999999999999</v>
      </c>
      <c r="M2055" s="72">
        <v>3.4073333333333333</v>
      </c>
      <c r="N2055" s="23">
        <v>0.19018018018018018</v>
      </c>
      <c r="O2055" s="16">
        <v>86.798000000000002</v>
      </c>
      <c r="P2055" s="15">
        <v>90</v>
      </c>
      <c r="Q2055" s="15">
        <f>IFERROR(Table37[[#This Row],[Total]]/Table37[[#This Row],[Mins]]*Table37[[#This Row],[Adj mins]],0)</f>
        <v>3.533030714993433</v>
      </c>
      <c r="R2055" s="15">
        <v>8.6999999999999993</v>
      </c>
      <c r="S2055" s="16">
        <v>87</v>
      </c>
      <c r="T2055" s="17">
        <v>0.06</v>
      </c>
      <c r="U2055" s="16">
        <v>45</v>
      </c>
      <c r="V2055" s="71">
        <v>5</v>
      </c>
      <c r="W2055" s="401" t="str">
        <f>IF(ISNA(MATCH($D2055,'My Squad'!$C$2:$C$16,0)),"","Yes")</f>
        <v/>
      </c>
    </row>
    <row r="2056" spans="1:23" ht="15.75" thickBot="1" x14ac:dyDescent="0.3">
      <c r="A2056" s="577">
        <v>525</v>
      </c>
      <c r="B2056" s="73">
        <v>13</v>
      </c>
      <c r="C2056" s="5" t="s">
        <v>56</v>
      </c>
      <c r="D2056" s="5" t="s">
        <v>1547</v>
      </c>
      <c r="E2056" s="70" t="s">
        <v>13</v>
      </c>
      <c r="F2056" s="71">
        <v>6.2</v>
      </c>
      <c r="G2056" s="71">
        <v>0.90666666666666662</v>
      </c>
      <c r="H2056" s="71">
        <v>0.28899999999999998</v>
      </c>
      <c r="I2056" s="71">
        <v>0.11266666666666666</v>
      </c>
      <c r="J2056" s="71">
        <v>0</v>
      </c>
      <c r="K2056" s="71">
        <v>1.6816666666666666</v>
      </c>
      <c r="L2056" s="71">
        <v>0.19433333333333333</v>
      </c>
      <c r="M2056" s="72">
        <v>3.1843333333333335</v>
      </c>
      <c r="N2056" s="23">
        <v>0.1910215053763441</v>
      </c>
      <c r="O2056" s="16">
        <v>84.00066666666666</v>
      </c>
      <c r="P2056" s="15">
        <v>90</v>
      </c>
      <c r="Q2056" s="15">
        <f>IFERROR(Table37[[#This Row],[Total]]/Table37[[#This Row],[Mins]]*Table37[[#This Row],[Adj mins]],0)</f>
        <v>3.4117586368362156</v>
      </c>
      <c r="R2056" s="15">
        <v>7.4</v>
      </c>
      <c r="S2056" s="16">
        <v>83</v>
      </c>
      <c r="T2056" s="17">
        <v>0.03</v>
      </c>
      <c r="U2056" s="16">
        <v>23</v>
      </c>
      <c r="V2056" s="71">
        <v>2.9</v>
      </c>
      <c r="W2056" s="401" t="str">
        <f>IF(ISNA(MATCH($D2056,'My Squad'!$C$2:$C$16,0)),"","Yes")</f>
        <v/>
      </c>
    </row>
    <row r="2057" spans="1:23" ht="15.75" thickBot="1" x14ac:dyDescent="0.3">
      <c r="A2057" s="577">
        <v>527</v>
      </c>
      <c r="B2057" s="73">
        <v>13</v>
      </c>
      <c r="C2057" s="5" t="s">
        <v>56</v>
      </c>
      <c r="D2057" s="5" t="s">
        <v>123</v>
      </c>
      <c r="E2057" s="70" t="s">
        <v>13</v>
      </c>
      <c r="F2057" s="71">
        <v>5.9</v>
      </c>
      <c r="G2057" s="71">
        <v>0.59666666666666668</v>
      </c>
      <c r="H2057" s="71">
        <v>0.26800000000000002</v>
      </c>
      <c r="I2057" s="71">
        <v>9.8000000000000004E-2</v>
      </c>
      <c r="J2057" s="71">
        <v>0</v>
      </c>
      <c r="K2057" s="71">
        <v>1.3136666666666668</v>
      </c>
      <c r="L2057" s="71">
        <v>0.15233333333333332</v>
      </c>
      <c r="M2057" s="72">
        <v>2.4286666666666665</v>
      </c>
      <c r="N2057" s="23">
        <v>7.2655367231638388E-2</v>
      </c>
      <c r="O2057" s="16">
        <v>70.937666666666672</v>
      </c>
      <c r="P2057" s="15">
        <v>90</v>
      </c>
      <c r="Q2057" s="15">
        <f>IFERROR(Table37[[#This Row],[Total]]/Table37[[#This Row],[Mins]]*Table37[[#This Row],[Adj mins]],0)</f>
        <v>3.0812967252940373</v>
      </c>
      <c r="R2057" s="15">
        <v>7</v>
      </c>
      <c r="S2057" s="16">
        <v>70</v>
      </c>
      <c r="T2057" s="17">
        <v>1.4999999999999999E-2</v>
      </c>
      <c r="U2057" s="16">
        <v>25</v>
      </c>
      <c r="V2057" s="71">
        <v>2.8</v>
      </c>
      <c r="W2057" s="401" t="str">
        <f>IF(ISNA(MATCH($D2057,'My Squad'!$C$2:$C$16,0)),"","Yes")</f>
        <v/>
      </c>
    </row>
    <row r="2058" spans="1:23" ht="15.75" thickBot="1" x14ac:dyDescent="0.3">
      <c r="A2058" s="577">
        <v>526</v>
      </c>
      <c r="B2058" s="73">
        <v>13</v>
      </c>
      <c r="C2058" s="5" t="s">
        <v>56</v>
      </c>
      <c r="D2058" s="5" t="s">
        <v>1548</v>
      </c>
      <c r="E2058" s="70" t="s">
        <v>13</v>
      </c>
      <c r="F2058" s="71">
        <v>4.8</v>
      </c>
      <c r="G2058" s="71">
        <v>1.6666666666666668E-3</v>
      </c>
      <c r="H2058" s="71">
        <v>1E-3</v>
      </c>
      <c r="I2058" s="71">
        <v>0</v>
      </c>
      <c r="J2058" s="71">
        <v>0</v>
      </c>
      <c r="K2058" s="71">
        <v>5.6666666666666671E-3</v>
      </c>
      <c r="L2058" s="71">
        <v>1E-3</v>
      </c>
      <c r="M2058" s="72">
        <v>9.3333333333333341E-3</v>
      </c>
      <c r="N2058" s="23">
        <v>-0.41472222222222221</v>
      </c>
      <c r="O2058" s="16">
        <v>0.27</v>
      </c>
      <c r="P2058" s="15">
        <v>90</v>
      </c>
      <c r="Q2058" s="15">
        <f>IFERROR(Table37[[#This Row],[Total]]/Table37[[#This Row],[Mins]]*Table37[[#This Row],[Adj mins]],0)</f>
        <v>3.1111111111111116</v>
      </c>
      <c r="R2058" s="15">
        <v>0.1</v>
      </c>
      <c r="S2058" s="16">
        <v>5</v>
      </c>
      <c r="T2058" s="17">
        <v>0</v>
      </c>
      <c r="U2058" s="16">
        <v>1</v>
      </c>
      <c r="V2058" s="71">
        <v>1</v>
      </c>
      <c r="W2058" s="401" t="str">
        <f>IF(ISNA(MATCH($D2058,'My Squad'!$C$2:$C$16,0)),"","Yes")</f>
        <v/>
      </c>
    </row>
    <row r="2059" spans="1:23" ht="15.75" thickBot="1" x14ac:dyDescent="0.3">
      <c r="A2059" s="577">
        <v>530</v>
      </c>
      <c r="B2059" s="73">
        <v>13</v>
      </c>
      <c r="C2059" s="5" t="s">
        <v>56</v>
      </c>
      <c r="D2059" s="5" t="s">
        <v>84</v>
      </c>
      <c r="E2059" s="70" t="s">
        <v>13</v>
      </c>
      <c r="F2059" s="71">
        <v>5</v>
      </c>
      <c r="G2059" s="71">
        <v>0.58333333333333337</v>
      </c>
      <c r="H2059" s="71">
        <v>0.16700000000000001</v>
      </c>
      <c r="I2059" s="71">
        <v>8.9333333333333334E-2</v>
      </c>
      <c r="J2059" s="71">
        <v>0</v>
      </c>
      <c r="K2059" s="71">
        <v>1.3473333333333333</v>
      </c>
      <c r="L2059" s="71">
        <v>0.12633333333333333</v>
      </c>
      <c r="M2059" s="72">
        <v>2.3133333333333335</v>
      </c>
      <c r="N2059" s="23">
        <v>6.266666666666669E-2</v>
      </c>
      <c r="O2059" s="16">
        <v>66.080333333333328</v>
      </c>
      <c r="P2059" s="15">
        <v>90</v>
      </c>
      <c r="Q2059" s="15">
        <f>IFERROR(Table37[[#This Row],[Total]]/Table37[[#This Row],[Mins]]*Table37[[#This Row],[Adj mins]],0)</f>
        <v>3.1507104988372743</v>
      </c>
      <c r="R2059" s="15">
        <v>6.3</v>
      </c>
      <c r="S2059" s="16">
        <v>63</v>
      </c>
      <c r="T2059" s="17">
        <v>2.7000000000000003E-2</v>
      </c>
      <c r="U2059" s="16">
        <v>29</v>
      </c>
      <c r="V2059" s="71">
        <v>3.2</v>
      </c>
      <c r="W2059" s="401" t="str">
        <f>IF(ISNA(MATCH($D2059,'My Squad'!$C$2:$C$16,0)),"","Yes")</f>
        <v/>
      </c>
    </row>
    <row r="2060" spans="1:23" ht="15.75" thickBot="1" x14ac:dyDescent="0.3">
      <c r="A2060" s="577">
        <v>587</v>
      </c>
      <c r="B2060" s="73">
        <v>13</v>
      </c>
      <c r="C2060" s="5" t="s">
        <v>56</v>
      </c>
      <c r="D2060" s="5" t="s">
        <v>1070</v>
      </c>
      <c r="E2060" s="70" t="s">
        <v>13</v>
      </c>
      <c r="F2060" s="71">
        <v>5.7</v>
      </c>
      <c r="G2060" s="71">
        <v>0.12166666666666667</v>
      </c>
      <c r="H2060" s="71">
        <v>6.3E-2</v>
      </c>
      <c r="I2060" s="71">
        <v>2.5666666666666667E-2</v>
      </c>
      <c r="J2060" s="71">
        <v>0</v>
      </c>
      <c r="K2060" s="71">
        <v>0.30733333333333329</v>
      </c>
      <c r="L2060" s="71">
        <v>3.3000000000000002E-2</v>
      </c>
      <c r="M2060" s="72">
        <v>0.55066666666666664</v>
      </c>
      <c r="N2060" s="23">
        <v>-0.2542690058479532</v>
      </c>
      <c r="O2060" s="16">
        <v>15.975666666666667</v>
      </c>
      <c r="P2060" s="15">
        <v>90</v>
      </c>
      <c r="Q2060" s="15">
        <f>IFERROR(Table37[[#This Row],[Total]]/Table37[[#This Row],[Mins]]*Table37[[#This Row],[Adj mins]],0)</f>
        <v>3.1022179564754726</v>
      </c>
      <c r="R2060" s="15">
        <v>2.4</v>
      </c>
      <c r="S2060" s="16">
        <v>27</v>
      </c>
      <c r="T2060" s="17">
        <v>4.0000000000000001E-3</v>
      </c>
      <c r="U2060" s="16">
        <v>14</v>
      </c>
      <c r="V2060" s="71">
        <v>1.8</v>
      </c>
      <c r="W2060" s="401" t="str">
        <f>IF(ISNA(MATCH($D2060,'My Squad'!$C$2:$C$16,0)),"","Yes")</f>
        <v/>
      </c>
    </row>
    <row r="2061" spans="1:23" ht="15.75" thickBot="1" x14ac:dyDescent="0.3">
      <c r="A2061" s="577">
        <v>588</v>
      </c>
      <c r="B2061" s="73">
        <v>13</v>
      </c>
      <c r="C2061" s="5" t="s">
        <v>56</v>
      </c>
      <c r="D2061" s="5" t="s">
        <v>1071</v>
      </c>
      <c r="E2061" s="70" t="s">
        <v>13</v>
      </c>
      <c r="F2061" s="71">
        <v>4.9000000000000004</v>
      </c>
      <c r="G2061" s="71">
        <v>0.03</v>
      </c>
      <c r="H2061" s="71">
        <v>0.04</v>
      </c>
      <c r="I2061" s="71">
        <v>9.9000000000000005E-2</v>
      </c>
      <c r="J2061" s="71">
        <v>0</v>
      </c>
      <c r="K2061" s="71">
        <v>1.3806666666666665</v>
      </c>
      <c r="L2061" s="71">
        <v>9.3333333333333341E-3</v>
      </c>
      <c r="M2061" s="72">
        <v>1.5589999999999999</v>
      </c>
      <c r="N2061" s="23">
        <v>-9.0000000000000011E-2</v>
      </c>
      <c r="O2061" s="16">
        <v>71.974333333333334</v>
      </c>
      <c r="P2061" s="15">
        <v>90</v>
      </c>
      <c r="Q2061" s="15">
        <f>IFERROR(Table37[[#This Row],[Total]]/Table37[[#This Row],[Mins]]*Table37[[#This Row],[Adj mins]],0)</f>
        <v>1.9494449410206416</v>
      </c>
      <c r="R2061" s="15">
        <v>7.6</v>
      </c>
      <c r="S2061" s="16">
        <v>76</v>
      </c>
      <c r="T2061" s="17">
        <v>1E-3</v>
      </c>
      <c r="U2061" s="16">
        <v>16</v>
      </c>
      <c r="V2061" s="71">
        <v>1.8</v>
      </c>
      <c r="W2061" s="401" t="str">
        <f>IF(ISNA(MATCH($D2061,'My Squad'!$C$2:$C$16,0)),"","Yes")</f>
        <v/>
      </c>
    </row>
    <row r="2062" spans="1:23" ht="15.75" thickBot="1" x14ac:dyDescent="0.3">
      <c r="A2062" s="577">
        <v>589</v>
      </c>
      <c r="B2062" s="73">
        <v>13</v>
      </c>
      <c r="C2062" s="5" t="s">
        <v>56</v>
      </c>
      <c r="D2062" s="5" t="s">
        <v>1072</v>
      </c>
      <c r="E2062" s="70" t="s">
        <v>15</v>
      </c>
      <c r="F2062" s="71">
        <v>6.7</v>
      </c>
      <c r="G2062" s="71">
        <v>0</v>
      </c>
      <c r="H2062" s="71">
        <v>0</v>
      </c>
      <c r="I2062" s="71">
        <v>0</v>
      </c>
      <c r="J2062" s="71">
        <v>0</v>
      </c>
      <c r="K2062" s="71">
        <v>0</v>
      </c>
      <c r="L2062" s="71">
        <v>0</v>
      </c>
      <c r="M2062" s="72">
        <v>0</v>
      </c>
      <c r="N2062" s="23">
        <v>-0.29850746268656714</v>
      </c>
      <c r="O2062" s="16">
        <v>0</v>
      </c>
      <c r="P2062" s="15">
        <v>90</v>
      </c>
      <c r="Q2062" s="15">
        <f>IFERROR(Table37[[#This Row],[Total]]/Table37[[#This Row],[Mins]]*Table37[[#This Row],[Adj mins]],0)</f>
        <v>0</v>
      </c>
      <c r="R2062" s="15">
        <v>0.7</v>
      </c>
      <c r="S2062" s="16">
        <v>22</v>
      </c>
      <c r="T2062" s="17">
        <v>9.0000000000000011E-3</v>
      </c>
      <c r="U2062" s="16">
        <v>3</v>
      </c>
      <c r="V2062" s="71">
        <v>1</v>
      </c>
      <c r="W2062" s="401" t="str">
        <f>IF(ISNA(MATCH($D2062,'My Squad'!$C$2:$C$16,0)),"","Yes")</f>
        <v/>
      </c>
    </row>
    <row r="2063" spans="1:23" ht="15.75" thickBot="1" x14ac:dyDescent="0.3">
      <c r="A2063" s="577">
        <v>523</v>
      </c>
      <c r="B2063" s="73">
        <v>13</v>
      </c>
      <c r="C2063" s="5" t="s">
        <v>56</v>
      </c>
      <c r="D2063" s="5" t="s">
        <v>261</v>
      </c>
      <c r="E2063" s="70" t="s">
        <v>15</v>
      </c>
      <c r="F2063" s="71">
        <v>5</v>
      </c>
      <c r="G2063" s="71">
        <v>6.133333333333333E-2</v>
      </c>
      <c r="H2063" s="71">
        <v>1.6E-2</v>
      </c>
      <c r="I2063" s="71">
        <v>0</v>
      </c>
      <c r="J2063" s="71">
        <v>0</v>
      </c>
      <c r="K2063" s="71">
        <v>0.14733333333333332</v>
      </c>
      <c r="L2063" s="71">
        <v>1.9333333333333334E-2</v>
      </c>
      <c r="M2063" s="72">
        <v>0.24399999999999999</v>
      </c>
      <c r="N2063" s="23">
        <v>-0.35120000000000001</v>
      </c>
      <c r="O2063" s="16">
        <v>7.3049999999999997</v>
      </c>
      <c r="P2063" s="15">
        <v>90</v>
      </c>
      <c r="Q2063" s="15">
        <f>IFERROR(Table37[[#This Row],[Total]]/Table37[[#This Row],[Mins]]*Table37[[#This Row],[Adj mins]],0)</f>
        <v>3.0061601642710469</v>
      </c>
      <c r="R2063" s="15">
        <v>0.6</v>
      </c>
      <c r="S2063" s="16">
        <v>13</v>
      </c>
      <c r="T2063" s="17">
        <v>2.2000000000000002E-2</v>
      </c>
      <c r="U2063" s="16">
        <v>18</v>
      </c>
      <c r="V2063" s="71">
        <v>4.5</v>
      </c>
      <c r="W2063" s="401" t="str">
        <f>IF(ISNA(MATCH($D2063,'My Squad'!$C$2:$C$16,0)),"","Yes")</f>
        <v/>
      </c>
    </row>
    <row r="2064" spans="1:23" ht="15.75" thickBot="1" x14ac:dyDescent="0.3">
      <c r="A2064" s="577">
        <v>512</v>
      </c>
      <c r="B2064" s="73">
        <v>13</v>
      </c>
      <c r="C2064" s="5" t="s">
        <v>56</v>
      </c>
      <c r="D2064" s="5" t="s">
        <v>367</v>
      </c>
      <c r="E2064" s="70" t="s">
        <v>15</v>
      </c>
      <c r="F2064" s="71">
        <v>5.4</v>
      </c>
      <c r="G2064" s="71">
        <v>0.76800000000000002</v>
      </c>
      <c r="H2064" s="71">
        <v>0.29399999999999998</v>
      </c>
      <c r="I2064" s="71">
        <v>0</v>
      </c>
      <c r="J2064" s="71">
        <v>0</v>
      </c>
      <c r="K2064" s="71">
        <v>1.6236666666666666</v>
      </c>
      <c r="L2064" s="71">
        <v>0.25433333333333336</v>
      </c>
      <c r="M2064" s="72">
        <v>2.94</v>
      </c>
      <c r="N2064" s="23">
        <v>0.17407407407407405</v>
      </c>
      <c r="O2064" s="16">
        <v>82.490666666666669</v>
      </c>
      <c r="P2064" s="15">
        <v>90</v>
      </c>
      <c r="Q2064" s="15">
        <f>IFERROR(Table37[[#This Row],[Total]]/Table37[[#This Row],[Mins]]*Table37[[#This Row],[Adj mins]],0)</f>
        <v>3.2076356113014808</v>
      </c>
      <c r="R2064" s="15">
        <v>6.2</v>
      </c>
      <c r="S2064" s="16">
        <v>62</v>
      </c>
      <c r="T2064" s="17">
        <v>2.7999999999999997E-2</v>
      </c>
      <c r="U2064" s="16">
        <v>34</v>
      </c>
      <c r="V2064" s="71">
        <v>3.8</v>
      </c>
      <c r="W2064" s="401" t="str">
        <f>IF(ISNA(MATCH($D2064,'My Squad'!$C$2:$C$16,0)),"","Yes")</f>
        <v/>
      </c>
    </row>
    <row r="2065" spans="1:23" ht="15.75" thickBot="1" x14ac:dyDescent="0.3">
      <c r="A2065" s="577">
        <v>204</v>
      </c>
      <c r="B2065" s="73">
        <v>13</v>
      </c>
      <c r="C2065" s="5" t="s">
        <v>33</v>
      </c>
      <c r="D2065" s="5" t="s">
        <v>157</v>
      </c>
      <c r="E2065" s="70" t="s">
        <v>16</v>
      </c>
      <c r="F2065" s="71">
        <v>4.4000000000000004</v>
      </c>
      <c r="G2065" s="71">
        <v>0</v>
      </c>
      <c r="H2065" s="71">
        <v>3.5000000000000003E-2</v>
      </c>
      <c r="I2065" s="71">
        <v>0.35599999999999998</v>
      </c>
      <c r="J2065" s="71">
        <v>0.95733333333333337</v>
      </c>
      <c r="K2065" s="71">
        <v>1.9159999999999999</v>
      </c>
      <c r="L2065" s="71">
        <v>0.17166666666666666</v>
      </c>
      <c r="M2065" s="72">
        <v>3.4359999999999999</v>
      </c>
      <c r="N2065" s="23">
        <v>0.3263636363636363</v>
      </c>
      <c r="O2065" s="16">
        <v>86.074666666666673</v>
      </c>
      <c r="P2065" s="15">
        <v>90</v>
      </c>
      <c r="Q2065" s="15">
        <f>IFERROR(Table37[[#This Row],[Total]]/Table37[[#This Row],[Mins]]*Table37[[#This Row],[Adj mins]],0)</f>
        <v>3.5926947146663357</v>
      </c>
      <c r="R2065" s="15">
        <v>5</v>
      </c>
      <c r="S2065" s="16">
        <v>90</v>
      </c>
      <c r="T2065" s="17">
        <v>5.0000000000000001E-3</v>
      </c>
      <c r="U2065" s="16">
        <v>10</v>
      </c>
      <c r="V2065" s="71">
        <v>2</v>
      </c>
      <c r="W2065" s="401" t="str">
        <f>IF(ISNA(MATCH($D2065,'My Squad'!$C$2:$C$16,0)),"","Yes")</f>
        <v/>
      </c>
    </row>
    <row r="2066" spans="1:23" ht="15.75" thickBot="1" x14ac:dyDescent="0.3">
      <c r="A2066" s="577">
        <v>536</v>
      </c>
      <c r="B2066" s="73">
        <v>13</v>
      </c>
      <c r="C2066" s="5" t="s">
        <v>33</v>
      </c>
      <c r="D2066" s="5" t="s">
        <v>264</v>
      </c>
      <c r="E2066" s="70" t="s">
        <v>16</v>
      </c>
      <c r="F2066" s="71">
        <v>4</v>
      </c>
      <c r="G2066" s="71">
        <v>0</v>
      </c>
      <c r="H2066" s="71">
        <v>0</v>
      </c>
      <c r="I2066" s="71">
        <v>-3.3333333333333332E-4</v>
      </c>
      <c r="J2066" s="71">
        <v>1.3333333333333333E-3</v>
      </c>
      <c r="K2066" s="71">
        <v>2E-3</v>
      </c>
      <c r="L2066" s="71">
        <v>3.3333333333333332E-4</v>
      </c>
      <c r="M2066" s="72">
        <v>3.3333333333333335E-3</v>
      </c>
      <c r="N2066" s="23">
        <v>-0.49916666666666665</v>
      </c>
      <c r="O2066" s="16">
        <v>0.09</v>
      </c>
      <c r="P2066" s="15">
        <v>90</v>
      </c>
      <c r="Q2066" s="15">
        <f>IFERROR(Table37[[#This Row],[Total]]/Table37[[#This Row],[Mins]]*Table37[[#This Row],[Adj mins]],0)</f>
        <v>3.3333333333333339</v>
      </c>
      <c r="R2066" s="15">
        <v>0</v>
      </c>
      <c r="S2066" s="16">
        <v>0</v>
      </c>
      <c r="T2066" s="17">
        <v>1.7000000000000001E-2</v>
      </c>
      <c r="U2066" s="16">
        <v>0</v>
      </c>
      <c r="V2066" s="71">
        <v>0</v>
      </c>
      <c r="W2066" s="401" t="str">
        <f>IF(ISNA(MATCH($D2066,'My Squad'!$C$2:$C$16,0)),"","Yes")</f>
        <v/>
      </c>
    </row>
    <row r="2067" spans="1:23" ht="15.75" thickBot="1" x14ac:dyDescent="0.3">
      <c r="A2067" s="577">
        <v>554</v>
      </c>
      <c r="B2067" s="73">
        <v>13</v>
      </c>
      <c r="C2067" s="5" t="s">
        <v>33</v>
      </c>
      <c r="D2067" s="5" t="s">
        <v>72</v>
      </c>
      <c r="E2067" s="70" t="s">
        <v>16</v>
      </c>
      <c r="F2067" s="71">
        <v>4.3</v>
      </c>
      <c r="G2067" s="71">
        <v>0</v>
      </c>
      <c r="H2067" s="71">
        <v>1E-3</v>
      </c>
      <c r="I2067" s="71">
        <v>8.6666666666666663E-3</v>
      </c>
      <c r="J2067" s="71">
        <v>4.3999999999999997E-2</v>
      </c>
      <c r="K2067" s="71">
        <v>8.5666666666666669E-2</v>
      </c>
      <c r="L2067" s="71">
        <v>6.6666666666666671E-3</v>
      </c>
      <c r="M2067" s="72">
        <v>0.14599999999999999</v>
      </c>
      <c r="N2067" s="23">
        <v>-0.43116279069767444</v>
      </c>
      <c r="O2067" s="16">
        <v>3.7396666666666665</v>
      </c>
      <c r="P2067" s="15">
        <v>90</v>
      </c>
      <c r="Q2067" s="15">
        <f>IFERROR(Table37[[#This Row],[Total]]/Table37[[#This Row],[Mins]]*Table37[[#This Row],[Adj mins]],0)</f>
        <v>3.5136821463588555</v>
      </c>
      <c r="R2067" s="15">
        <v>4</v>
      </c>
      <c r="S2067" s="16">
        <v>90</v>
      </c>
      <c r="T2067" s="17">
        <v>1.6E-2</v>
      </c>
      <c r="U2067" s="16">
        <v>5</v>
      </c>
      <c r="V2067" s="71">
        <v>1.2</v>
      </c>
      <c r="W2067" s="401" t="str">
        <f>IF(ISNA(MATCH($D2067,'My Squad'!$C$2:$C$16,0)),"","Yes")</f>
        <v/>
      </c>
    </row>
    <row r="2068" spans="1:23" ht="15.75" thickBot="1" x14ac:dyDescent="0.3">
      <c r="A2068" s="577">
        <v>556</v>
      </c>
      <c r="B2068" s="73">
        <v>13</v>
      </c>
      <c r="C2068" s="5" t="s">
        <v>33</v>
      </c>
      <c r="D2068" s="5" t="s">
        <v>288</v>
      </c>
      <c r="E2068" s="70" t="s">
        <v>16</v>
      </c>
      <c r="F2068" s="71">
        <v>4</v>
      </c>
      <c r="G2068" s="71">
        <v>0</v>
      </c>
      <c r="H2068" s="71">
        <v>0</v>
      </c>
      <c r="I2068" s="71">
        <v>0</v>
      </c>
      <c r="J2068" s="71">
        <v>0</v>
      </c>
      <c r="K2068" s="71">
        <v>0</v>
      </c>
      <c r="L2068" s="71">
        <v>0</v>
      </c>
      <c r="M2068" s="72">
        <v>0</v>
      </c>
      <c r="N2068" s="23">
        <v>-0.5</v>
      </c>
      <c r="O2068" s="16">
        <v>0</v>
      </c>
      <c r="P2068" s="15">
        <v>90</v>
      </c>
      <c r="Q2068" s="15">
        <f>IFERROR(Table37[[#This Row],[Total]]/Table37[[#This Row],[Mins]]*Table37[[#This Row],[Adj mins]],0)</f>
        <v>0</v>
      </c>
      <c r="R2068" s="15">
        <v>0</v>
      </c>
      <c r="S2068" s="16" t="s">
        <v>374</v>
      </c>
      <c r="T2068" s="17">
        <v>1.7000000000000001E-2</v>
      </c>
      <c r="U2068" s="16">
        <v>0</v>
      </c>
      <c r="V2068" s="71">
        <v>0</v>
      </c>
      <c r="W2068" s="401" t="str">
        <f>IF(ISNA(MATCH($D2068,'My Squad'!$C$2:$C$16,0)),"","Yes")</f>
        <v/>
      </c>
    </row>
    <row r="2069" spans="1:23" ht="15.75" thickBot="1" x14ac:dyDescent="0.3">
      <c r="A2069" s="577">
        <v>542</v>
      </c>
      <c r="B2069" s="73">
        <v>13</v>
      </c>
      <c r="C2069" s="5" t="s">
        <v>33</v>
      </c>
      <c r="D2069" s="5" t="s">
        <v>80</v>
      </c>
      <c r="E2069" s="70" t="s">
        <v>14</v>
      </c>
      <c r="F2069" s="71">
        <v>4.4000000000000004</v>
      </c>
      <c r="G2069" s="71">
        <v>0.48599999999999999</v>
      </c>
      <c r="H2069" s="71">
        <v>0.13700000000000001</v>
      </c>
      <c r="I2069" s="71">
        <v>0.36233333333333329</v>
      </c>
      <c r="J2069" s="71">
        <v>0</v>
      </c>
      <c r="K2069" s="71">
        <v>1.7296666666666667</v>
      </c>
      <c r="L2069" s="71">
        <v>0.26166666666666666</v>
      </c>
      <c r="M2069" s="72">
        <v>2.9766666666666666</v>
      </c>
      <c r="N2069" s="23">
        <v>0.22196969696969693</v>
      </c>
      <c r="O2069" s="16">
        <v>88.964666666666673</v>
      </c>
      <c r="P2069" s="15">
        <v>90</v>
      </c>
      <c r="Q2069" s="15">
        <f>IFERROR(Table37[[#This Row],[Total]]/Table37[[#This Row],[Mins]]*Table37[[#This Row],[Adj mins]],0)</f>
        <v>3.0113078600493073</v>
      </c>
      <c r="R2069" s="15">
        <v>6.3</v>
      </c>
      <c r="S2069" s="16">
        <v>71</v>
      </c>
      <c r="T2069" s="17">
        <v>2E-3</v>
      </c>
      <c r="U2069" s="16">
        <v>10</v>
      </c>
      <c r="V2069" s="71">
        <v>1.2</v>
      </c>
      <c r="W2069" s="401" t="str">
        <f>IF(ISNA(MATCH($D2069,'My Squad'!$C$2:$C$16,0)),"","Yes")</f>
        <v/>
      </c>
    </row>
    <row r="2070" spans="1:23" ht="15.75" thickBot="1" x14ac:dyDescent="0.3">
      <c r="A2070" s="577">
        <v>543</v>
      </c>
      <c r="B2070" s="73">
        <v>13</v>
      </c>
      <c r="C2070" s="5" t="s">
        <v>33</v>
      </c>
      <c r="D2070" s="5" t="s">
        <v>242</v>
      </c>
      <c r="E2070" s="70" t="s">
        <v>14</v>
      </c>
      <c r="F2070" s="71">
        <v>4.4000000000000004</v>
      </c>
      <c r="G2070" s="71">
        <v>0.23799999999999999</v>
      </c>
      <c r="H2070" s="71">
        <v>0.153</v>
      </c>
      <c r="I2070" s="71">
        <v>0.14933333333333335</v>
      </c>
      <c r="J2070" s="71">
        <v>0</v>
      </c>
      <c r="K2070" s="71">
        <v>0.61499999999999999</v>
      </c>
      <c r="L2070" s="71">
        <v>0.11899999999999999</v>
      </c>
      <c r="M2070" s="72">
        <v>1.2743333333333333</v>
      </c>
      <c r="N2070" s="23">
        <v>-0.16492424242424242</v>
      </c>
      <c r="O2070" s="16">
        <v>28.830666666666666</v>
      </c>
      <c r="P2070" s="15">
        <v>90</v>
      </c>
      <c r="Q2070" s="15">
        <f>IFERROR(Table37[[#This Row],[Total]]/Table37[[#This Row],[Mins]]*Table37[[#This Row],[Adj mins]],0)</f>
        <v>3.9780557739444111</v>
      </c>
      <c r="R2070" s="15">
        <v>2.2999999999999998</v>
      </c>
      <c r="S2070" s="16">
        <v>53</v>
      </c>
      <c r="T2070" s="17">
        <v>2E-3</v>
      </c>
      <c r="U2070" s="16">
        <v>2</v>
      </c>
      <c r="V2070" s="71">
        <v>0.5</v>
      </c>
      <c r="W2070" s="401" t="str">
        <f>IF(ISNA(MATCH($D2070,'My Squad'!$C$2:$C$16,0)),"","Yes")</f>
        <v/>
      </c>
    </row>
    <row r="2071" spans="1:23" ht="15.75" thickBot="1" x14ac:dyDescent="0.3">
      <c r="A2071" s="577">
        <v>559</v>
      </c>
      <c r="B2071" s="73">
        <v>13</v>
      </c>
      <c r="C2071" s="5" t="s">
        <v>33</v>
      </c>
      <c r="D2071" s="5" t="s">
        <v>89</v>
      </c>
      <c r="E2071" s="70" t="s">
        <v>14</v>
      </c>
      <c r="F2071" s="71">
        <v>4.5</v>
      </c>
      <c r="G2071" s="71">
        <v>0.254</v>
      </c>
      <c r="H2071" s="71">
        <v>0.27100000000000002</v>
      </c>
      <c r="I2071" s="71">
        <v>0.33600000000000008</v>
      </c>
      <c r="J2071" s="71">
        <v>0</v>
      </c>
      <c r="K2071" s="71">
        <v>1.5766666666666667</v>
      </c>
      <c r="L2071" s="71">
        <v>0.19900000000000001</v>
      </c>
      <c r="M2071" s="72">
        <v>2.6366666666666667</v>
      </c>
      <c r="N2071" s="23">
        <v>0.14148148148148149</v>
      </c>
      <c r="O2071" s="16">
        <v>82.408333333333331</v>
      </c>
      <c r="P2071" s="15">
        <v>90</v>
      </c>
      <c r="Q2071" s="15">
        <f>IFERROR(Table37[[#This Row],[Total]]/Table37[[#This Row],[Mins]]*Table37[[#This Row],[Adj mins]],0)</f>
        <v>2.8795631509758315</v>
      </c>
      <c r="R2071" s="15">
        <v>6.7</v>
      </c>
      <c r="S2071" s="16">
        <v>86</v>
      </c>
      <c r="T2071" s="17">
        <v>1E-3</v>
      </c>
      <c r="U2071" s="16">
        <v>10</v>
      </c>
      <c r="V2071" s="71">
        <v>1.4</v>
      </c>
      <c r="W2071" s="401" t="str">
        <f>IF(ISNA(MATCH($D2071,'My Squad'!$C$2:$C$16,0)),"","Yes")</f>
        <v/>
      </c>
    </row>
    <row r="2072" spans="1:23" ht="15.75" thickBot="1" x14ac:dyDescent="0.3">
      <c r="A2072" s="577">
        <v>533</v>
      </c>
      <c r="B2072" s="73">
        <v>13</v>
      </c>
      <c r="C2072" s="5" t="s">
        <v>33</v>
      </c>
      <c r="D2072" s="5" t="s">
        <v>1549</v>
      </c>
      <c r="E2072" s="70" t="s">
        <v>14</v>
      </c>
      <c r="F2072" s="71">
        <v>4.5999999999999996</v>
      </c>
      <c r="G2072" s="71">
        <v>0.73399999999999999</v>
      </c>
      <c r="H2072" s="71">
        <v>0.372</v>
      </c>
      <c r="I2072" s="71">
        <v>0.34033333333333338</v>
      </c>
      <c r="J2072" s="71">
        <v>0</v>
      </c>
      <c r="K2072" s="71">
        <v>1.4763333333333333</v>
      </c>
      <c r="L2072" s="71">
        <v>0.34166666666666667</v>
      </c>
      <c r="M2072" s="72">
        <v>3.2643333333333335</v>
      </c>
      <c r="N2072" s="23">
        <v>0.27485507246376817</v>
      </c>
      <c r="O2072" s="16">
        <v>80.162333333333336</v>
      </c>
      <c r="P2072" s="15">
        <v>90</v>
      </c>
      <c r="Q2072" s="15">
        <f>IFERROR(Table37[[#This Row],[Total]]/Table37[[#This Row],[Mins]]*Table37[[#This Row],[Adj mins]],0)</f>
        <v>3.6649382295092874</v>
      </c>
      <c r="R2072" s="15">
        <v>8.3000000000000007</v>
      </c>
      <c r="S2072" s="16">
        <v>83</v>
      </c>
      <c r="T2072" s="17">
        <v>6.5000000000000002E-2</v>
      </c>
      <c r="U2072" s="16">
        <v>29</v>
      </c>
      <c r="V2072" s="71">
        <v>3.2</v>
      </c>
      <c r="W2072" s="401" t="str">
        <f>IF(ISNA(MATCH($D2072,'My Squad'!$C$2:$C$16,0)),"","Yes")</f>
        <v>Yes</v>
      </c>
    </row>
    <row r="2073" spans="1:23" ht="15.75" thickBot="1" x14ac:dyDescent="0.3">
      <c r="A2073" s="577">
        <v>564</v>
      </c>
      <c r="B2073" s="73">
        <v>13</v>
      </c>
      <c r="C2073" s="5" t="s">
        <v>33</v>
      </c>
      <c r="D2073" s="5" t="s">
        <v>239</v>
      </c>
      <c r="E2073" s="70" t="s">
        <v>14</v>
      </c>
      <c r="F2073" s="71">
        <v>4.3</v>
      </c>
      <c r="G2073" s="71">
        <v>7.3999999999999996E-2</v>
      </c>
      <c r="H2073" s="71">
        <v>2.3E-2</v>
      </c>
      <c r="I2073" s="71">
        <v>0.20833333333333331</v>
      </c>
      <c r="J2073" s="71">
        <v>0</v>
      </c>
      <c r="K2073" s="71">
        <v>1.1969999999999998</v>
      </c>
      <c r="L2073" s="71">
        <v>8.2000000000000003E-2</v>
      </c>
      <c r="M2073" s="72">
        <v>1.5843333333333334</v>
      </c>
      <c r="N2073" s="23">
        <v>-9.6666666666666665E-2</v>
      </c>
      <c r="O2073" s="16">
        <v>57.24433333333333</v>
      </c>
      <c r="P2073" s="15">
        <v>90</v>
      </c>
      <c r="Q2073" s="15">
        <f>IFERROR(Table37[[#This Row],[Total]]/Table37[[#This Row],[Mins]]*Table37[[#This Row],[Adj mins]],0)</f>
        <v>2.4909015739549183</v>
      </c>
      <c r="R2073" s="15">
        <v>2.9</v>
      </c>
      <c r="S2073" s="16">
        <v>66</v>
      </c>
      <c r="T2073" s="17">
        <v>1E-3</v>
      </c>
      <c r="U2073" s="16">
        <v>3</v>
      </c>
      <c r="V2073" s="71">
        <v>0.8</v>
      </c>
      <c r="W2073" s="401" t="str">
        <f>IF(ISNA(MATCH($D2073,'My Squad'!$C$2:$C$16,0)),"","Yes")</f>
        <v/>
      </c>
    </row>
    <row r="2074" spans="1:23" ht="15.75" thickBot="1" x14ac:dyDescent="0.3">
      <c r="A2074" s="577">
        <v>567</v>
      </c>
      <c r="B2074" s="73">
        <v>13</v>
      </c>
      <c r="C2074" s="5" t="s">
        <v>33</v>
      </c>
      <c r="D2074" s="5" t="s">
        <v>111</v>
      </c>
      <c r="E2074" s="70" t="s">
        <v>14</v>
      </c>
      <c r="F2074" s="71">
        <v>4.3</v>
      </c>
      <c r="G2074" s="71">
        <v>9.1999999999999998E-2</v>
      </c>
      <c r="H2074" s="71">
        <v>0.13</v>
      </c>
      <c r="I2074" s="71">
        <v>0.35366666666666668</v>
      </c>
      <c r="J2074" s="71">
        <v>0</v>
      </c>
      <c r="K2074" s="71">
        <v>1.5943333333333334</v>
      </c>
      <c r="L2074" s="71">
        <v>8.8333333333333333E-2</v>
      </c>
      <c r="M2074" s="72">
        <v>2.2583333333333333</v>
      </c>
      <c r="N2074" s="23">
        <v>6.0077519379844957E-2</v>
      </c>
      <c r="O2074" s="16">
        <v>87.49633333333334</v>
      </c>
      <c r="P2074" s="15">
        <v>90</v>
      </c>
      <c r="Q2074" s="15">
        <f>IFERROR(Table37[[#This Row],[Total]]/Table37[[#This Row],[Mins]]*Table37[[#This Row],[Adj mins]],0)</f>
        <v>2.3229544857117821</v>
      </c>
      <c r="R2074" s="15">
        <v>6.5</v>
      </c>
      <c r="S2074" s="16">
        <v>84</v>
      </c>
      <c r="T2074" s="17">
        <v>2E-3</v>
      </c>
      <c r="U2074" s="16">
        <v>4</v>
      </c>
      <c r="V2074" s="71">
        <v>0.6</v>
      </c>
      <c r="W2074" s="401" t="str">
        <f>IF(ISNA(MATCH($D2074,'My Squad'!$C$2:$C$16,0)),"","Yes")</f>
        <v/>
      </c>
    </row>
    <row r="2075" spans="1:23" ht="15.75" thickBot="1" x14ac:dyDescent="0.3">
      <c r="A2075" s="577">
        <v>561</v>
      </c>
      <c r="B2075" s="73">
        <v>13</v>
      </c>
      <c r="C2075" s="5" t="s">
        <v>33</v>
      </c>
      <c r="D2075" s="5" t="s">
        <v>1550</v>
      </c>
      <c r="E2075" s="70" t="s">
        <v>14</v>
      </c>
      <c r="F2075" s="71">
        <v>4</v>
      </c>
      <c r="G2075" s="71">
        <v>0.02</v>
      </c>
      <c r="H2075" s="71">
        <v>2.1000000000000001E-2</v>
      </c>
      <c r="I2075" s="71">
        <v>3.0666666666666668E-2</v>
      </c>
      <c r="J2075" s="71">
        <v>0</v>
      </c>
      <c r="K2075" s="71">
        <v>0.13666666666666666</v>
      </c>
      <c r="L2075" s="71">
        <v>1.8666666666666668E-2</v>
      </c>
      <c r="M2075" s="72">
        <v>0.22700000000000001</v>
      </c>
      <c r="N2075" s="23">
        <v>-0.44324999999999998</v>
      </c>
      <c r="O2075" s="16">
        <v>6.8363333333333332</v>
      </c>
      <c r="P2075" s="15">
        <v>90</v>
      </c>
      <c r="Q2075" s="15">
        <f>IFERROR(Table37[[#This Row],[Total]]/Table37[[#This Row],[Mins]]*Table37[[#This Row],[Adj mins]],0)</f>
        <v>2.9884440977131992</v>
      </c>
      <c r="R2075" s="15">
        <v>0</v>
      </c>
      <c r="S2075" s="16" t="s">
        <v>374</v>
      </c>
      <c r="T2075" s="17">
        <v>1.4999999999999999E-2</v>
      </c>
      <c r="U2075" s="16">
        <v>0</v>
      </c>
      <c r="V2075" s="71">
        <v>0</v>
      </c>
      <c r="W2075" s="401" t="str">
        <f>IF(ISNA(MATCH($D2075,'My Squad'!$C$2:$C$16,0)),"","Yes")</f>
        <v/>
      </c>
    </row>
    <row r="2076" spans="1:23" ht="15.75" thickBot="1" x14ac:dyDescent="0.3">
      <c r="A2076" s="577">
        <v>558</v>
      </c>
      <c r="B2076" s="73">
        <v>13</v>
      </c>
      <c r="C2076" s="5" t="s">
        <v>33</v>
      </c>
      <c r="D2076" s="5" t="s">
        <v>1551</v>
      </c>
      <c r="E2076" s="70" t="s">
        <v>14</v>
      </c>
      <c r="F2076" s="71">
        <v>4</v>
      </c>
      <c r="G2076" s="71">
        <v>0</v>
      </c>
      <c r="H2076" s="71">
        <v>0</v>
      </c>
      <c r="I2076" s="71">
        <v>0</v>
      </c>
      <c r="J2076" s="71">
        <v>0</v>
      </c>
      <c r="K2076" s="71">
        <v>0</v>
      </c>
      <c r="L2076" s="71">
        <v>0</v>
      </c>
      <c r="M2076" s="72">
        <v>0</v>
      </c>
      <c r="N2076" s="23">
        <v>-0.5</v>
      </c>
      <c r="O2076" s="16">
        <v>0</v>
      </c>
      <c r="P2076" s="15">
        <v>90</v>
      </c>
      <c r="Q2076" s="15">
        <f>IFERROR(Table37[[#This Row],[Total]]/Table37[[#This Row],[Mins]]*Table37[[#This Row],[Adj mins]],0)</f>
        <v>0</v>
      </c>
      <c r="R2076" s="15">
        <v>4.9000000000000004</v>
      </c>
      <c r="S2076" s="16">
        <v>88</v>
      </c>
      <c r="T2076" s="17">
        <v>6.9999999999999993E-3</v>
      </c>
      <c r="U2076" s="16">
        <v>3</v>
      </c>
      <c r="V2076" s="71">
        <v>0.6</v>
      </c>
      <c r="W2076" s="401" t="str">
        <f>IF(ISNA(MATCH($D2076,'My Squad'!$C$2:$C$16,0)),"","Yes")</f>
        <v/>
      </c>
    </row>
    <row r="2077" spans="1:23" ht="15.75" thickBot="1" x14ac:dyDescent="0.3">
      <c r="A2077" s="577">
        <v>637</v>
      </c>
      <c r="B2077" s="73">
        <v>13</v>
      </c>
      <c r="C2077" s="5" t="s">
        <v>33</v>
      </c>
      <c r="D2077" s="5" t="s">
        <v>1552</v>
      </c>
      <c r="E2077" s="70" t="s">
        <v>14</v>
      </c>
      <c r="F2077" s="71">
        <v>4</v>
      </c>
      <c r="G2077" s="71">
        <v>0</v>
      </c>
      <c r="H2077" s="71">
        <v>0</v>
      </c>
      <c r="I2077" s="71">
        <v>0</v>
      </c>
      <c r="J2077" s="71">
        <v>0</v>
      </c>
      <c r="K2077" s="71">
        <v>0</v>
      </c>
      <c r="L2077" s="71">
        <v>0</v>
      </c>
      <c r="M2077" s="72">
        <v>0</v>
      </c>
      <c r="N2077" s="23">
        <v>-0.5</v>
      </c>
      <c r="O2077" s="16">
        <v>0</v>
      </c>
      <c r="P2077" s="15">
        <v>90</v>
      </c>
      <c r="Q2077" s="15">
        <f>IFERROR(Table37[[#This Row],[Total]]/Table37[[#This Row],[Mins]]*Table37[[#This Row],[Adj mins]],0)</f>
        <v>0</v>
      </c>
      <c r="R2077" s="15">
        <v>0</v>
      </c>
      <c r="S2077" s="16" t="s">
        <v>374</v>
      </c>
      <c r="T2077" s="17">
        <v>2E-3</v>
      </c>
      <c r="U2077" s="16">
        <v>0</v>
      </c>
      <c r="V2077" s="71">
        <v>0</v>
      </c>
      <c r="W2077" s="401" t="str">
        <f>IF(ISNA(MATCH($D2077,'My Squad'!$C$2:$C$16,0)),"","Yes")</f>
        <v/>
      </c>
    </row>
    <row r="2078" spans="1:23" ht="15.75" thickBot="1" x14ac:dyDescent="0.3">
      <c r="A2078" s="577">
        <v>534</v>
      </c>
      <c r="B2078" s="73">
        <v>13</v>
      </c>
      <c r="C2078" s="5" t="s">
        <v>33</v>
      </c>
      <c r="D2078" s="5" t="s">
        <v>267</v>
      </c>
      <c r="E2078" s="70" t="s">
        <v>13</v>
      </c>
      <c r="F2078" s="71">
        <v>4.8</v>
      </c>
      <c r="G2078" s="71">
        <v>0</v>
      </c>
      <c r="H2078" s="71">
        <v>0</v>
      </c>
      <c r="I2078" s="71">
        <v>0</v>
      </c>
      <c r="J2078" s="71">
        <v>0</v>
      </c>
      <c r="K2078" s="71">
        <v>0</v>
      </c>
      <c r="L2078" s="71">
        <v>0</v>
      </c>
      <c r="M2078" s="72">
        <v>0</v>
      </c>
      <c r="N2078" s="23">
        <v>-0.41666666666666669</v>
      </c>
      <c r="O2078" s="16">
        <v>0</v>
      </c>
      <c r="P2078" s="15">
        <v>90</v>
      </c>
      <c r="Q2078" s="15">
        <f>IFERROR(Table37[[#This Row],[Total]]/Table37[[#This Row],[Mins]]*Table37[[#This Row],[Adj mins]],0)</f>
        <v>0</v>
      </c>
      <c r="R2078" s="15">
        <v>0</v>
      </c>
      <c r="S2078" s="16">
        <v>0</v>
      </c>
      <c r="T2078" s="17">
        <v>0</v>
      </c>
      <c r="U2078" s="16">
        <v>0</v>
      </c>
      <c r="V2078" s="71">
        <v>0</v>
      </c>
      <c r="W2078" s="401" t="str">
        <f>IF(ISNA(MATCH($D2078,'My Squad'!$C$2:$C$16,0)),"","Yes")</f>
        <v/>
      </c>
    </row>
    <row r="2079" spans="1:23" ht="15.75" thickBot="1" x14ac:dyDescent="0.3">
      <c r="A2079" s="577">
        <v>547</v>
      </c>
      <c r="B2079" s="73">
        <v>13</v>
      </c>
      <c r="C2079" s="5" t="s">
        <v>33</v>
      </c>
      <c r="D2079" s="5" t="s">
        <v>368</v>
      </c>
      <c r="E2079" s="70" t="s">
        <v>13</v>
      </c>
      <c r="F2079" s="71">
        <v>4.5</v>
      </c>
      <c r="G2079" s="71">
        <v>0</v>
      </c>
      <c r="H2079" s="71">
        <v>0</v>
      </c>
      <c r="I2079" s="71">
        <v>0</v>
      </c>
      <c r="J2079" s="71">
        <v>0</v>
      </c>
      <c r="K2079" s="71">
        <v>0</v>
      </c>
      <c r="L2079" s="71">
        <v>0</v>
      </c>
      <c r="M2079" s="72">
        <v>0</v>
      </c>
      <c r="N2079" s="23">
        <v>-0.44444444444444442</v>
      </c>
      <c r="O2079" s="16">
        <v>0</v>
      </c>
      <c r="P2079" s="15">
        <v>90</v>
      </c>
      <c r="Q2079" s="15">
        <f>IFERROR(Table37[[#This Row],[Total]]/Table37[[#This Row],[Mins]]*Table37[[#This Row],[Adj mins]],0)</f>
        <v>0</v>
      </c>
      <c r="R2079" s="15">
        <v>0</v>
      </c>
      <c r="S2079" s="16" t="s">
        <v>374</v>
      </c>
      <c r="T2079" s="17">
        <v>0</v>
      </c>
      <c r="U2079" s="16">
        <v>0</v>
      </c>
      <c r="V2079" s="71">
        <v>0</v>
      </c>
      <c r="W2079" s="401" t="str">
        <f>IF(ISNA(MATCH($D2079,'My Squad'!$C$2:$C$16,0)),"","Yes")</f>
        <v/>
      </c>
    </row>
    <row r="2080" spans="1:23" ht="15.75" thickBot="1" x14ac:dyDescent="0.3">
      <c r="A2080" s="577">
        <v>550</v>
      </c>
      <c r="B2080" s="73">
        <v>13</v>
      </c>
      <c r="C2080" s="5" t="s">
        <v>33</v>
      </c>
      <c r="D2080" s="5" t="s">
        <v>34</v>
      </c>
      <c r="E2080" s="70" t="s">
        <v>13</v>
      </c>
      <c r="F2080" s="71">
        <v>6.1</v>
      </c>
      <c r="G2080" s="71">
        <v>0.40833333333333333</v>
      </c>
      <c r="H2080" s="71">
        <v>8.8999999999999996E-2</v>
      </c>
      <c r="I2080" s="71">
        <v>5.6666666666666664E-2</v>
      </c>
      <c r="J2080" s="71">
        <v>0</v>
      </c>
      <c r="K2080" s="71">
        <v>0.44433333333333336</v>
      </c>
      <c r="L2080" s="71">
        <v>8.5999999999999993E-2</v>
      </c>
      <c r="M2080" s="72">
        <v>1.0843333333333334</v>
      </c>
      <c r="N2080" s="23">
        <v>-0.15010928961748635</v>
      </c>
      <c r="O2080" s="16">
        <v>22.554666666666666</v>
      </c>
      <c r="P2080" s="15">
        <v>90</v>
      </c>
      <c r="Q2080" s="15">
        <f>IFERROR(Table37[[#This Row],[Total]]/Table37[[#This Row],[Mins]]*Table37[[#This Row],[Adj mins]],0)</f>
        <v>4.3268207614093166</v>
      </c>
      <c r="R2080" s="15">
        <v>2.8</v>
      </c>
      <c r="S2080" s="16">
        <v>43</v>
      </c>
      <c r="T2080" s="17">
        <v>3.0000000000000001E-3</v>
      </c>
      <c r="U2080" s="16">
        <v>7</v>
      </c>
      <c r="V2080" s="71">
        <v>1.2</v>
      </c>
      <c r="W2080" s="401" t="str">
        <f>IF(ISNA(MATCH($D2080,'My Squad'!$C$2:$C$16,0)),"","Yes")</f>
        <v/>
      </c>
    </row>
    <row r="2081" spans="1:23" ht="15.75" thickBot="1" x14ac:dyDescent="0.3">
      <c r="A2081" s="577">
        <v>535</v>
      </c>
      <c r="B2081" s="73">
        <v>13</v>
      </c>
      <c r="C2081" s="5" t="s">
        <v>33</v>
      </c>
      <c r="D2081" s="5" t="s">
        <v>95</v>
      </c>
      <c r="E2081" s="70" t="s">
        <v>13</v>
      </c>
      <c r="F2081" s="71">
        <v>5</v>
      </c>
      <c r="G2081" s="71">
        <v>0.11666666666666667</v>
      </c>
      <c r="H2081" s="71">
        <v>0.109</v>
      </c>
      <c r="I2081" s="71">
        <v>0.05</v>
      </c>
      <c r="J2081" s="71">
        <v>0</v>
      </c>
      <c r="K2081" s="71">
        <v>0.435</v>
      </c>
      <c r="L2081" s="71">
        <v>3.833333333333333E-2</v>
      </c>
      <c r="M2081" s="72">
        <v>0.749</v>
      </c>
      <c r="N2081" s="23">
        <v>-0.25019999999999998</v>
      </c>
      <c r="O2081" s="16">
        <v>20.434000000000001</v>
      </c>
      <c r="P2081" s="15">
        <v>90</v>
      </c>
      <c r="Q2081" s="15">
        <f>IFERROR(Table37[[#This Row],[Total]]/Table37[[#This Row],[Mins]]*Table37[[#This Row],[Adj mins]],0)</f>
        <v>3.2989135754135259</v>
      </c>
      <c r="R2081" s="15">
        <v>4.5</v>
      </c>
      <c r="S2081" s="16">
        <v>50</v>
      </c>
      <c r="T2081" s="17">
        <v>1E-3</v>
      </c>
      <c r="U2081" s="16">
        <v>21</v>
      </c>
      <c r="V2081" s="71">
        <v>2.6</v>
      </c>
      <c r="W2081" s="401" t="str">
        <f>IF(ISNA(MATCH($D2081,'My Squad'!$C$2:$C$16,0)),"","Yes")</f>
        <v/>
      </c>
    </row>
    <row r="2082" spans="1:23" ht="15.75" thickBot="1" x14ac:dyDescent="0.3">
      <c r="A2082" s="577">
        <v>553</v>
      </c>
      <c r="B2082" s="73">
        <v>13</v>
      </c>
      <c r="C2082" s="5" t="s">
        <v>33</v>
      </c>
      <c r="D2082" s="5" t="s">
        <v>179</v>
      </c>
      <c r="E2082" s="70" t="s">
        <v>13</v>
      </c>
      <c r="F2082" s="71">
        <v>4.9000000000000004</v>
      </c>
      <c r="G2082" s="71">
        <v>0.14499999999999999</v>
      </c>
      <c r="H2082" s="71">
        <v>0.14399999999999999</v>
      </c>
      <c r="I2082" s="71">
        <v>0.16866666666666666</v>
      </c>
      <c r="J2082" s="71">
        <v>0</v>
      </c>
      <c r="K2082" s="71">
        <v>1.2663333333333333</v>
      </c>
      <c r="L2082" s="71">
        <v>4.9000000000000002E-2</v>
      </c>
      <c r="M2082" s="72">
        <v>1.7729999999999999</v>
      </c>
      <c r="N2082" s="23">
        <v>-4.6326530612244912E-2</v>
      </c>
      <c r="O2082" s="16">
        <v>72.563000000000002</v>
      </c>
      <c r="P2082" s="15">
        <v>90</v>
      </c>
      <c r="Q2082" s="15">
        <f>IFERROR(Table37[[#This Row],[Total]]/Table37[[#This Row],[Mins]]*Table37[[#This Row],[Adj mins]],0)</f>
        <v>2.1990546146107519</v>
      </c>
      <c r="R2082" s="15">
        <v>8.3000000000000007</v>
      </c>
      <c r="S2082" s="16">
        <v>83</v>
      </c>
      <c r="T2082" s="17">
        <v>1E-3</v>
      </c>
      <c r="U2082" s="16">
        <v>13</v>
      </c>
      <c r="V2082" s="71">
        <v>1.4</v>
      </c>
      <c r="W2082" s="401" t="str">
        <f>IF(ISNA(MATCH($D2082,'My Squad'!$C$2:$C$16,0)),"","Yes")</f>
        <v/>
      </c>
    </row>
    <row r="2083" spans="1:23" ht="15.75" thickBot="1" x14ac:dyDescent="0.3">
      <c r="A2083" s="577">
        <v>557</v>
      </c>
      <c r="B2083" s="73">
        <v>13</v>
      </c>
      <c r="C2083" s="5" t="s">
        <v>33</v>
      </c>
      <c r="D2083" s="5" t="s">
        <v>100</v>
      </c>
      <c r="E2083" s="70" t="s">
        <v>13</v>
      </c>
      <c r="F2083" s="71">
        <v>5</v>
      </c>
      <c r="G2083" s="71">
        <v>0.55500000000000005</v>
      </c>
      <c r="H2083" s="71">
        <v>0.27500000000000002</v>
      </c>
      <c r="I2083" s="71">
        <v>0.20966666666666667</v>
      </c>
      <c r="J2083" s="71">
        <v>0</v>
      </c>
      <c r="K2083" s="71">
        <v>1.619</v>
      </c>
      <c r="L2083" s="71">
        <v>0.22500000000000001</v>
      </c>
      <c r="M2083" s="72">
        <v>2.8836666666666666</v>
      </c>
      <c r="N2083" s="23">
        <v>0.17673333333333333</v>
      </c>
      <c r="O2083" s="16">
        <v>85.519666666666666</v>
      </c>
      <c r="P2083" s="15">
        <v>90</v>
      </c>
      <c r="Q2083" s="15">
        <f>IFERROR(Table37[[#This Row],[Total]]/Table37[[#This Row],[Mins]]*Table37[[#This Row],[Adj mins]],0)</f>
        <v>3.0347405470086799</v>
      </c>
      <c r="R2083" s="15">
        <v>8.5</v>
      </c>
      <c r="S2083" s="16">
        <v>85</v>
      </c>
      <c r="T2083" s="17">
        <v>4.0000000000000001E-3</v>
      </c>
      <c r="U2083" s="16">
        <v>27</v>
      </c>
      <c r="V2083" s="71">
        <v>3</v>
      </c>
      <c r="W2083" s="401" t="str">
        <f>IF(ISNA(MATCH($D2083,'My Squad'!$C$2:$C$16,0)),"","Yes")</f>
        <v/>
      </c>
    </row>
    <row r="2084" spans="1:23" ht="15.75" thickBot="1" x14ac:dyDescent="0.3">
      <c r="A2084" s="577">
        <v>565</v>
      </c>
      <c r="B2084" s="73">
        <v>13</v>
      </c>
      <c r="C2084" s="5" t="s">
        <v>33</v>
      </c>
      <c r="D2084" s="5" t="s">
        <v>227</v>
      </c>
      <c r="E2084" s="70" t="s">
        <v>13</v>
      </c>
      <c r="F2084" s="71">
        <v>5.0999999999999996</v>
      </c>
      <c r="G2084" s="71">
        <v>2.1666666666666667E-2</v>
      </c>
      <c r="H2084" s="71">
        <v>1.2999999999999999E-2</v>
      </c>
      <c r="I2084" s="71">
        <v>3.6666666666666666E-3</v>
      </c>
      <c r="J2084" s="71">
        <v>0</v>
      </c>
      <c r="K2084" s="71">
        <v>1.9666666666666666E-2</v>
      </c>
      <c r="L2084" s="71">
        <v>8.0000000000000002E-3</v>
      </c>
      <c r="M2084" s="72">
        <v>6.6000000000000003E-2</v>
      </c>
      <c r="N2084" s="23">
        <v>-0.3792156862745098</v>
      </c>
      <c r="O2084" s="16">
        <v>1.08</v>
      </c>
      <c r="P2084" s="15">
        <v>90</v>
      </c>
      <c r="Q2084" s="15">
        <f>IFERROR(Table37[[#This Row],[Total]]/Table37[[#This Row],[Mins]]*Table37[[#This Row],[Adj mins]],0)</f>
        <v>5.5</v>
      </c>
      <c r="R2084" s="15">
        <v>0.8</v>
      </c>
      <c r="S2084" s="16">
        <v>25</v>
      </c>
      <c r="T2084" s="17">
        <v>1E-3</v>
      </c>
      <c r="U2084" s="16">
        <v>2</v>
      </c>
      <c r="V2084" s="71">
        <v>1</v>
      </c>
      <c r="W2084" s="401" t="str">
        <f>IF(ISNA(MATCH($D2084,'My Squad'!$C$2:$C$16,0)),"","Yes")</f>
        <v/>
      </c>
    </row>
    <row r="2085" spans="1:23" ht="15.75" thickBot="1" x14ac:dyDescent="0.3">
      <c r="A2085" s="577">
        <v>566</v>
      </c>
      <c r="B2085" s="73">
        <v>13</v>
      </c>
      <c r="C2085" s="5" t="s">
        <v>33</v>
      </c>
      <c r="D2085" s="5" t="s">
        <v>1073</v>
      </c>
      <c r="E2085" s="70" t="s">
        <v>15</v>
      </c>
      <c r="F2085" s="71">
        <v>5.5</v>
      </c>
      <c r="G2085" s="71">
        <v>0.89866666666666661</v>
      </c>
      <c r="H2085" s="71">
        <v>0.29799999999999999</v>
      </c>
      <c r="I2085" s="71">
        <v>0</v>
      </c>
      <c r="J2085" s="71">
        <v>0</v>
      </c>
      <c r="K2085" s="71">
        <v>1.6613333333333333</v>
      </c>
      <c r="L2085" s="71">
        <v>0.38066666666666665</v>
      </c>
      <c r="M2085" s="72">
        <v>3.2386666666666666</v>
      </c>
      <c r="N2085" s="23">
        <v>0.2252121212121212</v>
      </c>
      <c r="O2085" s="16">
        <v>80.513000000000005</v>
      </c>
      <c r="P2085" s="15">
        <v>90</v>
      </c>
      <c r="Q2085" s="15">
        <f>IFERROR(Table37[[#This Row],[Total]]/Table37[[#This Row],[Mins]]*Table37[[#This Row],[Adj mins]],0)</f>
        <v>3.6202849229316998</v>
      </c>
      <c r="R2085" s="15">
        <v>8.1</v>
      </c>
      <c r="S2085" s="16">
        <v>81</v>
      </c>
      <c r="T2085" s="17">
        <v>1.6E-2</v>
      </c>
      <c r="U2085" s="16">
        <v>35</v>
      </c>
      <c r="V2085" s="71">
        <v>3.9</v>
      </c>
      <c r="W2085" s="401" t="str">
        <f>IF(ISNA(MATCH($D2085,'My Squad'!$C$2:$C$16,0)),"","Yes")</f>
        <v/>
      </c>
    </row>
    <row r="2086" spans="1:23" ht="15.75" thickBot="1" x14ac:dyDescent="0.3">
      <c r="A2086" s="577">
        <v>544</v>
      </c>
      <c r="B2086" s="73">
        <v>13</v>
      </c>
      <c r="C2086" s="5" t="s">
        <v>33</v>
      </c>
      <c r="D2086" s="5" t="s">
        <v>259</v>
      </c>
      <c r="E2086" s="70" t="s">
        <v>13</v>
      </c>
      <c r="F2086" s="71">
        <v>4.8</v>
      </c>
      <c r="G2086" s="71">
        <v>3.1666666666666669E-2</v>
      </c>
      <c r="H2086" s="71">
        <v>7.8E-2</v>
      </c>
      <c r="I2086" s="71">
        <v>4.4333333333333336E-2</v>
      </c>
      <c r="J2086" s="71">
        <v>0</v>
      </c>
      <c r="K2086" s="71">
        <v>0.37633333333333335</v>
      </c>
      <c r="L2086" s="71">
        <v>1.8666666666666668E-2</v>
      </c>
      <c r="M2086" s="72">
        <v>0.54900000000000004</v>
      </c>
      <c r="N2086" s="23">
        <v>-0.30229166666666668</v>
      </c>
      <c r="O2086" s="16">
        <v>18.076000000000001</v>
      </c>
      <c r="P2086" s="15">
        <v>90</v>
      </c>
      <c r="Q2086" s="15">
        <f>IFERROR(Table37[[#This Row],[Total]]/Table37[[#This Row],[Mins]]*Table37[[#This Row],[Adj mins]],0)</f>
        <v>2.7334587298074795</v>
      </c>
      <c r="R2086" s="15">
        <v>2.2999999999999998</v>
      </c>
      <c r="S2086" s="16">
        <v>29</v>
      </c>
      <c r="T2086" s="17">
        <v>0</v>
      </c>
      <c r="U2086" s="16">
        <v>11</v>
      </c>
      <c r="V2086" s="71">
        <v>1.6</v>
      </c>
      <c r="W2086" s="401" t="str">
        <f>IF(ISNA(MATCH($D2086,'My Squad'!$C$2:$C$16,0)),"","Yes")</f>
        <v/>
      </c>
    </row>
    <row r="2087" spans="1:23" ht="15.75" thickBot="1" x14ac:dyDescent="0.3">
      <c r="A2087" s="577">
        <v>563</v>
      </c>
      <c r="B2087" s="73">
        <v>13</v>
      </c>
      <c r="C2087" s="5" t="s">
        <v>33</v>
      </c>
      <c r="D2087" s="5" t="s">
        <v>1553</v>
      </c>
      <c r="E2087" s="70" t="s">
        <v>13</v>
      </c>
      <c r="F2087" s="71">
        <v>5.2</v>
      </c>
      <c r="G2087" s="71">
        <v>1.1666666666666667E-2</v>
      </c>
      <c r="H2087" s="71">
        <v>1.2999999999999999E-2</v>
      </c>
      <c r="I2087" s="71">
        <v>3.0000000000000001E-3</v>
      </c>
      <c r="J2087" s="71">
        <v>0</v>
      </c>
      <c r="K2087" s="71">
        <v>3.3000000000000002E-2</v>
      </c>
      <c r="L2087" s="71">
        <v>6.6666666666666671E-3</v>
      </c>
      <c r="M2087" s="72">
        <v>6.7333333333333328E-2</v>
      </c>
      <c r="N2087" s="23">
        <v>-0.37166666666666665</v>
      </c>
      <c r="O2087" s="16">
        <v>1.6826666666666668</v>
      </c>
      <c r="P2087" s="15">
        <v>90</v>
      </c>
      <c r="Q2087" s="15">
        <f>IFERROR(Table37[[#This Row],[Total]]/Table37[[#This Row],[Mins]]*Table37[[#This Row],[Adj mins]],0)</f>
        <v>3.6014263074484938</v>
      </c>
      <c r="R2087" s="15">
        <v>1.3</v>
      </c>
      <c r="S2087" s="16">
        <v>30</v>
      </c>
      <c r="T2087" s="17">
        <v>1E-3</v>
      </c>
      <c r="U2087" s="16">
        <v>5</v>
      </c>
      <c r="V2087" s="71">
        <v>1.2</v>
      </c>
      <c r="W2087" s="401" t="str">
        <f>IF(ISNA(MATCH($D2087,'My Squad'!$C$2:$C$16,0)),"","Yes")</f>
        <v/>
      </c>
    </row>
    <row r="2088" spans="1:23" ht="15.75" thickBot="1" x14ac:dyDescent="0.3">
      <c r="A2088" s="577">
        <v>655</v>
      </c>
      <c r="B2088" s="73">
        <v>13</v>
      </c>
      <c r="C2088" s="5" t="s">
        <v>33</v>
      </c>
      <c r="D2088" s="5" t="s">
        <v>1554</v>
      </c>
      <c r="E2088" s="70" t="s">
        <v>13</v>
      </c>
      <c r="F2088" s="71">
        <v>5.5</v>
      </c>
      <c r="G2088" s="71">
        <v>0</v>
      </c>
      <c r="H2088" s="71">
        <v>0</v>
      </c>
      <c r="I2088" s="71">
        <v>0</v>
      </c>
      <c r="J2088" s="71">
        <v>0</v>
      </c>
      <c r="K2088" s="71">
        <v>0</v>
      </c>
      <c r="L2088" s="71">
        <v>0</v>
      </c>
      <c r="M2088" s="72">
        <v>0</v>
      </c>
      <c r="N2088" s="23">
        <v>-0.36363636363636365</v>
      </c>
      <c r="O2088" s="16">
        <v>0</v>
      </c>
      <c r="P2088" s="15">
        <v>90</v>
      </c>
      <c r="Q2088" s="15">
        <f>IFERROR(Table37[[#This Row],[Total]]/Table37[[#This Row],[Mins]]*Table37[[#This Row],[Adj mins]],0)</f>
        <v>0</v>
      </c>
      <c r="R2088" s="15">
        <v>0</v>
      </c>
      <c r="S2088" s="16" t="s">
        <v>374</v>
      </c>
      <c r="T2088" s="17">
        <v>0</v>
      </c>
      <c r="U2088" s="16">
        <v>4</v>
      </c>
      <c r="V2088" s="71">
        <v>0.8</v>
      </c>
      <c r="W2088" s="401" t="str">
        <f>IF(ISNA(MATCH($D2088,'My Squad'!$C$2:$C$16,0)),"","Yes")</f>
        <v/>
      </c>
    </row>
    <row r="2089" spans="1:23" ht="15.75" thickBot="1" x14ac:dyDescent="0.3">
      <c r="A2089" s="577">
        <v>548</v>
      </c>
      <c r="B2089" s="73">
        <v>13</v>
      </c>
      <c r="C2089" s="5" t="s">
        <v>33</v>
      </c>
      <c r="D2089" s="5" t="s">
        <v>1555</v>
      </c>
      <c r="E2089" s="70" t="s">
        <v>13</v>
      </c>
      <c r="F2089" s="71">
        <v>5.3</v>
      </c>
      <c r="G2089" s="71">
        <v>1.4999999999999999E-2</v>
      </c>
      <c r="H2089" s="71">
        <v>2.3E-2</v>
      </c>
      <c r="I2089" s="71">
        <v>5.3333333333333332E-3</v>
      </c>
      <c r="J2089" s="71">
        <v>0</v>
      </c>
      <c r="K2089" s="71">
        <v>7.3666666666666672E-2</v>
      </c>
      <c r="L2089" s="71">
        <v>6.0000000000000001E-3</v>
      </c>
      <c r="M2089" s="72">
        <v>0.123</v>
      </c>
      <c r="N2089" s="23">
        <v>-0.35415094339622644</v>
      </c>
      <c r="O2089" s="16">
        <v>3.6</v>
      </c>
      <c r="P2089" s="15">
        <v>90</v>
      </c>
      <c r="Q2089" s="15">
        <f>IFERROR(Table37[[#This Row],[Total]]/Table37[[#This Row],[Mins]]*Table37[[#This Row],[Adj mins]],0)</f>
        <v>3.0749999999999997</v>
      </c>
      <c r="R2089" s="15">
        <v>0.9</v>
      </c>
      <c r="S2089" s="16">
        <v>14</v>
      </c>
      <c r="T2089" s="17">
        <v>1E-3</v>
      </c>
      <c r="U2089" s="16">
        <v>6</v>
      </c>
      <c r="V2089" s="71">
        <v>1</v>
      </c>
      <c r="W2089" s="401" t="str">
        <f>IF(ISNA(MATCH($D2089,'My Squad'!$C$2:$C$16,0)),"","Yes")</f>
        <v/>
      </c>
    </row>
    <row r="2090" spans="1:23" ht="15.75" thickBot="1" x14ac:dyDescent="0.3">
      <c r="A2090" s="577">
        <v>642</v>
      </c>
      <c r="B2090" s="73">
        <v>13</v>
      </c>
      <c r="C2090" s="5" t="s">
        <v>33</v>
      </c>
      <c r="D2090" s="5" t="s">
        <v>1556</v>
      </c>
      <c r="E2090" s="70" t="s">
        <v>13</v>
      </c>
      <c r="F2090" s="71">
        <v>5</v>
      </c>
      <c r="G2090" s="71">
        <v>0.52666666666666662</v>
      </c>
      <c r="H2090" s="71">
        <v>0.47299999999999998</v>
      </c>
      <c r="I2090" s="71">
        <v>0.17366666666666666</v>
      </c>
      <c r="J2090" s="71">
        <v>0</v>
      </c>
      <c r="K2090" s="71">
        <v>1.4046666666666667</v>
      </c>
      <c r="L2090" s="71">
        <v>0.22533333333333333</v>
      </c>
      <c r="M2090" s="72">
        <v>2.8033333333333332</v>
      </c>
      <c r="N2090" s="23">
        <v>0.16066666666666665</v>
      </c>
      <c r="O2090" s="16">
        <v>70.549666666666667</v>
      </c>
      <c r="P2090" s="15">
        <v>90</v>
      </c>
      <c r="Q2090" s="15">
        <f>IFERROR(Table37[[#This Row],[Total]]/Table37[[#This Row],[Mins]]*Table37[[#This Row],[Adj mins]],0)</f>
        <v>3.5762039981289777</v>
      </c>
      <c r="R2090" s="15">
        <v>4</v>
      </c>
      <c r="S2090" s="16">
        <v>52</v>
      </c>
      <c r="T2090" s="17">
        <v>0</v>
      </c>
      <c r="U2090" s="16">
        <v>8</v>
      </c>
      <c r="V2090" s="71">
        <v>1.1000000000000001</v>
      </c>
      <c r="W2090" s="401" t="str">
        <f>IF(ISNA(MATCH($D2090,'My Squad'!$C$2:$C$16,0)),"","Yes")</f>
        <v/>
      </c>
    </row>
    <row r="2091" spans="1:23" ht="15.75" thickBot="1" x14ac:dyDescent="0.3">
      <c r="A2091" s="577">
        <v>540</v>
      </c>
      <c r="B2091" s="73">
        <v>13</v>
      </c>
      <c r="C2091" s="5" t="s">
        <v>33</v>
      </c>
      <c r="D2091" s="5" t="s">
        <v>1557</v>
      </c>
      <c r="E2091" s="70" t="s">
        <v>13</v>
      </c>
      <c r="F2091" s="71">
        <v>4.5</v>
      </c>
      <c r="G2091" s="71">
        <v>0</v>
      </c>
      <c r="H2091" s="71">
        <v>0</v>
      </c>
      <c r="I2091" s="71">
        <v>0</v>
      </c>
      <c r="J2091" s="71">
        <v>0</v>
      </c>
      <c r="K2091" s="71">
        <v>0</v>
      </c>
      <c r="L2091" s="71">
        <v>0</v>
      </c>
      <c r="M2091" s="72">
        <v>0</v>
      </c>
      <c r="N2091" s="23">
        <v>-0.44444444444444442</v>
      </c>
      <c r="O2091" s="16">
        <v>0</v>
      </c>
      <c r="P2091" s="15">
        <v>90</v>
      </c>
      <c r="Q2091" s="15">
        <f>IFERROR(Table37[[#This Row],[Total]]/Table37[[#This Row],[Mins]]*Table37[[#This Row],[Adj mins]],0)</f>
        <v>0</v>
      </c>
      <c r="R2091" s="15">
        <v>0</v>
      </c>
      <c r="S2091" s="16" t="s">
        <v>374</v>
      </c>
      <c r="T2091" s="17">
        <v>2E-3</v>
      </c>
      <c r="U2091" s="16">
        <v>0</v>
      </c>
      <c r="V2091" s="71">
        <v>0</v>
      </c>
      <c r="W2091" s="401" t="str">
        <f>IF(ISNA(MATCH($D2091,'My Squad'!$C$2:$C$16,0)),"","Yes")</f>
        <v/>
      </c>
    </row>
    <row r="2092" spans="1:23" ht="15.75" thickBot="1" x14ac:dyDescent="0.3">
      <c r="A2092" s="577">
        <v>555</v>
      </c>
      <c r="B2092" s="73">
        <v>13</v>
      </c>
      <c r="C2092" s="5" t="s">
        <v>33</v>
      </c>
      <c r="D2092" s="5" t="s">
        <v>1558</v>
      </c>
      <c r="E2092" s="70" t="s">
        <v>15</v>
      </c>
      <c r="F2092" s="71">
        <v>4.8</v>
      </c>
      <c r="G2092" s="71">
        <v>0</v>
      </c>
      <c r="H2092" s="71">
        <v>0</v>
      </c>
      <c r="I2092" s="71">
        <v>0</v>
      </c>
      <c r="J2092" s="71">
        <v>0</v>
      </c>
      <c r="K2092" s="71">
        <v>0</v>
      </c>
      <c r="L2092" s="71">
        <v>0</v>
      </c>
      <c r="M2092" s="72">
        <v>0</v>
      </c>
      <c r="N2092" s="23">
        <v>-0.41666666666666669</v>
      </c>
      <c r="O2092" s="16">
        <v>0</v>
      </c>
      <c r="P2092" s="15">
        <v>90</v>
      </c>
      <c r="Q2092" s="15">
        <f>IFERROR(Table37[[#This Row],[Total]]/Table37[[#This Row],[Mins]]*Table37[[#This Row],[Adj mins]],0)</f>
        <v>0</v>
      </c>
      <c r="R2092" s="15">
        <v>0</v>
      </c>
      <c r="S2092" s="16" t="s">
        <v>374</v>
      </c>
      <c r="T2092" s="17">
        <v>0</v>
      </c>
      <c r="U2092" s="16">
        <v>0</v>
      </c>
      <c r="V2092" s="71">
        <v>0</v>
      </c>
      <c r="W2092" s="401" t="str">
        <f>IF(ISNA(MATCH($D2092,'My Squad'!$C$2:$C$16,0)),"","Yes")</f>
        <v/>
      </c>
    </row>
    <row r="2093" spans="1:23" ht="15.75" thickBot="1" x14ac:dyDescent="0.3">
      <c r="A2093" s="577">
        <v>539</v>
      </c>
      <c r="B2093" s="73">
        <v>13</v>
      </c>
      <c r="C2093" s="5" t="s">
        <v>33</v>
      </c>
      <c r="D2093" s="5" t="s">
        <v>1559</v>
      </c>
      <c r="E2093" s="70" t="s">
        <v>15</v>
      </c>
      <c r="F2093" s="71">
        <v>4.5</v>
      </c>
      <c r="G2093" s="71">
        <v>0</v>
      </c>
      <c r="H2093" s="71">
        <v>0</v>
      </c>
      <c r="I2093" s="71">
        <v>0</v>
      </c>
      <c r="J2093" s="71">
        <v>0</v>
      </c>
      <c r="K2093" s="71">
        <v>0</v>
      </c>
      <c r="L2093" s="71">
        <v>0</v>
      </c>
      <c r="M2093" s="72">
        <v>0</v>
      </c>
      <c r="N2093" s="23">
        <v>-0.44444444444444442</v>
      </c>
      <c r="O2093" s="16">
        <v>0</v>
      </c>
      <c r="P2093" s="15">
        <v>90</v>
      </c>
      <c r="Q2093" s="15">
        <f>IFERROR(Table37[[#This Row],[Total]]/Table37[[#This Row],[Mins]]*Table37[[#This Row],[Adj mins]],0)</f>
        <v>0</v>
      </c>
      <c r="R2093" s="15">
        <v>0</v>
      </c>
      <c r="S2093" s="16" t="s">
        <v>374</v>
      </c>
      <c r="T2093" s="17">
        <v>2.7000000000000003E-2</v>
      </c>
      <c r="U2093" s="16">
        <v>0</v>
      </c>
      <c r="V2093" s="71">
        <v>0</v>
      </c>
      <c r="W2093" s="401" t="str">
        <f>IF(ISNA(MATCH($D2093,'My Squad'!$C$2:$C$16,0)),"","Yes")</f>
        <v/>
      </c>
    </row>
    <row r="2094" spans="1:23" ht="15.75" thickBot="1" x14ac:dyDescent="0.3">
      <c r="A2094" s="577">
        <v>541</v>
      </c>
      <c r="B2094" s="73">
        <v>13</v>
      </c>
      <c r="C2094" s="5" t="s">
        <v>33</v>
      </c>
      <c r="D2094" s="5" t="s">
        <v>75</v>
      </c>
      <c r="E2094" s="70" t="s">
        <v>15</v>
      </c>
      <c r="F2094" s="71">
        <v>6.5</v>
      </c>
      <c r="G2094" s="71">
        <v>1.272</v>
      </c>
      <c r="H2094" s="71">
        <v>0.61299999999999999</v>
      </c>
      <c r="I2094" s="71">
        <v>0</v>
      </c>
      <c r="J2094" s="71">
        <v>0</v>
      </c>
      <c r="K2094" s="71">
        <v>1.637</v>
      </c>
      <c r="L2094" s="71">
        <v>0.71099999999999997</v>
      </c>
      <c r="M2094" s="72">
        <v>4.2329999999999997</v>
      </c>
      <c r="N2094" s="23">
        <v>0.34353846153846146</v>
      </c>
      <c r="O2094" s="16">
        <v>85.290999999999997</v>
      </c>
      <c r="P2094" s="15">
        <v>90</v>
      </c>
      <c r="Q2094" s="15">
        <f>IFERROR(Table37[[#This Row],[Total]]/Table37[[#This Row],[Mins]]*Table37[[#This Row],[Adj mins]],0)</f>
        <v>4.4667080934682435</v>
      </c>
      <c r="R2094" s="15">
        <v>7.9</v>
      </c>
      <c r="S2094" s="16">
        <v>79</v>
      </c>
      <c r="T2094" s="17">
        <v>3.4000000000000002E-2</v>
      </c>
      <c r="U2094" s="16">
        <v>41</v>
      </c>
      <c r="V2094" s="71">
        <v>4.5999999999999996</v>
      </c>
      <c r="W2094" s="401" t="str">
        <f>IF(ISNA(MATCH($D2094,'My Squad'!$C$2:$C$16,0)),"","Yes")</f>
        <v/>
      </c>
    </row>
    <row r="2095" spans="1:23" ht="15.75" thickBot="1" x14ac:dyDescent="0.3">
      <c r="A2095" s="577">
        <v>73</v>
      </c>
      <c r="B2095" s="73">
        <v>14</v>
      </c>
      <c r="C2095" s="5" t="s">
        <v>35</v>
      </c>
      <c r="D2095" s="5" t="s">
        <v>147</v>
      </c>
      <c r="E2095" s="70" t="s">
        <v>16</v>
      </c>
      <c r="F2095" s="71">
        <v>4.3</v>
      </c>
      <c r="G2095" s="71">
        <v>0</v>
      </c>
      <c r="H2095" s="71">
        <v>0</v>
      </c>
      <c r="I2095" s="71">
        <v>4.7E-2</v>
      </c>
      <c r="J2095" s="71">
        <v>5.1999999999999998E-2</v>
      </c>
      <c r="K2095" s="71">
        <v>8.1000000000000003E-2</v>
      </c>
      <c r="L2095" s="71">
        <v>9.6666666666666672E-3</v>
      </c>
      <c r="M2095" s="72">
        <v>0.18966666666666668</v>
      </c>
      <c r="N2095" s="23">
        <v>-0.42100775193798451</v>
      </c>
      <c r="O2095" s="16">
        <v>4.0529999999999999</v>
      </c>
      <c r="P2095" s="15">
        <v>90</v>
      </c>
      <c r="Q2095" s="15">
        <f>IFERROR(Table37[[#This Row],[Total]]/Table37[[#This Row],[Mins]]*Table37[[#This Row],[Adj mins]],0)</f>
        <v>4.2116950407105849</v>
      </c>
      <c r="R2095" s="15">
        <v>2</v>
      </c>
      <c r="S2095" s="16">
        <v>0</v>
      </c>
      <c r="T2095" s="17">
        <v>1.1000000000000001E-2</v>
      </c>
      <c r="U2095" s="16">
        <v>7</v>
      </c>
      <c r="V2095" s="71">
        <v>3.5</v>
      </c>
      <c r="W2095" s="401" t="str">
        <f>IF(ISNA(MATCH($D2095,'My Squad'!$C$2:$C$16,0)),"","Yes")</f>
        <v/>
      </c>
    </row>
    <row r="2096" spans="1:23" ht="15.75" thickBot="1" x14ac:dyDescent="0.3">
      <c r="A2096" s="577">
        <v>15</v>
      </c>
      <c r="B2096" s="73">
        <v>14</v>
      </c>
      <c r="C2096" s="5" t="s">
        <v>35</v>
      </c>
      <c r="D2096" s="5" t="s">
        <v>130</v>
      </c>
      <c r="E2096" s="70" t="s">
        <v>16</v>
      </c>
      <c r="F2096" s="71">
        <v>5.6</v>
      </c>
      <c r="G2096" s="71">
        <v>0</v>
      </c>
      <c r="H2096" s="71">
        <v>7.0000000000000001E-3</v>
      </c>
      <c r="I2096" s="71">
        <v>1.0760000000000001</v>
      </c>
      <c r="J2096" s="71">
        <v>1.0786666666666667</v>
      </c>
      <c r="K2096" s="71">
        <v>1.8713333333333333</v>
      </c>
      <c r="L2096" s="71">
        <v>0.36166666666666669</v>
      </c>
      <c r="M2096" s="72">
        <v>4.3946666666666667</v>
      </c>
      <c r="N2096" s="23">
        <v>0.42761904761904768</v>
      </c>
      <c r="O2096" s="16">
        <v>85.336333333333329</v>
      </c>
      <c r="P2096" s="15">
        <v>90</v>
      </c>
      <c r="Q2096" s="15">
        <f>IFERROR(Table37[[#This Row],[Total]]/Table37[[#This Row],[Mins]]*Table37[[#This Row],[Adj mins]],0)</f>
        <v>4.6348370565097321</v>
      </c>
      <c r="R2096" s="15">
        <v>9</v>
      </c>
      <c r="S2096" s="16">
        <v>90</v>
      </c>
      <c r="T2096" s="17">
        <v>0.30399999999999999</v>
      </c>
      <c r="U2096" s="16">
        <v>37</v>
      </c>
      <c r="V2096" s="71">
        <v>4.0999999999999996</v>
      </c>
      <c r="W2096" s="401" t="str">
        <f>IF(ISNA(MATCH($D2096,'My Squad'!$C$2:$C$16,0)),"","Yes")</f>
        <v/>
      </c>
    </row>
    <row r="2097" spans="1:23" ht="15.75" thickBot="1" x14ac:dyDescent="0.3">
      <c r="A2097" s="577">
        <v>639</v>
      </c>
      <c r="B2097" s="73">
        <v>14</v>
      </c>
      <c r="C2097" s="5" t="s">
        <v>35</v>
      </c>
      <c r="D2097" s="5" t="s">
        <v>1491</v>
      </c>
      <c r="E2097" s="70" t="s">
        <v>16</v>
      </c>
      <c r="F2097" s="71">
        <v>4.5</v>
      </c>
      <c r="G2097" s="71">
        <v>0</v>
      </c>
      <c r="H2097" s="71">
        <v>0</v>
      </c>
      <c r="I2097" s="71">
        <v>7.0000000000000001E-3</v>
      </c>
      <c r="J2097" s="71">
        <v>5.6666666666666671E-3</v>
      </c>
      <c r="K2097" s="71">
        <v>9.6666666666666672E-3</v>
      </c>
      <c r="L2097" s="71">
        <v>1.3333333333333333E-3</v>
      </c>
      <c r="M2097" s="72">
        <v>2.3666666666666666E-2</v>
      </c>
      <c r="N2097" s="23">
        <v>-0.43918518518518518</v>
      </c>
      <c r="O2097" s="16">
        <v>0.45</v>
      </c>
      <c r="P2097" s="15">
        <v>90</v>
      </c>
      <c r="Q2097" s="15">
        <f>IFERROR(Table37[[#This Row],[Total]]/Table37[[#This Row],[Mins]]*Table37[[#This Row],[Adj mins]],0)</f>
        <v>4.7333333333333325</v>
      </c>
      <c r="R2097" s="15">
        <v>0</v>
      </c>
      <c r="S2097" s="16">
        <v>0</v>
      </c>
      <c r="T2097" s="17">
        <v>0</v>
      </c>
      <c r="U2097" s="16">
        <v>0</v>
      </c>
      <c r="V2097" s="71">
        <v>0</v>
      </c>
      <c r="W2097" s="401" t="str">
        <f>IF(ISNA(MATCH($D2097,'My Squad'!$C$2:$C$16,0)),"","Yes")</f>
        <v/>
      </c>
    </row>
    <row r="2098" spans="1:23" ht="15.75" thickBot="1" x14ac:dyDescent="0.3">
      <c r="A2098" s="577">
        <v>21</v>
      </c>
      <c r="B2098" s="73">
        <v>14</v>
      </c>
      <c r="C2098" s="5" t="s">
        <v>35</v>
      </c>
      <c r="D2098" s="5" t="s">
        <v>1492</v>
      </c>
      <c r="E2098" s="70" t="s">
        <v>14</v>
      </c>
      <c r="F2098" s="71">
        <v>4.3</v>
      </c>
      <c r="G2098" s="71">
        <v>0</v>
      </c>
      <c r="H2098" s="71">
        <v>0</v>
      </c>
      <c r="I2098" s="71">
        <v>0</v>
      </c>
      <c r="J2098" s="71">
        <v>0</v>
      </c>
      <c r="K2098" s="71">
        <v>0</v>
      </c>
      <c r="L2098" s="71">
        <v>0</v>
      </c>
      <c r="M2098" s="72">
        <v>0</v>
      </c>
      <c r="N2098" s="23">
        <v>-0.46511627906976744</v>
      </c>
      <c r="O2098" s="16">
        <v>0</v>
      </c>
      <c r="P2098" s="15">
        <v>90</v>
      </c>
      <c r="Q2098" s="15">
        <f>IFERROR(Table37[[#This Row],[Total]]/Table37[[#This Row],[Mins]]*Table37[[#This Row],[Adj mins]],0)</f>
        <v>0</v>
      </c>
      <c r="R2098" s="15">
        <v>0</v>
      </c>
      <c r="S2098" s="16" t="s">
        <v>374</v>
      </c>
      <c r="T2098" s="17">
        <v>0</v>
      </c>
      <c r="U2098" s="16">
        <v>0</v>
      </c>
      <c r="V2098" s="71">
        <v>0</v>
      </c>
      <c r="W2098" s="401" t="str">
        <f>IF(ISNA(MATCH($D2098,'My Squad'!$C$2:$C$16,0)),"","Yes")</f>
        <v/>
      </c>
    </row>
    <row r="2099" spans="1:23" ht="15.75" thickBot="1" x14ac:dyDescent="0.3">
      <c r="A2099" s="577">
        <v>578</v>
      </c>
      <c r="B2099" s="73">
        <v>14</v>
      </c>
      <c r="C2099" s="5" t="s">
        <v>35</v>
      </c>
      <c r="D2099" s="5" t="s">
        <v>603</v>
      </c>
      <c r="E2099" s="70" t="s">
        <v>14</v>
      </c>
      <c r="F2099" s="71">
        <v>5.8</v>
      </c>
      <c r="G2099" s="71">
        <v>0.128</v>
      </c>
      <c r="H2099" s="71">
        <v>0.10100000000000001</v>
      </c>
      <c r="I2099" s="71">
        <v>0.45099999999999996</v>
      </c>
      <c r="J2099" s="71">
        <v>0</v>
      </c>
      <c r="K2099" s="71">
        <v>0.72699999999999998</v>
      </c>
      <c r="L2099" s="71">
        <v>0.11033333333333334</v>
      </c>
      <c r="M2099" s="72">
        <v>1.5173333333333334</v>
      </c>
      <c r="N2099" s="23">
        <v>-8.3218390804597683E-2</v>
      </c>
      <c r="O2099" s="16">
        <v>36.360666666666667</v>
      </c>
      <c r="P2099" s="15">
        <v>90</v>
      </c>
      <c r="Q2099" s="15">
        <f>IFERROR(Table37[[#This Row],[Total]]/Table37[[#This Row],[Mins]]*Table37[[#This Row],[Adj mins]],0)</f>
        <v>3.7557067160484778</v>
      </c>
      <c r="R2099" s="15">
        <v>4.3</v>
      </c>
      <c r="S2099" s="16">
        <v>64</v>
      </c>
      <c r="T2099" s="17">
        <v>1.9E-2</v>
      </c>
      <c r="U2099" s="16">
        <v>14</v>
      </c>
      <c r="V2099" s="71">
        <v>2.2999999999999998</v>
      </c>
      <c r="W2099" s="401" t="str">
        <f>IF(ISNA(MATCH($D2099,'My Squad'!$C$2:$C$16,0)),"","Yes")</f>
        <v/>
      </c>
    </row>
    <row r="2100" spans="1:23" ht="15.75" thickBot="1" x14ac:dyDescent="0.3">
      <c r="A2100" s="577">
        <v>24</v>
      </c>
      <c r="B2100" s="73">
        <v>14</v>
      </c>
      <c r="C2100" s="5" t="s">
        <v>35</v>
      </c>
      <c r="D2100" s="5" t="s">
        <v>105</v>
      </c>
      <c r="E2100" s="70" t="s">
        <v>14</v>
      </c>
      <c r="F2100" s="71">
        <v>6.3</v>
      </c>
      <c r="G2100" s="71">
        <v>0.17199999999999999</v>
      </c>
      <c r="H2100" s="71">
        <v>0.2</v>
      </c>
      <c r="I2100" s="71">
        <v>1.0899999999999999</v>
      </c>
      <c r="J2100" s="71">
        <v>0</v>
      </c>
      <c r="K2100" s="71">
        <v>1.7569999999999999</v>
      </c>
      <c r="L2100" s="71">
        <v>0.16833333333333333</v>
      </c>
      <c r="M2100" s="72">
        <v>3.3873333333333333</v>
      </c>
      <c r="N2100" s="23">
        <v>0.22021164021164022</v>
      </c>
      <c r="O2100" s="16">
        <v>86.709000000000003</v>
      </c>
      <c r="P2100" s="15">
        <v>90</v>
      </c>
      <c r="Q2100" s="15">
        <f>IFERROR(Table37[[#This Row],[Total]]/Table37[[#This Row],[Mins]]*Table37[[#This Row],[Adj mins]],0)</f>
        <v>3.5158980036674392</v>
      </c>
      <c r="R2100" s="15">
        <v>6.5</v>
      </c>
      <c r="S2100" s="16">
        <v>84</v>
      </c>
      <c r="T2100" s="17">
        <v>4.2999999999999997E-2</v>
      </c>
      <c r="U2100" s="16">
        <v>25</v>
      </c>
      <c r="V2100" s="71">
        <v>3.6</v>
      </c>
      <c r="W2100" s="401" t="str">
        <f>IF(ISNA(MATCH($D2100,'My Squad'!$C$2:$C$16,0)),"","Yes")</f>
        <v/>
      </c>
    </row>
    <row r="2101" spans="1:23" ht="15.75" thickBot="1" x14ac:dyDescent="0.3">
      <c r="A2101" s="577">
        <v>3</v>
      </c>
      <c r="B2101" s="73">
        <v>14</v>
      </c>
      <c r="C2101" s="5" t="s">
        <v>35</v>
      </c>
      <c r="D2101" s="5" t="s">
        <v>604</v>
      </c>
      <c r="E2101" s="70" t="s">
        <v>14</v>
      </c>
      <c r="F2101" s="71">
        <v>6.3</v>
      </c>
      <c r="G2101" s="71">
        <v>0.85</v>
      </c>
      <c r="H2101" s="71">
        <v>0.106</v>
      </c>
      <c r="I2101" s="71">
        <v>0.94466666666666665</v>
      </c>
      <c r="J2101" s="71">
        <v>0</v>
      </c>
      <c r="K2101" s="71">
        <v>1.5396666666666667</v>
      </c>
      <c r="L2101" s="71">
        <v>0.32733333333333331</v>
      </c>
      <c r="M2101" s="72">
        <v>3.7676666666666665</v>
      </c>
      <c r="N2101" s="23">
        <v>0.28058201058201054</v>
      </c>
      <c r="O2101" s="16">
        <v>74.510666666666665</v>
      </c>
      <c r="P2101" s="15">
        <v>90</v>
      </c>
      <c r="Q2101" s="15">
        <f>IFERROR(Table37[[#This Row],[Total]]/Table37[[#This Row],[Mins]]*Table37[[#This Row],[Adj mins]],0)</f>
        <v>4.5508920423026682</v>
      </c>
      <c r="R2101" s="15">
        <v>8.6</v>
      </c>
      <c r="S2101" s="16">
        <v>86</v>
      </c>
      <c r="T2101" s="17">
        <v>0.255</v>
      </c>
      <c r="U2101" s="16">
        <v>41</v>
      </c>
      <c r="V2101" s="71">
        <v>4.5999999999999996</v>
      </c>
      <c r="W2101" s="401" t="str">
        <f>IF(ISNA(MATCH($D2101,'My Squad'!$C$2:$C$16,0)),"","Yes")</f>
        <v>Yes</v>
      </c>
    </row>
    <row r="2102" spans="1:23" ht="15.75" thickBot="1" x14ac:dyDescent="0.3">
      <c r="A2102" s="577">
        <v>8</v>
      </c>
      <c r="B2102" s="73">
        <v>14</v>
      </c>
      <c r="C2102" s="5" t="s">
        <v>35</v>
      </c>
      <c r="D2102" s="5" t="s">
        <v>231</v>
      </c>
      <c r="E2102" s="70" t="s">
        <v>14</v>
      </c>
      <c r="F2102" s="71">
        <v>4.8</v>
      </c>
      <c r="G2102" s="71">
        <v>0.01</v>
      </c>
      <c r="H2102" s="71">
        <v>5.0000000000000001E-3</v>
      </c>
      <c r="I2102" s="71">
        <v>3.9333333333333331E-2</v>
      </c>
      <c r="J2102" s="71">
        <v>0</v>
      </c>
      <c r="K2102" s="71">
        <v>7.2333333333333333E-2</v>
      </c>
      <c r="L2102" s="71">
        <v>5.0000000000000001E-3</v>
      </c>
      <c r="M2102" s="72">
        <v>0.13166666666666665</v>
      </c>
      <c r="N2102" s="23">
        <v>-0.38923611111111112</v>
      </c>
      <c r="O2102" s="16">
        <v>3.36</v>
      </c>
      <c r="P2102" s="15">
        <v>90</v>
      </c>
      <c r="Q2102" s="15">
        <f>IFERROR(Table37[[#This Row],[Total]]/Table37[[#This Row],[Mins]]*Table37[[#This Row],[Adj mins]],0)</f>
        <v>3.5267857142857144</v>
      </c>
      <c r="R2102" s="15">
        <v>1.1000000000000001</v>
      </c>
      <c r="S2102" s="16">
        <v>25</v>
      </c>
      <c r="T2102" s="17">
        <v>2E-3</v>
      </c>
      <c r="U2102" s="16">
        <v>3</v>
      </c>
      <c r="V2102" s="71">
        <v>0.8</v>
      </c>
      <c r="W2102" s="401" t="str">
        <f>IF(ISNA(MATCH($D2102,'My Squad'!$C$2:$C$16,0)),"","Yes")</f>
        <v/>
      </c>
    </row>
    <row r="2103" spans="1:23" ht="15.75" thickBot="1" x14ac:dyDescent="0.3">
      <c r="A2103" s="577">
        <v>6</v>
      </c>
      <c r="B2103" s="73">
        <v>14</v>
      </c>
      <c r="C2103" s="5" t="s">
        <v>35</v>
      </c>
      <c r="D2103" s="5" t="s">
        <v>291</v>
      </c>
      <c r="E2103" s="70" t="s">
        <v>14</v>
      </c>
      <c r="F2103" s="71">
        <v>5.5</v>
      </c>
      <c r="G2103" s="71">
        <v>0.23200000000000001</v>
      </c>
      <c r="H2103" s="71">
        <v>0.22700000000000001</v>
      </c>
      <c r="I2103" s="71">
        <v>0.65266666666666662</v>
      </c>
      <c r="J2103" s="71">
        <v>0</v>
      </c>
      <c r="K2103" s="71">
        <v>0.84133333333333349</v>
      </c>
      <c r="L2103" s="71">
        <v>0.12066666666666667</v>
      </c>
      <c r="M2103" s="72">
        <v>2.0736666666666665</v>
      </c>
      <c r="N2103" s="23">
        <v>1.3393939393939373E-2</v>
      </c>
      <c r="O2103" s="16">
        <v>52.216333333333331</v>
      </c>
      <c r="P2103" s="15">
        <v>90</v>
      </c>
      <c r="Q2103" s="15">
        <f>IFERROR(Table37[[#This Row],[Total]]/Table37[[#This Row],[Mins]]*Table37[[#This Row],[Adj mins]],0)</f>
        <v>3.5741690020363999</v>
      </c>
      <c r="R2103" s="15">
        <v>5.8</v>
      </c>
      <c r="S2103" s="16">
        <v>75</v>
      </c>
      <c r="T2103" s="17">
        <v>1.2E-2</v>
      </c>
      <c r="U2103" s="16">
        <v>21</v>
      </c>
      <c r="V2103" s="71">
        <v>3</v>
      </c>
      <c r="W2103" s="401" t="str">
        <f>IF(ISNA(MATCH($D2103,'My Squad'!$C$2:$C$16,0)),"","Yes")</f>
        <v/>
      </c>
    </row>
    <row r="2104" spans="1:23" ht="15.75" thickBot="1" x14ac:dyDescent="0.3">
      <c r="A2104" s="577">
        <v>25</v>
      </c>
      <c r="B2104" s="73">
        <v>14</v>
      </c>
      <c r="C2104" s="5" t="s">
        <v>35</v>
      </c>
      <c r="D2104" s="5" t="s">
        <v>117</v>
      </c>
      <c r="E2104" s="70" t="s">
        <v>14</v>
      </c>
      <c r="F2104" s="71">
        <v>4.8</v>
      </c>
      <c r="G2104" s="71">
        <v>5.8000000000000003E-2</v>
      </c>
      <c r="H2104" s="71">
        <v>0.10100000000000001</v>
      </c>
      <c r="I2104" s="71">
        <v>0.22166666666666668</v>
      </c>
      <c r="J2104" s="71">
        <v>0</v>
      </c>
      <c r="K2104" s="71">
        <v>0.35</v>
      </c>
      <c r="L2104" s="71">
        <v>8.2000000000000003E-2</v>
      </c>
      <c r="M2104" s="72">
        <v>0.81266666666666665</v>
      </c>
      <c r="N2104" s="23">
        <v>-0.24736111111111111</v>
      </c>
      <c r="O2104" s="16">
        <v>16.978999999999999</v>
      </c>
      <c r="P2104" s="15">
        <v>90</v>
      </c>
      <c r="Q2104" s="15">
        <f>IFERROR(Table37[[#This Row],[Total]]/Table37[[#This Row],[Mins]]*Table37[[#This Row],[Adj mins]],0)</f>
        <v>4.3076741857588789</v>
      </c>
      <c r="R2104" s="15">
        <v>0.9</v>
      </c>
      <c r="S2104" s="16">
        <v>40</v>
      </c>
      <c r="T2104" s="17">
        <v>0.01</v>
      </c>
      <c r="U2104" s="16">
        <v>7</v>
      </c>
      <c r="V2104" s="71">
        <v>3.5</v>
      </c>
      <c r="W2104" s="401" t="str">
        <f>IF(ISNA(MATCH($D2104,'My Squad'!$C$2:$C$16,0)),"","Yes")</f>
        <v/>
      </c>
    </row>
    <row r="2105" spans="1:23" ht="15.75" thickBot="1" x14ac:dyDescent="0.3">
      <c r="A2105" s="577">
        <v>22</v>
      </c>
      <c r="B2105" s="73">
        <v>14</v>
      </c>
      <c r="C2105" s="5" t="s">
        <v>35</v>
      </c>
      <c r="D2105" s="5" t="s">
        <v>292</v>
      </c>
      <c r="E2105" s="70" t="s">
        <v>14</v>
      </c>
      <c r="F2105" s="71">
        <v>4.8</v>
      </c>
      <c r="G2105" s="71">
        <v>0</v>
      </c>
      <c r="H2105" s="71">
        <v>0</v>
      </c>
      <c r="I2105" s="71">
        <v>0</v>
      </c>
      <c r="J2105" s="71">
        <v>0</v>
      </c>
      <c r="K2105" s="71">
        <v>0</v>
      </c>
      <c r="L2105" s="71">
        <v>0</v>
      </c>
      <c r="M2105" s="72">
        <v>0</v>
      </c>
      <c r="N2105" s="23">
        <v>-0.41666666666666669</v>
      </c>
      <c r="O2105" s="16">
        <v>0</v>
      </c>
      <c r="P2105" s="15">
        <v>90</v>
      </c>
      <c r="Q2105" s="15">
        <f>IFERROR(Table37[[#This Row],[Total]]/Table37[[#This Row],[Mins]]*Table37[[#This Row],[Adj mins]],0)</f>
        <v>0</v>
      </c>
      <c r="R2105" s="15">
        <v>0.1</v>
      </c>
      <c r="S2105" s="16">
        <v>7</v>
      </c>
      <c r="T2105" s="17">
        <v>0</v>
      </c>
      <c r="U2105" s="16">
        <v>1</v>
      </c>
      <c r="V2105" s="71">
        <v>1</v>
      </c>
      <c r="W2105" s="401" t="str">
        <f>IF(ISNA(MATCH($D2105,'My Squad'!$C$2:$C$16,0)),"","Yes")</f>
        <v/>
      </c>
    </row>
    <row r="2106" spans="1:23" ht="15.75" thickBot="1" x14ac:dyDescent="0.3">
      <c r="A2106" s="577">
        <v>18</v>
      </c>
      <c r="B2106" s="73">
        <v>14</v>
      </c>
      <c r="C2106" s="5" t="s">
        <v>35</v>
      </c>
      <c r="D2106" s="5" t="s">
        <v>127</v>
      </c>
      <c r="E2106" s="70" t="s">
        <v>14</v>
      </c>
      <c r="F2106" s="71">
        <v>6</v>
      </c>
      <c r="G2106" s="71">
        <v>0.112</v>
      </c>
      <c r="H2106" s="71">
        <v>5.7000000000000002E-2</v>
      </c>
      <c r="I2106" s="71">
        <v>1.0966666666666667</v>
      </c>
      <c r="J2106" s="71">
        <v>0</v>
      </c>
      <c r="K2106" s="71">
        <v>1.8036666666666668</v>
      </c>
      <c r="L2106" s="71">
        <v>0.20699999999999999</v>
      </c>
      <c r="M2106" s="72">
        <v>3.2763333333333335</v>
      </c>
      <c r="N2106" s="23">
        <v>0.21272222222222226</v>
      </c>
      <c r="O2106" s="16">
        <v>88.072999999999993</v>
      </c>
      <c r="P2106" s="15">
        <v>90</v>
      </c>
      <c r="Q2106" s="15">
        <f>IFERROR(Table37[[#This Row],[Total]]/Table37[[#This Row],[Mins]]*Table37[[#This Row],[Adj mins]],0)</f>
        <v>3.3480181213311693</v>
      </c>
      <c r="R2106" s="15">
        <v>7.3</v>
      </c>
      <c r="S2106" s="16">
        <v>82</v>
      </c>
      <c r="T2106" s="17">
        <v>0.23100000000000001</v>
      </c>
      <c r="U2106" s="16">
        <v>19</v>
      </c>
      <c r="V2106" s="71">
        <v>2.4</v>
      </c>
      <c r="W2106" s="401" t="str">
        <f>IF(ISNA(MATCH($D2106,'My Squad'!$C$2:$C$16,0)),"","Yes")</f>
        <v/>
      </c>
    </row>
    <row r="2107" spans="1:23" ht="15.75" thickBot="1" x14ac:dyDescent="0.3">
      <c r="A2107" s="577">
        <v>17</v>
      </c>
      <c r="B2107" s="73">
        <v>14</v>
      </c>
      <c r="C2107" s="5" t="s">
        <v>35</v>
      </c>
      <c r="D2107" s="5" t="s">
        <v>36</v>
      </c>
      <c r="E2107" s="70" t="s">
        <v>13</v>
      </c>
      <c r="F2107" s="71">
        <v>10</v>
      </c>
      <c r="G2107" s="71">
        <v>2.02</v>
      </c>
      <c r="H2107" s="71">
        <v>1.0569999999999999</v>
      </c>
      <c r="I2107" s="71">
        <v>0.31900000000000001</v>
      </c>
      <c r="J2107" s="71">
        <v>0</v>
      </c>
      <c r="K2107" s="71">
        <v>1.5886666666666667</v>
      </c>
      <c r="L2107" s="71">
        <v>0.80933333333333335</v>
      </c>
      <c r="M2107" s="72">
        <v>5.7939999999999996</v>
      </c>
      <c r="N2107" s="23">
        <v>0.37939999999999996</v>
      </c>
      <c r="O2107" s="16">
        <v>80.63133333333333</v>
      </c>
      <c r="P2107" s="15">
        <v>90</v>
      </c>
      <c r="Q2107" s="15">
        <f>IFERROR(Table37[[#This Row],[Total]]/Table37[[#This Row],[Mins]]*Table37[[#This Row],[Adj mins]],0)</f>
        <v>6.4672129114405488</v>
      </c>
      <c r="R2107" s="15">
        <v>7.2</v>
      </c>
      <c r="S2107" s="16">
        <v>81</v>
      </c>
      <c r="T2107" s="17">
        <v>0.23100000000000001</v>
      </c>
      <c r="U2107" s="16">
        <v>63</v>
      </c>
      <c r="V2107" s="71">
        <v>7.9</v>
      </c>
      <c r="W2107" s="401" t="str">
        <f>IF(ISNA(MATCH($D2107,'My Squad'!$C$2:$C$16,0)),"","Yes")</f>
        <v/>
      </c>
    </row>
    <row r="2108" spans="1:23" ht="15.75" thickBot="1" x14ac:dyDescent="0.3">
      <c r="A2108" s="577">
        <v>16</v>
      </c>
      <c r="B2108" s="73">
        <v>14</v>
      </c>
      <c r="C2108" s="5" t="s">
        <v>35</v>
      </c>
      <c r="D2108" s="5" t="s">
        <v>142</v>
      </c>
      <c r="E2108" s="70" t="s">
        <v>13</v>
      </c>
      <c r="F2108" s="71">
        <v>6.3</v>
      </c>
      <c r="G2108" s="71">
        <v>0.27500000000000002</v>
      </c>
      <c r="H2108" s="71">
        <v>0.624</v>
      </c>
      <c r="I2108" s="71">
        <v>0.33600000000000002</v>
      </c>
      <c r="J2108" s="71">
        <v>0</v>
      </c>
      <c r="K2108" s="71">
        <v>1.7046666666666666</v>
      </c>
      <c r="L2108" s="71">
        <v>0.14066666666666666</v>
      </c>
      <c r="M2108" s="72">
        <v>3.0803333333333334</v>
      </c>
      <c r="N2108" s="23">
        <v>0.17148148148148148</v>
      </c>
      <c r="O2108" s="16">
        <v>84.970333333333329</v>
      </c>
      <c r="P2108" s="15">
        <v>90</v>
      </c>
      <c r="Q2108" s="15">
        <f>IFERROR(Table37[[#This Row],[Total]]/Table37[[#This Row],[Mins]]*Table37[[#This Row],[Adj mins]],0)</f>
        <v>3.2626681469218672</v>
      </c>
      <c r="R2108" s="15">
        <v>7.5</v>
      </c>
      <c r="S2108" s="16">
        <v>84</v>
      </c>
      <c r="T2108" s="17">
        <v>2.8999999999999998E-2</v>
      </c>
      <c r="U2108" s="16">
        <v>15</v>
      </c>
      <c r="V2108" s="71">
        <v>1.9</v>
      </c>
      <c r="W2108" s="401" t="str">
        <f>IF(ISNA(MATCH($D2108,'My Squad'!$C$2:$C$16,0)),"","Yes")</f>
        <v/>
      </c>
    </row>
    <row r="2109" spans="1:23" ht="15.75" thickBot="1" x14ac:dyDescent="0.3">
      <c r="A2109" s="577">
        <v>7</v>
      </c>
      <c r="B2109" s="73">
        <v>14</v>
      </c>
      <c r="C2109" s="5" t="s">
        <v>35</v>
      </c>
      <c r="D2109" s="5" t="s">
        <v>241</v>
      </c>
      <c r="E2109" s="70" t="s">
        <v>13</v>
      </c>
      <c r="F2109" s="71">
        <v>4.8</v>
      </c>
      <c r="G2109" s="71">
        <v>5.0000000000000001E-3</v>
      </c>
      <c r="H2109" s="71">
        <v>1.0999999999999999E-2</v>
      </c>
      <c r="I2109" s="71">
        <v>1.0999999999999999E-2</v>
      </c>
      <c r="J2109" s="71">
        <v>0</v>
      </c>
      <c r="K2109" s="71">
        <v>5.4333333333333331E-2</v>
      </c>
      <c r="L2109" s="71">
        <v>2.6666666666666666E-3</v>
      </c>
      <c r="M2109" s="72">
        <v>8.4000000000000005E-2</v>
      </c>
      <c r="N2109" s="23">
        <v>-0.39916666666666667</v>
      </c>
      <c r="O2109" s="16">
        <v>2.6533333333333333</v>
      </c>
      <c r="P2109" s="15">
        <v>90</v>
      </c>
      <c r="Q2109" s="15">
        <f>IFERROR(Table37[[#This Row],[Total]]/Table37[[#This Row],[Mins]]*Table37[[#This Row],[Adj mins]],0)</f>
        <v>2.8492462311557794</v>
      </c>
      <c r="R2109" s="15">
        <v>1.7</v>
      </c>
      <c r="S2109" s="16">
        <v>75</v>
      </c>
      <c r="T2109" s="17">
        <v>3.0000000000000001E-3</v>
      </c>
      <c r="U2109" s="16">
        <v>4</v>
      </c>
      <c r="V2109" s="71">
        <v>2</v>
      </c>
      <c r="W2109" s="401" t="str">
        <f>IF(ISNA(MATCH($D2109,'My Squad'!$C$2:$C$16,0)),"","Yes")</f>
        <v/>
      </c>
    </row>
    <row r="2110" spans="1:23" ht="15.75" thickBot="1" x14ac:dyDescent="0.3">
      <c r="A2110" s="577">
        <v>633</v>
      </c>
      <c r="B2110" s="73">
        <v>14</v>
      </c>
      <c r="C2110" s="5" t="s">
        <v>35</v>
      </c>
      <c r="D2110" s="5" t="s">
        <v>1493</v>
      </c>
      <c r="E2110" s="70" t="s">
        <v>13</v>
      </c>
      <c r="F2110" s="71">
        <v>6</v>
      </c>
      <c r="G2110" s="71">
        <v>0.12833333333333333</v>
      </c>
      <c r="H2110" s="71">
        <v>6.7000000000000004E-2</v>
      </c>
      <c r="I2110" s="71">
        <v>5.0333333333333334E-2</v>
      </c>
      <c r="J2110" s="71">
        <v>0</v>
      </c>
      <c r="K2110" s="71">
        <v>0.2523333333333333</v>
      </c>
      <c r="L2110" s="71">
        <v>3.7333333333333336E-2</v>
      </c>
      <c r="M2110" s="72">
        <v>0.53533333333333333</v>
      </c>
      <c r="N2110" s="23">
        <v>-0.24411111111111108</v>
      </c>
      <c r="O2110" s="16">
        <v>12.863333333333333</v>
      </c>
      <c r="P2110" s="15">
        <v>90</v>
      </c>
      <c r="Q2110" s="15">
        <f>IFERROR(Table37[[#This Row],[Total]]/Table37[[#This Row],[Mins]]*Table37[[#This Row],[Adj mins]],0)</f>
        <v>3.7455299300336873</v>
      </c>
      <c r="R2110" s="15">
        <v>2.2000000000000002</v>
      </c>
      <c r="S2110" s="16">
        <v>67</v>
      </c>
      <c r="T2110" s="17">
        <v>1E-3</v>
      </c>
      <c r="U2110" s="16">
        <v>11</v>
      </c>
      <c r="V2110" s="71">
        <v>3.7</v>
      </c>
      <c r="W2110" s="401" t="str">
        <f>IF(ISNA(MATCH($D2110,'My Squad'!$C$2:$C$16,0)),"","Yes")</f>
        <v/>
      </c>
    </row>
    <row r="2111" spans="1:23" ht="15.75" thickBot="1" x14ac:dyDescent="0.3">
      <c r="A2111" s="577">
        <v>23</v>
      </c>
      <c r="B2111" s="73">
        <v>14</v>
      </c>
      <c r="C2111" s="5" t="s">
        <v>35</v>
      </c>
      <c r="D2111" s="5" t="s">
        <v>224</v>
      </c>
      <c r="E2111" s="70" t="s">
        <v>13</v>
      </c>
      <c r="F2111" s="71">
        <v>6.9</v>
      </c>
      <c r="G2111" s="71">
        <v>0.67833333333333334</v>
      </c>
      <c r="H2111" s="71">
        <v>0.192</v>
      </c>
      <c r="I2111" s="71">
        <v>0.12133333333333333</v>
      </c>
      <c r="J2111" s="71">
        <v>0</v>
      </c>
      <c r="K2111" s="71">
        <v>0.65533333333333332</v>
      </c>
      <c r="L2111" s="71">
        <v>0.17</v>
      </c>
      <c r="M2111" s="72">
        <v>1.8169999999999999</v>
      </c>
      <c r="N2111" s="23">
        <v>-2.6521739130434787E-2</v>
      </c>
      <c r="O2111" s="16">
        <v>31.347666666666665</v>
      </c>
      <c r="P2111" s="15">
        <v>90</v>
      </c>
      <c r="Q2111" s="15">
        <f>IFERROR(Table37[[#This Row],[Total]]/Table37[[#This Row],[Mins]]*Table37[[#This Row],[Adj mins]],0)</f>
        <v>5.216656210456919</v>
      </c>
      <c r="R2111" s="15">
        <v>5.4</v>
      </c>
      <c r="S2111" s="16">
        <v>54</v>
      </c>
      <c r="T2111" s="17">
        <v>2.5000000000000001E-2</v>
      </c>
      <c r="U2111" s="16">
        <v>28</v>
      </c>
      <c r="V2111" s="71">
        <v>3.1</v>
      </c>
      <c r="W2111" s="401" t="str">
        <f>IF(ISNA(MATCH($D2111,'My Squad'!$C$2:$C$16,0)),"","Yes")</f>
        <v/>
      </c>
    </row>
    <row r="2112" spans="1:23" ht="15.75" thickBot="1" x14ac:dyDescent="0.3">
      <c r="A2112" s="577">
        <v>13</v>
      </c>
      <c r="B2112" s="73">
        <v>14</v>
      </c>
      <c r="C2112" s="5" t="s">
        <v>35</v>
      </c>
      <c r="D2112" s="5" t="s">
        <v>70</v>
      </c>
      <c r="E2112" s="70" t="s">
        <v>13</v>
      </c>
      <c r="F2112" s="71">
        <v>8.1999999999999993</v>
      </c>
      <c r="G2112" s="71">
        <v>1.3283333333333334</v>
      </c>
      <c r="H2112" s="71">
        <v>0.97599999999999998</v>
      </c>
      <c r="I2112" s="71">
        <v>0.33400000000000002</v>
      </c>
      <c r="J2112" s="71">
        <v>0</v>
      </c>
      <c r="K2112" s="71">
        <v>1.7713333333333334</v>
      </c>
      <c r="L2112" s="71">
        <v>0.54333333333333333</v>
      </c>
      <c r="M2112" s="72">
        <v>4.9530000000000003</v>
      </c>
      <c r="N2112" s="23">
        <v>0.36012195121951224</v>
      </c>
      <c r="O2112" s="16">
        <v>84.504333333333335</v>
      </c>
      <c r="P2112" s="15">
        <v>90</v>
      </c>
      <c r="Q2112" s="15">
        <f>IFERROR(Table37[[#This Row],[Total]]/Table37[[#This Row],[Mins]]*Table37[[#This Row],[Adj mins]],0)</f>
        <v>5.275114096712989</v>
      </c>
      <c r="R2112" s="15">
        <v>2.8</v>
      </c>
      <c r="S2112" s="16">
        <v>84</v>
      </c>
      <c r="T2112" s="17">
        <v>3.2000000000000001E-2</v>
      </c>
      <c r="U2112" s="16">
        <v>7</v>
      </c>
      <c r="V2112" s="71">
        <v>2.2999999999999998</v>
      </c>
      <c r="W2112" s="401" t="str">
        <f>IF(ISNA(MATCH($D2112,'My Squad'!$C$2:$C$16,0)),"","Yes")</f>
        <v/>
      </c>
    </row>
    <row r="2113" spans="1:23" ht="15.75" thickBot="1" x14ac:dyDescent="0.3">
      <c r="A2113" s="577">
        <v>9</v>
      </c>
      <c r="B2113" s="73">
        <v>14</v>
      </c>
      <c r="C2113" s="5" t="s">
        <v>35</v>
      </c>
      <c r="D2113" s="5" t="s">
        <v>102</v>
      </c>
      <c r="E2113" s="70" t="s">
        <v>13</v>
      </c>
      <c r="F2113" s="71">
        <v>7</v>
      </c>
      <c r="G2113" s="71">
        <v>1.0816666666666668</v>
      </c>
      <c r="H2113" s="71">
        <v>0.57699999999999996</v>
      </c>
      <c r="I2113" s="71">
        <v>0.22733333333333333</v>
      </c>
      <c r="J2113" s="71">
        <v>0</v>
      </c>
      <c r="K2113" s="71">
        <v>1.1936666666666667</v>
      </c>
      <c r="L2113" s="71">
        <v>0.31933333333333336</v>
      </c>
      <c r="M2113" s="72">
        <v>3.399</v>
      </c>
      <c r="N2113" s="23">
        <v>0.19985714285714287</v>
      </c>
      <c r="O2113" s="16">
        <v>56.227333333333334</v>
      </c>
      <c r="P2113" s="15">
        <v>90</v>
      </c>
      <c r="Q2113" s="15">
        <f>IFERROR(Table37[[#This Row],[Total]]/Table37[[#This Row],[Mins]]*Table37[[#This Row],[Adj mins]],0)</f>
        <v>5.4405923572165378</v>
      </c>
      <c r="R2113" s="15">
        <v>6.1</v>
      </c>
      <c r="S2113" s="16">
        <v>61</v>
      </c>
      <c r="T2113" s="17">
        <v>0.04</v>
      </c>
      <c r="U2113" s="16">
        <v>37</v>
      </c>
      <c r="V2113" s="71">
        <v>4.0999999999999996</v>
      </c>
      <c r="W2113" s="401" t="str">
        <f>IF(ISNA(MATCH($D2113,'My Squad'!$C$2:$C$16,0)),"","Yes")</f>
        <v/>
      </c>
    </row>
    <row r="2114" spans="1:23" ht="15.75" thickBot="1" x14ac:dyDescent="0.3">
      <c r="A2114" s="577">
        <v>20</v>
      </c>
      <c r="B2114" s="73">
        <v>14</v>
      </c>
      <c r="C2114" s="5" t="s">
        <v>35</v>
      </c>
      <c r="D2114" s="5" t="s">
        <v>294</v>
      </c>
      <c r="E2114" s="70" t="s">
        <v>13</v>
      </c>
      <c r="F2114" s="71">
        <v>5</v>
      </c>
      <c r="G2114" s="71">
        <v>0.28999999999999998</v>
      </c>
      <c r="H2114" s="71">
        <v>0.25900000000000001</v>
      </c>
      <c r="I2114" s="71">
        <v>0.32066666666666666</v>
      </c>
      <c r="J2114" s="71">
        <v>0</v>
      </c>
      <c r="K2114" s="71">
        <v>1.5833333333333333</v>
      </c>
      <c r="L2114" s="71">
        <v>0.115</v>
      </c>
      <c r="M2114" s="72">
        <v>2.5680000000000001</v>
      </c>
      <c r="N2114" s="23">
        <v>0.11360000000000001</v>
      </c>
      <c r="O2114" s="16">
        <v>80.848333333333329</v>
      </c>
      <c r="P2114" s="15">
        <v>90</v>
      </c>
      <c r="Q2114" s="15">
        <f>IFERROR(Table37[[#This Row],[Total]]/Table37[[#This Row],[Mins]]*Table37[[#This Row],[Adj mins]],0)</f>
        <v>2.8586860170277686</v>
      </c>
      <c r="R2114" s="15">
        <v>8.9</v>
      </c>
      <c r="S2114" s="16">
        <v>89</v>
      </c>
      <c r="T2114" s="17">
        <v>1.2E-2</v>
      </c>
      <c r="U2114" s="16">
        <v>27</v>
      </c>
      <c r="V2114" s="71">
        <v>3</v>
      </c>
      <c r="W2114" s="401" t="str">
        <f>IF(ISNA(MATCH($D2114,'My Squad'!$C$2:$C$16,0)),"","Yes")</f>
        <v/>
      </c>
    </row>
    <row r="2115" spans="1:23" ht="15.75" thickBot="1" x14ac:dyDescent="0.3">
      <c r="A2115" s="577">
        <v>186</v>
      </c>
      <c r="B2115" s="73">
        <v>14</v>
      </c>
      <c r="C2115" s="5" t="s">
        <v>35</v>
      </c>
      <c r="D2115" s="5" t="s">
        <v>96</v>
      </c>
      <c r="E2115" s="70" t="s">
        <v>13</v>
      </c>
      <c r="F2115" s="71">
        <v>6.7</v>
      </c>
      <c r="G2115" s="71">
        <v>0.27833333333333332</v>
      </c>
      <c r="H2115" s="71">
        <v>0.108</v>
      </c>
      <c r="I2115" s="71">
        <v>5.4666666666666669E-2</v>
      </c>
      <c r="J2115" s="71">
        <v>0</v>
      </c>
      <c r="K2115" s="71">
        <v>0.28333333333333333</v>
      </c>
      <c r="L2115" s="71">
        <v>6.3333333333333339E-2</v>
      </c>
      <c r="M2115" s="72">
        <v>0.78766666666666663</v>
      </c>
      <c r="N2115" s="23">
        <v>-0.18094527363184082</v>
      </c>
      <c r="O2115" s="16">
        <v>13.994666666666667</v>
      </c>
      <c r="P2115" s="15">
        <v>90</v>
      </c>
      <c r="Q2115" s="15">
        <f>IFERROR(Table37[[#This Row],[Total]]/Table37[[#This Row],[Mins]]*Table37[[#This Row],[Adj mins]],0)</f>
        <v>5.065501143292682</v>
      </c>
      <c r="R2115" s="15">
        <v>1.4</v>
      </c>
      <c r="S2115" s="16">
        <v>31</v>
      </c>
      <c r="T2115" s="17">
        <v>0.01</v>
      </c>
      <c r="U2115" s="16">
        <v>4</v>
      </c>
      <c r="V2115" s="71">
        <v>1</v>
      </c>
      <c r="W2115" s="401" t="str">
        <f>IF(ISNA(MATCH($D2115,'My Squad'!$C$2:$C$16,0)),"","Yes")</f>
        <v/>
      </c>
    </row>
    <row r="2116" spans="1:23" ht="15.75" thickBot="1" x14ac:dyDescent="0.3">
      <c r="A2116" s="577">
        <v>4</v>
      </c>
      <c r="B2116" s="73">
        <v>14</v>
      </c>
      <c r="C2116" s="5" t="s">
        <v>35</v>
      </c>
      <c r="D2116" s="5" t="s">
        <v>113</v>
      </c>
      <c r="E2116" s="70" t="s">
        <v>15</v>
      </c>
      <c r="F2116" s="71">
        <v>8.1999999999999993</v>
      </c>
      <c r="G2116" s="71">
        <v>1.7933333333333332</v>
      </c>
      <c r="H2116" s="71">
        <v>0.52200000000000002</v>
      </c>
      <c r="I2116" s="71">
        <v>0</v>
      </c>
      <c r="J2116" s="71">
        <v>0</v>
      </c>
      <c r="K2116" s="71">
        <v>1.6636666666666668</v>
      </c>
      <c r="L2116" s="71">
        <v>0.66066666666666662</v>
      </c>
      <c r="M2116" s="72">
        <v>4.6396666666666668</v>
      </c>
      <c r="N2116" s="23">
        <v>0.3219105691056911</v>
      </c>
      <c r="O2116" s="16">
        <v>85.105000000000004</v>
      </c>
      <c r="P2116" s="15">
        <v>90</v>
      </c>
      <c r="Q2116" s="15">
        <f>IFERROR(Table37[[#This Row],[Total]]/Table37[[#This Row],[Mins]]*Table37[[#This Row],[Adj mins]],0)</f>
        <v>4.9065272310675043</v>
      </c>
      <c r="R2116" s="15">
        <v>9</v>
      </c>
      <c r="S2116" s="16">
        <v>90</v>
      </c>
      <c r="T2116" s="17">
        <v>0.161</v>
      </c>
      <c r="U2116" s="16">
        <v>44</v>
      </c>
      <c r="V2116" s="71">
        <v>4.9000000000000004</v>
      </c>
      <c r="W2116" s="401" t="str">
        <f>IF(ISNA(MATCH($D2116,'My Squad'!$C$2:$C$16,0)),"","Yes")</f>
        <v/>
      </c>
    </row>
    <row r="2117" spans="1:23" ht="15.75" thickBot="1" x14ac:dyDescent="0.3">
      <c r="A2117" s="577">
        <v>2</v>
      </c>
      <c r="B2117" s="73">
        <v>14</v>
      </c>
      <c r="C2117" s="5" t="s">
        <v>35</v>
      </c>
      <c r="D2117" s="5" t="s">
        <v>79</v>
      </c>
      <c r="E2117" s="70" t="s">
        <v>15</v>
      </c>
      <c r="F2117" s="71">
        <v>6.8</v>
      </c>
      <c r="G2117" s="71">
        <v>0.10133333333333333</v>
      </c>
      <c r="H2117" s="71">
        <v>3.6999999999999998E-2</v>
      </c>
      <c r="I2117" s="71">
        <v>0</v>
      </c>
      <c r="J2117" s="71">
        <v>0</v>
      </c>
      <c r="K2117" s="71">
        <v>9.2666666666666675E-2</v>
      </c>
      <c r="L2117" s="71">
        <v>4.1666666666666664E-2</v>
      </c>
      <c r="M2117" s="72">
        <v>0.27266666666666667</v>
      </c>
      <c r="N2117" s="23">
        <v>-0.25401960784313726</v>
      </c>
      <c r="O2117" s="16">
        <v>4.791666666666667</v>
      </c>
      <c r="P2117" s="15">
        <v>90</v>
      </c>
      <c r="Q2117" s="15">
        <f>IFERROR(Table37[[#This Row],[Total]]/Table37[[#This Row],[Mins]]*Table37[[#This Row],[Adj mins]],0)</f>
        <v>5.1213913043478261</v>
      </c>
      <c r="R2117" s="15">
        <v>1.1000000000000001</v>
      </c>
      <c r="S2117" s="16">
        <v>14</v>
      </c>
      <c r="T2117" s="17">
        <v>9.0000000000000011E-3</v>
      </c>
      <c r="U2117" s="16">
        <v>4</v>
      </c>
      <c r="V2117" s="71">
        <v>0.6</v>
      </c>
      <c r="W2117" s="401" t="str">
        <f>IF(ISNA(MATCH($D2117,'My Squad'!$C$2:$C$16,0)),"","Yes")</f>
        <v/>
      </c>
    </row>
    <row r="2118" spans="1:23" ht="15.75" thickBot="1" x14ac:dyDescent="0.3">
      <c r="A2118" s="577">
        <v>47</v>
      </c>
      <c r="B2118" s="73">
        <v>14</v>
      </c>
      <c r="C2118" s="5" t="s">
        <v>61</v>
      </c>
      <c r="D2118" s="5" t="s">
        <v>135</v>
      </c>
      <c r="E2118" s="70" t="s">
        <v>16</v>
      </c>
      <c r="F2118" s="71">
        <v>5</v>
      </c>
      <c r="G2118" s="71">
        <v>0</v>
      </c>
      <c r="H2118" s="71">
        <v>0</v>
      </c>
      <c r="I2118" s="71">
        <v>0.83400000000000007</v>
      </c>
      <c r="J2118" s="71">
        <v>0.56999999999999995</v>
      </c>
      <c r="K2118" s="71">
        <v>1.8233333333333333</v>
      </c>
      <c r="L2118" s="71">
        <v>0.23766666666666666</v>
      </c>
      <c r="M2118" s="72">
        <v>3.4649999999999999</v>
      </c>
      <c r="N2118" s="23">
        <v>0.29299999999999998</v>
      </c>
      <c r="O2118" s="16">
        <v>85.769333333333336</v>
      </c>
      <c r="P2118" s="15">
        <v>90</v>
      </c>
      <c r="Q2118" s="15">
        <f>IFERROR(Table37[[#This Row],[Total]]/Table37[[#This Row],[Mins]]*Table37[[#This Row],[Adj mins]],0)</f>
        <v>3.6359149346308701</v>
      </c>
      <c r="R2118" s="15">
        <v>9</v>
      </c>
      <c r="S2118" s="16">
        <v>90</v>
      </c>
      <c r="T2118" s="17">
        <v>0.13800000000000001</v>
      </c>
      <c r="U2118" s="16">
        <v>30</v>
      </c>
      <c r="V2118" s="71">
        <v>3.3</v>
      </c>
      <c r="W2118" s="401" t="str">
        <f>IF(ISNA(MATCH($D2118,'My Squad'!$C$2:$C$16,0)),"","Yes")</f>
        <v/>
      </c>
    </row>
    <row r="2119" spans="1:23" ht="15.75" thickBot="1" x14ac:dyDescent="0.3">
      <c r="A2119" s="577">
        <v>39</v>
      </c>
      <c r="B2119" s="73">
        <v>14</v>
      </c>
      <c r="C2119" s="5" t="s">
        <v>61</v>
      </c>
      <c r="D2119" s="5" t="s">
        <v>605</v>
      </c>
      <c r="E2119" s="70" t="s">
        <v>16</v>
      </c>
      <c r="F2119" s="71">
        <v>4</v>
      </c>
      <c r="G2119" s="71">
        <v>0</v>
      </c>
      <c r="H2119" s="71">
        <v>0</v>
      </c>
      <c r="I2119" s="71">
        <v>-1.0000000000000002E-3</v>
      </c>
      <c r="J2119" s="71">
        <v>2.3333333333333335E-3</v>
      </c>
      <c r="K2119" s="71">
        <v>6.3333333333333332E-3</v>
      </c>
      <c r="L2119" s="71">
        <v>3.3333333333333332E-4</v>
      </c>
      <c r="M2119" s="72">
        <v>8.0000000000000002E-3</v>
      </c>
      <c r="N2119" s="23">
        <v>-0.498</v>
      </c>
      <c r="O2119" s="16">
        <v>0.33900000000000002</v>
      </c>
      <c r="P2119" s="15">
        <v>90</v>
      </c>
      <c r="Q2119" s="15">
        <f>IFERROR(Table37[[#This Row],[Total]]/Table37[[#This Row],[Mins]]*Table37[[#This Row],[Adj mins]],0)</f>
        <v>2.1238938053097343</v>
      </c>
      <c r="R2119" s="15">
        <v>0</v>
      </c>
      <c r="S2119" s="16">
        <v>0</v>
      </c>
      <c r="T2119" s="17">
        <v>9.0000000000000011E-3</v>
      </c>
      <c r="U2119" s="16">
        <v>0</v>
      </c>
      <c r="V2119" s="71">
        <v>0</v>
      </c>
      <c r="W2119" s="401" t="str">
        <f>IF(ISNA(MATCH($D2119,'My Squad'!$C$2:$C$16,0)),"","Yes")</f>
        <v/>
      </c>
    </row>
    <row r="2120" spans="1:23" ht="15.75" thickBot="1" x14ac:dyDescent="0.3">
      <c r="A2120" s="577">
        <v>51</v>
      </c>
      <c r="B2120" s="73">
        <v>14</v>
      </c>
      <c r="C2120" s="5" t="s">
        <v>61</v>
      </c>
      <c r="D2120" s="5" t="s">
        <v>272</v>
      </c>
      <c r="E2120" s="70" t="s">
        <v>16</v>
      </c>
      <c r="F2120" s="71">
        <v>4.5</v>
      </c>
      <c r="G2120" s="71">
        <v>0</v>
      </c>
      <c r="H2120" s="71">
        <v>0</v>
      </c>
      <c r="I2120" s="71">
        <v>0.03</v>
      </c>
      <c r="J2120" s="71">
        <v>2.0666666666666667E-2</v>
      </c>
      <c r="K2120" s="71">
        <v>8.0666666666666664E-2</v>
      </c>
      <c r="L2120" s="71">
        <v>7.3333333333333332E-3</v>
      </c>
      <c r="M2120" s="72">
        <v>0.13866666666666666</v>
      </c>
      <c r="N2120" s="23">
        <v>-0.41362962962962962</v>
      </c>
      <c r="O2120" s="16">
        <v>3.63</v>
      </c>
      <c r="P2120" s="15">
        <v>90</v>
      </c>
      <c r="Q2120" s="15">
        <f>IFERROR(Table37[[#This Row],[Total]]/Table37[[#This Row],[Mins]]*Table37[[#This Row],[Adj mins]],0)</f>
        <v>3.4380165289256199</v>
      </c>
      <c r="R2120" s="15">
        <v>0</v>
      </c>
      <c r="S2120" s="16">
        <v>0</v>
      </c>
      <c r="T2120" s="17">
        <v>1E-3</v>
      </c>
      <c r="U2120" s="16">
        <v>0</v>
      </c>
      <c r="V2120" s="71">
        <v>0</v>
      </c>
      <c r="W2120" s="401" t="str">
        <f>IF(ISNA(MATCH($D2120,'My Squad'!$C$2:$C$16,0)),"","Yes")</f>
        <v/>
      </c>
    </row>
    <row r="2121" spans="1:23" ht="15.75" thickBot="1" x14ac:dyDescent="0.3">
      <c r="A2121" s="577">
        <v>641</v>
      </c>
      <c r="B2121" s="73">
        <v>14</v>
      </c>
      <c r="C2121" s="5" t="s">
        <v>61</v>
      </c>
      <c r="D2121" s="5" t="s">
        <v>1494</v>
      </c>
      <c r="E2121" s="70" t="s">
        <v>16</v>
      </c>
      <c r="F2121" s="71">
        <v>4</v>
      </c>
      <c r="G2121" s="71">
        <v>0</v>
      </c>
      <c r="H2121" s="71">
        <v>0</v>
      </c>
      <c r="I2121" s="71">
        <v>0</v>
      </c>
      <c r="J2121" s="71">
        <v>0</v>
      </c>
      <c r="K2121" s="71">
        <v>0</v>
      </c>
      <c r="L2121" s="71">
        <v>0</v>
      </c>
      <c r="M2121" s="72">
        <v>0</v>
      </c>
      <c r="N2121" s="23">
        <v>-0.5</v>
      </c>
      <c r="O2121" s="16">
        <v>0</v>
      </c>
      <c r="P2121" s="15">
        <v>90</v>
      </c>
      <c r="Q2121" s="15">
        <f>IFERROR(Table37[[#This Row],[Total]]/Table37[[#This Row],[Mins]]*Table37[[#This Row],[Adj mins]],0)</f>
        <v>0</v>
      </c>
      <c r="R2121" s="15">
        <v>0</v>
      </c>
      <c r="S2121" s="16">
        <v>0</v>
      </c>
      <c r="T2121" s="17">
        <v>6.9999999999999993E-3</v>
      </c>
      <c r="U2121" s="16">
        <v>0</v>
      </c>
      <c r="V2121" s="71">
        <v>0</v>
      </c>
      <c r="W2121" s="401" t="str">
        <f>IF(ISNA(MATCH($D2121,'My Squad'!$C$2:$C$16,0)),"","Yes")</f>
        <v/>
      </c>
    </row>
    <row r="2122" spans="1:23" ht="15.75" thickBot="1" x14ac:dyDescent="0.3">
      <c r="A2122" s="577">
        <v>50</v>
      </c>
      <c r="B2122" s="73">
        <v>14</v>
      </c>
      <c r="C2122" s="5" t="s">
        <v>61</v>
      </c>
      <c r="D2122" s="5" t="s">
        <v>1352</v>
      </c>
      <c r="E2122" s="70" t="s">
        <v>14</v>
      </c>
      <c r="F2122" s="71">
        <v>4</v>
      </c>
      <c r="G2122" s="71">
        <v>4.0000000000000001E-3</v>
      </c>
      <c r="H2122" s="71">
        <v>0.02</v>
      </c>
      <c r="I2122" s="71">
        <v>5.0666666666666665E-2</v>
      </c>
      <c r="J2122" s="71">
        <v>0</v>
      </c>
      <c r="K2122" s="71">
        <v>9.2666666666666661E-2</v>
      </c>
      <c r="L2122" s="71">
        <v>1.0666666666666666E-2</v>
      </c>
      <c r="M2122" s="72">
        <v>0.17799999999999999</v>
      </c>
      <c r="N2122" s="23">
        <v>-0.45550000000000002</v>
      </c>
      <c r="O2122" s="16">
        <v>4.5526666666666671</v>
      </c>
      <c r="P2122" s="15">
        <v>90</v>
      </c>
      <c r="Q2122" s="15">
        <f>IFERROR(Table37[[#This Row],[Total]]/Table37[[#This Row],[Mins]]*Table37[[#This Row],[Adj mins]],0)</f>
        <v>3.5188168106604181</v>
      </c>
      <c r="R2122" s="15">
        <v>1.1000000000000001</v>
      </c>
      <c r="S2122" s="16">
        <v>32</v>
      </c>
      <c r="T2122" s="17">
        <v>1.2E-2</v>
      </c>
      <c r="U2122" s="16">
        <v>3</v>
      </c>
      <c r="V2122" s="71">
        <v>1</v>
      </c>
      <c r="W2122" s="401" t="str">
        <f>IF(ISNA(MATCH($D2122,'My Squad'!$C$2:$C$16,0)),"","Yes")</f>
        <v/>
      </c>
    </row>
    <row r="2123" spans="1:23" ht="15.75" thickBot="1" x14ac:dyDescent="0.3">
      <c r="A2123" s="577">
        <v>45</v>
      </c>
      <c r="B2123" s="73">
        <v>14</v>
      </c>
      <c r="C2123" s="5" t="s">
        <v>61</v>
      </c>
      <c r="D2123" s="5" t="s">
        <v>606</v>
      </c>
      <c r="E2123" s="70" t="s">
        <v>14</v>
      </c>
      <c r="F2123" s="71">
        <v>4.8</v>
      </c>
      <c r="G2123" s="71">
        <v>4.5999999999999999E-2</v>
      </c>
      <c r="H2123" s="71">
        <v>5.6000000000000001E-2</v>
      </c>
      <c r="I2123" s="71">
        <v>0.17166666666666669</v>
      </c>
      <c r="J2123" s="71">
        <v>0</v>
      </c>
      <c r="K2123" s="71">
        <v>0.34200000000000003</v>
      </c>
      <c r="L2123" s="71">
        <v>5.7666666666666665E-2</v>
      </c>
      <c r="M2123" s="72">
        <v>0.67333333333333334</v>
      </c>
      <c r="N2123" s="23">
        <v>-0.27638888888888891</v>
      </c>
      <c r="O2123" s="16">
        <v>17.292999999999999</v>
      </c>
      <c r="P2123" s="15">
        <v>90</v>
      </c>
      <c r="Q2123" s="15">
        <f>IFERROR(Table37[[#This Row],[Total]]/Table37[[#This Row],[Mins]]*Table37[[#This Row],[Adj mins]],0)</f>
        <v>3.5043081015439776</v>
      </c>
      <c r="R2123" s="15">
        <v>1.6</v>
      </c>
      <c r="S2123" s="16">
        <v>18</v>
      </c>
      <c r="T2123" s="17">
        <v>1.8000000000000002E-2</v>
      </c>
      <c r="U2123" s="16">
        <v>8</v>
      </c>
      <c r="V2123" s="71">
        <v>1</v>
      </c>
      <c r="W2123" s="401" t="str">
        <f>IF(ISNA(MATCH($D2123,'My Squad'!$C$2:$C$16,0)),"","Yes")</f>
        <v/>
      </c>
    </row>
    <row r="2124" spans="1:23" ht="15.75" thickBot="1" x14ac:dyDescent="0.3">
      <c r="A2124" s="577">
        <v>35</v>
      </c>
      <c r="B2124" s="73">
        <v>14</v>
      </c>
      <c r="C2124" s="5" t="s">
        <v>61</v>
      </c>
      <c r="D2124" s="5" t="s">
        <v>197</v>
      </c>
      <c r="E2124" s="70" t="s">
        <v>14</v>
      </c>
      <c r="F2124" s="71">
        <v>4.5</v>
      </c>
      <c r="G2124" s="71">
        <v>0.03</v>
      </c>
      <c r="H2124" s="71">
        <v>5.0000000000000001E-3</v>
      </c>
      <c r="I2124" s="71">
        <v>5.6666666666666671E-2</v>
      </c>
      <c r="J2124" s="71">
        <v>0</v>
      </c>
      <c r="K2124" s="71">
        <v>0.11566666666666667</v>
      </c>
      <c r="L2124" s="71">
        <v>6.0000000000000001E-3</v>
      </c>
      <c r="M2124" s="72">
        <v>0.21333333333333335</v>
      </c>
      <c r="N2124" s="23">
        <v>-0.39703703703703702</v>
      </c>
      <c r="O2124" s="16">
        <v>6.0289999999999999</v>
      </c>
      <c r="P2124" s="15">
        <v>90</v>
      </c>
      <c r="Q2124" s="15">
        <f>IFERROR(Table37[[#This Row],[Total]]/Table37[[#This Row],[Mins]]*Table37[[#This Row],[Adj mins]],0)</f>
        <v>3.1846077293083432</v>
      </c>
      <c r="R2124" s="15">
        <v>3.9</v>
      </c>
      <c r="S2124" s="16">
        <v>87</v>
      </c>
      <c r="T2124" s="17">
        <v>5.0000000000000001E-3</v>
      </c>
      <c r="U2124" s="16">
        <v>11</v>
      </c>
      <c r="V2124" s="71">
        <v>2.8</v>
      </c>
      <c r="W2124" s="401" t="str">
        <f>IF(ISNA(MATCH($D2124,'My Squad'!$C$2:$C$16,0)),"","Yes")</f>
        <v/>
      </c>
    </row>
    <row r="2125" spans="1:23" ht="15.75" thickBot="1" x14ac:dyDescent="0.3">
      <c r="A2125" s="577">
        <v>44</v>
      </c>
      <c r="B2125" s="73">
        <v>14</v>
      </c>
      <c r="C2125" s="5" t="s">
        <v>61</v>
      </c>
      <c r="D2125" s="5" t="s">
        <v>156</v>
      </c>
      <c r="E2125" s="70" t="s">
        <v>14</v>
      </c>
      <c r="F2125" s="71">
        <v>4.5</v>
      </c>
      <c r="G2125" s="71">
        <v>0.38</v>
      </c>
      <c r="H2125" s="71">
        <v>0.13400000000000001</v>
      </c>
      <c r="I2125" s="71">
        <v>0.81733333333333325</v>
      </c>
      <c r="J2125" s="71">
        <v>0</v>
      </c>
      <c r="K2125" s="71">
        <v>1.7383333333333333</v>
      </c>
      <c r="L2125" s="71">
        <v>0.34300000000000003</v>
      </c>
      <c r="M2125" s="72">
        <v>3.4126666666666665</v>
      </c>
      <c r="N2125" s="23">
        <v>0.31392592592592589</v>
      </c>
      <c r="O2125" s="16">
        <v>85.715000000000003</v>
      </c>
      <c r="P2125" s="15">
        <v>90</v>
      </c>
      <c r="Q2125" s="15">
        <f>IFERROR(Table37[[#This Row],[Total]]/Table37[[#This Row],[Mins]]*Table37[[#This Row],[Adj mins]],0)</f>
        <v>3.5832701394155042</v>
      </c>
      <c r="R2125" s="15">
        <v>7.1</v>
      </c>
      <c r="S2125" s="16">
        <v>80</v>
      </c>
      <c r="T2125" s="17">
        <v>0.115</v>
      </c>
      <c r="U2125" s="16">
        <v>19</v>
      </c>
      <c r="V2125" s="71">
        <v>2.4</v>
      </c>
      <c r="W2125" s="401" t="str">
        <f>IF(ISNA(MATCH($D2125,'My Squad'!$C$2:$C$16,0)),"","Yes")</f>
        <v>Yes</v>
      </c>
    </row>
    <row r="2126" spans="1:23" ht="15.75" thickBot="1" x14ac:dyDescent="0.3">
      <c r="A2126" s="577">
        <v>40</v>
      </c>
      <c r="B2126" s="73">
        <v>14</v>
      </c>
      <c r="C2126" s="5" t="s">
        <v>61</v>
      </c>
      <c r="D2126" s="5" t="s">
        <v>295</v>
      </c>
      <c r="E2126" s="70" t="s">
        <v>14</v>
      </c>
      <c r="F2126" s="71">
        <v>4</v>
      </c>
      <c r="G2126" s="71">
        <v>0</v>
      </c>
      <c r="H2126" s="71">
        <v>2E-3</v>
      </c>
      <c r="I2126" s="71">
        <v>5.333333333333334E-3</v>
      </c>
      <c r="J2126" s="71">
        <v>0</v>
      </c>
      <c r="K2126" s="71">
        <v>7.6666666666666662E-3</v>
      </c>
      <c r="L2126" s="71">
        <v>6.6666666666666664E-4</v>
      </c>
      <c r="M2126" s="72">
        <v>1.5666666666666666E-2</v>
      </c>
      <c r="N2126" s="23">
        <v>-0.49608333333333332</v>
      </c>
      <c r="O2126" s="16">
        <v>0.39</v>
      </c>
      <c r="P2126" s="15">
        <v>90</v>
      </c>
      <c r="Q2126" s="15">
        <f>IFERROR(Table37[[#This Row],[Total]]/Table37[[#This Row],[Mins]]*Table37[[#This Row],[Adj mins]],0)</f>
        <v>3.615384615384615</v>
      </c>
      <c r="R2126" s="15">
        <v>0</v>
      </c>
      <c r="S2126" s="16" t="s">
        <v>374</v>
      </c>
      <c r="T2126" s="17">
        <v>6.0000000000000001E-3</v>
      </c>
      <c r="U2126" s="16">
        <v>0</v>
      </c>
      <c r="V2126" s="71">
        <v>0</v>
      </c>
      <c r="W2126" s="401" t="str">
        <f>IF(ISNA(MATCH($D2126,'My Squad'!$C$2:$C$16,0)),"","Yes")</f>
        <v/>
      </c>
    </row>
    <row r="2127" spans="1:23" ht="15.75" thickBot="1" x14ac:dyDescent="0.3">
      <c r="A2127" s="577">
        <v>36</v>
      </c>
      <c r="B2127" s="73">
        <v>14</v>
      </c>
      <c r="C2127" s="5" t="s">
        <v>61</v>
      </c>
      <c r="D2127" s="5" t="s">
        <v>165</v>
      </c>
      <c r="E2127" s="70" t="s">
        <v>14</v>
      </c>
      <c r="F2127" s="71">
        <v>4.7</v>
      </c>
      <c r="G2127" s="71">
        <v>0.20399999999999999</v>
      </c>
      <c r="H2127" s="71">
        <v>0.52</v>
      </c>
      <c r="I2127" s="71">
        <v>0.68366666666666664</v>
      </c>
      <c r="J2127" s="71">
        <v>0</v>
      </c>
      <c r="K2127" s="71">
        <v>1.3693333333333333</v>
      </c>
      <c r="L2127" s="71">
        <v>0.28000000000000003</v>
      </c>
      <c r="M2127" s="72">
        <v>3.0569999999999999</v>
      </c>
      <c r="N2127" s="23">
        <v>0.22489361702127658</v>
      </c>
      <c r="O2127" s="16">
        <v>71.933333333333337</v>
      </c>
      <c r="P2127" s="15">
        <v>90</v>
      </c>
      <c r="Q2127" s="15">
        <f>IFERROR(Table37[[#This Row],[Total]]/Table37[[#This Row],[Mins]]*Table37[[#This Row],[Adj mins]],0)</f>
        <v>3.8247914735866542</v>
      </c>
      <c r="R2127" s="15">
        <v>7.5</v>
      </c>
      <c r="S2127" s="16">
        <v>75</v>
      </c>
      <c r="T2127" s="17">
        <v>8.8000000000000009E-2</v>
      </c>
      <c r="U2127" s="16">
        <v>35</v>
      </c>
      <c r="V2127" s="71">
        <v>3.9</v>
      </c>
      <c r="W2127" s="401" t="str">
        <f>IF(ISNA(MATCH($D2127,'My Squad'!$C$2:$C$16,0)),"","Yes")</f>
        <v/>
      </c>
    </row>
    <row r="2128" spans="1:23" ht="15.75" thickBot="1" x14ac:dyDescent="0.3">
      <c r="A2128" s="577">
        <v>32</v>
      </c>
      <c r="B2128" s="73">
        <v>14</v>
      </c>
      <c r="C2128" s="5" t="s">
        <v>61</v>
      </c>
      <c r="D2128" s="5" t="s">
        <v>220</v>
      </c>
      <c r="E2128" s="70" t="s">
        <v>14</v>
      </c>
      <c r="F2128" s="71">
        <v>4.4000000000000004</v>
      </c>
      <c r="G2128" s="71">
        <v>0.19</v>
      </c>
      <c r="H2128" s="71">
        <v>0.193</v>
      </c>
      <c r="I2128" s="71">
        <v>0.57499999999999996</v>
      </c>
      <c r="J2128" s="71">
        <v>0</v>
      </c>
      <c r="K2128" s="71">
        <v>1.1989999999999998</v>
      </c>
      <c r="L2128" s="71">
        <v>0.14566666666666667</v>
      </c>
      <c r="M2128" s="72">
        <v>2.3026666666666666</v>
      </c>
      <c r="N2128" s="23">
        <v>6.8787878787878773E-2</v>
      </c>
      <c r="O2128" s="16">
        <v>61.749000000000002</v>
      </c>
      <c r="P2128" s="15">
        <v>90</v>
      </c>
      <c r="Q2128" s="15">
        <f>IFERROR(Table37[[#This Row],[Total]]/Table37[[#This Row],[Mins]]*Table37[[#This Row],[Adj mins]],0)</f>
        <v>3.3561677112179953</v>
      </c>
      <c r="R2128" s="15">
        <v>4.0999999999999996</v>
      </c>
      <c r="S2128" s="16">
        <v>73</v>
      </c>
      <c r="T2128" s="17">
        <v>1.3000000000000001E-2</v>
      </c>
      <c r="U2128" s="16">
        <v>12</v>
      </c>
      <c r="V2128" s="71">
        <v>2.4</v>
      </c>
      <c r="W2128" s="401" t="str">
        <f>IF(ISNA(MATCH($D2128,'My Squad'!$C$2:$C$16,0)),"","Yes")</f>
        <v/>
      </c>
    </row>
    <row r="2129" spans="1:23" ht="15.75" thickBot="1" x14ac:dyDescent="0.3">
      <c r="A2129" s="577">
        <v>52</v>
      </c>
      <c r="B2129" s="73">
        <v>14</v>
      </c>
      <c r="C2129" s="5" t="s">
        <v>61</v>
      </c>
      <c r="D2129" s="5" t="s">
        <v>161</v>
      </c>
      <c r="E2129" s="70" t="s">
        <v>14</v>
      </c>
      <c r="F2129" s="71">
        <v>4.5</v>
      </c>
      <c r="G2129" s="71">
        <v>0.184</v>
      </c>
      <c r="H2129" s="71">
        <v>7.3999999999999996E-2</v>
      </c>
      <c r="I2129" s="71">
        <v>0.80666666666666664</v>
      </c>
      <c r="J2129" s="71">
        <v>0</v>
      </c>
      <c r="K2129" s="71">
        <v>1.8230000000000002</v>
      </c>
      <c r="L2129" s="71">
        <v>0.14466666666666667</v>
      </c>
      <c r="M2129" s="72">
        <v>3.0323333333333333</v>
      </c>
      <c r="N2129" s="23">
        <v>0.22940740740740739</v>
      </c>
      <c r="O2129" s="16">
        <v>84.935333333333332</v>
      </c>
      <c r="P2129" s="15">
        <v>90</v>
      </c>
      <c r="Q2129" s="15">
        <f>IFERROR(Table37[[#This Row],[Total]]/Table37[[#This Row],[Mins]]*Table37[[#This Row],[Adj mins]],0)</f>
        <v>3.2131503967724466</v>
      </c>
      <c r="R2129" s="15">
        <v>9</v>
      </c>
      <c r="S2129" s="16">
        <v>90</v>
      </c>
      <c r="T2129" s="17">
        <v>0.02</v>
      </c>
      <c r="U2129" s="16">
        <v>18</v>
      </c>
      <c r="V2129" s="71">
        <v>2</v>
      </c>
      <c r="W2129" s="401" t="str">
        <f>IF(ISNA(MATCH($D2129,'My Squad'!$C$2:$C$16,0)),"","Yes")</f>
        <v/>
      </c>
    </row>
    <row r="2130" spans="1:23" ht="15.75" thickBot="1" x14ac:dyDescent="0.3">
      <c r="A2130" s="577">
        <v>49</v>
      </c>
      <c r="B2130" s="73">
        <v>14</v>
      </c>
      <c r="C2130" s="5" t="s">
        <v>61</v>
      </c>
      <c r="D2130" s="5" t="s">
        <v>296</v>
      </c>
      <c r="E2130" s="70" t="s">
        <v>14</v>
      </c>
      <c r="F2130" s="71">
        <v>4.4000000000000004</v>
      </c>
      <c r="G2130" s="71">
        <v>1.7999999999999999E-2</v>
      </c>
      <c r="H2130" s="71">
        <v>6.0000000000000001E-3</v>
      </c>
      <c r="I2130" s="71">
        <v>7.6999999999999999E-2</v>
      </c>
      <c r="J2130" s="71">
        <v>0</v>
      </c>
      <c r="K2130" s="71">
        <v>0.14533333333333334</v>
      </c>
      <c r="L2130" s="71">
        <v>1.4333333333333333E-2</v>
      </c>
      <c r="M2130" s="72">
        <v>0.26066666666666666</v>
      </c>
      <c r="N2130" s="23">
        <v>-0.39530303030303027</v>
      </c>
      <c r="O2130" s="16">
        <v>7.35</v>
      </c>
      <c r="P2130" s="15">
        <v>90</v>
      </c>
      <c r="Q2130" s="15">
        <f>IFERROR(Table37[[#This Row],[Total]]/Table37[[#This Row],[Mins]]*Table37[[#This Row],[Adj mins]],0)</f>
        <v>3.1918367346938772</v>
      </c>
      <c r="R2130" s="15">
        <v>0</v>
      </c>
      <c r="S2130" s="16">
        <v>0</v>
      </c>
      <c r="T2130" s="17">
        <v>1E-3</v>
      </c>
      <c r="U2130" s="16">
        <v>0</v>
      </c>
      <c r="V2130" s="71">
        <v>0</v>
      </c>
      <c r="W2130" s="401" t="str">
        <f>IF(ISNA(MATCH($D2130,'My Squad'!$C$2:$C$16,0)),"","Yes")</f>
        <v/>
      </c>
    </row>
    <row r="2131" spans="1:23" ht="15.75" thickBot="1" x14ac:dyDescent="0.3">
      <c r="A2131" s="577">
        <v>598</v>
      </c>
      <c r="B2131" s="73">
        <v>14</v>
      </c>
      <c r="C2131" s="5" t="s">
        <v>61</v>
      </c>
      <c r="D2131" s="5" t="s">
        <v>1495</v>
      </c>
      <c r="E2131" s="70" t="s">
        <v>14</v>
      </c>
      <c r="F2131" s="71">
        <v>4</v>
      </c>
      <c r="G2131" s="71">
        <v>7.0000000000000007E-2</v>
      </c>
      <c r="H2131" s="71">
        <v>5.8999999999999997E-2</v>
      </c>
      <c r="I2131" s="71">
        <v>0.19899999999999998</v>
      </c>
      <c r="J2131" s="71">
        <v>0</v>
      </c>
      <c r="K2131" s="71">
        <v>0.3746666666666667</v>
      </c>
      <c r="L2131" s="71">
        <v>6.5666666666666665E-2</v>
      </c>
      <c r="M2131" s="72">
        <v>0.76833333333333331</v>
      </c>
      <c r="N2131" s="23">
        <v>-0.30791666666666667</v>
      </c>
      <c r="O2131" s="16">
        <v>18.826333333333334</v>
      </c>
      <c r="P2131" s="15">
        <v>90</v>
      </c>
      <c r="Q2131" s="15">
        <f>IFERROR(Table37[[#This Row],[Total]]/Table37[[#This Row],[Mins]]*Table37[[#This Row],[Adj mins]],0)</f>
        <v>3.673046619097363</v>
      </c>
      <c r="R2131" s="15">
        <v>1.9</v>
      </c>
      <c r="S2131" s="16">
        <v>84</v>
      </c>
      <c r="T2131" s="17">
        <v>4.0000000000000001E-3</v>
      </c>
      <c r="U2131" s="16">
        <v>2</v>
      </c>
      <c r="V2131" s="71">
        <v>1</v>
      </c>
      <c r="W2131" s="401" t="str">
        <f>IF(ISNA(MATCH($D2131,'My Squad'!$C$2:$C$16,0)),"","Yes")</f>
        <v/>
      </c>
    </row>
    <row r="2132" spans="1:23" ht="15.75" thickBot="1" x14ac:dyDescent="0.3">
      <c r="A2132" s="577">
        <v>42</v>
      </c>
      <c r="B2132" s="73">
        <v>14</v>
      </c>
      <c r="C2132" s="5" t="s">
        <v>61</v>
      </c>
      <c r="D2132" s="5" t="s">
        <v>191</v>
      </c>
      <c r="E2132" s="70" t="s">
        <v>13</v>
      </c>
      <c r="F2132" s="71">
        <v>5</v>
      </c>
      <c r="G2132" s="71">
        <v>0</v>
      </c>
      <c r="H2132" s="71">
        <v>0.01</v>
      </c>
      <c r="I2132" s="71">
        <v>9.3333333333333341E-3</v>
      </c>
      <c r="J2132" s="71">
        <v>0</v>
      </c>
      <c r="K2132" s="71">
        <v>4.5666666666666661E-2</v>
      </c>
      <c r="L2132" s="71">
        <v>6.6666666666666664E-4</v>
      </c>
      <c r="M2132" s="72">
        <v>6.5666666666666665E-2</v>
      </c>
      <c r="N2132" s="23">
        <v>-0.38686666666666664</v>
      </c>
      <c r="O2132" s="16">
        <v>2.4476666666666667</v>
      </c>
      <c r="P2132" s="15">
        <v>90</v>
      </c>
      <c r="Q2132" s="15">
        <f>IFERROR(Table37[[#This Row],[Total]]/Table37[[#This Row],[Mins]]*Table37[[#This Row],[Adj mins]],0)</f>
        <v>2.4145444641154841</v>
      </c>
      <c r="R2132" s="15">
        <v>0.1</v>
      </c>
      <c r="S2132" s="16">
        <v>9</v>
      </c>
      <c r="T2132" s="17">
        <v>0</v>
      </c>
      <c r="U2132" s="16">
        <v>1</v>
      </c>
      <c r="V2132" s="71">
        <v>1</v>
      </c>
      <c r="W2132" s="401" t="str">
        <f>IF(ISNA(MATCH($D2132,'My Squad'!$C$2:$C$16,0)),"","Yes")</f>
        <v/>
      </c>
    </row>
    <row r="2133" spans="1:23" ht="15.75" thickBot="1" x14ac:dyDescent="0.3">
      <c r="A2133" s="577">
        <v>233</v>
      </c>
      <c r="B2133" s="73">
        <v>14</v>
      </c>
      <c r="C2133" s="5" t="s">
        <v>61</v>
      </c>
      <c r="D2133" s="5" t="s">
        <v>185</v>
      </c>
      <c r="E2133" s="70" t="s">
        <v>13</v>
      </c>
      <c r="F2133" s="71">
        <v>5</v>
      </c>
      <c r="G2133" s="71">
        <v>0.78</v>
      </c>
      <c r="H2133" s="71">
        <v>0.191</v>
      </c>
      <c r="I2133" s="71">
        <v>0.24333333333333335</v>
      </c>
      <c r="J2133" s="71">
        <v>0</v>
      </c>
      <c r="K2133" s="71">
        <v>1.3439999999999999</v>
      </c>
      <c r="L2133" s="71">
        <v>0.24066666666666667</v>
      </c>
      <c r="M2133" s="72">
        <v>2.7989999999999999</v>
      </c>
      <c r="N2133" s="23">
        <v>0.1598</v>
      </c>
      <c r="O2133" s="16">
        <v>71.325000000000003</v>
      </c>
      <c r="P2133" s="15">
        <v>90</v>
      </c>
      <c r="Q2133" s="15">
        <f>IFERROR(Table37[[#This Row],[Total]]/Table37[[#This Row],[Mins]]*Table37[[#This Row],[Adj mins]],0)</f>
        <v>3.5318611987381701</v>
      </c>
      <c r="R2133" s="15">
        <v>6</v>
      </c>
      <c r="S2133" s="16">
        <v>68</v>
      </c>
      <c r="T2133" s="17">
        <v>6.4000000000000001E-2</v>
      </c>
      <c r="U2133" s="16">
        <v>27</v>
      </c>
      <c r="V2133" s="71">
        <v>3.4</v>
      </c>
      <c r="W2133" s="401" t="str">
        <f>IF(ISNA(MATCH($D2133,'My Squad'!$C$2:$C$16,0)),"","Yes")</f>
        <v/>
      </c>
    </row>
    <row r="2134" spans="1:23" ht="15.75" thickBot="1" x14ac:dyDescent="0.3">
      <c r="A2134" s="577">
        <v>31</v>
      </c>
      <c r="B2134" s="73">
        <v>14</v>
      </c>
      <c r="C2134" s="5" t="s">
        <v>61</v>
      </c>
      <c r="D2134" s="5" t="s">
        <v>297</v>
      </c>
      <c r="E2134" s="70" t="s">
        <v>13</v>
      </c>
      <c r="F2134" s="71">
        <v>5.3</v>
      </c>
      <c r="G2134" s="71">
        <v>0.01</v>
      </c>
      <c r="H2134" s="71">
        <v>1E-3</v>
      </c>
      <c r="I2134" s="71">
        <v>3.3333333333333332E-4</v>
      </c>
      <c r="J2134" s="71">
        <v>0</v>
      </c>
      <c r="K2134" s="71">
        <v>6.0000000000000001E-3</v>
      </c>
      <c r="L2134" s="71">
        <v>3.0000000000000001E-3</v>
      </c>
      <c r="M2134" s="72">
        <v>2.0333333333333332E-2</v>
      </c>
      <c r="N2134" s="23">
        <v>-0.37352201257861639</v>
      </c>
      <c r="O2134" s="16">
        <v>0.27</v>
      </c>
      <c r="P2134" s="15">
        <v>90</v>
      </c>
      <c r="Q2134" s="15">
        <f>IFERROR(Table37[[#This Row],[Total]]/Table37[[#This Row],[Mins]]*Table37[[#This Row],[Adj mins]],0)</f>
        <v>6.7777777777777768</v>
      </c>
      <c r="R2134" s="15">
        <v>0.3</v>
      </c>
      <c r="S2134" s="16">
        <v>6</v>
      </c>
      <c r="T2134" s="17">
        <v>1E-3</v>
      </c>
      <c r="U2134" s="16">
        <v>4</v>
      </c>
      <c r="V2134" s="71">
        <v>1</v>
      </c>
      <c r="W2134" s="401" t="str">
        <f>IF(ISNA(MATCH($D2134,'My Squad'!$C$2:$C$16,0)),"","Yes")</f>
        <v/>
      </c>
    </row>
    <row r="2135" spans="1:23" ht="15.75" thickBot="1" x14ac:dyDescent="0.3">
      <c r="A2135" s="577">
        <v>53</v>
      </c>
      <c r="B2135" s="73">
        <v>14</v>
      </c>
      <c r="C2135" s="5" t="s">
        <v>61</v>
      </c>
      <c r="D2135" s="5" t="s">
        <v>244</v>
      </c>
      <c r="E2135" s="70" t="s">
        <v>13</v>
      </c>
      <c r="F2135" s="71">
        <v>5.4</v>
      </c>
      <c r="G2135" s="71">
        <v>0.14499999999999999</v>
      </c>
      <c r="H2135" s="71">
        <v>0.127</v>
      </c>
      <c r="I2135" s="71">
        <v>6.9000000000000006E-2</v>
      </c>
      <c r="J2135" s="71">
        <v>0</v>
      </c>
      <c r="K2135" s="71">
        <v>0.36833333333333329</v>
      </c>
      <c r="L2135" s="71">
        <v>6.133333333333333E-2</v>
      </c>
      <c r="M2135" s="72">
        <v>0.77066666666666672</v>
      </c>
      <c r="N2135" s="23">
        <v>-0.22765432098765431</v>
      </c>
      <c r="O2135" s="16">
        <v>18.332000000000001</v>
      </c>
      <c r="P2135" s="15">
        <v>90</v>
      </c>
      <c r="Q2135" s="15">
        <f>IFERROR(Table37[[#This Row],[Total]]/Table37[[#This Row],[Mins]]*Table37[[#This Row],[Adj mins]],0)</f>
        <v>3.7835478943923198</v>
      </c>
      <c r="R2135" s="15">
        <v>5.7</v>
      </c>
      <c r="S2135" s="16">
        <v>64</v>
      </c>
      <c r="T2135" s="17">
        <v>3.0000000000000001E-3</v>
      </c>
      <c r="U2135" s="16">
        <v>19</v>
      </c>
      <c r="V2135" s="71">
        <v>2.4</v>
      </c>
      <c r="W2135" s="401" t="str">
        <f>IF(ISNA(MATCH($D2135,'My Squad'!$C$2:$C$16,0)),"","Yes")</f>
        <v/>
      </c>
    </row>
    <row r="2136" spans="1:23" ht="15.75" thickBot="1" x14ac:dyDescent="0.3">
      <c r="A2136" s="577">
        <v>48</v>
      </c>
      <c r="B2136" s="73">
        <v>14</v>
      </c>
      <c r="C2136" s="5" t="s">
        <v>61</v>
      </c>
      <c r="D2136" s="5" t="s">
        <v>154</v>
      </c>
      <c r="E2136" s="70" t="s">
        <v>13</v>
      </c>
      <c r="F2136" s="71">
        <v>5.2</v>
      </c>
      <c r="G2136" s="71">
        <v>0.55500000000000005</v>
      </c>
      <c r="H2136" s="71">
        <v>0.48299999999999998</v>
      </c>
      <c r="I2136" s="71">
        <v>0.27300000000000002</v>
      </c>
      <c r="J2136" s="71">
        <v>0</v>
      </c>
      <c r="K2136" s="71">
        <v>1.5423333333333331</v>
      </c>
      <c r="L2136" s="71">
        <v>0.22866666666666666</v>
      </c>
      <c r="M2136" s="72">
        <v>3.0819999999999999</v>
      </c>
      <c r="N2136" s="23">
        <v>0.20807692307692305</v>
      </c>
      <c r="O2136" s="16">
        <v>79.881666666666661</v>
      </c>
      <c r="P2136" s="15">
        <v>90</v>
      </c>
      <c r="Q2136" s="15">
        <f>IFERROR(Table37[[#This Row],[Total]]/Table37[[#This Row],[Mins]]*Table37[[#This Row],[Adj mins]],0)</f>
        <v>3.4723862379770081</v>
      </c>
      <c r="R2136" s="15">
        <v>4.7</v>
      </c>
      <c r="S2136" s="16">
        <v>61</v>
      </c>
      <c r="T2136" s="17">
        <v>8.0000000000000002E-3</v>
      </c>
      <c r="U2136" s="16">
        <v>12</v>
      </c>
      <c r="V2136" s="71">
        <v>1.7</v>
      </c>
      <c r="W2136" s="401" t="str">
        <f>IF(ISNA(MATCH($D2136,'My Squad'!$C$2:$C$16,0)),"","Yes")</f>
        <v/>
      </c>
    </row>
    <row r="2137" spans="1:23" ht="15.75" thickBot="1" x14ac:dyDescent="0.3">
      <c r="A2137" s="577">
        <v>28</v>
      </c>
      <c r="B2137" s="73">
        <v>14</v>
      </c>
      <c r="C2137" s="5" t="s">
        <v>61</v>
      </c>
      <c r="D2137" s="5" t="s">
        <v>143</v>
      </c>
      <c r="E2137" s="70" t="s">
        <v>13</v>
      </c>
      <c r="F2137" s="71">
        <v>6.3</v>
      </c>
      <c r="G2137" s="71">
        <v>0.72</v>
      </c>
      <c r="H2137" s="71">
        <v>0.76500000000000001</v>
      </c>
      <c r="I2137" s="71">
        <v>0.24566666666666667</v>
      </c>
      <c r="J2137" s="71">
        <v>0</v>
      </c>
      <c r="K2137" s="71">
        <v>1.4083333333333334</v>
      </c>
      <c r="L2137" s="71">
        <v>0.22766666666666666</v>
      </c>
      <c r="M2137" s="72">
        <v>3.3666666666666667</v>
      </c>
      <c r="N2137" s="23">
        <v>0.21693121693121695</v>
      </c>
      <c r="O2137" s="16">
        <v>72.939333333333337</v>
      </c>
      <c r="P2137" s="15">
        <v>90</v>
      </c>
      <c r="Q2137" s="15">
        <f>IFERROR(Table37[[#This Row],[Total]]/Table37[[#This Row],[Mins]]*Table37[[#This Row],[Adj mins]],0)</f>
        <v>4.1541372281987767</v>
      </c>
      <c r="R2137" s="15">
        <v>4.8</v>
      </c>
      <c r="S2137" s="16">
        <v>54</v>
      </c>
      <c r="T2137" s="17">
        <v>1.1000000000000001E-2</v>
      </c>
      <c r="U2137" s="16">
        <v>18</v>
      </c>
      <c r="V2137" s="71">
        <v>2.2000000000000002</v>
      </c>
      <c r="W2137" s="401" t="str">
        <f>IF(ISNA(MATCH($D2137,'My Squad'!$C$2:$C$16,0)),"","Yes")</f>
        <v/>
      </c>
    </row>
    <row r="2138" spans="1:23" ht="15.75" thickBot="1" x14ac:dyDescent="0.3">
      <c r="A2138" s="577">
        <v>29</v>
      </c>
      <c r="B2138" s="73">
        <v>14</v>
      </c>
      <c r="C2138" s="5" t="s">
        <v>61</v>
      </c>
      <c r="D2138" s="5" t="s">
        <v>186</v>
      </c>
      <c r="E2138" s="70" t="s">
        <v>13</v>
      </c>
      <c r="F2138" s="71">
        <v>5.2</v>
      </c>
      <c r="G2138" s="71">
        <v>0.30666666666666664</v>
      </c>
      <c r="H2138" s="71">
        <v>0.187</v>
      </c>
      <c r="I2138" s="71">
        <v>8.7999999999999995E-2</v>
      </c>
      <c r="J2138" s="71">
        <v>0</v>
      </c>
      <c r="K2138" s="71">
        <v>0.50766666666666671</v>
      </c>
      <c r="L2138" s="71">
        <v>0.12166666666666667</v>
      </c>
      <c r="M2138" s="72">
        <v>1.2110000000000001</v>
      </c>
      <c r="N2138" s="23">
        <v>-0.15173076923076922</v>
      </c>
      <c r="O2138" s="16">
        <v>26.379000000000001</v>
      </c>
      <c r="P2138" s="15">
        <v>90</v>
      </c>
      <c r="Q2138" s="15">
        <f>IFERROR(Table37[[#This Row],[Total]]/Table37[[#This Row],[Mins]]*Table37[[#This Row],[Adj mins]],0)</f>
        <v>4.1316956670078477</v>
      </c>
      <c r="R2138" s="15">
        <v>3.1</v>
      </c>
      <c r="S2138" s="16">
        <v>35</v>
      </c>
      <c r="T2138" s="17">
        <v>4.0000000000000001E-3</v>
      </c>
      <c r="U2138" s="16">
        <v>15</v>
      </c>
      <c r="V2138" s="71">
        <v>1.9</v>
      </c>
      <c r="W2138" s="401" t="str">
        <f>IF(ISNA(MATCH($D2138,'My Squad'!$C$2:$C$16,0)),"","Yes")</f>
        <v/>
      </c>
    </row>
    <row r="2139" spans="1:23" ht="15.75" thickBot="1" x14ac:dyDescent="0.3">
      <c r="A2139" s="577">
        <v>54</v>
      </c>
      <c r="B2139" s="73">
        <v>14</v>
      </c>
      <c r="C2139" s="5" t="s">
        <v>61</v>
      </c>
      <c r="D2139" s="5" t="s">
        <v>542</v>
      </c>
      <c r="E2139" s="70" t="s">
        <v>13</v>
      </c>
      <c r="F2139" s="71">
        <v>5.4</v>
      </c>
      <c r="G2139" s="71">
        <v>1.1499999999999999</v>
      </c>
      <c r="H2139" s="71">
        <v>0.59099999999999997</v>
      </c>
      <c r="I2139" s="71">
        <v>0.27600000000000002</v>
      </c>
      <c r="J2139" s="71">
        <v>0</v>
      </c>
      <c r="K2139" s="71">
        <v>1.518</v>
      </c>
      <c r="L2139" s="71">
        <v>0.24</v>
      </c>
      <c r="M2139" s="72">
        <v>3.7749999999999999</v>
      </c>
      <c r="N2139" s="23">
        <v>0.32870370370370366</v>
      </c>
      <c r="O2139" s="16">
        <v>81.393666666666661</v>
      </c>
      <c r="P2139" s="15">
        <v>90</v>
      </c>
      <c r="Q2139" s="15">
        <f>IFERROR(Table37[[#This Row],[Total]]/Table37[[#This Row],[Mins]]*Table37[[#This Row],[Adj mins]],0)</f>
        <v>4.174157694497115</v>
      </c>
      <c r="R2139" s="15">
        <v>8.1999999999999993</v>
      </c>
      <c r="S2139" s="16">
        <v>82</v>
      </c>
      <c r="T2139" s="17">
        <v>0.23199999999999998</v>
      </c>
      <c r="U2139" s="16">
        <v>35</v>
      </c>
      <c r="V2139" s="71">
        <v>3.9</v>
      </c>
      <c r="W2139" s="401" t="str">
        <f>IF(ISNA(MATCH($D2139,'My Squad'!$C$2:$C$16,0)),"","Yes")</f>
        <v/>
      </c>
    </row>
    <row r="2140" spans="1:23" ht="15.75" thickBot="1" x14ac:dyDescent="0.3">
      <c r="A2140" s="577">
        <v>57</v>
      </c>
      <c r="B2140" s="73">
        <v>14</v>
      </c>
      <c r="C2140" s="5" t="s">
        <v>61</v>
      </c>
      <c r="D2140" s="5" t="s">
        <v>188</v>
      </c>
      <c r="E2140" s="70" t="s">
        <v>13</v>
      </c>
      <c r="F2140" s="71">
        <v>5.5</v>
      </c>
      <c r="G2140" s="71">
        <v>0.79166666666666663</v>
      </c>
      <c r="H2140" s="71">
        <v>0.73799999999999999</v>
      </c>
      <c r="I2140" s="71">
        <v>0.28899999999999998</v>
      </c>
      <c r="J2140" s="71">
        <v>0</v>
      </c>
      <c r="K2140" s="71">
        <v>1.698</v>
      </c>
      <c r="L2140" s="71">
        <v>0.39533333333333331</v>
      </c>
      <c r="M2140" s="72">
        <v>3.9119999999999999</v>
      </c>
      <c r="N2140" s="23">
        <v>0.34763636363636363</v>
      </c>
      <c r="O2140" s="16">
        <v>84.911000000000001</v>
      </c>
      <c r="P2140" s="15">
        <v>90</v>
      </c>
      <c r="Q2140" s="15">
        <f>IFERROR(Table37[[#This Row],[Total]]/Table37[[#This Row],[Mins]]*Table37[[#This Row],[Adj mins]],0)</f>
        <v>4.146459233785964</v>
      </c>
      <c r="R2140" s="15">
        <v>8.9</v>
      </c>
      <c r="S2140" s="16">
        <v>89</v>
      </c>
      <c r="T2140" s="17">
        <v>1.6E-2</v>
      </c>
      <c r="U2140" s="16">
        <v>31</v>
      </c>
      <c r="V2140" s="71">
        <v>3.4</v>
      </c>
      <c r="W2140" s="401" t="str">
        <f>IF(ISNA(MATCH($D2140,'My Squad'!$C$2:$C$16,0)),"","Yes")</f>
        <v>Yes</v>
      </c>
    </row>
    <row r="2141" spans="1:23" ht="15.75" thickBot="1" x14ac:dyDescent="0.3">
      <c r="A2141" s="577">
        <v>569</v>
      </c>
      <c r="B2141" s="73">
        <v>14</v>
      </c>
      <c r="C2141" s="5" t="s">
        <v>61</v>
      </c>
      <c r="D2141" s="5" t="s">
        <v>1496</v>
      </c>
      <c r="E2141" s="70" t="s">
        <v>13</v>
      </c>
      <c r="F2141" s="71">
        <v>5.3</v>
      </c>
      <c r="G2141" s="71">
        <v>6.1666666666666668E-2</v>
      </c>
      <c r="H2141" s="71">
        <v>0.05</v>
      </c>
      <c r="I2141" s="71">
        <v>2.1999999999999999E-2</v>
      </c>
      <c r="J2141" s="71">
        <v>0</v>
      </c>
      <c r="K2141" s="71">
        <v>0.12466666666666668</v>
      </c>
      <c r="L2141" s="71">
        <v>2.0333333333333332E-2</v>
      </c>
      <c r="M2141" s="72">
        <v>0.27866666666666667</v>
      </c>
      <c r="N2141" s="23">
        <v>-0.32477987421383647</v>
      </c>
      <c r="O2141" s="16">
        <v>6.317333333333333</v>
      </c>
      <c r="P2141" s="15">
        <v>90</v>
      </c>
      <c r="Q2141" s="15">
        <f>IFERROR(Table37[[#This Row],[Total]]/Table37[[#This Row],[Mins]]*Table37[[#This Row],[Adj mins]],0)</f>
        <v>3.9700295483326302</v>
      </c>
      <c r="R2141" s="15">
        <v>1.8</v>
      </c>
      <c r="S2141" s="16">
        <v>33</v>
      </c>
      <c r="T2141" s="17">
        <v>0</v>
      </c>
      <c r="U2141" s="16">
        <v>3</v>
      </c>
      <c r="V2141" s="71">
        <v>0.6</v>
      </c>
      <c r="W2141" s="401" t="str">
        <f>IF(ISNA(MATCH($D2141,'My Squad'!$C$2:$C$16,0)),"","Yes")</f>
        <v/>
      </c>
    </row>
    <row r="2142" spans="1:23" ht="15.75" thickBot="1" x14ac:dyDescent="0.3">
      <c r="A2142" s="577">
        <v>38</v>
      </c>
      <c r="B2142" s="73">
        <v>14</v>
      </c>
      <c r="C2142" s="5" t="s">
        <v>61</v>
      </c>
      <c r="D2142" s="5" t="s">
        <v>282</v>
      </c>
      <c r="E2142" s="70" t="s">
        <v>15</v>
      </c>
      <c r="F2142" s="71">
        <v>6.1</v>
      </c>
      <c r="G2142" s="71">
        <v>0.34</v>
      </c>
      <c r="H2142" s="71">
        <v>5.5E-2</v>
      </c>
      <c r="I2142" s="71">
        <v>0</v>
      </c>
      <c r="J2142" s="71">
        <v>0</v>
      </c>
      <c r="K2142" s="71">
        <v>0.20233333333333331</v>
      </c>
      <c r="L2142" s="71">
        <v>0.13233333333333333</v>
      </c>
      <c r="M2142" s="72">
        <v>0.72966666666666669</v>
      </c>
      <c r="N2142" s="23">
        <v>-0.20825136612021858</v>
      </c>
      <c r="O2142" s="16">
        <v>12.847</v>
      </c>
      <c r="P2142" s="15">
        <v>90</v>
      </c>
      <c r="Q2142" s="15">
        <f>IFERROR(Table37[[#This Row],[Total]]/Table37[[#This Row],[Mins]]*Table37[[#This Row],[Adj mins]],0)</f>
        <v>5.1116992293920767</v>
      </c>
      <c r="R2142" s="15">
        <v>2.7</v>
      </c>
      <c r="S2142" s="16">
        <v>27</v>
      </c>
      <c r="T2142" s="17">
        <v>5.0999999999999997E-2</v>
      </c>
      <c r="U2142" s="16">
        <v>29</v>
      </c>
      <c r="V2142" s="71">
        <v>3.2</v>
      </c>
      <c r="W2142" s="401" t="str">
        <f>IF(ISNA(MATCH($D2142,'My Squad'!$C$2:$C$16,0)),"","Yes")</f>
        <v/>
      </c>
    </row>
    <row r="2143" spans="1:23" ht="15.75" thickBot="1" x14ac:dyDescent="0.3">
      <c r="A2143" s="577">
        <v>58</v>
      </c>
      <c r="B2143" s="73">
        <v>14</v>
      </c>
      <c r="C2143" s="5" t="s">
        <v>61</v>
      </c>
      <c r="D2143" s="5" t="s">
        <v>62</v>
      </c>
      <c r="E2143" s="70" t="s">
        <v>15</v>
      </c>
      <c r="F2143" s="71">
        <v>9.1</v>
      </c>
      <c r="G2143" s="71">
        <v>2.1493333333333333</v>
      </c>
      <c r="H2143" s="71">
        <v>0.375</v>
      </c>
      <c r="I2143" s="71">
        <v>0</v>
      </c>
      <c r="J2143" s="71">
        <v>0</v>
      </c>
      <c r="K2143" s="71">
        <v>1.6473333333333335</v>
      </c>
      <c r="L2143" s="71">
        <v>0.96033333333333337</v>
      </c>
      <c r="M2143" s="72">
        <v>5.1319999999999997</v>
      </c>
      <c r="N2143" s="23">
        <v>0.34417582417582415</v>
      </c>
      <c r="O2143" s="16">
        <v>79.816666666666663</v>
      </c>
      <c r="P2143" s="15">
        <v>90</v>
      </c>
      <c r="Q2143" s="15">
        <f>IFERROR(Table37[[#This Row],[Total]]/Table37[[#This Row],[Mins]]*Table37[[#This Row],[Adj mins]],0)</f>
        <v>5.7867613280434327</v>
      </c>
      <c r="R2143" s="15">
        <v>7.6</v>
      </c>
      <c r="S2143" s="16">
        <v>76</v>
      </c>
      <c r="T2143" s="17">
        <v>0.28899999999999998</v>
      </c>
      <c r="U2143" s="16">
        <v>51</v>
      </c>
      <c r="V2143" s="71">
        <v>5.7</v>
      </c>
      <c r="W2143" s="401" t="str">
        <f>IF(ISNA(MATCH($D2143,'My Squad'!$C$2:$C$16,0)),"","Yes")</f>
        <v/>
      </c>
    </row>
    <row r="2144" spans="1:23" ht="15.75" thickBot="1" x14ac:dyDescent="0.3">
      <c r="A2144" s="577">
        <v>84</v>
      </c>
      <c r="B2144" s="73">
        <v>14</v>
      </c>
      <c r="C2144" s="5" t="s">
        <v>65</v>
      </c>
      <c r="D2144" s="5" t="s">
        <v>607</v>
      </c>
      <c r="E2144" s="70" t="s">
        <v>16</v>
      </c>
      <c r="F2144" s="71">
        <v>4.4000000000000004</v>
      </c>
      <c r="G2144" s="71">
        <v>0</v>
      </c>
      <c r="H2144" s="71">
        <v>0</v>
      </c>
      <c r="I2144" s="71">
        <v>-1.2E-2</v>
      </c>
      <c r="J2144" s="71">
        <v>6.133333333333333E-2</v>
      </c>
      <c r="K2144" s="71">
        <v>8.9333333333333334E-2</v>
      </c>
      <c r="L2144" s="71">
        <v>0.01</v>
      </c>
      <c r="M2144" s="72">
        <v>0.14866666666666667</v>
      </c>
      <c r="N2144" s="23">
        <v>-0.42075757575757572</v>
      </c>
      <c r="O2144" s="16">
        <v>3.96</v>
      </c>
      <c r="P2144" s="15">
        <v>90</v>
      </c>
      <c r="Q2144" s="15">
        <f>IFERROR(Table37[[#This Row],[Total]]/Table37[[#This Row],[Mins]]*Table37[[#This Row],[Adj mins]],0)</f>
        <v>3.3787878787878789</v>
      </c>
      <c r="R2144" s="15">
        <v>2</v>
      </c>
      <c r="S2144" s="16">
        <v>90</v>
      </c>
      <c r="T2144" s="17">
        <v>1E-3</v>
      </c>
      <c r="U2144" s="16">
        <v>7</v>
      </c>
      <c r="V2144" s="71">
        <v>3.5</v>
      </c>
      <c r="W2144" s="401" t="str">
        <f>IF(ISNA(MATCH($D2144,'My Squad'!$C$2:$C$16,0)),"","Yes")</f>
        <v/>
      </c>
    </row>
    <row r="2145" spans="1:23" ht="15.75" thickBot="1" x14ac:dyDescent="0.3">
      <c r="A2145" s="577">
        <v>152</v>
      </c>
      <c r="B2145" s="73">
        <v>14</v>
      </c>
      <c r="C2145" s="5" t="s">
        <v>65</v>
      </c>
      <c r="D2145" s="5" t="s">
        <v>1490</v>
      </c>
      <c r="E2145" s="70" t="s">
        <v>16</v>
      </c>
      <c r="F2145" s="71">
        <v>4.5</v>
      </c>
      <c r="G2145" s="71">
        <v>0</v>
      </c>
      <c r="H2145" s="71">
        <v>0</v>
      </c>
      <c r="I2145" s="71">
        <v>2.8666666666666618E-2</v>
      </c>
      <c r="J2145" s="71">
        <v>1.3663333333333334</v>
      </c>
      <c r="K2145" s="71">
        <v>1.9490000000000001</v>
      </c>
      <c r="L2145" s="71">
        <v>0.24766666666666667</v>
      </c>
      <c r="M2145" s="72">
        <v>3.5916666666666668</v>
      </c>
      <c r="N2145" s="23">
        <v>0.35370370370370374</v>
      </c>
      <c r="O2145" s="16">
        <v>85.78</v>
      </c>
      <c r="P2145" s="15">
        <v>90</v>
      </c>
      <c r="Q2145" s="15">
        <f>IFERROR(Table37[[#This Row],[Total]]/Table37[[#This Row],[Mins]]*Table37[[#This Row],[Adj mins]],0)</f>
        <v>3.7683609232921427</v>
      </c>
      <c r="R2145" s="15">
        <v>5</v>
      </c>
      <c r="S2145" s="16">
        <v>90</v>
      </c>
      <c r="T2145" s="17">
        <v>8.0000000000000002E-3</v>
      </c>
      <c r="U2145" s="16">
        <v>17</v>
      </c>
      <c r="V2145" s="71">
        <v>3.4</v>
      </c>
      <c r="W2145" s="401" t="str">
        <f>IF(ISNA(MATCH($D2145,'My Squad'!$C$2:$C$16,0)),"","Yes")</f>
        <v/>
      </c>
    </row>
    <row r="2146" spans="1:23" ht="15.75" thickBot="1" x14ac:dyDescent="0.3">
      <c r="A2146" s="577">
        <v>599</v>
      </c>
      <c r="B2146" s="73">
        <v>14</v>
      </c>
      <c r="C2146" s="5" t="s">
        <v>65</v>
      </c>
      <c r="D2146" s="5" t="s">
        <v>1497</v>
      </c>
      <c r="E2146" s="70" t="s">
        <v>16</v>
      </c>
      <c r="F2146" s="71">
        <v>4</v>
      </c>
      <c r="G2146" s="71">
        <v>0</v>
      </c>
      <c r="H2146" s="71">
        <v>0</v>
      </c>
      <c r="I2146" s="71">
        <v>-1.6666666666666668E-3</v>
      </c>
      <c r="J2146" s="71">
        <v>4.3333333333333331E-3</v>
      </c>
      <c r="K2146" s="71">
        <v>4.6666666666666671E-3</v>
      </c>
      <c r="L2146" s="71">
        <v>3.3333333333333332E-4</v>
      </c>
      <c r="M2146" s="72">
        <v>7.6666666666666662E-3</v>
      </c>
      <c r="N2146" s="23">
        <v>-0.49808333333333332</v>
      </c>
      <c r="O2146" s="16">
        <v>0.21</v>
      </c>
      <c r="P2146" s="15">
        <v>90</v>
      </c>
      <c r="Q2146" s="15">
        <f>IFERROR(Table37[[#This Row],[Total]]/Table37[[#This Row],[Mins]]*Table37[[#This Row],[Adj mins]],0)</f>
        <v>3.285714285714286</v>
      </c>
      <c r="R2146" s="15">
        <v>0</v>
      </c>
      <c r="S2146" s="16">
        <v>0</v>
      </c>
      <c r="T2146" s="17">
        <v>4.0000000000000001E-3</v>
      </c>
      <c r="U2146" s="16">
        <v>0</v>
      </c>
      <c r="V2146" s="71">
        <v>0</v>
      </c>
      <c r="W2146" s="401" t="str">
        <f>IF(ISNA(MATCH($D2146,'My Squad'!$C$2:$C$16,0)),"","Yes")</f>
        <v/>
      </c>
    </row>
    <row r="2147" spans="1:23" ht="15.75" thickBot="1" x14ac:dyDescent="0.3">
      <c r="A2147" s="577">
        <v>81</v>
      </c>
      <c r="B2147" s="73">
        <v>14</v>
      </c>
      <c r="C2147" s="5" t="s">
        <v>65</v>
      </c>
      <c r="D2147" s="5" t="s">
        <v>205</v>
      </c>
      <c r="E2147" s="70" t="s">
        <v>14</v>
      </c>
      <c r="F2147" s="71">
        <v>4.5</v>
      </c>
      <c r="G2147" s="71">
        <v>0</v>
      </c>
      <c r="H2147" s="71">
        <v>6.9000000000000006E-2</v>
      </c>
      <c r="I2147" s="71">
        <v>2.7666666666666673E-2</v>
      </c>
      <c r="J2147" s="71">
        <v>0</v>
      </c>
      <c r="K2147" s="71">
        <v>0.97833333333333339</v>
      </c>
      <c r="L2147" s="71">
        <v>2.2666666666666668E-2</v>
      </c>
      <c r="M2147" s="72">
        <v>1.0976666666666666</v>
      </c>
      <c r="N2147" s="23">
        <v>-0.20051851851851854</v>
      </c>
      <c r="O2147" s="16">
        <v>53.792999999999999</v>
      </c>
      <c r="P2147" s="15">
        <v>90</v>
      </c>
      <c r="Q2147" s="15">
        <f>IFERROR(Table37[[#This Row],[Total]]/Table37[[#This Row],[Mins]]*Table37[[#This Row],[Adj mins]],0)</f>
        <v>1.8364843009313476</v>
      </c>
      <c r="R2147" s="15">
        <v>4.8</v>
      </c>
      <c r="S2147" s="16">
        <v>48</v>
      </c>
      <c r="T2147" s="17">
        <v>2E-3</v>
      </c>
      <c r="U2147" s="16">
        <v>16</v>
      </c>
      <c r="V2147" s="71">
        <v>1.8</v>
      </c>
      <c r="W2147" s="401" t="str">
        <f>IF(ISNA(MATCH($D2147,'My Squad'!$C$2:$C$16,0)),"","Yes")</f>
        <v/>
      </c>
    </row>
    <row r="2148" spans="1:23" ht="15.75" thickBot="1" x14ac:dyDescent="0.3">
      <c r="A2148" s="577">
        <v>85</v>
      </c>
      <c r="B2148" s="73">
        <v>14</v>
      </c>
      <c r="C2148" s="5" t="s">
        <v>65</v>
      </c>
      <c r="D2148" s="5" t="s">
        <v>204</v>
      </c>
      <c r="E2148" s="70" t="s">
        <v>14</v>
      </c>
      <c r="F2148" s="71">
        <v>4.4000000000000004</v>
      </c>
      <c r="G2148" s="71">
        <v>0.188</v>
      </c>
      <c r="H2148" s="71">
        <v>4.2999999999999997E-2</v>
      </c>
      <c r="I2148" s="71">
        <v>1.6333333333333311E-2</v>
      </c>
      <c r="J2148" s="71">
        <v>0</v>
      </c>
      <c r="K2148" s="71">
        <v>1.7663333333333333</v>
      </c>
      <c r="L2148" s="71">
        <v>0.12266666666666666</v>
      </c>
      <c r="M2148" s="72">
        <v>2.1363333333333334</v>
      </c>
      <c r="N2148" s="23">
        <v>3.09848484848485E-2</v>
      </c>
      <c r="O2148" s="16">
        <v>85.578333333333333</v>
      </c>
      <c r="P2148" s="15">
        <v>90</v>
      </c>
      <c r="Q2148" s="15">
        <f>IFERROR(Table37[[#This Row],[Total]]/Table37[[#This Row],[Mins]]*Table37[[#This Row],[Adj mins]],0)</f>
        <v>2.2467135373050033</v>
      </c>
      <c r="R2148" s="15">
        <v>9</v>
      </c>
      <c r="S2148" s="16">
        <v>90</v>
      </c>
      <c r="T2148" s="17">
        <v>4.0000000000000001E-3</v>
      </c>
      <c r="U2148" s="16">
        <v>20</v>
      </c>
      <c r="V2148" s="71">
        <v>2.2000000000000002</v>
      </c>
      <c r="W2148" s="401" t="str">
        <f>IF(ISNA(MATCH($D2148,'My Squad'!$C$2:$C$16,0)),"","Yes")</f>
        <v/>
      </c>
    </row>
    <row r="2149" spans="1:23" ht="15.75" thickBot="1" x14ac:dyDescent="0.3">
      <c r="A2149" s="577">
        <v>79</v>
      </c>
      <c r="B2149" s="73">
        <v>14</v>
      </c>
      <c r="C2149" s="5" t="s">
        <v>65</v>
      </c>
      <c r="D2149" s="5" t="s">
        <v>196</v>
      </c>
      <c r="E2149" s="70" t="s">
        <v>14</v>
      </c>
      <c r="F2149" s="71">
        <v>4.8</v>
      </c>
      <c r="G2149" s="71">
        <v>0.20799999999999999</v>
      </c>
      <c r="H2149" s="71">
        <v>0.22500000000000001</v>
      </c>
      <c r="I2149" s="71">
        <v>1.9000000000000017E-2</v>
      </c>
      <c r="J2149" s="71">
        <v>0</v>
      </c>
      <c r="K2149" s="71">
        <v>1.5206666666666666</v>
      </c>
      <c r="L2149" s="71">
        <v>0.23733333333333334</v>
      </c>
      <c r="M2149" s="72">
        <v>2.21</v>
      </c>
      <c r="N2149" s="23">
        <v>4.3749999999999997E-2</v>
      </c>
      <c r="O2149" s="16">
        <v>85.271333333333331</v>
      </c>
      <c r="P2149" s="15">
        <v>90</v>
      </c>
      <c r="Q2149" s="15">
        <f>IFERROR(Table37[[#This Row],[Total]]/Table37[[#This Row],[Mins]]*Table37[[#This Row],[Adj mins]],0)</f>
        <v>2.3325541213537964</v>
      </c>
      <c r="R2149" s="15">
        <v>6.8</v>
      </c>
      <c r="S2149" s="16">
        <v>88</v>
      </c>
      <c r="T2149" s="17">
        <v>6.0000000000000001E-3</v>
      </c>
      <c r="U2149" s="16">
        <v>17</v>
      </c>
      <c r="V2149" s="71">
        <v>2.4</v>
      </c>
      <c r="W2149" s="401" t="str">
        <f>IF(ISNA(MATCH($D2149,'My Squad'!$C$2:$C$16,0)),"","Yes")</f>
        <v/>
      </c>
    </row>
    <row r="2150" spans="1:23" ht="15.75" thickBot="1" x14ac:dyDescent="0.3">
      <c r="A2150" s="577">
        <v>59</v>
      </c>
      <c r="B2150" s="73">
        <v>14</v>
      </c>
      <c r="C2150" s="5" t="s">
        <v>65</v>
      </c>
      <c r="D2150" s="5" t="s">
        <v>300</v>
      </c>
      <c r="E2150" s="70" t="s">
        <v>14</v>
      </c>
      <c r="F2150" s="71">
        <v>4.3</v>
      </c>
      <c r="G2150" s="71">
        <v>0.01</v>
      </c>
      <c r="H2150" s="71">
        <v>2.7E-2</v>
      </c>
      <c r="I2150" s="71">
        <v>1.8666666666666665E-2</v>
      </c>
      <c r="J2150" s="71">
        <v>0</v>
      </c>
      <c r="K2150" s="71">
        <v>0.17166666666666666</v>
      </c>
      <c r="L2150" s="71">
        <v>1.4E-2</v>
      </c>
      <c r="M2150" s="72">
        <v>0.24133333333333334</v>
      </c>
      <c r="N2150" s="23">
        <v>-0.40899224806201551</v>
      </c>
      <c r="O2150" s="16">
        <v>8.7156666666666673</v>
      </c>
      <c r="P2150" s="15">
        <v>90</v>
      </c>
      <c r="Q2150" s="15">
        <f>IFERROR(Table37[[#This Row],[Total]]/Table37[[#This Row],[Mins]]*Table37[[#This Row],[Adj mins]],0)</f>
        <v>2.4920640991318312</v>
      </c>
      <c r="R2150" s="15">
        <v>0</v>
      </c>
      <c r="S2150" s="16">
        <v>0</v>
      </c>
      <c r="T2150" s="17">
        <v>2E-3</v>
      </c>
      <c r="U2150" s="16">
        <v>0</v>
      </c>
      <c r="V2150" s="71">
        <v>0</v>
      </c>
      <c r="W2150" s="401" t="str">
        <f>IF(ISNA(MATCH($D2150,'My Squad'!$C$2:$C$16,0)),"","Yes")</f>
        <v/>
      </c>
    </row>
    <row r="2151" spans="1:23" ht="15.75" thickBot="1" x14ac:dyDescent="0.3">
      <c r="A2151" s="577">
        <v>70</v>
      </c>
      <c r="B2151" s="73">
        <v>14</v>
      </c>
      <c r="C2151" s="5" t="s">
        <v>65</v>
      </c>
      <c r="D2151" s="5" t="s">
        <v>201</v>
      </c>
      <c r="E2151" s="70" t="s">
        <v>14</v>
      </c>
      <c r="F2151" s="71">
        <v>4.4000000000000004</v>
      </c>
      <c r="G2151" s="71">
        <v>6.2E-2</v>
      </c>
      <c r="H2151" s="71">
        <v>0.217</v>
      </c>
      <c r="I2151" s="71">
        <v>-7.3333333333334139E-3</v>
      </c>
      <c r="J2151" s="71">
        <v>0</v>
      </c>
      <c r="K2151" s="71">
        <v>1.5796666666666668</v>
      </c>
      <c r="L2151" s="71">
        <v>9.9333333333333329E-2</v>
      </c>
      <c r="M2151" s="72">
        <v>1.9506666666666668</v>
      </c>
      <c r="N2151" s="23">
        <v>-1.1212121212121187E-2</v>
      </c>
      <c r="O2151" s="16">
        <v>80.813999999999993</v>
      </c>
      <c r="P2151" s="15">
        <v>90</v>
      </c>
      <c r="Q2151" s="15">
        <f>IFERROR(Table37[[#This Row],[Total]]/Table37[[#This Row],[Mins]]*Table37[[#This Row],[Adj mins]],0)</f>
        <v>2.1723958720023759</v>
      </c>
      <c r="R2151" s="15">
        <v>8.3000000000000007</v>
      </c>
      <c r="S2151" s="16">
        <v>83</v>
      </c>
      <c r="T2151" s="17">
        <v>4.0000000000000001E-3</v>
      </c>
      <c r="U2151" s="16">
        <v>19</v>
      </c>
      <c r="V2151" s="71">
        <v>2.1</v>
      </c>
      <c r="W2151" s="401" t="str">
        <f>IF(ISNA(MATCH($D2151,'My Squad'!$C$2:$C$16,0)),"","Yes")</f>
        <v/>
      </c>
    </row>
    <row r="2152" spans="1:23" ht="15.75" thickBot="1" x14ac:dyDescent="0.3">
      <c r="A2152" s="577">
        <v>68</v>
      </c>
      <c r="B2152" s="73">
        <v>14</v>
      </c>
      <c r="C2152" s="5" t="s">
        <v>65</v>
      </c>
      <c r="D2152" s="5" t="s">
        <v>538</v>
      </c>
      <c r="E2152" s="70" t="s">
        <v>14</v>
      </c>
      <c r="F2152" s="71">
        <v>4</v>
      </c>
      <c r="G2152" s="71">
        <v>0</v>
      </c>
      <c r="H2152" s="71">
        <v>4.0000000000000001E-3</v>
      </c>
      <c r="I2152" s="71">
        <v>3.666666666666667E-3</v>
      </c>
      <c r="J2152" s="71">
        <v>0</v>
      </c>
      <c r="K2152" s="71">
        <v>1.0999999999999999E-2</v>
      </c>
      <c r="L2152" s="71">
        <v>2E-3</v>
      </c>
      <c r="M2152" s="72">
        <v>2.0666666666666667E-2</v>
      </c>
      <c r="N2152" s="23">
        <v>-0.49483333333333335</v>
      </c>
      <c r="O2152" s="16">
        <v>0.56266666666666665</v>
      </c>
      <c r="P2152" s="15">
        <v>90</v>
      </c>
      <c r="Q2152" s="15">
        <f>IFERROR(Table37[[#This Row],[Total]]/Table37[[#This Row],[Mins]]*Table37[[#This Row],[Adj mins]],0)</f>
        <v>3.3056872037914689</v>
      </c>
      <c r="R2152" s="15">
        <v>0</v>
      </c>
      <c r="S2152" s="16">
        <v>0</v>
      </c>
      <c r="T2152" s="17">
        <v>4.0000000000000001E-3</v>
      </c>
      <c r="U2152" s="16">
        <v>0</v>
      </c>
      <c r="V2152" s="71">
        <v>0</v>
      </c>
      <c r="W2152" s="401" t="str">
        <f>IF(ISNA(MATCH($D2152,'My Squad'!$C$2:$C$16,0)),"","Yes")</f>
        <v/>
      </c>
    </row>
    <row r="2153" spans="1:23" ht="15.75" thickBot="1" x14ac:dyDescent="0.3">
      <c r="A2153" s="577">
        <v>592</v>
      </c>
      <c r="B2153" s="73">
        <v>14</v>
      </c>
      <c r="C2153" s="5" t="s">
        <v>65</v>
      </c>
      <c r="D2153" s="5" t="s">
        <v>1254</v>
      </c>
      <c r="E2153" s="70" t="s">
        <v>14</v>
      </c>
      <c r="F2153" s="71">
        <v>4.4000000000000004</v>
      </c>
      <c r="G2153" s="71">
        <v>8.5999999999999993E-2</v>
      </c>
      <c r="H2153" s="71">
        <v>7.8E-2</v>
      </c>
      <c r="I2153" s="71">
        <v>1.6666666666666496E-3</v>
      </c>
      <c r="J2153" s="71">
        <v>0</v>
      </c>
      <c r="K2153" s="71">
        <v>0.69733333333333336</v>
      </c>
      <c r="L2153" s="71">
        <v>7.566666666666666E-2</v>
      </c>
      <c r="M2153" s="72">
        <v>0.93866666666666665</v>
      </c>
      <c r="N2153" s="23">
        <v>-0.24121212121212118</v>
      </c>
      <c r="O2153" s="16">
        <v>35.149333333333331</v>
      </c>
      <c r="P2153" s="15">
        <v>90</v>
      </c>
      <c r="Q2153" s="15">
        <f>IFERROR(Table37[[#This Row],[Total]]/Table37[[#This Row],[Mins]]*Table37[[#This Row],[Adj mins]],0)</f>
        <v>2.4034595250739703</v>
      </c>
      <c r="R2153" s="15">
        <v>3.9</v>
      </c>
      <c r="S2153" s="16">
        <v>50</v>
      </c>
      <c r="T2153" s="17">
        <v>2E-3</v>
      </c>
      <c r="U2153" s="16">
        <v>7</v>
      </c>
      <c r="V2153" s="71">
        <v>1</v>
      </c>
      <c r="W2153" s="401" t="str">
        <f>IF(ISNA(MATCH($D2153,'My Squad'!$C$2:$C$16,0)),"","Yes")</f>
        <v/>
      </c>
    </row>
    <row r="2154" spans="1:23" ht="15.75" thickBot="1" x14ac:dyDescent="0.3">
      <c r="A2154" s="577">
        <v>580</v>
      </c>
      <c r="B2154" s="73">
        <v>14</v>
      </c>
      <c r="C2154" s="5" t="s">
        <v>65</v>
      </c>
      <c r="D2154" s="5" t="s">
        <v>1498</v>
      </c>
      <c r="E2154" s="70" t="s">
        <v>14</v>
      </c>
      <c r="F2154" s="71">
        <v>4.3</v>
      </c>
      <c r="G2154" s="71">
        <v>0.02</v>
      </c>
      <c r="H2154" s="71">
        <v>2.1999999999999999E-2</v>
      </c>
      <c r="I2154" s="71">
        <v>-3.0000000000000027E-3</v>
      </c>
      <c r="J2154" s="71">
        <v>0</v>
      </c>
      <c r="K2154" s="71">
        <v>0.15200000000000002</v>
      </c>
      <c r="L2154" s="71">
        <v>1.2E-2</v>
      </c>
      <c r="M2154" s="72">
        <v>0.20300000000000001</v>
      </c>
      <c r="N2154" s="23">
        <v>-0.41790697674418603</v>
      </c>
      <c r="O2154" s="16">
        <v>7.8710000000000004</v>
      </c>
      <c r="P2154" s="15">
        <v>90</v>
      </c>
      <c r="Q2154" s="15">
        <f>IFERROR(Table37[[#This Row],[Total]]/Table37[[#This Row],[Mins]]*Table37[[#This Row],[Adj mins]],0)</f>
        <v>2.3211790115614281</v>
      </c>
      <c r="R2154" s="15">
        <v>2.2000000000000002</v>
      </c>
      <c r="S2154" s="16">
        <v>65</v>
      </c>
      <c r="T2154" s="17">
        <v>1E-3</v>
      </c>
      <c r="U2154" s="16">
        <v>3</v>
      </c>
      <c r="V2154" s="71">
        <v>1</v>
      </c>
      <c r="W2154" s="401" t="str">
        <f>IF(ISNA(MATCH($D2154,'My Squad'!$C$2:$C$16,0)),"","Yes")</f>
        <v/>
      </c>
    </row>
    <row r="2155" spans="1:23" ht="15.75" thickBot="1" x14ac:dyDescent="0.3">
      <c r="A2155" s="577">
        <v>77</v>
      </c>
      <c r="B2155" s="73">
        <v>14</v>
      </c>
      <c r="C2155" s="5" t="s">
        <v>65</v>
      </c>
      <c r="D2155" s="5" t="s">
        <v>301</v>
      </c>
      <c r="E2155" s="70" t="s">
        <v>13</v>
      </c>
      <c r="F2155" s="71">
        <v>4.8</v>
      </c>
      <c r="G2155" s="71">
        <v>0</v>
      </c>
      <c r="H2155" s="71">
        <v>0</v>
      </c>
      <c r="I2155" s="71">
        <v>0</v>
      </c>
      <c r="J2155" s="71">
        <v>0</v>
      </c>
      <c r="K2155" s="71">
        <v>0</v>
      </c>
      <c r="L2155" s="71">
        <v>0</v>
      </c>
      <c r="M2155" s="72">
        <v>0</v>
      </c>
      <c r="N2155" s="23">
        <v>-0.41666666666666669</v>
      </c>
      <c r="O2155" s="16">
        <v>0</v>
      </c>
      <c r="P2155" s="15">
        <v>90</v>
      </c>
      <c r="Q2155" s="15">
        <f>IFERROR(Table37[[#This Row],[Total]]/Table37[[#This Row],[Mins]]*Table37[[#This Row],[Adj mins]],0)</f>
        <v>0</v>
      </c>
      <c r="R2155" s="15">
        <v>2.9</v>
      </c>
      <c r="S2155" s="16">
        <v>33</v>
      </c>
      <c r="T2155" s="17">
        <v>0</v>
      </c>
      <c r="U2155" s="16">
        <v>11</v>
      </c>
      <c r="V2155" s="71">
        <v>1.4</v>
      </c>
      <c r="W2155" s="401" t="str">
        <f>IF(ISNA(MATCH($D2155,'My Squad'!$C$2:$C$16,0)),"","Yes")</f>
        <v/>
      </c>
    </row>
    <row r="2156" spans="1:23" ht="15.75" thickBot="1" x14ac:dyDescent="0.3">
      <c r="A2156" s="577">
        <v>74</v>
      </c>
      <c r="B2156" s="73">
        <v>14</v>
      </c>
      <c r="C2156" s="5" t="s">
        <v>65</v>
      </c>
      <c r="D2156" s="5" t="s">
        <v>278</v>
      </c>
      <c r="E2156" s="70" t="s">
        <v>13</v>
      </c>
      <c r="F2156" s="71">
        <v>5</v>
      </c>
      <c r="G2156" s="71">
        <v>0.53333333333333333</v>
      </c>
      <c r="H2156" s="71">
        <v>0.24299999999999999</v>
      </c>
      <c r="I2156" s="71">
        <v>6.2333333333333331E-2</v>
      </c>
      <c r="J2156" s="71">
        <v>0</v>
      </c>
      <c r="K2156" s="71">
        <v>0.71633333333333338</v>
      </c>
      <c r="L2156" s="71">
        <v>0.14266666666666666</v>
      </c>
      <c r="M2156" s="72">
        <v>1.6976666666666667</v>
      </c>
      <c r="N2156" s="23">
        <v>-6.0466666666666669E-2</v>
      </c>
      <c r="O2156" s="16">
        <v>34.809666666666665</v>
      </c>
      <c r="P2156" s="15">
        <v>90</v>
      </c>
      <c r="Q2156" s="15">
        <f>IFERROR(Table37[[#This Row],[Total]]/Table37[[#This Row],[Mins]]*Table37[[#This Row],[Adj mins]],0)</f>
        <v>4.3892979919371058</v>
      </c>
      <c r="R2156" s="15">
        <v>4.5999999999999996</v>
      </c>
      <c r="S2156" s="16">
        <v>52</v>
      </c>
      <c r="T2156" s="17">
        <v>0</v>
      </c>
      <c r="U2156" s="16">
        <v>22</v>
      </c>
      <c r="V2156" s="71">
        <v>2.8</v>
      </c>
      <c r="W2156" s="401" t="str">
        <f>IF(ISNA(MATCH($D2156,'My Squad'!$C$2:$C$16,0)),"","Yes")</f>
        <v/>
      </c>
    </row>
    <row r="2157" spans="1:23" ht="15.75" thickBot="1" x14ac:dyDescent="0.3">
      <c r="A2157" s="577">
        <v>62</v>
      </c>
      <c r="B2157" s="73">
        <v>14</v>
      </c>
      <c r="C2157" s="5" t="s">
        <v>65</v>
      </c>
      <c r="D2157" s="5" t="s">
        <v>608</v>
      </c>
      <c r="E2157" s="70" t="s">
        <v>13</v>
      </c>
      <c r="F2157" s="71">
        <v>4.9000000000000004</v>
      </c>
      <c r="G2157" s="71">
        <v>0</v>
      </c>
      <c r="H2157" s="71">
        <v>3.0000000000000001E-3</v>
      </c>
      <c r="I2157" s="71">
        <v>3.3333333333333332E-4</v>
      </c>
      <c r="J2157" s="71">
        <v>0</v>
      </c>
      <c r="K2157" s="71">
        <v>3.3333333333333335E-3</v>
      </c>
      <c r="L2157" s="71">
        <v>0</v>
      </c>
      <c r="M2157" s="72">
        <v>6.6666666666666671E-3</v>
      </c>
      <c r="N2157" s="23">
        <v>-0.40680272108843535</v>
      </c>
      <c r="O2157" s="16">
        <v>0.18</v>
      </c>
      <c r="P2157" s="15">
        <v>90</v>
      </c>
      <c r="Q2157" s="15">
        <f>IFERROR(Table37[[#This Row],[Total]]/Table37[[#This Row],[Mins]]*Table37[[#This Row],[Adj mins]],0)</f>
        <v>3.3333333333333339</v>
      </c>
      <c r="R2157" s="15">
        <v>0.2</v>
      </c>
      <c r="S2157" s="16">
        <v>10</v>
      </c>
      <c r="T2157" s="17">
        <v>0</v>
      </c>
      <c r="U2157" s="16">
        <v>2</v>
      </c>
      <c r="V2157" s="71">
        <v>1</v>
      </c>
      <c r="W2157" s="401" t="str">
        <f>IF(ISNA(MATCH($D2157,'My Squad'!$C$2:$C$16,0)),"","Yes")</f>
        <v/>
      </c>
    </row>
    <row r="2158" spans="1:23" ht="15.75" thickBot="1" x14ac:dyDescent="0.3">
      <c r="A2158" s="577">
        <v>71</v>
      </c>
      <c r="B2158" s="73">
        <v>14</v>
      </c>
      <c r="C2158" s="5" t="s">
        <v>65</v>
      </c>
      <c r="D2158" s="5" t="s">
        <v>200</v>
      </c>
      <c r="E2158" s="70" t="s">
        <v>13</v>
      </c>
      <c r="F2158" s="71">
        <v>5.3</v>
      </c>
      <c r="G2158" s="71">
        <v>1.0216666666666667</v>
      </c>
      <c r="H2158" s="71">
        <v>0.35099999999999998</v>
      </c>
      <c r="I2158" s="71">
        <v>0.11366666666666667</v>
      </c>
      <c r="J2158" s="71">
        <v>0</v>
      </c>
      <c r="K2158" s="71">
        <v>1.1659999999999999</v>
      </c>
      <c r="L2158" s="71">
        <v>0.14333333333333334</v>
      </c>
      <c r="M2158" s="72">
        <v>2.7956666666666665</v>
      </c>
      <c r="N2158" s="23">
        <v>0.15012578616352198</v>
      </c>
      <c r="O2158" s="16">
        <v>65.365666666666669</v>
      </c>
      <c r="P2158" s="15">
        <v>90</v>
      </c>
      <c r="Q2158" s="15">
        <f>IFERROR(Table37[[#This Row],[Total]]/Table37[[#This Row],[Mins]]*Table37[[#This Row],[Adj mins]],0)</f>
        <v>3.8492684742754855</v>
      </c>
      <c r="R2158" s="15">
        <v>5.3</v>
      </c>
      <c r="S2158" s="16">
        <v>53</v>
      </c>
      <c r="T2158" s="17">
        <v>3.0000000000000001E-3</v>
      </c>
      <c r="U2158" s="16">
        <v>25</v>
      </c>
      <c r="V2158" s="71">
        <v>2.8</v>
      </c>
      <c r="W2158" s="401" t="str">
        <f>IF(ISNA(MATCH($D2158,'My Squad'!$C$2:$C$16,0)),"","Yes")</f>
        <v/>
      </c>
    </row>
    <row r="2159" spans="1:23" ht="15.75" thickBot="1" x14ac:dyDescent="0.3">
      <c r="A2159" s="577">
        <v>64</v>
      </c>
      <c r="B2159" s="73">
        <v>14</v>
      </c>
      <c r="C2159" s="5" t="s">
        <v>65</v>
      </c>
      <c r="D2159" s="5" t="s">
        <v>181</v>
      </c>
      <c r="E2159" s="70" t="s">
        <v>13</v>
      </c>
      <c r="F2159" s="71">
        <v>5</v>
      </c>
      <c r="G2159" s="71">
        <v>0.105</v>
      </c>
      <c r="H2159" s="71">
        <v>0.56399999999999995</v>
      </c>
      <c r="I2159" s="71">
        <v>0.15566666666666668</v>
      </c>
      <c r="J2159" s="71">
        <v>0</v>
      </c>
      <c r="K2159" s="71">
        <v>1.696</v>
      </c>
      <c r="L2159" s="71">
        <v>0.106</v>
      </c>
      <c r="M2159" s="72">
        <v>2.6266666666666665</v>
      </c>
      <c r="N2159" s="23">
        <v>0.1253333333333333</v>
      </c>
      <c r="O2159" s="16">
        <v>86.335333333333338</v>
      </c>
      <c r="P2159" s="15">
        <v>90</v>
      </c>
      <c r="Q2159" s="15">
        <f>IFERROR(Table37[[#This Row],[Total]]/Table37[[#This Row],[Mins]]*Table37[[#This Row],[Adj mins]],0)</f>
        <v>2.7381605059342249</v>
      </c>
      <c r="R2159" s="15">
        <v>8.9</v>
      </c>
      <c r="S2159" s="16">
        <v>89</v>
      </c>
      <c r="T2159" s="17">
        <v>2E-3</v>
      </c>
      <c r="U2159" s="16">
        <v>29</v>
      </c>
      <c r="V2159" s="71">
        <v>3.2</v>
      </c>
      <c r="W2159" s="401" t="str">
        <f>IF(ISNA(MATCH($D2159,'My Squad'!$C$2:$C$16,0)),"","Yes")</f>
        <v/>
      </c>
    </row>
    <row r="2160" spans="1:23" ht="15.75" thickBot="1" x14ac:dyDescent="0.3">
      <c r="A2160" s="577">
        <v>80</v>
      </c>
      <c r="B2160" s="73">
        <v>14</v>
      </c>
      <c r="C2160" s="5" t="s">
        <v>65</v>
      </c>
      <c r="D2160" s="5" t="s">
        <v>195</v>
      </c>
      <c r="E2160" s="70" t="s">
        <v>13</v>
      </c>
      <c r="F2160" s="71">
        <v>5</v>
      </c>
      <c r="G2160" s="71">
        <v>0.44166666666666665</v>
      </c>
      <c r="H2160" s="71">
        <v>0.129</v>
      </c>
      <c r="I2160" s="71">
        <v>3.5666666666666666E-2</v>
      </c>
      <c r="J2160" s="71">
        <v>0</v>
      </c>
      <c r="K2160" s="71">
        <v>0.40233333333333332</v>
      </c>
      <c r="L2160" s="71">
        <v>0.104</v>
      </c>
      <c r="M2160" s="72">
        <v>1.1126666666666667</v>
      </c>
      <c r="N2160" s="23">
        <v>-0.17746666666666666</v>
      </c>
      <c r="O2160" s="16">
        <v>19.620666666666665</v>
      </c>
      <c r="P2160" s="15">
        <v>90</v>
      </c>
      <c r="Q2160" s="15">
        <f>IFERROR(Table37[[#This Row],[Total]]/Table37[[#This Row],[Mins]]*Table37[[#This Row],[Adj mins]],0)</f>
        <v>5.1038021134178253</v>
      </c>
      <c r="R2160" s="15">
        <v>2.2999999999999998</v>
      </c>
      <c r="S2160" s="16">
        <v>26</v>
      </c>
      <c r="T2160" s="17">
        <v>3.0000000000000001E-3</v>
      </c>
      <c r="U2160" s="16">
        <v>19</v>
      </c>
      <c r="V2160" s="71">
        <v>2.4</v>
      </c>
      <c r="W2160" s="401" t="str">
        <f>IF(ISNA(MATCH($D2160,'My Squad'!$C$2:$C$16,0)),"","Yes")</f>
        <v/>
      </c>
    </row>
    <row r="2161" spans="1:23" ht="15.75" thickBot="1" x14ac:dyDescent="0.3">
      <c r="A2161" s="577">
        <v>83</v>
      </c>
      <c r="B2161" s="73">
        <v>14</v>
      </c>
      <c r="C2161" s="5" t="s">
        <v>65</v>
      </c>
      <c r="D2161" s="5" t="s">
        <v>187</v>
      </c>
      <c r="E2161" s="70" t="s">
        <v>13</v>
      </c>
      <c r="F2161" s="71">
        <v>5.5</v>
      </c>
      <c r="G2161" s="71">
        <v>1.18</v>
      </c>
      <c r="H2161" s="71">
        <v>0.57499999999999996</v>
      </c>
      <c r="I2161" s="71">
        <v>0.15366666666666667</v>
      </c>
      <c r="J2161" s="71">
        <v>0</v>
      </c>
      <c r="K2161" s="71">
        <v>1.7429999999999999</v>
      </c>
      <c r="L2161" s="71">
        <v>0.32733333333333331</v>
      </c>
      <c r="M2161" s="72">
        <v>3.9790000000000001</v>
      </c>
      <c r="N2161" s="23">
        <v>0.35981818181818181</v>
      </c>
      <c r="O2161" s="16">
        <v>84.313000000000002</v>
      </c>
      <c r="P2161" s="15">
        <v>90</v>
      </c>
      <c r="Q2161" s="15">
        <f>IFERROR(Table37[[#This Row],[Total]]/Table37[[#This Row],[Mins]]*Table37[[#This Row],[Adj mins]],0)</f>
        <v>4.2473877100802957</v>
      </c>
      <c r="R2161" s="15">
        <v>7.7</v>
      </c>
      <c r="S2161" s="16">
        <v>77</v>
      </c>
      <c r="T2161" s="17">
        <v>4.0000000000000001E-3</v>
      </c>
      <c r="U2161" s="16">
        <v>30</v>
      </c>
      <c r="V2161" s="71">
        <v>3.3</v>
      </c>
      <c r="W2161" s="401" t="str">
        <f>IF(ISNA(MATCH($D2161,'My Squad'!$C$2:$C$16,0)),"","Yes")</f>
        <v/>
      </c>
    </row>
    <row r="2162" spans="1:23" ht="15.75" thickBot="1" x14ac:dyDescent="0.3">
      <c r="A2162" s="577">
        <v>76</v>
      </c>
      <c r="B2162" s="73">
        <v>14</v>
      </c>
      <c r="C2162" s="5" t="s">
        <v>65</v>
      </c>
      <c r="D2162" s="5" t="s">
        <v>210</v>
      </c>
      <c r="E2162" s="70" t="s">
        <v>13</v>
      </c>
      <c r="F2162" s="71">
        <v>4.8</v>
      </c>
      <c r="G2162" s="71">
        <v>5.1666666666666666E-2</v>
      </c>
      <c r="H2162" s="71">
        <v>2.3E-2</v>
      </c>
      <c r="I2162" s="71">
        <v>1.1333333333333334E-2</v>
      </c>
      <c r="J2162" s="71">
        <v>0</v>
      </c>
      <c r="K2162" s="71">
        <v>0.104</v>
      </c>
      <c r="L2162" s="71">
        <v>1.3333333333333334E-2</v>
      </c>
      <c r="M2162" s="72">
        <v>0.20333333333333334</v>
      </c>
      <c r="N2162" s="23">
        <v>-0.37430555555555556</v>
      </c>
      <c r="O2162" s="16">
        <v>5.1580000000000004</v>
      </c>
      <c r="P2162" s="15">
        <v>90</v>
      </c>
      <c r="Q2162" s="15">
        <f>IFERROR(Table37[[#This Row],[Total]]/Table37[[#This Row],[Mins]]*Table37[[#This Row],[Adj mins]],0)</f>
        <v>3.5478867778208607</v>
      </c>
      <c r="R2162" s="15">
        <v>0.3</v>
      </c>
      <c r="S2162" s="16">
        <v>12</v>
      </c>
      <c r="T2162" s="17">
        <v>1E-3</v>
      </c>
      <c r="U2162" s="16">
        <v>2</v>
      </c>
      <c r="V2162" s="71">
        <v>1</v>
      </c>
      <c r="W2162" s="401" t="str">
        <f>IF(ISNA(MATCH($D2162,'My Squad'!$C$2:$C$16,0)),"","Yes")</f>
        <v/>
      </c>
    </row>
    <row r="2163" spans="1:23" ht="15.75" thickBot="1" x14ac:dyDescent="0.3">
      <c r="A2163" s="577">
        <v>63</v>
      </c>
      <c r="B2163" s="73">
        <v>14</v>
      </c>
      <c r="C2163" s="5" t="s">
        <v>65</v>
      </c>
      <c r="D2163" s="5" t="s">
        <v>144</v>
      </c>
      <c r="E2163" s="70" t="s">
        <v>13</v>
      </c>
      <c r="F2163" s="71">
        <v>4.9000000000000004</v>
      </c>
      <c r="G2163" s="71">
        <v>0.33333333333333331</v>
      </c>
      <c r="H2163" s="71">
        <v>0.40699999999999997</v>
      </c>
      <c r="I2163" s="71">
        <v>0.14633333333333334</v>
      </c>
      <c r="J2163" s="71">
        <v>0</v>
      </c>
      <c r="K2163" s="71">
        <v>1.597</v>
      </c>
      <c r="L2163" s="71">
        <v>8.5666666666666669E-2</v>
      </c>
      <c r="M2163" s="72">
        <v>2.5693333333333332</v>
      </c>
      <c r="N2163" s="23">
        <v>0.11619047619047616</v>
      </c>
      <c r="O2163" s="16">
        <v>79.471333333333334</v>
      </c>
      <c r="P2163" s="15">
        <v>90</v>
      </c>
      <c r="Q2163" s="15">
        <f>IFERROR(Table37[[#This Row],[Total]]/Table37[[#This Row],[Mins]]*Table37[[#This Row],[Adj mins]],0)</f>
        <v>2.9097284555437182</v>
      </c>
      <c r="R2163" s="15">
        <v>6.3</v>
      </c>
      <c r="S2163" s="16">
        <v>63</v>
      </c>
      <c r="T2163" s="17">
        <v>2E-3</v>
      </c>
      <c r="U2163" s="16">
        <v>20</v>
      </c>
      <c r="V2163" s="71">
        <v>2.2000000000000002</v>
      </c>
      <c r="W2163" s="401" t="str">
        <f>IF(ISNA(MATCH($D2163,'My Squad'!$C$2:$C$16,0)),"","Yes")</f>
        <v/>
      </c>
    </row>
    <row r="2164" spans="1:23" ht="15.75" thickBot="1" x14ac:dyDescent="0.3">
      <c r="A2164" s="577">
        <v>60</v>
      </c>
      <c r="B2164" s="73">
        <v>14</v>
      </c>
      <c r="C2164" s="5" t="s">
        <v>65</v>
      </c>
      <c r="D2164" s="5" t="s">
        <v>302</v>
      </c>
      <c r="E2164" s="70" t="s">
        <v>13</v>
      </c>
      <c r="F2164" s="71">
        <v>4.9000000000000004</v>
      </c>
      <c r="G2164" s="71">
        <v>0</v>
      </c>
      <c r="H2164" s="71">
        <v>3.0000000000000001E-3</v>
      </c>
      <c r="I2164" s="71">
        <v>6.6666666666666664E-4</v>
      </c>
      <c r="J2164" s="71">
        <v>0</v>
      </c>
      <c r="K2164" s="71">
        <v>9.3333333333333324E-3</v>
      </c>
      <c r="L2164" s="71">
        <v>6.6666666666666664E-4</v>
      </c>
      <c r="M2164" s="72">
        <v>1.3666666666666667E-2</v>
      </c>
      <c r="N2164" s="23">
        <v>-0.4053741496598639</v>
      </c>
      <c r="O2164" s="16">
        <v>0.48</v>
      </c>
      <c r="P2164" s="15">
        <v>90</v>
      </c>
      <c r="Q2164" s="15">
        <f>IFERROR(Table37[[#This Row],[Total]]/Table37[[#This Row],[Mins]]*Table37[[#This Row],[Adj mins]],0)</f>
        <v>2.5625000000000004</v>
      </c>
      <c r="R2164" s="15">
        <v>0.1</v>
      </c>
      <c r="S2164" s="16">
        <v>10</v>
      </c>
      <c r="T2164" s="17">
        <v>0</v>
      </c>
      <c r="U2164" s="16">
        <v>1</v>
      </c>
      <c r="V2164" s="71">
        <v>1</v>
      </c>
      <c r="W2164" s="401" t="str">
        <f>IF(ISNA(MATCH($D2164,'My Squad'!$C$2:$C$16,0)),"","Yes")</f>
        <v/>
      </c>
    </row>
    <row r="2165" spans="1:23" ht="15.75" thickBot="1" x14ac:dyDescent="0.3">
      <c r="A2165" s="577">
        <v>78</v>
      </c>
      <c r="B2165" s="73">
        <v>14</v>
      </c>
      <c r="C2165" s="5" t="s">
        <v>65</v>
      </c>
      <c r="D2165" s="5" t="s">
        <v>166</v>
      </c>
      <c r="E2165" s="70" t="s">
        <v>13</v>
      </c>
      <c r="F2165" s="71">
        <v>5.6</v>
      </c>
      <c r="G2165" s="71">
        <v>1.5249999999999999</v>
      </c>
      <c r="H2165" s="71">
        <v>0.46899999999999997</v>
      </c>
      <c r="I2165" s="71">
        <v>0.15233333333333332</v>
      </c>
      <c r="J2165" s="71">
        <v>0</v>
      </c>
      <c r="K2165" s="71">
        <v>1.6243333333333334</v>
      </c>
      <c r="L2165" s="71">
        <v>0.29199999999999998</v>
      </c>
      <c r="M2165" s="72">
        <v>4.0626666666666669</v>
      </c>
      <c r="N2165" s="23">
        <v>0.3683333333333334</v>
      </c>
      <c r="O2165" s="16">
        <v>85.708666666666673</v>
      </c>
      <c r="P2165" s="15">
        <v>90</v>
      </c>
      <c r="Q2165" s="15">
        <f>IFERROR(Table37[[#This Row],[Total]]/Table37[[#This Row],[Mins]]*Table37[[#This Row],[Adj mins]],0)</f>
        <v>4.2660796652224979</v>
      </c>
      <c r="R2165" s="15">
        <v>8.6999999999999993</v>
      </c>
      <c r="S2165" s="16">
        <v>87</v>
      </c>
      <c r="T2165" s="17">
        <v>0.08</v>
      </c>
      <c r="U2165" s="16">
        <v>34</v>
      </c>
      <c r="V2165" s="71">
        <v>3.8</v>
      </c>
      <c r="W2165" s="401" t="str">
        <f>IF(ISNA(MATCH($D2165,'My Squad'!$C$2:$C$16,0)),"","Yes")</f>
        <v>Yes</v>
      </c>
    </row>
    <row r="2166" spans="1:23" ht="15.75" thickBot="1" x14ac:dyDescent="0.3">
      <c r="A2166" s="577">
        <v>617</v>
      </c>
      <c r="B2166" s="73">
        <v>14</v>
      </c>
      <c r="C2166" s="5" t="s">
        <v>65</v>
      </c>
      <c r="D2166" s="5" t="s">
        <v>1346</v>
      </c>
      <c r="E2166" s="70" t="s">
        <v>15</v>
      </c>
      <c r="F2166" s="71">
        <v>5.9</v>
      </c>
      <c r="G2166" s="71">
        <v>0.98133333333333328</v>
      </c>
      <c r="H2166" s="71">
        <v>0.33900000000000002</v>
      </c>
      <c r="I2166" s="71">
        <v>0</v>
      </c>
      <c r="J2166" s="71">
        <v>0</v>
      </c>
      <c r="K2166" s="71">
        <v>1.5680000000000001</v>
      </c>
      <c r="L2166" s="71">
        <v>0.373</v>
      </c>
      <c r="M2166" s="72">
        <v>3.2613333333333334</v>
      </c>
      <c r="N2166" s="23">
        <v>0.21378531073446327</v>
      </c>
      <c r="O2166" s="16">
        <v>71.459999999999994</v>
      </c>
      <c r="P2166" s="15">
        <v>90</v>
      </c>
      <c r="Q2166" s="15">
        <f>IFERROR(Table37[[#This Row],[Total]]/Table37[[#This Row],[Mins]]*Table37[[#This Row],[Adj mins]],0)</f>
        <v>4.1074727120067172</v>
      </c>
      <c r="R2166" s="15">
        <v>6</v>
      </c>
      <c r="S2166" s="16">
        <v>68</v>
      </c>
      <c r="T2166" s="17">
        <v>6.0000000000000001E-3</v>
      </c>
      <c r="U2166" s="16">
        <v>30</v>
      </c>
      <c r="V2166" s="71">
        <v>3.8</v>
      </c>
      <c r="W2166" s="401" t="str">
        <f>IF(ISNA(MATCH($D2166,'My Squad'!$C$2:$C$16,0)),"","Yes")</f>
        <v/>
      </c>
    </row>
    <row r="2167" spans="1:23" ht="15.75" thickBot="1" x14ac:dyDescent="0.3">
      <c r="A2167" s="577">
        <v>65</v>
      </c>
      <c r="B2167" s="73">
        <v>14</v>
      </c>
      <c r="C2167" s="5" t="s">
        <v>65</v>
      </c>
      <c r="D2167" s="5" t="s">
        <v>609</v>
      </c>
      <c r="E2167" s="70" t="s">
        <v>15</v>
      </c>
      <c r="F2167" s="71">
        <v>5.4</v>
      </c>
      <c r="G2167" s="71">
        <v>0.10266666666666667</v>
      </c>
      <c r="H2167" s="71">
        <v>1.0999999999999999E-2</v>
      </c>
      <c r="I2167" s="71">
        <v>0</v>
      </c>
      <c r="J2167" s="71">
        <v>0</v>
      </c>
      <c r="K2167" s="71">
        <v>7.8666666666666663E-2</v>
      </c>
      <c r="L2167" s="71">
        <v>3.5333333333333335E-2</v>
      </c>
      <c r="M2167" s="72">
        <v>0.22766666666666666</v>
      </c>
      <c r="N2167" s="23">
        <v>-0.32820987654320988</v>
      </c>
      <c r="O2167" s="16">
        <v>4.5973333333333333</v>
      </c>
      <c r="P2167" s="15">
        <v>90</v>
      </c>
      <c r="Q2167" s="15">
        <f>IFERROR(Table37[[#This Row],[Total]]/Table37[[#This Row],[Mins]]*Table37[[#This Row],[Adj mins]],0)</f>
        <v>4.4569315545243615</v>
      </c>
      <c r="R2167" s="15">
        <v>1.4</v>
      </c>
      <c r="S2167" s="16">
        <v>21</v>
      </c>
      <c r="T2167" s="17">
        <v>0</v>
      </c>
      <c r="U2167" s="16">
        <v>6</v>
      </c>
      <c r="V2167" s="71">
        <v>1</v>
      </c>
      <c r="W2167" s="401" t="str">
        <f>IF(ISNA(MATCH($D2167,'My Squad'!$C$2:$C$16,0)),"","Yes")</f>
        <v/>
      </c>
    </row>
    <row r="2168" spans="1:23" ht="15.75" thickBot="1" x14ac:dyDescent="0.3">
      <c r="A2168" s="577">
        <v>69</v>
      </c>
      <c r="B2168" s="73">
        <v>14</v>
      </c>
      <c r="C2168" s="5" t="s">
        <v>65</v>
      </c>
      <c r="D2168" s="5" t="s">
        <v>610</v>
      </c>
      <c r="E2168" s="70" t="s">
        <v>15</v>
      </c>
      <c r="F2168" s="71">
        <v>4.5</v>
      </c>
      <c r="G2168" s="71">
        <v>0</v>
      </c>
      <c r="H2168" s="71">
        <v>0</v>
      </c>
      <c r="I2168" s="71">
        <v>0</v>
      </c>
      <c r="J2168" s="71">
        <v>0</v>
      </c>
      <c r="K2168" s="71">
        <v>0</v>
      </c>
      <c r="L2168" s="71">
        <v>0</v>
      </c>
      <c r="M2168" s="72">
        <v>0</v>
      </c>
      <c r="N2168" s="23">
        <v>-0.44444444444444442</v>
      </c>
      <c r="O2168" s="16">
        <v>0</v>
      </c>
      <c r="P2168" s="15">
        <v>90</v>
      </c>
      <c r="Q2168" s="15">
        <f>IFERROR(Table37[[#This Row],[Total]]/Table37[[#This Row],[Mins]]*Table37[[#This Row],[Adj mins]],0)</f>
        <v>0</v>
      </c>
      <c r="R2168" s="15">
        <v>0.3</v>
      </c>
      <c r="S2168" s="16">
        <v>14</v>
      </c>
      <c r="T2168" s="17">
        <v>1.7000000000000001E-2</v>
      </c>
      <c r="U2168" s="16">
        <v>2</v>
      </c>
      <c r="V2168" s="71">
        <v>1</v>
      </c>
      <c r="W2168" s="401" t="str">
        <f>IF(ISNA(MATCH($D2168,'My Squad'!$C$2:$C$16,0)),"","Yes")</f>
        <v/>
      </c>
    </row>
    <row r="2169" spans="1:23" ht="15.75" thickBot="1" x14ac:dyDescent="0.3">
      <c r="A2169" s="577">
        <v>91</v>
      </c>
      <c r="B2169" s="73">
        <v>14</v>
      </c>
      <c r="C2169" s="5" t="s">
        <v>46</v>
      </c>
      <c r="D2169" s="5" t="s">
        <v>90</v>
      </c>
      <c r="E2169" s="70" t="s">
        <v>16</v>
      </c>
      <c r="F2169" s="71">
        <v>4.5</v>
      </c>
      <c r="G2169" s="71">
        <v>0</v>
      </c>
      <c r="H2169" s="71">
        <v>4.0000000000000001E-3</v>
      </c>
      <c r="I2169" s="71">
        <v>9.000000000000008E-3</v>
      </c>
      <c r="J2169" s="71">
        <v>1.226</v>
      </c>
      <c r="K2169" s="71">
        <v>1.8916666666666666</v>
      </c>
      <c r="L2169" s="71">
        <v>0.35433333333333333</v>
      </c>
      <c r="M2169" s="72">
        <v>3.4849999999999999</v>
      </c>
      <c r="N2169" s="23">
        <v>0.32999999999999996</v>
      </c>
      <c r="O2169" s="16">
        <v>85.35733333333333</v>
      </c>
      <c r="P2169" s="15">
        <v>90</v>
      </c>
      <c r="Q2169" s="15">
        <f>IFERROR(Table37[[#This Row],[Total]]/Table37[[#This Row],[Mins]]*Table37[[#This Row],[Adj mins]],0)</f>
        <v>3.6745524696179204</v>
      </c>
      <c r="R2169" s="15">
        <v>9</v>
      </c>
      <c r="S2169" s="16">
        <v>90</v>
      </c>
      <c r="T2169" s="17">
        <v>0.126</v>
      </c>
      <c r="U2169" s="16">
        <v>24</v>
      </c>
      <c r="V2169" s="71">
        <v>2.7</v>
      </c>
      <c r="W2169" s="401" t="str">
        <f>IF(ISNA(MATCH($D2169,'My Squad'!$C$2:$C$16,0)),"","Yes")</f>
        <v>Yes</v>
      </c>
    </row>
    <row r="2170" spans="1:23" ht="15.75" thickBot="1" x14ac:dyDescent="0.3">
      <c r="A2170" s="577">
        <v>109</v>
      </c>
      <c r="B2170" s="73">
        <v>14</v>
      </c>
      <c r="C2170" s="5" t="s">
        <v>46</v>
      </c>
      <c r="D2170" s="5" t="s">
        <v>611</v>
      </c>
      <c r="E2170" s="70" t="s">
        <v>16</v>
      </c>
      <c r="F2170" s="71">
        <v>4</v>
      </c>
      <c r="G2170" s="71">
        <v>0</v>
      </c>
      <c r="H2170" s="71">
        <v>0</v>
      </c>
      <c r="I2170" s="71">
        <v>1.0666666666666668E-2</v>
      </c>
      <c r="J2170" s="71">
        <v>6.4000000000000001E-2</v>
      </c>
      <c r="K2170" s="71">
        <v>0.10099999999999999</v>
      </c>
      <c r="L2170" s="71">
        <v>2.0666666666666667E-2</v>
      </c>
      <c r="M2170" s="72">
        <v>0.19633333333333333</v>
      </c>
      <c r="N2170" s="23">
        <v>-0.45091666666666669</v>
      </c>
      <c r="O2170" s="16">
        <v>4.5149999999999997</v>
      </c>
      <c r="P2170" s="15">
        <v>90</v>
      </c>
      <c r="Q2170" s="15">
        <f>IFERROR(Table37[[#This Row],[Total]]/Table37[[#This Row],[Mins]]*Table37[[#This Row],[Adj mins]],0)</f>
        <v>3.9136212624584719</v>
      </c>
      <c r="R2170" s="15">
        <v>0</v>
      </c>
      <c r="S2170" s="16">
        <v>0</v>
      </c>
      <c r="T2170" s="17">
        <v>3.3000000000000002E-2</v>
      </c>
      <c r="U2170" s="16">
        <v>0</v>
      </c>
      <c r="V2170" s="71">
        <v>0</v>
      </c>
      <c r="W2170" s="401" t="str">
        <f>IF(ISNA(MATCH($D2170,'My Squad'!$C$2:$C$16,0)),"","Yes")</f>
        <v/>
      </c>
    </row>
    <row r="2171" spans="1:23" ht="15.75" thickBot="1" x14ac:dyDescent="0.3">
      <c r="A2171" s="577">
        <v>93</v>
      </c>
      <c r="B2171" s="73">
        <v>14</v>
      </c>
      <c r="C2171" s="5" t="s">
        <v>46</v>
      </c>
      <c r="D2171" s="5" t="s">
        <v>303</v>
      </c>
      <c r="E2171" s="70" t="s">
        <v>14</v>
      </c>
      <c r="F2171" s="71">
        <v>4.4000000000000004</v>
      </c>
      <c r="G2171" s="71">
        <v>0</v>
      </c>
      <c r="H2171" s="71">
        <v>0</v>
      </c>
      <c r="I2171" s="71">
        <v>0</v>
      </c>
      <c r="J2171" s="71">
        <v>0</v>
      </c>
      <c r="K2171" s="71">
        <v>0</v>
      </c>
      <c r="L2171" s="71">
        <v>0</v>
      </c>
      <c r="M2171" s="72">
        <v>0</v>
      </c>
      <c r="N2171" s="23">
        <v>-0.45454545454545453</v>
      </c>
      <c r="O2171" s="16">
        <v>0</v>
      </c>
      <c r="P2171" s="15">
        <v>90</v>
      </c>
      <c r="Q2171" s="15">
        <f>IFERROR(Table37[[#This Row],[Total]]/Table37[[#This Row],[Mins]]*Table37[[#This Row],[Adj mins]],0)</f>
        <v>0</v>
      </c>
      <c r="R2171" s="15">
        <v>0</v>
      </c>
      <c r="S2171" s="16" t="s">
        <v>374</v>
      </c>
      <c r="T2171" s="17">
        <v>0</v>
      </c>
      <c r="U2171" s="16">
        <v>0</v>
      </c>
      <c r="V2171" s="71">
        <v>0</v>
      </c>
      <c r="W2171" s="401" t="str">
        <f>IF(ISNA(MATCH($D2171,'My Squad'!$C$2:$C$16,0)),"","Yes")</f>
        <v/>
      </c>
    </row>
    <row r="2172" spans="1:23" ht="15.75" thickBot="1" x14ac:dyDescent="0.3">
      <c r="A2172" s="577">
        <v>100</v>
      </c>
      <c r="B2172" s="73">
        <v>14</v>
      </c>
      <c r="C2172" s="5" t="s">
        <v>46</v>
      </c>
      <c r="D2172" s="5" t="s">
        <v>53</v>
      </c>
      <c r="E2172" s="70" t="s">
        <v>14</v>
      </c>
      <c r="F2172" s="71">
        <v>4.3</v>
      </c>
      <c r="G2172" s="71">
        <v>0.01</v>
      </c>
      <c r="H2172" s="71">
        <v>5.0000000000000001E-3</v>
      </c>
      <c r="I2172" s="71">
        <v>8.0000000000000002E-3</v>
      </c>
      <c r="J2172" s="71">
        <v>0</v>
      </c>
      <c r="K2172" s="71">
        <v>6.1333333333333337E-2</v>
      </c>
      <c r="L2172" s="71">
        <v>2.6666666666666666E-3</v>
      </c>
      <c r="M2172" s="72">
        <v>8.6999999999999994E-2</v>
      </c>
      <c r="N2172" s="23">
        <v>-0.4448837209302326</v>
      </c>
      <c r="O2172" s="16">
        <v>2.9676666666666667</v>
      </c>
      <c r="P2172" s="15">
        <v>90</v>
      </c>
      <c r="Q2172" s="15">
        <f>IFERROR(Table37[[#This Row],[Total]]/Table37[[#This Row],[Mins]]*Table37[[#This Row],[Adj mins]],0)</f>
        <v>2.6384364820846904</v>
      </c>
      <c r="R2172" s="15">
        <v>0</v>
      </c>
      <c r="S2172" s="16">
        <v>1</v>
      </c>
      <c r="T2172" s="17">
        <v>5.0000000000000001E-3</v>
      </c>
      <c r="U2172" s="16">
        <v>1</v>
      </c>
      <c r="V2172" s="71">
        <v>1</v>
      </c>
      <c r="W2172" s="401" t="str">
        <f>IF(ISNA(MATCH($D2172,'My Squad'!$C$2:$C$16,0)),"","Yes")</f>
        <v/>
      </c>
    </row>
    <row r="2173" spans="1:23" ht="15.75" thickBot="1" x14ac:dyDescent="0.3">
      <c r="A2173" s="577">
        <v>338</v>
      </c>
      <c r="B2173" s="73">
        <v>14</v>
      </c>
      <c r="C2173" s="5" t="s">
        <v>46</v>
      </c>
      <c r="D2173" s="5" t="s">
        <v>1489</v>
      </c>
      <c r="E2173" s="70" t="s">
        <v>14</v>
      </c>
      <c r="F2173" s="71">
        <v>4</v>
      </c>
      <c r="G2173" s="71">
        <v>0.27</v>
      </c>
      <c r="H2173" s="71">
        <v>0.13200000000000001</v>
      </c>
      <c r="I2173" s="71">
        <v>6.333333333333302E-3</v>
      </c>
      <c r="J2173" s="71">
        <v>0</v>
      </c>
      <c r="K2173" s="71">
        <v>1.7806666666666666</v>
      </c>
      <c r="L2173" s="71">
        <v>0.14266666666666666</v>
      </c>
      <c r="M2173" s="72">
        <v>2.3316666666666666</v>
      </c>
      <c r="N2173" s="23">
        <v>8.2916666666666639E-2</v>
      </c>
      <c r="O2173" s="16">
        <v>81.12</v>
      </c>
      <c r="P2173" s="15">
        <v>90</v>
      </c>
      <c r="Q2173" s="15">
        <f>IFERROR(Table37[[#This Row],[Total]]/Table37[[#This Row],[Mins]]*Table37[[#This Row],[Adj mins]],0)</f>
        <v>2.5869082840236683</v>
      </c>
      <c r="R2173" s="15">
        <v>6.1</v>
      </c>
      <c r="S2173" s="16">
        <v>79</v>
      </c>
      <c r="T2173" s="17">
        <v>0.03</v>
      </c>
      <c r="U2173" s="16">
        <v>8</v>
      </c>
      <c r="V2173" s="71">
        <v>1.1000000000000001</v>
      </c>
      <c r="W2173" s="401" t="str">
        <f>IF(ISNA(MATCH($D2173,'My Squad'!$C$2:$C$16,0)),"","Yes")</f>
        <v>Yes</v>
      </c>
    </row>
    <row r="2174" spans="1:23" ht="15.75" thickBot="1" x14ac:dyDescent="0.3">
      <c r="A2174" s="577">
        <v>104</v>
      </c>
      <c r="B2174" s="73">
        <v>14</v>
      </c>
      <c r="C2174" s="5" t="s">
        <v>46</v>
      </c>
      <c r="D2174" s="5" t="s">
        <v>47</v>
      </c>
      <c r="E2174" s="70" t="s">
        <v>14</v>
      </c>
      <c r="F2174" s="71">
        <v>4.5</v>
      </c>
      <c r="G2174" s="71">
        <v>0.25600000000000001</v>
      </c>
      <c r="H2174" s="71">
        <v>0.123</v>
      </c>
      <c r="I2174" s="71">
        <v>1.3333333333332975E-3</v>
      </c>
      <c r="J2174" s="71">
        <v>0</v>
      </c>
      <c r="K2174" s="71">
        <v>1.8386666666666667</v>
      </c>
      <c r="L2174" s="71">
        <v>0.221</v>
      </c>
      <c r="M2174" s="72">
        <v>2.44</v>
      </c>
      <c r="N2174" s="23">
        <v>9.7777777777777769E-2</v>
      </c>
      <c r="O2174" s="16">
        <v>85.044666666666672</v>
      </c>
      <c r="P2174" s="15">
        <v>90</v>
      </c>
      <c r="Q2174" s="15">
        <f>IFERROR(Table37[[#This Row],[Total]]/Table37[[#This Row],[Mins]]*Table37[[#This Row],[Adj mins]],0)</f>
        <v>2.5821725054285194</v>
      </c>
      <c r="R2174" s="15">
        <v>9</v>
      </c>
      <c r="S2174" s="16">
        <v>90</v>
      </c>
      <c r="T2174" s="17">
        <v>1.2E-2</v>
      </c>
      <c r="U2174" s="16">
        <v>21</v>
      </c>
      <c r="V2174" s="71">
        <v>2.2999999999999998</v>
      </c>
      <c r="W2174" s="401" t="str">
        <f>IF(ISNA(MATCH($D2174,'My Squad'!$C$2:$C$16,0)),"","Yes")</f>
        <v/>
      </c>
    </row>
    <row r="2175" spans="1:23" ht="15.75" thickBot="1" x14ac:dyDescent="0.3">
      <c r="A2175" s="577">
        <v>96</v>
      </c>
      <c r="B2175" s="73">
        <v>14</v>
      </c>
      <c r="C2175" s="5" t="s">
        <v>46</v>
      </c>
      <c r="D2175" s="5" t="s">
        <v>304</v>
      </c>
      <c r="E2175" s="70" t="s">
        <v>14</v>
      </c>
      <c r="F2175" s="71">
        <v>3.9</v>
      </c>
      <c r="G2175" s="71">
        <v>0</v>
      </c>
      <c r="H2175" s="71">
        <v>0</v>
      </c>
      <c r="I2175" s="71">
        <v>-1.6666666666666668E-3</v>
      </c>
      <c r="J2175" s="71">
        <v>0</v>
      </c>
      <c r="K2175" s="71">
        <v>4.3333333333333331E-3</v>
      </c>
      <c r="L2175" s="71">
        <v>0</v>
      </c>
      <c r="M2175" s="72">
        <v>2.6666666666666666E-3</v>
      </c>
      <c r="N2175" s="23">
        <v>-0.51213675213675214</v>
      </c>
      <c r="O2175" s="16">
        <v>0.24</v>
      </c>
      <c r="P2175" s="15">
        <v>90</v>
      </c>
      <c r="Q2175" s="15">
        <f>IFERROR(Table37[[#This Row],[Total]]/Table37[[#This Row],[Mins]]*Table37[[#This Row],[Adj mins]],0)</f>
        <v>1</v>
      </c>
      <c r="R2175" s="15">
        <v>0</v>
      </c>
      <c r="S2175" s="16">
        <v>0</v>
      </c>
      <c r="T2175" s="17">
        <v>3.0000000000000001E-3</v>
      </c>
      <c r="U2175" s="16">
        <v>0</v>
      </c>
      <c r="V2175" s="71">
        <v>0</v>
      </c>
      <c r="W2175" s="401" t="str">
        <f>IF(ISNA(MATCH($D2175,'My Squad'!$C$2:$C$16,0)),"","Yes")</f>
        <v/>
      </c>
    </row>
    <row r="2176" spans="1:23" ht="15.75" thickBot="1" x14ac:dyDescent="0.3">
      <c r="A2176" s="577">
        <v>86</v>
      </c>
      <c r="B2176" s="73">
        <v>14</v>
      </c>
      <c r="C2176" s="5" t="s">
        <v>46</v>
      </c>
      <c r="D2176" s="5" t="s">
        <v>305</v>
      </c>
      <c r="E2176" s="70" t="s">
        <v>14</v>
      </c>
      <c r="F2176" s="71">
        <v>4.5</v>
      </c>
      <c r="G2176" s="71">
        <v>1.6E-2</v>
      </c>
      <c r="H2176" s="71">
        <v>1.2E-2</v>
      </c>
      <c r="I2176" s="71">
        <v>1.3666666666666674E-2</v>
      </c>
      <c r="J2176" s="71">
        <v>0</v>
      </c>
      <c r="K2176" s="71">
        <v>0.21299999999999999</v>
      </c>
      <c r="L2176" s="71">
        <v>1.0333333333333333E-2</v>
      </c>
      <c r="M2176" s="72">
        <v>0.26500000000000001</v>
      </c>
      <c r="N2176" s="23">
        <v>-0.38555555555555554</v>
      </c>
      <c r="O2176" s="16">
        <v>10.822666666666667</v>
      </c>
      <c r="P2176" s="15">
        <v>90</v>
      </c>
      <c r="Q2176" s="15">
        <f>IFERROR(Table37[[#This Row],[Total]]/Table37[[#This Row],[Mins]]*Table37[[#This Row],[Adj mins]],0)</f>
        <v>2.2037082666009611</v>
      </c>
      <c r="R2176" s="15">
        <v>7.1</v>
      </c>
      <c r="S2176" s="16">
        <v>80</v>
      </c>
      <c r="T2176" s="17">
        <v>4.0000000000000001E-3</v>
      </c>
      <c r="U2176" s="16">
        <v>7</v>
      </c>
      <c r="V2176" s="71">
        <v>0.9</v>
      </c>
      <c r="W2176" s="401" t="str">
        <f>IF(ISNA(MATCH($D2176,'My Squad'!$C$2:$C$16,0)),"","Yes")</f>
        <v/>
      </c>
    </row>
    <row r="2177" spans="1:23" ht="15.75" thickBot="1" x14ac:dyDescent="0.3">
      <c r="A2177" s="577">
        <v>105</v>
      </c>
      <c r="B2177" s="73">
        <v>14</v>
      </c>
      <c r="C2177" s="5" t="s">
        <v>46</v>
      </c>
      <c r="D2177" s="5" t="s">
        <v>97</v>
      </c>
      <c r="E2177" s="70" t="s">
        <v>14</v>
      </c>
      <c r="F2177" s="71">
        <v>4.4000000000000004</v>
      </c>
      <c r="G2177" s="71">
        <v>0.01</v>
      </c>
      <c r="H2177" s="71">
        <v>3.5999999999999997E-2</v>
      </c>
      <c r="I2177" s="71">
        <v>1.4333333333333337E-2</v>
      </c>
      <c r="J2177" s="71">
        <v>0</v>
      </c>
      <c r="K2177" s="71">
        <v>0.25600000000000001</v>
      </c>
      <c r="L2177" s="71">
        <v>4.6666666666666671E-3</v>
      </c>
      <c r="M2177" s="72">
        <v>0.32100000000000001</v>
      </c>
      <c r="N2177" s="23">
        <v>-0.38159090909090909</v>
      </c>
      <c r="O2177" s="16">
        <v>11.852666666666666</v>
      </c>
      <c r="P2177" s="15">
        <v>90</v>
      </c>
      <c r="Q2177" s="15">
        <f>IFERROR(Table37[[#This Row],[Total]]/Table37[[#This Row],[Mins]]*Table37[[#This Row],[Adj mins]],0)</f>
        <v>2.4374261769503347</v>
      </c>
      <c r="R2177" s="15">
        <v>4</v>
      </c>
      <c r="S2177" s="16">
        <v>45</v>
      </c>
      <c r="T2177" s="17">
        <v>1E-3</v>
      </c>
      <c r="U2177" s="16">
        <v>12</v>
      </c>
      <c r="V2177" s="71">
        <v>1.5</v>
      </c>
      <c r="W2177" s="401" t="str">
        <f>IF(ISNA(MATCH($D2177,'My Squad'!$C$2:$C$16,0)),"","Yes")</f>
        <v/>
      </c>
    </row>
    <row r="2178" spans="1:23" ht="15.75" thickBot="1" x14ac:dyDescent="0.3">
      <c r="A2178" s="577">
        <v>88</v>
      </c>
      <c r="B2178" s="73">
        <v>14</v>
      </c>
      <c r="C2178" s="5" t="s">
        <v>46</v>
      </c>
      <c r="D2178" s="5" t="s">
        <v>306</v>
      </c>
      <c r="E2178" s="70" t="s">
        <v>14</v>
      </c>
      <c r="F2178" s="71">
        <v>4.5</v>
      </c>
      <c r="G2178" s="71">
        <v>0.47399999999999998</v>
      </c>
      <c r="H2178" s="71">
        <v>0.127</v>
      </c>
      <c r="I2178" s="71">
        <v>1.6000000000000014E-2</v>
      </c>
      <c r="J2178" s="71">
        <v>0</v>
      </c>
      <c r="K2178" s="71">
        <v>1.7713333333333332</v>
      </c>
      <c r="L2178" s="71">
        <v>0.19733333333333333</v>
      </c>
      <c r="M2178" s="72">
        <v>2.5856666666666666</v>
      </c>
      <c r="N2178" s="23">
        <v>0.13014814814814812</v>
      </c>
      <c r="O2178" s="16">
        <v>85.462999999999994</v>
      </c>
      <c r="P2178" s="15">
        <v>90</v>
      </c>
      <c r="Q2178" s="15">
        <f>IFERROR(Table37[[#This Row],[Total]]/Table37[[#This Row],[Mins]]*Table37[[#This Row],[Adj mins]],0)</f>
        <v>2.7229327311234099</v>
      </c>
      <c r="R2178" s="15">
        <v>9</v>
      </c>
      <c r="S2178" s="16">
        <v>90</v>
      </c>
      <c r="T2178" s="17">
        <v>2.4E-2</v>
      </c>
      <c r="U2178" s="16">
        <v>27</v>
      </c>
      <c r="V2178" s="71">
        <v>3</v>
      </c>
      <c r="W2178" s="401" t="str">
        <f>IF(ISNA(MATCH($D2178,'My Squad'!$C$2:$C$16,0)),"","Yes")</f>
        <v/>
      </c>
    </row>
    <row r="2179" spans="1:23" ht="15.75" thickBot="1" x14ac:dyDescent="0.3">
      <c r="A2179" s="577">
        <v>92</v>
      </c>
      <c r="B2179" s="73">
        <v>14</v>
      </c>
      <c r="C2179" s="5" t="s">
        <v>46</v>
      </c>
      <c r="D2179" s="5" t="s">
        <v>307</v>
      </c>
      <c r="E2179" s="70" t="s">
        <v>14</v>
      </c>
      <c r="F2179" s="71">
        <v>4.3</v>
      </c>
      <c r="G2179" s="71">
        <v>2E-3</v>
      </c>
      <c r="H2179" s="71">
        <v>0</v>
      </c>
      <c r="I2179" s="71">
        <v>-3.6666666666666662E-3</v>
      </c>
      <c r="J2179" s="71">
        <v>0</v>
      </c>
      <c r="K2179" s="71">
        <v>2.4E-2</v>
      </c>
      <c r="L2179" s="71">
        <v>3.3333333333333332E-4</v>
      </c>
      <c r="M2179" s="72">
        <v>2.2666666666666668E-2</v>
      </c>
      <c r="N2179" s="23">
        <v>-0.4598449612403101</v>
      </c>
      <c r="O2179" s="16">
        <v>1.1399999999999999</v>
      </c>
      <c r="P2179" s="15">
        <v>90</v>
      </c>
      <c r="Q2179" s="15">
        <f>IFERROR(Table37[[#This Row],[Total]]/Table37[[#This Row],[Mins]]*Table37[[#This Row],[Adj mins]],0)</f>
        <v>1.7894736842105265</v>
      </c>
      <c r="R2179" s="15">
        <v>0</v>
      </c>
      <c r="S2179" s="16" t="s">
        <v>374</v>
      </c>
      <c r="T2179" s="17">
        <v>0</v>
      </c>
      <c r="U2179" s="16">
        <v>0</v>
      </c>
      <c r="V2179" s="71">
        <v>0</v>
      </c>
      <c r="W2179" s="401" t="str">
        <f>IF(ISNA(MATCH($D2179,'My Squad'!$C$2:$C$16,0)),"","Yes")</f>
        <v/>
      </c>
    </row>
    <row r="2180" spans="1:23" ht="15.75" thickBot="1" x14ac:dyDescent="0.3">
      <c r="A2180" s="577">
        <v>99</v>
      </c>
      <c r="B2180" s="73">
        <v>14</v>
      </c>
      <c r="C2180" s="5" t="s">
        <v>46</v>
      </c>
      <c r="D2180" s="5" t="s">
        <v>308</v>
      </c>
      <c r="E2180" s="70" t="s">
        <v>13</v>
      </c>
      <c r="F2180" s="71">
        <v>7.7</v>
      </c>
      <c r="G2180" s="71">
        <v>1.0083333333333333</v>
      </c>
      <c r="H2180" s="71">
        <v>0.55300000000000005</v>
      </c>
      <c r="I2180" s="71">
        <v>0.161</v>
      </c>
      <c r="J2180" s="71">
        <v>0</v>
      </c>
      <c r="K2180" s="71">
        <v>1.7446666666666666</v>
      </c>
      <c r="L2180" s="71">
        <v>0.30199999999999999</v>
      </c>
      <c r="M2180" s="72">
        <v>3.7690000000000001</v>
      </c>
      <c r="N2180" s="23">
        <v>0.22974025974025974</v>
      </c>
      <c r="O2180" s="16">
        <v>86.799333333333337</v>
      </c>
      <c r="P2180" s="15">
        <v>90</v>
      </c>
      <c r="Q2180" s="15">
        <f>IFERROR(Table37[[#This Row],[Total]]/Table37[[#This Row],[Mins]]*Table37[[#This Row],[Adj mins]],0)</f>
        <v>3.907979323957941</v>
      </c>
      <c r="R2180" s="15">
        <v>9</v>
      </c>
      <c r="S2180" s="16">
        <v>90</v>
      </c>
      <c r="T2180" s="17">
        <v>0.374</v>
      </c>
      <c r="U2180" s="16">
        <v>68</v>
      </c>
      <c r="V2180" s="71">
        <v>7.6</v>
      </c>
      <c r="W2180" s="401" t="str">
        <f>IF(ISNA(MATCH($D2180,'My Squad'!$C$2:$C$16,0)),"","Yes")</f>
        <v>Yes</v>
      </c>
    </row>
    <row r="2181" spans="1:23" ht="15.75" thickBot="1" x14ac:dyDescent="0.3">
      <c r="A2181" s="577">
        <v>634</v>
      </c>
      <c r="B2181" s="73">
        <v>14</v>
      </c>
      <c r="C2181" s="5" t="s">
        <v>46</v>
      </c>
      <c r="D2181" s="5" t="s">
        <v>1499</v>
      </c>
      <c r="E2181" s="70" t="s">
        <v>13</v>
      </c>
      <c r="F2181" s="71">
        <v>4.9000000000000004</v>
      </c>
      <c r="G2181" s="71">
        <v>0</v>
      </c>
      <c r="H2181" s="71">
        <v>0</v>
      </c>
      <c r="I2181" s="71">
        <v>0</v>
      </c>
      <c r="J2181" s="71">
        <v>0</v>
      </c>
      <c r="K2181" s="71">
        <v>0</v>
      </c>
      <c r="L2181" s="71">
        <v>0</v>
      </c>
      <c r="M2181" s="72">
        <v>0</v>
      </c>
      <c r="N2181" s="23">
        <v>-0.4081632653061224</v>
      </c>
      <c r="O2181" s="16">
        <v>0</v>
      </c>
      <c r="P2181" s="15">
        <v>90</v>
      </c>
      <c r="Q2181" s="15">
        <f>IFERROR(Table37[[#This Row],[Total]]/Table37[[#This Row],[Mins]]*Table37[[#This Row],[Adj mins]],0)</f>
        <v>0</v>
      </c>
      <c r="R2181" s="15">
        <v>0</v>
      </c>
      <c r="S2181" s="16" t="s">
        <v>374</v>
      </c>
      <c r="T2181" s="17">
        <v>0</v>
      </c>
      <c r="U2181" s="16">
        <v>0</v>
      </c>
      <c r="V2181" s="71">
        <v>0</v>
      </c>
      <c r="W2181" s="401" t="str">
        <f>IF(ISNA(MATCH($D2181,'My Squad'!$C$2:$C$16,0)),"","Yes")</f>
        <v/>
      </c>
    </row>
    <row r="2182" spans="1:23" ht="15.75" thickBot="1" x14ac:dyDescent="0.3">
      <c r="A2182" s="577">
        <v>101</v>
      </c>
      <c r="B2182" s="73">
        <v>14</v>
      </c>
      <c r="C2182" s="5" t="s">
        <v>46</v>
      </c>
      <c r="D2182" s="5" t="s">
        <v>119</v>
      </c>
      <c r="E2182" s="70" t="s">
        <v>13</v>
      </c>
      <c r="F2182" s="71">
        <v>4.8</v>
      </c>
      <c r="G2182" s="71">
        <v>0.40166666666666667</v>
      </c>
      <c r="H2182" s="71">
        <v>0.186</v>
      </c>
      <c r="I2182" s="71">
        <v>0.15866666666666668</v>
      </c>
      <c r="J2182" s="71">
        <v>0</v>
      </c>
      <c r="K2182" s="71">
        <v>1.6266666666666665</v>
      </c>
      <c r="L2182" s="71">
        <v>0.14566666666666667</v>
      </c>
      <c r="M2182" s="72">
        <v>2.5186666666666668</v>
      </c>
      <c r="N2182" s="23">
        <v>0.1080555555555556</v>
      </c>
      <c r="O2182" s="16">
        <v>84.661000000000001</v>
      </c>
      <c r="P2182" s="15">
        <v>90</v>
      </c>
      <c r="Q2182" s="15">
        <f>IFERROR(Table37[[#This Row],[Total]]/Table37[[#This Row],[Mins]]*Table37[[#This Row],[Adj mins]],0)</f>
        <v>2.6775020375379452</v>
      </c>
      <c r="R2182" s="15">
        <v>6.7</v>
      </c>
      <c r="S2182" s="16">
        <v>86</v>
      </c>
      <c r="T2182" s="17">
        <v>2E-3</v>
      </c>
      <c r="U2182" s="16">
        <v>17</v>
      </c>
      <c r="V2182" s="71">
        <v>2.4</v>
      </c>
      <c r="W2182" s="401" t="str">
        <f>IF(ISNA(MATCH($D2182,'My Squad'!$C$2:$C$16,0)),"","Yes")</f>
        <v/>
      </c>
    </row>
    <row r="2183" spans="1:23" ht="15.75" thickBot="1" x14ac:dyDescent="0.3">
      <c r="A2183" s="577">
        <v>90</v>
      </c>
      <c r="B2183" s="73">
        <v>14</v>
      </c>
      <c r="C2183" s="5" t="s">
        <v>46</v>
      </c>
      <c r="D2183" s="5" t="s">
        <v>310</v>
      </c>
      <c r="E2183" s="70" t="s">
        <v>13</v>
      </c>
      <c r="F2183" s="71">
        <v>4.8</v>
      </c>
      <c r="G2183" s="71">
        <v>0</v>
      </c>
      <c r="H2183" s="71">
        <v>0</v>
      </c>
      <c r="I2183" s="71">
        <v>3.3333333333333332E-4</v>
      </c>
      <c r="J2183" s="71">
        <v>0</v>
      </c>
      <c r="K2183" s="71">
        <v>3.3333333333333335E-3</v>
      </c>
      <c r="L2183" s="71">
        <v>0</v>
      </c>
      <c r="M2183" s="72">
        <v>3.6666666666666666E-3</v>
      </c>
      <c r="N2183" s="23">
        <v>-0.41590277777777779</v>
      </c>
      <c r="O2183" s="16">
        <v>0.15</v>
      </c>
      <c r="P2183" s="15">
        <v>90</v>
      </c>
      <c r="Q2183" s="15">
        <f>IFERROR(Table37[[#This Row],[Total]]/Table37[[#This Row],[Mins]]*Table37[[#This Row],[Adj mins]],0)</f>
        <v>2.2000000000000002</v>
      </c>
      <c r="R2183" s="15">
        <v>0</v>
      </c>
      <c r="S2183" s="16" t="s">
        <v>374</v>
      </c>
      <c r="T2183" s="17">
        <v>0</v>
      </c>
      <c r="U2183" s="16">
        <v>0</v>
      </c>
      <c r="V2183" s="71">
        <v>0</v>
      </c>
      <c r="W2183" s="401" t="str">
        <f>IF(ISNA(MATCH($D2183,'My Squad'!$C$2:$C$16,0)),"","Yes")</f>
        <v/>
      </c>
    </row>
    <row r="2184" spans="1:23" ht="15.75" thickBot="1" x14ac:dyDescent="0.3">
      <c r="A2184" s="577">
        <v>98</v>
      </c>
      <c r="B2184" s="73">
        <v>14</v>
      </c>
      <c r="C2184" s="5" t="s">
        <v>46</v>
      </c>
      <c r="D2184" s="5" t="s">
        <v>58</v>
      </c>
      <c r="E2184" s="70" t="s">
        <v>13</v>
      </c>
      <c r="F2184" s="71">
        <v>5</v>
      </c>
      <c r="G2184" s="71">
        <v>0.52333333333333332</v>
      </c>
      <c r="H2184" s="71">
        <v>0.35699999999999998</v>
      </c>
      <c r="I2184" s="71">
        <v>0.14966666666666667</v>
      </c>
      <c r="J2184" s="71">
        <v>0</v>
      </c>
      <c r="K2184" s="71">
        <v>1.7506666666666668</v>
      </c>
      <c r="L2184" s="71">
        <v>0.10233333333333333</v>
      </c>
      <c r="M2184" s="72">
        <v>2.883</v>
      </c>
      <c r="N2184" s="23">
        <v>0.17660000000000001</v>
      </c>
      <c r="O2184" s="16">
        <v>80.699333333333328</v>
      </c>
      <c r="P2184" s="15">
        <v>90</v>
      </c>
      <c r="Q2184" s="15">
        <f>IFERROR(Table37[[#This Row],[Total]]/Table37[[#This Row],[Mins]]*Table37[[#This Row],[Adj mins]],0)</f>
        <v>3.2152681971763499</v>
      </c>
      <c r="R2184" s="15">
        <v>6.7</v>
      </c>
      <c r="S2184" s="16">
        <v>67</v>
      </c>
      <c r="T2184" s="17">
        <v>1E-3</v>
      </c>
      <c r="U2184" s="16">
        <v>24</v>
      </c>
      <c r="V2184" s="71">
        <v>2.7</v>
      </c>
      <c r="W2184" s="401" t="str">
        <f>IF(ISNA(MATCH($D2184,'My Squad'!$C$2:$C$16,0)),"","Yes")</f>
        <v/>
      </c>
    </row>
    <row r="2185" spans="1:23" ht="15.75" thickBot="1" x14ac:dyDescent="0.3">
      <c r="A2185" s="577">
        <v>106</v>
      </c>
      <c r="B2185" s="73">
        <v>14</v>
      </c>
      <c r="C2185" s="5" t="s">
        <v>46</v>
      </c>
      <c r="D2185" s="5" t="s">
        <v>311</v>
      </c>
      <c r="E2185" s="70" t="s">
        <v>13</v>
      </c>
      <c r="F2185" s="71">
        <v>5.3</v>
      </c>
      <c r="G2185" s="71">
        <v>0.46500000000000002</v>
      </c>
      <c r="H2185" s="71">
        <v>9.2999999999999999E-2</v>
      </c>
      <c r="I2185" s="71">
        <v>0.112</v>
      </c>
      <c r="J2185" s="71">
        <v>0</v>
      </c>
      <c r="K2185" s="71">
        <v>1.2273333333333332</v>
      </c>
      <c r="L2185" s="71">
        <v>8.9333333333333334E-2</v>
      </c>
      <c r="M2185" s="72">
        <v>1.9866666666666666</v>
      </c>
      <c r="N2185" s="23">
        <v>-2.5157232704402679E-3</v>
      </c>
      <c r="O2185" s="16">
        <v>59.482333333333337</v>
      </c>
      <c r="P2185" s="15">
        <v>90</v>
      </c>
      <c r="Q2185" s="15">
        <f>IFERROR(Table37[[#This Row],[Total]]/Table37[[#This Row],[Mins]]*Table37[[#This Row],[Adj mins]],0)</f>
        <v>3.005934535184116</v>
      </c>
      <c r="R2185" s="15">
        <v>5.0999999999999996</v>
      </c>
      <c r="S2185" s="16">
        <v>51</v>
      </c>
      <c r="T2185" s="17">
        <v>1E-3</v>
      </c>
      <c r="U2185" s="16">
        <v>17</v>
      </c>
      <c r="V2185" s="71">
        <v>1.9</v>
      </c>
      <c r="W2185" s="401" t="str">
        <f>IF(ISNA(MATCH($D2185,'My Squad'!$C$2:$C$16,0)),"","Yes")</f>
        <v/>
      </c>
    </row>
    <row r="2186" spans="1:23" ht="15.75" thickBot="1" x14ac:dyDescent="0.3">
      <c r="A2186" s="577">
        <v>95</v>
      </c>
      <c r="B2186" s="73">
        <v>14</v>
      </c>
      <c r="C2186" s="5" t="s">
        <v>46</v>
      </c>
      <c r="D2186" s="5" t="s">
        <v>219</v>
      </c>
      <c r="E2186" s="70" t="s">
        <v>13</v>
      </c>
      <c r="F2186" s="71">
        <v>5.3</v>
      </c>
      <c r="G2186" s="71">
        <v>0.23666666666666666</v>
      </c>
      <c r="H2186" s="71">
        <v>0.56899999999999995</v>
      </c>
      <c r="I2186" s="71">
        <v>0.15133333333333332</v>
      </c>
      <c r="J2186" s="71">
        <v>0</v>
      </c>
      <c r="K2186" s="71">
        <v>1.6396666666666666</v>
      </c>
      <c r="L2186" s="71">
        <v>0.10199999999999999</v>
      </c>
      <c r="M2186" s="72">
        <v>2.6986666666666665</v>
      </c>
      <c r="N2186" s="23">
        <v>0.13182389937106917</v>
      </c>
      <c r="O2186" s="16">
        <v>80.23833333333333</v>
      </c>
      <c r="P2186" s="15">
        <v>90</v>
      </c>
      <c r="Q2186" s="15">
        <f>IFERROR(Table37[[#This Row],[Total]]/Table37[[#This Row],[Mins]]*Table37[[#This Row],[Adj mins]],0)</f>
        <v>3.026982115780072</v>
      </c>
      <c r="R2186" s="15">
        <v>2.8</v>
      </c>
      <c r="S2186" s="16">
        <v>63</v>
      </c>
      <c r="T2186" s="17">
        <v>1E-3</v>
      </c>
      <c r="U2186" s="16">
        <v>10</v>
      </c>
      <c r="V2186" s="71">
        <v>2.5</v>
      </c>
      <c r="W2186" s="401" t="str">
        <f>IF(ISNA(MATCH($D2186,'My Squad'!$C$2:$C$16,0)),"","Yes")</f>
        <v/>
      </c>
    </row>
    <row r="2187" spans="1:23" ht="15.75" thickBot="1" x14ac:dyDescent="0.3">
      <c r="A2187" s="577">
        <v>89</v>
      </c>
      <c r="B2187" s="73">
        <v>14</v>
      </c>
      <c r="C2187" s="5" t="s">
        <v>46</v>
      </c>
      <c r="D2187" s="5" t="s">
        <v>276</v>
      </c>
      <c r="E2187" s="70" t="s">
        <v>13</v>
      </c>
      <c r="F2187" s="71">
        <v>5</v>
      </c>
      <c r="G2187" s="71">
        <v>0.15333333333333332</v>
      </c>
      <c r="H2187" s="71">
        <v>0.24099999999999999</v>
      </c>
      <c r="I2187" s="71">
        <v>6.6000000000000003E-2</v>
      </c>
      <c r="J2187" s="71">
        <v>0</v>
      </c>
      <c r="K2187" s="71">
        <v>0.73599999999999999</v>
      </c>
      <c r="L2187" s="71">
        <v>8.033333333333334E-2</v>
      </c>
      <c r="M2187" s="72">
        <v>1.2766666666666666</v>
      </c>
      <c r="N2187" s="23">
        <v>-0.14466666666666667</v>
      </c>
      <c r="O2187" s="16">
        <v>37.417333333333332</v>
      </c>
      <c r="P2187" s="15">
        <v>90</v>
      </c>
      <c r="Q2187" s="15">
        <f>IFERROR(Table37[[#This Row],[Total]]/Table37[[#This Row],[Mins]]*Table37[[#This Row],[Adj mins]],0)</f>
        <v>3.0707693404126428</v>
      </c>
      <c r="R2187" s="15">
        <v>7</v>
      </c>
      <c r="S2187" s="16">
        <v>70</v>
      </c>
      <c r="T2187" s="17">
        <v>5.0000000000000001E-3</v>
      </c>
      <c r="U2187" s="16">
        <v>29</v>
      </c>
      <c r="V2187" s="71">
        <v>3.2</v>
      </c>
      <c r="W2187" s="401" t="str">
        <f>IF(ISNA(MATCH($D2187,'My Squad'!$C$2:$C$16,0)),"","Yes")</f>
        <v/>
      </c>
    </row>
    <row r="2188" spans="1:23" ht="15.75" thickBot="1" x14ac:dyDescent="0.3">
      <c r="A2188" s="577">
        <v>87</v>
      </c>
      <c r="B2188" s="73">
        <v>14</v>
      </c>
      <c r="C2188" s="5" t="s">
        <v>46</v>
      </c>
      <c r="D2188" s="5" t="s">
        <v>309</v>
      </c>
      <c r="E2188" s="70" t="s">
        <v>13</v>
      </c>
      <c r="F2188" s="71">
        <v>4.5</v>
      </c>
      <c r="G2188" s="71">
        <v>1.6666666666666668E-3</v>
      </c>
      <c r="H2188" s="71">
        <v>1E-3</v>
      </c>
      <c r="I2188" s="71">
        <v>1.3333333333333333E-3</v>
      </c>
      <c r="J2188" s="71">
        <v>0</v>
      </c>
      <c r="K2188" s="71">
        <v>8.3333333333333332E-3</v>
      </c>
      <c r="L2188" s="71">
        <v>6.6666666666666664E-4</v>
      </c>
      <c r="M2188" s="72">
        <v>1.2999999999999999E-2</v>
      </c>
      <c r="N2188" s="23">
        <v>-0.44155555555555559</v>
      </c>
      <c r="O2188" s="16">
        <v>0.45</v>
      </c>
      <c r="P2188" s="15">
        <v>90</v>
      </c>
      <c r="Q2188" s="15">
        <f>IFERROR(Table37[[#This Row],[Total]]/Table37[[#This Row],[Mins]]*Table37[[#This Row],[Adj mins]],0)</f>
        <v>2.6</v>
      </c>
      <c r="R2188" s="15">
        <v>0</v>
      </c>
      <c r="S2188" s="16" t="s">
        <v>374</v>
      </c>
      <c r="T2188" s="17">
        <v>1E-3</v>
      </c>
      <c r="U2188" s="16">
        <v>0</v>
      </c>
      <c r="V2188" s="71">
        <v>0</v>
      </c>
      <c r="W2188" s="401" t="str">
        <f>IF(ISNA(MATCH($D2188,'My Squad'!$C$2:$C$16,0)),"","Yes")</f>
        <v/>
      </c>
    </row>
    <row r="2189" spans="1:23" ht="15.75" thickBot="1" x14ac:dyDescent="0.3">
      <c r="A2189" s="577">
        <v>94</v>
      </c>
      <c r="B2189" s="73">
        <v>14</v>
      </c>
      <c r="C2189" s="5" t="s">
        <v>46</v>
      </c>
      <c r="D2189" s="5" t="s">
        <v>112</v>
      </c>
      <c r="E2189" s="70" t="s">
        <v>13</v>
      </c>
      <c r="F2189" s="71">
        <v>4.9000000000000004</v>
      </c>
      <c r="G2189" s="71">
        <v>0.10166666666666667</v>
      </c>
      <c r="H2189" s="71">
        <v>0.27400000000000002</v>
      </c>
      <c r="I2189" s="71">
        <v>0.14266666666666666</v>
      </c>
      <c r="J2189" s="71">
        <v>0</v>
      </c>
      <c r="K2189" s="71">
        <v>1.534</v>
      </c>
      <c r="L2189" s="71">
        <v>5.8333333333333334E-2</v>
      </c>
      <c r="M2189" s="72">
        <v>2.1106666666666665</v>
      </c>
      <c r="N2189" s="23">
        <v>2.2585034013605402E-2</v>
      </c>
      <c r="O2189" s="16">
        <v>75.950666666666663</v>
      </c>
      <c r="P2189" s="15">
        <v>90</v>
      </c>
      <c r="Q2189" s="15">
        <f>IFERROR(Table37[[#This Row],[Total]]/Table37[[#This Row],[Mins]]*Table37[[#This Row],[Adj mins]],0)</f>
        <v>2.501097203447852</v>
      </c>
      <c r="R2189" s="15">
        <v>8</v>
      </c>
      <c r="S2189" s="16">
        <v>80</v>
      </c>
      <c r="T2189" s="17">
        <v>2E-3</v>
      </c>
      <c r="U2189" s="16">
        <v>24</v>
      </c>
      <c r="V2189" s="71">
        <v>2.7</v>
      </c>
      <c r="W2189" s="401" t="str">
        <f>IF(ISNA(MATCH($D2189,'My Squad'!$C$2:$C$16,0)),"","Yes")</f>
        <v/>
      </c>
    </row>
    <row r="2190" spans="1:23" ht="15.75" thickBot="1" x14ac:dyDescent="0.3">
      <c r="A2190" s="577">
        <v>111</v>
      </c>
      <c r="B2190" s="73">
        <v>14</v>
      </c>
      <c r="C2190" s="5" t="s">
        <v>46</v>
      </c>
      <c r="D2190" s="5" t="s">
        <v>132</v>
      </c>
      <c r="E2190" s="70" t="s">
        <v>13</v>
      </c>
      <c r="F2190" s="71">
        <v>4.4000000000000004</v>
      </c>
      <c r="G2190" s="71">
        <v>2.3333333333333334E-2</v>
      </c>
      <c r="H2190" s="71">
        <v>2.1999999999999999E-2</v>
      </c>
      <c r="I2190" s="71">
        <v>9.6666666666666672E-3</v>
      </c>
      <c r="J2190" s="71">
        <v>0</v>
      </c>
      <c r="K2190" s="71">
        <v>0.12533333333333332</v>
      </c>
      <c r="L2190" s="71">
        <v>8.9999999999999993E-3</v>
      </c>
      <c r="M2190" s="72">
        <v>0.18933333333333333</v>
      </c>
      <c r="N2190" s="23">
        <v>-0.4115151515151515</v>
      </c>
      <c r="O2190" s="16">
        <v>6.7983333333333329</v>
      </c>
      <c r="P2190" s="15">
        <v>90</v>
      </c>
      <c r="Q2190" s="15">
        <f>IFERROR(Table37[[#This Row],[Total]]/Table37[[#This Row],[Mins]]*Table37[[#This Row],[Adj mins]],0)</f>
        <v>2.5064966903652857</v>
      </c>
      <c r="R2190" s="15">
        <v>1.5</v>
      </c>
      <c r="S2190" s="16">
        <v>26</v>
      </c>
      <c r="T2190" s="17">
        <v>3.1E-2</v>
      </c>
      <c r="U2190" s="16">
        <v>5</v>
      </c>
      <c r="V2190" s="71">
        <v>1</v>
      </c>
      <c r="W2190" s="401" t="str">
        <f>IF(ISNA(MATCH($D2190,'My Squad'!$C$2:$C$16,0)),"","Yes")</f>
        <v/>
      </c>
    </row>
    <row r="2191" spans="1:23" ht="15.75" thickBot="1" x14ac:dyDescent="0.3">
      <c r="A2191" s="577">
        <v>314</v>
      </c>
      <c r="B2191" s="73">
        <v>14</v>
      </c>
      <c r="C2191" s="5" t="s">
        <v>46</v>
      </c>
      <c r="D2191" s="5" t="s">
        <v>1054</v>
      </c>
      <c r="E2191" s="70" t="s">
        <v>13</v>
      </c>
      <c r="F2191" s="71">
        <v>4.8</v>
      </c>
      <c r="G2191" s="71">
        <v>0.40833333333333333</v>
      </c>
      <c r="H2191" s="71">
        <v>0.11</v>
      </c>
      <c r="I2191" s="71">
        <v>5.8666666666666666E-2</v>
      </c>
      <c r="J2191" s="71">
        <v>0</v>
      </c>
      <c r="K2191" s="71">
        <v>0.72799999999999998</v>
      </c>
      <c r="L2191" s="71">
        <v>0.127</v>
      </c>
      <c r="M2191" s="72">
        <v>1.4319999999999999</v>
      </c>
      <c r="N2191" s="23">
        <v>-0.11833333333333335</v>
      </c>
      <c r="O2191" s="16">
        <v>32.79</v>
      </c>
      <c r="P2191" s="15">
        <v>90</v>
      </c>
      <c r="Q2191" s="15">
        <f>IFERROR(Table37[[#This Row],[Total]]/Table37[[#This Row],[Mins]]*Table37[[#This Row],[Adj mins]],0)</f>
        <v>3.9304666056724611</v>
      </c>
      <c r="R2191" s="15">
        <v>3</v>
      </c>
      <c r="S2191" s="16">
        <v>30</v>
      </c>
      <c r="T2191" s="17">
        <v>1.3999999999999999E-2</v>
      </c>
      <c r="U2191" s="16">
        <v>20</v>
      </c>
      <c r="V2191" s="71">
        <v>2.2000000000000002</v>
      </c>
      <c r="W2191" s="401" t="str">
        <f>IF(ISNA(MATCH($D2191,'My Squad'!$C$2:$C$16,0)),"","Yes")</f>
        <v/>
      </c>
    </row>
    <row r="2192" spans="1:23" ht="15.75" thickBot="1" x14ac:dyDescent="0.3">
      <c r="A2192" s="577">
        <v>97</v>
      </c>
      <c r="B2192" s="73">
        <v>14</v>
      </c>
      <c r="C2192" s="5" t="s">
        <v>46</v>
      </c>
      <c r="D2192" s="5" t="s">
        <v>1500</v>
      </c>
      <c r="E2192" s="70" t="s">
        <v>13</v>
      </c>
      <c r="F2192" s="71">
        <v>4.5</v>
      </c>
      <c r="G2192" s="71">
        <v>0</v>
      </c>
      <c r="H2192" s="71">
        <v>0</v>
      </c>
      <c r="I2192" s="71">
        <v>0</v>
      </c>
      <c r="J2192" s="71">
        <v>0</v>
      </c>
      <c r="K2192" s="71">
        <v>0</v>
      </c>
      <c r="L2192" s="71">
        <v>0</v>
      </c>
      <c r="M2192" s="72">
        <v>0</v>
      </c>
      <c r="N2192" s="23">
        <v>-0.44444444444444442</v>
      </c>
      <c r="O2192" s="16">
        <v>0</v>
      </c>
      <c r="P2192" s="15">
        <v>90</v>
      </c>
      <c r="Q2192" s="15">
        <f>IFERROR(Table37[[#This Row],[Total]]/Table37[[#This Row],[Mins]]*Table37[[#This Row],[Adj mins]],0)</f>
        <v>0</v>
      </c>
      <c r="R2192" s="15">
        <v>0.2</v>
      </c>
      <c r="S2192" s="16">
        <v>6</v>
      </c>
      <c r="T2192" s="17">
        <v>1E-3</v>
      </c>
      <c r="U2192" s="16">
        <v>3</v>
      </c>
      <c r="V2192" s="71">
        <v>1</v>
      </c>
      <c r="W2192" s="401" t="str">
        <f>IF(ISNA(MATCH($D2192,'My Squad'!$C$2:$C$16,0)),"","Yes")</f>
        <v/>
      </c>
    </row>
    <row r="2193" spans="1:23" ht="15.75" thickBot="1" x14ac:dyDescent="0.3">
      <c r="A2193" s="577">
        <v>602</v>
      </c>
      <c r="B2193" s="73">
        <v>14</v>
      </c>
      <c r="C2193" s="5" t="s">
        <v>46</v>
      </c>
      <c r="D2193" s="5" t="s">
        <v>1501</v>
      </c>
      <c r="E2193" s="70" t="s">
        <v>13</v>
      </c>
      <c r="F2193" s="71">
        <v>4.5</v>
      </c>
      <c r="G2193" s="71">
        <v>0</v>
      </c>
      <c r="H2193" s="71">
        <v>0</v>
      </c>
      <c r="I2193" s="71">
        <v>0</v>
      </c>
      <c r="J2193" s="71">
        <v>0</v>
      </c>
      <c r="K2193" s="71">
        <v>0</v>
      </c>
      <c r="L2193" s="71">
        <v>0</v>
      </c>
      <c r="M2193" s="72">
        <v>0</v>
      </c>
      <c r="N2193" s="23">
        <v>-0.44444444444444442</v>
      </c>
      <c r="O2193" s="16">
        <v>0</v>
      </c>
      <c r="P2193" s="15">
        <v>90</v>
      </c>
      <c r="Q2193" s="15">
        <f>IFERROR(Table37[[#This Row],[Total]]/Table37[[#This Row],[Mins]]*Table37[[#This Row],[Adj mins]],0)</f>
        <v>0</v>
      </c>
      <c r="R2193" s="15">
        <v>0</v>
      </c>
      <c r="S2193" s="16">
        <v>4</v>
      </c>
      <c r="T2193" s="17">
        <v>1E-3</v>
      </c>
      <c r="U2193" s="16">
        <v>1</v>
      </c>
      <c r="V2193" s="71">
        <v>1</v>
      </c>
      <c r="W2193" s="401" t="str">
        <f>IF(ISNA(MATCH($D2193,'My Squad'!$C$2:$C$16,0)),"","Yes")</f>
        <v/>
      </c>
    </row>
    <row r="2194" spans="1:23" ht="15.75" thickBot="1" x14ac:dyDescent="0.3">
      <c r="A2194" s="577">
        <v>107</v>
      </c>
      <c r="B2194" s="73">
        <v>14</v>
      </c>
      <c r="C2194" s="5" t="s">
        <v>46</v>
      </c>
      <c r="D2194" s="5" t="s">
        <v>612</v>
      </c>
      <c r="E2194" s="70" t="s">
        <v>15</v>
      </c>
      <c r="F2194" s="71">
        <v>5.9</v>
      </c>
      <c r="G2194" s="71">
        <v>1.0666666666666666E-2</v>
      </c>
      <c r="H2194" s="71">
        <v>2E-3</v>
      </c>
      <c r="I2194" s="71">
        <v>0</v>
      </c>
      <c r="J2194" s="71">
        <v>0</v>
      </c>
      <c r="K2194" s="71">
        <v>2.1333333333333336E-2</v>
      </c>
      <c r="L2194" s="71">
        <v>2.6666666666666666E-3</v>
      </c>
      <c r="M2194" s="72">
        <v>3.6666666666666667E-2</v>
      </c>
      <c r="N2194" s="23">
        <v>-0.33276836158192091</v>
      </c>
      <c r="O2194" s="16">
        <v>1.02</v>
      </c>
      <c r="P2194" s="15">
        <v>90</v>
      </c>
      <c r="Q2194" s="15">
        <f>IFERROR(Table37[[#This Row],[Total]]/Table37[[#This Row],[Mins]]*Table37[[#This Row],[Adj mins]],0)</f>
        <v>3.2352941176470584</v>
      </c>
      <c r="R2194" s="15">
        <v>0</v>
      </c>
      <c r="S2194" s="16" t="s">
        <v>374</v>
      </c>
      <c r="T2194" s="17">
        <v>0</v>
      </c>
      <c r="U2194" s="16">
        <v>0</v>
      </c>
      <c r="V2194" s="71">
        <v>0</v>
      </c>
      <c r="W2194" s="401" t="str">
        <f>IF(ISNA(MATCH($D2194,'My Squad'!$C$2:$C$16,0)),"","Yes")</f>
        <v/>
      </c>
    </row>
    <row r="2195" spans="1:23" ht="15.75" thickBot="1" x14ac:dyDescent="0.3">
      <c r="A2195" s="577">
        <v>110</v>
      </c>
      <c r="B2195" s="73">
        <v>14</v>
      </c>
      <c r="C2195" s="5" t="s">
        <v>46</v>
      </c>
      <c r="D2195" s="5" t="s">
        <v>124</v>
      </c>
      <c r="E2195" s="70" t="s">
        <v>15</v>
      </c>
      <c r="F2195" s="71">
        <v>5.9</v>
      </c>
      <c r="G2195" s="71">
        <v>1.1879999999999999</v>
      </c>
      <c r="H2195" s="71">
        <v>0.219</v>
      </c>
      <c r="I2195" s="71">
        <v>0</v>
      </c>
      <c r="J2195" s="71">
        <v>0</v>
      </c>
      <c r="K2195" s="71">
        <v>1.4610000000000001</v>
      </c>
      <c r="L2195" s="71">
        <v>0.46200000000000002</v>
      </c>
      <c r="M2195" s="72">
        <v>3.33</v>
      </c>
      <c r="N2195" s="23">
        <v>0.22542372881355932</v>
      </c>
      <c r="O2195" s="16">
        <v>72.275999999999996</v>
      </c>
      <c r="P2195" s="15">
        <v>90</v>
      </c>
      <c r="Q2195" s="15">
        <f>IFERROR(Table37[[#This Row],[Total]]/Table37[[#This Row],[Mins]]*Table37[[#This Row],[Adj mins]],0)</f>
        <v>4.1466046820521338</v>
      </c>
      <c r="R2195" s="15">
        <v>4.5</v>
      </c>
      <c r="S2195" s="16">
        <v>67</v>
      </c>
      <c r="T2195" s="17">
        <v>3.9E-2</v>
      </c>
      <c r="U2195" s="16">
        <v>39</v>
      </c>
      <c r="V2195" s="71">
        <v>6.5</v>
      </c>
      <c r="W2195" s="401" t="str">
        <f>IF(ISNA(MATCH($D2195,'My Squad'!$C$2:$C$16,0)),"","Yes")</f>
        <v/>
      </c>
    </row>
    <row r="2196" spans="1:23" ht="15.75" thickBot="1" x14ac:dyDescent="0.3">
      <c r="A2196" s="577">
        <v>146</v>
      </c>
      <c r="B2196" s="73">
        <v>14</v>
      </c>
      <c r="C2196" s="5" t="s">
        <v>37</v>
      </c>
      <c r="D2196" s="5" t="s">
        <v>202</v>
      </c>
      <c r="E2196" s="70" t="s">
        <v>16</v>
      </c>
      <c r="F2196" s="71">
        <v>4.5</v>
      </c>
      <c r="G2196" s="71">
        <v>0</v>
      </c>
      <c r="H2196" s="71">
        <v>0</v>
      </c>
      <c r="I2196" s="71">
        <v>0.28000000000000003</v>
      </c>
      <c r="J2196" s="71">
        <v>0.70066666666666666</v>
      </c>
      <c r="K2196" s="71">
        <v>1.7550000000000001</v>
      </c>
      <c r="L2196" s="71">
        <v>0.20533333333333334</v>
      </c>
      <c r="M2196" s="72">
        <v>2.9409999999999998</v>
      </c>
      <c r="N2196" s="23">
        <v>0.20911111111111108</v>
      </c>
      <c r="O2196" s="16">
        <v>84.918999999999997</v>
      </c>
      <c r="P2196" s="15">
        <v>90</v>
      </c>
      <c r="Q2196" s="15">
        <f>IFERROR(Table37[[#This Row],[Total]]/Table37[[#This Row],[Mins]]*Table37[[#This Row],[Adj mins]],0)</f>
        <v>3.1169702893345423</v>
      </c>
      <c r="R2196" s="15">
        <v>7</v>
      </c>
      <c r="S2196" s="16">
        <v>90</v>
      </c>
      <c r="T2196" s="17">
        <v>0.02</v>
      </c>
      <c r="U2196" s="16">
        <v>22</v>
      </c>
      <c r="V2196" s="71">
        <v>3.1</v>
      </c>
      <c r="W2196" s="401" t="str">
        <f>IF(ISNA(MATCH($D2196,'My Squad'!$C$2:$C$16,0)),"","Yes")</f>
        <v/>
      </c>
    </row>
    <row r="2197" spans="1:23" ht="15.75" thickBot="1" x14ac:dyDescent="0.3">
      <c r="A2197" s="577">
        <v>142</v>
      </c>
      <c r="B2197" s="73">
        <v>14</v>
      </c>
      <c r="C2197" s="5" t="s">
        <v>37</v>
      </c>
      <c r="D2197" s="5" t="s">
        <v>199</v>
      </c>
      <c r="E2197" s="70" t="s">
        <v>16</v>
      </c>
      <c r="F2197" s="71">
        <v>4.3</v>
      </c>
      <c r="G2197" s="71">
        <v>0</v>
      </c>
      <c r="H2197" s="71">
        <v>0</v>
      </c>
      <c r="I2197" s="71">
        <v>1.2666666666666666E-2</v>
      </c>
      <c r="J2197" s="71">
        <v>3.8666666666666669E-2</v>
      </c>
      <c r="K2197" s="71">
        <v>0.10266666666666667</v>
      </c>
      <c r="L2197" s="71">
        <v>1.0666666666666666E-2</v>
      </c>
      <c r="M2197" s="72">
        <v>0.16466666666666666</v>
      </c>
      <c r="N2197" s="23">
        <v>-0.42682170542635661</v>
      </c>
      <c r="O2197" s="16">
        <v>4.62</v>
      </c>
      <c r="P2197" s="15">
        <v>90</v>
      </c>
      <c r="Q2197" s="15">
        <f>IFERROR(Table37[[#This Row],[Total]]/Table37[[#This Row],[Mins]]*Table37[[#This Row],[Adj mins]],0)</f>
        <v>3.2077922077922079</v>
      </c>
      <c r="R2197" s="15">
        <v>2</v>
      </c>
      <c r="S2197" s="16">
        <v>90</v>
      </c>
      <c r="T2197" s="17">
        <v>1.3999999999999999E-2</v>
      </c>
      <c r="U2197" s="16">
        <v>9</v>
      </c>
      <c r="V2197" s="71">
        <v>4.5</v>
      </c>
      <c r="W2197" s="401" t="str">
        <f>IF(ISNA(MATCH($D2197,'My Squad'!$C$2:$C$16,0)),"","Yes")</f>
        <v/>
      </c>
    </row>
    <row r="2198" spans="1:23" ht="15.75" thickBot="1" x14ac:dyDescent="0.3">
      <c r="A2198" s="577">
        <v>147</v>
      </c>
      <c r="B2198" s="73">
        <v>14</v>
      </c>
      <c r="C2198" s="5" t="s">
        <v>37</v>
      </c>
      <c r="D2198" s="5" t="s">
        <v>312</v>
      </c>
      <c r="E2198" s="70" t="s">
        <v>14</v>
      </c>
      <c r="F2198" s="71">
        <v>4.4000000000000004</v>
      </c>
      <c r="G2198" s="71">
        <v>0.03</v>
      </c>
      <c r="H2198" s="71">
        <v>8.9999999999999993E-3</v>
      </c>
      <c r="I2198" s="71">
        <v>9.0000000000000011E-3</v>
      </c>
      <c r="J2198" s="71">
        <v>0</v>
      </c>
      <c r="K2198" s="71">
        <v>0.12733333333333333</v>
      </c>
      <c r="L2198" s="71">
        <v>1.1333333333333334E-2</v>
      </c>
      <c r="M2198" s="72">
        <v>0.18666666666666668</v>
      </c>
      <c r="N2198" s="23">
        <v>-0.41212121212121205</v>
      </c>
      <c r="O2198" s="16">
        <v>6.18</v>
      </c>
      <c r="P2198" s="15">
        <v>90</v>
      </c>
      <c r="Q2198" s="15">
        <f>IFERROR(Table37[[#This Row],[Total]]/Table37[[#This Row],[Mins]]*Table37[[#This Row],[Adj mins]],0)</f>
        <v>2.7184466019417481</v>
      </c>
      <c r="R2198" s="15">
        <v>0.9</v>
      </c>
      <c r="S2198" s="16">
        <v>26</v>
      </c>
      <c r="T2198" s="17">
        <v>1E-3</v>
      </c>
      <c r="U2198" s="16">
        <v>1</v>
      </c>
      <c r="V2198" s="71">
        <v>0.3</v>
      </c>
      <c r="W2198" s="401" t="str">
        <f>IF(ISNA(MATCH($D2198,'My Squad'!$C$2:$C$16,0)),"","Yes")</f>
        <v/>
      </c>
    </row>
    <row r="2199" spans="1:23" ht="15.75" thickBot="1" x14ac:dyDescent="0.3">
      <c r="A2199" s="577">
        <v>128</v>
      </c>
      <c r="B2199" s="73">
        <v>14</v>
      </c>
      <c r="C2199" s="5" t="s">
        <v>37</v>
      </c>
      <c r="D2199" s="5" t="s">
        <v>216</v>
      </c>
      <c r="E2199" s="70" t="s">
        <v>14</v>
      </c>
      <c r="F2199" s="71">
        <v>4.4000000000000004</v>
      </c>
      <c r="G2199" s="71">
        <v>1.7999999999999999E-2</v>
      </c>
      <c r="H2199" s="71">
        <v>2.7E-2</v>
      </c>
      <c r="I2199" s="71">
        <v>5.5333333333333332E-2</v>
      </c>
      <c r="J2199" s="71">
        <v>0</v>
      </c>
      <c r="K2199" s="71">
        <v>0.3676666666666667</v>
      </c>
      <c r="L2199" s="71">
        <v>3.5000000000000003E-2</v>
      </c>
      <c r="M2199" s="72">
        <v>0.503</v>
      </c>
      <c r="N2199" s="23">
        <v>-0.34022727272727266</v>
      </c>
      <c r="O2199" s="16">
        <v>19.382666666666665</v>
      </c>
      <c r="P2199" s="15">
        <v>90</v>
      </c>
      <c r="Q2199" s="15">
        <f>IFERROR(Table37[[#This Row],[Total]]/Table37[[#This Row],[Mins]]*Table37[[#This Row],[Adj mins]],0)</f>
        <v>2.3355919378138545</v>
      </c>
      <c r="R2199" s="15">
        <v>3.3</v>
      </c>
      <c r="S2199" s="16">
        <v>74</v>
      </c>
      <c r="T2199" s="17">
        <v>1E-3</v>
      </c>
      <c r="U2199" s="16">
        <v>7</v>
      </c>
      <c r="V2199" s="71">
        <v>1.8</v>
      </c>
      <c r="W2199" s="401" t="str">
        <f>IF(ISNA(MATCH($D2199,'My Squad'!$C$2:$C$16,0)),"","Yes")</f>
        <v/>
      </c>
    </row>
    <row r="2200" spans="1:23" ht="15.75" thickBot="1" x14ac:dyDescent="0.3">
      <c r="A2200" s="577">
        <v>144</v>
      </c>
      <c r="B2200" s="73">
        <v>14</v>
      </c>
      <c r="C2200" s="5" t="s">
        <v>37</v>
      </c>
      <c r="D2200" s="5" t="s">
        <v>109</v>
      </c>
      <c r="E2200" s="70" t="s">
        <v>14</v>
      </c>
      <c r="F2200" s="71">
        <v>4.5</v>
      </c>
      <c r="G2200" s="71">
        <v>0.14799999999999999</v>
      </c>
      <c r="H2200" s="71">
        <v>0.14599999999999999</v>
      </c>
      <c r="I2200" s="71">
        <v>0.29400000000000004</v>
      </c>
      <c r="J2200" s="71">
        <v>0</v>
      </c>
      <c r="K2200" s="71">
        <v>1.6986666666666668</v>
      </c>
      <c r="L2200" s="71">
        <v>0.22433333333333333</v>
      </c>
      <c r="M2200" s="72">
        <v>2.5110000000000001</v>
      </c>
      <c r="N2200" s="23">
        <v>0.11355555555555558</v>
      </c>
      <c r="O2200" s="16">
        <v>85.808999999999997</v>
      </c>
      <c r="P2200" s="15">
        <v>90</v>
      </c>
      <c r="Q2200" s="15">
        <f>IFERROR(Table37[[#This Row],[Total]]/Table37[[#This Row],[Mins]]*Table37[[#This Row],[Adj mins]],0)</f>
        <v>2.6336398279900712</v>
      </c>
      <c r="R2200" s="15">
        <v>6.1</v>
      </c>
      <c r="S2200" s="16">
        <v>78</v>
      </c>
      <c r="T2200" s="17">
        <v>5.0000000000000001E-3</v>
      </c>
      <c r="U2200" s="16">
        <v>21</v>
      </c>
      <c r="V2200" s="71">
        <v>3</v>
      </c>
      <c r="W2200" s="401" t="str">
        <f>IF(ISNA(MATCH($D2200,'My Squad'!$C$2:$C$16,0)),"","Yes")</f>
        <v/>
      </c>
    </row>
    <row r="2201" spans="1:23" ht="15.75" thickBot="1" x14ac:dyDescent="0.3">
      <c r="A2201" s="577">
        <v>145</v>
      </c>
      <c r="B2201" s="73">
        <v>14</v>
      </c>
      <c r="C2201" s="5" t="s">
        <v>37</v>
      </c>
      <c r="D2201" s="5" t="s">
        <v>116</v>
      </c>
      <c r="E2201" s="70" t="s">
        <v>14</v>
      </c>
      <c r="F2201" s="71">
        <v>4.5</v>
      </c>
      <c r="G2201" s="71">
        <v>5.8000000000000003E-2</v>
      </c>
      <c r="H2201" s="71">
        <v>0.25900000000000001</v>
      </c>
      <c r="I2201" s="71">
        <v>0.28766666666666663</v>
      </c>
      <c r="J2201" s="71">
        <v>0</v>
      </c>
      <c r="K2201" s="71">
        <v>1.7020000000000002</v>
      </c>
      <c r="L2201" s="71">
        <v>0.19266666666666668</v>
      </c>
      <c r="M2201" s="72">
        <v>2.4993333333333334</v>
      </c>
      <c r="N2201" s="23">
        <v>0.11096296296296299</v>
      </c>
      <c r="O2201" s="16">
        <v>86.318666666666672</v>
      </c>
      <c r="P2201" s="15">
        <v>90</v>
      </c>
      <c r="Q2201" s="15">
        <f>IFERROR(Table37[[#This Row],[Total]]/Table37[[#This Row],[Mins]]*Table37[[#This Row],[Adj mins]],0)</f>
        <v>2.6059253309442529</v>
      </c>
      <c r="R2201" s="15">
        <v>7.8</v>
      </c>
      <c r="S2201" s="16">
        <v>88</v>
      </c>
      <c r="T2201" s="17">
        <v>3.5000000000000003E-2</v>
      </c>
      <c r="U2201" s="16">
        <v>29</v>
      </c>
      <c r="V2201" s="71">
        <v>3.6</v>
      </c>
      <c r="W2201" s="401" t="str">
        <f>IF(ISNA(MATCH($D2201,'My Squad'!$C$2:$C$16,0)),"","Yes")</f>
        <v/>
      </c>
    </row>
    <row r="2202" spans="1:23" ht="15.75" thickBot="1" x14ac:dyDescent="0.3">
      <c r="A2202" s="577">
        <v>120</v>
      </c>
      <c r="B2202" s="73">
        <v>14</v>
      </c>
      <c r="C2202" s="5" t="s">
        <v>37</v>
      </c>
      <c r="D2202" s="5" t="s">
        <v>42</v>
      </c>
      <c r="E2202" s="70" t="s">
        <v>14</v>
      </c>
      <c r="F2202" s="71">
        <v>4.5</v>
      </c>
      <c r="G2202" s="71">
        <v>0.214</v>
      </c>
      <c r="H2202" s="71">
        <v>0.16400000000000001</v>
      </c>
      <c r="I2202" s="71">
        <v>0.24333333333333329</v>
      </c>
      <c r="J2202" s="71">
        <v>0</v>
      </c>
      <c r="K2202" s="71">
        <v>1.3836666666666666</v>
      </c>
      <c r="L2202" s="71">
        <v>0.18566666666666667</v>
      </c>
      <c r="M2202" s="72">
        <v>2.1906666666666665</v>
      </c>
      <c r="N2202" s="23">
        <v>4.2370370370370343E-2</v>
      </c>
      <c r="O2202" s="16">
        <v>68.292666666666662</v>
      </c>
      <c r="P2202" s="15">
        <v>90</v>
      </c>
      <c r="Q2202" s="15">
        <f>IFERROR(Table37[[#This Row],[Total]]/Table37[[#This Row],[Mins]]*Table37[[#This Row],[Adj mins]],0)</f>
        <v>2.886986401663429</v>
      </c>
      <c r="R2202" s="15">
        <v>7.8</v>
      </c>
      <c r="S2202" s="16">
        <v>88</v>
      </c>
      <c r="T2202" s="17">
        <v>6.0999999999999999E-2</v>
      </c>
      <c r="U2202" s="16">
        <v>22</v>
      </c>
      <c r="V2202" s="71">
        <v>2.8</v>
      </c>
      <c r="W2202" s="401" t="str">
        <f>IF(ISNA(MATCH($D2202,'My Squad'!$C$2:$C$16,0)),"","Yes")</f>
        <v/>
      </c>
    </row>
    <row r="2203" spans="1:23" ht="15.75" thickBot="1" x14ac:dyDescent="0.3">
      <c r="A2203" s="577">
        <v>122</v>
      </c>
      <c r="B2203" s="73">
        <v>14</v>
      </c>
      <c r="C2203" s="5" t="s">
        <v>37</v>
      </c>
      <c r="D2203" s="5" t="s">
        <v>313</v>
      </c>
      <c r="E2203" s="70" t="s">
        <v>14</v>
      </c>
      <c r="F2203" s="71">
        <v>5</v>
      </c>
      <c r="G2203" s="71">
        <v>6.2E-2</v>
      </c>
      <c r="H2203" s="71">
        <v>0.13600000000000001</v>
      </c>
      <c r="I2203" s="71">
        <v>5.3333333333333344E-2</v>
      </c>
      <c r="J2203" s="71">
        <v>0</v>
      </c>
      <c r="K2203" s="71">
        <v>0.41500000000000004</v>
      </c>
      <c r="L2203" s="71">
        <v>6.0333333333333336E-2</v>
      </c>
      <c r="M2203" s="72">
        <v>0.72666666666666668</v>
      </c>
      <c r="N2203" s="23">
        <v>-0.25466666666666671</v>
      </c>
      <c r="O2203" s="16">
        <v>20.984999999999999</v>
      </c>
      <c r="P2203" s="15">
        <v>90</v>
      </c>
      <c r="Q2203" s="15">
        <f>IFERROR(Table37[[#This Row],[Total]]/Table37[[#This Row],[Mins]]*Table37[[#This Row],[Adj mins]],0)</f>
        <v>3.1165117941386709</v>
      </c>
      <c r="R2203" s="15">
        <v>3.8</v>
      </c>
      <c r="S2203" s="16">
        <v>57</v>
      </c>
      <c r="T2203" s="17">
        <v>5.0000000000000001E-3</v>
      </c>
      <c r="U2203" s="16">
        <v>3</v>
      </c>
      <c r="V2203" s="71">
        <v>0.5</v>
      </c>
      <c r="W2203" s="401" t="str">
        <f>IF(ISNA(MATCH($D2203,'My Squad'!$C$2:$C$16,0)),"","Yes")</f>
        <v/>
      </c>
    </row>
    <row r="2204" spans="1:23" ht="15.75" thickBot="1" x14ac:dyDescent="0.3">
      <c r="A2204" s="577">
        <v>131</v>
      </c>
      <c r="B2204" s="73">
        <v>14</v>
      </c>
      <c r="C2204" s="5" t="s">
        <v>37</v>
      </c>
      <c r="D2204" s="5" t="s">
        <v>314</v>
      </c>
      <c r="E2204" s="70" t="s">
        <v>14</v>
      </c>
      <c r="F2204" s="71">
        <v>4.4000000000000004</v>
      </c>
      <c r="G2204" s="71">
        <v>8.0000000000000002E-3</v>
      </c>
      <c r="H2204" s="71">
        <v>6.0000000000000001E-3</v>
      </c>
      <c r="I2204" s="71">
        <v>-3.3333333333333305E-4</v>
      </c>
      <c r="J2204" s="71">
        <v>0</v>
      </c>
      <c r="K2204" s="71">
        <v>3.9E-2</v>
      </c>
      <c r="L2204" s="71">
        <v>1.6666666666666668E-3</v>
      </c>
      <c r="M2204" s="72">
        <v>5.4333333333333331E-2</v>
      </c>
      <c r="N2204" s="23">
        <v>-0.44219696969696964</v>
      </c>
      <c r="O2204" s="16">
        <v>2.0699999999999998</v>
      </c>
      <c r="P2204" s="15">
        <v>90</v>
      </c>
      <c r="Q2204" s="15">
        <f>IFERROR(Table37[[#This Row],[Total]]/Table37[[#This Row],[Mins]]*Table37[[#This Row],[Adj mins]],0)</f>
        <v>2.3623188405797104</v>
      </c>
      <c r="R2204" s="15">
        <v>0.1</v>
      </c>
      <c r="S2204" s="16">
        <v>11</v>
      </c>
      <c r="T2204" s="17">
        <v>2E-3</v>
      </c>
      <c r="U2204" s="16">
        <v>3</v>
      </c>
      <c r="V2204" s="71">
        <v>3</v>
      </c>
      <c r="W2204" s="401" t="str">
        <f>IF(ISNA(MATCH($D2204,'My Squad'!$C$2:$C$16,0)),"","Yes")</f>
        <v/>
      </c>
    </row>
    <row r="2205" spans="1:23" ht="15.75" thickBot="1" x14ac:dyDescent="0.3">
      <c r="A2205" s="577">
        <v>628</v>
      </c>
      <c r="B2205" s="73">
        <v>14</v>
      </c>
      <c r="C2205" s="5" t="s">
        <v>37</v>
      </c>
      <c r="D2205" s="5" t="s">
        <v>1502</v>
      </c>
      <c r="E2205" s="70" t="s">
        <v>14</v>
      </c>
      <c r="F2205" s="71">
        <v>4.5</v>
      </c>
      <c r="G2205" s="71">
        <v>2.5999999999999999E-2</v>
      </c>
      <c r="H2205" s="71">
        <v>3.5000000000000003E-2</v>
      </c>
      <c r="I2205" s="71">
        <v>2.5666666666666657E-2</v>
      </c>
      <c r="J2205" s="71">
        <v>0</v>
      </c>
      <c r="K2205" s="71">
        <v>0.21366666666666667</v>
      </c>
      <c r="L2205" s="71">
        <v>2.1999999999999999E-2</v>
      </c>
      <c r="M2205" s="72">
        <v>0.32233333333333336</v>
      </c>
      <c r="N2205" s="23">
        <v>-0.37281481481481482</v>
      </c>
      <c r="O2205" s="16">
        <v>10.881</v>
      </c>
      <c r="P2205" s="15">
        <v>90</v>
      </c>
      <c r="Q2205" s="15">
        <f>IFERROR(Table37[[#This Row],[Total]]/Table37[[#This Row],[Mins]]*Table37[[#This Row],[Adj mins]],0)</f>
        <v>2.6661152467604081</v>
      </c>
      <c r="R2205" s="15">
        <v>3.3</v>
      </c>
      <c r="S2205" s="16">
        <v>60</v>
      </c>
      <c r="T2205" s="17">
        <v>2E-3</v>
      </c>
      <c r="U2205" s="16">
        <v>13</v>
      </c>
      <c r="V2205" s="71">
        <v>2.6</v>
      </c>
      <c r="W2205" s="401" t="str">
        <f>IF(ISNA(MATCH($D2205,'My Squad'!$C$2:$C$16,0)),"","Yes")</f>
        <v/>
      </c>
    </row>
    <row r="2206" spans="1:23" ht="15.75" thickBot="1" x14ac:dyDescent="0.3">
      <c r="A2206" s="577">
        <v>116</v>
      </c>
      <c r="B2206" s="73">
        <v>14</v>
      </c>
      <c r="C2206" s="5" t="s">
        <v>37</v>
      </c>
      <c r="D2206" s="5" t="s">
        <v>1055</v>
      </c>
      <c r="E2206" s="70" t="s">
        <v>14</v>
      </c>
      <c r="F2206" s="71">
        <v>4</v>
      </c>
      <c r="G2206" s="71">
        <v>0</v>
      </c>
      <c r="H2206" s="71">
        <v>0</v>
      </c>
      <c r="I2206" s="71">
        <v>0</v>
      </c>
      <c r="J2206" s="71">
        <v>0</v>
      </c>
      <c r="K2206" s="71">
        <v>0</v>
      </c>
      <c r="L2206" s="71">
        <v>0</v>
      </c>
      <c r="M2206" s="72">
        <v>0</v>
      </c>
      <c r="N2206" s="23">
        <v>-0.5</v>
      </c>
      <c r="O2206" s="16">
        <v>0</v>
      </c>
      <c r="P2206" s="15">
        <v>90</v>
      </c>
      <c r="Q2206" s="15">
        <f>IFERROR(Table37[[#This Row],[Total]]/Table37[[#This Row],[Mins]]*Table37[[#This Row],[Adj mins]],0)</f>
        <v>0</v>
      </c>
      <c r="R2206" s="15">
        <v>0</v>
      </c>
      <c r="S2206" s="16">
        <v>0</v>
      </c>
      <c r="T2206" s="17">
        <v>4.5999999999999999E-2</v>
      </c>
      <c r="U2206" s="16">
        <v>0</v>
      </c>
      <c r="V2206" s="71">
        <v>0</v>
      </c>
      <c r="W2206" s="401" t="str">
        <f>IF(ISNA(MATCH($D2206,'My Squad'!$C$2:$C$16,0)),"","Yes")</f>
        <v/>
      </c>
    </row>
    <row r="2207" spans="1:23" ht="15.75" thickBot="1" x14ac:dyDescent="0.3">
      <c r="A2207" s="577">
        <v>135</v>
      </c>
      <c r="B2207" s="73">
        <v>14</v>
      </c>
      <c r="C2207" s="5" t="s">
        <v>37</v>
      </c>
      <c r="D2207" s="5" t="s">
        <v>613</v>
      </c>
      <c r="E2207" s="70" t="s">
        <v>13</v>
      </c>
      <c r="F2207" s="71">
        <v>5.3</v>
      </c>
      <c r="G2207" s="71">
        <v>0.15666666666666668</v>
      </c>
      <c r="H2207" s="71">
        <v>0.109</v>
      </c>
      <c r="I2207" s="71">
        <v>4.9666666666666665E-2</v>
      </c>
      <c r="J2207" s="71">
        <v>0</v>
      </c>
      <c r="K2207" s="71">
        <v>0.41966666666666669</v>
      </c>
      <c r="L2207" s="71">
        <v>5.5333333333333332E-2</v>
      </c>
      <c r="M2207" s="72">
        <v>0.79033333333333333</v>
      </c>
      <c r="N2207" s="23">
        <v>-0.22823899371069184</v>
      </c>
      <c r="O2207" s="16">
        <v>21.31</v>
      </c>
      <c r="P2207" s="15">
        <v>90</v>
      </c>
      <c r="Q2207" s="15">
        <f>IFERROR(Table37[[#This Row],[Total]]/Table37[[#This Row],[Mins]]*Table37[[#This Row],[Adj mins]],0)</f>
        <v>3.3378695448146409</v>
      </c>
      <c r="R2207" s="15">
        <v>4.5</v>
      </c>
      <c r="S2207" s="16">
        <v>58</v>
      </c>
      <c r="T2207" s="17">
        <v>8.0000000000000002E-3</v>
      </c>
      <c r="U2207" s="16">
        <v>21</v>
      </c>
      <c r="V2207" s="71">
        <v>3</v>
      </c>
      <c r="W2207" s="401" t="str">
        <f>IF(ISNA(MATCH($D2207,'My Squad'!$C$2:$C$16,0)),"","Yes")</f>
        <v/>
      </c>
    </row>
    <row r="2208" spans="1:23" ht="15.75" thickBot="1" x14ac:dyDescent="0.3">
      <c r="A2208" s="577">
        <v>115</v>
      </c>
      <c r="B2208" s="73">
        <v>14</v>
      </c>
      <c r="C2208" s="5" t="s">
        <v>37</v>
      </c>
      <c r="D2208" s="5" t="s">
        <v>226</v>
      </c>
      <c r="E2208" s="70" t="s">
        <v>13</v>
      </c>
      <c r="F2208" s="71">
        <v>5</v>
      </c>
      <c r="G2208" s="71">
        <v>0.38333333333333336</v>
      </c>
      <c r="H2208" s="71">
        <v>0.16500000000000001</v>
      </c>
      <c r="I2208" s="71">
        <v>0.14566666666666667</v>
      </c>
      <c r="J2208" s="71">
        <v>0</v>
      </c>
      <c r="K2208" s="71">
        <v>1.1579999999999999</v>
      </c>
      <c r="L2208" s="71">
        <v>0.14233333333333334</v>
      </c>
      <c r="M2208" s="72">
        <v>1.9943333333333333</v>
      </c>
      <c r="N2208" s="23">
        <v>-1.1333333333333417E-3</v>
      </c>
      <c r="O2208" s="16">
        <v>63.433</v>
      </c>
      <c r="P2208" s="15">
        <v>90</v>
      </c>
      <c r="Q2208" s="15">
        <f>IFERROR(Table37[[#This Row],[Total]]/Table37[[#This Row],[Mins]]*Table37[[#This Row],[Adj mins]],0)</f>
        <v>2.8295997351536268</v>
      </c>
      <c r="R2208" s="15">
        <v>6.4</v>
      </c>
      <c r="S2208" s="16">
        <v>72</v>
      </c>
      <c r="T2208" s="17">
        <v>3.0000000000000001E-3</v>
      </c>
      <c r="U2208" s="16">
        <v>27</v>
      </c>
      <c r="V2208" s="71">
        <v>3.4</v>
      </c>
      <c r="W2208" s="401" t="str">
        <f>IF(ISNA(MATCH($D2208,'My Squad'!$C$2:$C$16,0)),"","Yes")</f>
        <v/>
      </c>
    </row>
    <row r="2209" spans="1:23" ht="15.75" thickBot="1" x14ac:dyDescent="0.3">
      <c r="A2209" s="577">
        <v>126</v>
      </c>
      <c r="B2209" s="73">
        <v>14</v>
      </c>
      <c r="C2209" s="5" t="s">
        <v>37</v>
      </c>
      <c r="D2209" s="5" t="s">
        <v>215</v>
      </c>
      <c r="E2209" s="70" t="s">
        <v>13</v>
      </c>
      <c r="F2209" s="71">
        <v>5</v>
      </c>
      <c r="G2209" s="71">
        <v>0.13500000000000001</v>
      </c>
      <c r="H2209" s="71">
        <v>0.27500000000000002</v>
      </c>
      <c r="I2209" s="71">
        <v>0.14266666666666666</v>
      </c>
      <c r="J2209" s="71">
        <v>0</v>
      </c>
      <c r="K2209" s="71">
        <v>1.1986666666666665</v>
      </c>
      <c r="L2209" s="71">
        <v>5.0999999999999997E-2</v>
      </c>
      <c r="M2209" s="72">
        <v>1.8023333333333333</v>
      </c>
      <c r="N2209" s="23">
        <v>-3.953333333333333E-2</v>
      </c>
      <c r="O2209" s="16">
        <v>59.044666666666664</v>
      </c>
      <c r="P2209" s="15">
        <v>90</v>
      </c>
      <c r="Q2209" s="15">
        <f>IFERROR(Table37[[#This Row],[Total]]/Table37[[#This Row],[Mins]]*Table37[[#This Row],[Adj mins]],0)</f>
        <v>2.7472422008197186</v>
      </c>
      <c r="R2209" s="15">
        <v>7.7</v>
      </c>
      <c r="S2209" s="16">
        <v>87</v>
      </c>
      <c r="T2209" s="17">
        <v>1E-3</v>
      </c>
      <c r="U2209" s="16">
        <v>25</v>
      </c>
      <c r="V2209" s="71">
        <v>3.1</v>
      </c>
      <c r="W2209" s="401" t="str">
        <f>IF(ISNA(MATCH($D2209,'My Squad'!$C$2:$C$16,0)),"","Yes")</f>
        <v/>
      </c>
    </row>
    <row r="2210" spans="1:23" ht="15.75" thickBot="1" x14ac:dyDescent="0.3">
      <c r="A2210" s="577">
        <v>149</v>
      </c>
      <c r="B2210" s="73">
        <v>14</v>
      </c>
      <c r="C2210" s="5" t="s">
        <v>37</v>
      </c>
      <c r="D2210" s="5" t="s">
        <v>1056</v>
      </c>
      <c r="E2210" s="70" t="s">
        <v>13</v>
      </c>
      <c r="F2210" s="71">
        <v>4.8</v>
      </c>
      <c r="G2210" s="71">
        <v>0.43</v>
      </c>
      <c r="H2210" s="71">
        <v>0.41799999999999998</v>
      </c>
      <c r="I2210" s="71">
        <v>0.17133333333333334</v>
      </c>
      <c r="J2210" s="71">
        <v>0</v>
      </c>
      <c r="K2210" s="71">
        <v>1.4596666666666667</v>
      </c>
      <c r="L2210" s="71">
        <v>0.16166666666666665</v>
      </c>
      <c r="M2210" s="72">
        <v>2.6406666666666667</v>
      </c>
      <c r="N2210" s="23">
        <v>0.13347222222222224</v>
      </c>
      <c r="O2210" s="16">
        <v>74.310333333333332</v>
      </c>
      <c r="P2210" s="15">
        <v>90</v>
      </c>
      <c r="Q2210" s="15">
        <f>IFERROR(Table37[[#This Row],[Total]]/Table37[[#This Row],[Mins]]*Table37[[#This Row],[Adj mins]],0)</f>
        <v>3.1982093114012855</v>
      </c>
      <c r="R2210" s="15">
        <v>2.5</v>
      </c>
      <c r="S2210" s="16">
        <v>37</v>
      </c>
      <c r="T2210" s="17">
        <v>1E-3</v>
      </c>
      <c r="U2210" s="16">
        <v>11</v>
      </c>
      <c r="V2210" s="71">
        <v>1.8</v>
      </c>
      <c r="W2210" s="401" t="str">
        <f>IF(ISNA(MATCH($D2210,'My Squad'!$C$2:$C$16,0)),"","Yes")</f>
        <v/>
      </c>
    </row>
    <row r="2211" spans="1:23" ht="15.75" thickBot="1" x14ac:dyDescent="0.3">
      <c r="A2211" s="577">
        <v>137</v>
      </c>
      <c r="B2211" s="73">
        <v>14</v>
      </c>
      <c r="C2211" s="5" t="s">
        <v>37</v>
      </c>
      <c r="D2211" s="5" t="s">
        <v>265</v>
      </c>
      <c r="E2211" s="70" t="s">
        <v>13</v>
      </c>
      <c r="F2211" s="71">
        <v>4.4000000000000004</v>
      </c>
      <c r="G2211" s="71">
        <v>3.3333333333333335E-3</v>
      </c>
      <c r="H2211" s="71">
        <v>4.0000000000000001E-3</v>
      </c>
      <c r="I2211" s="71">
        <v>2.3333333333333335E-3</v>
      </c>
      <c r="J2211" s="71">
        <v>0</v>
      </c>
      <c r="K2211" s="71">
        <v>1.8333333333333333E-2</v>
      </c>
      <c r="L2211" s="71">
        <v>6.6666666666666664E-4</v>
      </c>
      <c r="M2211" s="72">
        <v>2.8666666666666667E-2</v>
      </c>
      <c r="N2211" s="23">
        <v>-0.448030303030303</v>
      </c>
      <c r="O2211" s="16">
        <v>0.93</v>
      </c>
      <c r="P2211" s="15">
        <v>90</v>
      </c>
      <c r="Q2211" s="15">
        <f>IFERROR(Table37[[#This Row],[Total]]/Table37[[#This Row],[Mins]]*Table37[[#This Row],[Adj mins]],0)</f>
        <v>2.7741935483870965</v>
      </c>
      <c r="R2211" s="15">
        <v>0</v>
      </c>
      <c r="S2211" s="16">
        <v>0</v>
      </c>
      <c r="T2211" s="17">
        <v>0.01</v>
      </c>
      <c r="U2211" s="16">
        <v>0</v>
      </c>
      <c r="V2211" s="71">
        <v>0</v>
      </c>
      <c r="W2211" s="401" t="str">
        <f>IF(ISNA(MATCH($D2211,'My Squad'!$C$2:$C$16,0)),"","Yes")</f>
        <v/>
      </c>
    </row>
    <row r="2212" spans="1:23" ht="15.75" thickBot="1" x14ac:dyDescent="0.3">
      <c r="A2212" s="577">
        <v>134</v>
      </c>
      <c r="B2212" s="73">
        <v>14</v>
      </c>
      <c r="C2212" s="5" t="s">
        <v>37</v>
      </c>
      <c r="D2212" s="5" t="s">
        <v>230</v>
      </c>
      <c r="E2212" s="70" t="s">
        <v>13</v>
      </c>
      <c r="F2212" s="71">
        <v>5</v>
      </c>
      <c r="G2212" s="71">
        <v>4.8333333333333332E-2</v>
      </c>
      <c r="H2212" s="71">
        <v>0.112</v>
      </c>
      <c r="I2212" s="71">
        <v>4.0666666666666663E-2</v>
      </c>
      <c r="J2212" s="71">
        <v>0</v>
      </c>
      <c r="K2212" s="71">
        <v>0.32933333333333331</v>
      </c>
      <c r="L2212" s="71">
        <v>3.8666666666666669E-2</v>
      </c>
      <c r="M2212" s="72">
        <v>0.56899999999999995</v>
      </c>
      <c r="N2212" s="23">
        <v>-0.28620000000000001</v>
      </c>
      <c r="O2212" s="16">
        <v>17.615333333333332</v>
      </c>
      <c r="P2212" s="15">
        <v>90</v>
      </c>
      <c r="Q2212" s="15">
        <f>IFERROR(Table37[[#This Row],[Total]]/Table37[[#This Row],[Mins]]*Table37[[#This Row],[Adj mins]],0)</f>
        <v>2.9071263671801084</v>
      </c>
      <c r="R2212" s="15">
        <v>1.9</v>
      </c>
      <c r="S2212" s="16">
        <v>56</v>
      </c>
      <c r="T2212" s="17">
        <v>0</v>
      </c>
      <c r="U2212" s="16">
        <v>5</v>
      </c>
      <c r="V2212" s="71">
        <v>1.7</v>
      </c>
      <c r="W2212" s="401" t="str">
        <f>IF(ISNA(MATCH($D2212,'My Squad'!$C$2:$C$16,0)),"","Yes")</f>
        <v/>
      </c>
    </row>
    <row r="2213" spans="1:23" ht="15.75" thickBot="1" x14ac:dyDescent="0.3">
      <c r="A2213" s="577">
        <v>121</v>
      </c>
      <c r="B2213" s="73">
        <v>14</v>
      </c>
      <c r="C2213" s="5" t="s">
        <v>37</v>
      </c>
      <c r="D2213" s="5" t="s">
        <v>1503</v>
      </c>
      <c r="E2213" s="70" t="s">
        <v>13</v>
      </c>
      <c r="F2213" s="71">
        <v>5.4</v>
      </c>
      <c r="G2213" s="71">
        <v>5.8333333333333334E-2</v>
      </c>
      <c r="H2213" s="71">
        <v>4.4999999999999998E-2</v>
      </c>
      <c r="I2213" s="71">
        <v>1.0999999999999999E-2</v>
      </c>
      <c r="J2213" s="71">
        <v>0</v>
      </c>
      <c r="K2213" s="71">
        <v>9.2666666666666661E-2</v>
      </c>
      <c r="L2213" s="71">
        <v>2.5333333333333333E-2</v>
      </c>
      <c r="M2213" s="72">
        <v>0.23233333333333334</v>
      </c>
      <c r="N2213" s="23">
        <v>-0.32734567901234568</v>
      </c>
      <c r="O2213" s="16">
        <v>4.841333333333333</v>
      </c>
      <c r="P2213" s="15">
        <v>90</v>
      </c>
      <c r="Q2213" s="15">
        <f>IFERROR(Table37[[#This Row],[Total]]/Table37[[#This Row],[Mins]]*Table37[[#This Row],[Adj mins]],0)</f>
        <v>4.3190581107133026</v>
      </c>
      <c r="R2213" s="15">
        <v>1</v>
      </c>
      <c r="S2213" s="16">
        <v>13</v>
      </c>
      <c r="T2213" s="17">
        <v>1E-3</v>
      </c>
      <c r="U2213" s="16">
        <v>7</v>
      </c>
      <c r="V2213" s="71">
        <v>1</v>
      </c>
      <c r="W2213" s="401" t="str">
        <f>IF(ISNA(MATCH($D2213,'My Squad'!$C$2:$C$16,0)),"","Yes")</f>
        <v/>
      </c>
    </row>
    <row r="2214" spans="1:23" ht="15.75" thickBot="1" x14ac:dyDescent="0.3">
      <c r="A2214" s="577">
        <v>136</v>
      </c>
      <c r="B2214" s="73">
        <v>14</v>
      </c>
      <c r="C2214" s="5" t="s">
        <v>37</v>
      </c>
      <c r="D2214" s="5" t="s">
        <v>38</v>
      </c>
      <c r="E2214" s="70" t="s">
        <v>13</v>
      </c>
      <c r="F2214" s="71">
        <v>6.5</v>
      </c>
      <c r="G2214" s="71">
        <v>1.0283333333333333</v>
      </c>
      <c r="H2214" s="71">
        <v>0.61099999999999999</v>
      </c>
      <c r="I2214" s="71">
        <v>0.18966666666666668</v>
      </c>
      <c r="J2214" s="71">
        <v>0</v>
      </c>
      <c r="K2214" s="71">
        <v>1.7176666666666667</v>
      </c>
      <c r="L2214" s="71">
        <v>0.29166666666666669</v>
      </c>
      <c r="M2214" s="72">
        <v>3.8383333333333334</v>
      </c>
      <c r="N2214" s="23">
        <v>0.28282051282051285</v>
      </c>
      <c r="O2214" s="16">
        <v>81.534333333333336</v>
      </c>
      <c r="P2214" s="15">
        <v>90</v>
      </c>
      <c r="Q2214" s="15">
        <f>IFERROR(Table37[[#This Row],[Total]]/Table37[[#This Row],[Mins]]*Table37[[#This Row],[Adj mins]],0)</f>
        <v>4.2368654513640465</v>
      </c>
      <c r="R2214" s="15">
        <v>8.1999999999999993</v>
      </c>
      <c r="S2214" s="16">
        <v>82</v>
      </c>
      <c r="T2214" s="17">
        <v>6.3E-2</v>
      </c>
      <c r="U2214" s="16">
        <v>34</v>
      </c>
      <c r="V2214" s="71">
        <v>3.8</v>
      </c>
      <c r="W2214" s="401" t="str">
        <f>IF(ISNA(MATCH($D2214,'My Squad'!$C$2:$C$16,0)),"","Yes")</f>
        <v/>
      </c>
    </row>
    <row r="2215" spans="1:23" ht="15.75" thickBot="1" x14ac:dyDescent="0.3">
      <c r="A2215" s="577">
        <v>113</v>
      </c>
      <c r="B2215" s="73">
        <v>14</v>
      </c>
      <c r="C2215" s="5" t="s">
        <v>37</v>
      </c>
      <c r="D2215" s="5" t="s">
        <v>163</v>
      </c>
      <c r="E2215" s="70" t="s">
        <v>13</v>
      </c>
      <c r="F2215" s="71">
        <v>5.4</v>
      </c>
      <c r="G2215" s="71">
        <v>0.14499999999999999</v>
      </c>
      <c r="H2215" s="71">
        <v>0.11</v>
      </c>
      <c r="I2215" s="71">
        <v>3.2333333333333332E-2</v>
      </c>
      <c r="J2215" s="71">
        <v>0</v>
      </c>
      <c r="K2215" s="71">
        <v>0.3126666666666667</v>
      </c>
      <c r="L2215" s="71">
        <v>3.5999999999999997E-2</v>
      </c>
      <c r="M2215" s="72">
        <v>0.63600000000000001</v>
      </c>
      <c r="N2215" s="23">
        <v>-0.25259259259259254</v>
      </c>
      <c r="O2215" s="16">
        <v>15.131</v>
      </c>
      <c r="P2215" s="15">
        <v>90</v>
      </c>
      <c r="Q2215" s="15">
        <f>IFERROR(Table37[[#This Row],[Total]]/Table37[[#This Row],[Mins]]*Table37[[#This Row],[Adj mins]],0)</f>
        <v>3.7829621307250014</v>
      </c>
      <c r="R2215" s="15">
        <v>1.5</v>
      </c>
      <c r="S2215" s="16">
        <v>27</v>
      </c>
      <c r="T2215" s="17">
        <v>4.0000000000000001E-3</v>
      </c>
      <c r="U2215" s="16">
        <v>14</v>
      </c>
      <c r="V2215" s="71">
        <v>2.8</v>
      </c>
      <c r="W2215" s="401" t="str">
        <f>IF(ISNA(MATCH($D2215,'My Squad'!$C$2:$C$16,0)),"","Yes")</f>
        <v/>
      </c>
    </row>
    <row r="2216" spans="1:23" ht="15.75" thickBot="1" x14ac:dyDescent="0.3">
      <c r="A2216" s="577">
        <v>132</v>
      </c>
      <c r="B2216" s="73">
        <v>14</v>
      </c>
      <c r="C2216" s="5" t="s">
        <v>37</v>
      </c>
      <c r="D2216" s="5" t="s">
        <v>315</v>
      </c>
      <c r="E2216" s="70" t="s">
        <v>13</v>
      </c>
      <c r="F2216" s="71">
        <v>6.5</v>
      </c>
      <c r="G2216" s="71">
        <v>0</v>
      </c>
      <c r="H2216" s="71">
        <v>0</v>
      </c>
      <c r="I2216" s="71">
        <v>0</v>
      </c>
      <c r="J2216" s="71">
        <v>0</v>
      </c>
      <c r="K2216" s="71">
        <v>0</v>
      </c>
      <c r="L2216" s="71">
        <v>0</v>
      </c>
      <c r="M2216" s="72">
        <v>0</v>
      </c>
      <c r="N2216" s="23">
        <v>-0.30769230769230771</v>
      </c>
      <c r="O2216" s="16">
        <v>0</v>
      </c>
      <c r="P2216" s="15">
        <v>90</v>
      </c>
      <c r="Q2216" s="15">
        <f>IFERROR(Table37[[#This Row],[Total]]/Table37[[#This Row],[Mins]]*Table37[[#This Row],[Adj mins]],0)</f>
        <v>0</v>
      </c>
      <c r="R2216" s="15">
        <v>0</v>
      </c>
      <c r="S2216" s="16" t="s">
        <v>374</v>
      </c>
      <c r="T2216" s="17">
        <v>0</v>
      </c>
      <c r="U2216" s="16">
        <v>0</v>
      </c>
      <c r="V2216" s="71">
        <v>0</v>
      </c>
      <c r="W2216" s="401" t="str">
        <f>IF(ISNA(MATCH($D2216,'My Squad'!$C$2:$C$16,0)),"","Yes")</f>
        <v/>
      </c>
    </row>
    <row r="2217" spans="1:23" ht="15.75" thickBot="1" x14ac:dyDescent="0.3">
      <c r="A2217" s="577">
        <v>595</v>
      </c>
      <c r="B2217" s="73">
        <v>14</v>
      </c>
      <c r="C2217" s="5" t="s">
        <v>37</v>
      </c>
      <c r="D2217" s="5" t="s">
        <v>1504</v>
      </c>
      <c r="E2217" s="70" t="s">
        <v>13</v>
      </c>
      <c r="F2217" s="71">
        <v>5.4</v>
      </c>
      <c r="G2217" s="71">
        <v>0</v>
      </c>
      <c r="H2217" s="71">
        <v>0</v>
      </c>
      <c r="I2217" s="71">
        <v>0</v>
      </c>
      <c r="J2217" s="71">
        <v>0</v>
      </c>
      <c r="K2217" s="71">
        <v>0</v>
      </c>
      <c r="L2217" s="71">
        <v>0</v>
      </c>
      <c r="M2217" s="72">
        <v>0</v>
      </c>
      <c r="N2217" s="23">
        <v>-0.37037037037037035</v>
      </c>
      <c r="O2217" s="16">
        <v>0</v>
      </c>
      <c r="P2217" s="15">
        <v>90</v>
      </c>
      <c r="Q2217" s="15">
        <f>IFERROR(Table37[[#This Row],[Total]]/Table37[[#This Row],[Mins]]*Table37[[#This Row],[Adj mins]],0)</f>
        <v>0</v>
      </c>
      <c r="R2217" s="15">
        <v>0.3</v>
      </c>
      <c r="S2217" s="16">
        <v>12</v>
      </c>
      <c r="T2217" s="17">
        <v>0</v>
      </c>
      <c r="U2217" s="16">
        <v>2</v>
      </c>
      <c r="V2217" s="71">
        <v>1</v>
      </c>
      <c r="W2217" s="401" t="str">
        <f>IF(ISNA(MATCH($D2217,'My Squad'!$C$2:$C$16,0)),"","Yes")</f>
        <v/>
      </c>
    </row>
    <row r="2218" spans="1:23" ht="15.75" thickBot="1" x14ac:dyDescent="0.3">
      <c r="A2218" s="577">
        <v>618</v>
      </c>
      <c r="B2218" s="73">
        <v>14</v>
      </c>
      <c r="C2218" s="5" t="s">
        <v>37</v>
      </c>
      <c r="D2218" s="5" t="s">
        <v>1505</v>
      </c>
      <c r="E2218" s="70" t="s">
        <v>13</v>
      </c>
      <c r="F2218" s="71">
        <v>5.5</v>
      </c>
      <c r="G2218" s="71">
        <v>0.94333333333333336</v>
      </c>
      <c r="H2218" s="71">
        <v>0.53200000000000003</v>
      </c>
      <c r="I2218" s="71">
        <v>0.15333333333333332</v>
      </c>
      <c r="J2218" s="71">
        <v>0</v>
      </c>
      <c r="K2218" s="71">
        <v>1.3436666666666668</v>
      </c>
      <c r="L2218" s="71">
        <v>0.14166666666666666</v>
      </c>
      <c r="M2218" s="72">
        <v>3.1139999999999999</v>
      </c>
      <c r="N2218" s="23">
        <v>0.20254545454545453</v>
      </c>
      <c r="O2218" s="16">
        <v>65.075666666666663</v>
      </c>
      <c r="P2218" s="15">
        <v>90</v>
      </c>
      <c r="Q2218" s="15">
        <f>IFERROR(Table37[[#This Row],[Total]]/Table37[[#This Row],[Mins]]*Table37[[#This Row],[Adj mins]],0)</f>
        <v>4.3066788917516527</v>
      </c>
      <c r="R2218" s="15">
        <v>5</v>
      </c>
      <c r="S2218" s="16">
        <v>56</v>
      </c>
      <c r="T2218" s="17">
        <v>1.3000000000000001E-2</v>
      </c>
      <c r="U2218" s="16">
        <v>36</v>
      </c>
      <c r="V2218" s="71">
        <v>4.5</v>
      </c>
      <c r="W2218" s="401" t="str">
        <f>IF(ISNA(MATCH($D2218,'My Squad'!$C$2:$C$16,0)),"","Yes")</f>
        <v/>
      </c>
    </row>
    <row r="2219" spans="1:23" ht="15.75" thickBot="1" x14ac:dyDescent="0.3">
      <c r="A2219" s="577">
        <v>629</v>
      </c>
      <c r="B2219" s="73">
        <v>14</v>
      </c>
      <c r="C2219" s="5" t="s">
        <v>37</v>
      </c>
      <c r="D2219" s="5" t="s">
        <v>1506</v>
      </c>
      <c r="E2219" s="70" t="s">
        <v>13</v>
      </c>
      <c r="F2219" s="71">
        <v>5.5</v>
      </c>
      <c r="G2219" s="71">
        <v>0</v>
      </c>
      <c r="H2219" s="71">
        <v>0</v>
      </c>
      <c r="I2219" s="71">
        <v>0</v>
      </c>
      <c r="J2219" s="71">
        <v>0</v>
      </c>
      <c r="K2219" s="71">
        <v>0</v>
      </c>
      <c r="L2219" s="71">
        <v>0</v>
      </c>
      <c r="M2219" s="72">
        <v>0</v>
      </c>
      <c r="N2219" s="23">
        <v>-0.36363636363636365</v>
      </c>
      <c r="O2219" s="16">
        <v>0</v>
      </c>
      <c r="P2219" s="15">
        <v>90</v>
      </c>
      <c r="Q2219" s="15">
        <f>IFERROR(Table37[[#This Row],[Total]]/Table37[[#This Row],[Mins]]*Table37[[#This Row],[Adj mins]],0)</f>
        <v>0</v>
      </c>
      <c r="R2219" s="15">
        <v>0</v>
      </c>
      <c r="S2219" s="16" t="s">
        <v>374</v>
      </c>
      <c r="T2219" s="17">
        <v>0</v>
      </c>
      <c r="U2219" s="16">
        <v>0</v>
      </c>
      <c r="V2219" s="71">
        <v>0</v>
      </c>
      <c r="W2219" s="401" t="str">
        <f>IF(ISNA(MATCH($D2219,'My Squad'!$C$2:$C$16,0)),"","Yes")</f>
        <v/>
      </c>
    </row>
    <row r="2220" spans="1:23" ht="15.75" thickBot="1" x14ac:dyDescent="0.3">
      <c r="A2220" s="577">
        <v>600</v>
      </c>
      <c r="B2220" s="73">
        <v>14</v>
      </c>
      <c r="C2220" s="5" t="s">
        <v>37</v>
      </c>
      <c r="D2220" s="5" t="s">
        <v>1507</v>
      </c>
      <c r="E2220" s="70" t="s">
        <v>13</v>
      </c>
      <c r="F2220" s="71">
        <v>5</v>
      </c>
      <c r="G2220" s="71">
        <v>0.12833333333333333</v>
      </c>
      <c r="H2220" s="71">
        <v>0.113</v>
      </c>
      <c r="I2220" s="71">
        <v>5.3999999999999999E-2</v>
      </c>
      <c r="J2220" s="71">
        <v>0</v>
      </c>
      <c r="K2220" s="71">
        <v>0.45500000000000007</v>
      </c>
      <c r="L2220" s="71">
        <v>4.5333333333333337E-2</v>
      </c>
      <c r="M2220" s="72">
        <v>0.79566666666666663</v>
      </c>
      <c r="N2220" s="23">
        <v>-0.2408666666666667</v>
      </c>
      <c r="O2220" s="16">
        <v>22.893000000000001</v>
      </c>
      <c r="P2220" s="15">
        <v>90</v>
      </c>
      <c r="Q2220" s="15">
        <f>IFERROR(Table37[[#This Row],[Total]]/Table37[[#This Row],[Mins]]*Table37[[#This Row],[Adj mins]],0)</f>
        <v>3.1280304023063814</v>
      </c>
      <c r="R2220" s="15">
        <v>4.0999999999999996</v>
      </c>
      <c r="S2220" s="16">
        <v>53</v>
      </c>
      <c r="T2220" s="17">
        <v>0</v>
      </c>
      <c r="U2220" s="16">
        <v>12</v>
      </c>
      <c r="V2220" s="71">
        <v>1.7</v>
      </c>
      <c r="W2220" s="401" t="str">
        <f>IF(ISNA(MATCH($D2220,'My Squad'!$C$2:$C$16,0)),"","Yes")</f>
        <v/>
      </c>
    </row>
    <row r="2221" spans="1:23" ht="15.75" thickBot="1" x14ac:dyDescent="0.3">
      <c r="A2221" s="577">
        <v>140</v>
      </c>
      <c r="B2221" s="73">
        <v>14</v>
      </c>
      <c r="C2221" s="5" t="s">
        <v>37</v>
      </c>
      <c r="D2221" s="5" t="s">
        <v>1508</v>
      </c>
      <c r="E2221" s="70" t="s">
        <v>13</v>
      </c>
      <c r="F2221" s="71">
        <v>4.5</v>
      </c>
      <c r="G2221" s="71">
        <v>0</v>
      </c>
      <c r="H2221" s="71">
        <v>0</v>
      </c>
      <c r="I2221" s="71">
        <v>0</v>
      </c>
      <c r="J2221" s="71">
        <v>0</v>
      </c>
      <c r="K2221" s="71">
        <v>0</v>
      </c>
      <c r="L2221" s="71">
        <v>0</v>
      </c>
      <c r="M2221" s="72">
        <v>0</v>
      </c>
      <c r="N2221" s="23">
        <v>-0.44444444444444442</v>
      </c>
      <c r="O2221" s="16">
        <v>0</v>
      </c>
      <c r="P2221" s="15">
        <v>90</v>
      </c>
      <c r="Q2221" s="15">
        <f>IFERROR(Table37[[#This Row],[Total]]/Table37[[#This Row],[Mins]]*Table37[[#This Row],[Adj mins]],0)</f>
        <v>0</v>
      </c>
      <c r="R2221" s="15">
        <v>0</v>
      </c>
      <c r="S2221" s="16" t="s">
        <v>374</v>
      </c>
      <c r="T2221" s="17">
        <v>1E-3</v>
      </c>
      <c r="U2221" s="16">
        <v>0</v>
      </c>
      <c r="V2221" s="71">
        <v>0</v>
      </c>
      <c r="W2221" s="401" t="str">
        <f>IF(ISNA(MATCH($D2221,'My Squad'!$C$2:$C$16,0)),"","Yes")</f>
        <v/>
      </c>
    </row>
    <row r="2222" spans="1:23" ht="15.75" thickBot="1" x14ac:dyDescent="0.3">
      <c r="A2222" s="577">
        <v>148</v>
      </c>
      <c r="B2222" s="73">
        <v>14</v>
      </c>
      <c r="C2222" s="5" t="s">
        <v>37</v>
      </c>
      <c r="D2222" s="5" t="s">
        <v>316</v>
      </c>
      <c r="E2222" s="70" t="s">
        <v>15</v>
      </c>
      <c r="F2222" s="71">
        <v>5.9</v>
      </c>
      <c r="G2222" s="71">
        <v>1.4706666666666666</v>
      </c>
      <c r="H2222" s="71">
        <v>0.28499999999999998</v>
      </c>
      <c r="I2222" s="71">
        <v>0</v>
      </c>
      <c r="J2222" s="71">
        <v>0</v>
      </c>
      <c r="K2222" s="71">
        <v>1.5383333333333336</v>
      </c>
      <c r="L2222" s="71">
        <v>0.58866666666666667</v>
      </c>
      <c r="M2222" s="72">
        <v>3.8826666666666667</v>
      </c>
      <c r="N2222" s="23">
        <v>0.3190960451977401</v>
      </c>
      <c r="O2222" s="16">
        <v>72.591333333333338</v>
      </c>
      <c r="P2222" s="15">
        <v>90</v>
      </c>
      <c r="Q2222" s="15">
        <f>IFERROR(Table37[[#This Row],[Total]]/Table37[[#This Row],[Mins]]*Table37[[#This Row],[Adj mins]],0)</f>
        <v>4.8137977903698328</v>
      </c>
      <c r="R2222" s="15">
        <v>8.3000000000000007</v>
      </c>
      <c r="S2222" s="16">
        <v>83</v>
      </c>
      <c r="T2222" s="17">
        <v>0.19699999999999998</v>
      </c>
      <c r="U2222" s="16">
        <v>57</v>
      </c>
      <c r="V2222" s="71">
        <v>6.3</v>
      </c>
      <c r="W2222" s="401" t="str">
        <f>IF(ISNA(MATCH($D2222,'My Squad'!$C$2:$C$16,0)),"","Yes")</f>
        <v/>
      </c>
    </row>
    <row r="2223" spans="1:23" ht="15.75" thickBot="1" x14ac:dyDescent="0.3">
      <c r="A2223" s="577">
        <v>123</v>
      </c>
      <c r="B2223" s="73">
        <v>14</v>
      </c>
      <c r="C2223" s="5" t="s">
        <v>37</v>
      </c>
      <c r="D2223" s="5" t="s">
        <v>44</v>
      </c>
      <c r="E2223" s="70" t="s">
        <v>15</v>
      </c>
      <c r="F2223" s="71">
        <v>5.5</v>
      </c>
      <c r="G2223" s="71">
        <v>0.31866666666666665</v>
      </c>
      <c r="H2223" s="71">
        <v>5.5E-2</v>
      </c>
      <c r="I2223" s="71">
        <v>0</v>
      </c>
      <c r="J2223" s="71">
        <v>0</v>
      </c>
      <c r="K2223" s="71">
        <v>0.40799999999999997</v>
      </c>
      <c r="L2223" s="71">
        <v>0.11833333333333333</v>
      </c>
      <c r="M2223" s="72">
        <v>0.9</v>
      </c>
      <c r="N2223" s="23">
        <v>-0.2</v>
      </c>
      <c r="O2223" s="16">
        <v>18.989999999999998</v>
      </c>
      <c r="P2223" s="15">
        <v>90</v>
      </c>
      <c r="Q2223" s="15">
        <f>IFERROR(Table37[[#This Row],[Total]]/Table37[[#This Row],[Mins]]*Table37[[#This Row],[Adj mins]],0)</f>
        <v>4.2654028436018958</v>
      </c>
      <c r="R2223" s="15">
        <v>1.1000000000000001</v>
      </c>
      <c r="S2223" s="16">
        <v>20</v>
      </c>
      <c r="T2223" s="17">
        <v>4.0000000000000001E-3</v>
      </c>
      <c r="U2223" s="16">
        <v>11</v>
      </c>
      <c r="V2223" s="71">
        <v>2.2000000000000002</v>
      </c>
      <c r="W2223" s="401" t="str">
        <f>IF(ISNA(MATCH($D2223,'My Squad'!$C$2:$C$16,0)),"","Yes")</f>
        <v/>
      </c>
    </row>
    <row r="2224" spans="1:23" ht="15.75" thickBot="1" x14ac:dyDescent="0.3">
      <c r="A2224" s="577">
        <v>129</v>
      </c>
      <c r="B2224" s="73">
        <v>14</v>
      </c>
      <c r="C2224" s="5" t="s">
        <v>37</v>
      </c>
      <c r="D2224" s="5" t="s">
        <v>54</v>
      </c>
      <c r="E2224" s="70" t="s">
        <v>15</v>
      </c>
      <c r="F2224" s="71">
        <v>5.4</v>
      </c>
      <c r="G2224" s="71">
        <v>1.0880000000000001</v>
      </c>
      <c r="H2224" s="71">
        <v>0.46700000000000003</v>
      </c>
      <c r="I2224" s="71">
        <v>0</v>
      </c>
      <c r="J2224" s="71">
        <v>0</v>
      </c>
      <c r="K2224" s="71">
        <v>1.6240000000000001</v>
      </c>
      <c r="L2224" s="71">
        <v>0.58299999999999996</v>
      </c>
      <c r="M2224" s="72">
        <v>3.762</v>
      </c>
      <c r="N2224" s="23">
        <v>0.32629629629629625</v>
      </c>
      <c r="O2224" s="16">
        <v>79.287999999999997</v>
      </c>
      <c r="P2224" s="15">
        <v>90</v>
      </c>
      <c r="Q2224" s="15">
        <f>IFERROR(Table37[[#This Row],[Total]]/Table37[[#This Row],[Mins]]*Table37[[#This Row],[Adj mins]],0)</f>
        <v>4.2702552719200888</v>
      </c>
      <c r="R2224" s="15">
        <v>3.1</v>
      </c>
      <c r="S2224" s="16">
        <v>70</v>
      </c>
      <c r="T2224" s="17">
        <v>7.0000000000000007E-2</v>
      </c>
      <c r="U2224" s="16">
        <v>19</v>
      </c>
      <c r="V2224" s="71">
        <v>4.8</v>
      </c>
      <c r="W2224" s="401" t="str">
        <f>IF(ISNA(MATCH($D2224,'My Squad'!$C$2:$C$16,0)),"","Yes")</f>
        <v/>
      </c>
    </row>
    <row r="2225" spans="1:23" ht="15.75" thickBot="1" x14ac:dyDescent="0.3">
      <c r="A2225" s="577">
        <v>581</v>
      </c>
      <c r="B2225" s="73">
        <v>14</v>
      </c>
      <c r="C2225" s="5" t="s">
        <v>51</v>
      </c>
      <c r="D2225" s="5" t="s">
        <v>1057</v>
      </c>
      <c r="E2225" s="70" t="s">
        <v>16</v>
      </c>
      <c r="F2225" s="71">
        <v>4.3</v>
      </c>
      <c r="G2225" s="71">
        <v>0</v>
      </c>
      <c r="H2225" s="71">
        <v>2E-3</v>
      </c>
      <c r="I2225" s="71">
        <v>4.7E-2</v>
      </c>
      <c r="J2225" s="71">
        <v>0.04</v>
      </c>
      <c r="K2225" s="71">
        <v>8.4000000000000005E-2</v>
      </c>
      <c r="L2225" s="71">
        <v>9.6666666666666672E-3</v>
      </c>
      <c r="M2225" s="72">
        <v>0.18266666666666667</v>
      </c>
      <c r="N2225" s="23">
        <v>-0.42263565891472871</v>
      </c>
      <c r="O2225" s="16">
        <v>3.81</v>
      </c>
      <c r="P2225" s="15">
        <v>90</v>
      </c>
      <c r="Q2225" s="15">
        <f>IFERROR(Table37[[#This Row],[Total]]/Table37[[#This Row],[Mins]]*Table37[[#This Row],[Adj mins]],0)</f>
        <v>4.3149606299212602</v>
      </c>
      <c r="R2225" s="15">
        <v>0</v>
      </c>
      <c r="S2225" s="16">
        <v>0</v>
      </c>
      <c r="T2225" s="17">
        <v>2E-3</v>
      </c>
      <c r="U2225" s="16">
        <v>0</v>
      </c>
      <c r="V2225" s="71">
        <v>0</v>
      </c>
      <c r="W2225" s="401" t="str">
        <f>IF(ISNA(MATCH($D2225,'My Squad'!$C$2:$C$16,0)),"","Yes")</f>
        <v/>
      </c>
    </row>
    <row r="2226" spans="1:23" ht="15.75" thickBot="1" x14ac:dyDescent="0.3">
      <c r="A2226" s="577">
        <v>185</v>
      </c>
      <c r="B2226" s="73">
        <v>14</v>
      </c>
      <c r="C2226" s="5" t="s">
        <v>51</v>
      </c>
      <c r="D2226" s="5" t="s">
        <v>73</v>
      </c>
      <c r="E2226" s="70" t="s">
        <v>16</v>
      </c>
      <c r="F2226" s="71">
        <v>4.7</v>
      </c>
      <c r="G2226" s="71">
        <v>0</v>
      </c>
      <c r="H2226" s="71">
        <v>0</v>
      </c>
      <c r="I2226" s="71">
        <v>1.0583333333333333</v>
      </c>
      <c r="J2226" s="71">
        <v>0.90466666666666662</v>
      </c>
      <c r="K2226" s="71">
        <v>1.8279999999999998</v>
      </c>
      <c r="L2226" s="71">
        <v>0.30866666666666664</v>
      </c>
      <c r="M2226" s="72">
        <v>4.0996666666666668</v>
      </c>
      <c r="N2226" s="23">
        <v>0.44673758865248225</v>
      </c>
      <c r="O2226" s="16">
        <v>85.589666666666673</v>
      </c>
      <c r="P2226" s="15">
        <v>90</v>
      </c>
      <c r="Q2226" s="15">
        <f>IFERROR(Table37[[#This Row],[Total]]/Table37[[#This Row],[Mins]]*Table37[[#This Row],[Adj mins]],0)</f>
        <v>4.3109175951925662</v>
      </c>
      <c r="R2226" s="15">
        <v>9</v>
      </c>
      <c r="S2226" s="16">
        <v>90</v>
      </c>
      <c r="T2226" s="17">
        <v>0.11800000000000001</v>
      </c>
      <c r="U2226" s="16">
        <v>39</v>
      </c>
      <c r="V2226" s="71">
        <v>4.3</v>
      </c>
      <c r="W2226" s="401" t="str">
        <f>IF(ISNA(MATCH($D2226,'My Squad'!$C$2:$C$16,0)),"","Yes")</f>
        <v>Yes</v>
      </c>
    </row>
    <row r="2227" spans="1:23" ht="15.75" thickBot="1" x14ac:dyDescent="0.3">
      <c r="A2227" s="577">
        <v>154</v>
      </c>
      <c r="B2227" s="73">
        <v>14</v>
      </c>
      <c r="C2227" s="5" t="s">
        <v>51</v>
      </c>
      <c r="D2227" s="5" t="s">
        <v>1509</v>
      </c>
      <c r="E2227" s="70" t="s">
        <v>16</v>
      </c>
      <c r="F2227" s="71">
        <v>4</v>
      </c>
      <c r="G2227" s="71">
        <v>0</v>
      </c>
      <c r="H2227" s="71">
        <v>0</v>
      </c>
      <c r="I2227" s="71">
        <v>3.3333333333333327E-4</v>
      </c>
      <c r="J2227" s="71">
        <v>2.6666666666666666E-3</v>
      </c>
      <c r="K2227" s="71">
        <v>8.0000000000000002E-3</v>
      </c>
      <c r="L2227" s="71">
        <v>0</v>
      </c>
      <c r="M2227" s="72">
        <v>1.0999999999999999E-2</v>
      </c>
      <c r="N2227" s="23">
        <v>-0.49725000000000003</v>
      </c>
      <c r="O2227" s="16">
        <v>0.33</v>
      </c>
      <c r="P2227" s="15">
        <v>90</v>
      </c>
      <c r="Q2227" s="15">
        <f>IFERROR(Table37[[#This Row],[Total]]/Table37[[#This Row],[Mins]]*Table37[[#This Row],[Adj mins]],0)</f>
        <v>3</v>
      </c>
      <c r="R2227" s="15">
        <v>0</v>
      </c>
      <c r="S2227" s="16" t="s">
        <v>374</v>
      </c>
      <c r="T2227" s="17">
        <v>3.0000000000000001E-3</v>
      </c>
      <c r="U2227" s="16">
        <v>0</v>
      </c>
      <c r="V2227" s="71">
        <v>0</v>
      </c>
      <c r="W2227" s="401" t="str">
        <f>IF(ISNA(MATCH($D2227,'My Squad'!$C$2:$C$16,0)),"","Yes")</f>
        <v/>
      </c>
    </row>
    <row r="2228" spans="1:23" ht="15.75" thickBot="1" x14ac:dyDescent="0.3">
      <c r="A2228" s="577">
        <v>167</v>
      </c>
      <c r="B2228" s="73">
        <v>14</v>
      </c>
      <c r="C2228" s="5" t="s">
        <v>51</v>
      </c>
      <c r="D2228" s="5" t="s">
        <v>209</v>
      </c>
      <c r="E2228" s="70" t="s">
        <v>14</v>
      </c>
      <c r="F2228" s="71">
        <v>4.3</v>
      </c>
      <c r="G2228" s="71">
        <v>0.106</v>
      </c>
      <c r="H2228" s="71">
        <v>2.1000000000000001E-2</v>
      </c>
      <c r="I2228" s="71">
        <v>0.17566666666666667</v>
      </c>
      <c r="J2228" s="71">
        <v>0</v>
      </c>
      <c r="K2228" s="71">
        <v>0.26</v>
      </c>
      <c r="L2228" s="71">
        <v>3.4333333333333334E-2</v>
      </c>
      <c r="M2228" s="72">
        <v>0.59699999999999998</v>
      </c>
      <c r="N2228" s="23">
        <v>-0.32627906976744186</v>
      </c>
      <c r="O2228" s="16">
        <v>13.140666666666666</v>
      </c>
      <c r="P2228" s="15">
        <v>90</v>
      </c>
      <c r="Q2228" s="15">
        <f>IFERROR(Table37[[#This Row],[Total]]/Table37[[#This Row],[Mins]]*Table37[[#This Row],[Adj mins]],0)</f>
        <v>4.0888336461874077</v>
      </c>
      <c r="R2228" s="15">
        <v>1</v>
      </c>
      <c r="S2228" s="16">
        <v>47</v>
      </c>
      <c r="T2228" s="17">
        <v>3.0000000000000001E-3</v>
      </c>
      <c r="U2228" s="16">
        <v>7</v>
      </c>
      <c r="V2228" s="71">
        <v>3.5</v>
      </c>
      <c r="W2228" s="401" t="str">
        <f>IF(ISNA(MATCH($D2228,'My Squad'!$C$2:$C$16,0)),"","Yes")</f>
        <v/>
      </c>
    </row>
    <row r="2229" spans="1:23" ht="15.75" thickBot="1" x14ac:dyDescent="0.3">
      <c r="A2229" s="577">
        <v>160</v>
      </c>
      <c r="B2229" s="73">
        <v>14</v>
      </c>
      <c r="C2229" s="5" t="s">
        <v>51</v>
      </c>
      <c r="D2229" s="5" t="s">
        <v>317</v>
      </c>
      <c r="E2229" s="70" t="s">
        <v>14</v>
      </c>
      <c r="F2229" s="71">
        <v>4.7</v>
      </c>
      <c r="G2229" s="71">
        <v>4.8000000000000001E-2</v>
      </c>
      <c r="H2229" s="71">
        <v>3.7999999999999999E-2</v>
      </c>
      <c r="I2229" s="71">
        <v>6.7666666666666667E-2</v>
      </c>
      <c r="J2229" s="71">
        <v>0</v>
      </c>
      <c r="K2229" s="71">
        <v>9.3333333333333324E-2</v>
      </c>
      <c r="L2229" s="71">
        <v>3.1E-2</v>
      </c>
      <c r="M2229" s="72">
        <v>0.27800000000000002</v>
      </c>
      <c r="N2229" s="23">
        <v>-0.36638297872340425</v>
      </c>
      <c r="O2229" s="16">
        <v>4.7699999999999996</v>
      </c>
      <c r="P2229" s="15">
        <v>90</v>
      </c>
      <c r="Q2229" s="15">
        <f>IFERROR(Table37[[#This Row],[Total]]/Table37[[#This Row],[Mins]]*Table37[[#This Row],[Adj mins]],0)</f>
        <v>5.2452830188679256</v>
      </c>
      <c r="R2229" s="15">
        <v>0</v>
      </c>
      <c r="S2229" s="16" t="s">
        <v>374</v>
      </c>
      <c r="T2229" s="17">
        <v>5.0000000000000001E-3</v>
      </c>
      <c r="U2229" s="16">
        <v>0</v>
      </c>
      <c r="V2229" s="71">
        <v>0</v>
      </c>
      <c r="W2229" s="401" t="str">
        <f>IF(ISNA(MATCH($D2229,'My Squad'!$C$2:$C$16,0)),"","Yes")</f>
        <v/>
      </c>
    </row>
    <row r="2230" spans="1:23" ht="15.75" thickBot="1" x14ac:dyDescent="0.3">
      <c r="A2230" s="577">
        <v>163</v>
      </c>
      <c r="B2230" s="73">
        <v>14</v>
      </c>
      <c r="C2230" s="5" t="s">
        <v>51</v>
      </c>
      <c r="D2230" s="5" t="s">
        <v>248</v>
      </c>
      <c r="E2230" s="70" t="s">
        <v>14</v>
      </c>
      <c r="F2230" s="71">
        <v>5</v>
      </c>
      <c r="G2230" s="71">
        <v>9.1999999999999998E-2</v>
      </c>
      <c r="H2230" s="71">
        <v>0.33100000000000002</v>
      </c>
      <c r="I2230" s="71">
        <v>0.96966666666666668</v>
      </c>
      <c r="J2230" s="71">
        <v>0</v>
      </c>
      <c r="K2230" s="71">
        <v>1.4616666666666667</v>
      </c>
      <c r="L2230" s="71">
        <v>0.19933333333333333</v>
      </c>
      <c r="M2230" s="72">
        <v>3.0536666666666665</v>
      </c>
      <c r="N2230" s="23">
        <v>0.2107333333333333</v>
      </c>
      <c r="O2230" s="16">
        <v>78.476666666666674</v>
      </c>
      <c r="P2230" s="15">
        <v>90</v>
      </c>
      <c r="Q2230" s="15">
        <f>IFERROR(Table37[[#This Row],[Total]]/Table37[[#This Row],[Mins]]*Table37[[#This Row],[Adj mins]],0)</f>
        <v>3.5020600603151677</v>
      </c>
      <c r="R2230" s="15">
        <v>6.7</v>
      </c>
      <c r="S2230" s="16">
        <v>75</v>
      </c>
      <c r="T2230" s="17">
        <v>4.2999999999999997E-2</v>
      </c>
      <c r="U2230" s="16">
        <v>16</v>
      </c>
      <c r="V2230" s="71">
        <v>2</v>
      </c>
      <c r="W2230" s="401" t="str">
        <f>IF(ISNA(MATCH($D2230,'My Squad'!$C$2:$C$16,0)),"","Yes")</f>
        <v/>
      </c>
    </row>
    <row r="2231" spans="1:23" ht="15.75" thickBot="1" x14ac:dyDescent="0.3">
      <c r="A2231" s="577">
        <v>162</v>
      </c>
      <c r="B2231" s="73">
        <v>14</v>
      </c>
      <c r="C2231" s="5" t="s">
        <v>51</v>
      </c>
      <c r="D2231" s="5" t="s">
        <v>131</v>
      </c>
      <c r="E2231" s="70" t="s">
        <v>14</v>
      </c>
      <c r="F2231" s="71">
        <v>4.5999999999999996</v>
      </c>
      <c r="G2231" s="71">
        <v>0.14599999999999999</v>
      </c>
      <c r="H2231" s="71">
        <v>0.20699999999999999</v>
      </c>
      <c r="I2231" s="71">
        <v>1.0310000000000001</v>
      </c>
      <c r="J2231" s="71">
        <v>0</v>
      </c>
      <c r="K2231" s="71">
        <v>1.7589999999999999</v>
      </c>
      <c r="L2231" s="71">
        <v>0.159</v>
      </c>
      <c r="M2231" s="72">
        <v>3.302</v>
      </c>
      <c r="N2231" s="23">
        <v>0.28304347826086962</v>
      </c>
      <c r="O2231" s="16">
        <v>84.62733333333334</v>
      </c>
      <c r="P2231" s="15">
        <v>90</v>
      </c>
      <c r="Q2231" s="15">
        <f>IFERROR(Table37[[#This Row],[Total]]/Table37[[#This Row],[Mins]]*Table37[[#This Row],[Adj mins]],0)</f>
        <v>3.5116313878100849</v>
      </c>
      <c r="R2231" s="15">
        <v>9</v>
      </c>
      <c r="S2231" s="16">
        <v>90</v>
      </c>
      <c r="T2231" s="17">
        <v>3.1E-2</v>
      </c>
      <c r="U2231" s="16">
        <v>21</v>
      </c>
      <c r="V2231" s="71">
        <v>2.2999999999999998</v>
      </c>
      <c r="W2231" s="401" t="str">
        <f>IF(ISNA(MATCH($D2231,'My Squad'!$C$2:$C$16,0)),"","Yes")</f>
        <v>Yes</v>
      </c>
    </row>
    <row r="2232" spans="1:23" ht="15.75" thickBot="1" x14ac:dyDescent="0.3">
      <c r="A2232" s="577">
        <v>187</v>
      </c>
      <c r="B2232" s="73">
        <v>14</v>
      </c>
      <c r="C2232" s="5" t="s">
        <v>51</v>
      </c>
      <c r="D2232" s="5" t="s">
        <v>1058</v>
      </c>
      <c r="E2232" s="70" t="s">
        <v>14</v>
      </c>
      <c r="F2232" s="71">
        <v>4.4000000000000004</v>
      </c>
      <c r="G2232" s="71">
        <v>2.5999999999999999E-2</v>
      </c>
      <c r="H2232" s="71">
        <v>2.5000000000000001E-2</v>
      </c>
      <c r="I2232" s="71">
        <v>0.15200000000000002</v>
      </c>
      <c r="J2232" s="71">
        <v>0</v>
      </c>
      <c r="K2232" s="71">
        <v>0.24199999999999999</v>
      </c>
      <c r="L2232" s="71">
        <v>1.6E-2</v>
      </c>
      <c r="M2232" s="72">
        <v>0.46100000000000002</v>
      </c>
      <c r="N2232" s="23">
        <v>-0.34977272727272724</v>
      </c>
      <c r="O2232" s="16">
        <v>12.034333333333333</v>
      </c>
      <c r="P2232" s="15">
        <v>90</v>
      </c>
      <c r="Q2232" s="15">
        <f>IFERROR(Table37[[#This Row],[Total]]/Table37[[#This Row],[Mins]]*Table37[[#This Row],[Adj mins]],0)</f>
        <v>3.4476359305320892</v>
      </c>
      <c r="R2232" s="15">
        <v>1.9</v>
      </c>
      <c r="S2232" s="16">
        <v>43</v>
      </c>
      <c r="T2232" s="17">
        <v>2E-3</v>
      </c>
      <c r="U2232" s="16">
        <v>7</v>
      </c>
      <c r="V2232" s="71">
        <v>1.8</v>
      </c>
      <c r="W2232" s="401" t="str">
        <f>IF(ISNA(MATCH($D2232,'My Squad'!$C$2:$C$16,0)),"","Yes")</f>
        <v/>
      </c>
    </row>
    <row r="2233" spans="1:23" ht="15.75" thickBot="1" x14ac:dyDescent="0.3">
      <c r="A2233" s="577">
        <v>153</v>
      </c>
      <c r="B2233" s="73">
        <v>14</v>
      </c>
      <c r="C2233" s="5" t="s">
        <v>51</v>
      </c>
      <c r="D2233" s="5" t="s">
        <v>184</v>
      </c>
      <c r="E2233" s="70" t="s">
        <v>14</v>
      </c>
      <c r="F2233" s="71">
        <v>4.3</v>
      </c>
      <c r="G2233" s="71">
        <v>0</v>
      </c>
      <c r="H2233" s="71">
        <v>4.0000000000000001E-3</v>
      </c>
      <c r="I2233" s="71">
        <v>1.8000000000000002E-2</v>
      </c>
      <c r="J2233" s="71">
        <v>0</v>
      </c>
      <c r="K2233" s="71">
        <v>3.6333333333333336E-2</v>
      </c>
      <c r="L2233" s="71">
        <v>2.6666666666666666E-3</v>
      </c>
      <c r="M2233" s="72">
        <v>6.0999999999999999E-2</v>
      </c>
      <c r="N2233" s="23">
        <v>-0.45093023255813958</v>
      </c>
      <c r="O2233" s="16">
        <v>1.89</v>
      </c>
      <c r="P2233" s="15">
        <v>90</v>
      </c>
      <c r="Q2233" s="15">
        <f>IFERROR(Table37[[#This Row],[Total]]/Table37[[#This Row],[Mins]]*Table37[[#This Row],[Adj mins]],0)</f>
        <v>2.9047619047619047</v>
      </c>
      <c r="R2233" s="15">
        <v>0.4</v>
      </c>
      <c r="S2233" s="16">
        <v>38</v>
      </c>
      <c r="T2233" s="17">
        <v>1E-3</v>
      </c>
      <c r="U2233" s="16">
        <v>1</v>
      </c>
      <c r="V2233" s="71">
        <v>1</v>
      </c>
      <c r="W2233" s="401" t="str">
        <f>IF(ISNA(MATCH($D2233,'My Squad'!$C$2:$C$16,0)),"","Yes")</f>
        <v/>
      </c>
    </row>
    <row r="2234" spans="1:23" ht="15.75" thickBot="1" x14ac:dyDescent="0.3">
      <c r="A2234" s="577">
        <v>189</v>
      </c>
      <c r="B2234" s="73">
        <v>14</v>
      </c>
      <c r="C2234" s="5" t="s">
        <v>51</v>
      </c>
      <c r="D2234" s="5" t="s">
        <v>320</v>
      </c>
      <c r="E2234" s="70" t="s">
        <v>14</v>
      </c>
      <c r="F2234" s="71">
        <v>4.5</v>
      </c>
      <c r="G2234" s="71">
        <v>0.112</v>
      </c>
      <c r="H2234" s="71">
        <v>0.16300000000000001</v>
      </c>
      <c r="I2234" s="71">
        <v>1.002</v>
      </c>
      <c r="J2234" s="71">
        <v>0</v>
      </c>
      <c r="K2234" s="71">
        <v>1.466</v>
      </c>
      <c r="L2234" s="71">
        <v>0.16566666666666666</v>
      </c>
      <c r="M2234" s="72">
        <v>2.9086666666666665</v>
      </c>
      <c r="N2234" s="23">
        <v>0.2019259259259259</v>
      </c>
      <c r="O2234" s="16">
        <v>81.644000000000005</v>
      </c>
      <c r="P2234" s="15">
        <v>90</v>
      </c>
      <c r="Q2234" s="15">
        <f>IFERROR(Table37[[#This Row],[Total]]/Table37[[#This Row],[Mins]]*Table37[[#This Row],[Adj mins]],0)</f>
        <v>3.2063593160550679</v>
      </c>
      <c r="R2234" s="15">
        <v>7.6</v>
      </c>
      <c r="S2234" s="16">
        <v>86</v>
      </c>
      <c r="T2234" s="17">
        <v>5.0000000000000001E-3</v>
      </c>
      <c r="U2234" s="16">
        <v>12</v>
      </c>
      <c r="V2234" s="71">
        <v>1.5</v>
      </c>
      <c r="W2234" s="401" t="str">
        <f>IF(ISNA(MATCH($D2234,'My Squad'!$C$2:$C$16,0)),"","Yes")</f>
        <v/>
      </c>
    </row>
    <row r="2235" spans="1:23" ht="15.75" thickBot="1" x14ac:dyDescent="0.3">
      <c r="A2235" s="577">
        <v>171</v>
      </c>
      <c r="B2235" s="73">
        <v>14</v>
      </c>
      <c r="C2235" s="5" t="s">
        <v>51</v>
      </c>
      <c r="D2235" s="5" t="s">
        <v>318</v>
      </c>
      <c r="E2235" s="70" t="s">
        <v>14</v>
      </c>
      <c r="F2235" s="71">
        <v>4.9000000000000004</v>
      </c>
      <c r="G2235" s="71">
        <v>0.184</v>
      </c>
      <c r="H2235" s="71">
        <v>8.6999999999999994E-2</v>
      </c>
      <c r="I2235" s="71">
        <v>0.43333333333333329</v>
      </c>
      <c r="J2235" s="71">
        <v>0</v>
      </c>
      <c r="K2235" s="71">
        <v>0.65199999999999991</v>
      </c>
      <c r="L2235" s="71">
        <v>6.5666666666666665E-2</v>
      </c>
      <c r="M2235" s="72">
        <v>1.4219999999999999</v>
      </c>
      <c r="N2235" s="23">
        <v>-0.11795918367346939</v>
      </c>
      <c r="O2235" s="16">
        <v>35.606000000000002</v>
      </c>
      <c r="P2235" s="15">
        <v>90</v>
      </c>
      <c r="Q2235" s="15">
        <f>IFERROR(Table37[[#This Row],[Total]]/Table37[[#This Row],[Mins]]*Table37[[#This Row],[Adj mins]],0)</f>
        <v>3.5943380329157999</v>
      </c>
      <c r="R2235" s="15">
        <v>6.7</v>
      </c>
      <c r="S2235" s="16">
        <v>86</v>
      </c>
      <c r="T2235" s="17">
        <v>1.6E-2</v>
      </c>
      <c r="U2235" s="16">
        <v>9</v>
      </c>
      <c r="V2235" s="71">
        <v>1.3</v>
      </c>
      <c r="W2235" s="401" t="str">
        <f>IF(ISNA(MATCH($D2235,'My Squad'!$C$2:$C$16,0)),"","Yes")</f>
        <v/>
      </c>
    </row>
    <row r="2236" spans="1:23" ht="15.75" thickBot="1" x14ac:dyDescent="0.3">
      <c r="A2236" s="577">
        <v>172</v>
      </c>
      <c r="B2236" s="73">
        <v>14</v>
      </c>
      <c r="C2236" s="5" t="s">
        <v>51</v>
      </c>
      <c r="D2236" s="5" t="s">
        <v>94</v>
      </c>
      <c r="E2236" s="70" t="s">
        <v>14</v>
      </c>
      <c r="F2236" s="71">
        <v>4.9000000000000004</v>
      </c>
      <c r="G2236" s="71">
        <v>0.32200000000000001</v>
      </c>
      <c r="H2236" s="71">
        <v>0.53</v>
      </c>
      <c r="I2236" s="71">
        <v>0.54766666666666663</v>
      </c>
      <c r="J2236" s="71">
        <v>0</v>
      </c>
      <c r="K2236" s="71">
        <v>0.85099999999999998</v>
      </c>
      <c r="L2236" s="71">
        <v>0.40233333333333332</v>
      </c>
      <c r="M2236" s="72">
        <v>2.653</v>
      </c>
      <c r="N2236" s="23">
        <v>0.13326530612244897</v>
      </c>
      <c r="O2236" s="16">
        <v>44.285333333333334</v>
      </c>
      <c r="P2236" s="15">
        <v>90</v>
      </c>
      <c r="Q2236" s="15">
        <f>IFERROR(Table37[[#This Row],[Total]]/Table37[[#This Row],[Mins]]*Table37[[#This Row],[Adj mins]],0)</f>
        <v>5.3916270247486002</v>
      </c>
      <c r="R2236" s="15">
        <v>1.6</v>
      </c>
      <c r="S2236" s="16">
        <v>71</v>
      </c>
      <c r="T2236" s="17">
        <v>3.0000000000000001E-3</v>
      </c>
      <c r="U2236" s="16">
        <v>2</v>
      </c>
      <c r="V2236" s="71">
        <v>1</v>
      </c>
      <c r="W2236" s="401" t="str">
        <f>IF(ISNA(MATCH($D2236,'My Squad'!$C$2:$C$16,0)),"","Yes")</f>
        <v/>
      </c>
    </row>
    <row r="2237" spans="1:23" ht="15.75" thickBot="1" x14ac:dyDescent="0.3">
      <c r="A2237" s="577">
        <v>168</v>
      </c>
      <c r="B2237" s="73">
        <v>14</v>
      </c>
      <c r="C2237" s="5" t="s">
        <v>51</v>
      </c>
      <c r="D2237" s="5" t="s">
        <v>87</v>
      </c>
      <c r="E2237" s="70" t="s">
        <v>13</v>
      </c>
      <c r="F2237" s="71">
        <v>4.9000000000000004</v>
      </c>
      <c r="G2237" s="71">
        <v>0.47</v>
      </c>
      <c r="H2237" s="71">
        <v>0.629</v>
      </c>
      <c r="I2237" s="71">
        <v>0.32333333333333331</v>
      </c>
      <c r="J2237" s="71">
        <v>0</v>
      </c>
      <c r="K2237" s="71">
        <v>1.5963333333333334</v>
      </c>
      <c r="L2237" s="71">
        <v>0.19266666666666668</v>
      </c>
      <c r="M2237" s="72">
        <v>3.2113333333333332</v>
      </c>
      <c r="N2237" s="23">
        <v>0.24721088435374144</v>
      </c>
      <c r="O2237" s="16">
        <v>81.836333333333329</v>
      </c>
      <c r="P2237" s="15">
        <v>90</v>
      </c>
      <c r="Q2237" s="15">
        <f>IFERROR(Table37[[#This Row],[Total]]/Table37[[#This Row],[Mins]]*Table37[[#This Row],[Adj mins]],0)</f>
        <v>3.5316831562183055</v>
      </c>
      <c r="R2237" s="15">
        <v>6.3</v>
      </c>
      <c r="S2237" s="16">
        <v>71</v>
      </c>
      <c r="T2237" s="17">
        <v>1.2E-2</v>
      </c>
      <c r="U2237" s="16">
        <v>14</v>
      </c>
      <c r="V2237" s="71">
        <v>1.8</v>
      </c>
      <c r="W2237" s="401" t="str">
        <f>IF(ISNA(MATCH($D2237,'My Squad'!$C$2:$C$16,0)),"","Yes")</f>
        <v/>
      </c>
    </row>
    <row r="2238" spans="1:23" ht="15.75" thickBot="1" x14ac:dyDescent="0.3">
      <c r="A2238" s="577">
        <v>157</v>
      </c>
      <c r="B2238" s="73">
        <v>14</v>
      </c>
      <c r="C2238" s="5" t="s">
        <v>51</v>
      </c>
      <c r="D2238" s="5" t="s">
        <v>180</v>
      </c>
      <c r="E2238" s="70" t="s">
        <v>13</v>
      </c>
      <c r="F2238" s="71">
        <v>4.9000000000000004</v>
      </c>
      <c r="G2238" s="71">
        <v>0.125</v>
      </c>
      <c r="H2238" s="71">
        <v>0.50900000000000001</v>
      </c>
      <c r="I2238" s="71">
        <v>0.31266666666666665</v>
      </c>
      <c r="J2238" s="71">
        <v>0</v>
      </c>
      <c r="K2238" s="71">
        <v>1.5063333333333333</v>
      </c>
      <c r="L2238" s="71">
        <v>0.11033333333333334</v>
      </c>
      <c r="M2238" s="72">
        <v>2.5633333333333335</v>
      </c>
      <c r="N2238" s="23">
        <v>0.11496598639455784</v>
      </c>
      <c r="O2238" s="16">
        <v>79.968999999999994</v>
      </c>
      <c r="P2238" s="15">
        <v>90</v>
      </c>
      <c r="Q2238" s="15">
        <f>IFERROR(Table37[[#This Row],[Total]]/Table37[[#This Row],[Mins]]*Table37[[#This Row],[Adj mins]],0)</f>
        <v>2.884867886305944</v>
      </c>
      <c r="R2238" s="15">
        <v>8.8000000000000007</v>
      </c>
      <c r="S2238" s="16">
        <v>88</v>
      </c>
      <c r="T2238" s="17">
        <v>0.01</v>
      </c>
      <c r="U2238" s="16">
        <v>24</v>
      </c>
      <c r="V2238" s="71">
        <v>2.7</v>
      </c>
      <c r="W2238" s="401" t="str">
        <f>IF(ISNA(MATCH($D2238,'My Squad'!$C$2:$C$16,0)),"","Yes")</f>
        <v/>
      </c>
    </row>
    <row r="2239" spans="1:23" ht="15.75" thickBot="1" x14ac:dyDescent="0.3">
      <c r="A2239" s="577">
        <v>166</v>
      </c>
      <c r="B2239" s="73">
        <v>14</v>
      </c>
      <c r="C2239" s="5" t="s">
        <v>51</v>
      </c>
      <c r="D2239" s="5" t="s">
        <v>614</v>
      </c>
      <c r="E2239" s="70" t="s">
        <v>13</v>
      </c>
      <c r="F2239" s="71">
        <v>5.6</v>
      </c>
      <c r="G2239" s="71">
        <v>4.8333333333333332E-2</v>
      </c>
      <c r="H2239" s="71">
        <v>7.4999999999999997E-2</v>
      </c>
      <c r="I2239" s="71">
        <v>3.5999999999999997E-2</v>
      </c>
      <c r="J2239" s="71">
        <v>0</v>
      </c>
      <c r="K2239" s="71">
        <v>0.17766666666666667</v>
      </c>
      <c r="L2239" s="71">
        <v>1.8666666666666668E-2</v>
      </c>
      <c r="M2239" s="72">
        <v>0.35566666666666669</v>
      </c>
      <c r="N2239" s="23">
        <v>-0.29363095238095244</v>
      </c>
      <c r="O2239" s="16">
        <v>8.9369999999999994</v>
      </c>
      <c r="P2239" s="15">
        <v>90</v>
      </c>
      <c r="Q2239" s="15">
        <f>IFERROR(Table37[[#This Row],[Total]]/Table37[[#This Row],[Mins]]*Table37[[#This Row],[Adj mins]],0)</f>
        <v>3.5817388385364222</v>
      </c>
      <c r="R2239" s="15">
        <v>0.5</v>
      </c>
      <c r="S2239" s="16">
        <v>15</v>
      </c>
      <c r="T2239" s="17">
        <v>1E-3</v>
      </c>
      <c r="U2239" s="16">
        <v>3</v>
      </c>
      <c r="V2239" s="71">
        <v>1</v>
      </c>
      <c r="W2239" s="401" t="str">
        <f>IF(ISNA(MATCH($D2239,'My Squad'!$C$2:$C$16,0)),"","Yes")</f>
        <v/>
      </c>
    </row>
    <row r="2240" spans="1:23" ht="15.75" thickBot="1" x14ac:dyDescent="0.3">
      <c r="A2240" s="577">
        <v>174</v>
      </c>
      <c r="B2240" s="73">
        <v>14</v>
      </c>
      <c r="C2240" s="5" t="s">
        <v>51</v>
      </c>
      <c r="D2240" s="5" t="s">
        <v>324</v>
      </c>
      <c r="E2240" s="70" t="s">
        <v>13</v>
      </c>
      <c r="F2240" s="71">
        <v>4.5</v>
      </c>
      <c r="G2240" s="71">
        <v>6.6666666666666671E-3</v>
      </c>
      <c r="H2240" s="71">
        <v>0.03</v>
      </c>
      <c r="I2240" s="71">
        <v>4.5999999999999999E-2</v>
      </c>
      <c r="J2240" s="71">
        <v>0</v>
      </c>
      <c r="K2240" s="71">
        <v>0.23066666666666669</v>
      </c>
      <c r="L2240" s="71">
        <v>8.9999999999999993E-3</v>
      </c>
      <c r="M2240" s="72">
        <v>0.32233333333333336</v>
      </c>
      <c r="N2240" s="23">
        <v>-0.37281481481481482</v>
      </c>
      <c r="O2240" s="16">
        <v>12.488333333333333</v>
      </c>
      <c r="P2240" s="15">
        <v>90</v>
      </c>
      <c r="Q2240" s="15">
        <f>IFERROR(Table37[[#This Row],[Total]]/Table37[[#This Row],[Mins]]*Table37[[#This Row],[Adj mins]],0)</f>
        <v>2.3229681035633258</v>
      </c>
      <c r="R2240" s="15">
        <v>2.2000000000000002</v>
      </c>
      <c r="S2240" s="16">
        <v>50</v>
      </c>
      <c r="T2240" s="17">
        <v>8.0000000000000002E-3</v>
      </c>
      <c r="U2240" s="16">
        <v>8</v>
      </c>
      <c r="V2240" s="71">
        <v>2</v>
      </c>
      <c r="W2240" s="401" t="str">
        <f>IF(ISNA(MATCH($D2240,'My Squad'!$C$2:$C$16,0)),"","Yes")</f>
        <v/>
      </c>
    </row>
    <row r="2241" spans="1:23" ht="15.75" thickBot="1" x14ac:dyDescent="0.3">
      <c r="A2241" s="577">
        <v>161</v>
      </c>
      <c r="B2241" s="73">
        <v>14</v>
      </c>
      <c r="C2241" s="5" t="s">
        <v>51</v>
      </c>
      <c r="D2241" s="5" t="s">
        <v>321</v>
      </c>
      <c r="E2241" s="70" t="s">
        <v>13</v>
      </c>
      <c r="F2241" s="71">
        <v>4.8</v>
      </c>
      <c r="G2241" s="71">
        <v>3.3333333333333335E-3</v>
      </c>
      <c r="H2241" s="71">
        <v>5.0000000000000001E-3</v>
      </c>
      <c r="I2241" s="71">
        <v>1.6666666666666668E-3</v>
      </c>
      <c r="J2241" s="71">
        <v>0</v>
      </c>
      <c r="K2241" s="71">
        <v>7.3333333333333332E-3</v>
      </c>
      <c r="L2241" s="71">
        <v>4.0000000000000001E-3</v>
      </c>
      <c r="M2241" s="72">
        <v>2.1333333333333333E-2</v>
      </c>
      <c r="N2241" s="23">
        <v>-0.41222222222222221</v>
      </c>
      <c r="O2241" s="16">
        <v>0.36</v>
      </c>
      <c r="P2241" s="15">
        <v>90</v>
      </c>
      <c r="Q2241" s="15">
        <f>IFERROR(Table37[[#This Row],[Total]]/Table37[[#This Row],[Mins]]*Table37[[#This Row],[Adj mins]],0)</f>
        <v>5.3333333333333339</v>
      </c>
      <c r="R2241" s="15">
        <v>0</v>
      </c>
      <c r="S2241" s="16" t="s">
        <v>374</v>
      </c>
      <c r="T2241" s="17">
        <v>0</v>
      </c>
      <c r="U2241" s="16">
        <v>0</v>
      </c>
      <c r="V2241" s="71">
        <v>0</v>
      </c>
      <c r="W2241" s="401" t="str">
        <f>IF(ISNA(MATCH($D2241,'My Squad'!$C$2:$C$16,0)),"","Yes")</f>
        <v/>
      </c>
    </row>
    <row r="2242" spans="1:23" ht="15.75" thickBot="1" x14ac:dyDescent="0.3">
      <c r="A2242" s="577">
        <v>182</v>
      </c>
      <c r="B2242" s="73">
        <v>14</v>
      </c>
      <c r="C2242" s="5" t="s">
        <v>51</v>
      </c>
      <c r="D2242" s="5" t="s">
        <v>55</v>
      </c>
      <c r="E2242" s="70" t="s">
        <v>13</v>
      </c>
      <c r="F2242" s="71">
        <v>11</v>
      </c>
      <c r="G2242" s="71">
        <v>2.7783333333333333</v>
      </c>
      <c r="H2242" s="71">
        <v>0.97099999999999997</v>
      </c>
      <c r="I2242" s="71">
        <v>0.31233333333333335</v>
      </c>
      <c r="J2242" s="71">
        <v>0</v>
      </c>
      <c r="K2242" s="71">
        <v>1.4876666666666667</v>
      </c>
      <c r="L2242" s="71">
        <v>1.0669999999999999</v>
      </c>
      <c r="M2242" s="72">
        <v>6.6163333333333334</v>
      </c>
      <c r="N2242" s="23">
        <v>0.41966666666666669</v>
      </c>
      <c r="O2242" s="16">
        <v>80.478999999999999</v>
      </c>
      <c r="P2242" s="15">
        <v>90</v>
      </c>
      <c r="Q2242" s="15">
        <f>IFERROR(Table37[[#This Row],[Total]]/Table37[[#This Row],[Mins]]*Table37[[#This Row],[Adj mins]],0)</f>
        <v>7.3990730501124515</v>
      </c>
      <c r="R2242" s="15">
        <v>8.6</v>
      </c>
      <c r="S2242" s="16">
        <v>86</v>
      </c>
      <c r="T2242" s="17">
        <v>0.55299999999999994</v>
      </c>
      <c r="U2242" s="16">
        <v>79</v>
      </c>
      <c r="V2242" s="71">
        <v>8.8000000000000007</v>
      </c>
      <c r="W2242" s="401" t="str">
        <f>IF(ISNA(MATCH($D2242,'My Squad'!$C$2:$C$16,0)),"","Yes")</f>
        <v>Yes</v>
      </c>
    </row>
    <row r="2243" spans="1:23" ht="15.75" thickBot="1" x14ac:dyDescent="0.3">
      <c r="A2243" s="577">
        <v>621</v>
      </c>
      <c r="B2243" s="73">
        <v>14</v>
      </c>
      <c r="C2243" s="5" t="s">
        <v>51</v>
      </c>
      <c r="D2243" s="5" t="s">
        <v>1351</v>
      </c>
      <c r="E2243" s="70" t="s">
        <v>13</v>
      </c>
      <c r="F2243" s="71">
        <v>6.1</v>
      </c>
      <c r="G2243" s="71">
        <v>0.59</v>
      </c>
      <c r="H2243" s="71">
        <v>0.10100000000000001</v>
      </c>
      <c r="I2243" s="71">
        <v>8.1000000000000003E-2</v>
      </c>
      <c r="J2243" s="71">
        <v>0</v>
      </c>
      <c r="K2243" s="71">
        <v>0.39333333333333331</v>
      </c>
      <c r="L2243" s="71">
        <v>0.13366666666666666</v>
      </c>
      <c r="M2243" s="72">
        <v>1.2989999999999999</v>
      </c>
      <c r="N2243" s="23">
        <v>-0.11491803278688527</v>
      </c>
      <c r="O2243" s="16">
        <v>19.447333333333333</v>
      </c>
      <c r="P2243" s="15">
        <v>90</v>
      </c>
      <c r="Q2243" s="15">
        <f>IFERROR(Table37[[#This Row],[Total]]/Table37[[#This Row],[Mins]]*Table37[[#This Row],[Adj mins]],0)</f>
        <v>6.0116211305748859</v>
      </c>
      <c r="R2243" s="15">
        <v>1.4</v>
      </c>
      <c r="S2243" s="16">
        <v>24</v>
      </c>
      <c r="T2243" s="17">
        <v>5.0000000000000001E-3</v>
      </c>
      <c r="U2243" s="16">
        <v>9</v>
      </c>
      <c r="V2243" s="71">
        <v>1.8</v>
      </c>
      <c r="W2243" s="401" t="str">
        <f>IF(ISNA(MATCH($D2243,'My Squad'!$C$2:$C$16,0)),"","Yes")</f>
        <v/>
      </c>
    </row>
    <row r="2244" spans="1:23" ht="15.75" thickBot="1" x14ac:dyDescent="0.3">
      <c r="A2244" s="577">
        <v>179</v>
      </c>
      <c r="B2244" s="73">
        <v>14</v>
      </c>
      <c r="C2244" s="5" t="s">
        <v>51</v>
      </c>
      <c r="D2244" s="5" t="s">
        <v>207</v>
      </c>
      <c r="E2244" s="70" t="s">
        <v>13</v>
      </c>
      <c r="F2244" s="71">
        <v>6.2</v>
      </c>
      <c r="G2244" s="71">
        <v>0.21833333333333332</v>
      </c>
      <c r="H2244" s="71">
        <v>0.13200000000000001</v>
      </c>
      <c r="I2244" s="71">
        <v>4.7333333333333331E-2</v>
      </c>
      <c r="J2244" s="71">
        <v>0</v>
      </c>
      <c r="K2244" s="71">
        <v>0.246</v>
      </c>
      <c r="L2244" s="71">
        <v>5.9666666666666666E-2</v>
      </c>
      <c r="M2244" s="72">
        <v>0.70333333333333337</v>
      </c>
      <c r="N2244" s="23">
        <v>-0.20913978494623656</v>
      </c>
      <c r="O2244" s="16">
        <v>12.465</v>
      </c>
      <c r="P2244" s="15">
        <v>90</v>
      </c>
      <c r="Q2244" s="15">
        <f>IFERROR(Table37[[#This Row],[Total]]/Table37[[#This Row],[Mins]]*Table37[[#This Row],[Adj mins]],0)</f>
        <v>5.0782190132370637</v>
      </c>
      <c r="R2244" s="15">
        <v>1.2</v>
      </c>
      <c r="S2244" s="16">
        <v>21</v>
      </c>
      <c r="T2244" s="17">
        <v>2E-3</v>
      </c>
      <c r="U2244" s="16">
        <v>5</v>
      </c>
      <c r="V2244" s="71">
        <v>1</v>
      </c>
      <c r="W2244" s="401" t="str">
        <f>IF(ISNA(MATCH($D2244,'My Squad'!$C$2:$C$16,0)),"","Yes")</f>
        <v/>
      </c>
    </row>
    <row r="2245" spans="1:23" ht="15.75" thickBot="1" x14ac:dyDescent="0.3">
      <c r="A2245" s="577">
        <v>560</v>
      </c>
      <c r="B2245" s="73">
        <v>14</v>
      </c>
      <c r="C2245" s="5" t="s">
        <v>51</v>
      </c>
      <c r="D2245" s="5" t="s">
        <v>369</v>
      </c>
      <c r="E2245" s="70" t="s">
        <v>13</v>
      </c>
      <c r="F2245" s="71">
        <v>6.2</v>
      </c>
      <c r="G2245" s="71">
        <v>0.14333333333333334</v>
      </c>
      <c r="H2245" s="71">
        <v>0.22900000000000001</v>
      </c>
      <c r="I2245" s="71">
        <v>7.166666666666667E-2</v>
      </c>
      <c r="J2245" s="71">
        <v>0</v>
      </c>
      <c r="K2245" s="71">
        <v>0.35699999999999998</v>
      </c>
      <c r="L2245" s="71">
        <v>5.3666666666666668E-2</v>
      </c>
      <c r="M2245" s="72">
        <v>0.85466666666666669</v>
      </c>
      <c r="N2245" s="23">
        <v>-0.18473118279569892</v>
      </c>
      <c r="O2245" s="16">
        <v>19.001999999999999</v>
      </c>
      <c r="P2245" s="15">
        <v>90</v>
      </c>
      <c r="Q2245" s="15">
        <f>IFERROR(Table37[[#This Row],[Total]]/Table37[[#This Row],[Mins]]*Table37[[#This Row],[Adj mins]],0)</f>
        <v>4.0479949479002215</v>
      </c>
      <c r="R2245" s="15">
        <v>4.2</v>
      </c>
      <c r="S2245" s="16">
        <v>42</v>
      </c>
      <c r="T2245" s="17">
        <v>6.0000000000000001E-3</v>
      </c>
      <c r="U2245" s="16">
        <v>14</v>
      </c>
      <c r="V2245" s="71">
        <v>1.6</v>
      </c>
      <c r="W2245" s="401" t="str">
        <f>IF(ISNA(MATCH($D2245,'My Squad'!$C$2:$C$16,0)),"","Yes")</f>
        <v/>
      </c>
    </row>
    <row r="2246" spans="1:23" ht="15.75" thickBot="1" x14ac:dyDescent="0.3">
      <c r="A2246" s="577">
        <v>177</v>
      </c>
      <c r="B2246" s="73">
        <v>14</v>
      </c>
      <c r="C2246" s="5" t="s">
        <v>51</v>
      </c>
      <c r="D2246" s="5" t="s">
        <v>323</v>
      </c>
      <c r="E2246" s="70" t="s">
        <v>13</v>
      </c>
      <c r="F2246" s="71">
        <v>6.5</v>
      </c>
      <c r="G2246" s="71">
        <v>1.2533333333333334</v>
      </c>
      <c r="H2246" s="71">
        <v>0.48599999999999999</v>
      </c>
      <c r="I2246" s="71">
        <v>0.26100000000000001</v>
      </c>
      <c r="J2246" s="71">
        <v>0</v>
      </c>
      <c r="K2246" s="71">
        <v>1.3699999999999999</v>
      </c>
      <c r="L2246" s="71">
        <v>0.32866666666666666</v>
      </c>
      <c r="M2246" s="72">
        <v>3.6989999999999998</v>
      </c>
      <c r="N2246" s="23">
        <v>0.26138461538461538</v>
      </c>
      <c r="O2246" s="16">
        <v>65.742666666666665</v>
      </c>
      <c r="P2246" s="15">
        <v>90</v>
      </c>
      <c r="Q2246" s="15">
        <f>IFERROR(Table37[[#This Row],[Total]]/Table37[[#This Row],[Mins]]*Table37[[#This Row],[Adj mins]],0)</f>
        <v>5.0638347496298701</v>
      </c>
      <c r="R2246" s="15">
        <v>6.9</v>
      </c>
      <c r="S2246" s="16">
        <v>77</v>
      </c>
      <c r="T2246" s="17">
        <v>8.5999999999999993E-2</v>
      </c>
      <c r="U2246" s="16">
        <v>46</v>
      </c>
      <c r="V2246" s="71">
        <v>5.8</v>
      </c>
      <c r="W2246" s="401" t="str">
        <f>IF(ISNA(MATCH($D2246,'My Squad'!$C$2:$C$16,0)),"","Yes")</f>
        <v/>
      </c>
    </row>
    <row r="2247" spans="1:23" ht="15.75" thickBot="1" x14ac:dyDescent="0.3">
      <c r="A2247" s="577">
        <v>386</v>
      </c>
      <c r="B2247" s="73">
        <v>14</v>
      </c>
      <c r="C2247" s="5" t="s">
        <v>51</v>
      </c>
      <c r="D2247" s="5" t="s">
        <v>656</v>
      </c>
      <c r="E2247" s="70" t="s">
        <v>13</v>
      </c>
      <c r="F2247" s="71">
        <v>6.3</v>
      </c>
      <c r="G2247" s="71">
        <v>0.72833333333333339</v>
      </c>
      <c r="H2247" s="71">
        <v>0.73799999999999999</v>
      </c>
      <c r="I2247" s="71">
        <v>0.25466666666666665</v>
      </c>
      <c r="J2247" s="71">
        <v>0</v>
      </c>
      <c r="K2247" s="71">
        <v>1.4346666666666668</v>
      </c>
      <c r="L2247" s="71">
        <v>0.32566666666666666</v>
      </c>
      <c r="M2247" s="72">
        <v>3.4813333333333332</v>
      </c>
      <c r="N2247" s="23">
        <v>0.23513227513227511</v>
      </c>
      <c r="O2247" s="16">
        <v>65.376000000000005</v>
      </c>
      <c r="P2247" s="15">
        <v>90</v>
      </c>
      <c r="Q2247" s="15">
        <f>IFERROR(Table37[[#This Row],[Total]]/Table37[[#This Row],[Mins]]*Table37[[#This Row],[Adj mins]],0)</f>
        <v>4.7925844346549189</v>
      </c>
      <c r="R2247" s="15">
        <v>3.4</v>
      </c>
      <c r="S2247" s="16">
        <v>61</v>
      </c>
      <c r="T2247" s="17">
        <v>1.8000000000000002E-2</v>
      </c>
      <c r="U2247" s="16">
        <v>19</v>
      </c>
      <c r="V2247" s="71">
        <v>3.8</v>
      </c>
      <c r="W2247" s="401" t="str">
        <f>IF(ISNA(MATCH($D2247,'My Squad'!$C$2:$C$16,0)),"","Yes")</f>
        <v/>
      </c>
    </row>
    <row r="2248" spans="1:23" ht="15.75" thickBot="1" x14ac:dyDescent="0.3">
      <c r="A2248" s="577">
        <v>158</v>
      </c>
      <c r="B2248" s="73">
        <v>14</v>
      </c>
      <c r="C2248" s="5" t="s">
        <v>51</v>
      </c>
      <c r="D2248" s="5" t="s">
        <v>544</v>
      </c>
      <c r="E2248" s="70" t="s">
        <v>13</v>
      </c>
      <c r="F2248" s="71">
        <v>4.5</v>
      </c>
      <c r="G2248" s="71">
        <v>1.6666666666666668E-3</v>
      </c>
      <c r="H2248" s="71">
        <v>3.0000000000000001E-3</v>
      </c>
      <c r="I2248" s="71">
        <v>1.3333333333333333E-3</v>
      </c>
      <c r="J2248" s="71">
        <v>0</v>
      </c>
      <c r="K2248" s="71">
        <v>8.6666666666666663E-3</v>
      </c>
      <c r="L2248" s="71">
        <v>1.3333333333333333E-3</v>
      </c>
      <c r="M2248" s="72">
        <v>1.6E-2</v>
      </c>
      <c r="N2248" s="23">
        <v>-0.44088888888888889</v>
      </c>
      <c r="O2248" s="16">
        <v>0.39</v>
      </c>
      <c r="P2248" s="15">
        <v>90</v>
      </c>
      <c r="Q2248" s="15">
        <f>IFERROR(Table37[[#This Row],[Total]]/Table37[[#This Row],[Mins]]*Table37[[#This Row],[Adj mins]],0)</f>
        <v>3.6923076923076925</v>
      </c>
      <c r="R2248" s="15">
        <v>0</v>
      </c>
      <c r="S2248" s="16">
        <v>0</v>
      </c>
      <c r="T2248" s="17">
        <v>1E-3</v>
      </c>
      <c r="U2248" s="16">
        <v>0</v>
      </c>
      <c r="V2248" s="71">
        <v>0</v>
      </c>
      <c r="W2248" s="401" t="str">
        <f>IF(ISNA(MATCH($D2248,'My Squad'!$C$2:$C$16,0)),"","Yes")</f>
        <v/>
      </c>
    </row>
    <row r="2249" spans="1:23" ht="15.75" thickBot="1" x14ac:dyDescent="0.3">
      <c r="A2249" s="577">
        <v>184</v>
      </c>
      <c r="B2249" s="73">
        <v>14</v>
      </c>
      <c r="C2249" s="5" t="s">
        <v>51</v>
      </c>
      <c r="D2249" s="5" t="s">
        <v>1510</v>
      </c>
      <c r="E2249" s="70" t="s">
        <v>13</v>
      </c>
      <c r="F2249" s="71">
        <v>4.5</v>
      </c>
      <c r="G2249" s="71">
        <v>1.3333333333333334E-2</v>
      </c>
      <c r="H2249" s="71">
        <v>2E-3</v>
      </c>
      <c r="I2249" s="71">
        <v>2.6666666666666666E-3</v>
      </c>
      <c r="J2249" s="71">
        <v>0</v>
      </c>
      <c r="K2249" s="71">
        <v>2.5333333333333333E-2</v>
      </c>
      <c r="L2249" s="71">
        <v>5.3333333333333332E-3</v>
      </c>
      <c r="M2249" s="72">
        <v>4.8666666666666664E-2</v>
      </c>
      <c r="N2249" s="23">
        <v>-0.43362962962962964</v>
      </c>
      <c r="O2249" s="16">
        <v>1.23</v>
      </c>
      <c r="P2249" s="15">
        <v>90</v>
      </c>
      <c r="Q2249" s="15">
        <f>IFERROR(Table37[[#This Row],[Total]]/Table37[[#This Row],[Mins]]*Table37[[#This Row],[Adj mins]],0)</f>
        <v>3.5609756097560972</v>
      </c>
      <c r="R2249" s="15">
        <v>1.9</v>
      </c>
      <c r="S2249" s="16">
        <v>34</v>
      </c>
      <c r="T2249" s="17">
        <v>3.0000000000000001E-3</v>
      </c>
      <c r="U2249" s="16">
        <v>5</v>
      </c>
      <c r="V2249" s="71">
        <v>1</v>
      </c>
      <c r="W2249" s="401" t="str">
        <f>IF(ISNA(MATCH($D2249,'My Squad'!$C$2:$C$16,0)),"","Yes")</f>
        <v/>
      </c>
    </row>
    <row r="2250" spans="1:23" ht="15.75" thickBot="1" x14ac:dyDescent="0.3">
      <c r="A2250" s="577">
        <v>181</v>
      </c>
      <c r="B2250" s="73">
        <v>14</v>
      </c>
      <c r="C2250" s="5" t="s">
        <v>51</v>
      </c>
      <c r="D2250" s="5" t="s">
        <v>325</v>
      </c>
      <c r="E2250" s="70" t="s">
        <v>13</v>
      </c>
      <c r="F2250" s="71">
        <v>6</v>
      </c>
      <c r="G2250" s="71">
        <v>0.65166666666666662</v>
      </c>
      <c r="H2250" s="71">
        <v>0.107</v>
      </c>
      <c r="I2250" s="71">
        <v>6.2333333333333331E-2</v>
      </c>
      <c r="J2250" s="71">
        <v>0</v>
      </c>
      <c r="K2250" s="71">
        <v>0.33766666666666667</v>
      </c>
      <c r="L2250" s="71">
        <v>0.19666666666666666</v>
      </c>
      <c r="M2250" s="72">
        <v>1.3553333333333333</v>
      </c>
      <c r="N2250" s="23">
        <v>-0.10744444444444445</v>
      </c>
      <c r="O2250" s="16">
        <v>16.719000000000001</v>
      </c>
      <c r="P2250" s="15">
        <v>90</v>
      </c>
      <c r="Q2250" s="15">
        <f>IFERROR(Table37[[#This Row],[Total]]/Table37[[#This Row],[Mins]]*Table37[[#This Row],[Adj mins]],0)</f>
        <v>7.295890902565942</v>
      </c>
      <c r="R2250" s="15">
        <v>1.8</v>
      </c>
      <c r="S2250" s="16">
        <v>18</v>
      </c>
      <c r="T2250" s="17">
        <v>2.7999999999999997E-2</v>
      </c>
      <c r="U2250" s="16">
        <v>14</v>
      </c>
      <c r="V2250" s="71">
        <v>1.6</v>
      </c>
      <c r="W2250" s="401" t="str">
        <f>IF(ISNA(MATCH($D2250,'My Squad'!$C$2:$C$16,0)),"","Yes")</f>
        <v/>
      </c>
    </row>
    <row r="2251" spans="1:23" ht="15.75" thickBot="1" x14ac:dyDescent="0.3">
      <c r="A2251" s="577">
        <v>165</v>
      </c>
      <c r="B2251" s="73">
        <v>14</v>
      </c>
      <c r="C2251" s="5" t="s">
        <v>51</v>
      </c>
      <c r="D2251" s="5" t="s">
        <v>290</v>
      </c>
      <c r="E2251" s="70" t="s">
        <v>15</v>
      </c>
      <c r="F2251" s="71">
        <v>5</v>
      </c>
      <c r="G2251" s="71">
        <v>0</v>
      </c>
      <c r="H2251" s="71">
        <v>0</v>
      </c>
      <c r="I2251" s="71">
        <v>0</v>
      </c>
      <c r="J2251" s="71">
        <v>0</v>
      </c>
      <c r="K2251" s="71">
        <v>6.6666666666666664E-4</v>
      </c>
      <c r="L2251" s="71">
        <v>0</v>
      </c>
      <c r="M2251" s="72">
        <v>6.6666666666666664E-4</v>
      </c>
      <c r="N2251" s="23">
        <v>-0.3998666666666667</v>
      </c>
      <c r="O2251" s="16">
        <v>0.03</v>
      </c>
      <c r="P2251" s="15">
        <v>90</v>
      </c>
      <c r="Q2251" s="15">
        <f>IFERROR(Table37[[#This Row],[Total]]/Table37[[#This Row],[Mins]]*Table37[[#This Row],[Adj mins]],0)</f>
        <v>2</v>
      </c>
      <c r="R2251" s="15">
        <v>0</v>
      </c>
      <c r="S2251" s="16" t="s">
        <v>374</v>
      </c>
      <c r="T2251" s="17">
        <v>1E-3</v>
      </c>
      <c r="U2251" s="16">
        <v>0</v>
      </c>
      <c r="V2251" s="71">
        <v>0</v>
      </c>
      <c r="W2251" s="401" t="str">
        <f>IF(ISNA(MATCH($D2251,'My Squad'!$C$2:$C$16,0)),"","Yes")</f>
        <v/>
      </c>
    </row>
    <row r="2252" spans="1:23" ht="15.75" thickBot="1" x14ac:dyDescent="0.3">
      <c r="A2252" s="577">
        <v>180</v>
      </c>
      <c r="B2252" s="73">
        <v>14</v>
      </c>
      <c r="C2252" s="5" t="s">
        <v>51</v>
      </c>
      <c r="D2252" s="5" t="s">
        <v>52</v>
      </c>
      <c r="E2252" s="70" t="s">
        <v>15</v>
      </c>
      <c r="F2252" s="71">
        <v>7.9</v>
      </c>
      <c r="G2252" s="71">
        <v>2.4319999999999999</v>
      </c>
      <c r="H2252" s="71">
        <v>0.43099999999999999</v>
      </c>
      <c r="I2252" s="71">
        <v>0</v>
      </c>
      <c r="J2252" s="71">
        <v>0</v>
      </c>
      <c r="K2252" s="71">
        <v>1.3673333333333333</v>
      </c>
      <c r="L2252" s="71">
        <v>0.93500000000000005</v>
      </c>
      <c r="M2252" s="72">
        <v>5.1653333333333338</v>
      </c>
      <c r="N2252" s="23">
        <v>0.40067510548523211</v>
      </c>
      <c r="O2252" s="16">
        <v>72.565666666666672</v>
      </c>
      <c r="P2252" s="15">
        <v>90</v>
      </c>
      <c r="Q2252" s="15">
        <f>IFERROR(Table37[[#This Row],[Total]]/Table37[[#This Row],[Mins]]*Table37[[#This Row],[Adj mins]],0)</f>
        <v>6.4063354111448474</v>
      </c>
      <c r="R2252" s="15">
        <v>7.7</v>
      </c>
      <c r="S2252" s="16">
        <v>77</v>
      </c>
      <c r="T2252" s="17">
        <v>0.17499999999999999</v>
      </c>
      <c r="U2252" s="16">
        <v>57</v>
      </c>
      <c r="V2252" s="71">
        <v>6.3</v>
      </c>
      <c r="W2252" s="401" t="str">
        <f>IF(ISNA(MATCH($D2252,'My Squad'!$C$2:$C$16,0)),"","Yes")</f>
        <v/>
      </c>
    </row>
    <row r="2253" spans="1:23" ht="15.75" thickBot="1" x14ac:dyDescent="0.3">
      <c r="A2253" s="577">
        <v>164</v>
      </c>
      <c r="B2253" s="73">
        <v>14</v>
      </c>
      <c r="C2253" s="5" t="s">
        <v>51</v>
      </c>
      <c r="D2253" s="5" t="s">
        <v>543</v>
      </c>
      <c r="E2253" s="70" t="s">
        <v>15</v>
      </c>
      <c r="F2253" s="71">
        <v>5.4</v>
      </c>
      <c r="G2253" s="71">
        <v>0</v>
      </c>
      <c r="H2253" s="71">
        <v>0</v>
      </c>
      <c r="I2253" s="71">
        <v>0</v>
      </c>
      <c r="J2253" s="71">
        <v>0</v>
      </c>
      <c r="K2253" s="71">
        <v>0</v>
      </c>
      <c r="L2253" s="71">
        <v>0</v>
      </c>
      <c r="M2253" s="72">
        <v>0</v>
      </c>
      <c r="N2253" s="23">
        <v>-0.37037037037037035</v>
      </c>
      <c r="O2253" s="16">
        <v>0</v>
      </c>
      <c r="P2253" s="15">
        <v>90</v>
      </c>
      <c r="Q2253" s="15">
        <f>IFERROR(Table37[[#This Row],[Total]]/Table37[[#This Row],[Mins]]*Table37[[#This Row],[Adj mins]],0)</f>
        <v>0</v>
      </c>
      <c r="R2253" s="15">
        <v>0</v>
      </c>
      <c r="S2253" s="16" t="s">
        <v>374</v>
      </c>
      <c r="T2253" s="17">
        <v>1E-3</v>
      </c>
      <c r="U2253" s="16">
        <v>0</v>
      </c>
      <c r="V2253" s="71">
        <v>0</v>
      </c>
      <c r="W2253" s="401" t="str">
        <f>IF(ISNA(MATCH($D2253,'My Squad'!$C$2:$C$16,0)),"","Yes")</f>
        <v/>
      </c>
    </row>
    <row r="2254" spans="1:23" ht="15.75" thickBot="1" x14ac:dyDescent="0.3">
      <c r="A2254" s="577">
        <v>178</v>
      </c>
      <c r="B2254" s="73">
        <v>14</v>
      </c>
      <c r="C2254" s="5" t="s">
        <v>51</v>
      </c>
      <c r="D2254" s="5" t="s">
        <v>1511</v>
      </c>
      <c r="E2254" s="70" t="s">
        <v>15</v>
      </c>
      <c r="F2254" s="71">
        <v>4.8</v>
      </c>
      <c r="G2254" s="71">
        <v>1.3333333333333334E-2</v>
      </c>
      <c r="H2254" s="71">
        <v>2E-3</v>
      </c>
      <c r="I2254" s="71">
        <v>0</v>
      </c>
      <c r="J2254" s="71">
        <v>0</v>
      </c>
      <c r="K2254" s="71">
        <v>1.6E-2</v>
      </c>
      <c r="L2254" s="71">
        <v>3.3333333333333335E-3</v>
      </c>
      <c r="M2254" s="72">
        <v>3.4666666666666665E-2</v>
      </c>
      <c r="N2254" s="23">
        <v>-0.40944444444444444</v>
      </c>
      <c r="O2254" s="16">
        <v>0.78</v>
      </c>
      <c r="P2254" s="15">
        <v>90</v>
      </c>
      <c r="Q2254" s="15">
        <f>IFERROR(Table37[[#This Row],[Total]]/Table37[[#This Row],[Mins]]*Table37[[#This Row],[Adj mins]],0)</f>
        <v>3.9999999999999996</v>
      </c>
      <c r="R2254" s="15">
        <v>0.3</v>
      </c>
      <c r="S2254" s="16">
        <v>24</v>
      </c>
      <c r="T2254" s="17">
        <v>6.0000000000000001E-3</v>
      </c>
      <c r="U2254" s="16">
        <v>1</v>
      </c>
      <c r="V2254" s="71">
        <v>1</v>
      </c>
      <c r="W2254" s="401" t="str">
        <f>IF(ISNA(MATCH($D2254,'My Squad'!$C$2:$C$16,0)),"","Yes")</f>
        <v/>
      </c>
    </row>
    <row r="2255" spans="1:23" ht="15.75" thickBot="1" x14ac:dyDescent="0.3">
      <c r="A2255" s="577">
        <v>201</v>
      </c>
      <c r="B2255" s="73">
        <v>14</v>
      </c>
      <c r="C2255" s="5" t="s">
        <v>110</v>
      </c>
      <c r="D2255" s="5" t="s">
        <v>326</v>
      </c>
      <c r="E2255" s="70" t="s">
        <v>16</v>
      </c>
      <c r="F2255" s="71">
        <v>4.4000000000000004</v>
      </c>
      <c r="G2255" s="71">
        <v>0</v>
      </c>
      <c r="H2255" s="71">
        <v>0</v>
      </c>
      <c r="I2255" s="71">
        <v>0.68666666666666676</v>
      </c>
      <c r="J2255" s="71">
        <v>0.52200000000000002</v>
      </c>
      <c r="K2255" s="71">
        <v>1.8303333333333334</v>
      </c>
      <c r="L2255" s="71">
        <v>0.12333333333333334</v>
      </c>
      <c r="M2255" s="72">
        <v>3.1623333333333332</v>
      </c>
      <c r="N2255" s="23">
        <v>0.26416666666666661</v>
      </c>
      <c r="O2255" s="16">
        <v>84.912000000000006</v>
      </c>
      <c r="P2255" s="15">
        <v>90</v>
      </c>
      <c r="Q2255" s="15">
        <f>IFERROR(Table37[[#This Row],[Total]]/Table37[[#This Row],[Mins]]*Table37[[#This Row],[Adj mins]],0)</f>
        <v>3.3518230638778967</v>
      </c>
      <c r="R2255" s="15">
        <v>9</v>
      </c>
      <c r="S2255" s="16">
        <v>90</v>
      </c>
      <c r="T2255" s="17">
        <v>0.10400000000000001</v>
      </c>
      <c r="U2255" s="16">
        <v>32</v>
      </c>
      <c r="V2255" s="71">
        <v>3.6</v>
      </c>
      <c r="W2255" s="401" t="str">
        <f>IF(ISNA(MATCH($D2255,'My Squad'!$C$2:$C$16,0)),"","Yes")</f>
        <v/>
      </c>
    </row>
    <row r="2256" spans="1:23" ht="15.75" thickBot="1" x14ac:dyDescent="0.3">
      <c r="A2256" s="577">
        <v>209</v>
      </c>
      <c r="B2256" s="73">
        <v>14</v>
      </c>
      <c r="C2256" s="5" t="s">
        <v>110</v>
      </c>
      <c r="D2256" s="5" t="s">
        <v>289</v>
      </c>
      <c r="E2256" s="70" t="s">
        <v>16</v>
      </c>
      <c r="F2256" s="71">
        <v>4</v>
      </c>
      <c r="G2256" s="71">
        <v>0</v>
      </c>
      <c r="H2256" s="71">
        <v>0</v>
      </c>
      <c r="I2256" s="71">
        <v>2.3333333333333331E-3</v>
      </c>
      <c r="J2256" s="71">
        <v>2E-3</v>
      </c>
      <c r="K2256" s="71">
        <v>4.6666666666666671E-3</v>
      </c>
      <c r="L2256" s="71">
        <v>3.3333333333333332E-4</v>
      </c>
      <c r="M2256" s="72">
        <v>9.3333333333333341E-3</v>
      </c>
      <c r="N2256" s="23">
        <v>-0.49766666666666665</v>
      </c>
      <c r="O2256" s="16">
        <v>0.21</v>
      </c>
      <c r="P2256" s="15">
        <v>90</v>
      </c>
      <c r="Q2256" s="15">
        <f>IFERROR(Table37[[#This Row],[Total]]/Table37[[#This Row],[Mins]]*Table37[[#This Row],[Adj mins]],0)</f>
        <v>4.0000000000000009</v>
      </c>
      <c r="R2256" s="15">
        <v>0</v>
      </c>
      <c r="S2256" s="16">
        <v>0</v>
      </c>
      <c r="T2256" s="17">
        <v>6.0000000000000001E-3</v>
      </c>
      <c r="U2256" s="16">
        <v>0</v>
      </c>
      <c r="V2256" s="71">
        <v>0</v>
      </c>
      <c r="W2256" s="401" t="str">
        <f>IF(ISNA(MATCH($D2256,'My Squad'!$C$2:$C$16,0)),"","Yes")</f>
        <v/>
      </c>
    </row>
    <row r="2257" spans="1:23" ht="15.75" thickBot="1" x14ac:dyDescent="0.3">
      <c r="A2257" s="577">
        <v>445</v>
      </c>
      <c r="B2257" s="73">
        <v>14</v>
      </c>
      <c r="C2257" s="5" t="s">
        <v>110</v>
      </c>
      <c r="D2257" s="5" t="s">
        <v>271</v>
      </c>
      <c r="E2257" s="70" t="s">
        <v>16</v>
      </c>
      <c r="F2257" s="71">
        <v>4</v>
      </c>
      <c r="G2257" s="71">
        <v>0</v>
      </c>
      <c r="H2257" s="71">
        <v>0</v>
      </c>
      <c r="I2257" s="71">
        <v>5.6000000000000001E-2</v>
      </c>
      <c r="J2257" s="71">
        <v>2.8000000000000001E-2</v>
      </c>
      <c r="K2257" s="71">
        <v>9.7666666666666666E-2</v>
      </c>
      <c r="L2257" s="71">
        <v>5.6666666666666671E-3</v>
      </c>
      <c r="M2257" s="72">
        <v>0.18733333333333332</v>
      </c>
      <c r="N2257" s="23">
        <v>-0.45316666666666666</v>
      </c>
      <c r="O2257" s="16">
        <v>4.6500000000000004</v>
      </c>
      <c r="P2257" s="15">
        <v>90</v>
      </c>
      <c r="Q2257" s="15">
        <f>IFERROR(Table37[[#This Row],[Total]]/Table37[[#This Row],[Mins]]*Table37[[#This Row],[Adj mins]],0)</f>
        <v>3.6258064516129025</v>
      </c>
      <c r="R2257" s="15">
        <v>0</v>
      </c>
      <c r="S2257" s="16">
        <v>0</v>
      </c>
      <c r="T2257" s="17">
        <v>0.128</v>
      </c>
      <c r="U2257" s="16">
        <v>0</v>
      </c>
      <c r="V2257" s="71">
        <v>0</v>
      </c>
      <c r="W2257" s="401" t="str">
        <f>IF(ISNA(MATCH($D2257,'My Squad'!$C$2:$C$16,0)),"","Yes")</f>
        <v/>
      </c>
    </row>
    <row r="2258" spans="1:23" ht="15.75" thickBot="1" x14ac:dyDescent="0.3">
      <c r="A2258" s="577">
        <v>650</v>
      </c>
      <c r="B2258" s="73">
        <v>14</v>
      </c>
      <c r="C2258" s="5" t="s">
        <v>110</v>
      </c>
      <c r="D2258" s="5" t="s">
        <v>1512</v>
      </c>
      <c r="E2258" s="70" t="s">
        <v>14</v>
      </c>
      <c r="F2258" s="71">
        <v>4.5</v>
      </c>
      <c r="G2258" s="71">
        <v>0.27</v>
      </c>
      <c r="H2258" s="71">
        <v>0.312</v>
      </c>
      <c r="I2258" s="71">
        <v>0.7433333333333334</v>
      </c>
      <c r="J2258" s="71">
        <v>0</v>
      </c>
      <c r="K2258" s="71">
        <v>1.6293333333333333</v>
      </c>
      <c r="L2258" s="71">
        <v>0.20033333333333334</v>
      </c>
      <c r="M2258" s="72">
        <v>3.1549999999999998</v>
      </c>
      <c r="N2258" s="23">
        <v>0.2566666666666666</v>
      </c>
      <c r="O2258" s="16">
        <v>87.724666666666664</v>
      </c>
      <c r="P2258" s="15">
        <v>90</v>
      </c>
      <c r="Q2258" s="15">
        <f>IFERROR(Table37[[#This Row],[Total]]/Table37[[#This Row],[Mins]]*Table37[[#This Row],[Adj mins]],0)</f>
        <v>3.2368319058873598</v>
      </c>
      <c r="R2258" s="15">
        <v>6</v>
      </c>
      <c r="S2258" s="16">
        <v>90</v>
      </c>
      <c r="T2258" s="17">
        <v>1E-3</v>
      </c>
      <c r="U2258" s="16">
        <v>19</v>
      </c>
      <c r="V2258" s="71">
        <v>3.2</v>
      </c>
      <c r="W2258" s="401" t="str">
        <f>IF(ISNA(MATCH($D2258,'My Squad'!$C$2:$C$16,0)),"","Yes")</f>
        <v/>
      </c>
    </row>
    <row r="2259" spans="1:23" ht="15.75" thickBot="1" x14ac:dyDescent="0.3">
      <c r="A2259" s="577">
        <v>194</v>
      </c>
      <c r="B2259" s="73">
        <v>14</v>
      </c>
      <c r="C2259" s="5" t="s">
        <v>110</v>
      </c>
      <c r="D2259" s="5" t="s">
        <v>208</v>
      </c>
      <c r="E2259" s="70" t="s">
        <v>14</v>
      </c>
      <c r="F2259" s="71">
        <v>4.4000000000000004</v>
      </c>
      <c r="G2259" s="71">
        <v>0.1</v>
      </c>
      <c r="H2259" s="71">
        <v>2.5000000000000001E-2</v>
      </c>
      <c r="I2259" s="71">
        <v>0.189</v>
      </c>
      <c r="J2259" s="71">
        <v>0</v>
      </c>
      <c r="K2259" s="71">
        <v>0.45266666666666666</v>
      </c>
      <c r="L2259" s="71">
        <v>5.1666666666666666E-2</v>
      </c>
      <c r="M2259" s="72">
        <v>0.81833333333333336</v>
      </c>
      <c r="N2259" s="23">
        <v>-0.26856060606060606</v>
      </c>
      <c r="O2259" s="16">
        <v>22.06</v>
      </c>
      <c r="P2259" s="15">
        <v>90</v>
      </c>
      <c r="Q2259" s="15">
        <f>IFERROR(Table37[[#This Row],[Total]]/Table37[[#This Row],[Mins]]*Table37[[#This Row],[Adj mins]],0)</f>
        <v>3.338621940163192</v>
      </c>
      <c r="R2259" s="15">
        <v>3.8</v>
      </c>
      <c r="S2259" s="16">
        <v>86</v>
      </c>
      <c r="T2259" s="17">
        <v>1E-3</v>
      </c>
      <c r="U2259" s="16">
        <v>9</v>
      </c>
      <c r="V2259" s="71">
        <v>2.2000000000000002</v>
      </c>
      <c r="W2259" s="401" t="str">
        <f>IF(ISNA(MATCH($D2259,'My Squad'!$C$2:$C$16,0)),"","Yes")</f>
        <v/>
      </c>
    </row>
    <row r="2260" spans="1:23" ht="15.75" thickBot="1" x14ac:dyDescent="0.3">
      <c r="A2260" s="577">
        <v>215</v>
      </c>
      <c r="B2260" s="73">
        <v>14</v>
      </c>
      <c r="C2260" s="5" t="s">
        <v>110</v>
      </c>
      <c r="D2260" s="5" t="s">
        <v>203</v>
      </c>
      <c r="E2260" s="70" t="s">
        <v>14</v>
      </c>
      <c r="F2260" s="71">
        <v>4.3</v>
      </c>
      <c r="G2260" s="71">
        <v>1.4E-2</v>
      </c>
      <c r="H2260" s="71">
        <v>1.4999999999999999E-2</v>
      </c>
      <c r="I2260" s="71">
        <v>4.2999999999999997E-2</v>
      </c>
      <c r="J2260" s="71">
        <v>0</v>
      </c>
      <c r="K2260" s="71">
        <v>0.15266666666666667</v>
      </c>
      <c r="L2260" s="71">
        <v>9.6666666666666672E-3</v>
      </c>
      <c r="M2260" s="72">
        <v>0.23433333333333334</v>
      </c>
      <c r="N2260" s="23">
        <v>-0.4106201550387597</v>
      </c>
      <c r="O2260" s="16">
        <v>8.163666666666666</v>
      </c>
      <c r="P2260" s="15">
        <v>90</v>
      </c>
      <c r="Q2260" s="15">
        <f>IFERROR(Table37[[#This Row],[Total]]/Table37[[#This Row],[Mins]]*Table37[[#This Row],[Adj mins]],0)</f>
        <v>2.5833979829325062</v>
      </c>
      <c r="R2260" s="15">
        <v>0</v>
      </c>
      <c r="S2260" s="16">
        <v>0</v>
      </c>
      <c r="T2260" s="17">
        <v>1E-3</v>
      </c>
      <c r="U2260" s="16">
        <v>0</v>
      </c>
      <c r="V2260" s="71">
        <v>0</v>
      </c>
      <c r="W2260" s="401" t="str">
        <f>IF(ISNA(MATCH($D2260,'My Squad'!$C$2:$C$16,0)),"","Yes")</f>
        <v/>
      </c>
    </row>
    <row r="2261" spans="1:23" ht="15.75" thickBot="1" x14ac:dyDescent="0.3">
      <c r="A2261" s="577">
        <v>200</v>
      </c>
      <c r="B2261" s="73">
        <v>14</v>
      </c>
      <c r="C2261" s="5" t="s">
        <v>110</v>
      </c>
      <c r="D2261" s="5" t="s">
        <v>193</v>
      </c>
      <c r="E2261" s="70" t="s">
        <v>14</v>
      </c>
      <c r="F2261" s="71">
        <v>4.4000000000000004</v>
      </c>
      <c r="G2261" s="71">
        <v>0.33600000000000002</v>
      </c>
      <c r="H2261" s="71">
        <v>0.154</v>
      </c>
      <c r="I2261" s="71">
        <v>0.70633333333333337</v>
      </c>
      <c r="J2261" s="71">
        <v>0</v>
      </c>
      <c r="K2261" s="71">
        <v>1.7516666666666665</v>
      </c>
      <c r="L2261" s="71">
        <v>0.30499999999999999</v>
      </c>
      <c r="M2261" s="72">
        <v>3.2530000000000001</v>
      </c>
      <c r="N2261" s="23">
        <v>0.28477272727272729</v>
      </c>
      <c r="O2261" s="16">
        <v>85.637</v>
      </c>
      <c r="P2261" s="15">
        <v>90</v>
      </c>
      <c r="Q2261" s="15">
        <f>IFERROR(Table37[[#This Row],[Total]]/Table37[[#This Row],[Mins]]*Table37[[#This Row],[Adj mins]],0)</f>
        <v>3.4187325571890654</v>
      </c>
      <c r="R2261" s="15">
        <v>9</v>
      </c>
      <c r="S2261" s="16">
        <v>90</v>
      </c>
      <c r="T2261" s="17">
        <v>6.5000000000000002E-2</v>
      </c>
      <c r="U2261" s="16">
        <v>29</v>
      </c>
      <c r="V2261" s="71">
        <v>3.2</v>
      </c>
      <c r="W2261" s="401" t="str">
        <f>IF(ISNA(MATCH($D2261,'My Squad'!$C$2:$C$16,0)),"","Yes")</f>
        <v/>
      </c>
    </row>
    <row r="2262" spans="1:23" ht="15.75" thickBot="1" x14ac:dyDescent="0.3">
      <c r="A2262" s="577">
        <v>196</v>
      </c>
      <c r="B2262" s="73">
        <v>14</v>
      </c>
      <c r="C2262" s="5" t="s">
        <v>110</v>
      </c>
      <c r="D2262" s="5" t="s">
        <v>212</v>
      </c>
      <c r="E2262" s="70" t="s">
        <v>14</v>
      </c>
      <c r="F2262" s="71">
        <v>4.4000000000000004</v>
      </c>
      <c r="G2262" s="71">
        <v>4.0000000000000001E-3</v>
      </c>
      <c r="H2262" s="71">
        <v>1.4999999999999999E-2</v>
      </c>
      <c r="I2262" s="71">
        <v>8.666666666666667E-2</v>
      </c>
      <c r="J2262" s="71">
        <v>0</v>
      </c>
      <c r="K2262" s="71">
        <v>0.16533333333333333</v>
      </c>
      <c r="L2262" s="71">
        <v>0.01</v>
      </c>
      <c r="M2262" s="72">
        <v>0.28100000000000003</v>
      </c>
      <c r="N2262" s="23">
        <v>-0.39068181818181813</v>
      </c>
      <c r="O2262" s="16">
        <v>7.7880000000000003</v>
      </c>
      <c r="P2262" s="15">
        <v>90</v>
      </c>
      <c r="Q2262" s="15">
        <f>IFERROR(Table37[[#This Row],[Total]]/Table37[[#This Row],[Mins]]*Table37[[#This Row],[Adj mins]],0)</f>
        <v>3.2473035439137137</v>
      </c>
      <c r="R2262" s="15">
        <v>2.5</v>
      </c>
      <c r="S2262" s="16">
        <v>76</v>
      </c>
      <c r="T2262" s="17">
        <v>1E-3</v>
      </c>
      <c r="U2262" s="16">
        <v>9</v>
      </c>
      <c r="V2262" s="71">
        <v>3</v>
      </c>
      <c r="W2262" s="401" t="str">
        <f>IF(ISNA(MATCH($D2262,'My Squad'!$C$2:$C$16,0)),"","Yes")</f>
        <v/>
      </c>
    </row>
    <row r="2263" spans="1:23" ht="15.75" thickBot="1" x14ac:dyDescent="0.3">
      <c r="A2263" s="577">
        <v>202</v>
      </c>
      <c r="B2263" s="73">
        <v>14</v>
      </c>
      <c r="C2263" s="5" t="s">
        <v>110</v>
      </c>
      <c r="D2263" s="5" t="s">
        <v>327</v>
      </c>
      <c r="E2263" s="70" t="s">
        <v>14</v>
      </c>
      <c r="F2263" s="71">
        <v>4.3</v>
      </c>
      <c r="G2263" s="71">
        <v>0</v>
      </c>
      <c r="H2263" s="71">
        <v>0</v>
      </c>
      <c r="I2263" s="71">
        <v>0</v>
      </c>
      <c r="J2263" s="71">
        <v>0</v>
      </c>
      <c r="K2263" s="71">
        <v>0</v>
      </c>
      <c r="L2263" s="71">
        <v>0</v>
      </c>
      <c r="M2263" s="72">
        <v>0</v>
      </c>
      <c r="N2263" s="23">
        <v>-0.46511627906976744</v>
      </c>
      <c r="O2263" s="16">
        <v>0</v>
      </c>
      <c r="P2263" s="15">
        <v>90</v>
      </c>
      <c r="Q2263" s="15">
        <f>IFERROR(Table37[[#This Row],[Total]]/Table37[[#This Row],[Mins]]*Table37[[#This Row],[Adj mins]],0)</f>
        <v>0</v>
      </c>
      <c r="R2263" s="15">
        <v>0</v>
      </c>
      <c r="S2263" s="16">
        <v>0</v>
      </c>
      <c r="T2263" s="17">
        <v>1E-3</v>
      </c>
      <c r="U2263" s="16">
        <v>0</v>
      </c>
      <c r="V2263" s="71">
        <v>0</v>
      </c>
      <c r="W2263" s="401" t="str">
        <f>IF(ISNA(MATCH($D2263,'My Squad'!$C$2:$C$16,0)),"","Yes")</f>
        <v/>
      </c>
    </row>
    <row r="2264" spans="1:23" ht="15.75" thickBot="1" x14ac:dyDescent="0.3">
      <c r="A2264" s="577">
        <v>210</v>
      </c>
      <c r="B2264" s="73">
        <v>14</v>
      </c>
      <c r="C2264" s="5" t="s">
        <v>110</v>
      </c>
      <c r="D2264" s="5" t="s">
        <v>328</v>
      </c>
      <c r="E2264" s="70" t="s">
        <v>14</v>
      </c>
      <c r="F2264" s="71">
        <v>4.9000000000000004</v>
      </c>
      <c r="G2264" s="71">
        <v>0.20399999999999999</v>
      </c>
      <c r="H2264" s="71">
        <v>0.41099999999999998</v>
      </c>
      <c r="I2264" s="71">
        <v>0.71333333333333337</v>
      </c>
      <c r="J2264" s="71">
        <v>0</v>
      </c>
      <c r="K2264" s="71">
        <v>1.7836666666666667</v>
      </c>
      <c r="L2264" s="71">
        <v>0.247</v>
      </c>
      <c r="M2264" s="72">
        <v>3.359</v>
      </c>
      <c r="N2264" s="23">
        <v>0.2773469387755102</v>
      </c>
      <c r="O2264" s="16">
        <v>85.539666666666662</v>
      </c>
      <c r="P2264" s="15">
        <v>90</v>
      </c>
      <c r="Q2264" s="15">
        <f>IFERROR(Table37[[#This Row],[Total]]/Table37[[#This Row],[Mins]]*Table37[[#This Row],[Adj mins]],0)</f>
        <v>3.5341498486082479</v>
      </c>
      <c r="R2264" s="15">
        <v>8.4</v>
      </c>
      <c r="S2264" s="16">
        <v>84</v>
      </c>
      <c r="T2264" s="17">
        <v>1.6E-2</v>
      </c>
      <c r="U2264" s="16">
        <v>24</v>
      </c>
      <c r="V2264" s="71">
        <v>2.7</v>
      </c>
      <c r="W2264" s="401" t="str">
        <f>IF(ISNA(MATCH($D2264,'My Squad'!$C$2:$C$16,0)),"","Yes")</f>
        <v/>
      </c>
    </row>
    <row r="2265" spans="1:23" ht="15.75" thickBot="1" x14ac:dyDescent="0.3">
      <c r="A2265" s="577">
        <v>211</v>
      </c>
      <c r="B2265" s="73">
        <v>14</v>
      </c>
      <c r="C2265" s="5" t="s">
        <v>110</v>
      </c>
      <c r="D2265" s="5" t="s">
        <v>545</v>
      </c>
      <c r="E2265" s="70" t="s">
        <v>14</v>
      </c>
      <c r="F2265" s="71">
        <v>4.8</v>
      </c>
      <c r="G2265" s="71">
        <v>0.45200000000000001</v>
      </c>
      <c r="H2265" s="71">
        <v>0.48199999999999998</v>
      </c>
      <c r="I2265" s="71">
        <v>0.69900000000000007</v>
      </c>
      <c r="J2265" s="71">
        <v>0</v>
      </c>
      <c r="K2265" s="71">
        <v>1.6086666666666667</v>
      </c>
      <c r="L2265" s="71">
        <v>0.27400000000000002</v>
      </c>
      <c r="M2265" s="72">
        <v>3.5156666666666667</v>
      </c>
      <c r="N2265" s="23">
        <v>0.3157638888888889</v>
      </c>
      <c r="O2265" s="16">
        <v>86.024000000000001</v>
      </c>
      <c r="P2265" s="15">
        <v>90</v>
      </c>
      <c r="Q2265" s="15">
        <f>IFERROR(Table37[[#This Row],[Total]]/Table37[[#This Row],[Mins]]*Table37[[#This Row],[Adj mins]],0)</f>
        <v>3.6781595833720822</v>
      </c>
      <c r="R2265" s="15">
        <v>8.1</v>
      </c>
      <c r="S2265" s="16">
        <v>81</v>
      </c>
      <c r="T2265" s="17">
        <v>1.7000000000000001E-2</v>
      </c>
      <c r="U2265" s="16">
        <v>21</v>
      </c>
      <c r="V2265" s="71">
        <v>2.2999999999999998</v>
      </c>
      <c r="W2265" s="401" t="str">
        <f>IF(ISNA(MATCH($D2265,'My Squad'!$C$2:$C$16,0)),"","Yes")</f>
        <v/>
      </c>
    </row>
    <row r="2266" spans="1:23" ht="15.75" thickBot="1" x14ac:dyDescent="0.3">
      <c r="A2266" s="577">
        <v>159</v>
      </c>
      <c r="B2266" s="73">
        <v>14</v>
      </c>
      <c r="C2266" s="5" t="s">
        <v>110</v>
      </c>
      <c r="D2266" s="5" t="s">
        <v>319</v>
      </c>
      <c r="E2266" s="70" t="s">
        <v>14</v>
      </c>
      <c r="F2266" s="71">
        <v>4.4000000000000004</v>
      </c>
      <c r="G2266" s="71">
        <v>0.36199999999999999</v>
      </c>
      <c r="H2266" s="71">
        <v>0.1</v>
      </c>
      <c r="I2266" s="71">
        <v>0.54233333333333333</v>
      </c>
      <c r="J2266" s="71">
        <v>0</v>
      </c>
      <c r="K2266" s="71">
        <v>1.3133333333333335</v>
      </c>
      <c r="L2266" s="71">
        <v>0.23566666666666666</v>
      </c>
      <c r="M2266" s="72">
        <v>2.5533333333333332</v>
      </c>
      <c r="N2266" s="23">
        <v>0.12575757575757573</v>
      </c>
      <c r="O2266" s="16">
        <v>65.269000000000005</v>
      </c>
      <c r="P2266" s="15">
        <v>90</v>
      </c>
      <c r="Q2266" s="15">
        <f>IFERROR(Table37[[#This Row],[Total]]/Table37[[#This Row],[Mins]]*Table37[[#This Row],[Adj mins]],0)</f>
        <v>3.5208138626300385</v>
      </c>
      <c r="R2266" s="15">
        <v>3</v>
      </c>
      <c r="S2266" s="16">
        <v>89</v>
      </c>
      <c r="T2266" s="17">
        <v>2E-3</v>
      </c>
      <c r="U2266" s="16">
        <v>12</v>
      </c>
      <c r="V2266" s="71">
        <v>4</v>
      </c>
      <c r="W2266" s="401" t="str">
        <f>IF(ISNA(MATCH($D2266,'My Squad'!$C$2:$C$16,0)),"","Yes")</f>
        <v/>
      </c>
    </row>
    <row r="2267" spans="1:23" ht="15.75" thickBot="1" x14ac:dyDescent="0.3">
      <c r="A2267" s="577">
        <v>193</v>
      </c>
      <c r="B2267" s="73">
        <v>14</v>
      </c>
      <c r="C2267" s="5" t="s">
        <v>110</v>
      </c>
      <c r="D2267" s="5" t="s">
        <v>329</v>
      </c>
      <c r="E2267" s="70" t="s">
        <v>13</v>
      </c>
      <c r="F2267" s="71">
        <v>4.9000000000000004</v>
      </c>
      <c r="G2267" s="71">
        <v>7.3333333333333334E-2</v>
      </c>
      <c r="H2267" s="71">
        <v>0.107</v>
      </c>
      <c r="I2267" s="71">
        <v>7.2666666666666671E-2</v>
      </c>
      <c r="J2267" s="71">
        <v>0</v>
      </c>
      <c r="K2267" s="71">
        <v>0.45566666666666661</v>
      </c>
      <c r="L2267" s="71">
        <v>3.3333333333333333E-2</v>
      </c>
      <c r="M2267" s="72">
        <v>0.74199999999999999</v>
      </c>
      <c r="N2267" s="23">
        <v>-0.25673469387755099</v>
      </c>
      <c r="O2267" s="16">
        <v>23.550333333333334</v>
      </c>
      <c r="P2267" s="15">
        <v>90</v>
      </c>
      <c r="Q2267" s="15">
        <f>IFERROR(Table37[[#This Row],[Total]]/Table37[[#This Row],[Mins]]*Table37[[#This Row],[Adj mins]],0)</f>
        <v>2.8356286535222432</v>
      </c>
      <c r="R2267" s="15">
        <v>1</v>
      </c>
      <c r="S2267" s="16">
        <v>31</v>
      </c>
      <c r="T2267" s="17">
        <v>1E-3</v>
      </c>
      <c r="U2267" s="16">
        <v>6</v>
      </c>
      <c r="V2267" s="71">
        <v>2</v>
      </c>
      <c r="W2267" s="401" t="str">
        <f>IF(ISNA(MATCH($D2267,'My Squad'!$C$2:$C$16,0)),"","Yes")</f>
        <v/>
      </c>
    </row>
    <row r="2268" spans="1:23" ht="15.75" thickBot="1" x14ac:dyDescent="0.3">
      <c r="A2268" s="577">
        <v>195</v>
      </c>
      <c r="B2268" s="73">
        <v>14</v>
      </c>
      <c r="C2268" s="5" t="s">
        <v>110</v>
      </c>
      <c r="D2268" s="5" t="s">
        <v>1513</v>
      </c>
      <c r="E2268" s="70" t="s">
        <v>14</v>
      </c>
      <c r="F2268" s="71">
        <v>4.3</v>
      </c>
      <c r="G2268" s="71">
        <v>0</v>
      </c>
      <c r="H2268" s="71">
        <v>0</v>
      </c>
      <c r="I2268" s="71">
        <v>0</v>
      </c>
      <c r="J2268" s="71">
        <v>0</v>
      </c>
      <c r="K2268" s="71">
        <v>0</v>
      </c>
      <c r="L2268" s="71">
        <v>0</v>
      </c>
      <c r="M2268" s="72">
        <v>0</v>
      </c>
      <c r="N2268" s="23">
        <v>-0.46511627906976744</v>
      </c>
      <c r="O2268" s="16">
        <v>0</v>
      </c>
      <c r="P2268" s="15">
        <v>90</v>
      </c>
      <c r="Q2268" s="15">
        <f>IFERROR(Table37[[#This Row],[Total]]/Table37[[#This Row],[Mins]]*Table37[[#This Row],[Adj mins]],0)</f>
        <v>0</v>
      </c>
      <c r="R2268" s="15">
        <v>1</v>
      </c>
      <c r="S2268" s="16">
        <v>90</v>
      </c>
      <c r="T2268" s="17">
        <v>1E-3</v>
      </c>
      <c r="U2268" s="16">
        <v>1</v>
      </c>
      <c r="V2268" s="71">
        <v>1</v>
      </c>
      <c r="W2268" s="401" t="str">
        <f>IF(ISNA(MATCH($D2268,'My Squad'!$C$2:$C$16,0)),"","Yes")</f>
        <v/>
      </c>
    </row>
    <row r="2269" spans="1:23" ht="15.75" thickBot="1" x14ac:dyDescent="0.3">
      <c r="A2269" s="577">
        <v>199</v>
      </c>
      <c r="B2269" s="73">
        <v>14</v>
      </c>
      <c r="C2269" s="5" t="s">
        <v>110</v>
      </c>
      <c r="D2269" s="5" t="s">
        <v>330</v>
      </c>
      <c r="E2269" s="70" t="s">
        <v>13</v>
      </c>
      <c r="F2269" s="71">
        <v>6.7</v>
      </c>
      <c r="G2269" s="71">
        <v>2.2850000000000001</v>
      </c>
      <c r="H2269" s="71">
        <v>0.67100000000000004</v>
      </c>
      <c r="I2269" s="71">
        <v>0.27566666666666667</v>
      </c>
      <c r="J2269" s="71">
        <v>0</v>
      </c>
      <c r="K2269" s="71">
        <v>1.786</v>
      </c>
      <c r="L2269" s="71">
        <v>0.80233333333333334</v>
      </c>
      <c r="M2269" s="72">
        <v>5.82</v>
      </c>
      <c r="N2269" s="23">
        <v>0.57014925373134329</v>
      </c>
      <c r="O2269" s="16">
        <v>85.587000000000003</v>
      </c>
      <c r="P2269" s="15">
        <v>90</v>
      </c>
      <c r="Q2269" s="15">
        <f>IFERROR(Table37[[#This Row],[Total]]/Table37[[#This Row],[Mins]]*Table37[[#This Row],[Adj mins]],0)</f>
        <v>6.1200883311717895</v>
      </c>
      <c r="R2269" s="15">
        <v>9</v>
      </c>
      <c r="S2269" s="16">
        <v>90</v>
      </c>
      <c r="T2269" s="17">
        <v>0.13300000000000001</v>
      </c>
      <c r="U2269" s="16">
        <v>31</v>
      </c>
      <c r="V2269" s="71">
        <v>3.4</v>
      </c>
      <c r="W2269" s="401" t="str">
        <f>IF(ISNA(MATCH($D2269,'My Squad'!$C$2:$C$16,0)),"","Yes")</f>
        <v/>
      </c>
    </row>
    <row r="2270" spans="1:23" ht="15.75" thickBot="1" x14ac:dyDescent="0.3">
      <c r="A2270" s="577">
        <v>206</v>
      </c>
      <c r="B2270" s="73">
        <v>14</v>
      </c>
      <c r="C2270" s="5" t="s">
        <v>110</v>
      </c>
      <c r="D2270" s="5" t="s">
        <v>148</v>
      </c>
      <c r="E2270" s="70" t="s">
        <v>13</v>
      </c>
      <c r="F2270" s="71">
        <v>4.8</v>
      </c>
      <c r="G2270" s="71">
        <v>0</v>
      </c>
      <c r="H2270" s="71">
        <v>0</v>
      </c>
      <c r="I2270" s="71">
        <v>0</v>
      </c>
      <c r="J2270" s="71">
        <v>0</v>
      </c>
      <c r="K2270" s="71">
        <v>0</v>
      </c>
      <c r="L2270" s="71">
        <v>0</v>
      </c>
      <c r="M2270" s="72">
        <v>0</v>
      </c>
      <c r="N2270" s="23">
        <v>-0.41666666666666669</v>
      </c>
      <c r="O2270" s="16">
        <v>0</v>
      </c>
      <c r="P2270" s="15">
        <v>90</v>
      </c>
      <c r="Q2270" s="15">
        <f>IFERROR(Table37[[#This Row],[Total]]/Table37[[#This Row],[Mins]]*Table37[[#This Row],[Adj mins]],0)</f>
        <v>0</v>
      </c>
      <c r="R2270" s="15">
        <v>4.5999999999999996</v>
      </c>
      <c r="S2270" s="16">
        <v>59</v>
      </c>
      <c r="T2270" s="17">
        <v>1E-3</v>
      </c>
      <c r="U2270" s="16">
        <v>9</v>
      </c>
      <c r="V2270" s="71">
        <v>1.3</v>
      </c>
      <c r="W2270" s="401" t="str">
        <f>IF(ISNA(MATCH($D2270,'My Squad'!$C$2:$C$16,0)),"","Yes")</f>
        <v/>
      </c>
    </row>
    <row r="2271" spans="1:23" ht="15.75" thickBot="1" x14ac:dyDescent="0.3">
      <c r="A2271" s="577">
        <v>214</v>
      </c>
      <c r="B2271" s="73">
        <v>14</v>
      </c>
      <c r="C2271" s="5" t="s">
        <v>110</v>
      </c>
      <c r="D2271" s="5" t="s">
        <v>182</v>
      </c>
      <c r="E2271" s="70" t="s">
        <v>13</v>
      </c>
      <c r="F2271" s="71">
        <v>4.7</v>
      </c>
      <c r="G2271" s="71">
        <v>9.6666666666666665E-2</v>
      </c>
      <c r="H2271" s="71">
        <v>3.5999999999999997E-2</v>
      </c>
      <c r="I2271" s="71">
        <v>2.2666666666666668E-2</v>
      </c>
      <c r="J2271" s="71">
        <v>0</v>
      </c>
      <c r="K2271" s="71">
        <v>0.16866666666666666</v>
      </c>
      <c r="L2271" s="71">
        <v>2.8000000000000001E-2</v>
      </c>
      <c r="M2271" s="72">
        <v>0.35199999999999998</v>
      </c>
      <c r="N2271" s="23">
        <v>-0.35063829787234047</v>
      </c>
      <c r="O2271" s="16">
        <v>8.1329999999999991</v>
      </c>
      <c r="P2271" s="15">
        <v>90</v>
      </c>
      <c r="Q2271" s="15">
        <f>IFERROR(Table37[[#This Row],[Total]]/Table37[[#This Row],[Mins]]*Table37[[#This Row],[Adj mins]],0)</f>
        <v>3.895241608262634</v>
      </c>
      <c r="R2271" s="15">
        <v>0.6</v>
      </c>
      <c r="S2271" s="16">
        <v>8</v>
      </c>
      <c r="T2271" s="17">
        <v>1E-3</v>
      </c>
      <c r="U2271" s="16">
        <v>6</v>
      </c>
      <c r="V2271" s="71">
        <v>1</v>
      </c>
      <c r="W2271" s="401" t="str">
        <f>IF(ISNA(MATCH($D2271,'My Squad'!$C$2:$C$16,0)),"","Yes")</f>
        <v/>
      </c>
    </row>
    <row r="2272" spans="1:23" ht="15.75" thickBot="1" x14ac:dyDescent="0.3">
      <c r="A2272" s="577">
        <v>216</v>
      </c>
      <c r="B2272" s="73">
        <v>14</v>
      </c>
      <c r="C2272" s="5" t="s">
        <v>110</v>
      </c>
      <c r="D2272" s="5" t="s">
        <v>546</v>
      </c>
      <c r="E2272" s="70" t="s">
        <v>13</v>
      </c>
      <c r="F2272" s="71">
        <v>4.8</v>
      </c>
      <c r="G2272" s="71">
        <v>0.19</v>
      </c>
      <c r="H2272" s="71">
        <v>0.5</v>
      </c>
      <c r="I2272" s="71">
        <v>0.27100000000000002</v>
      </c>
      <c r="J2272" s="71">
        <v>0</v>
      </c>
      <c r="K2272" s="71">
        <v>1.7586666666666666</v>
      </c>
      <c r="L2272" s="71">
        <v>0.18433333333333332</v>
      </c>
      <c r="M2272" s="72">
        <v>2.9039999999999999</v>
      </c>
      <c r="N2272" s="23">
        <v>0.18833333333333332</v>
      </c>
      <c r="O2272" s="16">
        <v>84.335999999999999</v>
      </c>
      <c r="P2272" s="15">
        <v>90</v>
      </c>
      <c r="Q2272" s="15">
        <f>IFERROR(Table37[[#This Row],[Total]]/Table37[[#This Row],[Mins]]*Table37[[#This Row],[Adj mins]],0)</f>
        <v>3.0990324416619233</v>
      </c>
      <c r="R2272" s="15">
        <v>6.9</v>
      </c>
      <c r="S2272" s="16">
        <v>78</v>
      </c>
      <c r="T2272" s="17">
        <v>3.0000000000000001E-3</v>
      </c>
      <c r="U2272" s="16">
        <v>15</v>
      </c>
      <c r="V2272" s="71">
        <v>1.9</v>
      </c>
      <c r="W2272" s="401" t="str">
        <f>IF(ISNA(MATCH($D2272,'My Squad'!$C$2:$C$16,0)),"","Yes")</f>
        <v/>
      </c>
    </row>
    <row r="2273" spans="1:23" ht="15.75" thickBot="1" x14ac:dyDescent="0.3">
      <c r="A2273" s="577">
        <v>208</v>
      </c>
      <c r="B2273" s="73">
        <v>14</v>
      </c>
      <c r="C2273" s="5" t="s">
        <v>110</v>
      </c>
      <c r="D2273" s="5" t="s">
        <v>281</v>
      </c>
      <c r="E2273" s="70" t="s">
        <v>13</v>
      </c>
      <c r="F2273" s="71">
        <v>4.4000000000000004</v>
      </c>
      <c r="G2273" s="71">
        <v>0</v>
      </c>
      <c r="H2273" s="71">
        <v>0</v>
      </c>
      <c r="I2273" s="71">
        <v>0</v>
      </c>
      <c r="J2273" s="71">
        <v>0</v>
      </c>
      <c r="K2273" s="71">
        <v>0</v>
      </c>
      <c r="L2273" s="71">
        <v>0</v>
      </c>
      <c r="M2273" s="72">
        <v>0</v>
      </c>
      <c r="N2273" s="23">
        <v>-0.45454545454545453</v>
      </c>
      <c r="O2273" s="16">
        <v>0</v>
      </c>
      <c r="P2273" s="15">
        <v>90</v>
      </c>
      <c r="Q2273" s="15">
        <f>IFERROR(Table37[[#This Row],[Total]]/Table37[[#This Row],[Mins]]*Table37[[#This Row],[Adj mins]],0)</f>
        <v>0</v>
      </c>
      <c r="R2273" s="15">
        <v>0</v>
      </c>
      <c r="S2273" s="16" t="s">
        <v>374</v>
      </c>
      <c r="T2273" s="17">
        <v>6.0000000000000001E-3</v>
      </c>
      <c r="U2273" s="16">
        <v>0</v>
      </c>
      <c r="V2273" s="71">
        <v>0</v>
      </c>
      <c r="W2273" s="401" t="str">
        <f>IF(ISNA(MATCH($D2273,'My Squad'!$C$2:$C$16,0)),"","Yes")</f>
        <v/>
      </c>
    </row>
    <row r="2274" spans="1:23" ht="15.75" thickBot="1" x14ac:dyDescent="0.3">
      <c r="A2274" s="577">
        <v>203</v>
      </c>
      <c r="B2274" s="73">
        <v>14</v>
      </c>
      <c r="C2274" s="5" t="s">
        <v>110</v>
      </c>
      <c r="D2274" s="5" t="s">
        <v>211</v>
      </c>
      <c r="E2274" s="70" t="s">
        <v>13</v>
      </c>
      <c r="F2274" s="71">
        <v>4.9000000000000004</v>
      </c>
      <c r="G2274" s="71">
        <v>0.185</v>
      </c>
      <c r="H2274" s="71">
        <v>0.33700000000000002</v>
      </c>
      <c r="I2274" s="71">
        <v>0.21433333333333332</v>
      </c>
      <c r="J2274" s="71">
        <v>0</v>
      </c>
      <c r="K2274" s="71">
        <v>1.1973333333333334</v>
      </c>
      <c r="L2274" s="71">
        <v>8.2000000000000003E-2</v>
      </c>
      <c r="M2274" s="72">
        <v>2.0156666666666667</v>
      </c>
      <c r="N2274" s="23">
        <v>3.1972789115646359E-3</v>
      </c>
      <c r="O2274" s="16">
        <v>66.862666666666669</v>
      </c>
      <c r="P2274" s="15">
        <v>90</v>
      </c>
      <c r="Q2274" s="15">
        <f>IFERROR(Table37[[#This Row],[Total]]/Table37[[#This Row],[Mins]]*Table37[[#This Row],[Adj mins]],0)</f>
        <v>2.7131732705844818</v>
      </c>
      <c r="R2274" s="15">
        <v>4.2</v>
      </c>
      <c r="S2274" s="16">
        <v>47</v>
      </c>
      <c r="T2274" s="17">
        <v>0</v>
      </c>
      <c r="U2274" s="16">
        <v>8</v>
      </c>
      <c r="V2274" s="71">
        <v>1</v>
      </c>
      <c r="W2274" s="401" t="str">
        <f>IF(ISNA(MATCH($D2274,'My Squad'!$C$2:$C$16,0)),"","Yes")</f>
        <v/>
      </c>
    </row>
    <row r="2275" spans="1:23" ht="15.75" thickBot="1" x14ac:dyDescent="0.3">
      <c r="A2275" s="577">
        <v>585</v>
      </c>
      <c r="B2275" s="73">
        <v>14</v>
      </c>
      <c r="C2275" s="5" t="s">
        <v>110</v>
      </c>
      <c r="D2275" s="5" t="s">
        <v>1514</v>
      </c>
      <c r="E2275" s="70" t="s">
        <v>13</v>
      </c>
      <c r="F2275" s="71">
        <v>5.7</v>
      </c>
      <c r="G2275" s="71">
        <v>0.52500000000000002</v>
      </c>
      <c r="H2275" s="71">
        <v>0.21199999999999999</v>
      </c>
      <c r="I2275" s="71">
        <v>0.11</v>
      </c>
      <c r="J2275" s="71">
        <v>0</v>
      </c>
      <c r="K2275" s="71">
        <v>0.69233333333333336</v>
      </c>
      <c r="L2275" s="71">
        <v>0.14499999999999999</v>
      </c>
      <c r="M2275" s="72">
        <v>1.6843333333333332</v>
      </c>
      <c r="N2275" s="23">
        <v>-5.5380116959064342E-2</v>
      </c>
      <c r="O2275" s="16">
        <v>33.706666666666663</v>
      </c>
      <c r="P2275" s="15">
        <v>90</v>
      </c>
      <c r="Q2275" s="15">
        <f>IFERROR(Table37[[#This Row],[Total]]/Table37[[#This Row],[Mins]]*Table37[[#This Row],[Adj mins]],0)</f>
        <v>4.4973299050632916</v>
      </c>
      <c r="R2275" s="15">
        <v>3.4</v>
      </c>
      <c r="S2275" s="16">
        <v>34</v>
      </c>
      <c r="T2275" s="17">
        <v>2E-3</v>
      </c>
      <c r="U2275" s="16">
        <v>14</v>
      </c>
      <c r="V2275" s="71">
        <v>1.6</v>
      </c>
      <c r="W2275" s="401" t="str">
        <f>IF(ISNA(MATCH($D2275,'My Squad'!$C$2:$C$16,0)),"","Yes")</f>
        <v/>
      </c>
    </row>
    <row r="2276" spans="1:23" ht="15.75" thickBot="1" x14ac:dyDescent="0.3">
      <c r="A2276" s="577">
        <v>205</v>
      </c>
      <c r="B2276" s="73">
        <v>14</v>
      </c>
      <c r="C2276" s="5" t="s">
        <v>110</v>
      </c>
      <c r="D2276" s="5" t="s">
        <v>1515</v>
      </c>
      <c r="E2276" s="70" t="s">
        <v>13</v>
      </c>
      <c r="F2276" s="71">
        <v>5.0999999999999996</v>
      </c>
      <c r="G2276" s="71">
        <v>6.3333333333333339E-2</v>
      </c>
      <c r="H2276" s="71">
        <v>5.3999999999999999E-2</v>
      </c>
      <c r="I2276" s="71">
        <v>3.2333333333333332E-2</v>
      </c>
      <c r="J2276" s="71">
        <v>0</v>
      </c>
      <c r="K2276" s="71">
        <v>0.16733333333333333</v>
      </c>
      <c r="L2276" s="71">
        <v>1.4E-2</v>
      </c>
      <c r="M2276" s="72">
        <v>0.33100000000000002</v>
      </c>
      <c r="N2276" s="23">
        <v>-0.32725490196078433</v>
      </c>
      <c r="O2276" s="16">
        <v>9.4499999999999993</v>
      </c>
      <c r="P2276" s="15">
        <v>90</v>
      </c>
      <c r="Q2276" s="15">
        <f>IFERROR(Table37[[#This Row],[Total]]/Table37[[#This Row],[Mins]]*Table37[[#This Row],[Adj mins]],0)</f>
        <v>3.1523809523809527</v>
      </c>
      <c r="R2276" s="15">
        <v>5.0999999999999996</v>
      </c>
      <c r="S2276" s="16">
        <v>51</v>
      </c>
      <c r="T2276" s="17">
        <v>1E-3</v>
      </c>
      <c r="U2276" s="16">
        <v>13</v>
      </c>
      <c r="V2276" s="71">
        <v>1.4</v>
      </c>
      <c r="W2276" s="401" t="str">
        <f>IF(ISNA(MATCH($D2276,'My Squad'!$C$2:$C$16,0)),"","Yes")</f>
        <v/>
      </c>
    </row>
    <row r="2277" spans="1:23" ht="15.75" thickBot="1" x14ac:dyDescent="0.3">
      <c r="A2277" s="577">
        <v>207</v>
      </c>
      <c r="B2277" s="73">
        <v>14</v>
      </c>
      <c r="C2277" s="5" t="s">
        <v>110</v>
      </c>
      <c r="D2277" s="5" t="s">
        <v>249</v>
      </c>
      <c r="E2277" s="70" t="s">
        <v>15</v>
      </c>
      <c r="F2277" s="71">
        <v>7.3</v>
      </c>
      <c r="G2277" s="71">
        <v>1.3413333333333333</v>
      </c>
      <c r="H2277" s="71">
        <v>0.249</v>
      </c>
      <c r="I2277" s="71">
        <v>0</v>
      </c>
      <c r="J2277" s="71">
        <v>0</v>
      </c>
      <c r="K2277" s="71">
        <v>1.2450000000000001</v>
      </c>
      <c r="L2277" s="71">
        <v>0.52866666666666662</v>
      </c>
      <c r="M2277" s="72">
        <v>3.3639999999999999</v>
      </c>
      <c r="N2277" s="23">
        <v>0.18684931506849314</v>
      </c>
      <c r="O2277" s="16">
        <v>62.863999999999997</v>
      </c>
      <c r="P2277" s="15">
        <v>90</v>
      </c>
      <c r="Q2277" s="15">
        <f>IFERROR(Table37[[#This Row],[Total]]/Table37[[#This Row],[Mins]]*Table37[[#This Row],[Adj mins]],0)</f>
        <v>4.8161109697123949</v>
      </c>
      <c r="R2277" s="15">
        <v>6.4</v>
      </c>
      <c r="S2277" s="16">
        <v>64</v>
      </c>
      <c r="T2277" s="17">
        <v>0.03</v>
      </c>
      <c r="U2277" s="16">
        <v>31</v>
      </c>
      <c r="V2277" s="71">
        <v>3.4</v>
      </c>
      <c r="W2277" s="401" t="str">
        <f>IF(ISNA(MATCH($D2277,'My Squad'!$C$2:$C$16,0)),"","Yes")</f>
        <v/>
      </c>
    </row>
    <row r="2278" spans="1:23" ht="15.75" thickBot="1" x14ac:dyDescent="0.3">
      <c r="A2278" s="577">
        <v>11</v>
      </c>
      <c r="B2278" s="73">
        <v>14</v>
      </c>
      <c r="C2278" s="5" t="s">
        <v>110</v>
      </c>
      <c r="D2278" s="5" t="s">
        <v>247</v>
      </c>
      <c r="E2278" s="70" t="s">
        <v>15</v>
      </c>
      <c r="F2278" s="71">
        <v>5.9</v>
      </c>
      <c r="G2278" s="71">
        <v>0.79333333333333333</v>
      </c>
      <c r="H2278" s="71">
        <v>0.36099999999999999</v>
      </c>
      <c r="I2278" s="71">
        <v>0</v>
      </c>
      <c r="J2278" s="71">
        <v>0</v>
      </c>
      <c r="K2278" s="71">
        <v>1.3873333333333333</v>
      </c>
      <c r="L2278" s="71">
        <v>0.312</v>
      </c>
      <c r="M2278" s="72">
        <v>2.8536666666666668</v>
      </c>
      <c r="N2278" s="23">
        <v>0.14468926553672318</v>
      </c>
      <c r="O2278" s="16">
        <v>73.278333333333336</v>
      </c>
      <c r="P2278" s="15">
        <v>90</v>
      </c>
      <c r="Q2278" s="15">
        <f>IFERROR(Table37[[#This Row],[Total]]/Table37[[#This Row],[Mins]]*Table37[[#This Row],[Adj mins]],0)</f>
        <v>3.5048559146632705</v>
      </c>
      <c r="R2278" s="15">
        <v>4.5</v>
      </c>
      <c r="S2278" s="16">
        <v>68</v>
      </c>
      <c r="T2278" s="17">
        <v>8.0000000000000002E-3</v>
      </c>
      <c r="U2278" s="16">
        <v>10</v>
      </c>
      <c r="V2278" s="71">
        <v>1.7</v>
      </c>
      <c r="W2278" s="401" t="str">
        <f>IF(ISNA(MATCH($D2278,'My Squad'!$C$2:$C$16,0)),"","Yes")</f>
        <v/>
      </c>
    </row>
    <row r="2279" spans="1:23" ht="15.75" thickBot="1" x14ac:dyDescent="0.3">
      <c r="A2279" s="577">
        <v>227</v>
      </c>
      <c r="B2279" s="73">
        <v>14</v>
      </c>
      <c r="C2279" s="5" t="s">
        <v>91</v>
      </c>
      <c r="D2279" s="5" t="s">
        <v>275</v>
      </c>
      <c r="E2279" s="70" t="s">
        <v>16</v>
      </c>
      <c r="F2279" s="71">
        <v>4</v>
      </c>
      <c r="G2279" s="71">
        <v>0</v>
      </c>
      <c r="H2279" s="71">
        <v>0</v>
      </c>
      <c r="I2279" s="71">
        <v>-1E-3</v>
      </c>
      <c r="J2279" s="71">
        <v>1.3333333333333333E-3</v>
      </c>
      <c r="K2279" s="71">
        <v>2.3333333333333335E-3</v>
      </c>
      <c r="L2279" s="71">
        <v>0</v>
      </c>
      <c r="M2279" s="72">
        <v>2.6666666666666666E-3</v>
      </c>
      <c r="N2279" s="23">
        <v>-0.49933333333333335</v>
      </c>
      <c r="O2279" s="16">
        <v>0.17299999999999999</v>
      </c>
      <c r="P2279" s="15">
        <v>90</v>
      </c>
      <c r="Q2279" s="15">
        <f>IFERROR(Table37[[#This Row],[Total]]/Table37[[#This Row],[Mins]]*Table37[[#This Row],[Adj mins]],0)</f>
        <v>1.3872832369942196</v>
      </c>
      <c r="R2279" s="15">
        <v>0</v>
      </c>
      <c r="S2279" s="16">
        <v>0</v>
      </c>
      <c r="T2279" s="17">
        <v>4.0000000000000001E-3</v>
      </c>
      <c r="U2279" s="16">
        <v>0</v>
      </c>
      <c r="V2279" s="71">
        <v>0</v>
      </c>
      <c r="W2279" s="401" t="str">
        <f>IF(ISNA(MATCH($D2279,'My Squad'!$C$2:$C$16,0)),"","Yes")</f>
        <v/>
      </c>
    </row>
    <row r="2280" spans="1:23" ht="15.75" thickBot="1" x14ac:dyDescent="0.3">
      <c r="A2280" s="577">
        <v>235</v>
      </c>
      <c r="B2280" s="73">
        <v>14</v>
      </c>
      <c r="C2280" s="5" t="s">
        <v>91</v>
      </c>
      <c r="D2280" s="5" t="s">
        <v>151</v>
      </c>
      <c r="E2280" s="70" t="s">
        <v>16</v>
      </c>
      <c r="F2280" s="71">
        <v>4.8</v>
      </c>
      <c r="G2280" s="71">
        <v>0</v>
      </c>
      <c r="H2280" s="71">
        <v>3.5000000000000003E-2</v>
      </c>
      <c r="I2280" s="71">
        <v>0.67499999999999982</v>
      </c>
      <c r="J2280" s="71">
        <v>0.35533333333333333</v>
      </c>
      <c r="K2280" s="71">
        <v>1.8356666666666666</v>
      </c>
      <c r="L2280" s="71">
        <v>7.5333333333333335E-2</v>
      </c>
      <c r="M2280" s="72">
        <v>2.9763333333333333</v>
      </c>
      <c r="N2280" s="23">
        <v>0.20340277777777777</v>
      </c>
      <c r="O2280" s="16">
        <v>85.792000000000002</v>
      </c>
      <c r="P2280" s="15">
        <v>90</v>
      </c>
      <c r="Q2280" s="15">
        <f>IFERROR(Table37[[#This Row],[Total]]/Table37[[#This Row],[Mins]]*Table37[[#This Row],[Adj mins]],0)</f>
        <v>3.1223190973517343</v>
      </c>
      <c r="R2280" s="15">
        <v>9</v>
      </c>
      <c r="S2280" s="16">
        <v>90</v>
      </c>
      <c r="T2280" s="17">
        <v>0.1</v>
      </c>
      <c r="U2280" s="16">
        <v>33</v>
      </c>
      <c r="V2280" s="71">
        <v>3.7</v>
      </c>
      <c r="W2280" s="401" t="str">
        <f>IF(ISNA(MATCH($D2280,'My Squad'!$C$2:$C$16,0)),"","Yes")</f>
        <v/>
      </c>
    </row>
    <row r="2281" spans="1:23" ht="15.75" thickBot="1" x14ac:dyDescent="0.3">
      <c r="A2281" s="577">
        <v>624</v>
      </c>
      <c r="B2281" s="73">
        <v>14</v>
      </c>
      <c r="C2281" s="5" t="s">
        <v>91</v>
      </c>
      <c r="D2281" s="5" t="s">
        <v>1349</v>
      </c>
      <c r="E2281" s="70" t="s">
        <v>16</v>
      </c>
      <c r="F2281" s="71">
        <v>4</v>
      </c>
      <c r="G2281" s="71">
        <v>0</v>
      </c>
      <c r="H2281" s="71">
        <v>1E-3</v>
      </c>
      <c r="I2281" s="71">
        <v>2.8666666666666667E-2</v>
      </c>
      <c r="J2281" s="71">
        <v>1.7333333333333333E-2</v>
      </c>
      <c r="K2281" s="71">
        <v>0.08</v>
      </c>
      <c r="L2281" s="71">
        <v>2.6666666666666666E-3</v>
      </c>
      <c r="M2281" s="72">
        <v>0.12966666666666668</v>
      </c>
      <c r="N2281" s="23">
        <v>-0.46758333333333335</v>
      </c>
      <c r="O2281" s="16">
        <v>3.78</v>
      </c>
      <c r="P2281" s="15">
        <v>90</v>
      </c>
      <c r="Q2281" s="15">
        <f>IFERROR(Table37[[#This Row],[Total]]/Table37[[#This Row],[Mins]]*Table37[[#This Row],[Adj mins]],0)</f>
        <v>3.0873015873015874</v>
      </c>
      <c r="R2281" s="15">
        <v>0</v>
      </c>
      <c r="S2281" s="16">
        <v>0</v>
      </c>
      <c r="T2281" s="17">
        <v>3.0000000000000001E-3</v>
      </c>
      <c r="U2281" s="16">
        <v>0</v>
      </c>
      <c r="V2281" s="71">
        <v>0</v>
      </c>
      <c r="W2281" s="401" t="str">
        <f>IF(ISNA(MATCH($D2281,'My Squad'!$C$2:$C$16,0)),"","Yes")</f>
        <v/>
      </c>
    </row>
    <row r="2282" spans="1:23" ht="15.75" thickBot="1" x14ac:dyDescent="0.3">
      <c r="A2282" s="577">
        <v>238</v>
      </c>
      <c r="B2282" s="73">
        <v>14</v>
      </c>
      <c r="C2282" s="5" t="s">
        <v>91</v>
      </c>
      <c r="D2282" s="5" t="s">
        <v>177</v>
      </c>
      <c r="E2282" s="70" t="s">
        <v>14</v>
      </c>
      <c r="F2282" s="71">
        <v>4.5</v>
      </c>
      <c r="G2282" s="71">
        <v>8.7999999999999995E-2</v>
      </c>
      <c r="H2282" s="71">
        <v>0.53500000000000003</v>
      </c>
      <c r="I2282" s="71">
        <v>0.61899999999999999</v>
      </c>
      <c r="J2282" s="71">
        <v>0</v>
      </c>
      <c r="K2282" s="71">
        <v>1.524</v>
      </c>
      <c r="L2282" s="71">
        <v>0.31066666666666665</v>
      </c>
      <c r="M2282" s="72">
        <v>3.0766666666666667</v>
      </c>
      <c r="N2282" s="23">
        <v>0.23925925925925925</v>
      </c>
      <c r="O2282" s="16">
        <v>79.707999999999998</v>
      </c>
      <c r="P2282" s="15">
        <v>90</v>
      </c>
      <c r="Q2282" s="15">
        <f>IFERROR(Table37[[#This Row],[Total]]/Table37[[#This Row],[Mins]]*Table37[[#This Row],[Adj mins]],0)</f>
        <v>3.4739298439303461</v>
      </c>
      <c r="R2282" s="15">
        <v>6.7</v>
      </c>
      <c r="S2282" s="16">
        <v>86</v>
      </c>
      <c r="T2282" s="17">
        <v>8.0000000000000002E-3</v>
      </c>
      <c r="U2282" s="16">
        <v>27</v>
      </c>
      <c r="V2282" s="71">
        <v>3.9</v>
      </c>
      <c r="W2282" s="401" t="str">
        <f>IF(ISNA(MATCH($D2282,'My Squad'!$C$2:$C$16,0)),"","Yes")</f>
        <v/>
      </c>
    </row>
    <row r="2283" spans="1:23" ht="15.75" thickBot="1" x14ac:dyDescent="0.3">
      <c r="A2283" s="577">
        <v>236</v>
      </c>
      <c r="B2283" s="73">
        <v>14</v>
      </c>
      <c r="C2283" s="5" t="s">
        <v>91</v>
      </c>
      <c r="D2283" s="5" t="s">
        <v>158</v>
      </c>
      <c r="E2283" s="70" t="s">
        <v>14</v>
      </c>
      <c r="F2283" s="71">
        <v>4.8</v>
      </c>
      <c r="G2283" s="71">
        <v>0.49399999999999999</v>
      </c>
      <c r="H2283" s="71">
        <v>0.22500000000000001</v>
      </c>
      <c r="I2283" s="71">
        <v>0.66100000000000003</v>
      </c>
      <c r="J2283" s="71">
        <v>0</v>
      </c>
      <c r="K2283" s="71">
        <v>1.6380000000000001</v>
      </c>
      <c r="L2283" s="71">
        <v>0.29499999999999998</v>
      </c>
      <c r="M2283" s="72">
        <v>3.3130000000000002</v>
      </c>
      <c r="N2283" s="23">
        <v>0.27354166666666674</v>
      </c>
      <c r="O2283" s="16">
        <v>85.095666666666673</v>
      </c>
      <c r="P2283" s="15">
        <v>90</v>
      </c>
      <c r="Q2283" s="15">
        <f>IFERROR(Table37[[#This Row],[Total]]/Table37[[#This Row],[Mins]]*Table37[[#This Row],[Adj mins]],0)</f>
        <v>3.5039387042818477</v>
      </c>
      <c r="R2283" s="15">
        <v>9</v>
      </c>
      <c r="S2283" s="16">
        <v>90</v>
      </c>
      <c r="T2283" s="17">
        <v>1.3999999999999999E-2</v>
      </c>
      <c r="U2283" s="16">
        <v>21</v>
      </c>
      <c r="V2283" s="71">
        <v>2.2999999999999998</v>
      </c>
      <c r="W2283" s="401" t="str">
        <f>IF(ISNA(MATCH($D2283,'My Squad'!$C$2:$C$16,0)),"","Yes")</f>
        <v/>
      </c>
    </row>
    <row r="2284" spans="1:23" ht="15.75" thickBot="1" x14ac:dyDescent="0.3">
      <c r="A2284" s="577">
        <v>219</v>
      </c>
      <c r="B2284" s="73">
        <v>14</v>
      </c>
      <c r="C2284" s="5" t="s">
        <v>91</v>
      </c>
      <c r="D2284" s="5" t="s">
        <v>174</v>
      </c>
      <c r="E2284" s="70" t="s">
        <v>14</v>
      </c>
      <c r="F2284" s="71">
        <v>4.8</v>
      </c>
      <c r="G2284" s="71">
        <v>0.40799999999999997</v>
      </c>
      <c r="H2284" s="71">
        <v>0.106</v>
      </c>
      <c r="I2284" s="71">
        <v>0.67966666666666664</v>
      </c>
      <c r="J2284" s="71">
        <v>0</v>
      </c>
      <c r="K2284" s="71">
        <v>1.6946666666666668</v>
      </c>
      <c r="L2284" s="71">
        <v>0.20100000000000001</v>
      </c>
      <c r="M2284" s="72">
        <v>3.0893333333333333</v>
      </c>
      <c r="N2284" s="23">
        <v>0.22694444444444445</v>
      </c>
      <c r="O2284" s="16">
        <v>85.688999999999993</v>
      </c>
      <c r="P2284" s="15">
        <v>90</v>
      </c>
      <c r="Q2284" s="15">
        <f>IFERROR(Table37[[#This Row],[Total]]/Table37[[#This Row],[Mins]]*Table37[[#This Row],[Adj mins]],0)</f>
        <v>3.2447572033749954</v>
      </c>
      <c r="R2284" s="15">
        <v>1.1000000000000001</v>
      </c>
      <c r="S2284" s="16">
        <v>48</v>
      </c>
      <c r="T2284" s="17">
        <v>6.9999999999999993E-3</v>
      </c>
      <c r="U2284" s="16">
        <v>3</v>
      </c>
      <c r="V2284" s="71">
        <v>1.5</v>
      </c>
      <c r="W2284" s="401" t="str">
        <f>IF(ISNA(MATCH($D2284,'My Squad'!$C$2:$C$16,0)),"","Yes")</f>
        <v/>
      </c>
    </row>
    <row r="2285" spans="1:23" ht="15.75" thickBot="1" x14ac:dyDescent="0.3">
      <c r="A2285" s="577">
        <v>228</v>
      </c>
      <c r="B2285" s="73">
        <v>14</v>
      </c>
      <c r="C2285" s="5" t="s">
        <v>91</v>
      </c>
      <c r="D2285" s="5" t="s">
        <v>260</v>
      </c>
      <c r="E2285" s="70" t="s">
        <v>14</v>
      </c>
      <c r="F2285" s="71">
        <v>4.2</v>
      </c>
      <c r="G2285" s="71">
        <v>3.2000000000000001E-2</v>
      </c>
      <c r="H2285" s="71">
        <v>4.0000000000000001E-3</v>
      </c>
      <c r="I2285" s="71">
        <v>5.4666666666666669E-2</v>
      </c>
      <c r="J2285" s="71">
        <v>0</v>
      </c>
      <c r="K2285" s="71">
        <v>0.13733333333333334</v>
      </c>
      <c r="L2285" s="71">
        <v>8.0000000000000002E-3</v>
      </c>
      <c r="M2285" s="72">
        <v>0.23599999999999999</v>
      </c>
      <c r="N2285" s="23">
        <v>-0.42</v>
      </c>
      <c r="O2285" s="16">
        <v>6.63</v>
      </c>
      <c r="P2285" s="15">
        <v>90</v>
      </c>
      <c r="Q2285" s="15">
        <f>IFERROR(Table37[[#This Row],[Total]]/Table37[[#This Row],[Mins]]*Table37[[#This Row],[Adj mins]],0)</f>
        <v>3.2036199095022622</v>
      </c>
      <c r="R2285" s="15">
        <v>8</v>
      </c>
      <c r="S2285" s="16">
        <v>90</v>
      </c>
      <c r="T2285" s="17">
        <v>9.8000000000000004E-2</v>
      </c>
      <c r="U2285" s="16">
        <v>31</v>
      </c>
      <c r="V2285" s="71">
        <v>3.9</v>
      </c>
      <c r="W2285" s="401" t="str">
        <f>IF(ISNA(MATCH($D2285,'My Squad'!$C$2:$C$16,0)),"","Yes")</f>
        <v/>
      </c>
    </row>
    <row r="2286" spans="1:23" ht="15.75" thickBot="1" x14ac:dyDescent="0.3">
      <c r="A2286" s="577">
        <v>234</v>
      </c>
      <c r="B2286" s="73">
        <v>14</v>
      </c>
      <c r="C2286" s="5" t="s">
        <v>91</v>
      </c>
      <c r="D2286" s="5" t="s">
        <v>253</v>
      </c>
      <c r="E2286" s="70" t="s">
        <v>14</v>
      </c>
      <c r="F2286" s="71">
        <v>4.4000000000000004</v>
      </c>
      <c r="G2286" s="71">
        <v>0.02</v>
      </c>
      <c r="H2286" s="71">
        <v>1.4E-2</v>
      </c>
      <c r="I2286" s="71">
        <v>3.9999999999999994E-2</v>
      </c>
      <c r="J2286" s="71">
        <v>0</v>
      </c>
      <c r="K2286" s="71">
        <v>0.10733333333333334</v>
      </c>
      <c r="L2286" s="71">
        <v>1.3666666666666667E-2</v>
      </c>
      <c r="M2286" s="72">
        <v>0.19500000000000001</v>
      </c>
      <c r="N2286" s="23">
        <v>-0.41022727272727266</v>
      </c>
      <c r="O2286" s="16">
        <v>5.5726666666666667</v>
      </c>
      <c r="P2286" s="15">
        <v>90</v>
      </c>
      <c r="Q2286" s="15">
        <f>IFERROR(Table37[[#This Row],[Total]]/Table37[[#This Row],[Mins]]*Table37[[#This Row],[Adj mins]],0)</f>
        <v>3.1493001555209954</v>
      </c>
      <c r="R2286" s="15">
        <v>0</v>
      </c>
      <c r="S2286" s="16">
        <v>0</v>
      </c>
      <c r="T2286" s="17">
        <v>0</v>
      </c>
      <c r="U2286" s="16">
        <v>0</v>
      </c>
      <c r="V2286" s="71">
        <v>0</v>
      </c>
      <c r="W2286" s="401" t="str">
        <f>IF(ISNA(MATCH($D2286,'My Squad'!$C$2:$C$16,0)),"","Yes")</f>
        <v/>
      </c>
    </row>
    <row r="2287" spans="1:23" ht="15.75" thickBot="1" x14ac:dyDescent="0.3">
      <c r="A2287" s="577">
        <v>221</v>
      </c>
      <c r="B2287" s="73">
        <v>14</v>
      </c>
      <c r="C2287" s="5" t="s">
        <v>91</v>
      </c>
      <c r="D2287" s="5" t="s">
        <v>273</v>
      </c>
      <c r="E2287" s="70" t="s">
        <v>14</v>
      </c>
      <c r="F2287" s="71">
        <v>4.3</v>
      </c>
      <c r="G2287" s="71">
        <v>1.4E-2</v>
      </c>
      <c r="H2287" s="71">
        <v>1.4999999999999999E-2</v>
      </c>
      <c r="I2287" s="71">
        <v>3.4000000000000002E-2</v>
      </c>
      <c r="J2287" s="71">
        <v>0</v>
      </c>
      <c r="K2287" s="71">
        <v>9.0666666666666673E-2</v>
      </c>
      <c r="L2287" s="71">
        <v>1.6666666666666666E-2</v>
      </c>
      <c r="M2287" s="72">
        <v>0.17033333333333334</v>
      </c>
      <c r="N2287" s="23">
        <v>-0.42550387596899231</v>
      </c>
      <c r="O2287" s="16">
        <v>4.29</v>
      </c>
      <c r="P2287" s="15">
        <v>90</v>
      </c>
      <c r="Q2287" s="15">
        <f>IFERROR(Table37[[#This Row],[Total]]/Table37[[#This Row],[Mins]]*Table37[[#This Row],[Adj mins]],0)</f>
        <v>3.5734265734265738</v>
      </c>
      <c r="R2287" s="15">
        <v>1</v>
      </c>
      <c r="S2287" s="16">
        <v>90</v>
      </c>
      <c r="T2287" s="17">
        <v>0</v>
      </c>
      <c r="U2287" s="16">
        <v>1</v>
      </c>
      <c r="V2287" s="71">
        <v>1</v>
      </c>
      <c r="W2287" s="401" t="str">
        <f>IF(ISNA(MATCH($D2287,'My Squad'!$C$2:$C$16,0)),"","Yes")</f>
        <v/>
      </c>
    </row>
    <row r="2288" spans="1:23" ht="15.75" thickBot="1" x14ac:dyDescent="0.3">
      <c r="A2288" s="577">
        <v>231</v>
      </c>
      <c r="B2288" s="73">
        <v>14</v>
      </c>
      <c r="C2288" s="5" t="s">
        <v>91</v>
      </c>
      <c r="D2288" s="5" t="s">
        <v>155</v>
      </c>
      <c r="E2288" s="70" t="s">
        <v>14</v>
      </c>
      <c r="F2288" s="71">
        <v>4.3</v>
      </c>
      <c r="G2288" s="71">
        <v>0.112</v>
      </c>
      <c r="H2288" s="71">
        <v>0.221</v>
      </c>
      <c r="I2288" s="71">
        <v>0.69866666666666666</v>
      </c>
      <c r="J2288" s="71">
        <v>0</v>
      </c>
      <c r="K2288" s="71">
        <v>1.8753333333333333</v>
      </c>
      <c r="L2288" s="71">
        <v>0.21866666666666668</v>
      </c>
      <c r="M2288" s="72">
        <v>3.1256666666666666</v>
      </c>
      <c r="N2288" s="23">
        <v>0.26178294573643413</v>
      </c>
      <c r="O2288" s="16">
        <v>88.433666666666667</v>
      </c>
      <c r="P2288" s="15">
        <v>90</v>
      </c>
      <c r="Q2288" s="15">
        <f>IFERROR(Table37[[#This Row],[Total]]/Table37[[#This Row],[Mins]]*Table37[[#This Row],[Adj mins]],0)</f>
        <v>3.1810283413933607</v>
      </c>
      <c r="R2288" s="15">
        <v>6.3</v>
      </c>
      <c r="S2288" s="16">
        <v>81</v>
      </c>
      <c r="T2288" s="17">
        <v>4.2000000000000003E-2</v>
      </c>
      <c r="U2288" s="16">
        <v>14</v>
      </c>
      <c r="V2288" s="71">
        <v>2</v>
      </c>
      <c r="W2288" s="401" t="str">
        <f>IF(ISNA(MATCH($D2288,'My Squad'!$C$2:$C$16,0)),"","Yes")</f>
        <v/>
      </c>
    </row>
    <row r="2289" spans="1:23" ht="15.75" thickBot="1" x14ac:dyDescent="0.3">
      <c r="A2289" s="577">
        <v>582</v>
      </c>
      <c r="B2289" s="73">
        <v>14</v>
      </c>
      <c r="C2289" s="5" t="s">
        <v>91</v>
      </c>
      <c r="D2289" s="5" t="s">
        <v>1059</v>
      </c>
      <c r="E2289" s="70" t="s">
        <v>14</v>
      </c>
      <c r="F2289" s="71">
        <v>4.7</v>
      </c>
      <c r="G2289" s="71">
        <v>2E-3</v>
      </c>
      <c r="H2289" s="71">
        <v>3.0000000000000001E-3</v>
      </c>
      <c r="I2289" s="71">
        <v>6.666666666666661E-4</v>
      </c>
      <c r="J2289" s="71">
        <v>0</v>
      </c>
      <c r="K2289" s="71">
        <v>0.03</v>
      </c>
      <c r="L2289" s="71">
        <v>2E-3</v>
      </c>
      <c r="M2289" s="72">
        <v>3.7666666666666668E-2</v>
      </c>
      <c r="N2289" s="23">
        <v>-0.41751773049645385</v>
      </c>
      <c r="O2289" s="16">
        <v>1.5</v>
      </c>
      <c r="P2289" s="15">
        <v>90</v>
      </c>
      <c r="Q2289" s="15">
        <f>IFERROR(Table37[[#This Row],[Total]]/Table37[[#This Row],[Mins]]*Table37[[#This Row],[Adj mins]],0)</f>
        <v>2.2600000000000002</v>
      </c>
      <c r="R2289" s="15">
        <v>0.3</v>
      </c>
      <c r="S2289" s="16">
        <v>27</v>
      </c>
      <c r="T2289" s="17">
        <v>2E-3</v>
      </c>
      <c r="U2289" s="16">
        <v>0</v>
      </c>
      <c r="V2289" s="71">
        <v>0</v>
      </c>
      <c r="W2289" s="401" t="str">
        <f>IF(ISNA(MATCH($D2289,'My Squad'!$C$2:$C$16,0)),"","Yes")</f>
        <v/>
      </c>
    </row>
    <row r="2290" spans="1:23" ht="15.75" thickBot="1" x14ac:dyDescent="0.3">
      <c r="A2290" s="577">
        <v>627</v>
      </c>
      <c r="B2290" s="73">
        <v>14</v>
      </c>
      <c r="C2290" s="5" t="s">
        <v>91</v>
      </c>
      <c r="D2290" s="5" t="s">
        <v>1516</v>
      </c>
      <c r="E2290" s="70" t="s">
        <v>14</v>
      </c>
      <c r="F2290" s="71">
        <v>4</v>
      </c>
      <c r="G2290" s="71">
        <v>2E-3</v>
      </c>
      <c r="H2290" s="71">
        <v>3.0000000000000001E-3</v>
      </c>
      <c r="I2290" s="71">
        <v>2.6666666666666661E-3</v>
      </c>
      <c r="J2290" s="71">
        <v>0</v>
      </c>
      <c r="K2290" s="71">
        <v>2.6000000000000002E-2</v>
      </c>
      <c r="L2290" s="71">
        <v>2.3333333333333335E-3</v>
      </c>
      <c r="M2290" s="72">
        <v>3.5999999999999997E-2</v>
      </c>
      <c r="N2290" s="23">
        <v>-0.49099999999999999</v>
      </c>
      <c r="O2290" s="16">
        <v>1.357</v>
      </c>
      <c r="P2290" s="15">
        <v>90</v>
      </c>
      <c r="Q2290" s="15">
        <f>IFERROR(Table37[[#This Row],[Total]]/Table37[[#This Row],[Mins]]*Table37[[#This Row],[Adj mins]],0)</f>
        <v>2.3876197494473099</v>
      </c>
      <c r="R2290" s="15">
        <v>1</v>
      </c>
      <c r="S2290" s="16">
        <v>90</v>
      </c>
      <c r="T2290" s="17">
        <v>1E-3</v>
      </c>
      <c r="U2290" s="16">
        <v>0</v>
      </c>
      <c r="V2290" s="71">
        <v>0</v>
      </c>
      <c r="W2290" s="401" t="str">
        <f>IF(ISNA(MATCH($D2290,'My Squad'!$C$2:$C$16,0)),"","Yes")</f>
        <v/>
      </c>
    </row>
    <row r="2291" spans="1:23" ht="15.75" thickBot="1" x14ac:dyDescent="0.3">
      <c r="A2291" s="577">
        <v>651</v>
      </c>
      <c r="B2291" s="73">
        <v>14</v>
      </c>
      <c r="C2291" s="5" t="s">
        <v>91</v>
      </c>
      <c r="D2291" s="5" t="s">
        <v>1517</v>
      </c>
      <c r="E2291" s="70" t="s">
        <v>13</v>
      </c>
      <c r="F2291" s="71">
        <v>5</v>
      </c>
      <c r="G2291" s="71">
        <v>8.3333333333333329E-2</v>
      </c>
      <c r="H2291" s="71">
        <v>4.8000000000000001E-2</v>
      </c>
      <c r="I2291" s="71">
        <v>9.3666666666666662E-2</v>
      </c>
      <c r="J2291" s="71">
        <v>0</v>
      </c>
      <c r="K2291" s="71">
        <v>0.58366666666666656</v>
      </c>
      <c r="L2291" s="71">
        <v>2.7333333333333334E-2</v>
      </c>
      <c r="M2291" s="72">
        <v>0.83599999999999997</v>
      </c>
      <c r="N2291" s="23">
        <v>-0.23280000000000003</v>
      </c>
      <c r="O2291" s="16">
        <v>29.381333333333334</v>
      </c>
      <c r="P2291" s="15">
        <v>90</v>
      </c>
      <c r="Q2291" s="15">
        <f>IFERROR(Table37[[#This Row],[Total]]/Table37[[#This Row],[Mins]]*Table37[[#This Row],[Adj mins]],0)</f>
        <v>2.5608095843165728</v>
      </c>
      <c r="R2291" s="15">
        <v>3.1</v>
      </c>
      <c r="S2291" s="16">
        <v>46</v>
      </c>
      <c r="T2291" s="17">
        <v>0</v>
      </c>
      <c r="U2291" s="16">
        <v>8</v>
      </c>
      <c r="V2291" s="71">
        <v>1.3</v>
      </c>
      <c r="W2291" s="401" t="str">
        <f>IF(ISNA(MATCH($D2291,'My Squad'!$C$2:$C$16,0)),"","Yes")</f>
        <v/>
      </c>
    </row>
    <row r="2292" spans="1:23" ht="15.75" thickBot="1" x14ac:dyDescent="0.3">
      <c r="A2292" s="577">
        <v>603</v>
      </c>
      <c r="B2292" s="73">
        <v>14</v>
      </c>
      <c r="C2292" s="5" t="s">
        <v>91</v>
      </c>
      <c r="D2292" s="5" t="s">
        <v>1518</v>
      </c>
      <c r="E2292" s="70" t="s">
        <v>13</v>
      </c>
      <c r="F2292" s="71">
        <v>4.5</v>
      </c>
      <c r="G2292" s="71">
        <v>4.8333333333333332E-2</v>
      </c>
      <c r="H2292" s="71">
        <v>4.2000000000000003E-2</v>
      </c>
      <c r="I2292" s="71">
        <v>0.02</v>
      </c>
      <c r="J2292" s="71">
        <v>0</v>
      </c>
      <c r="K2292" s="71">
        <v>0.13166666666666665</v>
      </c>
      <c r="L2292" s="71">
        <v>1.7000000000000001E-2</v>
      </c>
      <c r="M2292" s="72">
        <v>0.25900000000000001</v>
      </c>
      <c r="N2292" s="23">
        <v>-0.38688888888888889</v>
      </c>
      <c r="O2292" s="16">
        <v>6.5586666666666664</v>
      </c>
      <c r="P2292" s="15">
        <v>90</v>
      </c>
      <c r="Q2292" s="15">
        <f>IFERROR(Table37[[#This Row],[Total]]/Table37[[#This Row],[Mins]]*Table37[[#This Row],[Adj mins]],0)</f>
        <v>3.5540760317137634</v>
      </c>
      <c r="R2292" s="15">
        <v>0</v>
      </c>
      <c r="S2292" s="16">
        <v>1</v>
      </c>
      <c r="T2292" s="17">
        <v>2E-3</v>
      </c>
      <c r="U2292" s="16">
        <v>1</v>
      </c>
      <c r="V2292" s="71">
        <v>1</v>
      </c>
      <c r="W2292" s="401" t="str">
        <f>IF(ISNA(MATCH($D2292,'My Squad'!$C$2:$C$16,0)),"","Yes")</f>
        <v/>
      </c>
    </row>
    <row r="2293" spans="1:23" ht="15.75" thickBot="1" x14ac:dyDescent="0.3">
      <c r="A2293" s="577">
        <v>577</v>
      </c>
      <c r="B2293" s="73">
        <v>14</v>
      </c>
      <c r="C2293" s="5" t="s">
        <v>91</v>
      </c>
      <c r="D2293" s="5" t="s">
        <v>1060</v>
      </c>
      <c r="E2293" s="70" t="s">
        <v>13</v>
      </c>
      <c r="F2293" s="71">
        <v>5.2</v>
      </c>
      <c r="G2293" s="71">
        <v>0.78500000000000003</v>
      </c>
      <c r="H2293" s="71">
        <v>0.42699999999999999</v>
      </c>
      <c r="I2293" s="71">
        <v>0.23599999999999999</v>
      </c>
      <c r="J2293" s="71">
        <v>0</v>
      </c>
      <c r="K2293" s="71">
        <v>1.5366666666666666</v>
      </c>
      <c r="L2293" s="71">
        <v>0.27733333333333332</v>
      </c>
      <c r="M2293" s="72">
        <v>3.262</v>
      </c>
      <c r="N2293" s="23">
        <v>0.24269230769230768</v>
      </c>
      <c r="O2293" s="16">
        <v>77.763666666666666</v>
      </c>
      <c r="P2293" s="15">
        <v>90</v>
      </c>
      <c r="Q2293" s="15">
        <f>IFERROR(Table37[[#This Row],[Total]]/Table37[[#This Row],[Mins]]*Table37[[#This Row],[Adj mins]],0)</f>
        <v>3.775284944554226</v>
      </c>
      <c r="R2293" s="15">
        <v>1.9</v>
      </c>
      <c r="S2293" s="16">
        <v>34</v>
      </c>
      <c r="T2293" s="17">
        <v>1E-3</v>
      </c>
      <c r="U2293" s="16">
        <v>7</v>
      </c>
      <c r="V2293" s="71">
        <v>1.4</v>
      </c>
      <c r="W2293" s="401" t="str">
        <f>IF(ISNA(MATCH($D2293,'My Squad'!$C$2:$C$16,0)),"","Yes")</f>
        <v/>
      </c>
    </row>
    <row r="2294" spans="1:23" ht="15.75" thickBot="1" x14ac:dyDescent="0.3">
      <c r="A2294" s="577">
        <v>217</v>
      </c>
      <c r="B2294" s="73">
        <v>14</v>
      </c>
      <c r="C2294" s="5" t="s">
        <v>91</v>
      </c>
      <c r="D2294" s="5" t="s">
        <v>98</v>
      </c>
      <c r="E2294" s="70" t="s">
        <v>13</v>
      </c>
      <c r="F2294" s="71">
        <v>5.2</v>
      </c>
      <c r="G2294" s="71">
        <v>0.59333333333333338</v>
      </c>
      <c r="H2294" s="71">
        <v>0.28899999999999998</v>
      </c>
      <c r="I2294" s="71">
        <v>0.22600000000000001</v>
      </c>
      <c r="J2294" s="71">
        <v>0</v>
      </c>
      <c r="K2294" s="71">
        <v>1.4716666666666667</v>
      </c>
      <c r="L2294" s="71">
        <v>0.161</v>
      </c>
      <c r="M2294" s="72">
        <v>2.7410000000000001</v>
      </c>
      <c r="N2294" s="23">
        <v>0.14250000000000002</v>
      </c>
      <c r="O2294" s="16">
        <v>74.059333333333328</v>
      </c>
      <c r="P2294" s="15">
        <v>90</v>
      </c>
      <c r="Q2294" s="15">
        <f>IFERROR(Table37[[#This Row],[Total]]/Table37[[#This Row],[Mins]]*Table37[[#This Row],[Adj mins]],0)</f>
        <v>3.330977864595055</v>
      </c>
      <c r="R2294" s="15">
        <v>6.3</v>
      </c>
      <c r="S2294" s="16">
        <v>71</v>
      </c>
      <c r="T2294" s="17">
        <v>2E-3</v>
      </c>
      <c r="U2294" s="16">
        <v>16</v>
      </c>
      <c r="V2294" s="71">
        <v>2</v>
      </c>
      <c r="W2294" s="401" t="str">
        <f>IF(ISNA(MATCH($D2294,'My Squad'!$C$2:$C$16,0)),"","Yes")</f>
        <v/>
      </c>
    </row>
    <row r="2295" spans="1:23" ht="15.75" thickBot="1" x14ac:dyDescent="0.3">
      <c r="A2295" s="577">
        <v>226</v>
      </c>
      <c r="B2295" s="73">
        <v>14</v>
      </c>
      <c r="C2295" s="5" t="s">
        <v>91</v>
      </c>
      <c r="D2295" s="5" t="s">
        <v>298</v>
      </c>
      <c r="E2295" s="70" t="s">
        <v>13</v>
      </c>
      <c r="F2295" s="71">
        <v>4.5</v>
      </c>
      <c r="G2295" s="71">
        <v>0</v>
      </c>
      <c r="H2295" s="71">
        <v>0</v>
      </c>
      <c r="I2295" s="71">
        <v>0</v>
      </c>
      <c r="J2295" s="71">
        <v>0</v>
      </c>
      <c r="K2295" s="71">
        <v>0</v>
      </c>
      <c r="L2295" s="71">
        <v>0</v>
      </c>
      <c r="M2295" s="72">
        <v>0</v>
      </c>
      <c r="N2295" s="23">
        <v>-0.44444444444444442</v>
      </c>
      <c r="O2295" s="16">
        <v>0</v>
      </c>
      <c r="P2295" s="15">
        <v>90</v>
      </c>
      <c r="Q2295" s="15">
        <f>IFERROR(Table37[[#This Row],[Total]]/Table37[[#This Row],[Mins]]*Table37[[#This Row],[Adj mins]],0)</f>
        <v>0</v>
      </c>
      <c r="R2295" s="15">
        <v>4.3</v>
      </c>
      <c r="S2295" s="16">
        <v>64</v>
      </c>
      <c r="T2295" s="17">
        <v>8.0000000000000002E-3</v>
      </c>
      <c r="U2295" s="16">
        <v>8</v>
      </c>
      <c r="V2295" s="71">
        <v>1.3</v>
      </c>
      <c r="W2295" s="401" t="str">
        <f>IF(ISNA(MATCH($D2295,'My Squad'!$C$2:$C$16,0)),"","Yes")</f>
        <v/>
      </c>
    </row>
    <row r="2296" spans="1:23" ht="15.75" thickBot="1" x14ac:dyDescent="0.3">
      <c r="A2296" s="577">
        <v>230</v>
      </c>
      <c r="B2296" s="73">
        <v>14</v>
      </c>
      <c r="C2296" s="5" t="s">
        <v>91</v>
      </c>
      <c r="D2296" s="5" t="s">
        <v>92</v>
      </c>
      <c r="E2296" s="70" t="s">
        <v>13</v>
      </c>
      <c r="F2296" s="71">
        <v>5.8</v>
      </c>
      <c r="G2296" s="71">
        <v>0.48166666666666669</v>
      </c>
      <c r="H2296" s="71">
        <v>0.81799999999999995</v>
      </c>
      <c r="I2296" s="71">
        <v>0.21233333333333335</v>
      </c>
      <c r="J2296" s="71">
        <v>0</v>
      </c>
      <c r="K2296" s="71">
        <v>1.4716666666666665</v>
      </c>
      <c r="L2296" s="71">
        <v>0.32166666666666666</v>
      </c>
      <c r="M2296" s="72">
        <v>3.3053333333333335</v>
      </c>
      <c r="N2296" s="23">
        <v>0.22505747126436784</v>
      </c>
      <c r="O2296" s="16">
        <v>69.570999999999998</v>
      </c>
      <c r="P2296" s="15">
        <v>90</v>
      </c>
      <c r="Q2296" s="15">
        <f>IFERROR(Table37[[#This Row],[Total]]/Table37[[#This Row],[Mins]]*Table37[[#This Row],[Adj mins]],0)</f>
        <v>4.2759195641862267</v>
      </c>
      <c r="R2296" s="15">
        <v>8.9</v>
      </c>
      <c r="S2296" s="16">
        <v>89</v>
      </c>
      <c r="T2296" s="17">
        <v>0.129</v>
      </c>
      <c r="U2296" s="16">
        <v>49</v>
      </c>
      <c r="V2296" s="71">
        <v>5.4</v>
      </c>
      <c r="W2296" s="401" t="str">
        <f>IF(ISNA(MATCH($D2296,'My Squad'!$C$2:$C$16,0)),"","Yes")</f>
        <v/>
      </c>
    </row>
    <row r="2297" spans="1:23" ht="15.75" thickBot="1" x14ac:dyDescent="0.3">
      <c r="A2297" s="577">
        <v>222</v>
      </c>
      <c r="B2297" s="73">
        <v>14</v>
      </c>
      <c r="C2297" s="5" t="s">
        <v>91</v>
      </c>
      <c r="D2297" s="5" t="s">
        <v>162</v>
      </c>
      <c r="E2297" s="70" t="s">
        <v>13</v>
      </c>
      <c r="F2297" s="71">
        <v>4.9000000000000004</v>
      </c>
      <c r="G2297" s="71">
        <v>0.10666666666666667</v>
      </c>
      <c r="H2297" s="71">
        <v>1.4E-2</v>
      </c>
      <c r="I2297" s="71">
        <v>5.2666666666666667E-2</v>
      </c>
      <c r="J2297" s="71">
        <v>0</v>
      </c>
      <c r="K2297" s="71">
        <v>0.31933333333333336</v>
      </c>
      <c r="L2297" s="71">
        <v>3.2666666666666663E-2</v>
      </c>
      <c r="M2297" s="72">
        <v>0.52533333333333332</v>
      </c>
      <c r="N2297" s="23">
        <v>-0.30095238095238097</v>
      </c>
      <c r="O2297" s="16">
        <v>16.251999999999999</v>
      </c>
      <c r="P2297" s="15">
        <v>90</v>
      </c>
      <c r="Q2297" s="15">
        <f>IFERROR(Table37[[#This Row],[Total]]/Table37[[#This Row],[Mins]]*Table37[[#This Row],[Adj mins]],0)</f>
        <v>2.9091804085650996</v>
      </c>
      <c r="R2297" s="15">
        <v>6.2</v>
      </c>
      <c r="S2297" s="16">
        <v>69</v>
      </c>
      <c r="T2297" s="17">
        <v>1E-3</v>
      </c>
      <c r="U2297" s="16">
        <v>15</v>
      </c>
      <c r="V2297" s="71">
        <v>1.9</v>
      </c>
      <c r="W2297" s="401" t="str">
        <f>IF(ISNA(MATCH($D2297,'My Squad'!$C$2:$C$16,0)),"","Yes")</f>
        <v/>
      </c>
    </row>
    <row r="2298" spans="1:23" ht="15.75" thickBot="1" x14ac:dyDescent="0.3">
      <c r="A2298" s="577">
        <v>224</v>
      </c>
      <c r="B2298" s="73">
        <v>14</v>
      </c>
      <c r="C2298" s="5" t="s">
        <v>91</v>
      </c>
      <c r="D2298" s="5" t="s">
        <v>103</v>
      </c>
      <c r="E2298" s="70" t="s">
        <v>13</v>
      </c>
      <c r="F2298" s="71">
        <v>5.3</v>
      </c>
      <c r="G2298" s="71">
        <v>0.96</v>
      </c>
      <c r="H2298" s="71">
        <v>0.58599999999999997</v>
      </c>
      <c r="I2298" s="71">
        <v>0.26533333333333331</v>
      </c>
      <c r="J2298" s="71">
        <v>0</v>
      </c>
      <c r="K2298" s="71">
        <v>1.8566666666666667</v>
      </c>
      <c r="L2298" s="71">
        <v>0.27066666666666667</v>
      </c>
      <c r="M2298" s="72">
        <v>3.9386666666666668</v>
      </c>
      <c r="N2298" s="23">
        <v>0.3657861635220126</v>
      </c>
      <c r="O2298" s="16">
        <v>86.775999999999996</v>
      </c>
      <c r="P2298" s="15">
        <v>90</v>
      </c>
      <c r="Q2298" s="15">
        <f>IFERROR(Table37[[#This Row],[Total]]/Table37[[#This Row],[Mins]]*Table37[[#This Row],[Adj mins]],0)</f>
        <v>4.0850004609569472</v>
      </c>
      <c r="R2298" s="15">
        <v>6.6</v>
      </c>
      <c r="S2298" s="16">
        <v>66</v>
      </c>
      <c r="T2298" s="17">
        <v>1E-3</v>
      </c>
      <c r="U2298" s="16">
        <v>20</v>
      </c>
      <c r="V2298" s="71">
        <v>2.2000000000000002</v>
      </c>
      <c r="W2298" s="401" t="str">
        <f>IF(ISNA(MATCH($D2298,'My Squad'!$C$2:$C$16,0)),"","Yes")</f>
        <v/>
      </c>
    </row>
    <row r="2299" spans="1:23" ht="15.75" thickBot="1" x14ac:dyDescent="0.3">
      <c r="A2299" s="577">
        <v>223</v>
      </c>
      <c r="B2299" s="73">
        <v>14</v>
      </c>
      <c r="C2299" s="5" t="s">
        <v>91</v>
      </c>
      <c r="D2299" s="5" t="s">
        <v>331</v>
      </c>
      <c r="E2299" s="70" t="s">
        <v>13</v>
      </c>
      <c r="F2299" s="71">
        <v>5</v>
      </c>
      <c r="G2299" s="71">
        <v>0</v>
      </c>
      <c r="H2299" s="71">
        <v>0</v>
      </c>
      <c r="I2299" s="71">
        <v>0</v>
      </c>
      <c r="J2299" s="71">
        <v>0</v>
      </c>
      <c r="K2299" s="71">
        <v>0</v>
      </c>
      <c r="L2299" s="71">
        <v>0</v>
      </c>
      <c r="M2299" s="72">
        <v>0</v>
      </c>
      <c r="N2299" s="23">
        <v>-0.4</v>
      </c>
      <c r="O2299" s="16">
        <v>0</v>
      </c>
      <c r="P2299" s="15">
        <v>90</v>
      </c>
      <c r="Q2299" s="15">
        <f>IFERROR(Table37[[#This Row],[Total]]/Table37[[#This Row],[Mins]]*Table37[[#This Row],[Adj mins]],0)</f>
        <v>0</v>
      </c>
      <c r="R2299" s="15">
        <v>2.8</v>
      </c>
      <c r="S2299" s="16">
        <v>63</v>
      </c>
      <c r="T2299" s="17">
        <v>0</v>
      </c>
      <c r="U2299" s="16">
        <v>7</v>
      </c>
      <c r="V2299" s="71">
        <v>1.8</v>
      </c>
      <c r="W2299" s="401" t="str">
        <f>IF(ISNA(MATCH($D2299,'My Squad'!$C$2:$C$16,0)),"","Yes")</f>
        <v/>
      </c>
    </row>
    <row r="2300" spans="1:23" ht="15.75" thickBot="1" x14ac:dyDescent="0.3">
      <c r="A2300" s="577">
        <v>232</v>
      </c>
      <c r="B2300" s="73">
        <v>14</v>
      </c>
      <c r="C2300" s="5" t="s">
        <v>91</v>
      </c>
      <c r="D2300" s="5" t="s">
        <v>615</v>
      </c>
      <c r="E2300" s="70" t="s">
        <v>15</v>
      </c>
      <c r="F2300" s="71">
        <v>5.4</v>
      </c>
      <c r="G2300" s="71">
        <v>0.5013333333333333</v>
      </c>
      <c r="H2300" s="71">
        <v>0.28999999999999998</v>
      </c>
      <c r="I2300" s="71">
        <v>0</v>
      </c>
      <c r="J2300" s="71">
        <v>0</v>
      </c>
      <c r="K2300" s="71">
        <v>1.8183333333333334</v>
      </c>
      <c r="L2300" s="71">
        <v>0.22966666666666666</v>
      </c>
      <c r="M2300" s="72">
        <v>2.8393333333333333</v>
      </c>
      <c r="N2300" s="23">
        <v>0.15543209876543207</v>
      </c>
      <c r="O2300" s="16">
        <v>88.352000000000004</v>
      </c>
      <c r="P2300" s="15">
        <v>90</v>
      </c>
      <c r="Q2300" s="15">
        <f>IFERROR(Table37[[#This Row],[Total]]/Table37[[#This Row],[Mins]]*Table37[[#This Row],[Adj mins]],0)</f>
        <v>2.8922944585295181</v>
      </c>
      <c r="R2300" s="15">
        <v>7.3</v>
      </c>
      <c r="S2300" s="16">
        <v>73</v>
      </c>
      <c r="T2300" s="17">
        <v>1.3999999999999999E-2</v>
      </c>
      <c r="U2300" s="16">
        <v>29</v>
      </c>
      <c r="V2300" s="71">
        <v>3.2</v>
      </c>
      <c r="W2300" s="401" t="str">
        <f>IF(ISNA(MATCH($D2300,'My Squad'!$C$2:$C$16,0)),"","Yes")</f>
        <v/>
      </c>
    </row>
    <row r="2301" spans="1:23" ht="15.75" thickBot="1" x14ac:dyDescent="0.3">
      <c r="A2301" s="577">
        <v>218</v>
      </c>
      <c r="B2301" s="73">
        <v>14</v>
      </c>
      <c r="C2301" s="5" t="s">
        <v>91</v>
      </c>
      <c r="D2301" s="5" t="s">
        <v>229</v>
      </c>
      <c r="E2301" s="70" t="s">
        <v>15</v>
      </c>
      <c r="F2301" s="71">
        <v>5</v>
      </c>
      <c r="G2301" s="71">
        <v>0.23733333333333334</v>
      </c>
      <c r="H2301" s="71">
        <v>1.4999999999999999E-2</v>
      </c>
      <c r="I2301" s="71">
        <v>0</v>
      </c>
      <c r="J2301" s="71">
        <v>0</v>
      </c>
      <c r="K2301" s="71">
        <v>0.15633333333333332</v>
      </c>
      <c r="L2301" s="71">
        <v>7.5999999999999998E-2</v>
      </c>
      <c r="M2301" s="72">
        <v>0.48466666666666669</v>
      </c>
      <c r="N2301" s="23">
        <v>-0.30306666666666671</v>
      </c>
      <c r="O2301" s="16">
        <v>8.2516666666666669</v>
      </c>
      <c r="P2301" s="15">
        <v>90</v>
      </c>
      <c r="Q2301" s="15">
        <f>IFERROR(Table37[[#This Row],[Total]]/Table37[[#This Row],[Mins]]*Table37[[#This Row],[Adj mins]],0)</f>
        <v>5.2862048071096748</v>
      </c>
      <c r="R2301" s="15">
        <v>0.6</v>
      </c>
      <c r="S2301" s="16">
        <v>11</v>
      </c>
      <c r="T2301" s="17">
        <v>6.0000000000000001E-3</v>
      </c>
      <c r="U2301" s="16">
        <v>11</v>
      </c>
      <c r="V2301" s="71">
        <v>2.2000000000000002</v>
      </c>
      <c r="W2301" s="401" t="str">
        <f>IF(ISNA(MATCH($D2301,'My Squad'!$C$2:$C$16,0)),"","Yes")</f>
        <v/>
      </c>
    </row>
    <row r="2302" spans="1:23" ht="15.75" thickBot="1" x14ac:dyDescent="0.3">
      <c r="A2302" s="577">
        <v>220</v>
      </c>
      <c r="B2302" s="73">
        <v>14</v>
      </c>
      <c r="C2302" s="5" t="s">
        <v>91</v>
      </c>
      <c r="D2302" s="5" t="s">
        <v>129</v>
      </c>
      <c r="E2302" s="70" t="s">
        <v>15</v>
      </c>
      <c r="F2302" s="71">
        <v>6</v>
      </c>
      <c r="G2302" s="71">
        <v>1.7106666666666666</v>
      </c>
      <c r="H2302" s="71">
        <v>0.185</v>
      </c>
      <c r="I2302" s="71">
        <v>0</v>
      </c>
      <c r="J2302" s="71">
        <v>0</v>
      </c>
      <c r="K2302" s="71">
        <v>1.5569999999999999</v>
      </c>
      <c r="L2302" s="71">
        <v>0.628</v>
      </c>
      <c r="M2302" s="72">
        <v>4.0806666666666667</v>
      </c>
      <c r="N2302" s="23">
        <v>0.3467777777777778</v>
      </c>
      <c r="O2302" s="16">
        <v>76.882000000000005</v>
      </c>
      <c r="P2302" s="15">
        <v>90</v>
      </c>
      <c r="Q2302" s="15">
        <f>IFERROR(Table37[[#This Row],[Total]]/Table37[[#This Row],[Mins]]*Table37[[#This Row],[Adj mins]],0)</f>
        <v>4.776930881090502</v>
      </c>
      <c r="R2302" s="15">
        <v>8.5</v>
      </c>
      <c r="S2302" s="16">
        <v>85</v>
      </c>
      <c r="T2302" s="17">
        <v>5.4000000000000006E-2</v>
      </c>
      <c r="U2302" s="16">
        <v>31</v>
      </c>
      <c r="V2302" s="71">
        <v>3.4</v>
      </c>
      <c r="W2302" s="401" t="str">
        <f>IF(ISNA(MATCH($D2302,'My Squad'!$C$2:$C$16,0)),"","Yes")</f>
        <v>Yes</v>
      </c>
    </row>
    <row r="2303" spans="1:23" ht="15.75" thickBot="1" x14ac:dyDescent="0.3">
      <c r="A2303" s="577">
        <v>237</v>
      </c>
      <c r="B2303" s="73">
        <v>14</v>
      </c>
      <c r="C2303" s="5" t="s">
        <v>91</v>
      </c>
      <c r="D2303" s="5" t="s">
        <v>283</v>
      </c>
      <c r="E2303" s="70" t="s">
        <v>15</v>
      </c>
      <c r="F2303" s="71">
        <v>4.9000000000000004</v>
      </c>
      <c r="G2303" s="71">
        <v>2.5333333333333333E-2</v>
      </c>
      <c r="H2303" s="71">
        <v>4.0000000000000001E-3</v>
      </c>
      <c r="I2303" s="71">
        <v>0</v>
      </c>
      <c r="J2303" s="71">
        <v>0</v>
      </c>
      <c r="K2303" s="71">
        <v>2.1333333333333336E-2</v>
      </c>
      <c r="L2303" s="71">
        <v>1.0999999999999999E-2</v>
      </c>
      <c r="M2303" s="72">
        <v>6.1666666666666668E-2</v>
      </c>
      <c r="N2303" s="23">
        <v>-0.39557823129251696</v>
      </c>
      <c r="O2303" s="16">
        <v>1.02</v>
      </c>
      <c r="P2303" s="15">
        <v>90</v>
      </c>
      <c r="Q2303" s="15">
        <f>IFERROR(Table37[[#This Row],[Total]]/Table37[[#This Row],[Mins]]*Table37[[#This Row],[Adj mins]],0)</f>
        <v>5.4411764705882355</v>
      </c>
      <c r="R2303" s="15">
        <v>0</v>
      </c>
      <c r="S2303" s="16" t="s">
        <v>374</v>
      </c>
      <c r="T2303" s="17">
        <v>0</v>
      </c>
      <c r="U2303" s="16">
        <v>0</v>
      </c>
      <c r="V2303" s="71">
        <v>0</v>
      </c>
      <c r="W2303" s="401" t="str">
        <f>IF(ISNA(MATCH($D2303,'My Squad'!$C$2:$C$16,0)),"","Yes")</f>
        <v/>
      </c>
    </row>
    <row r="2304" spans="1:23" ht="15.75" thickBot="1" x14ac:dyDescent="0.3">
      <c r="A2304" s="577">
        <v>156</v>
      </c>
      <c r="B2304" s="73">
        <v>14</v>
      </c>
      <c r="C2304" s="5" t="s">
        <v>91</v>
      </c>
      <c r="D2304" s="5" t="s">
        <v>1519</v>
      </c>
      <c r="E2304" s="70" t="s">
        <v>15</v>
      </c>
      <c r="F2304" s="71">
        <v>5.4</v>
      </c>
      <c r="G2304" s="71">
        <v>6.6666666666666666E-2</v>
      </c>
      <c r="H2304" s="71">
        <v>0.01</v>
      </c>
      <c r="I2304" s="71">
        <v>0</v>
      </c>
      <c r="J2304" s="71">
        <v>0</v>
      </c>
      <c r="K2304" s="71">
        <v>7.2999999999999995E-2</v>
      </c>
      <c r="L2304" s="71">
        <v>2.3E-2</v>
      </c>
      <c r="M2304" s="72">
        <v>0.17266666666666666</v>
      </c>
      <c r="N2304" s="23">
        <v>-0.33839506172839501</v>
      </c>
      <c r="O2304" s="16">
        <v>3.5763333333333334</v>
      </c>
      <c r="P2304" s="15">
        <v>90</v>
      </c>
      <c r="Q2304" s="15">
        <f>IFERROR(Table37[[#This Row],[Total]]/Table37[[#This Row],[Mins]]*Table37[[#This Row],[Adj mins]],0)</f>
        <v>4.3452325473017055</v>
      </c>
      <c r="R2304" s="15">
        <v>0</v>
      </c>
      <c r="S2304" s="16" t="s">
        <v>374</v>
      </c>
      <c r="T2304" s="17">
        <v>1E-3</v>
      </c>
      <c r="U2304" s="16">
        <v>0</v>
      </c>
      <c r="V2304" s="71">
        <v>0</v>
      </c>
      <c r="W2304" s="401" t="str">
        <f>IF(ISNA(MATCH($D2304,'My Squad'!$C$2:$C$16,0)),"","Yes")</f>
        <v/>
      </c>
    </row>
    <row r="2305" spans="1:23" ht="15.75" thickBot="1" x14ac:dyDescent="0.3">
      <c r="A2305" s="577">
        <v>248</v>
      </c>
      <c r="B2305" s="73">
        <v>14</v>
      </c>
      <c r="C2305" s="5" t="s">
        <v>68</v>
      </c>
      <c r="D2305" s="5" t="s">
        <v>78</v>
      </c>
      <c r="E2305" s="70" t="s">
        <v>16</v>
      </c>
      <c r="F2305" s="71">
        <v>5</v>
      </c>
      <c r="G2305" s="71">
        <v>0</v>
      </c>
      <c r="H2305" s="71">
        <v>1.4999999999999999E-2</v>
      </c>
      <c r="I2305" s="71">
        <v>0.31633333333333336</v>
      </c>
      <c r="J2305" s="71">
        <v>0.59933333333333338</v>
      </c>
      <c r="K2305" s="71">
        <v>1.9643333333333333</v>
      </c>
      <c r="L2305" s="71">
        <v>0.20733333333333334</v>
      </c>
      <c r="M2305" s="72">
        <v>3.1023333333333332</v>
      </c>
      <c r="N2305" s="23">
        <v>0.22046666666666664</v>
      </c>
      <c r="O2305" s="16">
        <v>89.664333333333332</v>
      </c>
      <c r="P2305" s="15">
        <v>90</v>
      </c>
      <c r="Q2305" s="15">
        <f>IFERROR(Table37[[#This Row],[Total]]/Table37[[#This Row],[Mins]]*Table37[[#This Row],[Adj mins]],0)</f>
        <v>3.113947203087069</v>
      </c>
      <c r="R2305" s="15">
        <v>9</v>
      </c>
      <c r="S2305" s="16">
        <v>90</v>
      </c>
      <c r="T2305" s="17">
        <v>2.5000000000000001E-2</v>
      </c>
      <c r="U2305" s="16">
        <v>28</v>
      </c>
      <c r="V2305" s="71">
        <v>3.1</v>
      </c>
      <c r="W2305" s="401" t="str">
        <f>IF(ISNA(MATCH($D2305,'My Squad'!$C$2:$C$16,0)),"","Yes")</f>
        <v/>
      </c>
    </row>
    <row r="2306" spans="1:23" ht="15.75" thickBot="1" x14ac:dyDescent="0.3">
      <c r="A2306" s="577">
        <v>242</v>
      </c>
      <c r="B2306" s="73">
        <v>14</v>
      </c>
      <c r="C2306" s="5" t="s">
        <v>68</v>
      </c>
      <c r="D2306" s="5" t="s">
        <v>286</v>
      </c>
      <c r="E2306" s="70" t="s">
        <v>16</v>
      </c>
      <c r="F2306" s="71">
        <v>4</v>
      </c>
      <c r="G2306" s="71">
        <v>0</v>
      </c>
      <c r="H2306" s="71">
        <v>0</v>
      </c>
      <c r="I2306" s="71">
        <v>2.3333333333333331E-3</v>
      </c>
      <c r="J2306" s="71">
        <v>1E-3</v>
      </c>
      <c r="K2306" s="71">
        <v>4.3333333333333331E-3</v>
      </c>
      <c r="L2306" s="71">
        <v>1E-3</v>
      </c>
      <c r="M2306" s="72">
        <v>8.6666666666666663E-3</v>
      </c>
      <c r="N2306" s="23">
        <v>-0.49783333333333335</v>
      </c>
      <c r="O2306" s="16">
        <v>0.12</v>
      </c>
      <c r="P2306" s="15">
        <v>90</v>
      </c>
      <c r="Q2306" s="15">
        <f>IFERROR(Table37[[#This Row],[Total]]/Table37[[#This Row],[Mins]]*Table37[[#This Row],[Adj mins]],0)</f>
        <v>6.4999999999999991</v>
      </c>
      <c r="R2306" s="15">
        <v>0</v>
      </c>
      <c r="S2306" s="16">
        <v>0</v>
      </c>
      <c r="T2306" s="17">
        <v>5.0000000000000001E-3</v>
      </c>
      <c r="U2306" s="16">
        <v>0</v>
      </c>
      <c r="V2306" s="71">
        <v>0</v>
      </c>
      <c r="W2306" s="401" t="str">
        <f>IF(ISNA(MATCH($D2306,'My Squad'!$C$2:$C$16,0)),"","Yes")</f>
        <v/>
      </c>
    </row>
    <row r="2307" spans="1:23" ht="15.75" thickBot="1" x14ac:dyDescent="0.3">
      <c r="A2307" s="577">
        <v>255</v>
      </c>
      <c r="B2307" s="73">
        <v>14</v>
      </c>
      <c r="C2307" s="5" t="s">
        <v>68</v>
      </c>
      <c r="D2307" s="5" t="s">
        <v>136</v>
      </c>
      <c r="E2307" s="70" t="s">
        <v>14</v>
      </c>
      <c r="F2307" s="71">
        <v>4.7</v>
      </c>
      <c r="G2307" s="71">
        <v>0.106</v>
      </c>
      <c r="H2307" s="71">
        <v>0.3</v>
      </c>
      <c r="I2307" s="71">
        <v>0.31066666666666665</v>
      </c>
      <c r="J2307" s="71">
        <v>0</v>
      </c>
      <c r="K2307" s="71">
        <v>1.7140000000000002</v>
      </c>
      <c r="L2307" s="71">
        <v>0.20333333333333334</v>
      </c>
      <c r="M2307" s="72">
        <v>2.6339999999999999</v>
      </c>
      <c r="N2307" s="23">
        <v>0.13489361702127656</v>
      </c>
      <c r="O2307" s="16">
        <v>86.046999999999997</v>
      </c>
      <c r="P2307" s="15">
        <v>90</v>
      </c>
      <c r="Q2307" s="15">
        <f>IFERROR(Table37[[#This Row],[Total]]/Table37[[#This Row],[Mins]]*Table37[[#This Row],[Adj mins]],0)</f>
        <v>2.7550059851011657</v>
      </c>
      <c r="R2307" s="15">
        <v>9</v>
      </c>
      <c r="S2307" s="16">
        <v>90</v>
      </c>
      <c r="T2307" s="17">
        <v>0.154</v>
      </c>
      <c r="U2307" s="16">
        <v>28</v>
      </c>
      <c r="V2307" s="71">
        <v>3.1</v>
      </c>
      <c r="W2307" s="401" t="str">
        <f>IF(ISNA(MATCH($D2307,'My Squad'!$C$2:$C$16,0)),"","Yes")</f>
        <v/>
      </c>
    </row>
    <row r="2308" spans="1:23" ht="15.75" thickBot="1" x14ac:dyDescent="0.3">
      <c r="A2308" s="577">
        <v>241</v>
      </c>
      <c r="B2308" s="73">
        <v>14</v>
      </c>
      <c r="C2308" s="5" t="s">
        <v>68</v>
      </c>
      <c r="D2308" s="5" t="s">
        <v>173</v>
      </c>
      <c r="E2308" s="70" t="s">
        <v>14</v>
      </c>
      <c r="F2308" s="71">
        <v>4.5</v>
      </c>
      <c r="G2308" s="71">
        <v>0.14399999999999999</v>
      </c>
      <c r="H2308" s="71">
        <v>2.5999999999999999E-2</v>
      </c>
      <c r="I2308" s="71">
        <v>0.30299999999999994</v>
      </c>
      <c r="J2308" s="71">
        <v>0</v>
      </c>
      <c r="K2308" s="71">
        <v>1.6233333333333335</v>
      </c>
      <c r="L2308" s="71">
        <v>0.14066666666666666</v>
      </c>
      <c r="M2308" s="72">
        <v>2.2370000000000001</v>
      </c>
      <c r="N2308" s="23">
        <v>5.2666666666666688E-2</v>
      </c>
      <c r="O2308" s="16">
        <v>85.566333333333333</v>
      </c>
      <c r="P2308" s="15">
        <v>90</v>
      </c>
      <c r="Q2308" s="15">
        <f>IFERROR(Table37[[#This Row],[Total]]/Table37[[#This Row],[Mins]]*Table37[[#This Row],[Adj mins]],0)</f>
        <v>2.3529113864876763</v>
      </c>
      <c r="R2308" s="15">
        <v>9</v>
      </c>
      <c r="S2308" s="16">
        <v>90</v>
      </c>
      <c r="T2308" s="17">
        <v>4.0000000000000001E-3</v>
      </c>
      <c r="U2308" s="16">
        <v>17</v>
      </c>
      <c r="V2308" s="71">
        <v>1.9</v>
      </c>
      <c r="W2308" s="401" t="str">
        <f>IF(ISNA(MATCH($D2308,'My Squad'!$C$2:$C$16,0)),"","Yes")</f>
        <v/>
      </c>
    </row>
    <row r="2309" spans="1:23" ht="15.75" thickBot="1" x14ac:dyDescent="0.3">
      <c r="A2309" s="577">
        <v>245</v>
      </c>
      <c r="B2309" s="73">
        <v>14</v>
      </c>
      <c r="C2309" s="5" t="s">
        <v>68</v>
      </c>
      <c r="D2309" s="5" t="s">
        <v>332</v>
      </c>
      <c r="E2309" s="70" t="s">
        <v>14</v>
      </c>
      <c r="F2309" s="71">
        <v>4.4000000000000004</v>
      </c>
      <c r="G2309" s="71">
        <v>1.6E-2</v>
      </c>
      <c r="H2309" s="71">
        <v>2E-3</v>
      </c>
      <c r="I2309" s="71">
        <v>3.0333333333333337E-2</v>
      </c>
      <c r="J2309" s="71">
        <v>0</v>
      </c>
      <c r="K2309" s="71">
        <v>8.7333333333333332E-2</v>
      </c>
      <c r="L2309" s="71">
        <v>1.2999999999999999E-2</v>
      </c>
      <c r="M2309" s="72">
        <v>0.14866666666666667</v>
      </c>
      <c r="N2309" s="23">
        <v>-0.42075757575757572</v>
      </c>
      <c r="O2309" s="16">
        <v>4.2383333333333333</v>
      </c>
      <c r="P2309" s="15">
        <v>90</v>
      </c>
      <c r="Q2309" s="15">
        <f>IFERROR(Table37[[#This Row],[Total]]/Table37[[#This Row],[Mins]]*Table37[[#This Row],[Adj mins]],0)</f>
        <v>3.156901297679906</v>
      </c>
      <c r="R2309" s="15">
        <v>4.4000000000000004</v>
      </c>
      <c r="S2309" s="16">
        <v>56</v>
      </c>
      <c r="T2309" s="17">
        <v>2E-3</v>
      </c>
      <c r="U2309" s="16">
        <v>8</v>
      </c>
      <c r="V2309" s="71">
        <v>1.1000000000000001</v>
      </c>
      <c r="W2309" s="401" t="str">
        <f>IF(ISNA(MATCH($D2309,'My Squad'!$C$2:$C$16,0)),"","Yes")</f>
        <v/>
      </c>
    </row>
    <row r="2310" spans="1:23" ht="15.75" thickBot="1" x14ac:dyDescent="0.3">
      <c r="A2310" s="577">
        <v>257</v>
      </c>
      <c r="B2310" s="73">
        <v>14</v>
      </c>
      <c r="C2310" s="5" t="s">
        <v>68</v>
      </c>
      <c r="D2310" s="5" t="s">
        <v>221</v>
      </c>
      <c r="E2310" s="70" t="s">
        <v>14</v>
      </c>
      <c r="F2310" s="71">
        <v>4.5</v>
      </c>
      <c r="G2310" s="71">
        <v>0.44</v>
      </c>
      <c r="H2310" s="71">
        <v>0.17299999999999999</v>
      </c>
      <c r="I2310" s="71">
        <v>0.31800000000000006</v>
      </c>
      <c r="J2310" s="71">
        <v>0</v>
      </c>
      <c r="K2310" s="71">
        <v>1.6906666666666665</v>
      </c>
      <c r="L2310" s="71">
        <v>0.16966666666666666</v>
      </c>
      <c r="M2310" s="72">
        <v>2.7913333333333332</v>
      </c>
      <c r="N2310" s="23">
        <v>0.17585185185185181</v>
      </c>
      <c r="O2310" s="16">
        <v>88.297333333333327</v>
      </c>
      <c r="P2310" s="15">
        <v>90</v>
      </c>
      <c r="Q2310" s="15">
        <f>IFERROR(Table37[[#This Row],[Total]]/Table37[[#This Row],[Mins]]*Table37[[#This Row],[Adj mins]],0)</f>
        <v>2.8451595367168507</v>
      </c>
      <c r="R2310" s="15">
        <v>8.8000000000000007</v>
      </c>
      <c r="S2310" s="16">
        <v>88</v>
      </c>
      <c r="T2310" s="17">
        <v>4.0000000000000001E-3</v>
      </c>
      <c r="U2310" s="16">
        <v>18</v>
      </c>
      <c r="V2310" s="71">
        <v>2</v>
      </c>
      <c r="W2310" s="401" t="str">
        <f>IF(ISNA(MATCH($D2310,'My Squad'!$C$2:$C$16,0)),"","Yes")</f>
        <v/>
      </c>
    </row>
    <row r="2311" spans="1:23" ht="15.75" thickBot="1" x14ac:dyDescent="0.3">
      <c r="A2311" s="577">
        <v>244</v>
      </c>
      <c r="B2311" s="73">
        <v>14</v>
      </c>
      <c r="C2311" s="5" t="s">
        <v>68</v>
      </c>
      <c r="D2311" s="5" t="s">
        <v>176</v>
      </c>
      <c r="E2311" s="70" t="s">
        <v>14</v>
      </c>
      <c r="F2311" s="71">
        <v>4.2</v>
      </c>
      <c r="G2311" s="71">
        <v>0</v>
      </c>
      <c r="H2311" s="71">
        <v>0</v>
      </c>
      <c r="I2311" s="71">
        <v>0</v>
      </c>
      <c r="J2311" s="71">
        <v>0</v>
      </c>
      <c r="K2311" s="71">
        <v>0</v>
      </c>
      <c r="L2311" s="71">
        <v>0</v>
      </c>
      <c r="M2311" s="72">
        <v>0</v>
      </c>
      <c r="N2311" s="23">
        <v>-0.47619047619047616</v>
      </c>
      <c r="O2311" s="16">
        <v>0</v>
      </c>
      <c r="P2311" s="15">
        <v>90</v>
      </c>
      <c r="Q2311" s="15">
        <f>IFERROR(Table37[[#This Row],[Total]]/Table37[[#This Row],[Mins]]*Table37[[#This Row],[Adj mins]],0)</f>
        <v>0</v>
      </c>
      <c r="R2311" s="15">
        <v>0.2</v>
      </c>
      <c r="S2311" s="16">
        <v>14</v>
      </c>
      <c r="T2311" s="17">
        <v>8.0000000000000002E-3</v>
      </c>
      <c r="U2311" s="16">
        <v>1</v>
      </c>
      <c r="V2311" s="71">
        <v>1</v>
      </c>
      <c r="W2311" s="401" t="str">
        <f>IF(ISNA(MATCH($D2311,'My Squad'!$C$2:$C$16,0)),"","Yes")</f>
        <v/>
      </c>
    </row>
    <row r="2312" spans="1:23" ht="15.75" thickBot="1" x14ac:dyDescent="0.3">
      <c r="A2312" s="577">
        <v>579</v>
      </c>
      <c r="B2312" s="73">
        <v>14</v>
      </c>
      <c r="C2312" s="5" t="s">
        <v>68</v>
      </c>
      <c r="D2312" s="5" t="s">
        <v>1061</v>
      </c>
      <c r="E2312" s="70" t="s">
        <v>14</v>
      </c>
      <c r="F2312" s="71">
        <v>4.3</v>
      </c>
      <c r="G2312" s="71">
        <v>3.2000000000000001E-2</v>
      </c>
      <c r="H2312" s="71">
        <v>2.4E-2</v>
      </c>
      <c r="I2312" s="71">
        <v>2.5666666666666667E-2</v>
      </c>
      <c r="J2312" s="71">
        <v>0</v>
      </c>
      <c r="K2312" s="71">
        <v>8.7333333333333332E-2</v>
      </c>
      <c r="L2312" s="71">
        <v>9.3333333333333341E-3</v>
      </c>
      <c r="M2312" s="72">
        <v>0.17833333333333334</v>
      </c>
      <c r="N2312" s="23">
        <v>-0.42364341085271323</v>
      </c>
      <c r="O2312" s="16">
        <v>4.5733333333333333</v>
      </c>
      <c r="P2312" s="15">
        <v>90</v>
      </c>
      <c r="Q2312" s="15">
        <f>IFERROR(Table37[[#This Row],[Total]]/Table37[[#This Row],[Mins]]*Table37[[#This Row],[Adj mins]],0)</f>
        <v>3.5094752186588924</v>
      </c>
      <c r="R2312" s="15">
        <v>0</v>
      </c>
      <c r="S2312" s="16">
        <v>0</v>
      </c>
      <c r="T2312" s="17">
        <v>1E-3</v>
      </c>
      <c r="U2312" s="16">
        <v>0</v>
      </c>
      <c r="V2312" s="71">
        <v>0</v>
      </c>
      <c r="W2312" s="401" t="str">
        <f>IF(ISNA(MATCH($D2312,'My Squad'!$C$2:$C$16,0)),"","Yes")</f>
        <v/>
      </c>
    </row>
    <row r="2313" spans="1:23" ht="15.75" thickBot="1" x14ac:dyDescent="0.3">
      <c r="A2313" s="577">
        <v>586</v>
      </c>
      <c r="B2313" s="73">
        <v>14</v>
      </c>
      <c r="C2313" s="5" t="s">
        <v>68</v>
      </c>
      <c r="D2313" s="5" t="s">
        <v>1520</v>
      </c>
      <c r="E2313" s="70" t="s">
        <v>14</v>
      </c>
      <c r="F2313" s="71">
        <v>4.4000000000000004</v>
      </c>
      <c r="G2313" s="71">
        <v>0.01</v>
      </c>
      <c r="H2313" s="71">
        <v>1.4999999999999999E-2</v>
      </c>
      <c r="I2313" s="71">
        <v>8.0000000000000036E-3</v>
      </c>
      <c r="J2313" s="71">
        <v>0</v>
      </c>
      <c r="K2313" s="71">
        <v>8.8999999999999996E-2</v>
      </c>
      <c r="L2313" s="71">
        <v>8.0000000000000002E-3</v>
      </c>
      <c r="M2313" s="72">
        <v>0.13</v>
      </c>
      <c r="N2313" s="23">
        <v>-0.42499999999999999</v>
      </c>
      <c r="O2313" s="16">
        <v>4.5510000000000002</v>
      </c>
      <c r="P2313" s="15">
        <v>90</v>
      </c>
      <c r="Q2313" s="15">
        <f>IFERROR(Table37[[#This Row],[Total]]/Table37[[#This Row],[Mins]]*Table37[[#This Row],[Adj mins]],0)</f>
        <v>2.5708635464733023</v>
      </c>
      <c r="R2313" s="15">
        <v>0</v>
      </c>
      <c r="S2313" s="16">
        <v>1</v>
      </c>
      <c r="T2313" s="17">
        <v>0</v>
      </c>
      <c r="U2313" s="16">
        <v>1</v>
      </c>
      <c r="V2313" s="71">
        <v>1</v>
      </c>
      <c r="W2313" s="401" t="str">
        <f>IF(ISNA(MATCH($D2313,'My Squad'!$C$2:$C$16,0)),"","Yes")</f>
        <v/>
      </c>
    </row>
    <row r="2314" spans="1:23" ht="15.75" thickBot="1" x14ac:dyDescent="0.3">
      <c r="A2314" s="577">
        <v>191</v>
      </c>
      <c r="B2314" s="73">
        <v>14</v>
      </c>
      <c r="C2314" s="5" t="s">
        <v>68</v>
      </c>
      <c r="D2314" s="5" t="s">
        <v>192</v>
      </c>
      <c r="E2314" s="70" t="s">
        <v>14</v>
      </c>
      <c r="F2314" s="71">
        <v>4.3</v>
      </c>
      <c r="G2314" s="71">
        <v>0.20599999999999999</v>
      </c>
      <c r="H2314" s="71">
        <v>0.13600000000000001</v>
      </c>
      <c r="I2314" s="71">
        <v>0.28633333333333333</v>
      </c>
      <c r="J2314" s="71">
        <v>0</v>
      </c>
      <c r="K2314" s="71">
        <v>1.7113333333333334</v>
      </c>
      <c r="L2314" s="71">
        <v>0.24133333333333334</v>
      </c>
      <c r="M2314" s="72">
        <v>2.581</v>
      </c>
      <c r="N2314" s="23">
        <v>0.13511627906976745</v>
      </c>
      <c r="O2314" s="16">
        <v>84.903999999999996</v>
      </c>
      <c r="P2314" s="15">
        <v>90</v>
      </c>
      <c r="Q2314" s="15">
        <f>IFERROR(Table37[[#This Row],[Total]]/Table37[[#This Row],[Mins]]*Table37[[#This Row],[Adj mins]],0)</f>
        <v>2.7359135023084895</v>
      </c>
      <c r="R2314" s="15">
        <v>5.7</v>
      </c>
      <c r="S2314" s="16">
        <v>85</v>
      </c>
      <c r="T2314" s="17">
        <v>7.2999999999999995E-2</v>
      </c>
      <c r="U2314" s="16">
        <v>11</v>
      </c>
      <c r="V2314" s="71">
        <v>1.8</v>
      </c>
      <c r="W2314" s="401" t="str">
        <f>IF(ISNA(MATCH($D2314,'My Squad'!$C$2:$C$16,0)),"","Yes")</f>
        <v/>
      </c>
    </row>
    <row r="2315" spans="1:23" ht="15.75" thickBot="1" x14ac:dyDescent="0.3">
      <c r="A2315" s="577">
        <v>239</v>
      </c>
      <c r="B2315" s="73">
        <v>14</v>
      </c>
      <c r="C2315" s="5" t="s">
        <v>68</v>
      </c>
      <c r="D2315" s="5" t="s">
        <v>333</v>
      </c>
      <c r="E2315" s="70" t="s">
        <v>13</v>
      </c>
      <c r="F2315" s="71">
        <v>5.0999999999999996</v>
      </c>
      <c r="G2315" s="71">
        <v>1.24</v>
      </c>
      <c r="H2315" s="71">
        <v>0.6</v>
      </c>
      <c r="I2315" s="71">
        <v>0.18066666666666667</v>
      </c>
      <c r="J2315" s="71">
        <v>0</v>
      </c>
      <c r="K2315" s="71">
        <v>1.4976666666666667</v>
      </c>
      <c r="L2315" s="71">
        <v>0.32733333333333331</v>
      </c>
      <c r="M2315" s="72">
        <v>3.8456666666666668</v>
      </c>
      <c r="N2315" s="23">
        <v>0.36189542483660136</v>
      </c>
      <c r="O2315" s="16">
        <v>73.673333333333332</v>
      </c>
      <c r="P2315" s="15">
        <v>90</v>
      </c>
      <c r="Q2315" s="15">
        <f>IFERROR(Table37[[#This Row],[Total]]/Table37[[#This Row],[Mins]]*Table37[[#This Row],[Adj mins]],0)</f>
        <v>4.6979006424757941</v>
      </c>
      <c r="R2315" s="15">
        <v>7.7</v>
      </c>
      <c r="S2315" s="16">
        <v>77</v>
      </c>
      <c r="T2315" s="17">
        <v>3.7000000000000005E-2</v>
      </c>
      <c r="U2315" s="16">
        <v>33</v>
      </c>
      <c r="V2315" s="71">
        <v>3.7</v>
      </c>
      <c r="W2315" s="401" t="str">
        <f>IF(ISNA(MATCH($D2315,'My Squad'!$C$2:$C$16,0)),"","Yes")</f>
        <v/>
      </c>
    </row>
    <row r="2316" spans="1:23" ht="15.75" thickBot="1" x14ac:dyDescent="0.3">
      <c r="A2316" s="577">
        <v>247</v>
      </c>
      <c r="B2316" s="73">
        <v>14</v>
      </c>
      <c r="C2316" s="5" t="s">
        <v>68</v>
      </c>
      <c r="D2316" s="5" t="s">
        <v>133</v>
      </c>
      <c r="E2316" s="70" t="s">
        <v>13</v>
      </c>
      <c r="F2316" s="71">
        <v>5.5</v>
      </c>
      <c r="G2316" s="71">
        <v>0.56000000000000005</v>
      </c>
      <c r="H2316" s="71">
        <v>0.622</v>
      </c>
      <c r="I2316" s="71">
        <v>0.19400000000000001</v>
      </c>
      <c r="J2316" s="71">
        <v>0</v>
      </c>
      <c r="K2316" s="71">
        <v>1.7253333333333334</v>
      </c>
      <c r="L2316" s="71">
        <v>0.23</v>
      </c>
      <c r="M2316" s="72">
        <v>3.3313333333333333</v>
      </c>
      <c r="N2316" s="23">
        <v>0.24206060606060606</v>
      </c>
      <c r="O2316" s="16">
        <v>79.98866666666666</v>
      </c>
      <c r="P2316" s="15">
        <v>90</v>
      </c>
      <c r="Q2316" s="15">
        <f>IFERROR(Table37[[#This Row],[Total]]/Table37[[#This Row],[Mins]]*Table37[[#This Row],[Adj mins]],0)</f>
        <v>3.7482810064759176</v>
      </c>
      <c r="R2316" s="15">
        <v>8.5</v>
      </c>
      <c r="S2316" s="16">
        <v>85</v>
      </c>
      <c r="T2316" s="17">
        <v>1.3999999999999999E-2</v>
      </c>
      <c r="U2316" s="16">
        <v>40</v>
      </c>
      <c r="V2316" s="71">
        <v>4.4000000000000004</v>
      </c>
      <c r="W2316" s="401" t="str">
        <f>IF(ISNA(MATCH($D2316,'My Squad'!$C$2:$C$16,0)),"","Yes")</f>
        <v/>
      </c>
    </row>
    <row r="2317" spans="1:23" ht="15.75" thickBot="1" x14ac:dyDescent="0.3">
      <c r="A2317" s="577">
        <v>240</v>
      </c>
      <c r="B2317" s="73">
        <v>14</v>
      </c>
      <c r="C2317" s="5" t="s">
        <v>68</v>
      </c>
      <c r="D2317" s="5" t="s">
        <v>108</v>
      </c>
      <c r="E2317" s="70" t="s">
        <v>13</v>
      </c>
      <c r="F2317" s="71">
        <v>5.3</v>
      </c>
      <c r="G2317" s="71">
        <v>1.0216666666666667</v>
      </c>
      <c r="H2317" s="71">
        <v>0.70099999999999996</v>
      </c>
      <c r="I2317" s="71">
        <v>0.16966666666666666</v>
      </c>
      <c r="J2317" s="71">
        <v>0</v>
      </c>
      <c r="K2317" s="71">
        <v>1.3473333333333333</v>
      </c>
      <c r="L2317" s="71">
        <v>0.34033333333333332</v>
      </c>
      <c r="M2317" s="72">
        <v>3.58</v>
      </c>
      <c r="N2317" s="23">
        <v>0.29811320754716986</v>
      </c>
      <c r="O2317" s="16">
        <v>71.138000000000005</v>
      </c>
      <c r="P2317" s="15">
        <v>90</v>
      </c>
      <c r="Q2317" s="15">
        <f>IFERROR(Table37[[#This Row],[Total]]/Table37[[#This Row],[Mins]]*Table37[[#This Row],[Adj mins]],0)</f>
        <v>4.5292248868396632</v>
      </c>
      <c r="R2317" s="15">
        <v>7.6</v>
      </c>
      <c r="S2317" s="16">
        <v>76</v>
      </c>
      <c r="T2317" s="17">
        <v>1.7000000000000001E-2</v>
      </c>
      <c r="U2317" s="16">
        <v>26</v>
      </c>
      <c r="V2317" s="71">
        <v>2.9</v>
      </c>
      <c r="W2317" s="401" t="str">
        <f>IF(ISNA(MATCH($D2317,'My Squad'!$C$2:$C$16,0)),"","Yes")</f>
        <v/>
      </c>
    </row>
    <row r="2318" spans="1:23" ht="15.75" thickBot="1" x14ac:dyDescent="0.3">
      <c r="A2318" s="577">
        <v>254</v>
      </c>
      <c r="B2318" s="73">
        <v>14</v>
      </c>
      <c r="C2318" s="5" t="s">
        <v>68</v>
      </c>
      <c r="D2318" s="5" t="s">
        <v>214</v>
      </c>
      <c r="E2318" s="70" t="s">
        <v>13</v>
      </c>
      <c r="F2318" s="71">
        <v>4.8</v>
      </c>
      <c r="G2318" s="71">
        <v>0.02</v>
      </c>
      <c r="H2318" s="71">
        <v>2.5000000000000001E-2</v>
      </c>
      <c r="I2318" s="71">
        <v>1.6666666666666666E-2</v>
      </c>
      <c r="J2318" s="71">
        <v>0</v>
      </c>
      <c r="K2318" s="71">
        <v>0.11499999999999999</v>
      </c>
      <c r="L2318" s="71">
        <v>7.0000000000000001E-3</v>
      </c>
      <c r="M2318" s="72">
        <v>0.18366666666666667</v>
      </c>
      <c r="N2318" s="23">
        <v>-0.37840277777777781</v>
      </c>
      <c r="O2318" s="16">
        <v>6.041666666666667</v>
      </c>
      <c r="P2318" s="15">
        <v>90</v>
      </c>
      <c r="Q2318" s="15">
        <f>IFERROR(Table37[[#This Row],[Total]]/Table37[[#This Row],[Mins]]*Table37[[#This Row],[Adj mins]],0)</f>
        <v>2.7360000000000002</v>
      </c>
      <c r="R2318" s="15">
        <v>0.7</v>
      </c>
      <c r="S2318" s="16">
        <v>8</v>
      </c>
      <c r="T2318" s="17">
        <v>0</v>
      </c>
      <c r="U2318" s="16">
        <v>5</v>
      </c>
      <c r="V2318" s="71">
        <v>0.7</v>
      </c>
      <c r="W2318" s="401" t="str">
        <f>IF(ISNA(MATCH($D2318,'My Squad'!$C$2:$C$16,0)),"","Yes")</f>
        <v/>
      </c>
    </row>
    <row r="2319" spans="1:23" ht="15.75" thickBot="1" x14ac:dyDescent="0.3">
      <c r="A2319" s="577">
        <v>622</v>
      </c>
      <c r="B2319" s="73">
        <v>14</v>
      </c>
      <c r="C2319" s="5" t="s">
        <v>68</v>
      </c>
      <c r="D2319" s="5" t="s">
        <v>1350</v>
      </c>
      <c r="E2319" s="70" t="s">
        <v>13</v>
      </c>
      <c r="F2319" s="71">
        <v>5</v>
      </c>
      <c r="G2319" s="71">
        <v>0.11333333333333333</v>
      </c>
      <c r="H2319" s="71">
        <v>7.9000000000000001E-2</v>
      </c>
      <c r="I2319" s="71">
        <v>6.0666666666666667E-2</v>
      </c>
      <c r="J2319" s="71">
        <v>0</v>
      </c>
      <c r="K2319" s="71">
        <v>0.53266666666666662</v>
      </c>
      <c r="L2319" s="71">
        <v>4.4333333333333336E-2</v>
      </c>
      <c r="M2319" s="72">
        <v>0.83</v>
      </c>
      <c r="N2319" s="23">
        <v>-0.23399999999999999</v>
      </c>
      <c r="O2319" s="16">
        <v>28.142333333333333</v>
      </c>
      <c r="P2319" s="15">
        <v>90</v>
      </c>
      <c r="Q2319" s="15">
        <f>IFERROR(Table37[[#This Row],[Total]]/Table37[[#This Row],[Mins]]*Table37[[#This Row],[Adj mins]],0)</f>
        <v>2.6543641252206047</v>
      </c>
      <c r="R2319" s="15">
        <v>3.8</v>
      </c>
      <c r="S2319" s="16">
        <v>49</v>
      </c>
      <c r="T2319" s="17">
        <v>0</v>
      </c>
      <c r="U2319" s="16">
        <v>10</v>
      </c>
      <c r="V2319" s="71">
        <v>1.4</v>
      </c>
      <c r="W2319" s="401" t="str">
        <f>IF(ISNA(MATCH($D2319,'My Squad'!$C$2:$C$16,0)),"","Yes")</f>
        <v/>
      </c>
    </row>
    <row r="2320" spans="1:23" ht="15.75" thickBot="1" x14ac:dyDescent="0.3">
      <c r="A2320" s="577">
        <v>259</v>
      </c>
      <c r="B2320" s="73">
        <v>14</v>
      </c>
      <c r="C2320" s="5" t="s">
        <v>68</v>
      </c>
      <c r="D2320" s="5" t="s">
        <v>235</v>
      </c>
      <c r="E2320" s="70" t="s">
        <v>13</v>
      </c>
      <c r="F2320" s="71">
        <v>5.3</v>
      </c>
      <c r="G2320" s="71">
        <v>0.11333333333333333</v>
      </c>
      <c r="H2320" s="71">
        <v>0.04</v>
      </c>
      <c r="I2320" s="71">
        <v>0.02</v>
      </c>
      <c r="J2320" s="71">
        <v>0</v>
      </c>
      <c r="K2320" s="71">
        <v>0.17166666666666666</v>
      </c>
      <c r="L2320" s="71">
        <v>2.4666666666666667E-2</v>
      </c>
      <c r="M2320" s="72">
        <v>0.36966666666666664</v>
      </c>
      <c r="N2320" s="23">
        <v>-0.30761006289308179</v>
      </c>
      <c r="O2320" s="16">
        <v>8.7573333333333334</v>
      </c>
      <c r="P2320" s="15">
        <v>90</v>
      </c>
      <c r="Q2320" s="15">
        <f>IFERROR(Table37[[#This Row],[Total]]/Table37[[#This Row],[Mins]]*Table37[[#This Row],[Adj mins]],0)</f>
        <v>3.7991017052375149</v>
      </c>
      <c r="R2320" s="15">
        <v>0.7</v>
      </c>
      <c r="S2320" s="16">
        <v>12</v>
      </c>
      <c r="T2320" s="17">
        <v>1E-3</v>
      </c>
      <c r="U2320" s="16">
        <v>4</v>
      </c>
      <c r="V2320" s="71">
        <v>0.8</v>
      </c>
      <c r="W2320" s="401" t="str">
        <f>IF(ISNA(MATCH($D2320,'My Squad'!$C$2:$C$16,0)),"","Yes")</f>
        <v/>
      </c>
    </row>
    <row r="2321" spans="1:23" ht="15.75" thickBot="1" x14ac:dyDescent="0.3">
      <c r="A2321" s="577">
        <v>249</v>
      </c>
      <c r="B2321" s="73">
        <v>14</v>
      </c>
      <c r="C2321" s="5" t="s">
        <v>68</v>
      </c>
      <c r="D2321" s="5" t="s">
        <v>279</v>
      </c>
      <c r="E2321" s="70" t="s">
        <v>13</v>
      </c>
      <c r="F2321" s="71">
        <v>4.9000000000000004</v>
      </c>
      <c r="G2321" s="71">
        <v>0.18833333333333332</v>
      </c>
      <c r="H2321" s="71">
        <v>0.14899999999999999</v>
      </c>
      <c r="I2321" s="71">
        <v>0.18</v>
      </c>
      <c r="J2321" s="71">
        <v>0</v>
      </c>
      <c r="K2321" s="71">
        <v>1.3386666666666667</v>
      </c>
      <c r="L2321" s="71">
        <v>5.1666666666666666E-2</v>
      </c>
      <c r="M2321" s="72">
        <v>1.9076666666666666</v>
      </c>
      <c r="N2321" s="23">
        <v>-1.8843537414965993E-2</v>
      </c>
      <c r="O2321" s="16">
        <v>72.834333333333333</v>
      </c>
      <c r="P2321" s="15">
        <v>90</v>
      </c>
      <c r="Q2321" s="15">
        <f>IFERROR(Table37[[#This Row],[Total]]/Table37[[#This Row],[Mins]]*Table37[[#This Row],[Adj mins]],0)</f>
        <v>2.3572674059395067</v>
      </c>
      <c r="R2321" s="15">
        <v>6.1</v>
      </c>
      <c r="S2321" s="16">
        <v>78</v>
      </c>
      <c r="T2321" s="17">
        <v>0</v>
      </c>
      <c r="U2321" s="16">
        <v>11</v>
      </c>
      <c r="V2321" s="71">
        <v>1.6</v>
      </c>
      <c r="W2321" s="401" t="str">
        <f>IF(ISNA(MATCH($D2321,'My Squad'!$C$2:$C$16,0)),"","Yes")</f>
        <v/>
      </c>
    </row>
    <row r="2322" spans="1:23" ht="15.75" thickBot="1" x14ac:dyDescent="0.3">
      <c r="A2322" s="577">
        <v>243</v>
      </c>
      <c r="B2322" s="73">
        <v>14</v>
      </c>
      <c r="C2322" s="5" t="s">
        <v>68</v>
      </c>
      <c r="D2322" s="5" t="s">
        <v>140</v>
      </c>
      <c r="E2322" s="70" t="s">
        <v>13</v>
      </c>
      <c r="F2322" s="71">
        <v>4.8</v>
      </c>
      <c r="G2322" s="71">
        <v>0.17833333333333334</v>
      </c>
      <c r="H2322" s="71">
        <v>0.158</v>
      </c>
      <c r="I2322" s="71">
        <v>6.6666666666666666E-2</v>
      </c>
      <c r="J2322" s="71">
        <v>0</v>
      </c>
      <c r="K2322" s="71">
        <v>0.4916666666666667</v>
      </c>
      <c r="L2322" s="71">
        <v>8.4000000000000005E-2</v>
      </c>
      <c r="M2322" s="72">
        <v>0.97866666666666668</v>
      </c>
      <c r="N2322" s="23">
        <v>-0.21277777777777776</v>
      </c>
      <c r="O2322" s="16">
        <v>25.954333333333334</v>
      </c>
      <c r="P2322" s="15">
        <v>90</v>
      </c>
      <c r="Q2322" s="15">
        <f>IFERROR(Table37[[#This Row],[Total]]/Table37[[#This Row],[Mins]]*Table37[[#This Row],[Adj mins]],0)</f>
        <v>3.3936529545483731</v>
      </c>
      <c r="R2322" s="15">
        <v>1.2</v>
      </c>
      <c r="S2322" s="16">
        <v>18</v>
      </c>
      <c r="T2322" s="17">
        <v>0</v>
      </c>
      <c r="U2322" s="16">
        <v>4</v>
      </c>
      <c r="V2322" s="71">
        <v>0.7</v>
      </c>
      <c r="W2322" s="401" t="str">
        <f>IF(ISNA(MATCH($D2322,'My Squad'!$C$2:$C$16,0)),"","Yes")</f>
        <v/>
      </c>
    </row>
    <row r="2323" spans="1:23" ht="15.75" thickBot="1" x14ac:dyDescent="0.3">
      <c r="A2323" s="577">
        <v>19</v>
      </c>
      <c r="B2323" s="73">
        <v>14</v>
      </c>
      <c r="C2323" s="5" t="s">
        <v>68</v>
      </c>
      <c r="D2323" s="5" t="s">
        <v>293</v>
      </c>
      <c r="E2323" s="70" t="s">
        <v>13</v>
      </c>
      <c r="F2323" s="71">
        <v>5.7</v>
      </c>
      <c r="G2323" s="71">
        <v>1.1016666666666666</v>
      </c>
      <c r="H2323" s="71">
        <v>0.28899999999999998</v>
      </c>
      <c r="I2323" s="71">
        <v>0.14899999999999999</v>
      </c>
      <c r="J2323" s="71">
        <v>0</v>
      </c>
      <c r="K2323" s="71">
        <v>1.3493333333333333</v>
      </c>
      <c r="L2323" s="71">
        <v>0.34966666666666668</v>
      </c>
      <c r="M2323" s="72">
        <v>3.2386666666666666</v>
      </c>
      <c r="N2323" s="23">
        <v>0.21730994152046781</v>
      </c>
      <c r="O2323" s="16">
        <v>63.527000000000001</v>
      </c>
      <c r="P2323" s="15">
        <v>90</v>
      </c>
      <c r="Q2323" s="15">
        <f>IFERROR(Table37[[#This Row],[Total]]/Table37[[#This Row],[Mins]]*Table37[[#This Row],[Adj mins]],0)</f>
        <v>4.5882852960158669</v>
      </c>
      <c r="R2323" s="15">
        <v>7</v>
      </c>
      <c r="S2323" s="16">
        <v>70</v>
      </c>
      <c r="T2323" s="17">
        <v>0.26200000000000001</v>
      </c>
      <c r="U2323" s="16">
        <v>41</v>
      </c>
      <c r="V2323" s="71">
        <v>4.5999999999999996</v>
      </c>
      <c r="W2323" s="401" t="str">
        <f>IF(ISNA(MATCH($D2323,'My Squad'!$C$2:$C$16,0)),"","Yes")</f>
        <v/>
      </c>
    </row>
    <row r="2324" spans="1:23" ht="15.75" thickBot="1" x14ac:dyDescent="0.3">
      <c r="A2324" s="577">
        <v>10</v>
      </c>
      <c r="B2324" s="73">
        <v>14</v>
      </c>
      <c r="C2324" s="5" t="s">
        <v>68</v>
      </c>
      <c r="D2324" s="5" t="s">
        <v>284</v>
      </c>
      <c r="E2324" s="70" t="s">
        <v>13</v>
      </c>
      <c r="F2324" s="71">
        <v>5</v>
      </c>
      <c r="G2324" s="71">
        <v>0.28833333333333333</v>
      </c>
      <c r="H2324" s="71">
        <v>0.16</v>
      </c>
      <c r="I2324" s="71">
        <v>3.833333333333333E-2</v>
      </c>
      <c r="J2324" s="71">
        <v>0</v>
      </c>
      <c r="K2324" s="71">
        <v>0.32933333333333337</v>
      </c>
      <c r="L2324" s="71">
        <v>0.13</v>
      </c>
      <c r="M2324" s="72">
        <v>0.94599999999999995</v>
      </c>
      <c r="N2324" s="23">
        <v>-0.21080000000000002</v>
      </c>
      <c r="O2324" s="16">
        <v>17.253666666666668</v>
      </c>
      <c r="P2324" s="15">
        <v>90</v>
      </c>
      <c r="Q2324" s="15">
        <f>IFERROR(Table37[[#This Row],[Total]]/Table37[[#This Row],[Mins]]*Table37[[#This Row],[Adj mins]],0)</f>
        <v>4.9346032727342974</v>
      </c>
      <c r="R2324" s="15">
        <v>1.4</v>
      </c>
      <c r="S2324" s="16">
        <v>21</v>
      </c>
      <c r="T2324" s="17">
        <v>1E-3</v>
      </c>
      <c r="U2324" s="16">
        <v>15</v>
      </c>
      <c r="V2324" s="71">
        <v>2.1</v>
      </c>
      <c r="W2324" s="401" t="str">
        <f>IF(ISNA(MATCH($D2324,'My Squad'!$C$2:$C$16,0)),"","Yes")</f>
        <v/>
      </c>
    </row>
    <row r="2325" spans="1:23" ht="15.75" thickBot="1" x14ac:dyDescent="0.3">
      <c r="A2325" s="577">
        <v>604</v>
      </c>
      <c r="B2325" s="73">
        <v>14</v>
      </c>
      <c r="C2325" s="5" t="s">
        <v>68</v>
      </c>
      <c r="D2325" s="5" t="s">
        <v>1521</v>
      </c>
      <c r="E2325" s="70" t="s">
        <v>13</v>
      </c>
      <c r="F2325" s="71">
        <v>4.5</v>
      </c>
      <c r="G2325" s="71">
        <v>6.6666666666666671E-3</v>
      </c>
      <c r="H2325" s="71">
        <v>4.0000000000000001E-3</v>
      </c>
      <c r="I2325" s="71">
        <v>6.6666666666666664E-4</v>
      </c>
      <c r="J2325" s="71">
        <v>0</v>
      </c>
      <c r="K2325" s="71">
        <v>8.3333333333333332E-3</v>
      </c>
      <c r="L2325" s="71">
        <v>1.6666666666666668E-3</v>
      </c>
      <c r="M2325" s="72">
        <v>2.1333333333333333E-2</v>
      </c>
      <c r="N2325" s="23">
        <v>-0.43970370370370371</v>
      </c>
      <c r="O2325" s="16">
        <v>0.39</v>
      </c>
      <c r="P2325" s="15">
        <v>90</v>
      </c>
      <c r="Q2325" s="15">
        <f>IFERROR(Table37[[#This Row],[Total]]/Table37[[#This Row],[Mins]]*Table37[[#This Row],[Adj mins]],0)</f>
        <v>4.9230769230769225</v>
      </c>
      <c r="R2325" s="15">
        <v>0</v>
      </c>
      <c r="S2325" s="16">
        <v>0</v>
      </c>
      <c r="T2325" s="17">
        <v>1E-3</v>
      </c>
      <c r="U2325" s="16">
        <v>0</v>
      </c>
      <c r="V2325" s="71">
        <v>0</v>
      </c>
      <c r="W2325" s="401" t="str">
        <f>IF(ISNA(MATCH($D2325,'My Squad'!$C$2:$C$16,0)),"","Yes")</f>
        <v/>
      </c>
    </row>
    <row r="2326" spans="1:23" ht="15.75" thickBot="1" x14ac:dyDescent="0.3">
      <c r="A2326" s="577">
        <v>605</v>
      </c>
      <c r="B2326" s="73">
        <v>14</v>
      </c>
      <c r="C2326" s="5" t="s">
        <v>68</v>
      </c>
      <c r="D2326" s="5" t="s">
        <v>1522</v>
      </c>
      <c r="E2326" s="70" t="s">
        <v>13</v>
      </c>
      <c r="F2326" s="71">
        <v>4.5</v>
      </c>
      <c r="G2326" s="71">
        <v>0</v>
      </c>
      <c r="H2326" s="71">
        <v>0</v>
      </c>
      <c r="I2326" s="71">
        <v>0</v>
      </c>
      <c r="J2326" s="71">
        <v>0</v>
      </c>
      <c r="K2326" s="71">
        <v>0</v>
      </c>
      <c r="L2326" s="71">
        <v>0</v>
      </c>
      <c r="M2326" s="72">
        <v>0</v>
      </c>
      <c r="N2326" s="23">
        <v>-0.44444444444444442</v>
      </c>
      <c r="O2326" s="16">
        <v>0</v>
      </c>
      <c r="P2326" s="15">
        <v>90</v>
      </c>
      <c r="Q2326" s="15">
        <f>IFERROR(Table37[[#This Row],[Total]]/Table37[[#This Row],[Mins]]*Table37[[#This Row],[Adj mins]],0)</f>
        <v>0</v>
      </c>
      <c r="R2326" s="15">
        <v>0</v>
      </c>
      <c r="S2326" s="16" t="s">
        <v>374</v>
      </c>
      <c r="T2326" s="17">
        <v>0</v>
      </c>
      <c r="U2326" s="16">
        <v>0</v>
      </c>
      <c r="V2326" s="71">
        <v>0</v>
      </c>
      <c r="W2326" s="401" t="str">
        <f>IF(ISNA(MATCH($D2326,'My Squad'!$C$2:$C$16,0)),"","Yes")</f>
        <v/>
      </c>
    </row>
    <row r="2327" spans="1:23" ht="15.75" thickBot="1" x14ac:dyDescent="0.3">
      <c r="A2327" s="577">
        <v>258</v>
      </c>
      <c r="B2327" s="73">
        <v>14</v>
      </c>
      <c r="C2327" s="5" t="s">
        <v>68</v>
      </c>
      <c r="D2327" s="5" t="s">
        <v>257</v>
      </c>
      <c r="E2327" s="70" t="s">
        <v>15</v>
      </c>
      <c r="F2327" s="71">
        <v>5</v>
      </c>
      <c r="G2327" s="71">
        <v>1.7333333333333333E-2</v>
      </c>
      <c r="H2327" s="71">
        <v>2E-3</v>
      </c>
      <c r="I2327" s="71">
        <v>0</v>
      </c>
      <c r="J2327" s="71">
        <v>0</v>
      </c>
      <c r="K2327" s="71">
        <v>1.6333333333333335E-2</v>
      </c>
      <c r="L2327" s="71">
        <v>4.3333333333333331E-3</v>
      </c>
      <c r="M2327" s="72">
        <v>0.04</v>
      </c>
      <c r="N2327" s="23">
        <v>-0.39200000000000002</v>
      </c>
      <c r="O2327" s="16">
        <v>0.89</v>
      </c>
      <c r="P2327" s="15">
        <v>90</v>
      </c>
      <c r="Q2327" s="15">
        <f>IFERROR(Table37[[#This Row],[Total]]/Table37[[#This Row],[Mins]]*Table37[[#This Row],[Adj mins]],0)</f>
        <v>4.0449438202247192</v>
      </c>
      <c r="R2327" s="15">
        <v>0</v>
      </c>
      <c r="S2327" s="16" t="s">
        <v>374</v>
      </c>
      <c r="T2327" s="17">
        <v>3.0000000000000001E-3</v>
      </c>
      <c r="U2327" s="16">
        <v>0</v>
      </c>
      <c r="V2327" s="71">
        <v>0</v>
      </c>
      <c r="W2327" s="401" t="str">
        <f>IF(ISNA(MATCH($D2327,'My Squad'!$C$2:$C$16,0)),"","Yes")</f>
        <v/>
      </c>
    </row>
    <row r="2328" spans="1:23" ht="15.75" thickBot="1" x14ac:dyDescent="0.3">
      <c r="A2328" s="577">
        <v>252</v>
      </c>
      <c r="B2328" s="73">
        <v>14</v>
      </c>
      <c r="C2328" s="5" t="s">
        <v>68</v>
      </c>
      <c r="D2328" s="5" t="s">
        <v>69</v>
      </c>
      <c r="E2328" s="70" t="s">
        <v>15</v>
      </c>
      <c r="F2328" s="71">
        <v>5.7</v>
      </c>
      <c r="G2328" s="71">
        <v>0.9</v>
      </c>
      <c r="H2328" s="71">
        <v>0.42099999999999999</v>
      </c>
      <c r="I2328" s="71">
        <v>0</v>
      </c>
      <c r="J2328" s="71">
        <v>0</v>
      </c>
      <c r="K2328" s="71">
        <v>1.2590000000000001</v>
      </c>
      <c r="L2328" s="71">
        <v>0.33633333333333332</v>
      </c>
      <c r="M2328" s="72">
        <v>2.9163333333333332</v>
      </c>
      <c r="N2328" s="23">
        <v>0.16076023391812863</v>
      </c>
      <c r="O2328" s="16">
        <v>62.957999999999998</v>
      </c>
      <c r="P2328" s="15">
        <v>90</v>
      </c>
      <c r="Q2328" s="15">
        <f>IFERROR(Table37[[#This Row],[Total]]/Table37[[#This Row],[Mins]]*Table37[[#This Row],[Adj mins]],0)</f>
        <v>4.1689697893833983</v>
      </c>
      <c r="R2328" s="15">
        <v>5.8</v>
      </c>
      <c r="S2328" s="16">
        <v>58</v>
      </c>
      <c r="T2328" s="17">
        <v>0.10199999999999999</v>
      </c>
      <c r="U2328" s="16">
        <v>41</v>
      </c>
      <c r="V2328" s="71">
        <v>4.5999999999999996</v>
      </c>
      <c r="W2328" s="401" t="str">
        <f>IF(ISNA(MATCH($D2328,'My Squad'!$C$2:$C$16,0)),"","Yes")</f>
        <v/>
      </c>
    </row>
    <row r="2329" spans="1:23" ht="15.75" thickBot="1" x14ac:dyDescent="0.3">
      <c r="A2329" s="577">
        <v>251</v>
      </c>
      <c r="B2329" s="73">
        <v>14</v>
      </c>
      <c r="C2329" s="5" t="s">
        <v>68</v>
      </c>
      <c r="D2329" s="5" t="s">
        <v>270</v>
      </c>
      <c r="E2329" s="70" t="s">
        <v>15</v>
      </c>
      <c r="F2329" s="71">
        <v>5.7</v>
      </c>
      <c r="G2329" s="71">
        <v>0.53066666666666662</v>
      </c>
      <c r="H2329" s="71">
        <v>9.5000000000000001E-2</v>
      </c>
      <c r="I2329" s="71">
        <v>0</v>
      </c>
      <c r="J2329" s="71">
        <v>0</v>
      </c>
      <c r="K2329" s="71">
        <v>0.54466666666666663</v>
      </c>
      <c r="L2329" s="71">
        <v>0.21666666666666667</v>
      </c>
      <c r="M2329" s="72">
        <v>1.387</v>
      </c>
      <c r="N2329" s="23">
        <v>-0.1075438596491228</v>
      </c>
      <c r="O2329" s="16">
        <v>25.494666666666667</v>
      </c>
      <c r="P2329" s="15">
        <v>90</v>
      </c>
      <c r="Q2329" s="15">
        <f>IFERROR(Table37[[#This Row],[Total]]/Table37[[#This Row],[Mins]]*Table37[[#This Row],[Adj mins]],0)</f>
        <v>4.8963181841953878</v>
      </c>
      <c r="R2329" s="15">
        <v>3.2</v>
      </c>
      <c r="S2329" s="16">
        <v>37</v>
      </c>
      <c r="T2329" s="17">
        <v>2.3E-2</v>
      </c>
      <c r="U2329" s="16">
        <v>19</v>
      </c>
      <c r="V2329" s="71">
        <v>2.4</v>
      </c>
      <c r="W2329" s="401" t="str">
        <f>IF(ISNA(MATCH($D2329,'My Squad'!$C$2:$C$16,0)),"","Yes")</f>
        <v/>
      </c>
    </row>
    <row r="2330" spans="1:23" ht="15.75" thickBot="1" x14ac:dyDescent="0.3">
      <c r="A2330" s="577">
        <v>283</v>
      </c>
      <c r="B2330" s="73">
        <v>14</v>
      </c>
      <c r="C2330" s="5" t="s">
        <v>600</v>
      </c>
      <c r="D2330" s="5" t="s">
        <v>616</v>
      </c>
      <c r="E2330" s="70" t="s">
        <v>16</v>
      </c>
      <c r="F2330" s="71">
        <v>4.4000000000000004</v>
      </c>
      <c r="G2330" s="71">
        <v>0</v>
      </c>
      <c r="H2330" s="71">
        <v>0</v>
      </c>
      <c r="I2330" s="71">
        <v>1.0333333333333337E-2</v>
      </c>
      <c r="J2330" s="71">
        <v>5.2999999999999999E-2</v>
      </c>
      <c r="K2330" s="71">
        <v>9.2333333333333337E-2</v>
      </c>
      <c r="L2330" s="71">
        <v>1.3333333333333334E-2</v>
      </c>
      <c r="M2330" s="72">
        <v>0.16900000000000001</v>
      </c>
      <c r="N2330" s="23">
        <v>-0.41613636363636358</v>
      </c>
      <c r="O2330" s="16">
        <v>4.0866666666666669</v>
      </c>
      <c r="P2330" s="15">
        <v>90</v>
      </c>
      <c r="Q2330" s="15">
        <f>IFERROR(Table37[[#This Row],[Total]]/Table37[[#This Row],[Mins]]*Table37[[#This Row],[Adj mins]],0)</f>
        <v>3.7218597063621535</v>
      </c>
      <c r="R2330" s="15">
        <v>1</v>
      </c>
      <c r="S2330" s="16">
        <v>90</v>
      </c>
      <c r="T2330" s="17">
        <v>2E-3</v>
      </c>
      <c r="U2330" s="16">
        <v>2</v>
      </c>
      <c r="V2330" s="71">
        <v>2</v>
      </c>
      <c r="W2330" s="401" t="str">
        <f>IF(ISNA(MATCH($D2330,'My Squad'!$C$2:$C$16,0)),"","Yes")</f>
        <v/>
      </c>
    </row>
    <row r="2331" spans="1:23" ht="15.75" thickBot="1" x14ac:dyDescent="0.3">
      <c r="A2331" s="577">
        <v>568</v>
      </c>
      <c r="B2331" s="73">
        <v>14</v>
      </c>
      <c r="C2331" s="5" t="s">
        <v>600</v>
      </c>
      <c r="D2331" s="5" t="s">
        <v>1062</v>
      </c>
      <c r="E2331" s="70" t="s">
        <v>16</v>
      </c>
      <c r="F2331" s="71">
        <v>4.4000000000000004</v>
      </c>
      <c r="G2331" s="71">
        <v>0</v>
      </c>
      <c r="H2331" s="71">
        <v>2.1000000000000001E-2</v>
      </c>
      <c r="I2331" s="71">
        <v>0.27333333333333332</v>
      </c>
      <c r="J2331" s="71">
        <v>1.1663333333333334</v>
      </c>
      <c r="K2331" s="71">
        <v>1.9469999999999998</v>
      </c>
      <c r="L2331" s="71">
        <v>0.37333333333333335</v>
      </c>
      <c r="M2331" s="72">
        <v>3.7810000000000001</v>
      </c>
      <c r="N2331" s="23">
        <v>0.40477272727272728</v>
      </c>
      <c r="O2331" s="16">
        <v>85.59</v>
      </c>
      <c r="P2331" s="15">
        <v>90</v>
      </c>
      <c r="Q2331" s="15">
        <f>IFERROR(Table37[[#This Row],[Total]]/Table37[[#This Row],[Mins]]*Table37[[#This Row],[Adj mins]],0)</f>
        <v>3.9758149316508939</v>
      </c>
      <c r="R2331" s="15">
        <v>8</v>
      </c>
      <c r="S2331" s="16">
        <v>90</v>
      </c>
      <c r="T2331" s="17">
        <v>1.2E-2</v>
      </c>
      <c r="U2331" s="16">
        <v>24</v>
      </c>
      <c r="V2331" s="71">
        <v>3</v>
      </c>
      <c r="W2331" s="401" t="str">
        <f>IF(ISNA(MATCH($D2331,'My Squad'!$C$2:$C$16,0)),"","Yes")</f>
        <v/>
      </c>
    </row>
    <row r="2332" spans="1:23" ht="15.75" thickBot="1" x14ac:dyDescent="0.3">
      <c r="A2332" s="577">
        <v>280</v>
      </c>
      <c r="B2332" s="73">
        <v>14</v>
      </c>
      <c r="C2332" s="5" t="s">
        <v>600</v>
      </c>
      <c r="D2332" s="5" t="s">
        <v>617</v>
      </c>
      <c r="E2332" s="70" t="s">
        <v>16</v>
      </c>
      <c r="F2332" s="71">
        <v>4</v>
      </c>
      <c r="G2332" s="71">
        <v>0</v>
      </c>
      <c r="H2332" s="71">
        <v>0</v>
      </c>
      <c r="I2332" s="71">
        <v>1.3333333333333333E-3</v>
      </c>
      <c r="J2332" s="71">
        <v>3.3333333333333335E-3</v>
      </c>
      <c r="K2332" s="71">
        <v>5.3333333333333332E-3</v>
      </c>
      <c r="L2332" s="71">
        <v>0</v>
      </c>
      <c r="M2332" s="72">
        <v>0.01</v>
      </c>
      <c r="N2332" s="23">
        <v>-0.4975</v>
      </c>
      <c r="O2332" s="16">
        <v>0.27</v>
      </c>
      <c r="P2332" s="15">
        <v>90</v>
      </c>
      <c r="Q2332" s="15">
        <f>IFERROR(Table37[[#This Row],[Total]]/Table37[[#This Row],[Mins]]*Table37[[#This Row],[Adj mins]],0)</f>
        <v>3.333333333333333</v>
      </c>
      <c r="R2332" s="15">
        <v>0</v>
      </c>
      <c r="S2332" s="16">
        <v>0</v>
      </c>
      <c r="T2332" s="17">
        <v>6.9999999999999993E-3</v>
      </c>
      <c r="U2332" s="16">
        <v>0</v>
      </c>
      <c r="V2332" s="71">
        <v>0</v>
      </c>
      <c r="W2332" s="401" t="str">
        <f>IF(ISNA(MATCH($D2332,'My Squad'!$C$2:$C$16,0)),"","Yes")</f>
        <v/>
      </c>
    </row>
    <row r="2333" spans="1:23" ht="15.75" thickBot="1" x14ac:dyDescent="0.3">
      <c r="A2333" s="577">
        <v>267</v>
      </c>
      <c r="B2333" s="73">
        <v>14</v>
      </c>
      <c r="C2333" s="5" t="s">
        <v>600</v>
      </c>
      <c r="D2333" s="5" t="s">
        <v>618</v>
      </c>
      <c r="E2333" s="70" t="s">
        <v>14</v>
      </c>
      <c r="F2333" s="71">
        <v>4.5</v>
      </c>
      <c r="G2333" s="71">
        <v>0.38200000000000001</v>
      </c>
      <c r="H2333" s="71">
        <v>0.73299999999999998</v>
      </c>
      <c r="I2333" s="71">
        <v>0.26100000000000001</v>
      </c>
      <c r="J2333" s="71">
        <v>0</v>
      </c>
      <c r="K2333" s="71">
        <v>1.6786666666666668</v>
      </c>
      <c r="L2333" s="71">
        <v>0.35233333333333333</v>
      </c>
      <c r="M2333" s="72">
        <v>3.407</v>
      </c>
      <c r="N2333" s="23">
        <v>0.31266666666666665</v>
      </c>
      <c r="O2333" s="16">
        <v>80.35766666666666</v>
      </c>
      <c r="P2333" s="15">
        <v>90</v>
      </c>
      <c r="Q2333" s="15">
        <f>IFERROR(Table37[[#This Row],[Total]]/Table37[[#This Row],[Mins]]*Table37[[#This Row],[Adj mins]],0)</f>
        <v>3.815815126538435</v>
      </c>
      <c r="R2333" s="15">
        <v>9</v>
      </c>
      <c r="S2333" s="16">
        <v>90</v>
      </c>
      <c r="T2333" s="17">
        <v>2.2000000000000002E-2</v>
      </c>
      <c r="U2333" s="16">
        <v>21</v>
      </c>
      <c r="V2333" s="71">
        <v>2.2999999999999998</v>
      </c>
      <c r="W2333" s="401" t="str">
        <f>IF(ISNA(MATCH($D2333,'My Squad'!$C$2:$C$16,0)),"","Yes")</f>
        <v/>
      </c>
    </row>
    <row r="2334" spans="1:23" ht="15.75" thickBot="1" x14ac:dyDescent="0.3">
      <c r="A2334" s="577">
        <v>263</v>
      </c>
      <c r="B2334" s="73">
        <v>14</v>
      </c>
      <c r="C2334" s="5" t="s">
        <v>600</v>
      </c>
      <c r="D2334" s="5" t="s">
        <v>619</v>
      </c>
      <c r="E2334" s="70" t="s">
        <v>14</v>
      </c>
      <c r="F2334" s="71">
        <v>3.9</v>
      </c>
      <c r="G2334" s="71">
        <v>2.4E-2</v>
      </c>
      <c r="H2334" s="71">
        <v>2.4E-2</v>
      </c>
      <c r="I2334" s="71">
        <v>1.9333333333333334E-2</v>
      </c>
      <c r="J2334" s="71">
        <v>0</v>
      </c>
      <c r="K2334" s="71">
        <v>0.19133333333333333</v>
      </c>
      <c r="L2334" s="71">
        <v>1.4999999999999999E-2</v>
      </c>
      <c r="M2334" s="72">
        <v>0.27366666666666667</v>
      </c>
      <c r="N2334" s="23">
        <v>-0.44264957264957266</v>
      </c>
      <c r="O2334" s="16">
        <v>9.6259999999999994</v>
      </c>
      <c r="P2334" s="15">
        <v>90</v>
      </c>
      <c r="Q2334" s="15">
        <f>IFERROR(Table37[[#This Row],[Total]]/Table37[[#This Row],[Mins]]*Table37[[#This Row],[Adj mins]],0)</f>
        <v>2.5586952004986498</v>
      </c>
      <c r="R2334" s="15">
        <v>2</v>
      </c>
      <c r="S2334" s="16">
        <v>90</v>
      </c>
      <c r="T2334" s="17">
        <v>1.3000000000000001E-2</v>
      </c>
      <c r="U2334" s="16">
        <v>1</v>
      </c>
      <c r="V2334" s="71">
        <v>0.5</v>
      </c>
      <c r="W2334" s="401" t="str">
        <f>IF(ISNA(MATCH($D2334,'My Squad'!$C$2:$C$16,0)),"","Yes")</f>
        <v/>
      </c>
    </row>
    <row r="2335" spans="1:23" ht="15.75" thickBot="1" x14ac:dyDescent="0.3">
      <c r="A2335" s="577">
        <v>266</v>
      </c>
      <c r="B2335" s="73">
        <v>14</v>
      </c>
      <c r="C2335" s="5" t="s">
        <v>600</v>
      </c>
      <c r="D2335" s="5" t="s">
        <v>620</v>
      </c>
      <c r="E2335" s="70" t="s">
        <v>14</v>
      </c>
      <c r="F2335" s="71">
        <v>4</v>
      </c>
      <c r="G2335" s="71">
        <v>6.0000000000000001E-3</v>
      </c>
      <c r="H2335" s="71">
        <v>1.4E-2</v>
      </c>
      <c r="I2335" s="71">
        <v>2.9333333333333336E-2</v>
      </c>
      <c r="J2335" s="71">
        <v>0</v>
      </c>
      <c r="K2335" s="71">
        <v>0.12333333333333334</v>
      </c>
      <c r="L2335" s="71">
        <v>0.01</v>
      </c>
      <c r="M2335" s="72">
        <v>0.18266666666666667</v>
      </c>
      <c r="N2335" s="23">
        <v>-0.45433333333333331</v>
      </c>
      <c r="O2335" s="16">
        <v>6.18</v>
      </c>
      <c r="P2335" s="15">
        <v>90</v>
      </c>
      <c r="Q2335" s="15">
        <f>IFERROR(Table37[[#This Row],[Total]]/Table37[[#This Row],[Mins]]*Table37[[#This Row],[Adj mins]],0)</f>
        <v>2.6601941747572817</v>
      </c>
      <c r="R2335" s="15">
        <v>1.1000000000000001</v>
      </c>
      <c r="S2335" s="16">
        <v>48</v>
      </c>
      <c r="T2335" s="17">
        <v>0</v>
      </c>
      <c r="U2335" s="16">
        <v>-4</v>
      </c>
      <c r="V2335" s="71">
        <v>-2</v>
      </c>
      <c r="W2335" s="401" t="str">
        <f>IF(ISNA(MATCH($D2335,'My Squad'!$C$2:$C$16,0)),"","Yes")</f>
        <v/>
      </c>
    </row>
    <row r="2336" spans="1:23" ht="15.75" thickBot="1" x14ac:dyDescent="0.3">
      <c r="A2336" s="577">
        <v>270</v>
      </c>
      <c r="B2336" s="73">
        <v>14</v>
      </c>
      <c r="C2336" s="5" t="s">
        <v>600</v>
      </c>
      <c r="D2336" s="5" t="s">
        <v>621</v>
      </c>
      <c r="E2336" s="70" t="s">
        <v>14</v>
      </c>
      <c r="F2336" s="71">
        <v>4.0999999999999996</v>
      </c>
      <c r="G2336" s="71">
        <v>0.434</v>
      </c>
      <c r="H2336" s="71">
        <v>2.4E-2</v>
      </c>
      <c r="I2336" s="71">
        <v>0.28066666666666662</v>
      </c>
      <c r="J2336" s="71">
        <v>0</v>
      </c>
      <c r="K2336" s="71">
        <v>1.7703333333333333</v>
      </c>
      <c r="L2336" s="71">
        <v>0.21533333333333332</v>
      </c>
      <c r="M2336" s="72">
        <v>2.7243333333333335</v>
      </c>
      <c r="N2336" s="23">
        <v>0.17666666666666672</v>
      </c>
      <c r="O2336" s="16">
        <v>85.560333333333332</v>
      </c>
      <c r="P2336" s="15">
        <v>90</v>
      </c>
      <c r="Q2336" s="15">
        <f>IFERROR(Table37[[#This Row],[Total]]/Table37[[#This Row],[Mins]]*Table37[[#This Row],[Adj mins]],0)</f>
        <v>2.8656971104211064</v>
      </c>
      <c r="R2336" s="15">
        <v>7</v>
      </c>
      <c r="S2336" s="16">
        <v>90</v>
      </c>
      <c r="T2336" s="17">
        <v>4.8000000000000001E-2</v>
      </c>
      <c r="U2336" s="16">
        <v>11</v>
      </c>
      <c r="V2336" s="71">
        <v>1.6</v>
      </c>
      <c r="W2336" s="401" t="str">
        <f>IF(ISNA(MATCH($D2336,'My Squad'!$C$2:$C$16,0)),"","Yes")</f>
        <v/>
      </c>
    </row>
    <row r="2337" spans="1:23" ht="15.75" thickBot="1" x14ac:dyDescent="0.3">
      <c r="A2337" s="577">
        <v>282</v>
      </c>
      <c r="B2337" s="73">
        <v>14</v>
      </c>
      <c r="C2337" s="5" t="s">
        <v>600</v>
      </c>
      <c r="D2337" s="5" t="s">
        <v>622</v>
      </c>
      <c r="E2337" s="70" t="s">
        <v>14</v>
      </c>
      <c r="F2337" s="71">
        <v>4</v>
      </c>
      <c r="G2337" s="71">
        <v>0.128</v>
      </c>
      <c r="H2337" s="71">
        <v>5.1999999999999998E-2</v>
      </c>
      <c r="I2337" s="71">
        <v>0.11033333333333331</v>
      </c>
      <c r="J2337" s="71">
        <v>0</v>
      </c>
      <c r="K2337" s="71">
        <v>0.76999999999999991</v>
      </c>
      <c r="L2337" s="71">
        <v>8.433333333333333E-2</v>
      </c>
      <c r="M2337" s="72">
        <v>1.1446666666666667</v>
      </c>
      <c r="N2337" s="23">
        <v>-0.21383333333333332</v>
      </c>
      <c r="O2337" s="16">
        <v>38.905000000000001</v>
      </c>
      <c r="P2337" s="15">
        <v>90</v>
      </c>
      <c r="Q2337" s="15">
        <f>IFERROR(Table37[[#This Row],[Total]]/Table37[[#This Row],[Mins]]*Table37[[#This Row],[Adj mins]],0)</f>
        <v>2.6479886903996914</v>
      </c>
      <c r="R2337" s="15">
        <v>5.7</v>
      </c>
      <c r="S2337" s="16">
        <v>85</v>
      </c>
      <c r="T2337" s="17">
        <v>2.7000000000000003E-2</v>
      </c>
      <c r="U2337" s="16">
        <v>11</v>
      </c>
      <c r="V2337" s="71">
        <v>1.8</v>
      </c>
      <c r="W2337" s="401" t="str">
        <f>IF(ISNA(MATCH($D2337,'My Squad'!$C$2:$C$16,0)),"","Yes")</f>
        <v/>
      </c>
    </row>
    <row r="2338" spans="1:23" ht="15.75" thickBot="1" x14ac:dyDescent="0.3">
      <c r="A2338" s="577">
        <v>284</v>
      </c>
      <c r="B2338" s="73">
        <v>14</v>
      </c>
      <c r="C2338" s="5" t="s">
        <v>600</v>
      </c>
      <c r="D2338" s="5" t="s">
        <v>623</v>
      </c>
      <c r="E2338" s="70" t="s">
        <v>14</v>
      </c>
      <c r="F2338" s="71">
        <v>4</v>
      </c>
      <c r="G2338" s="71">
        <v>0.33</v>
      </c>
      <c r="H2338" s="71">
        <v>0.216</v>
      </c>
      <c r="I2338" s="71">
        <v>0.27633333333333332</v>
      </c>
      <c r="J2338" s="71">
        <v>0</v>
      </c>
      <c r="K2338" s="71">
        <v>1.7003333333333335</v>
      </c>
      <c r="L2338" s="71">
        <v>0.17699999999999999</v>
      </c>
      <c r="M2338" s="72">
        <v>2.6996666666666669</v>
      </c>
      <c r="N2338" s="23">
        <v>0.17491666666666672</v>
      </c>
      <c r="O2338" s="16">
        <v>84.896666666666661</v>
      </c>
      <c r="P2338" s="15">
        <v>90</v>
      </c>
      <c r="Q2338" s="15">
        <f>IFERROR(Table37[[#This Row],[Total]]/Table37[[#This Row],[Mins]]*Table37[[#This Row],[Adj mins]],0)</f>
        <v>2.8619498213514469</v>
      </c>
      <c r="R2338" s="15">
        <v>4.2</v>
      </c>
      <c r="S2338" s="16">
        <v>76</v>
      </c>
      <c r="T2338" s="17">
        <v>1.8000000000000002E-2</v>
      </c>
      <c r="U2338" s="16">
        <v>4</v>
      </c>
      <c r="V2338" s="71">
        <v>0.8</v>
      </c>
      <c r="W2338" s="401" t="str">
        <f>IF(ISNA(MATCH($D2338,'My Squad'!$C$2:$C$16,0)),"","Yes")</f>
        <v/>
      </c>
    </row>
    <row r="2339" spans="1:23" ht="15.75" thickBot="1" x14ac:dyDescent="0.3">
      <c r="A2339" s="577">
        <v>275</v>
      </c>
      <c r="B2339" s="73">
        <v>14</v>
      </c>
      <c r="C2339" s="5" t="s">
        <v>600</v>
      </c>
      <c r="D2339" s="5" t="s">
        <v>365</v>
      </c>
      <c r="E2339" s="70" t="s">
        <v>14</v>
      </c>
      <c r="F2339" s="71">
        <v>4</v>
      </c>
      <c r="G2339" s="71">
        <v>4.5999999999999999E-2</v>
      </c>
      <c r="H2339" s="71">
        <v>0.10299999999999999</v>
      </c>
      <c r="I2339" s="71">
        <v>0.14833333333333337</v>
      </c>
      <c r="J2339" s="71">
        <v>0</v>
      </c>
      <c r="K2339" s="71">
        <v>1.0216666666666667</v>
      </c>
      <c r="L2339" s="71">
        <v>4.8666666666666664E-2</v>
      </c>
      <c r="M2339" s="72">
        <v>1.3676666666666666</v>
      </c>
      <c r="N2339" s="23">
        <v>-0.15808333333333335</v>
      </c>
      <c r="O2339" s="16">
        <v>48.106666666666669</v>
      </c>
      <c r="P2339" s="15">
        <v>90</v>
      </c>
      <c r="Q2339" s="15">
        <f>IFERROR(Table37[[#This Row],[Total]]/Table37[[#This Row],[Mins]]*Table37[[#This Row],[Adj mins]],0)</f>
        <v>2.5586890243902438</v>
      </c>
      <c r="R2339" s="15">
        <v>2.5</v>
      </c>
      <c r="S2339" s="16">
        <v>56</v>
      </c>
      <c r="T2339" s="17">
        <v>2.4E-2</v>
      </c>
      <c r="U2339" s="16">
        <v>4</v>
      </c>
      <c r="V2339" s="71">
        <v>1</v>
      </c>
      <c r="W2339" s="401" t="str">
        <f>IF(ISNA(MATCH($D2339,'My Squad'!$C$2:$C$16,0)),"","Yes")</f>
        <v/>
      </c>
    </row>
    <row r="2340" spans="1:23" ht="15.75" thickBot="1" x14ac:dyDescent="0.3">
      <c r="A2340" s="577">
        <v>583</v>
      </c>
      <c r="B2340" s="73">
        <v>14</v>
      </c>
      <c r="C2340" s="5" t="s">
        <v>600</v>
      </c>
      <c r="D2340" s="5" t="s">
        <v>1063</v>
      </c>
      <c r="E2340" s="70" t="s">
        <v>14</v>
      </c>
      <c r="F2340" s="71">
        <v>4</v>
      </c>
      <c r="G2340" s="71">
        <v>2.8000000000000001E-2</v>
      </c>
      <c r="H2340" s="71">
        <v>1.7999999999999999E-2</v>
      </c>
      <c r="I2340" s="71">
        <v>5.3333333333333358E-3</v>
      </c>
      <c r="J2340" s="71">
        <v>0</v>
      </c>
      <c r="K2340" s="71">
        <v>0.10833333333333332</v>
      </c>
      <c r="L2340" s="71">
        <v>1.0333333333333333E-2</v>
      </c>
      <c r="M2340" s="72">
        <v>0.17</v>
      </c>
      <c r="N2340" s="23">
        <v>-0.45750000000000002</v>
      </c>
      <c r="O2340" s="16">
        <v>5.5076666666666663</v>
      </c>
      <c r="P2340" s="15">
        <v>90</v>
      </c>
      <c r="Q2340" s="15">
        <f>IFERROR(Table37[[#This Row],[Total]]/Table37[[#This Row],[Mins]]*Table37[[#This Row],[Adj mins]],0)</f>
        <v>2.7779458936028569</v>
      </c>
      <c r="R2340" s="15">
        <v>0</v>
      </c>
      <c r="S2340" s="16">
        <v>1</v>
      </c>
      <c r="T2340" s="17">
        <v>4.0000000000000001E-3</v>
      </c>
      <c r="U2340" s="16">
        <v>1</v>
      </c>
      <c r="V2340" s="71">
        <v>1</v>
      </c>
      <c r="W2340" s="401" t="str">
        <f>IF(ISNA(MATCH($D2340,'My Squad'!$C$2:$C$16,0)),"","Yes")</f>
        <v/>
      </c>
    </row>
    <row r="2341" spans="1:23" ht="15.75" thickBot="1" x14ac:dyDescent="0.3">
      <c r="A2341" s="577">
        <v>359</v>
      </c>
      <c r="B2341" s="73">
        <v>14</v>
      </c>
      <c r="C2341" s="5" t="s">
        <v>600</v>
      </c>
      <c r="D2341" s="5" t="s">
        <v>1066</v>
      </c>
      <c r="E2341" s="70" t="s">
        <v>13</v>
      </c>
      <c r="F2341" s="71">
        <v>4.9000000000000004</v>
      </c>
      <c r="G2341" s="71">
        <v>0.25333333333333335</v>
      </c>
      <c r="H2341" s="71">
        <v>0.159</v>
      </c>
      <c r="I2341" s="71">
        <v>0.16433333333333333</v>
      </c>
      <c r="J2341" s="71">
        <v>0</v>
      </c>
      <c r="K2341" s="71">
        <v>1.3463333333333334</v>
      </c>
      <c r="L2341" s="71">
        <v>7.8666666666666663E-2</v>
      </c>
      <c r="M2341" s="72">
        <v>2.0016666666666665</v>
      </c>
      <c r="N2341" s="23">
        <v>3.4013605442173122E-4</v>
      </c>
      <c r="O2341" s="16">
        <v>72.284666666666666</v>
      </c>
      <c r="P2341" s="15">
        <v>90</v>
      </c>
      <c r="Q2341" s="15">
        <f>IFERROR(Table37[[#This Row],[Total]]/Table37[[#This Row],[Mins]]*Table37[[#This Row],[Adj mins]],0)</f>
        <v>2.4922297951617214</v>
      </c>
      <c r="R2341" s="15">
        <v>5.0999999999999996</v>
      </c>
      <c r="S2341" s="16">
        <v>77</v>
      </c>
      <c r="T2341" s="17">
        <v>1E-3</v>
      </c>
      <c r="U2341" s="16">
        <v>12</v>
      </c>
      <c r="V2341" s="71">
        <v>2</v>
      </c>
      <c r="W2341" s="401" t="str">
        <f>IF(ISNA(MATCH($D2341,'My Squad'!$C$2:$C$16,0)),"","Yes")</f>
        <v/>
      </c>
    </row>
    <row r="2342" spans="1:23" ht="15.75" thickBot="1" x14ac:dyDescent="0.3">
      <c r="A2342" s="577">
        <v>265</v>
      </c>
      <c r="B2342" s="73">
        <v>14</v>
      </c>
      <c r="C2342" s="5" t="s">
        <v>600</v>
      </c>
      <c r="D2342" s="5" t="s">
        <v>624</v>
      </c>
      <c r="E2342" s="70" t="s">
        <v>13</v>
      </c>
      <c r="F2342" s="71">
        <v>5.2</v>
      </c>
      <c r="G2342" s="71">
        <v>8.666666666666667E-2</v>
      </c>
      <c r="H2342" s="71">
        <v>4.9000000000000002E-2</v>
      </c>
      <c r="I2342" s="71">
        <v>2.1333333333333333E-2</v>
      </c>
      <c r="J2342" s="71">
        <v>0</v>
      </c>
      <c r="K2342" s="71">
        <v>0.17966666666666667</v>
      </c>
      <c r="L2342" s="71">
        <v>2.5999999999999999E-2</v>
      </c>
      <c r="M2342" s="72">
        <v>0.36266666666666669</v>
      </c>
      <c r="N2342" s="23">
        <v>-0.31487179487179484</v>
      </c>
      <c r="O2342" s="16">
        <v>9.17</v>
      </c>
      <c r="P2342" s="15">
        <v>90</v>
      </c>
      <c r="Q2342" s="15">
        <f>IFERROR(Table37[[#This Row],[Total]]/Table37[[#This Row],[Mins]]*Table37[[#This Row],[Adj mins]],0)</f>
        <v>3.5594329334787354</v>
      </c>
      <c r="R2342" s="15">
        <v>2.2000000000000002</v>
      </c>
      <c r="S2342" s="16">
        <v>25</v>
      </c>
      <c r="T2342" s="17">
        <v>1E-3</v>
      </c>
      <c r="U2342" s="16">
        <v>13</v>
      </c>
      <c r="V2342" s="71">
        <v>1.6</v>
      </c>
      <c r="W2342" s="401" t="str">
        <f>IF(ISNA(MATCH($D2342,'My Squad'!$C$2:$C$16,0)),"","Yes")</f>
        <v/>
      </c>
    </row>
    <row r="2343" spans="1:23" ht="15.75" thickBot="1" x14ac:dyDescent="0.3">
      <c r="A2343" s="577">
        <v>274</v>
      </c>
      <c r="B2343" s="73">
        <v>14</v>
      </c>
      <c r="C2343" s="5" t="s">
        <v>600</v>
      </c>
      <c r="D2343" s="5" t="s">
        <v>1523</v>
      </c>
      <c r="E2343" s="70" t="s">
        <v>13</v>
      </c>
      <c r="F2343" s="71">
        <v>5.3</v>
      </c>
      <c r="G2343" s="71">
        <v>0.37333333333333335</v>
      </c>
      <c r="H2343" s="71">
        <v>0.25700000000000001</v>
      </c>
      <c r="I2343" s="71">
        <v>0.18133333333333335</v>
      </c>
      <c r="J2343" s="71">
        <v>0</v>
      </c>
      <c r="K2343" s="71">
        <v>1.4633333333333334</v>
      </c>
      <c r="L2343" s="71">
        <v>5.9333333333333335E-2</v>
      </c>
      <c r="M2343" s="72">
        <v>2.3343333333333334</v>
      </c>
      <c r="N2343" s="23">
        <v>6.3081761006289316E-2</v>
      </c>
      <c r="O2343" s="16">
        <v>79.529333333333327</v>
      </c>
      <c r="P2343" s="15">
        <v>90</v>
      </c>
      <c r="Q2343" s="15">
        <f>IFERROR(Table37[[#This Row],[Total]]/Table37[[#This Row],[Mins]]*Table37[[#This Row],[Adj mins]],0)</f>
        <v>2.6416668063775215</v>
      </c>
      <c r="R2343" s="15">
        <v>7.8</v>
      </c>
      <c r="S2343" s="16">
        <v>88</v>
      </c>
      <c r="T2343" s="17">
        <v>3.0000000000000001E-3</v>
      </c>
      <c r="U2343" s="16">
        <v>18</v>
      </c>
      <c r="V2343" s="71">
        <v>2.2000000000000002</v>
      </c>
      <c r="W2343" s="401" t="str">
        <f>IF(ISNA(MATCH($D2343,'My Squad'!$C$2:$C$16,0)),"","Yes")</f>
        <v/>
      </c>
    </row>
    <row r="2344" spans="1:23" ht="15.75" thickBot="1" x14ac:dyDescent="0.3">
      <c r="A2344" s="577">
        <v>262</v>
      </c>
      <c r="B2344" s="73">
        <v>14</v>
      </c>
      <c r="C2344" s="5" t="s">
        <v>600</v>
      </c>
      <c r="D2344" s="5" t="s">
        <v>625</v>
      </c>
      <c r="E2344" s="70" t="s">
        <v>13</v>
      </c>
      <c r="F2344" s="71">
        <v>4.9000000000000004</v>
      </c>
      <c r="G2344" s="71">
        <v>0</v>
      </c>
      <c r="H2344" s="71">
        <v>1E-3</v>
      </c>
      <c r="I2344" s="71">
        <v>1.3333333333333333E-3</v>
      </c>
      <c r="J2344" s="71">
        <v>0</v>
      </c>
      <c r="K2344" s="71">
        <v>4.333333333333334E-3</v>
      </c>
      <c r="L2344" s="71">
        <v>0</v>
      </c>
      <c r="M2344" s="72">
        <v>6.6666666666666671E-3</v>
      </c>
      <c r="N2344" s="23">
        <v>-0.40680272108843535</v>
      </c>
      <c r="O2344" s="16">
        <v>0.21</v>
      </c>
      <c r="P2344" s="15">
        <v>90</v>
      </c>
      <c r="Q2344" s="15">
        <f>IFERROR(Table37[[#This Row],[Total]]/Table37[[#This Row],[Mins]]*Table37[[#This Row],[Adj mins]],0)</f>
        <v>2.8571428571428577</v>
      </c>
      <c r="R2344" s="15">
        <v>0</v>
      </c>
      <c r="S2344" s="16">
        <v>0</v>
      </c>
      <c r="T2344" s="17">
        <v>0</v>
      </c>
      <c r="U2344" s="16">
        <v>0</v>
      </c>
      <c r="V2344" s="71">
        <v>0</v>
      </c>
      <c r="W2344" s="401" t="str">
        <f>IF(ISNA(MATCH($D2344,'My Squad'!$C$2:$C$16,0)),"","Yes")</f>
        <v/>
      </c>
    </row>
    <row r="2345" spans="1:23" ht="15.75" thickBot="1" x14ac:dyDescent="0.3">
      <c r="A2345" s="577">
        <v>264</v>
      </c>
      <c r="B2345" s="73">
        <v>14</v>
      </c>
      <c r="C2345" s="5" t="s">
        <v>600</v>
      </c>
      <c r="D2345" s="5" t="s">
        <v>626</v>
      </c>
      <c r="E2345" s="70" t="s">
        <v>13</v>
      </c>
      <c r="F2345" s="71">
        <v>4.9000000000000004</v>
      </c>
      <c r="G2345" s="71">
        <v>0.8716666666666667</v>
      </c>
      <c r="H2345" s="71">
        <v>0.47399999999999998</v>
      </c>
      <c r="I2345" s="71">
        <v>0.20166666666666666</v>
      </c>
      <c r="J2345" s="71">
        <v>0</v>
      </c>
      <c r="K2345" s="71">
        <v>1.7343333333333333</v>
      </c>
      <c r="L2345" s="71">
        <v>0.27566666666666667</v>
      </c>
      <c r="M2345" s="72">
        <v>3.5573333333333332</v>
      </c>
      <c r="N2345" s="23">
        <v>0.31782312925170064</v>
      </c>
      <c r="O2345" s="16">
        <v>87.454333333333338</v>
      </c>
      <c r="P2345" s="15">
        <v>90</v>
      </c>
      <c r="Q2345" s="15">
        <f>IFERROR(Table37[[#This Row],[Total]]/Table37[[#This Row],[Mins]]*Table37[[#This Row],[Adj mins]],0)</f>
        <v>3.6608820603514975</v>
      </c>
      <c r="R2345" s="15">
        <v>4.4000000000000004</v>
      </c>
      <c r="S2345" s="16">
        <v>57</v>
      </c>
      <c r="T2345" s="17">
        <v>0</v>
      </c>
      <c r="U2345" s="16">
        <v>9</v>
      </c>
      <c r="V2345" s="71">
        <v>1.3</v>
      </c>
      <c r="W2345" s="401" t="str">
        <f>IF(ISNA(MATCH($D2345,'My Squad'!$C$2:$C$16,0)),"","Yes")</f>
        <v/>
      </c>
    </row>
    <row r="2346" spans="1:23" ht="15.75" thickBot="1" x14ac:dyDescent="0.3">
      <c r="A2346" s="577">
        <v>278</v>
      </c>
      <c r="B2346" s="73">
        <v>14</v>
      </c>
      <c r="C2346" s="5" t="s">
        <v>600</v>
      </c>
      <c r="D2346" s="5" t="s">
        <v>627</v>
      </c>
      <c r="E2346" s="70" t="s">
        <v>13</v>
      </c>
      <c r="F2346" s="71">
        <v>4.9000000000000004</v>
      </c>
      <c r="G2346" s="71">
        <v>0.17499999999999999</v>
      </c>
      <c r="H2346" s="71">
        <v>0.28399999999999997</v>
      </c>
      <c r="I2346" s="71">
        <v>0.184</v>
      </c>
      <c r="J2346" s="71">
        <v>0</v>
      </c>
      <c r="K2346" s="71">
        <v>1.3576666666666666</v>
      </c>
      <c r="L2346" s="71">
        <v>7.1999999999999995E-2</v>
      </c>
      <c r="M2346" s="72">
        <v>2.0726666666666667</v>
      </c>
      <c r="N2346" s="23">
        <v>1.4829931972789112E-2</v>
      </c>
      <c r="O2346" s="16">
        <v>79.656333333333336</v>
      </c>
      <c r="P2346" s="15">
        <v>90</v>
      </c>
      <c r="Q2346" s="15">
        <f>IFERROR(Table37[[#This Row],[Total]]/Table37[[#This Row],[Mins]]*Table37[[#This Row],[Adj mins]],0)</f>
        <v>2.34181002556817</v>
      </c>
      <c r="R2346" s="15">
        <v>7.9</v>
      </c>
      <c r="S2346" s="16">
        <v>89</v>
      </c>
      <c r="T2346" s="17">
        <v>3.0000000000000001E-3</v>
      </c>
      <c r="U2346" s="16">
        <v>20</v>
      </c>
      <c r="V2346" s="71">
        <v>2.5</v>
      </c>
      <c r="W2346" s="401" t="str">
        <f>IF(ISNA(MATCH($D2346,'My Squad'!$C$2:$C$16,0)),"","Yes")</f>
        <v/>
      </c>
    </row>
    <row r="2347" spans="1:23" ht="15.75" thickBot="1" x14ac:dyDescent="0.3">
      <c r="A2347" s="577">
        <v>281</v>
      </c>
      <c r="B2347" s="73">
        <v>14</v>
      </c>
      <c r="C2347" s="5" t="s">
        <v>600</v>
      </c>
      <c r="D2347" s="5" t="s">
        <v>628</v>
      </c>
      <c r="E2347" s="70" t="s">
        <v>13</v>
      </c>
      <c r="F2347" s="71">
        <v>4.8</v>
      </c>
      <c r="G2347" s="71">
        <v>0.21833333333333332</v>
      </c>
      <c r="H2347" s="71">
        <v>0.122</v>
      </c>
      <c r="I2347" s="71">
        <v>4.9000000000000002E-2</v>
      </c>
      <c r="J2347" s="71">
        <v>0</v>
      </c>
      <c r="K2347" s="71">
        <v>0.47266666666666662</v>
      </c>
      <c r="L2347" s="71">
        <v>7.2666666666666671E-2</v>
      </c>
      <c r="M2347" s="72">
        <v>0.93466666666666665</v>
      </c>
      <c r="N2347" s="23">
        <v>-0.22194444444444444</v>
      </c>
      <c r="O2347" s="16">
        <v>23.711666666666666</v>
      </c>
      <c r="P2347" s="15">
        <v>90</v>
      </c>
      <c r="Q2347" s="15">
        <f>IFERROR(Table37[[#This Row],[Total]]/Table37[[#This Row],[Mins]]*Table37[[#This Row],[Adj mins]],0)</f>
        <v>3.5476207211639843</v>
      </c>
      <c r="R2347" s="15">
        <v>1.5</v>
      </c>
      <c r="S2347" s="16">
        <v>22</v>
      </c>
      <c r="T2347" s="17">
        <v>0</v>
      </c>
      <c r="U2347" s="16">
        <v>4</v>
      </c>
      <c r="V2347" s="71">
        <v>0.7</v>
      </c>
      <c r="W2347" s="401" t="str">
        <f>IF(ISNA(MATCH($D2347,'My Squad'!$C$2:$C$16,0)),"","Yes")</f>
        <v/>
      </c>
    </row>
    <row r="2348" spans="1:23" ht="15.75" thickBot="1" x14ac:dyDescent="0.3">
      <c r="A2348" s="577">
        <v>277</v>
      </c>
      <c r="B2348" s="73">
        <v>14</v>
      </c>
      <c r="C2348" s="5" t="s">
        <v>600</v>
      </c>
      <c r="D2348" s="5" t="s">
        <v>629</v>
      </c>
      <c r="E2348" s="70" t="s">
        <v>13</v>
      </c>
      <c r="F2348" s="71">
        <v>4.5</v>
      </c>
      <c r="G2348" s="71">
        <v>1.1666666666666667E-2</v>
      </c>
      <c r="H2348" s="71">
        <v>5.0000000000000001E-3</v>
      </c>
      <c r="I2348" s="71">
        <v>3.3333333333333335E-3</v>
      </c>
      <c r="J2348" s="71">
        <v>0</v>
      </c>
      <c r="K2348" s="71">
        <v>1.7666666666666667E-2</v>
      </c>
      <c r="L2348" s="71">
        <v>4.0000000000000001E-3</v>
      </c>
      <c r="M2348" s="72">
        <v>4.1666666666666664E-2</v>
      </c>
      <c r="N2348" s="23">
        <v>-0.43518518518518517</v>
      </c>
      <c r="O2348" s="16">
        <v>0.9</v>
      </c>
      <c r="P2348" s="15">
        <v>90</v>
      </c>
      <c r="Q2348" s="15">
        <f>IFERROR(Table37[[#This Row],[Total]]/Table37[[#This Row],[Mins]]*Table37[[#This Row],[Adj mins]],0)</f>
        <v>4.1666666666666661</v>
      </c>
      <c r="R2348" s="15">
        <v>1.6</v>
      </c>
      <c r="S2348" s="16">
        <v>36</v>
      </c>
      <c r="T2348" s="17">
        <v>4.0000000000000001E-3</v>
      </c>
      <c r="U2348" s="16">
        <v>6</v>
      </c>
      <c r="V2348" s="71">
        <v>1.5</v>
      </c>
      <c r="W2348" s="401" t="str">
        <f>IF(ISNA(MATCH($D2348,'My Squad'!$C$2:$C$16,0)),"","Yes")</f>
        <v/>
      </c>
    </row>
    <row r="2349" spans="1:23" ht="15.75" thickBot="1" x14ac:dyDescent="0.3">
      <c r="A2349" s="577">
        <v>611</v>
      </c>
      <c r="B2349" s="73">
        <v>14</v>
      </c>
      <c r="C2349" s="5" t="s">
        <v>600</v>
      </c>
      <c r="D2349" s="5" t="s">
        <v>1524</v>
      </c>
      <c r="E2349" s="70" t="s">
        <v>13</v>
      </c>
      <c r="F2349" s="71">
        <v>5.8</v>
      </c>
      <c r="G2349" s="71">
        <v>0.255</v>
      </c>
      <c r="H2349" s="71">
        <v>0.151</v>
      </c>
      <c r="I2349" s="71">
        <v>5.8999999999999997E-2</v>
      </c>
      <c r="J2349" s="71">
        <v>0</v>
      </c>
      <c r="K2349" s="71">
        <v>0.51800000000000002</v>
      </c>
      <c r="L2349" s="71">
        <v>7.9333333333333339E-2</v>
      </c>
      <c r="M2349" s="72">
        <v>1.0623333333333334</v>
      </c>
      <c r="N2349" s="23">
        <v>-0.16166666666666668</v>
      </c>
      <c r="O2349" s="16">
        <v>26.006666666666668</v>
      </c>
      <c r="P2349" s="15">
        <v>90</v>
      </c>
      <c r="Q2349" s="15">
        <f>IFERROR(Table37[[#This Row],[Total]]/Table37[[#This Row],[Mins]]*Table37[[#This Row],[Adj mins]],0)</f>
        <v>3.6763650346065111</v>
      </c>
      <c r="R2349" s="15">
        <v>4.4000000000000004</v>
      </c>
      <c r="S2349" s="16">
        <v>44</v>
      </c>
      <c r="T2349" s="17">
        <v>2E-3</v>
      </c>
      <c r="U2349" s="16">
        <v>22</v>
      </c>
      <c r="V2349" s="71">
        <v>2.4</v>
      </c>
      <c r="W2349" s="401" t="str">
        <f>IF(ISNA(MATCH($D2349,'My Squad'!$C$2:$C$16,0)),"","Yes")</f>
        <v/>
      </c>
    </row>
    <row r="2350" spans="1:23" ht="15.75" thickBot="1" x14ac:dyDescent="0.3">
      <c r="A2350" s="577">
        <v>631</v>
      </c>
      <c r="B2350" s="73">
        <v>14</v>
      </c>
      <c r="C2350" s="5" t="s">
        <v>600</v>
      </c>
      <c r="D2350" s="5" t="s">
        <v>1525</v>
      </c>
      <c r="E2350" s="70" t="s">
        <v>13</v>
      </c>
      <c r="F2350" s="71">
        <v>5.5</v>
      </c>
      <c r="G2350" s="71">
        <v>0.61166666666666669</v>
      </c>
      <c r="H2350" s="71">
        <v>0.34699999999999998</v>
      </c>
      <c r="I2350" s="71">
        <v>0.14666666666666667</v>
      </c>
      <c r="J2350" s="71">
        <v>0</v>
      </c>
      <c r="K2350" s="71">
        <v>1.2306666666666666</v>
      </c>
      <c r="L2350" s="71">
        <v>0.20566666666666666</v>
      </c>
      <c r="M2350" s="72">
        <v>2.5416666666666665</v>
      </c>
      <c r="N2350" s="23">
        <v>9.8484848484848453E-2</v>
      </c>
      <c r="O2350" s="16">
        <v>62.384666666666668</v>
      </c>
      <c r="P2350" s="15">
        <v>90</v>
      </c>
      <c r="Q2350" s="15">
        <f>IFERROR(Table37[[#This Row],[Total]]/Table37[[#This Row],[Mins]]*Table37[[#This Row],[Adj mins]],0)</f>
        <v>3.666766406275046</v>
      </c>
      <c r="R2350" s="15">
        <v>3.6</v>
      </c>
      <c r="S2350" s="16">
        <v>46</v>
      </c>
      <c r="T2350" s="17">
        <v>0</v>
      </c>
      <c r="U2350" s="16">
        <v>12</v>
      </c>
      <c r="V2350" s="71">
        <v>1.7</v>
      </c>
      <c r="W2350" s="401" t="str">
        <f>IF(ISNA(MATCH($D2350,'My Squad'!$C$2:$C$16,0)),"","Yes")</f>
        <v/>
      </c>
    </row>
    <row r="2351" spans="1:23" ht="15.75" thickBot="1" x14ac:dyDescent="0.3">
      <c r="A2351" s="577">
        <v>632</v>
      </c>
      <c r="B2351" s="73">
        <v>14</v>
      </c>
      <c r="C2351" s="5" t="s">
        <v>600</v>
      </c>
      <c r="D2351" s="5" t="s">
        <v>1526</v>
      </c>
      <c r="E2351" s="70" t="s">
        <v>13</v>
      </c>
      <c r="F2351" s="71">
        <v>5</v>
      </c>
      <c r="G2351" s="71">
        <v>0</v>
      </c>
      <c r="H2351" s="71">
        <v>0</v>
      </c>
      <c r="I2351" s="71">
        <v>0</v>
      </c>
      <c r="J2351" s="71">
        <v>0</v>
      </c>
      <c r="K2351" s="71">
        <v>0</v>
      </c>
      <c r="L2351" s="71">
        <v>0</v>
      </c>
      <c r="M2351" s="72">
        <v>0</v>
      </c>
      <c r="N2351" s="23">
        <v>-0.4</v>
      </c>
      <c r="O2351" s="16">
        <v>0</v>
      </c>
      <c r="P2351" s="15">
        <v>90</v>
      </c>
      <c r="Q2351" s="15">
        <f>IFERROR(Table37[[#This Row],[Total]]/Table37[[#This Row],[Mins]]*Table37[[#This Row],[Adj mins]],0)</f>
        <v>0</v>
      </c>
      <c r="R2351" s="15">
        <v>2.6</v>
      </c>
      <c r="S2351" s="16">
        <v>48</v>
      </c>
      <c r="T2351" s="17">
        <v>0</v>
      </c>
      <c r="U2351" s="16">
        <v>7</v>
      </c>
      <c r="V2351" s="71">
        <v>1.4</v>
      </c>
      <c r="W2351" s="401" t="str">
        <f>IF(ISNA(MATCH($D2351,'My Squad'!$C$2:$C$16,0)),"","Yes")</f>
        <v/>
      </c>
    </row>
    <row r="2352" spans="1:23" ht="15.75" thickBot="1" x14ac:dyDescent="0.3">
      <c r="A2352" s="577">
        <v>619</v>
      </c>
      <c r="B2352" s="73">
        <v>14</v>
      </c>
      <c r="C2352" s="5" t="s">
        <v>600</v>
      </c>
      <c r="D2352" s="5" t="s">
        <v>1527</v>
      </c>
      <c r="E2352" s="70" t="s">
        <v>13</v>
      </c>
      <c r="F2352" s="71">
        <v>4.5</v>
      </c>
      <c r="G2352" s="71">
        <v>1.4999999999999999E-2</v>
      </c>
      <c r="H2352" s="71">
        <v>1.2999999999999999E-2</v>
      </c>
      <c r="I2352" s="71">
        <v>6.3333333333333332E-3</v>
      </c>
      <c r="J2352" s="71">
        <v>0</v>
      </c>
      <c r="K2352" s="71">
        <v>3.7999999999999999E-2</v>
      </c>
      <c r="L2352" s="71">
        <v>5.3333333333333332E-3</v>
      </c>
      <c r="M2352" s="72">
        <v>7.7666666666666662E-2</v>
      </c>
      <c r="N2352" s="23">
        <v>-0.42718518518518522</v>
      </c>
      <c r="O2352" s="16">
        <v>1.83</v>
      </c>
      <c r="P2352" s="15">
        <v>90</v>
      </c>
      <c r="Q2352" s="15">
        <f>IFERROR(Table37[[#This Row],[Total]]/Table37[[#This Row],[Mins]]*Table37[[#This Row],[Adj mins]],0)</f>
        <v>3.8196721311475406</v>
      </c>
      <c r="R2352" s="15">
        <v>1.9</v>
      </c>
      <c r="S2352" s="16">
        <v>56</v>
      </c>
      <c r="T2352" s="17">
        <v>0</v>
      </c>
      <c r="U2352" s="16">
        <v>5</v>
      </c>
      <c r="V2352" s="71">
        <v>1.7</v>
      </c>
      <c r="W2352" s="401" t="str">
        <f>IF(ISNA(MATCH($D2352,'My Squad'!$C$2:$C$16,0)),"","Yes")</f>
        <v/>
      </c>
    </row>
    <row r="2353" spans="1:23" ht="15.75" thickBot="1" x14ac:dyDescent="0.3">
      <c r="A2353" s="577">
        <v>268</v>
      </c>
      <c r="B2353" s="73">
        <v>14</v>
      </c>
      <c r="C2353" s="5" t="s">
        <v>600</v>
      </c>
      <c r="D2353" s="5" t="s">
        <v>630</v>
      </c>
      <c r="E2353" s="70" t="s">
        <v>15</v>
      </c>
      <c r="F2353" s="71">
        <v>5.7</v>
      </c>
      <c r="G2353" s="71">
        <v>1.1786666666666668</v>
      </c>
      <c r="H2353" s="71">
        <v>0.13200000000000001</v>
      </c>
      <c r="I2353" s="71">
        <v>0</v>
      </c>
      <c r="J2353" s="71">
        <v>0</v>
      </c>
      <c r="K2353" s="71">
        <v>1.3220000000000001</v>
      </c>
      <c r="L2353" s="71">
        <v>0.42166666666666669</v>
      </c>
      <c r="M2353" s="72">
        <v>3.0543333333333331</v>
      </c>
      <c r="N2353" s="23">
        <v>0.18497076023391809</v>
      </c>
      <c r="O2353" s="16">
        <v>71.003</v>
      </c>
      <c r="P2353" s="15">
        <v>90</v>
      </c>
      <c r="Q2353" s="15">
        <f>IFERROR(Table37[[#This Row],[Total]]/Table37[[#This Row],[Mins]]*Table37[[#This Row],[Adj mins]],0)</f>
        <v>3.8715265552159761</v>
      </c>
      <c r="R2353" s="15">
        <v>7</v>
      </c>
      <c r="S2353" s="16">
        <v>70</v>
      </c>
      <c r="T2353" s="17">
        <v>5.7000000000000002E-2</v>
      </c>
      <c r="U2353" s="16">
        <v>38</v>
      </c>
      <c r="V2353" s="71">
        <v>4.2</v>
      </c>
      <c r="W2353" s="401" t="str">
        <f>IF(ISNA(MATCH($D2353,'My Squad'!$C$2:$C$16,0)),"","Yes")</f>
        <v/>
      </c>
    </row>
    <row r="2354" spans="1:23" ht="15.75" thickBot="1" x14ac:dyDescent="0.3">
      <c r="A2354" s="577">
        <v>272</v>
      </c>
      <c r="B2354" s="73">
        <v>14</v>
      </c>
      <c r="C2354" s="5" t="s">
        <v>600</v>
      </c>
      <c r="D2354" s="5" t="s">
        <v>631</v>
      </c>
      <c r="E2354" s="70" t="s">
        <v>15</v>
      </c>
      <c r="F2354" s="71">
        <v>5.4</v>
      </c>
      <c r="G2354" s="71">
        <v>0.38266666666666665</v>
      </c>
      <c r="H2354" s="71">
        <v>6.5000000000000002E-2</v>
      </c>
      <c r="I2354" s="71">
        <v>0</v>
      </c>
      <c r="J2354" s="71">
        <v>0</v>
      </c>
      <c r="K2354" s="71">
        <v>0.33866666666666667</v>
      </c>
      <c r="L2354" s="71">
        <v>0.15466666666666667</v>
      </c>
      <c r="M2354" s="72">
        <v>0.94099999999999995</v>
      </c>
      <c r="N2354" s="23">
        <v>-0.19611111111111112</v>
      </c>
      <c r="O2354" s="16">
        <v>17.164333333333332</v>
      </c>
      <c r="P2354" s="15">
        <v>90</v>
      </c>
      <c r="Q2354" s="15">
        <f>IFERROR(Table37[[#This Row],[Total]]/Table37[[#This Row],[Mins]]*Table37[[#This Row],[Adj mins]],0)</f>
        <v>4.9340687083681276</v>
      </c>
      <c r="R2354" s="15">
        <v>1.6</v>
      </c>
      <c r="S2354" s="16">
        <v>24</v>
      </c>
      <c r="T2354" s="17">
        <v>0</v>
      </c>
      <c r="U2354" s="16">
        <v>16</v>
      </c>
      <c r="V2354" s="71">
        <v>2.7</v>
      </c>
      <c r="W2354" s="401" t="str">
        <f>IF(ISNA(MATCH($D2354,'My Squad'!$C$2:$C$16,0)),"","Yes")</f>
        <v/>
      </c>
    </row>
    <row r="2355" spans="1:23" ht="15.75" thickBot="1" x14ac:dyDescent="0.3">
      <c r="A2355" s="577">
        <v>260</v>
      </c>
      <c r="B2355" s="73">
        <v>14</v>
      </c>
      <c r="C2355" s="5" t="s">
        <v>600</v>
      </c>
      <c r="D2355" s="5" t="s">
        <v>1528</v>
      </c>
      <c r="E2355" s="70" t="s">
        <v>15</v>
      </c>
      <c r="F2355" s="71">
        <v>4.8</v>
      </c>
      <c r="G2355" s="71">
        <v>7.3333333333333334E-2</v>
      </c>
      <c r="H2355" s="71">
        <v>1.2E-2</v>
      </c>
      <c r="I2355" s="71">
        <v>0</v>
      </c>
      <c r="J2355" s="71">
        <v>0</v>
      </c>
      <c r="K2355" s="71">
        <v>7.8666666666666663E-2</v>
      </c>
      <c r="L2355" s="71">
        <v>3.1666666666666669E-2</v>
      </c>
      <c r="M2355" s="72">
        <v>0.19566666666666666</v>
      </c>
      <c r="N2355" s="23">
        <v>-0.37590277777777781</v>
      </c>
      <c r="O2355" s="16">
        <v>4.0590000000000002</v>
      </c>
      <c r="P2355" s="15">
        <v>90</v>
      </c>
      <c r="Q2355" s="15">
        <f>IFERROR(Table37[[#This Row],[Total]]/Table37[[#This Row],[Mins]]*Table37[[#This Row],[Adj mins]],0)</f>
        <v>4.3385070214338501</v>
      </c>
      <c r="R2355" s="15">
        <v>0.4</v>
      </c>
      <c r="S2355" s="16">
        <v>12</v>
      </c>
      <c r="T2355" s="17">
        <v>3.0000000000000001E-3</v>
      </c>
      <c r="U2355" s="16">
        <v>1</v>
      </c>
      <c r="V2355" s="71">
        <v>0.3</v>
      </c>
      <c r="W2355" s="401" t="str">
        <f>IF(ISNA(MATCH($D2355,'My Squad'!$C$2:$C$16,0)),"","Yes")</f>
        <v/>
      </c>
    </row>
    <row r="2356" spans="1:23" ht="15.75" thickBot="1" x14ac:dyDescent="0.3">
      <c r="A2356" s="577">
        <v>276</v>
      </c>
      <c r="B2356" s="73">
        <v>14</v>
      </c>
      <c r="C2356" s="5" t="s">
        <v>600</v>
      </c>
      <c r="D2356" s="5" t="s">
        <v>632</v>
      </c>
      <c r="E2356" s="70" t="s">
        <v>15</v>
      </c>
      <c r="F2356" s="71">
        <v>4.5</v>
      </c>
      <c r="G2356" s="71">
        <v>5.3333333333333332E-3</v>
      </c>
      <c r="H2356" s="71">
        <v>1E-3</v>
      </c>
      <c r="I2356" s="71">
        <v>0</v>
      </c>
      <c r="J2356" s="71">
        <v>0</v>
      </c>
      <c r="K2356" s="71">
        <v>7.0000000000000001E-3</v>
      </c>
      <c r="L2356" s="71">
        <v>3.0000000000000001E-3</v>
      </c>
      <c r="M2356" s="72">
        <v>1.6333333333333332E-2</v>
      </c>
      <c r="N2356" s="23">
        <v>-0.44081481481481483</v>
      </c>
      <c r="O2356" s="16">
        <v>0.33</v>
      </c>
      <c r="P2356" s="15">
        <v>90</v>
      </c>
      <c r="Q2356" s="15">
        <f>IFERROR(Table37[[#This Row],[Total]]/Table37[[#This Row],[Mins]]*Table37[[#This Row],[Adj mins]],0)</f>
        <v>4.4545454545454541</v>
      </c>
      <c r="R2356" s="15">
        <v>0</v>
      </c>
      <c r="S2356" s="16" t="s">
        <v>374</v>
      </c>
      <c r="T2356" s="17">
        <v>8.0000000000000002E-3</v>
      </c>
      <c r="U2356" s="16">
        <v>0</v>
      </c>
      <c r="V2356" s="71">
        <v>0</v>
      </c>
      <c r="W2356" s="401" t="str">
        <f>IF(ISNA(MATCH($D2356,'My Squad'!$C$2:$C$16,0)),"","Yes")</f>
        <v/>
      </c>
    </row>
    <row r="2357" spans="1:23" ht="15.75" thickBot="1" x14ac:dyDescent="0.3">
      <c r="A2357" s="577">
        <v>293</v>
      </c>
      <c r="B2357" s="73">
        <v>14</v>
      </c>
      <c r="C2357" s="5" t="s">
        <v>601</v>
      </c>
      <c r="D2357" s="5" t="s">
        <v>633</v>
      </c>
      <c r="E2357" s="70" t="s">
        <v>16</v>
      </c>
      <c r="F2357" s="71">
        <v>4.5</v>
      </c>
      <c r="G2357" s="71">
        <v>0</v>
      </c>
      <c r="H2357" s="71">
        <v>0</v>
      </c>
      <c r="I2357" s="71">
        <v>0.17033333333333334</v>
      </c>
      <c r="J2357" s="71">
        <v>1.0213333333333334</v>
      </c>
      <c r="K2357" s="71">
        <v>1.968</v>
      </c>
      <c r="L2357" s="71">
        <v>0.20733333333333334</v>
      </c>
      <c r="M2357" s="72">
        <v>3.367</v>
      </c>
      <c r="N2357" s="23">
        <v>0.30377777777777776</v>
      </c>
      <c r="O2357" s="16">
        <v>85.98</v>
      </c>
      <c r="P2357" s="15">
        <v>90</v>
      </c>
      <c r="Q2357" s="15">
        <f>IFERROR(Table37[[#This Row],[Total]]/Table37[[#This Row],[Mins]]*Table37[[#This Row],[Adj mins]],0)</f>
        <v>3.5244242847173757</v>
      </c>
      <c r="R2357" s="15">
        <v>9</v>
      </c>
      <c r="S2357" s="16">
        <v>90</v>
      </c>
      <c r="T2357" s="17">
        <v>0.01</v>
      </c>
      <c r="U2357" s="16">
        <v>25</v>
      </c>
      <c r="V2357" s="71">
        <v>2.8</v>
      </c>
      <c r="W2357" s="401" t="str">
        <f>IF(ISNA(MATCH($D2357,'My Squad'!$C$2:$C$16,0)),"","Yes")</f>
        <v/>
      </c>
    </row>
    <row r="2358" spans="1:23" ht="15.75" thickBot="1" x14ac:dyDescent="0.3">
      <c r="A2358" s="577">
        <v>294</v>
      </c>
      <c r="B2358" s="73">
        <v>14</v>
      </c>
      <c r="C2358" s="5" t="s">
        <v>601</v>
      </c>
      <c r="D2358" s="5" t="s">
        <v>634</v>
      </c>
      <c r="E2358" s="70" t="s">
        <v>16</v>
      </c>
      <c r="F2358" s="71">
        <v>4</v>
      </c>
      <c r="G2358" s="71">
        <v>0</v>
      </c>
      <c r="H2358" s="71">
        <v>0</v>
      </c>
      <c r="I2358" s="71">
        <v>1E-3</v>
      </c>
      <c r="J2358" s="71">
        <v>2E-3</v>
      </c>
      <c r="K2358" s="71">
        <v>4.0000000000000001E-3</v>
      </c>
      <c r="L2358" s="71">
        <v>0</v>
      </c>
      <c r="M2358" s="72">
        <v>7.0000000000000001E-3</v>
      </c>
      <c r="N2358" s="23">
        <v>-0.49825000000000003</v>
      </c>
      <c r="O2358" s="16">
        <v>0.18</v>
      </c>
      <c r="P2358" s="15">
        <v>90</v>
      </c>
      <c r="Q2358" s="15">
        <f>IFERROR(Table37[[#This Row],[Total]]/Table37[[#This Row],[Mins]]*Table37[[#This Row],[Adj mins]],0)</f>
        <v>3.5</v>
      </c>
      <c r="R2358" s="15">
        <v>0</v>
      </c>
      <c r="S2358" s="16">
        <v>0</v>
      </c>
      <c r="T2358" s="17">
        <v>6.0000000000000001E-3</v>
      </c>
      <c r="U2358" s="16">
        <v>0</v>
      </c>
      <c r="V2358" s="71">
        <v>0</v>
      </c>
      <c r="W2358" s="401" t="str">
        <f>IF(ISNA(MATCH($D2358,'My Squad'!$C$2:$C$16,0)),"","Yes")</f>
        <v/>
      </c>
    </row>
    <row r="2359" spans="1:23" ht="15.75" thickBot="1" x14ac:dyDescent="0.3">
      <c r="A2359" s="577">
        <v>304</v>
      </c>
      <c r="B2359" s="73">
        <v>14</v>
      </c>
      <c r="C2359" s="5" t="s">
        <v>601</v>
      </c>
      <c r="D2359" s="5" t="s">
        <v>635</v>
      </c>
      <c r="E2359" s="70" t="s">
        <v>16</v>
      </c>
      <c r="F2359" s="71">
        <v>4</v>
      </c>
      <c r="G2359" s="71">
        <v>0</v>
      </c>
      <c r="H2359" s="71">
        <v>0</v>
      </c>
      <c r="I2359" s="71">
        <v>-5.9999999999999984E-3</v>
      </c>
      <c r="J2359" s="71">
        <v>4.4666666666666667E-2</v>
      </c>
      <c r="K2359" s="71">
        <v>8.5666666666666669E-2</v>
      </c>
      <c r="L2359" s="71">
        <v>7.6666666666666662E-3</v>
      </c>
      <c r="M2359" s="72">
        <v>0.13200000000000001</v>
      </c>
      <c r="N2359" s="23">
        <v>-0.46699999999999997</v>
      </c>
      <c r="O2359" s="16">
        <v>3.81</v>
      </c>
      <c r="P2359" s="15">
        <v>90</v>
      </c>
      <c r="Q2359" s="15">
        <f>IFERROR(Table37[[#This Row],[Total]]/Table37[[#This Row],[Mins]]*Table37[[#This Row],[Adj mins]],0)</f>
        <v>3.1181102362204722</v>
      </c>
      <c r="R2359" s="15">
        <v>0</v>
      </c>
      <c r="S2359" s="16" t="s">
        <v>374</v>
      </c>
      <c r="T2359" s="17">
        <v>0</v>
      </c>
      <c r="U2359" s="16">
        <v>0</v>
      </c>
      <c r="V2359" s="71">
        <v>0</v>
      </c>
      <c r="W2359" s="401" t="str">
        <f>IF(ISNA(MATCH($D2359,'My Squad'!$C$2:$C$16,0)),"","Yes")</f>
        <v/>
      </c>
    </row>
    <row r="2360" spans="1:23" ht="15.75" thickBot="1" x14ac:dyDescent="0.3">
      <c r="A2360" s="577">
        <v>308</v>
      </c>
      <c r="B2360" s="73">
        <v>14</v>
      </c>
      <c r="C2360" s="5" t="s">
        <v>601</v>
      </c>
      <c r="D2360" s="5" t="s">
        <v>636</v>
      </c>
      <c r="E2360" s="70" t="s">
        <v>16</v>
      </c>
      <c r="F2360" s="71">
        <v>4</v>
      </c>
      <c r="G2360" s="71">
        <v>0</v>
      </c>
      <c r="H2360" s="71">
        <v>0</v>
      </c>
      <c r="I2360" s="71">
        <v>0</v>
      </c>
      <c r="J2360" s="71">
        <v>0</v>
      </c>
      <c r="K2360" s="71">
        <v>6.6666666666666664E-4</v>
      </c>
      <c r="L2360" s="71">
        <v>0</v>
      </c>
      <c r="M2360" s="72">
        <v>6.6666666666666664E-4</v>
      </c>
      <c r="N2360" s="23">
        <v>-0.49983333333333335</v>
      </c>
      <c r="O2360" s="16">
        <v>0.03</v>
      </c>
      <c r="P2360" s="15">
        <v>90</v>
      </c>
      <c r="Q2360" s="15">
        <f>IFERROR(Table37[[#This Row],[Total]]/Table37[[#This Row],[Mins]]*Table37[[#This Row],[Adj mins]],0)</f>
        <v>2</v>
      </c>
      <c r="R2360" s="15">
        <v>0</v>
      </c>
      <c r="S2360" s="16">
        <v>0</v>
      </c>
      <c r="T2360" s="17">
        <v>2.3E-2</v>
      </c>
      <c r="U2360" s="16">
        <v>0</v>
      </c>
      <c r="V2360" s="71">
        <v>0</v>
      </c>
      <c r="W2360" s="401" t="str">
        <f>IF(ISNA(MATCH($D2360,'My Squad'!$C$2:$C$16,0)),"","Yes")</f>
        <v/>
      </c>
    </row>
    <row r="2361" spans="1:23" ht="15.75" thickBot="1" x14ac:dyDescent="0.3">
      <c r="A2361" s="577">
        <v>295</v>
      </c>
      <c r="B2361" s="73">
        <v>14</v>
      </c>
      <c r="C2361" s="5" t="s">
        <v>601</v>
      </c>
      <c r="D2361" s="5" t="s">
        <v>637</v>
      </c>
      <c r="E2361" s="70" t="s">
        <v>14</v>
      </c>
      <c r="F2361" s="71">
        <v>4.5999999999999996</v>
      </c>
      <c r="G2361" s="71">
        <v>0.27</v>
      </c>
      <c r="H2361" s="71">
        <v>0.23400000000000001</v>
      </c>
      <c r="I2361" s="71">
        <v>0.15200000000000002</v>
      </c>
      <c r="J2361" s="71">
        <v>0</v>
      </c>
      <c r="K2361" s="71">
        <v>1.8383333333333332</v>
      </c>
      <c r="L2361" s="71">
        <v>0.28066666666666668</v>
      </c>
      <c r="M2361" s="72">
        <v>2.7749999999999999</v>
      </c>
      <c r="N2361" s="23">
        <v>0.16847826086956522</v>
      </c>
      <c r="O2361" s="16">
        <v>84.75833333333334</v>
      </c>
      <c r="P2361" s="15">
        <v>90</v>
      </c>
      <c r="Q2361" s="15">
        <f>IFERROR(Table37[[#This Row],[Total]]/Table37[[#This Row],[Mins]]*Table37[[#This Row],[Adj mins]],0)</f>
        <v>2.9466129190836687</v>
      </c>
      <c r="R2361" s="15">
        <v>9</v>
      </c>
      <c r="S2361" s="16">
        <v>90</v>
      </c>
      <c r="T2361" s="17">
        <v>4.8000000000000001E-2</v>
      </c>
      <c r="U2361" s="16">
        <v>31</v>
      </c>
      <c r="V2361" s="71">
        <v>3.4</v>
      </c>
      <c r="W2361" s="401" t="str">
        <f>IF(ISNA(MATCH($D2361,'My Squad'!$C$2:$C$16,0)),"","Yes")</f>
        <v/>
      </c>
    </row>
    <row r="2362" spans="1:23" ht="15.75" thickBot="1" x14ac:dyDescent="0.3">
      <c r="A2362" s="577">
        <v>296</v>
      </c>
      <c r="B2362" s="73">
        <v>14</v>
      </c>
      <c r="C2362" s="5" t="s">
        <v>601</v>
      </c>
      <c r="D2362" s="5" t="s">
        <v>1529</v>
      </c>
      <c r="E2362" s="70" t="s">
        <v>14</v>
      </c>
      <c r="F2362" s="71">
        <v>4.5</v>
      </c>
      <c r="G2362" s="71">
        <v>0</v>
      </c>
      <c r="H2362" s="71">
        <v>0</v>
      </c>
      <c r="I2362" s="71">
        <v>0</v>
      </c>
      <c r="J2362" s="71">
        <v>0</v>
      </c>
      <c r="K2362" s="71">
        <v>0</v>
      </c>
      <c r="L2362" s="71">
        <v>0</v>
      </c>
      <c r="M2362" s="72">
        <v>0</v>
      </c>
      <c r="N2362" s="23">
        <v>-0.44444444444444442</v>
      </c>
      <c r="O2362" s="16">
        <v>0</v>
      </c>
      <c r="P2362" s="15">
        <v>90</v>
      </c>
      <c r="Q2362" s="15">
        <f>IFERROR(Table37[[#This Row],[Total]]/Table37[[#This Row],[Mins]]*Table37[[#This Row],[Adj mins]],0)</f>
        <v>0</v>
      </c>
      <c r="R2362" s="15">
        <v>7.6</v>
      </c>
      <c r="S2362" s="16">
        <v>85</v>
      </c>
      <c r="T2362" s="17">
        <v>1E-3</v>
      </c>
      <c r="U2362" s="16">
        <v>12</v>
      </c>
      <c r="V2362" s="71">
        <v>1.5</v>
      </c>
      <c r="W2362" s="401" t="str">
        <f>IF(ISNA(MATCH($D2362,'My Squad'!$C$2:$C$16,0)),"","Yes")</f>
        <v/>
      </c>
    </row>
    <row r="2363" spans="1:23" ht="15.75" thickBot="1" x14ac:dyDescent="0.3">
      <c r="A2363" s="577">
        <v>302</v>
      </c>
      <c r="B2363" s="73">
        <v>14</v>
      </c>
      <c r="C2363" s="5" t="s">
        <v>601</v>
      </c>
      <c r="D2363" s="5" t="s">
        <v>1530</v>
      </c>
      <c r="E2363" s="70" t="s">
        <v>14</v>
      </c>
      <c r="F2363" s="71">
        <v>4.3</v>
      </c>
      <c r="G2363" s="71">
        <v>0.26600000000000001</v>
      </c>
      <c r="H2363" s="71">
        <v>0.35099999999999998</v>
      </c>
      <c r="I2363" s="71">
        <v>8.6999999999999966E-2</v>
      </c>
      <c r="J2363" s="71">
        <v>0</v>
      </c>
      <c r="K2363" s="71">
        <v>1.0426666666666666</v>
      </c>
      <c r="L2363" s="71">
        <v>0.221</v>
      </c>
      <c r="M2363" s="72">
        <v>1.9676666666666667</v>
      </c>
      <c r="N2363" s="23">
        <v>-7.5193798449612386E-3</v>
      </c>
      <c r="O2363" s="16">
        <v>58.085333333333331</v>
      </c>
      <c r="P2363" s="15">
        <v>90</v>
      </c>
      <c r="Q2363" s="15">
        <f>IFERROR(Table37[[#This Row],[Total]]/Table37[[#This Row],[Mins]]*Table37[[#This Row],[Adj mins]],0)</f>
        <v>3.048790285556882</v>
      </c>
      <c r="R2363" s="15">
        <v>0.7</v>
      </c>
      <c r="S2363" s="16">
        <v>67</v>
      </c>
      <c r="T2363" s="17">
        <v>1E-3</v>
      </c>
      <c r="U2363" s="16">
        <v>0</v>
      </c>
      <c r="V2363" s="71">
        <v>0</v>
      </c>
      <c r="W2363" s="401" t="str">
        <f>IF(ISNA(MATCH($D2363,'My Squad'!$C$2:$C$16,0)),"","Yes")</f>
        <v/>
      </c>
    </row>
    <row r="2364" spans="1:23" ht="15.75" thickBot="1" x14ac:dyDescent="0.3">
      <c r="A2364" s="577">
        <v>288</v>
      </c>
      <c r="B2364" s="73">
        <v>14</v>
      </c>
      <c r="C2364" s="5" t="s">
        <v>601</v>
      </c>
      <c r="D2364" s="5" t="s">
        <v>638</v>
      </c>
      <c r="E2364" s="70" t="s">
        <v>14</v>
      </c>
      <c r="F2364" s="71">
        <v>4</v>
      </c>
      <c r="G2364" s="71">
        <v>0.04</v>
      </c>
      <c r="H2364" s="71">
        <v>7.0000000000000001E-3</v>
      </c>
      <c r="I2364" s="71">
        <v>2.6999999999999996E-2</v>
      </c>
      <c r="J2364" s="71">
        <v>0</v>
      </c>
      <c r="K2364" s="71">
        <v>0.14066666666666666</v>
      </c>
      <c r="L2364" s="71">
        <v>1.4999999999999999E-2</v>
      </c>
      <c r="M2364" s="72">
        <v>0.22966666666666666</v>
      </c>
      <c r="N2364" s="23">
        <v>-0.44258333333333333</v>
      </c>
      <c r="O2364" s="16">
        <v>6.879666666666667</v>
      </c>
      <c r="P2364" s="15">
        <v>90</v>
      </c>
      <c r="Q2364" s="15">
        <f>IFERROR(Table37[[#This Row],[Total]]/Table37[[#This Row],[Mins]]*Table37[[#This Row],[Adj mins]],0)</f>
        <v>3.0045060322690049</v>
      </c>
      <c r="R2364" s="15">
        <v>0.1</v>
      </c>
      <c r="S2364" s="16">
        <v>8</v>
      </c>
      <c r="T2364" s="17">
        <v>3.0000000000000001E-3</v>
      </c>
      <c r="U2364" s="16">
        <v>0</v>
      </c>
      <c r="V2364" s="71">
        <v>0</v>
      </c>
      <c r="W2364" s="401" t="str">
        <f>IF(ISNA(MATCH($D2364,'My Squad'!$C$2:$C$16,0)),"","Yes")</f>
        <v/>
      </c>
    </row>
    <row r="2365" spans="1:23" ht="15.75" thickBot="1" x14ac:dyDescent="0.3">
      <c r="A2365" s="577">
        <v>291</v>
      </c>
      <c r="B2365" s="73">
        <v>14</v>
      </c>
      <c r="C2365" s="5" t="s">
        <v>601</v>
      </c>
      <c r="D2365" s="5" t="s">
        <v>639</v>
      </c>
      <c r="E2365" s="70" t="s">
        <v>14</v>
      </c>
      <c r="F2365" s="71">
        <v>4.2</v>
      </c>
      <c r="G2365" s="71">
        <v>0.53200000000000003</v>
      </c>
      <c r="H2365" s="71">
        <v>0.125</v>
      </c>
      <c r="I2365" s="71">
        <v>0.15433333333333332</v>
      </c>
      <c r="J2365" s="71">
        <v>0</v>
      </c>
      <c r="K2365" s="71">
        <v>1.72</v>
      </c>
      <c r="L2365" s="71">
        <v>0.18133333333333335</v>
      </c>
      <c r="M2365" s="72">
        <v>2.7126666666666668</v>
      </c>
      <c r="N2365" s="23">
        <v>0.16968253968253971</v>
      </c>
      <c r="O2365" s="16">
        <v>85.225333333333339</v>
      </c>
      <c r="P2365" s="15">
        <v>90</v>
      </c>
      <c r="Q2365" s="15">
        <f>IFERROR(Table37[[#This Row],[Total]]/Table37[[#This Row],[Mins]]*Table37[[#This Row],[Adj mins]],0)</f>
        <v>2.8646411865016663</v>
      </c>
      <c r="R2365" s="15">
        <v>9</v>
      </c>
      <c r="S2365" s="16">
        <v>90</v>
      </c>
      <c r="T2365" s="17">
        <v>0.13200000000000001</v>
      </c>
      <c r="U2365" s="16">
        <v>20</v>
      </c>
      <c r="V2365" s="71">
        <v>2.2000000000000002</v>
      </c>
      <c r="W2365" s="401" t="str">
        <f>IF(ISNA(MATCH($D2365,'My Squad'!$C$2:$C$16,0)),"","Yes")</f>
        <v/>
      </c>
    </row>
    <row r="2366" spans="1:23" ht="15.75" thickBot="1" x14ac:dyDescent="0.3">
      <c r="A2366" s="577">
        <v>301</v>
      </c>
      <c r="B2366" s="73">
        <v>14</v>
      </c>
      <c r="C2366" s="5" t="s">
        <v>601</v>
      </c>
      <c r="D2366" s="5" t="s">
        <v>640</v>
      </c>
      <c r="E2366" s="70" t="s">
        <v>14</v>
      </c>
      <c r="F2366" s="71">
        <v>4</v>
      </c>
      <c r="G2366" s="71">
        <v>9.6000000000000002E-2</v>
      </c>
      <c r="H2366" s="71">
        <v>6.0000000000000001E-3</v>
      </c>
      <c r="I2366" s="71">
        <v>0.16033333333333333</v>
      </c>
      <c r="J2366" s="71">
        <v>0</v>
      </c>
      <c r="K2366" s="71">
        <v>1.7463333333333333</v>
      </c>
      <c r="L2366" s="71">
        <v>0.15633333333333332</v>
      </c>
      <c r="M2366" s="72">
        <v>2.165</v>
      </c>
      <c r="N2366" s="23">
        <v>4.1250000000000009E-2</v>
      </c>
      <c r="O2366" s="16">
        <v>86.12466666666667</v>
      </c>
      <c r="P2366" s="15">
        <v>90</v>
      </c>
      <c r="Q2366" s="15">
        <f>IFERROR(Table37[[#This Row],[Total]]/Table37[[#This Row],[Mins]]*Table37[[#This Row],[Adj mins]],0)</f>
        <v>2.2624180451593427</v>
      </c>
      <c r="R2366" s="15">
        <v>7</v>
      </c>
      <c r="S2366" s="16">
        <v>90</v>
      </c>
      <c r="T2366" s="17">
        <v>1.1000000000000001E-2</v>
      </c>
      <c r="U2366" s="16">
        <v>13</v>
      </c>
      <c r="V2366" s="71">
        <v>1.9</v>
      </c>
      <c r="W2366" s="401" t="str">
        <f>IF(ISNA(MATCH($D2366,'My Squad'!$C$2:$C$16,0)),"","Yes")</f>
        <v/>
      </c>
    </row>
    <row r="2367" spans="1:23" ht="15.75" thickBot="1" x14ac:dyDescent="0.3">
      <c r="A2367" s="577">
        <v>307</v>
      </c>
      <c r="B2367" s="73">
        <v>14</v>
      </c>
      <c r="C2367" s="5" t="s">
        <v>601</v>
      </c>
      <c r="D2367" s="5" t="s">
        <v>641</v>
      </c>
      <c r="E2367" s="70" t="s">
        <v>14</v>
      </c>
      <c r="F2367" s="71">
        <v>4</v>
      </c>
      <c r="G2367" s="71">
        <v>4.2000000000000003E-2</v>
      </c>
      <c r="H2367" s="71">
        <v>1.4E-2</v>
      </c>
      <c r="I2367" s="71">
        <v>4.1333333333333333E-2</v>
      </c>
      <c r="J2367" s="71">
        <v>0</v>
      </c>
      <c r="K2367" s="71">
        <v>0.38066666666666665</v>
      </c>
      <c r="L2367" s="71">
        <v>3.5666666666666666E-2</v>
      </c>
      <c r="M2367" s="72">
        <v>0.51366666666666672</v>
      </c>
      <c r="N2367" s="23">
        <v>-0.37158333333333332</v>
      </c>
      <c r="O2367" s="16">
        <v>21.366333333333333</v>
      </c>
      <c r="P2367" s="15">
        <v>90</v>
      </c>
      <c r="Q2367" s="15">
        <f>IFERROR(Table37[[#This Row],[Total]]/Table37[[#This Row],[Mins]]*Table37[[#This Row],[Adj mins]],0)</f>
        <v>2.1636843008471272</v>
      </c>
      <c r="R2367" s="15">
        <v>2</v>
      </c>
      <c r="S2367" s="16">
        <v>90</v>
      </c>
      <c r="T2367" s="17">
        <v>0.02</v>
      </c>
      <c r="U2367" s="16">
        <v>2</v>
      </c>
      <c r="V2367" s="71">
        <v>1</v>
      </c>
      <c r="W2367" s="401" t="str">
        <f>IF(ISNA(MATCH($D2367,'My Squad'!$C$2:$C$16,0)),"","Yes")</f>
        <v/>
      </c>
    </row>
    <row r="2368" spans="1:23" ht="15.75" thickBot="1" x14ac:dyDescent="0.3">
      <c r="A2368" s="577">
        <v>305</v>
      </c>
      <c r="B2368" s="73">
        <v>14</v>
      </c>
      <c r="C2368" s="5" t="s">
        <v>601</v>
      </c>
      <c r="D2368" s="5" t="s">
        <v>642</v>
      </c>
      <c r="E2368" s="70" t="s">
        <v>14</v>
      </c>
      <c r="F2368" s="71">
        <v>3.9</v>
      </c>
      <c r="G2368" s="71">
        <v>2.8000000000000001E-2</v>
      </c>
      <c r="H2368" s="71">
        <v>4.4999999999999998E-2</v>
      </c>
      <c r="I2368" s="71">
        <v>2.4999999999999994E-2</v>
      </c>
      <c r="J2368" s="71">
        <v>0</v>
      </c>
      <c r="K2368" s="71">
        <v>0.31199999999999994</v>
      </c>
      <c r="L2368" s="71">
        <v>2.1000000000000001E-2</v>
      </c>
      <c r="M2368" s="72">
        <v>0.43099999999999999</v>
      </c>
      <c r="N2368" s="23">
        <v>-0.40230769230769231</v>
      </c>
      <c r="O2368" s="16">
        <v>15.669333333333332</v>
      </c>
      <c r="P2368" s="15">
        <v>90</v>
      </c>
      <c r="Q2368" s="15">
        <f>IFERROR(Table37[[#This Row],[Total]]/Table37[[#This Row],[Mins]]*Table37[[#This Row],[Adj mins]],0)</f>
        <v>2.4755360789652827</v>
      </c>
      <c r="R2368" s="15">
        <v>0</v>
      </c>
      <c r="S2368" s="16">
        <v>0</v>
      </c>
      <c r="T2368" s="17">
        <v>9.0000000000000011E-3</v>
      </c>
      <c r="U2368" s="16">
        <v>0</v>
      </c>
      <c r="V2368" s="71">
        <v>0</v>
      </c>
      <c r="W2368" s="401" t="str">
        <f>IF(ISNA(MATCH($D2368,'My Squad'!$C$2:$C$16,0)),"","Yes")</f>
        <v/>
      </c>
    </row>
    <row r="2369" spans="1:23" ht="15.75" thickBot="1" x14ac:dyDescent="0.3">
      <c r="A2369" s="577">
        <v>501</v>
      </c>
      <c r="B2369" s="73">
        <v>14</v>
      </c>
      <c r="C2369" s="5" t="s">
        <v>601</v>
      </c>
      <c r="D2369" s="5" t="s">
        <v>254</v>
      </c>
      <c r="E2369" s="70" t="s">
        <v>13</v>
      </c>
      <c r="F2369" s="71">
        <v>4.9000000000000004</v>
      </c>
      <c r="G2369" s="71">
        <v>7.3333333333333334E-2</v>
      </c>
      <c r="H2369" s="71">
        <v>0.23100000000000001</v>
      </c>
      <c r="I2369" s="71">
        <v>0.16533333333333333</v>
      </c>
      <c r="J2369" s="71">
        <v>0</v>
      </c>
      <c r="K2369" s="71">
        <v>1.3346666666666667</v>
      </c>
      <c r="L2369" s="71">
        <v>4.5333333333333337E-2</v>
      </c>
      <c r="M2369" s="72">
        <v>1.8496666666666666</v>
      </c>
      <c r="N2369" s="23">
        <v>-3.0680272108843554E-2</v>
      </c>
      <c r="O2369" s="16">
        <v>75.977333333333334</v>
      </c>
      <c r="P2369" s="15">
        <v>90</v>
      </c>
      <c r="Q2369" s="15">
        <f>IFERROR(Table37[[#This Row],[Total]]/Table37[[#This Row],[Mins]]*Table37[[#This Row],[Adj mins]],0)</f>
        <v>2.1910482073600894</v>
      </c>
      <c r="R2369" s="15">
        <v>4.5</v>
      </c>
      <c r="S2369" s="16">
        <v>67</v>
      </c>
      <c r="T2369" s="17">
        <v>0</v>
      </c>
      <c r="U2369" s="16">
        <v>9</v>
      </c>
      <c r="V2369" s="71">
        <v>1.5</v>
      </c>
      <c r="W2369" s="401" t="str">
        <f>IF(ISNA(MATCH($D2369,'My Squad'!$C$2:$C$16,0)),"","Yes")</f>
        <v/>
      </c>
    </row>
    <row r="2370" spans="1:23" ht="15.75" thickBot="1" x14ac:dyDescent="0.3">
      <c r="A2370" s="577">
        <v>298</v>
      </c>
      <c r="B2370" s="73">
        <v>14</v>
      </c>
      <c r="C2370" s="5" t="s">
        <v>601</v>
      </c>
      <c r="D2370" s="5" t="s">
        <v>643</v>
      </c>
      <c r="E2370" s="70" t="s">
        <v>13</v>
      </c>
      <c r="F2370" s="71">
        <v>5.3</v>
      </c>
      <c r="G2370" s="71">
        <v>0.74</v>
      </c>
      <c r="H2370" s="71">
        <v>0.71699999999999997</v>
      </c>
      <c r="I2370" s="71">
        <v>0.14533333333333334</v>
      </c>
      <c r="J2370" s="71">
        <v>0</v>
      </c>
      <c r="K2370" s="71">
        <v>1.4016666666666668</v>
      </c>
      <c r="L2370" s="71">
        <v>0.214</v>
      </c>
      <c r="M2370" s="72">
        <v>3.218</v>
      </c>
      <c r="N2370" s="23">
        <v>0.229811320754717</v>
      </c>
      <c r="O2370" s="16">
        <v>69.260333333333335</v>
      </c>
      <c r="P2370" s="15">
        <v>90</v>
      </c>
      <c r="Q2370" s="15">
        <f>IFERROR(Table37[[#This Row],[Total]]/Table37[[#This Row],[Mins]]*Table37[[#This Row],[Adj mins]],0)</f>
        <v>4.1816142958210811</v>
      </c>
      <c r="R2370" s="15">
        <v>6</v>
      </c>
      <c r="S2370" s="16">
        <v>60</v>
      </c>
      <c r="T2370" s="17">
        <v>1.1000000000000001E-2</v>
      </c>
      <c r="U2370" s="16">
        <v>28</v>
      </c>
      <c r="V2370" s="71">
        <v>3.1</v>
      </c>
      <c r="W2370" s="401" t="str">
        <f>IF(ISNA(MATCH($D2370,'My Squad'!$C$2:$C$16,0)),"","Yes")</f>
        <v/>
      </c>
    </row>
    <row r="2371" spans="1:23" ht="15.75" thickBot="1" x14ac:dyDescent="0.3">
      <c r="A2371" s="577">
        <v>290</v>
      </c>
      <c r="B2371" s="73">
        <v>14</v>
      </c>
      <c r="C2371" s="5" t="s">
        <v>601</v>
      </c>
      <c r="D2371" s="5" t="s">
        <v>234</v>
      </c>
      <c r="E2371" s="70" t="s">
        <v>13</v>
      </c>
      <c r="F2371" s="71">
        <v>5.2</v>
      </c>
      <c r="G2371" s="71">
        <v>1.6666666666666668E-3</v>
      </c>
      <c r="H2371" s="71">
        <v>4.0000000000000001E-3</v>
      </c>
      <c r="I2371" s="71">
        <v>1.3333333333333333E-3</v>
      </c>
      <c r="J2371" s="71">
        <v>0</v>
      </c>
      <c r="K2371" s="71">
        <v>9.0000000000000011E-3</v>
      </c>
      <c r="L2371" s="71">
        <v>0</v>
      </c>
      <c r="M2371" s="72">
        <v>1.6E-2</v>
      </c>
      <c r="N2371" s="23">
        <v>-0.38153846153846155</v>
      </c>
      <c r="O2371" s="16">
        <v>0.42</v>
      </c>
      <c r="P2371" s="15">
        <v>90</v>
      </c>
      <c r="Q2371" s="15">
        <f>IFERROR(Table37[[#This Row],[Total]]/Table37[[#This Row],[Mins]]*Table37[[#This Row],[Adj mins]],0)</f>
        <v>3.4285714285714288</v>
      </c>
      <c r="R2371" s="15">
        <v>1.8</v>
      </c>
      <c r="S2371" s="16">
        <v>27</v>
      </c>
      <c r="T2371" s="17">
        <v>1E-3</v>
      </c>
      <c r="U2371" s="16">
        <v>8</v>
      </c>
      <c r="V2371" s="71">
        <v>1.3</v>
      </c>
      <c r="W2371" s="401" t="str">
        <f>IF(ISNA(MATCH($D2371,'My Squad'!$C$2:$C$16,0)),"","Yes")</f>
        <v/>
      </c>
    </row>
    <row r="2372" spans="1:23" ht="15.75" thickBot="1" x14ac:dyDescent="0.3">
      <c r="A2372" s="577">
        <v>299</v>
      </c>
      <c r="B2372" s="73">
        <v>14</v>
      </c>
      <c r="C2372" s="5" t="s">
        <v>601</v>
      </c>
      <c r="D2372" s="5" t="s">
        <v>644</v>
      </c>
      <c r="E2372" s="70" t="s">
        <v>13</v>
      </c>
      <c r="F2372" s="71">
        <v>4.8</v>
      </c>
      <c r="G2372" s="71">
        <v>2.5000000000000001E-2</v>
      </c>
      <c r="H2372" s="71">
        <v>1.0999999999999999E-2</v>
      </c>
      <c r="I2372" s="71">
        <v>4.6666666666666671E-3</v>
      </c>
      <c r="J2372" s="71">
        <v>0</v>
      </c>
      <c r="K2372" s="71">
        <v>4.4666666666666667E-2</v>
      </c>
      <c r="L2372" s="71">
        <v>9.6666666666666672E-3</v>
      </c>
      <c r="M2372" s="72">
        <v>9.5000000000000001E-2</v>
      </c>
      <c r="N2372" s="23">
        <v>-0.39687500000000003</v>
      </c>
      <c r="O2372" s="16">
        <v>2.2200000000000002</v>
      </c>
      <c r="P2372" s="15">
        <v>90</v>
      </c>
      <c r="Q2372" s="15">
        <f>IFERROR(Table37[[#This Row],[Total]]/Table37[[#This Row],[Mins]]*Table37[[#This Row],[Adj mins]],0)</f>
        <v>3.8513513513513513</v>
      </c>
      <c r="R2372" s="15">
        <v>0.1</v>
      </c>
      <c r="S2372" s="16">
        <v>4</v>
      </c>
      <c r="T2372" s="17">
        <v>0</v>
      </c>
      <c r="U2372" s="16">
        <v>3</v>
      </c>
      <c r="V2372" s="71">
        <v>1</v>
      </c>
      <c r="W2372" s="401" t="str">
        <f>IF(ISNA(MATCH($D2372,'My Squad'!$C$2:$C$16,0)),"","Yes")</f>
        <v/>
      </c>
    </row>
    <row r="2373" spans="1:23" ht="15.75" thickBot="1" x14ac:dyDescent="0.3">
      <c r="A2373" s="577">
        <v>300</v>
      </c>
      <c r="B2373" s="73">
        <v>14</v>
      </c>
      <c r="C2373" s="5" t="s">
        <v>601</v>
      </c>
      <c r="D2373" s="5" t="s">
        <v>645</v>
      </c>
      <c r="E2373" s="70" t="s">
        <v>13</v>
      </c>
      <c r="F2373" s="71">
        <v>5</v>
      </c>
      <c r="G2373" s="71">
        <v>0.19666666666666666</v>
      </c>
      <c r="H2373" s="71">
        <v>0.32200000000000001</v>
      </c>
      <c r="I2373" s="71">
        <v>0.18066666666666667</v>
      </c>
      <c r="J2373" s="71">
        <v>0</v>
      </c>
      <c r="K2373" s="71">
        <v>1.6546666666666667</v>
      </c>
      <c r="L2373" s="71">
        <v>9.6000000000000002E-2</v>
      </c>
      <c r="M2373" s="72">
        <v>2.4500000000000002</v>
      </c>
      <c r="N2373" s="23">
        <v>9.0000000000000038E-2</v>
      </c>
      <c r="O2373" s="16">
        <v>85.699333333333328</v>
      </c>
      <c r="P2373" s="15">
        <v>90</v>
      </c>
      <c r="Q2373" s="15">
        <f>IFERROR(Table37[[#This Row],[Total]]/Table37[[#This Row],[Mins]]*Table37[[#This Row],[Adj mins]],0)</f>
        <v>2.5729488366303905</v>
      </c>
      <c r="R2373" s="15">
        <v>8.6</v>
      </c>
      <c r="S2373" s="16">
        <v>86</v>
      </c>
      <c r="T2373" s="17">
        <v>6.0000000000000001E-3</v>
      </c>
      <c r="U2373" s="16">
        <v>27</v>
      </c>
      <c r="V2373" s="71">
        <v>3</v>
      </c>
      <c r="W2373" s="401" t="str">
        <f>IF(ISNA(MATCH($D2373,'My Squad'!$C$2:$C$16,0)),"","Yes")</f>
        <v/>
      </c>
    </row>
    <row r="2374" spans="1:23" ht="15.75" thickBot="1" x14ac:dyDescent="0.3">
      <c r="A2374" s="577">
        <v>285</v>
      </c>
      <c r="B2374" s="73">
        <v>14</v>
      </c>
      <c r="C2374" s="5" t="s">
        <v>601</v>
      </c>
      <c r="D2374" s="5" t="s">
        <v>646</v>
      </c>
      <c r="E2374" s="70" t="s">
        <v>13</v>
      </c>
      <c r="F2374" s="71">
        <v>4.4000000000000004</v>
      </c>
      <c r="G2374" s="71">
        <v>1.6666666666666666E-2</v>
      </c>
      <c r="H2374" s="71">
        <v>4.5999999999999999E-2</v>
      </c>
      <c r="I2374" s="71">
        <v>2.9333333333333333E-2</v>
      </c>
      <c r="J2374" s="71">
        <v>0</v>
      </c>
      <c r="K2374" s="71">
        <v>0.29100000000000004</v>
      </c>
      <c r="L2374" s="71">
        <v>7.3333333333333332E-3</v>
      </c>
      <c r="M2374" s="72">
        <v>0.39033333333333331</v>
      </c>
      <c r="N2374" s="23">
        <v>-0.36583333333333329</v>
      </c>
      <c r="O2374" s="16">
        <v>15.918666666666667</v>
      </c>
      <c r="P2374" s="15">
        <v>90</v>
      </c>
      <c r="Q2374" s="15">
        <f>IFERROR(Table37[[#This Row],[Total]]/Table37[[#This Row],[Mins]]*Table37[[#This Row],[Adj mins]],0)</f>
        <v>2.2068431191892115</v>
      </c>
      <c r="R2374" s="15">
        <v>0.4</v>
      </c>
      <c r="S2374" s="16">
        <v>11</v>
      </c>
      <c r="T2374" s="17">
        <v>2E-3</v>
      </c>
      <c r="U2374" s="16">
        <v>1</v>
      </c>
      <c r="V2374" s="71">
        <v>0.3</v>
      </c>
      <c r="W2374" s="401" t="str">
        <f>IF(ISNA(MATCH($D2374,'My Squad'!$C$2:$C$16,0)),"","Yes")</f>
        <v/>
      </c>
    </row>
    <row r="2375" spans="1:23" ht="15.75" thickBot="1" x14ac:dyDescent="0.3">
      <c r="A2375" s="577">
        <v>287</v>
      </c>
      <c r="B2375" s="73">
        <v>14</v>
      </c>
      <c r="C2375" s="5" t="s">
        <v>601</v>
      </c>
      <c r="D2375" s="5" t="s">
        <v>647</v>
      </c>
      <c r="E2375" s="70" t="s">
        <v>13</v>
      </c>
      <c r="F2375" s="71">
        <v>4.4000000000000004</v>
      </c>
      <c r="G2375" s="71">
        <v>3.1666666666666669E-2</v>
      </c>
      <c r="H2375" s="71">
        <v>1.7999999999999999E-2</v>
      </c>
      <c r="I2375" s="71">
        <v>8.0000000000000002E-3</v>
      </c>
      <c r="J2375" s="71">
        <v>0</v>
      </c>
      <c r="K2375" s="71">
        <v>8.1333333333333327E-2</v>
      </c>
      <c r="L2375" s="71">
        <v>1.1333333333333334E-2</v>
      </c>
      <c r="M2375" s="72">
        <v>0.15033333333333335</v>
      </c>
      <c r="N2375" s="23">
        <v>-0.4203787878787878</v>
      </c>
      <c r="O2375" s="16">
        <v>4.05</v>
      </c>
      <c r="P2375" s="15">
        <v>90</v>
      </c>
      <c r="Q2375" s="15">
        <f>IFERROR(Table37[[#This Row],[Total]]/Table37[[#This Row],[Mins]]*Table37[[#This Row],[Adj mins]],0)</f>
        <v>3.340740740740741</v>
      </c>
      <c r="R2375" s="15">
        <v>0.2</v>
      </c>
      <c r="S2375" s="16">
        <v>15</v>
      </c>
      <c r="T2375" s="17">
        <v>4.0000000000000001E-3</v>
      </c>
      <c r="U2375" s="16">
        <v>1</v>
      </c>
      <c r="V2375" s="71">
        <v>1</v>
      </c>
      <c r="W2375" s="401" t="str">
        <f>IF(ISNA(MATCH($D2375,'My Squad'!$C$2:$C$16,0)),"","Yes")</f>
        <v/>
      </c>
    </row>
    <row r="2376" spans="1:23" ht="15.75" thickBot="1" x14ac:dyDescent="0.3">
      <c r="A2376" s="577">
        <v>292</v>
      </c>
      <c r="B2376" s="73">
        <v>14</v>
      </c>
      <c r="C2376" s="5" t="s">
        <v>601</v>
      </c>
      <c r="D2376" s="5" t="s">
        <v>648</v>
      </c>
      <c r="E2376" s="70" t="s">
        <v>13</v>
      </c>
      <c r="F2376" s="71">
        <v>4.4000000000000004</v>
      </c>
      <c r="G2376" s="71">
        <v>3.3333333333333335E-3</v>
      </c>
      <c r="H2376" s="71">
        <v>2E-3</v>
      </c>
      <c r="I2376" s="71">
        <v>2E-3</v>
      </c>
      <c r="J2376" s="71">
        <v>0</v>
      </c>
      <c r="K2376" s="71">
        <v>7.3333333333333332E-3</v>
      </c>
      <c r="L2376" s="71">
        <v>6.6666666666666664E-4</v>
      </c>
      <c r="M2376" s="72">
        <v>1.5333333333333332E-2</v>
      </c>
      <c r="N2376" s="23">
        <v>-0.451060606060606</v>
      </c>
      <c r="O2376" s="16">
        <v>0.36</v>
      </c>
      <c r="P2376" s="15">
        <v>90</v>
      </c>
      <c r="Q2376" s="15">
        <f>IFERROR(Table37[[#This Row],[Total]]/Table37[[#This Row],[Mins]]*Table37[[#This Row],[Adj mins]],0)</f>
        <v>3.833333333333333</v>
      </c>
      <c r="R2376" s="15">
        <v>0</v>
      </c>
      <c r="S2376" s="16" t="s">
        <v>374</v>
      </c>
      <c r="T2376" s="17">
        <v>3.0000000000000001E-3</v>
      </c>
      <c r="U2376" s="16">
        <v>0</v>
      </c>
      <c r="V2376" s="71">
        <v>0</v>
      </c>
      <c r="W2376" s="401" t="str">
        <f>IF(ISNA(MATCH($D2376,'My Squad'!$C$2:$C$16,0)),"","Yes")</f>
        <v/>
      </c>
    </row>
    <row r="2377" spans="1:23" ht="15.75" thickBot="1" x14ac:dyDescent="0.3">
      <c r="A2377" s="577">
        <v>297</v>
      </c>
      <c r="B2377" s="73">
        <v>14</v>
      </c>
      <c r="C2377" s="5" t="s">
        <v>601</v>
      </c>
      <c r="D2377" s="5" t="s">
        <v>649</v>
      </c>
      <c r="E2377" s="70" t="s">
        <v>13</v>
      </c>
      <c r="F2377" s="71">
        <v>4.5</v>
      </c>
      <c r="G2377" s="71">
        <v>8.3333333333333332E-3</v>
      </c>
      <c r="H2377" s="71">
        <v>3.0000000000000001E-3</v>
      </c>
      <c r="I2377" s="71">
        <v>1E-3</v>
      </c>
      <c r="J2377" s="71">
        <v>0</v>
      </c>
      <c r="K2377" s="71">
        <v>8.3333333333333332E-3</v>
      </c>
      <c r="L2377" s="71">
        <v>3.0000000000000001E-3</v>
      </c>
      <c r="M2377" s="72">
        <v>2.3666666666666666E-2</v>
      </c>
      <c r="N2377" s="23">
        <v>-0.43918518518518518</v>
      </c>
      <c r="O2377" s="16">
        <v>0.42799999999999999</v>
      </c>
      <c r="P2377" s="15">
        <v>90</v>
      </c>
      <c r="Q2377" s="15">
        <f>IFERROR(Table37[[#This Row],[Total]]/Table37[[#This Row],[Mins]]*Table37[[#This Row],[Adj mins]],0)</f>
        <v>4.9766355140186915</v>
      </c>
      <c r="R2377" s="15">
        <v>0</v>
      </c>
      <c r="S2377" s="16" t="s">
        <v>374</v>
      </c>
      <c r="T2377" s="17">
        <v>0</v>
      </c>
      <c r="U2377" s="16">
        <v>0</v>
      </c>
      <c r="V2377" s="71">
        <v>0</v>
      </c>
      <c r="W2377" s="401" t="str">
        <f>IF(ISNA(MATCH($D2377,'My Squad'!$C$2:$C$16,0)),"","Yes")</f>
        <v/>
      </c>
    </row>
    <row r="2378" spans="1:23" ht="15.75" thickBot="1" x14ac:dyDescent="0.3">
      <c r="A2378" s="577">
        <v>309</v>
      </c>
      <c r="B2378" s="73">
        <v>14</v>
      </c>
      <c r="C2378" s="5" t="s">
        <v>601</v>
      </c>
      <c r="D2378" s="5" t="s">
        <v>650</v>
      </c>
      <c r="E2378" s="70" t="s">
        <v>13</v>
      </c>
      <c r="F2378" s="71">
        <v>4.5</v>
      </c>
      <c r="G2378" s="71">
        <v>2.5000000000000001E-2</v>
      </c>
      <c r="H2378" s="71">
        <v>0.749</v>
      </c>
      <c r="I2378" s="71">
        <v>0.17866666666666667</v>
      </c>
      <c r="J2378" s="71">
        <v>0</v>
      </c>
      <c r="K2378" s="71">
        <v>1.6073333333333333</v>
      </c>
      <c r="L2378" s="71">
        <v>0.13600000000000001</v>
      </c>
      <c r="M2378" s="72">
        <v>2.6960000000000002</v>
      </c>
      <c r="N2378" s="23">
        <v>0.1546666666666667</v>
      </c>
      <c r="O2378" s="16">
        <v>84.882999999999996</v>
      </c>
      <c r="P2378" s="15">
        <v>90</v>
      </c>
      <c r="Q2378" s="15">
        <f>IFERROR(Table37[[#This Row],[Total]]/Table37[[#This Row],[Mins]]*Table37[[#This Row],[Adj mins]],0)</f>
        <v>2.8585229080027807</v>
      </c>
      <c r="R2378" s="15">
        <v>7.5</v>
      </c>
      <c r="S2378" s="16">
        <v>84</v>
      </c>
      <c r="T2378" s="17">
        <v>0.13200000000000001</v>
      </c>
      <c r="U2378" s="16">
        <v>18</v>
      </c>
      <c r="V2378" s="71">
        <v>2.2000000000000002</v>
      </c>
      <c r="W2378" s="401" t="str">
        <f>IF(ISNA(MATCH($D2378,'My Squad'!$C$2:$C$16,0)),"","Yes")</f>
        <v/>
      </c>
    </row>
    <row r="2379" spans="1:23" ht="15.75" thickBot="1" x14ac:dyDescent="0.3">
      <c r="A2379" s="577">
        <v>117</v>
      </c>
      <c r="B2379" s="73">
        <v>14</v>
      </c>
      <c r="C2379" s="5" t="s">
        <v>601</v>
      </c>
      <c r="D2379" s="5" t="s">
        <v>217</v>
      </c>
      <c r="E2379" s="70" t="s">
        <v>13</v>
      </c>
      <c r="F2379" s="71">
        <v>5.0999999999999996</v>
      </c>
      <c r="G2379" s="71">
        <v>0.92833333333333334</v>
      </c>
      <c r="H2379" s="71">
        <v>0.29899999999999999</v>
      </c>
      <c r="I2379" s="71">
        <v>8.2000000000000003E-2</v>
      </c>
      <c r="J2379" s="71">
        <v>0</v>
      </c>
      <c r="K2379" s="71">
        <v>0.65066666666666673</v>
      </c>
      <c r="L2379" s="71">
        <v>0.26666666666666666</v>
      </c>
      <c r="M2379" s="72">
        <v>2.2266666666666666</v>
      </c>
      <c r="N2379" s="23">
        <v>4.4444444444444432E-2</v>
      </c>
      <c r="O2379" s="16">
        <v>37.267333333333333</v>
      </c>
      <c r="P2379" s="15">
        <v>90</v>
      </c>
      <c r="Q2379" s="15">
        <f>IFERROR(Table37[[#This Row],[Total]]/Table37[[#This Row],[Mins]]*Table37[[#This Row],[Adj mins]],0)</f>
        <v>5.3773635534248045</v>
      </c>
      <c r="R2379" s="15">
        <v>6.1</v>
      </c>
      <c r="S2379" s="16">
        <v>69</v>
      </c>
      <c r="T2379" s="17">
        <v>2.6000000000000002E-2</v>
      </c>
      <c r="U2379" s="16">
        <v>36</v>
      </c>
      <c r="V2379" s="71">
        <v>4.5</v>
      </c>
      <c r="W2379" s="401" t="str">
        <f>IF(ISNA(MATCH($D2379,'My Squad'!$C$2:$C$16,0)),"","Yes")</f>
        <v/>
      </c>
    </row>
    <row r="2380" spans="1:23" ht="15.75" thickBot="1" x14ac:dyDescent="0.3">
      <c r="A2380" s="577">
        <v>570</v>
      </c>
      <c r="B2380" s="73">
        <v>14</v>
      </c>
      <c r="C2380" s="5" t="s">
        <v>601</v>
      </c>
      <c r="D2380" s="5" t="s">
        <v>1064</v>
      </c>
      <c r="E2380" s="70" t="s">
        <v>13</v>
      </c>
      <c r="F2380" s="71">
        <v>5.4</v>
      </c>
      <c r="G2380" s="71">
        <v>8.3333333333333332E-3</v>
      </c>
      <c r="H2380" s="71">
        <v>5.0000000000000001E-3</v>
      </c>
      <c r="I2380" s="71">
        <v>2E-3</v>
      </c>
      <c r="J2380" s="71">
        <v>0</v>
      </c>
      <c r="K2380" s="71">
        <v>2.1666666666666667E-2</v>
      </c>
      <c r="L2380" s="71">
        <v>3.6666666666666666E-3</v>
      </c>
      <c r="M2380" s="72">
        <v>4.0666666666666663E-2</v>
      </c>
      <c r="N2380" s="23">
        <v>-0.3628395061728395</v>
      </c>
      <c r="O2380" s="16">
        <v>1.08</v>
      </c>
      <c r="P2380" s="15">
        <v>90</v>
      </c>
      <c r="Q2380" s="15">
        <f>IFERROR(Table37[[#This Row],[Total]]/Table37[[#This Row],[Mins]]*Table37[[#This Row],[Adj mins]],0)</f>
        <v>3.3888888888888884</v>
      </c>
      <c r="R2380" s="15">
        <v>0</v>
      </c>
      <c r="S2380" s="16" t="s">
        <v>374</v>
      </c>
      <c r="T2380" s="17">
        <v>4.0000000000000001E-3</v>
      </c>
      <c r="U2380" s="16">
        <v>22</v>
      </c>
      <c r="V2380" s="71">
        <v>2.4</v>
      </c>
      <c r="W2380" s="401" t="str">
        <f>IF(ISNA(MATCH($D2380,'My Squad'!$C$2:$C$16,0)),"","Yes")</f>
        <v/>
      </c>
    </row>
    <row r="2381" spans="1:23" ht="15.75" thickBot="1" x14ac:dyDescent="0.3">
      <c r="A2381" s="577">
        <v>192</v>
      </c>
      <c r="B2381" s="73">
        <v>14</v>
      </c>
      <c r="C2381" s="5" t="s">
        <v>601</v>
      </c>
      <c r="D2381" s="5" t="s">
        <v>145</v>
      </c>
      <c r="E2381" s="70" t="s">
        <v>13</v>
      </c>
      <c r="F2381" s="71">
        <v>5.2</v>
      </c>
      <c r="G2381" s="71">
        <v>1.0666666666666667</v>
      </c>
      <c r="H2381" s="71">
        <v>0.22600000000000001</v>
      </c>
      <c r="I2381" s="71">
        <v>0.13166666666666665</v>
      </c>
      <c r="J2381" s="71">
        <v>0</v>
      </c>
      <c r="K2381" s="71">
        <v>1.2336666666666667</v>
      </c>
      <c r="L2381" s="71">
        <v>0.32766666666666666</v>
      </c>
      <c r="M2381" s="72">
        <v>2.9856666666666665</v>
      </c>
      <c r="N2381" s="23">
        <v>0.18955128205128199</v>
      </c>
      <c r="O2381" s="16">
        <v>63.092666666666666</v>
      </c>
      <c r="P2381" s="15">
        <v>90</v>
      </c>
      <c r="Q2381" s="15">
        <f>IFERROR(Table37[[#This Row],[Total]]/Table37[[#This Row],[Mins]]*Table37[[#This Row],[Adj mins]],0)</f>
        <v>4.2589735732626082</v>
      </c>
      <c r="R2381" s="15">
        <v>4.7</v>
      </c>
      <c r="S2381" s="16">
        <v>51</v>
      </c>
      <c r="T2381" s="17">
        <v>2E-3</v>
      </c>
      <c r="U2381" s="16">
        <v>15</v>
      </c>
      <c r="V2381" s="71">
        <v>1.7</v>
      </c>
      <c r="W2381" s="401" t="str">
        <f>IF(ISNA(MATCH($D2381,'My Squad'!$C$2:$C$16,0)),"","Yes")</f>
        <v/>
      </c>
    </row>
    <row r="2382" spans="1:23" ht="15.75" thickBot="1" x14ac:dyDescent="0.3">
      <c r="A2382" s="577">
        <v>635</v>
      </c>
      <c r="B2382" s="73">
        <v>14</v>
      </c>
      <c r="C2382" s="5" t="s">
        <v>601</v>
      </c>
      <c r="D2382" s="5" t="s">
        <v>1531</v>
      </c>
      <c r="E2382" s="70" t="s">
        <v>13</v>
      </c>
      <c r="F2382" s="71">
        <v>4.9000000000000004</v>
      </c>
      <c r="G2382" s="71">
        <v>0</v>
      </c>
      <c r="H2382" s="71">
        <v>0</v>
      </c>
      <c r="I2382" s="71">
        <v>0</v>
      </c>
      <c r="J2382" s="71">
        <v>0</v>
      </c>
      <c r="K2382" s="71">
        <v>0</v>
      </c>
      <c r="L2382" s="71">
        <v>0</v>
      </c>
      <c r="M2382" s="72">
        <v>0</v>
      </c>
      <c r="N2382" s="23">
        <v>-0.4081632653061224</v>
      </c>
      <c r="O2382" s="16">
        <v>0</v>
      </c>
      <c r="P2382" s="15">
        <v>90</v>
      </c>
      <c r="Q2382" s="15">
        <f>IFERROR(Table37[[#This Row],[Total]]/Table37[[#This Row],[Mins]]*Table37[[#This Row],[Adj mins]],0)</f>
        <v>0</v>
      </c>
      <c r="R2382" s="15">
        <v>1.9</v>
      </c>
      <c r="S2382" s="16">
        <v>34</v>
      </c>
      <c r="T2382" s="17">
        <v>0</v>
      </c>
      <c r="U2382" s="16">
        <v>6</v>
      </c>
      <c r="V2382" s="71">
        <v>1.2</v>
      </c>
      <c r="W2382" s="401" t="str">
        <f>IF(ISNA(MATCH($D2382,'My Squad'!$C$2:$C$16,0)),"","Yes")</f>
        <v/>
      </c>
    </row>
    <row r="2383" spans="1:23" ht="15.75" thickBot="1" x14ac:dyDescent="0.3">
      <c r="A2383" s="577">
        <v>306</v>
      </c>
      <c r="B2383" s="73">
        <v>14</v>
      </c>
      <c r="C2383" s="5" t="s">
        <v>601</v>
      </c>
      <c r="D2383" s="5" t="s">
        <v>651</v>
      </c>
      <c r="E2383" s="70" t="s">
        <v>15</v>
      </c>
      <c r="F2383" s="71">
        <v>5.7</v>
      </c>
      <c r="G2383" s="71">
        <v>1.6373333333333333</v>
      </c>
      <c r="H2383" s="71">
        <v>0.16800000000000001</v>
      </c>
      <c r="I2383" s="71">
        <v>0</v>
      </c>
      <c r="J2383" s="71">
        <v>0</v>
      </c>
      <c r="K2383" s="71">
        <v>1.4503333333333333</v>
      </c>
      <c r="L2383" s="71">
        <v>0.60966666666666669</v>
      </c>
      <c r="M2383" s="72">
        <v>3.8653333333333335</v>
      </c>
      <c r="N2383" s="23">
        <v>0.32725146198830413</v>
      </c>
      <c r="O2383" s="16">
        <v>71.544666666666672</v>
      </c>
      <c r="P2383" s="15">
        <v>90</v>
      </c>
      <c r="Q2383" s="15">
        <f>IFERROR(Table37[[#This Row],[Total]]/Table37[[#This Row],[Mins]]*Table37[[#This Row],[Adj mins]],0)</f>
        <v>4.8624169516479219</v>
      </c>
      <c r="R2383" s="15">
        <v>8.4</v>
      </c>
      <c r="S2383" s="16">
        <v>84</v>
      </c>
      <c r="T2383" s="17">
        <v>0.114</v>
      </c>
      <c r="U2383" s="16">
        <v>38</v>
      </c>
      <c r="V2383" s="71">
        <v>4.2</v>
      </c>
      <c r="W2383" s="401" t="str">
        <f>IF(ISNA(MATCH($D2383,'My Squad'!$C$2:$C$16,0)),"","Yes")</f>
        <v/>
      </c>
    </row>
    <row r="2384" spans="1:23" ht="15.75" thickBot="1" x14ac:dyDescent="0.3">
      <c r="A2384" s="577">
        <v>289</v>
      </c>
      <c r="B2384" s="73">
        <v>14</v>
      </c>
      <c r="C2384" s="5" t="s">
        <v>601</v>
      </c>
      <c r="D2384" s="5" t="s">
        <v>652</v>
      </c>
      <c r="E2384" s="70" t="s">
        <v>15</v>
      </c>
      <c r="F2384" s="71">
        <v>4.8</v>
      </c>
      <c r="G2384" s="71">
        <v>2.5333333333333333E-2</v>
      </c>
      <c r="H2384" s="71">
        <v>5.0000000000000001E-3</v>
      </c>
      <c r="I2384" s="71">
        <v>0</v>
      </c>
      <c r="J2384" s="71">
        <v>0</v>
      </c>
      <c r="K2384" s="71">
        <v>1.7666666666666664E-2</v>
      </c>
      <c r="L2384" s="71">
        <v>1.2333333333333333E-2</v>
      </c>
      <c r="M2384" s="72">
        <v>6.0333333333333336E-2</v>
      </c>
      <c r="N2384" s="23">
        <v>-0.40409722222222222</v>
      </c>
      <c r="O2384" s="16">
        <v>0.8773333333333333</v>
      </c>
      <c r="P2384" s="15">
        <v>90</v>
      </c>
      <c r="Q2384" s="15">
        <f>IFERROR(Table37[[#This Row],[Total]]/Table37[[#This Row],[Mins]]*Table37[[#This Row],[Adj mins]],0)</f>
        <v>6.1892097264437691</v>
      </c>
      <c r="R2384" s="15">
        <v>0</v>
      </c>
      <c r="S2384" s="16" t="s">
        <v>374</v>
      </c>
      <c r="T2384" s="17">
        <v>1E-3</v>
      </c>
      <c r="U2384" s="16">
        <v>0</v>
      </c>
      <c r="V2384" s="71">
        <v>0</v>
      </c>
      <c r="W2384" s="401" t="str">
        <f>IF(ISNA(MATCH($D2384,'My Squad'!$C$2:$C$16,0)),"","Yes")</f>
        <v/>
      </c>
    </row>
    <row r="2385" spans="1:23" ht="15.75" thickBot="1" x14ac:dyDescent="0.3">
      <c r="A2385" s="577">
        <v>198</v>
      </c>
      <c r="B2385" s="73">
        <v>14</v>
      </c>
      <c r="C2385" s="5" t="s">
        <v>601</v>
      </c>
      <c r="D2385" s="5" t="s">
        <v>120</v>
      </c>
      <c r="E2385" s="70" t="s">
        <v>15</v>
      </c>
      <c r="F2385" s="71">
        <v>5.3</v>
      </c>
      <c r="G2385" s="71">
        <v>0.46133333333333332</v>
      </c>
      <c r="H2385" s="71">
        <v>9.0999999999999998E-2</v>
      </c>
      <c r="I2385" s="71">
        <v>0</v>
      </c>
      <c r="J2385" s="71">
        <v>0</v>
      </c>
      <c r="K2385" s="71">
        <v>0.4433333333333333</v>
      </c>
      <c r="L2385" s="71">
        <v>0.15733333333333333</v>
      </c>
      <c r="M2385" s="72">
        <v>1.153</v>
      </c>
      <c r="N2385" s="23">
        <v>-0.15981132075471699</v>
      </c>
      <c r="O2385" s="16">
        <v>23.117666666666668</v>
      </c>
      <c r="P2385" s="15">
        <v>90</v>
      </c>
      <c r="Q2385" s="15">
        <f>IFERROR(Table37[[#This Row],[Total]]/Table37[[#This Row],[Mins]]*Table37[[#This Row],[Adj mins]],0)</f>
        <v>4.4887748186812395</v>
      </c>
      <c r="R2385" s="15">
        <v>1.6</v>
      </c>
      <c r="S2385" s="16">
        <v>9</v>
      </c>
      <c r="T2385" s="17">
        <v>3.0000000000000001E-3</v>
      </c>
      <c r="U2385" s="16">
        <v>6</v>
      </c>
      <c r="V2385" s="71">
        <v>1.2</v>
      </c>
      <c r="W2385" s="401" t="str">
        <f>IF(ISNA(MATCH($D2385,'My Squad'!$C$2:$C$16,0)),"","Yes")</f>
        <v/>
      </c>
    </row>
    <row r="2386" spans="1:23" ht="15.75" thickBot="1" x14ac:dyDescent="0.3">
      <c r="A2386" s="577">
        <v>310</v>
      </c>
      <c r="B2386" s="73">
        <v>14</v>
      </c>
      <c r="C2386" s="5" t="s">
        <v>25</v>
      </c>
      <c r="D2386" s="5" t="s">
        <v>334</v>
      </c>
      <c r="E2386" s="70" t="s">
        <v>16</v>
      </c>
      <c r="F2386" s="71">
        <v>5.4</v>
      </c>
      <c r="G2386" s="71">
        <v>0</v>
      </c>
      <c r="H2386" s="71">
        <v>0</v>
      </c>
      <c r="I2386" s="71">
        <v>0.87633333333333341</v>
      </c>
      <c r="J2386" s="71">
        <v>0.52933333333333332</v>
      </c>
      <c r="K2386" s="71">
        <v>1.9256666666666666</v>
      </c>
      <c r="L2386" s="71">
        <v>0.22533333333333333</v>
      </c>
      <c r="M2386" s="72">
        <v>3.5566666666666666</v>
      </c>
      <c r="N2386" s="23">
        <v>0.28827160493827159</v>
      </c>
      <c r="O2386" s="16">
        <v>85.421000000000006</v>
      </c>
      <c r="P2386" s="15">
        <v>90</v>
      </c>
      <c r="Q2386" s="15">
        <f>IFERROR(Table37[[#This Row],[Total]]/Table37[[#This Row],[Mins]]*Table37[[#This Row],[Adj mins]],0)</f>
        <v>3.7473220870746062</v>
      </c>
      <c r="R2386" s="15">
        <v>5.9</v>
      </c>
      <c r="S2386" s="16">
        <v>88</v>
      </c>
      <c r="T2386" s="17">
        <v>6.2E-2</v>
      </c>
      <c r="U2386" s="16">
        <v>35</v>
      </c>
      <c r="V2386" s="71">
        <v>5.8</v>
      </c>
      <c r="W2386" s="401" t="str">
        <f>IF(ISNA(MATCH($D2386,'My Squad'!$C$2:$C$16,0)),"","Yes")</f>
        <v/>
      </c>
    </row>
    <row r="2387" spans="1:23" ht="15.75" thickBot="1" x14ac:dyDescent="0.3">
      <c r="A2387" s="577">
        <v>325</v>
      </c>
      <c r="B2387" s="73">
        <v>14</v>
      </c>
      <c r="C2387" s="5" t="s">
        <v>25</v>
      </c>
      <c r="D2387" s="5" t="s">
        <v>43</v>
      </c>
      <c r="E2387" s="70" t="s">
        <v>16</v>
      </c>
      <c r="F2387" s="71">
        <v>4.4000000000000004</v>
      </c>
      <c r="G2387" s="71">
        <v>0</v>
      </c>
      <c r="H2387" s="71">
        <v>0</v>
      </c>
      <c r="I2387" s="71">
        <v>6.0000000000000005E-2</v>
      </c>
      <c r="J2387" s="71">
        <v>0.03</v>
      </c>
      <c r="K2387" s="71">
        <v>0.105</v>
      </c>
      <c r="L2387" s="71">
        <v>1.2666666666666666E-2</v>
      </c>
      <c r="M2387" s="72">
        <v>0.20766666666666667</v>
      </c>
      <c r="N2387" s="23">
        <v>-0.40734848484848479</v>
      </c>
      <c r="O2387" s="16">
        <v>4.53</v>
      </c>
      <c r="P2387" s="15">
        <v>90</v>
      </c>
      <c r="Q2387" s="15">
        <f>IFERROR(Table37[[#This Row],[Total]]/Table37[[#This Row],[Mins]]*Table37[[#This Row],[Adj mins]],0)</f>
        <v>4.1258278145695364</v>
      </c>
      <c r="R2387" s="15">
        <v>3</v>
      </c>
      <c r="S2387" s="16">
        <v>90</v>
      </c>
      <c r="T2387" s="17">
        <v>1.4999999999999999E-2</v>
      </c>
      <c r="U2387" s="16">
        <v>12</v>
      </c>
      <c r="V2387" s="71">
        <v>4</v>
      </c>
      <c r="W2387" s="401" t="str">
        <f>IF(ISNA(MATCH($D2387,'My Squad'!$C$2:$C$16,0)),"","Yes")</f>
        <v/>
      </c>
    </row>
    <row r="2388" spans="1:23" ht="15.75" thickBot="1" x14ac:dyDescent="0.3">
      <c r="A2388" s="577">
        <v>335</v>
      </c>
      <c r="B2388" s="73">
        <v>14</v>
      </c>
      <c r="C2388" s="5" t="s">
        <v>25</v>
      </c>
      <c r="D2388" s="5" t="s">
        <v>335</v>
      </c>
      <c r="E2388" s="70" t="s">
        <v>14</v>
      </c>
      <c r="F2388" s="71">
        <v>6</v>
      </c>
      <c r="G2388" s="71">
        <v>0.28399999999999997</v>
      </c>
      <c r="H2388" s="71">
        <v>0.63500000000000001</v>
      </c>
      <c r="I2388" s="71">
        <v>0.82699999999999996</v>
      </c>
      <c r="J2388" s="71">
        <v>0</v>
      </c>
      <c r="K2388" s="71">
        <v>1.6516666666666666</v>
      </c>
      <c r="L2388" s="71">
        <v>0.35299999999999998</v>
      </c>
      <c r="M2388" s="72">
        <v>3.7506666666666666</v>
      </c>
      <c r="N2388" s="23">
        <v>0.29177777777777775</v>
      </c>
      <c r="O2388" s="16">
        <v>80.680333333333337</v>
      </c>
      <c r="P2388" s="15">
        <v>90</v>
      </c>
      <c r="Q2388" s="15">
        <f>IFERROR(Table37[[#This Row],[Total]]/Table37[[#This Row],[Mins]]*Table37[[#This Row],[Adj mins]],0)</f>
        <v>4.1839192533496385</v>
      </c>
      <c r="R2388" s="15">
        <v>7.4</v>
      </c>
      <c r="S2388" s="16">
        <v>74</v>
      </c>
      <c r="T2388" s="17">
        <v>5.7999999999999996E-2</v>
      </c>
      <c r="U2388" s="16">
        <v>31</v>
      </c>
      <c r="V2388" s="71">
        <v>3.4</v>
      </c>
      <c r="W2388" s="401" t="str">
        <f>IF(ISNA(MATCH($D2388,'My Squad'!$C$2:$C$16,0)),"","Yes")</f>
        <v/>
      </c>
    </row>
    <row r="2389" spans="1:23" ht="15.75" thickBot="1" x14ac:dyDescent="0.3">
      <c r="A2389" s="577">
        <v>326</v>
      </c>
      <c r="B2389" s="73">
        <v>14</v>
      </c>
      <c r="C2389" s="5" t="s">
        <v>25</v>
      </c>
      <c r="D2389" s="5" t="s">
        <v>107</v>
      </c>
      <c r="E2389" s="70" t="s">
        <v>14</v>
      </c>
      <c r="F2389" s="71">
        <v>5.3</v>
      </c>
      <c r="G2389" s="71">
        <v>0.222</v>
      </c>
      <c r="H2389" s="71">
        <v>7.4999999999999997E-2</v>
      </c>
      <c r="I2389" s="71">
        <v>0.83966666666666678</v>
      </c>
      <c r="J2389" s="71">
        <v>0</v>
      </c>
      <c r="K2389" s="71">
        <v>1.5306666666666666</v>
      </c>
      <c r="L2389" s="71">
        <v>0.19966666666666666</v>
      </c>
      <c r="M2389" s="72">
        <v>2.867</v>
      </c>
      <c r="N2389" s="23">
        <v>0.16358490566037737</v>
      </c>
      <c r="O2389" s="16">
        <v>80.486999999999995</v>
      </c>
      <c r="P2389" s="15">
        <v>90</v>
      </c>
      <c r="Q2389" s="15">
        <f>IFERROR(Table37[[#This Row],[Total]]/Table37[[#This Row],[Mins]]*Table37[[#This Row],[Adj mins]],0)</f>
        <v>3.2058593313205859</v>
      </c>
      <c r="R2389" s="15">
        <v>8.3000000000000007</v>
      </c>
      <c r="S2389" s="16">
        <v>83</v>
      </c>
      <c r="T2389" s="17">
        <v>0.13699999999999998</v>
      </c>
      <c r="U2389" s="16">
        <v>39</v>
      </c>
      <c r="V2389" s="71">
        <v>4.3</v>
      </c>
      <c r="W2389" s="401" t="str">
        <f>IF(ISNA(MATCH($D2389,'My Squad'!$C$2:$C$16,0)),"","Yes")</f>
        <v/>
      </c>
    </row>
    <row r="2390" spans="1:23" ht="15.75" thickBot="1" x14ac:dyDescent="0.3">
      <c r="A2390" s="577">
        <v>333</v>
      </c>
      <c r="B2390" s="73">
        <v>14</v>
      </c>
      <c r="C2390" s="5" t="s">
        <v>25</v>
      </c>
      <c r="D2390" s="5" t="s">
        <v>533</v>
      </c>
      <c r="E2390" s="70" t="s">
        <v>14</v>
      </c>
      <c r="F2390" s="71">
        <v>4</v>
      </c>
      <c r="G2390" s="71">
        <v>5.8000000000000003E-2</v>
      </c>
      <c r="H2390" s="71">
        <v>1.7999999999999999E-2</v>
      </c>
      <c r="I2390" s="71">
        <v>0.11833333333333335</v>
      </c>
      <c r="J2390" s="71">
        <v>0</v>
      </c>
      <c r="K2390" s="71">
        <v>0.23799999999999999</v>
      </c>
      <c r="L2390" s="71">
        <v>5.8999999999999997E-2</v>
      </c>
      <c r="M2390" s="72">
        <v>0.49133333333333334</v>
      </c>
      <c r="N2390" s="23">
        <v>-0.37716666666666665</v>
      </c>
      <c r="O2390" s="16">
        <v>11.152666666666667</v>
      </c>
      <c r="P2390" s="15">
        <v>90</v>
      </c>
      <c r="Q2390" s="15">
        <f>IFERROR(Table37[[#This Row],[Total]]/Table37[[#This Row],[Mins]]*Table37[[#This Row],[Adj mins]],0)</f>
        <v>3.9649710084284777</v>
      </c>
      <c r="R2390" s="15">
        <v>0.5</v>
      </c>
      <c r="S2390" s="16">
        <v>45</v>
      </c>
      <c r="T2390" s="17">
        <v>0.01</v>
      </c>
      <c r="U2390" s="16">
        <v>1</v>
      </c>
      <c r="V2390" s="71">
        <v>1</v>
      </c>
      <c r="W2390" s="401" t="str">
        <f>IF(ISNA(MATCH($D2390,'My Squad'!$C$2:$C$16,0)),"","Yes")</f>
        <v/>
      </c>
    </row>
    <row r="2391" spans="1:23" ht="15.75" thickBot="1" x14ac:dyDescent="0.3">
      <c r="A2391" s="577">
        <v>322</v>
      </c>
      <c r="B2391" s="73">
        <v>14</v>
      </c>
      <c r="C2391" s="5" t="s">
        <v>25</v>
      </c>
      <c r="D2391" s="5" t="s">
        <v>213</v>
      </c>
      <c r="E2391" s="70" t="s">
        <v>14</v>
      </c>
      <c r="F2391" s="71">
        <v>4.8</v>
      </c>
      <c r="G2391" s="71">
        <v>0</v>
      </c>
      <c r="H2391" s="71">
        <v>4.0000000000000001E-3</v>
      </c>
      <c r="I2391" s="71">
        <v>2.6666666666666665E-2</v>
      </c>
      <c r="J2391" s="71">
        <v>0</v>
      </c>
      <c r="K2391" s="71">
        <v>6.7000000000000004E-2</v>
      </c>
      <c r="L2391" s="71">
        <v>8.0000000000000002E-3</v>
      </c>
      <c r="M2391" s="72">
        <v>0.10566666666666667</v>
      </c>
      <c r="N2391" s="23">
        <v>-0.3946527777777778</v>
      </c>
      <c r="O2391" s="16">
        <v>3.6803333333333335</v>
      </c>
      <c r="P2391" s="15">
        <v>90</v>
      </c>
      <c r="Q2391" s="15">
        <f>IFERROR(Table37[[#This Row],[Total]]/Table37[[#This Row],[Mins]]*Table37[[#This Row],[Adj mins]],0)</f>
        <v>2.5840050720043473</v>
      </c>
      <c r="R2391" s="15">
        <v>0.1</v>
      </c>
      <c r="S2391" s="16">
        <v>6</v>
      </c>
      <c r="T2391" s="17">
        <v>4.0000000000000001E-3</v>
      </c>
      <c r="U2391" s="16">
        <v>2</v>
      </c>
      <c r="V2391" s="71">
        <v>1</v>
      </c>
      <c r="W2391" s="401" t="str">
        <f>IF(ISNA(MATCH($D2391,'My Squad'!$C$2:$C$16,0)),"","Yes")</f>
        <v/>
      </c>
    </row>
    <row r="2392" spans="1:23" ht="15.75" thickBot="1" x14ac:dyDescent="0.3">
      <c r="A2392" s="577">
        <v>337</v>
      </c>
      <c r="B2392" s="73">
        <v>14</v>
      </c>
      <c r="C2392" s="5" t="s">
        <v>25</v>
      </c>
      <c r="D2392" s="5" t="s">
        <v>125</v>
      </c>
      <c r="E2392" s="70" t="s">
        <v>14</v>
      </c>
      <c r="F2392" s="71">
        <v>4.5999999999999996</v>
      </c>
      <c r="G2392" s="71">
        <v>2.4E-2</v>
      </c>
      <c r="H2392" s="71">
        <v>7.2999999999999995E-2</v>
      </c>
      <c r="I2392" s="71">
        <v>0.1</v>
      </c>
      <c r="J2392" s="71">
        <v>0</v>
      </c>
      <c r="K2392" s="71">
        <v>0.16299999999999998</v>
      </c>
      <c r="L2392" s="71">
        <v>2.8000000000000001E-2</v>
      </c>
      <c r="M2392" s="72">
        <v>0.38800000000000001</v>
      </c>
      <c r="N2392" s="23">
        <v>-0.35043478260869571</v>
      </c>
      <c r="O2392" s="16">
        <v>8.4063333333333325</v>
      </c>
      <c r="P2392" s="15">
        <v>90</v>
      </c>
      <c r="Q2392" s="15">
        <f>IFERROR(Table37[[#This Row],[Total]]/Table37[[#This Row],[Mins]]*Table37[[#This Row],[Adj mins]],0)</f>
        <v>4.1540108648241407</v>
      </c>
      <c r="R2392" s="15">
        <v>1.6</v>
      </c>
      <c r="S2392" s="16">
        <v>28</v>
      </c>
      <c r="T2392" s="17">
        <v>2E-3</v>
      </c>
      <c r="U2392" s="16">
        <v>10</v>
      </c>
      <c r="V2392" s="71">
        <v>2</v>
      </c>
      <c r="W2392" s="401" t="str">
        <f>IF(ISNA(MATCH($D2392,'My Squad'!$C$2:$C$16,0)),"","Yes")</f>
        <v/>
      </c>
    </row>
    <row r="2393" spans="1:23" ht="15.75" thickBot="1" x14ac:dyDescent="0.3">
      <c r="A2393" s="577">
        <v>313</v>
      </c>
      <c r="B2393" s="73">
        <v>14</v>
      </c>
      <c r="C2393" s="5" t="s">
        <v>25</v>
      </c>
      <c r="D2393" s="5" t="s">
        <v>539</v>
      </c>
      <c r="E2393" s="70" t="s">
        <v>14</v>
      </c>
      <c r="F2393" s="71">
        <v>4.7</v>
      </c>
      <c r="G2393" s="71">
        <v>0.05</v>
      </c>
      <c r="H2393" s="71">
        <v>4.4999999999999998E-2</v>
      </c>
      <c r="I2393" s="71">
        <v>5.2333333333333329E-2</v>
      </c>
      <c r="J2393" s="71">
        <v>0</v>
      </c>
      <c r="K2393" s="71">
        <v>0.10766666666666666</v>
      </c>
      <c r="L2393" s="71">
        <v>4.1666666666666664E-2</v>
      </c>
      <c r="M2393" s="72">
        <v>0.29666666666666669</v>
      </c>
      <c r="N2393" s="23">
        <v>-0.36241134751773046</v>
      </c>
      <c r="O2393" s="16">
        <v>5.3903333333333334</v>
      </c>
      <c r="P2393" s="15">
        <v>90</v>
      </c>
      <c r="Q2393" s="15">
        <f>IFERROR(Table37[[#This Row],[Total]]/Table37[[#This Row],[Mins]]*Table37[[#This Row],[Adj mins]],0)</f>
        <v>4.9533114835198813</v>
      </c>
      <c r="R2393" s="15">
        <v>0.9</v>
      </c>
      <c r="S2393" s="16">
        <v>20</v>
      </c>
      <c r="T2393" s="17">
        <v>3.0000000000000001E-3</v>
      </c>
      <c r="U2393" s="16">
        <v>4</v>
      </c>
      <c r="V2393" s="71">
        <v>1</v>
      </c>
      <c r="W2393" s="401" t="str">
        <f>IF(ISNA(MATCH($D2393,'My Squad'!$C$2:$C$16,0)),"","Yes")</f>
        <v/>
      </c>
    </row>
    <row r="2394" spans="1:23" ht="15.75" thickBot="1" x14ac:dyDescent="0.3">
      <c r="A2394" s="577">
        <v>311</v>
      </c>
      <c r="B2394" s="73">
        <v>14</v>
      </c>
      <c r="C2394" s="5" t="s">
        <v>25</v>
      </c>
      <c r="D2394" s="5" t="s">
        <v>39</v>
      </c>
      <c r="E2394" s="70" t="s">
        <v>14</v>
      </c>
      <c r="F2394" s="71">
        <v>7</v>
      </c>
      <c r="G2394" s="71">
        <v>0.35199999999999998</v>
      </c>
      <c r="H2394" s="71">
        <v>1.004</v>
      </c>
      <c r="I2394" s="71">
        <v>0.871</v>
      </c>
      <c r="J2394" s="71">
        <v>0</v>
      </c>
      <c r="K2394" s="71">
        <v>1.694</v>
      </c>
      <c r="L2394" s="71">
        <v>0.43033333333333335</v>
      </c>
      <c r="M2394" s="72">
        <v>4.3513333333333337</v>
      </c>
      <c r="N2394" s="23">
        <v>0.33590476190476198</v>
      </c>
      <c r="O2394" s="16">
        <v>83.287999999999997</v>
      </c>
      <c r="P2394" s="15">
        <v>90</v>
      </c>
      <c r="Q2394" s="15">
        <f>IFERROR(Table37[[#This Row],[Total]]/Table37[[#This Row],[Mins]]*Table37[[#This Row],[Adj mins]],0)</f>
        <v>4.7019978868504477</v>
      </c>
      <c r="R2394" s="15">
        <v>8.4</v>
      </c>
      <c r="S2394" s="16">
        <v>84</v>
      </c>
      <c r="T2394" s="17">
        <v>0.29799999999999999</v>
      </c>
      <c r="U2394" s="16">
        <v>44</v>
      </c>
      <c r="V2394" s="71">
        <v>4.9000000000000004</v>
      </c>
      <c r="W2394" s="401" t="str">
        <f>IF(ISNA(MATCH($D2394,'My Squad'!$C$2:$C$16,0)),"","Yes")</f>
        <v/>
      </c>
    </row>
    <row r="2395" spans="1:23" ht="15.75" thickBot="1" x14ac:dyDescent="0.3">
      <c r="A2395" s="577">
        <v>339</v>
      </c>
      <c r="B2395" s="73">
        <v>14</v>
      </c>
      <c r="C2395" s="5" t="s">
        <v>25</v>
      </c>
      <c r="D2395" s="5" t="s">
        <v>60</v>
      </c>
      <c r="E2395" s="70" t="s">
        <v>14</v>
      </c>
      <c r="F2395" s="71">
        <v>6.1</v>
      </c>
      <c r="G2395" s="71">
        <v>0.31</v>
      </c>
      <c r="H2395" s="71">
        <v>9.8000000000000004E-2</v>
      </c>
      <c r="I2395" s="71">
        <v>0.8899999999999999</v>
      </c>
      <c r="J2395" s="71">
        <v>0</v>
      </c>
      <c r="K2395" s="71">
        <v>1.7943333333333333</v>
      </c>
      <c r="L2395" s="71">
        <v>0.27966666666666667</v>
      </c>
      <c r="M2395" s="72">
        <v>3.3719999999999999</v>
      </c>
      <c r="N2395" s="23">
        <v>0.22491803278688524</v>
      </c>
      <c r="O2395" s="16">
        <v>85.774333333333331</v>
      </c>
      <c r="P2395" s="15">
        <v>90</v>
      </c>
      <c r="Q2395" s="15">
        <f>IFERROR(Table37[[#This Row],[Total]]/Table37[[#This Row],[Mins]]*Table37[[#This Row],[Adj mins]],0)</f>
        <v>3.5381213494324255</v>
      </c>
      <c r="R2395" s="15">
        <v>9</v>
      </c>
      <c r="S2395" s="16">
        <v>90</v>
      </c>
      <c r="T2395" s="17">
        <v>0.158</v>
      </c>
      <c r="U2395" s="16">
        <v>45</v>
      </c>
      <c r="V2395" s="71">
        <v>5</v>
      </c>
      <c r="W2395" s="401" t="str">
        <f>IF(ISNA(MATCH($D2395,'My Squad'!$C$2:$C$16,0)),"","Yes")</f>
        <v/>
      </c>
    </row>
    <row r="2396" spans="1:23" ht="15.75" thickBot="1" x14ac:dyDescent="0.3">
      <c r="A2396" s="577">
        <v>329</v>
      </c>
      <c r="B2396" s="73">
        <v>14</v>
      </c>
      <c r="C2396" s="5" t="s">
        <v>25</v>
      </c>
      <c r="D2396" s="5" t="s">
        <v>336</v>
      </c>
      <c r="E2396" s="70" t="s">
        <v>13</v>
      </c>
      <c r="F2396" s="71">
        <v>6.2</v>
      </c>
      <c r="G2396" s="71">
        <v>0.44166666666666665</v>
      </c>
      <c r="H2396" s="71">
        <v>0.49099999999999999</v>
      </c>
      <c r="I2396" s="71">
        <v>0.28233333333333333</v>
      </c>
      <c r="J2396" s="71">
        <v>0</v>
      </c>
      <c r="K2396" s="71">
        <v>1.528</v>
      </c>
      <c r="L2396" s="71">
        <v>0.20666666666666667</v>
      </c>
      <c r="M2396" s="72">
        <v>2.9496666666666669</v>
      </c>
      <c r="N2396" s="23">
        <v>0.15317204301075271</v>
      </c>
      <c r="O2396" s="16">
        <v>79.661666666666662</v>
      </c>
      <c r="P2396" s="15">
        <v>90</v>
      </c>
      <c r="Q2396" s="15">
        <f>IFERROR(Table37[[#This Row],[Total]]/Table37[[#This Row],[Mins]]*Table37[[#This Row],[Adj mins]],0)</f>
        <v>3.3324685649726975</v>
      </c>
      <c r="R2396" s="15">
        <v>7</v>
      </c>
      <c r="S2396" s="16">
        <v>70</v>
      </c>
      <c r="T2396" s="17">
        <v>1.4999999999999999E-2</v>
      </c>
      <c r="U2396" s="16">
        <v>16</v>
      </c>
      <c r="V2396" s="71">
        <v>1.8</v>
      </c>
      <c r="W2396" s="401" t="str">
        <f>IF(ISNA(MATCH($D2396,'My Squad'!$C$2:$C$16,0)),"","Yes")</f>
        <v/>
      </c>
    </row>
    <row r="2397" spans="1:23" ht="15.75" thickBot="1" x14ac:dyDescent="0.3">
      <c r="A2397" s="577">
        <v>324</v>
      </c>
      <c r="B2397" s="73">
        <v>14</v>
      </c>
      <c r="C2397" s="5" t="s">
        <v>25</v>
      </c>
      <c r="D2397" s="5" t="s">
        <v>222</v>
      </c>
      <c r="E2397" s="70" t="s">
        <v>13</v>
      </c>
      <c r="F2397" s="71">
        <v>5.3</v>
      </c>
      <c r="G2397" s="71">
        <v>0.10166666666666667</v>
      </c>
      <c r="H2397" s="71">
        <v>0.06</v>
      </c>
      <c r="I2397" s="71">
        <v>3.6999999999999998E-2</v>
      </c>
      <c r="J2397" s="71">
        <v>0</v>
      </c>
      <c r="K2397" s="71">
        <v>0.22500000000000001</v>
      </c>
      <c r="L2397" s="71">
        <v>3.5999999999999997E-2</v>
      </c>
      <c r="M2397" s="72">
        <v>0.45966666666666667</v>
      </c>
      <c r="N2397" s="23">
        <v>-0.2906289308176101</v>
      </c>
      <c r="O2397" s="16">
        <v>11.466666666666667</v>
      </c>
      <c r="P2397" s="15">
        <v>90</v>
      </c>
      <c r="Q2397" s="15">
        <f>IFERROR(Table37[[#This Row],[Total]]/Table37[[#This Row],[Mins]]*Table37[[#This Row],[Adj mins]],0)</f>
        <v>3.6078488372093021</v>
      </c>
      <c r="R2397" s="15">
        <v>3.6</v>
      </c>
      <c r="S2397" s="16">
        <v>54</v>
      </c>
      <c r="T2397" s="17">
        <v>2E-3</v>
      </c>
      <c r="U2397" s="16">
        <v>21</v>
      </c>
      <c r="V2397" s="71">
        <v>3.5</v>
      </c>
      <c r="W2397" s="401" t="str">
        <f>IF(ISNA(MATCH($D2397,'My Squad'!$C$2:$C$16,0)),"","Yes")</f>
        <v/>
      </c>
    </row>
    <row r="2398" spans="1:23" ht="15.75" thickBot="1" x14ac:dyDescent="0.3">
      <c r="A2398" s="577">
        <v>317</v>
      </c>
      <c r="B2398" s="73">
        <v>14</v>
      </c>
      <c r="C2398" s="5" t="s">
        <v>25</v>
      </c>
      <c r="D2398" s="5" t="s">
        <v>337</v>
      </c>
      <c r="E2398" s="70" t="s">
        <v>13</v>
      </c>
      <c r="F2398" s="71">
        <v>7.3</v>
      </c>
      <c r="G2398" s="71">
        <v>1.5166666666666666</v>
      </c>
      <c r="H2398" s="71">
        <v>0.23</v>
      </c>
      <c r="I2398" s="71">
        <v>0.16066666666666668</v>
      </c>
      <c r="J2398" s="71">
        <v>0</v>
      </c>
      <c r="K2398" s="71">
        <v>0.98333333333333328</v>
      </c>
      <c r="L2398" s="71">
        <v>0.307</v>
      </c>
      <c r="M2398" s="72">
        <v>3.1976666666666667</v>
      </c>
      <c r="N2398" s="23">
        <v>0.16406392694063926</v>
      </c>
      <c r="O2398" s="16">
        <v>48.077333333333335</v>
      </c>
      <c r="P2398" s="15">
        <v>90</v>
      </c>
      <c r="Q2398" s="15">
        <f>IFERROR(Table37[[#This Row],[Total]]/Table37[[#This Row],[Mins]]*Table37[[#This Row],[Adj mins]],0)</f>
        <v>5.985980919629486</v>
      </c>
      <c r="R2398" s="15">
        <v>5.5</v>
      </c>
      <c r="S2398" s="16">
        <v>70</v>
      </c>
      <c r="T2398" s="17">
        <v>5.0999999999999997E-2</v>
      </c>
      <c r="U2398" s="16">
        <v>35</v>
      </c>
      <c r="V2398" s="71">
        <v>5</v>
      </c>
      <c r="W2398" s="401" t="str">
        <f>IF(ISNA(MATCH($D2398,'My Squad'!$C$2:$C$16,0)),"","Yes")</f>
        <v/>
      </c>
    </row>
    <row r="2399" spans="1:23" ht="15.75" thickBot="1" x14ac:dyDescent="0.3">
      <c r="A2399" s="577">
        <v>336</v>
      </c>
      <c r="B2399" s="73">
        <v>14</v>
      </c>
      <c r="C2399" s="5" t="s">
        <v>25</v>
      </c>
      <c r="D2399" s="5" t="s">
        <v>81</v>
      </c>
      <c r="E2399" s="70" t="s">
        <v>13</v>
      </c>
      <c r="F2399" s="71">
        <v>6.4</v>
      </c>
      <c r="G2399" s="71">
        <v>0.81</v>
      </c>
      <c r="H2399" s="71">
        <v>0.53700000000000003</v>
      </c>
      <c r="I2399" s="71">
        <v>0.29066666666666668</v>
      </c>
      <c r="J2399" s="71">
        <v>0</v>
      </c>
      <c r="K2399" s="71">
        <v>1.6879999999999999</v>
      </c>
      <c r="L2399" s="71">
        <v>0.27733333333333332</v>
      </c>
      <c r="M2399" s="72">
        <v>3.6030000000000002</v>
      </c>
      <c r="N2399" s="23">
        <v>0.25046875000000002</v>
      </c>
      <c r="O2399" s="16">
        <v>81.254000000000005</v>
      </c>
      <c r="P2399" s="15">
        <v>90</v>
      </c>
      <c r="Q2399" s="15">
        <f>IFERROR(Table37[[#This Row],[Total]]/Table37[[#This Row],[Mins]]*Table37[[#This Row],[Adj mins]],0)</f>
        <v>3.9908189135304108</v>
      </c>
      <c r="R2399" s="15">
        <v>7.3</v>
      </c>
      <c r="S2399" s="16">
        <v>73</v>
      </c>
      <c r="T2399" s="17">
        <v>1.7000000000000001E-2</v>
      </c>
      <c r="U2399" s="16">
        <v>24</v>
      </c>
      <c r="V2399" s="71">
        <v>2.7</v>
      </c>
      <c r="W2399" s="401" t="str">
        <f>IF(ISNA(MATCH($D2399,'My Squad'!$C$2:$C$16,0)),"","Yes")</f>
        <v/>
      </c>
    </row>
    <row r="2400" spans="1:23" ht="15.75" thickBot="1" x14ac:dyDescent="0.3">
      <c r="A2400" s="577">
        <v>319</v>
      </c>
      <c r="B2400" s="73">
        <v>14</v>
      </c>
      <c r="C2400" s="5" t="s">
        <v>25</v>
      </c>
      <c r="D2400" s="5" t="s">
        <v>228</v>
      </c>
      <c r="E2400" s="70" t="s">
        <v>13</v>
      </c>
      <c r="F2400" s="71">
        <v>5.2</v>
      </c>
      <c r="G2400" s="71">
        <v>6.5000000000000002E-2</v>
      </c>
      <c r="H2400" s="71">
        <v>6.0999999999999999E-2</v>
      </c>
      <c r="I2400" s="71">
        <v>2.9000000000000001E-2</v>
      </c>
      <c r="J2400" s="71">
        <v>0</v>
      </c>
      <c r="K2400" s="71">
        <v>0.17233333333333334</v>
      </c>
      <c r="L2400" s="71">
        <v>2.5333333333333333E-2</v>
      </c>
      <c r="M2400" s="72">
        <v>0.35266666666666668</v>
      </c>
      <c r="N2400" s="23">
        <v>-0.31679487179487176</v>
      </c>
      <c r="O2400" s="16">
        <v>8.2976666666666663</v>
      </c>
      <c r="P2400" s="15">
        <v>90</v>
      </c>
      <c r="Q2400" s="15">
        <f>IFERROR(Table37[[#This Row],[Total]]/Table37[[#This Row],[Mins]]*Table37[[#This Row],[Adj mins]],0)</f>
        <v>3.8251717350259109</v>
      </c>
      <c r="R2400" s="15">
        <v>0.1</v>
      </c>
      <c r="S2400" s="16">
        <v>8</v>
      </c>
      <c r="T2400" s="17">
        <v>2E-3</v>
      </c>
      <c r="U2400" s="16">
        <v>1</v>
      </c>
      <c r="V2400" s="71">
        <v>1</v>
      </c>
      <c r="W2400" s="401" t="str">
        <f>IF(ISNA(MATCH($D2400,'My Squad'!$C$2:$C$16,0)),"","Yes")</f>
        <v/>
      </c>
    </row>
    <row r="2401" spans="1:23" ht="15.75" thickBot="1" x14ac:dyDescent="0.3">
      <c r="A2401" s="577">
        <v>330</v>
      </c>
      <c r="B2401" s="73">
        <v>14</v>
      </c>
      <c r="C2401" s="5" t="s">
        <v>25</v>
      </c>
      <c r="D2401" s="5" t="s">
        <v>338</v>
      </c>
      <c r="E2401" s="70" t="s">
        <v>13</v>
      </c>
      <c r="F2401" s="71">
        <v>4.4000000000000004</v>
      </c>
      <c r="G2401" s="71">
        <v>0</v>
      </c>
      <c r="H2401" s="71">
        <v>0</v>
      </c>
      <c r="I2401" s="71">
        <v>0</v>
      </c>
      <c r="J2401" s="71">
        <v>0</v>
      </c>
      <c r="K2401" s="71">
        <v>0</v>
      </c>
      <c r="L2401" s="71">
        <v>0</v>
      </c>
      <c r="M2401" s="72">
        <v>0</v>
      </c>
      <c r="N2401" s="23">
        <v>-0.45454545454545453</v>
      </c>
      <c r="O2401" s="16">
        <v>0</v>
      </c>
      <c r="P2401" s="15">
        <v>90</v>
      </c>
      <c r="Q2401" s="15">
        <f>IFERROR(Table37[[#This Row],[Total]]/Table37[[#This Row],[Mins]]*Table37[[#This Row],[Adj mins]],0)</f>
        <v>0</v>
      </c>
      <c r="R2401" s="15">
        <v>0</v>
      </c>
      <c r="S2401" s="16" t="s">
        <v>374</v>
      </c>
      <c r="T2401" s="17">
        <v>0</v>
      </c>
      <c r="U2401" s="16">
        <v>0</v>
      </c>
      <c r="V2401" s="71">
        <v>0</v>
      </c>
      <c r="W2401" s="401" t="str">
        <f>IF(ISNA(MATCH($D2401,'My Squad'!$C$2:$C$16,0)),"","Yes")</f>
        <v/>
      </c>
    </row>
    <row r="2402" spans="1:23" ht="15.75" thickBot="1" x14ac:dyDescent="0.3">
      <c r="A2402" s="577">
        <v>636</v>
      </c>
      <c r="B2402" s="73">
        <v>14</v>
      </c>
      <c r="C2402" s="5" t="s">
        <v>25</v>
      </c>
      <c r="D2402" s="5" t="s">
        <v>1532</v>
      </c>
      <c r="E2402" s="70" t="s">
        <v>13</v>
      </c>
      <c r="F2402" s="71">
        <v>6.8</v>
      </c>
      <c r="G2402" s="71">
        <v>0.15666666666666668</v>
      </c>
      <c r="H2402" s="71">
        <v>0.05</v>
      </c>
      <c r="I2402" s="71">
        <v>3.0333333333333334E-2</v>
      </c>
      <c r="J2402" s="71">
        <v>0</v>
      </c>
      <c r="K2402" s="71">
        <v>0.15466666666666667</v>
      </c>
      <c r="L2402" s="71">
        <v>4.6666666666666669E-2</v>
      </c>
      <c r="M2402" s="72">
        <v>0.43833333333333335</v>
      </c>
      <c r="N2402" s="23">
        <v>-0.22965686274509803</v>
      </c>
      <c r="O2402" s="16">
        <v>7.7006666666666668</v>
      </c>
      <c r="P2402" s="15">
        <v>90</v>
      </c>
      <c r="Q2402" s="15">
        <f>IFERROR(Table37[[#This Row],[Total]]/Table37[[#This Row],[Mins]]*Table37[[#This Row],[Adj mins]],0)</f>
        <v>5.1229330793870664</v>
      </c>
      <c r="R2402" s="15">
        <v>0.2</v>
      </c>
      <c r="S2402" s="16">
        <v>19</v>
      </c>
      <c r="T2402" s="17">
        <v>2E-3</v>
      </c>
      <c r="U2402" s="16">
        <v>1</v>
      </c>
      <c r="V2402" s="71">
        <v>1</v>
      </c>
      <c r="W2402" s="401" t="str">
        <f>IF(ISNA(MATCH($D2402,'My Squad'!$C$2:$C$16,0)),"","Yes")</f>
        <v/>
      </c>
    </row>
    <row r="2403" spans="1:23" ht="15.75" thickBot="1" x14ac:dyDescent="0.3">
      <c r="A2403" s="577">
        <v>327</v>
      </c>
      <c r="B2403" s="73">
        <v>14</v>
      </c>
      <c r="C2403" s="5" t="s">
        <v>25</v>
      </c>
      <c r="D2403" s="5" t="s">
        <v>17</v>
      </c>
      <c r="E2403" s="70" t="s">
        <v>13</v>
      </c>
      <c r="F2403" s="71">
        <v>7.9</v>
      </c>
      <c r="G2403" s="71">
        <v>1.4866666666666666</v>
      </c>
      <c r="H2403" s="71">
        <v>0.52300000000000002</v>
      </c>
      <c r="I2403" s="71">
        <v>0.24199999999999999</v>
      </c>
      <c r="J2403" s="71">
        <v>0</v>
      </c>
      <c r="K2403" s="71">
        <v>1.4243333333333332</v>
      </c>
      <c r="L2403" s="71">
        <v>0.47133333333333333</v>
      </c>
      <c r="M2403" s="72">
        <v>4.1473333333333331</v>
      </c>
      <c r="N2403" s="23">
        <v>0.27181434599156112</v>
      </c>
      <c r="O2403" s="16">
        <v>67.489999999999995</v>
      </c>
      <c r="P2403" s="15">
        <v>90</v>
      </c>
      <c r="Q2403" s="15">
        <f>IFERROR(Table37[[#This Row],[Total]]/Table37[[#This Row],[Mins]]*Table37[[#This Row],[Adj mins]],0)</f>
        <v>5.5305971255000745</v>
      </c>
      <c r="R2403" s="15">
        <v>5.9</v>
      </c>
      <c r="S2403" s="16">
        <v>59</v>
      </c>
      <c r="T2403" s="17">
        <v>0.27699999999999997</v>
      </c>
      <c r="U2403" s="16">
        <v>60</v>
      </c>
      <c r="V2403" s="71">
        <v>6.7</v>
      </c>
      <c r="W2403" s="401" t="str">
        <f>IF(ISNA(MATCH($D2403,'My Squad'!$C$2:$C$16,0)),"","Yes")</f>
        <v/>
      </c>
    </row>
    <row r="2404" spans="1:23" ht="15.75" thickBot="1" x14ac:dyDescent="0.3">
      <c r="A2404" s="577">
        <v>328</v>
      </c>
      <c r="B2404" s="73">
        <v>14</v>
      </c>
      <c r="C2404" s="5" t="s">
        <v>25</v>
      </c>
      <c r="D2404" s="5" t="s">
        <v>26</v>
      </c>
      <c r="E2404" s="70" t="s">
        <v>13</v>
      </c>
      <c r="F2404" s="71">
        <v>12.7</v>
      </c>
      <c r="G2404" s="71">
        <v>2.2766666666666668</v>
      </c>
      <c r="H2404" s="71">
        <v>0.55000000000000004</v>
      </c>
      <c r="I2404" s="71">
        <v>0.28833333333333333</v>
      </c>
      <c r="J2404" s="71">
        <v>0</v>
      </c>
      <c r="K2404" s="71">
        <v>1.6856666666666666</v>
      </c>
      <c r="L2404" s="71">
        <v>0.67500000000000004</v>
      </c>
      <c r="M2404" s="72">
        <v>5.4756666666666662</v>
      </c>
      <c r="N2404" s="23">
        <v>0.2736745406824147</v>
      </c>
      <c r="O2404" s="16">
        <v>80.680999999999997</v>
      </c>
      <c r="P2404" s="15">
        <v>90</v>
      </c>
      <c r="Q2404" s="15">
        <f>IFERROR(Table37[[#This Row],[Total]]/Table37[[#This Row],[Mins]]*Table37[[#This Row],[Adj mins]],0)</f>
        <v>6.1081295472292112</v>
      </c>
      <c r="R2404" s="15">
        <v>8.6999999999999993</v>
      </c>
      <c r="S2404" s="16">
        <v>87</v>
      </c>
      <c r="T2404" s="17">
        <v>0.40200000000000002</v>
      </c>
      <c r="U2404" s="16">
        <v>84</v>
      </c>
      <c r="V2404" s="71">
        <v>9.3000000000000007</v>
      </c>
      <c r="W2404" s="401" t="str">
        <f>IF(ISNA(MATCH($D2404,'My Squad'!$C$2:$C$16,0)),"","Yes")</f>
        <v/>
      </c>
    </row>
    <row r="2405" spans="1:23" ht="15.75" thickBot="1" x14ac:dyDescent="0.3">
      <c r="A2405" s="577">
        <v>323</v>
      </c>
      <c r="B2405" s="73">
        <v>14</v>
      </c>
      <c r="C2405" s="5" t="s">
        <v>25</v>
      </c>
      <c r="D2405" s="5" t="s">
        <v>169</v>
      </c>
      <c r="E2405" s="70" t="s">
        <v>13</v>
      </c>
      <c r="F2405" s="71">
        <v>5</v>
      </c>
      <c r="G2405" s="71">
        <v>5.6666666666666664E-2</v>
      </c>
      <c r="H2405" s="71">
        <v>0.28699999999999998</v>
      </c>
      <c r="I2405" s="71">
        <v>0.31</v>
      </c>
      <c r="J2405" s="71">
        <v>0</v>
      </c>
      <c r="K2405" s="71">
        <v>1.8050000000000002</v>
      </c>
      <c r="L2405" s="71">
        <v>5.566666666666667E-2</v>
      </c>
      <c r="M2405" s="72">
        <v>2.5143333333333335</v>
      </c>
      <c r="N2405" s="23">
        <v>0.1028666666666667</v>
      </c>
      <c r="O2405" s="16">
        <v>85.788666666666671</v>
      </c>
      <c r="P2405" s="15">
        <v>90</v>
      </c>
      <c r="Q2405" s="15">
        <f>IFERROR(Table37[[#This Row],[Total]]/Table37[[#This Row],[Mins]]*Table37[[#This Row],[Adj mins]],0)</f>
        <v>2.6377610096127695</v>
      </c>
      <c r="R2405" s="15">
        <v>9</v>
      </c>
      <c r="S2405" s="16">
        <v>90</v>
      </c>
      <c r="T2405" s="17">
        <v>0.01</v>
      </c>
      <c r="U2405" s="16">
        <v>22</v>
      </c>
      <c r="V2405" s="71">
        <v>2.4</v>
      </c>
      <c r="W2405" s="401" t="str">
        <f>IF(ISNA(MATCH($D2405,'My Squad'!$C$2:$C$16,0)),"","Yes")</f>
        <v/>
      </c>
    </row>
    <row r="2406" spans="1:23" ht="15.75" thickBot="1" x14ac:dyDescent="0.3">
      <c r="A2406" s="577">
        <v>320</v>
      </c>
      <c r="B2406" s="73">
        <v>14</v>
      </c>
      <c r="C2406" s="5" t="s">
        <v>25</v>
      </c>
      <c r="D2406" s="5" t="s">
        <v>170</v>
      </c>
      <c r="E2406" s="70" t="s">
        <v>13</v>
      </c>
      <c r="F2406" s="71">
        <v>4.7</v>
      </c>
      <c r="G2406" s="71">
        <v>2.1666666666666667E-2</v>
      </c>
      <c r="H2406" s="71">
        <v>4.2000000000000003E-2</v>
      </c>
      <c r="I2406" s="71">
        <v>3.5000000000000003E-2</v>
      </c>
      <c r="J2406" s="71">
        <v>0</v>
      </c>
      <c r="K2406" s="71">
        <v>0.17466666666666666</v>
      </c>
      <c r="L2406" s="71">
        <v>1.1333333333333334E-2</v>
      </c>
      <c r="M2406" s="72">
        <v>0.28466666666666668</v>
      </c>
      <c r="N2406" s="23">
        <v>-0.36496453900709219</v>
      </c>
      <c r="O2406" s="16">
        <v>10.251666666666667</v>
      </c>
      <c r="P2406" s="15">
        <v>90</v>
      </c>
      <c r="Q2406" s="15">
        <f>IFERROR(Table37[[#This Row],[Total]]/Table37[[#This Row],[Mins]]*Table37[[#This Row],[Adj mins]],0)</f>
        <v>2.4991058364493579</v>
      </c>
      <c r="R2406" s="15">
        <v>0</v>
      </c>
      <c r="S2406" s="16">
        <v>1</v>
      </c>
      <c r="T2406" s="17">
        <v>1E-3</v>
      </c>
      <c r="U2406" s="16">
        <v>3</v>
      </c>
      <c r="V2406" s="71">
        <v>1</v>
      </c>
      <c r="W2406" s="401" t="str">
        <f>IF(ISNA(MATCH($D2406,'My Squad'!$C$2:$C$16,0)),"","Yes")</f>
        <v/>
      </c>
    </row>
    <row r="2407" spans="1:23" ht="15.75" thickBot="1" x14ac:dyDescent="0.3">
      <c r="A2407" s="577">
        <v>321</v>
      </c>
      <c r="B2407" s="73">
        <v>14</v>
      </c>
      <c r="C2407" s="5" t="s">
        <v>25</v>
      </c>
      <c r="D2407" s="5" t="s">
        <v>232</v>
      </c>
      <c r="E2407" s="70" t="s">
        <v>15</v>
      </c>
      <c r="F2407" s="71">
        <v>7.1</v>
      </c>
      <c r="G2407" s="71">
        <v>0.46533333333333332</v>
      </c>
      <c r="H2407" s="71">
        <v>0.159</v>
      </c>
      <c r="I2407" s="71">
        <v>0</v>
      </c>
      <c r="J2407" s="71">
        <v>0</v>
      </c>
      <c r="K2407" s="71">
        <v>0.54966666666666675</v>
      </c>
      <c r="L2407" s="71">
        <v>0.21033333333333334</v>
      </c>
      <c r="M2407" s="72">
        <v>1.3843333333333334</v>
      </c>
      <c r="N2407" s="23">
        <v>-8.6713615023474175E-2</v>
      </c>
      <c r="O2407" s="16">
        <v>25.830666666666666</v>
      </c>
      <c r="P2407" s="15">
        <v>90</v>
      </c>
      <c r="Q2407" s="15">
        <f>IFERROR(Table37[[#This Row],[Total]]/Table37[[#This Row],[Mins]]*Table37[[#This Row],[Adj mins]],0)</f>
        <v>4.8233366024879993</v>
      </c>
      <c r="R2407" s="15">
        <v>3.4</v>
      </c>
      <c r="S2407" s="16">
        <v>34</v>
      </c>
      <c r="T2407" s="17">
        <v>1.7000000000000001E-2</v>
      </c>
      <c r="U2407" s="16">
        <v>12</v>
      </c>
      <c r="V2407" s="71">
        <v>1.3</v>
      </c>
      <c r="W2407" s="401" t="str">
        <f>IF(ISNA(MATCH($D2407,'My Squad'!$C$2:$C$16,0)),"","Yes")</f>
        <v/>
      </c>
    </row>
    <row r="2408" spans="1:23" ht="15.75" thickBot="1" x14ac:dyDescent="0.3">
      <c r="A2408" s="577">
        <v>316</v>
      </c>
      <c r="B2408" s="73">
        <v>14</v>
      </c>
      <c r="C2408" s="5" t="s">
        <v>25</v>
      </c>
      <c r="D2408" s="5" t="s">
        <v>45</v>
      </c>
      <c r="E2408" s="70" t="s">
        <v>15</v>
      </c>
      <c r="F2408" s="71">
        <v>7.1</v>
      </c>
      <c r="G2408" s="71">
        <v>0.82533333333333336</v>
      </c>
      <c r="H2408" s="71">
        <v>0.193</v>
      </c>
      <c r="I2408" s="71">
        <v>0</v>
      </c>
      <c r="J2408" s="71">
        <v>0</v>
      </c>
      <c r="K2408" s="71">
        <v>0.59</v>
      </c>
      <c r="L2408" s="71">
        <v>0.31266666666666665</v>
      </c>
      <c r="M2408" s="72">
        <v>1.921</v>
      </c>
      <c r="N2408" s="23">
        <v>-1.1126760563380276E-2</v>
      </c>
      <c r="O2408" s="16">
        <v>31.370999999999999</v>
      </c>
      <c r="P2408" s="15">
        <v>90</v>
      </c>
      <c r="Q2408" s="15">
        <f>IFERROR(Table37[[#This Row],[Total]]/Table37[[#This Row],[Mins]]*Table37[[#This Row],[Adj mins]],0)</f>
        <v>5.5111408625800902</v>
      </c>
      <c r="R2408" s="15">
        <v>3.2</v>
      </c>
      <c r="S2408" s="16">
        <v>48</v>
      </c>
      <c r="T2408" s="17">
        <v>2.2000000000000002E-2</v>
      </c>
      <c r="U2408" s="16">
        <v>14</v>
      </c>
      <c r="V2408" s="71">
        <v>2.2999999999999998</v>
      </c>
      <c r="W2408" s="401" t="str">
        <f>IF(ISNA(MATCH($D2408,'My Squad'!$C$2:$C$16,0)),"","Yes")</f>
        <v/>
      </c>
    </row>
    <row r="2409" spans="1:23" ht="15.75" thickBot="1" x14ac:dyDescent="0.3">
      <c r="A2409" s="577">
        <v>347</v>
      </c>
      <c r="B2409" s="73">
        <v>14</v>
      </c>
      <c r="C2409" s="5" t="s">
        <v>23</v>
      </c>
      <c r="D2409" s="5" t="s">
        <v>63</v>
      </c>
      <c r="E2409" s="70" t="s">
        <v>16</v>
      </c>
      <c r="F2409" s="71">
        <v>5.5</v>
      </c>
      <c r="G2409" s="71">
        <v>0</v>
      </c>
      <c r="H2409" s="71">
        <v>0.02</v>
      </c>
      <c r="I2409" s="71">
        <v>1.7076666666666669</v>
      </c>
      <c r="J2409" s="71">
        <v>0.57866666666666666</v>
      </c>
      <c r="K2409" s="71">
        <v>1.7993333333333335</v>
      </c>
      <c r="L2409" s="71">
        <v>0.22666666666666666</v>
      </c>
      <c r="M2409" s="72">
        <v>4.3323333333333336</v>
      </c>
      <c r="N2409" s="23">
        <v>0.42406060606060608</v>
      </c>
      <c r="O2409" s="16">
        <v>85.459333333333333</v>
      </c>
      <c r="P2409" s="15">
        <v>90</v>
      </c>
      <c r="Q2409" s="15">
        <f>IFERROR(Table37[[#This Row],[Total]]/Table37[[#This Row],[Mins]]*Table37[[#This Row],[Adj mins]],0)</f>
        <v>4.5625209651374146</v>
      </c>
      <c r="R2409" s="15">
        <v>9</v>
      </c>
      <c r="S2409" s="16">
        <v>90</v>
      </c>
      <c r="T2409" s="17">
        <v>9.0999999999999998E-2</v>
      </c>
      <c r="U2409" s="16">
        <v>29</v>
      </c>
      <c r="V2409" s="71">
        <v>3.2</v>
      </c>
      <c r="W2409" s="401" t="str">
        <f>IF(ISNA(MATCH($D2409,'My Squad'!$C$2:$C$16,0)),"","Yes")</f>
        <v/>
      </c>
    </row>
    <row r="2410" spans="1:23" ht="15.75" thickBot="1" x14ac:dyDescent="0.3">
      <c r="A2410" s="577">
        <v>344</v>
      </c>
      <c r="B2410" s="73">
        <v>14</v>
      </c>
      <c r="C2410" s="5" t="s">
        <v>23</v>
      </c>
      <c r="D2410" s="5" t="s">
        <v>285</v>
      </c>
      <c r="E2410" s="70" t="s">
        <v>16</v>
      </c>
      <c r="F2410" s="71">
        <v>4</v>
      </c>
      <c r="G2410" s="71">
        <v>0</v>
      </c>
      <c r="H2410" s="71">
        <v>0</v>
      </c>
      <c r="I2410" s="71">
        <v>2.3333333333333331E-3</v>
      </c>
      <c r="J2410" s="71">
        <v>2E-3</v>
      </c>
      <c r="K2410" s="71">
        <v>3.6666666666666666E-3</v>
      </c>
      <c r="L2410" s="71">
        <v>0</v>
      </c>
      <c r="M2410" s="72">
        <v>8.0000000000000002E-3</v>
      </c>
      <c r="N2410" s="23">
        <v>-0.498</v>
      </c>
      <c r="O2410" s="16">
        <v>0.18</v>
      </c>
      <c r="P2410" s="15">
        <v>90</v>
      </c>
      <c r="Q2410" s="15">
        <f>IFERROR(Table37[[#This Row],[Total]]/Table37[[#This Row],[Mins]]*Table37[[#This Row],[Adj mins]],0)</f>
        <v>4</v>
      </c>
      <c r="R2410" s="15">
        <v>0</v>
      </c>
      <c r="S2410" s="16">
        <v>0</v>
      </c>
      <c r="T2410" s="17">
        <v>2E-3</v>
      </c>
      <c r="U2410" s="16">
        <v>0</v>
      </c>
      <c r="V2410" s="71">
        <v>0</v>
      </c>
      <c r="W2410" s="401" t="str">
        <f>IF(ISNA(MATCH($D2410,'My Squad'!$C$2:$C$16,0)),"","Yes")</f>
        <v/>
      </c>
    </row>
    <row r="2411" spans="1:23" ht="15.75" thickBot="1" x14ac:dyDescent="0.3">
      <c r="A2411" s="577">
        <v>358</v>
      </c>
      <c r="B2411" s="73">
        <v>14</v>
      </c>
      <c r="C2411" s="5" t="s">
        <v>23</v>
      </c>
      <c r="D2411" s="5" t="s">
        <v>266</v>
      </c>
      <c r="E2411" s="70" t="s">
        <v>16</v>
      </c>
      <c r="F2411" s="71">
        <v>5.3</v>
      </c>
      <c r="G2411" s="71">
        <v>0</v>
      </c>
      <c r="H2411" s="71">
        <v>0</v>
      </c>
      <c r="I2411" s="71">
        <v>8.4333333333333343E-2</v>
      </c>
      <c r="J2411" s="71">
        <v>3.2333333333333332E-2</v>
      </c>
      <c r="K2411" s="71">
        <v>9.2999999999999999E-2</v>
      </c>
      <c r="L2411" s="71">
        <v>8.0000000000000002E-3</v>
      </c>
      <c r="M2411" s="72">
        <v>0.21766666666666667</v>
      </c>
      <c r="N2411" s="23">
        <v>-0.33628930817610064</v>
      </c>
      <c r="O2411" s="16">
        <v>4.1100000000000003</v>
      </c>
      <c r="P2411" s="15">
        <v>90</v>
      </c>
      <c r="Q2411" s="15">
        <f>IFERROR(Table37[[#This Row],[Total]]/Table37[[#This Row],[Mins]]*Table37[[#This Row],[Adj mins]],0)</f>
        <v>4.7664233576642339</v>
      </c>
      <c r="R2411" s="15">
        <v>0</v>
      </c>
      <c r="S2411" s="16">
        <v>0</v>
      </c>
      <c r="T2411" s="17">
        <v>5.0000000000000001E-3</v>
      </c>
      <c r="U2411" s="16">
        <v>0</v>
      </c>
      <c r="V2411" s="71">
        <v>0</v>
      </c>
      <c r="W2411" s="401" t="str">
        <f>IF(ISNA(MATCH($D2411,'My Squad'!$C$2:$C$16,0)),"","Yes")</f>
        <v/>
      </c>
    </row>
    <row r="2412" spans="1:23" ht="15.75" thickBot="1" x14ac:dyDescent="0.3">
      <c r="A2412" s="577">
        <v>350</v>
      </c>
      <c r="B2412" s="73">
        <v>14</v>
      </c>
      <c r="C2412" s="5" t="s">
        <v>23</v>
      </c>
      <c r="D2412" s="5" t="s">
        <v>149</v>
      </c>
      <c r="E2412" s="70" t="s">
        <v>14</v>
      </c>
      <c r="F2412" s="71">
        <v>6.2</v>
      </c>
      <c r="G2412" s="71">
        <v>0.28999999999999998</v>
      </c>
      <c r="H2412" s="71">
        <v>0.379</v>
      </c>
      <c r="I2412" s="71">
        <v>1.4393333333333334</v>
      </c>
      <c r="J2412" s="71">
        <v>0</v>
      </c>
      <c r="K2412" s="71">
        <v>1.5156666666666667</v>
      </c>
      <c r="L2412" s="71">
        <v>0.50966666666666671</v>
      </c>
      <c r="M2412" s="72">
        <v>4.1336666666666666</v>
      </c>
      <c r="N2412" s="23">
        <v>0.34413978494623654</v>
      </c>
      <c r="O2412" s="16">
        <v>72.473333333333329</v>
      </c>
      <c r="P2412" s="15">
        <v>90</v>
      </c>
      <c r="Q2412" s="15">
        <f>IFERROR(Table37[[#This Row],[Total]]/Table37[[#This Row],[Mins]]*Table37[[#This Row],[Adj mins]],0)</f>
        <v>5.1333363995952537</v>
      </c>
      <c r="R2412" s="15">
        <v>8.5</v>
      </c>
      <c r="S2412" s="16">
        <v>85</v>
      </c>
      <c r="T2412" s="17">
        <v>0.3</v>
      </c>
      <c r="U2412" s="16">
        <v>42</v>
      </c>
      <c r="V2412" s="71">
        <v>4.7</v>
      </c>
      <c r="W2412" s="401" t="str">
        <f>IF(ISNA(MATCH($D2412,'My Squad'!$C$2:$C$16,0)),"","Yes")</f>
        <v/>
      </c>
    </row>
    <row r="2413" spans="1:23" ht="15.75" thickBot="1" x14ac:dyDescent="0.3">
      <c r="A2413" s="577">
        <v>341</v>
      </c>
      <c r="B2413" s="73">
        <v>14</v>
      </c>
      <c r="C2413" s="5" t="s">
        <v>23</v>
      </c>
      <c r="D2413" s="5" t="s">
        <v>183</v>
      </c>
      <c r="E2413" s="70" t="s">
        <v>14</v>
      </c>
      <c r="F2413" s="71">
        <v>5.3</v>
      </c>
      <c r="G2413" s="71">
        <v>0.21</v>
      </c>
      <c r="H2413" s="71">
        <v>8.3000000000000004E-2</v>
      </c>
      <c r="I2413" s="71">
        <v>0.75</v>
      </c>
      <c r="J2413" s="71">
        <v>0</v>
      </c>
      <c r="K2413" s="71">
        <v>0.79466666666666663</v>
      </c>
      <c r="L2413" s="71">
        <v>0.10566666666666667</v>
      </c>
      <c r="M2413" s="72">
        <v>1.9433333333333334</v>
      </c>
      <c r="N2413" s="23">
        <v>-1.0691823899371065E-2</v>
      </c>
      <c r="O2413" s="16">
        <v>36.57</v>
      </c>
      <c r="P2413" s="15">
        <v>90</v>
      </c>
      <c r="Q2413" s="15">
        <f>IFERROR(Table37[[#This Row],[Total]]/Table37[[#This Row],[Mins]]*Table37[[#This Row],[Adj mins]],0)</f>
        <v>4.7826086956521738</v>
      </c>
      <c r="R2413" s="15">
        <v>0</v>
      </c>
      <c r="S2413" s="16">
        <v>3</v>
      </c>
      <c r="T2413" s="17">
        <v>9.0000000000000011E-3</v>
      </c>
      <c r="U2413" s="16">
        <v>1</v>
      </c>
      <c r="V2413" s="71">
        <v>1</v>
      </c>
      <c r="W2413" s="401" t="str">
        <f>IF(ISNA(MATCH($D2413,'My Squad'!$C$2:$C$16,0)),"","Yes")</f>
        <v/>
      </c>
    </row>
    <row r="2414" spans="1:23" ht="15.75" thickBot="1" x14ac:dyDescent="0.3">
      <c r="A2414" s="577">
        <v>361</v>
      </c>
      <c r="B2414" s="73">
        <v>14</v>
      </c>
      <c r="C2414" s="5" t="s">
        <v>23</v>
      </c>
      <c r="D2414" s="5" t="s">
        <v>49</v>
      </c>
      <c r="E2414" s="70" t="s">
        <v>14</v>
      </c>
      <c r="F2414" s="71">
        <v>5.5</v>
      </c>
      <c r="G2414" s="71">
        <v>0.26200000000000001</v>
      </c>
      <c r="H2414" s="71">
        <v>0.215</v>
      </c>
      <c r="I2414" s="71">
        <v>1.4929999999999999</v>
      </c>
      <c r="J2414" s="71">
        <v>0</v>
      </c>
      <c r="K2414" s="71">
        <v>1.534</v>
      </c>
      <c r="L2414" s="71">
        <v>0.16400000000000001</v>
      </c>
      <c r="M2414" s="72">
        <v>3.6680000000000001</v>
      </c>
      <c r="N2414" s="23">
        <v>0.3032727272727273</v>
      </c>
      <c r="O2414" s="16">
        <v>74.484666666666669</v>
      </c>
      <c r="P2414" s="15">
        <v>90</v>
      </c>
      <c r="Q2414" s="15">
        <f>IFERROR(Table37[[#This Row],[Total]]/Table37[[#This Row],[Mins]]*Table37[[#This Row],[Adj mins]],0)</f>
        <v>4.4320531295031635</v>
      </c>
      <c r="R2414" s="15">
        <v>8.1</v>
      </c>
      <c r="S2414" s="16">
        <v>81</v>
      </c>
      <c r="T2414" s="17">
        <v>4.0999999999999995E-2</v>
      </c>
      <c r="U2414" s="16">
        <v>19</v>
      </c>
      <c r="V2414" s="71">
        <v>2.1</v>
      </c>
      <c r="W2414" s="401" t="str">
        <f>IF(ISNA(MATCH($D2414,'My Squad'!$C$2:$C$16,0)),"","Yes")</f>
        <v/>
      </c>
    </row>
    <row r="2415" spans="1:23" ht="15.75" thickBot="1" x14ac:dyDescent="0.3">
      <c r="A2415" s="577">
        <v>340</v>
      </c>
      <c r="B2415" s="73">
        <v>14</v>
      </c>
      <c r="C2415" s="5" t="s">
        <v>23</v>
      </c>
      <c r="D2415" s="5" t="s">
        <v>77</v>
      </c>
      <c r="E2415" s="70" t="s">
        <v>14</v>
      </c>
      <c r="F2415" s="71">
        <v>5.5</v>
      </c>
      <c r="G2415" s="71">
        <v>0.17199999999999999</v>
      </c>
      <c r="H2415" s="71">
        <v>0.26100000000000001</v>
      </c>
      <c r="I2415" s="71">
        <v>1.4566666666666668</v>
      </c>
      <c r="J2415" s="71">
        <v>0</v>
      </c>
      <c r="K2415" s="71">
        <v>1.544</v>
      </c>
      <c r="L2415" s="71">
        <v>0.222</v>
      </c>
      <c r="M2415" s="72">
        <v>3.6556666666666668</v>
      </c>
      <c r="N2415" s="23">
        <v>0.30103030303030304</v>
      </c>
      <c r="O2415" s="16">
        <v>74.662999999999997</v>
      </c>
      <c r="P2415" s="15">
        <v>90</v>
      </c>
      <c r="Q2415" s="15">
        <f>IFERROR(Table37[[#This Row],[Total]]/Table37[[#This Row],[Mins]]*Table37[[#This Row],[Adj mins]],0)</f>
        <v>4.40660032412306</v>
      </c>
      <c r="R2415" s="15">
        <v>7.7</v>
      </c>
      <c r="S2415" s="16">
        <v>86</v>
      </c>
      <c r="T2415" s="17">
        <v>4.8000000000000001E-2</v>
      </c>
      <c r="U2415" s="16">
        <v>22</v>
      </c>
      <c r="V2415" s="71">
        <v>2.8</v>
      </c>
      <c r="W2415" s="401" t="str">
        <f>IF(ISNA(MATCH($D2415,'My Squad'!$C$2:$C$16,0)),"","Yes")</f>
        <v/>
      </c>
    </row>
    <row r="2416" spans="1:23" ht="15.75" thickBot="1" x14ac:dyDescent="0.3">
      <c r="A2416" s="577">
        <v>362</v>
      </c>
      <c r="B2416" s="73">
        <v>14</v>
      </c>
      <c r="C2416" s="5" t="s">
        <v>23</v>
      </c>
      <c r="D2416" s="5" t="s">
        <v>223</v>
      </c>
      <c r="E2416" s="70" t="s">
        <v>14</v>
      </c>
      <c r="F2416" s="71">
        <v>5.3</v>
      </c>
      <c r="G2416" s="71">
        <v>0.10199999999999999</v>
      </c>
      <c r="H2416" s="71">
        <v>2.7E-2</v>
      </c>
      <c r="I2416" s="71">
        <v>0.37533333333333335</v>
      </c>
      <c r="J2416" s="71">
        <v>0</v>
      </c>
      <c r="K2416" s="71">
        <v>0.3676666666666667</v>
      </c>
      <c r="L2416" s="71">
        <v>4.2999999999999997E-2</v>
      </c>
      <c r="M2416" s="72">
        <v>0.91500000000000004</v>
      </c>
      <c r="N2416" s="23">
        <v>-0.20471698113207548</v>
      </c>
      <c r="O2416" s="16">
        <v>17.743666666666666</v>
      </c>
      <c r="P2416" s="15">
        <v>90</v>
      </c>
      <c r="Q2416" s="15">
        <f>IFERROR(Table37[[#This Row],[Total]]/Table37[[#This Row],[Mins]]*Table37[[#This Row],[Adj mins]],0)</f>
        <v>4.6410925964193801</v>
      </c>
      <c r="R2416" s="15">
        <v>2.7</v>
      </c>
      <c r="S2416" s="16">
        <v>40</v>
      </c>
      <c r="T2416" s="17">
        <v>2.4E-2</v>
      </c>
      <c r="U2416" s="16">
        <v>20</v>
      </c>
      <c r="V2416" s="71">
        <v>3.3</v>
      </c>
      <c r="W2416" s="401" t="str">
        <f>IF(ISNA(MATCH($D2416,'My Squad'!$C$2:$C$16,0)),"","Yes")</f>
        <v/>
      </c>
    </row>
    <row r="2417" spans="1:23" ht="15.75" thickBot="1" x14ac:dyDescent="0.3">
      <c r="A2417" s="577">
        <v>363</v>
      </c>
      <c r="B2417" s="73">
        <v>14</v>
      </c>
      <c r="C2417" s="5" t="s">
        <v>23</v>
      </c>
      <c r="D2417" s="5" t="s">
        <v>50</v>
      </c>
      <c r="E2417" s="70" t="s">
        <v>14</v>
      </c>
      <c r="F2417" s="71">
        <v>5.3</v>
      </c>
      <c r="G2417" s="71">
        <v>3.4000000000000002E-2</v>
      </c>
      <c r="H2417" s="71">
        <v>0.09</v>
      </c>
      <c r="I2417" s="71">
        <v>0.55233333333333334</v>
      </c>
      <c r="J2417" s="71">
        <v>0</v>
      </c>
      <c r="K2417" s="71">
        <v>0.55833333333333335</v>
      </c>
      <c r="L2417" s="71">
        <v>4.8333333333333332E-2</v>
      </c>
      <c r="M2417" s="72">
        <v>1.2829999999999999</v>
      </c>
      <c r="N2417" s="23">
        <v>-0.13528301886792454</v>
      </c>
      <c r="O2417" s="16">
        <v>26.34</v>
      </c>
      <c r="P2417" s="15">
        <v>90</v>
      </c>
      <c r="Q2417" s="15">
        <f>IFERROR(Table37[[#This Row],[Total]]/Table37[[#This Row],[Mins]]*Table37[[#This Row],[Adj mins]],0)</f>
        <v>4.3838268792710702</v>
      </c>
      <c r="R2417" s="15">
        <v>3.2</v>
      </c>
      <c r="S2417" s="16">
        <v>58</v>
      </c>
      <c r="T2417" s="17">
        <v>3.9E-2</v>
      </c>
      <c r="U2417" s="16">
        <v>7</v>
      </c>
      <c r="V2417" s="71">
        <v>1.4</v>
      </c>
      <c r="W2417" s="401" t="str">
        <f>IF(ISNA(MATCH($D2417,'My Squad'!$C$2:$C$16,0)),"","Yes")</f>
        <v/>
      </c>
    </row>
    <row r="2418" spans="1:23" ht="15.75" thickBot="1" x14ac:dyDescent="0.3">
      <c r="A2418" s="577">
        <v>355</v>
      </c>
      <c r="B2418" s="73">
        <v>14</v>
      </c>
      <c r="C2418" s="5" t="s">
        <v>23</v>
      </c>
      <c r="D2418" s="5" t="s">
        <v>238</v>
      </c>
      <c r="E2418" s="70" t="s">
        <v>14</v>
      </c>
      <c r="F2418" s="71">
        <v>4.8</v>
      </c>
      <c r="G2418" s="71">
        <v>0.35199999999999998</v>
      </c>
      <c r="H2418" s="71">
        <v>0.16900000000000001</v>
      </c>
      <c r="I2418" s="71">
        <v>1.1200000000000001</v>
      </c>
      <c r="J2418" s="71">
        <v>0</v>
      </c>
      <c r="K2418" s="71">
        <v>1.1953333333333334</v>
      </c>
      <c r="L2418" s="71">
        <v>0.22666666666666666</v>
      </c>
      <c r="M2418" s="72">
        <v>3.0630000000000002</v>
      </c>
      <c r="N2418" s="23">
        <v>0.22145833333333337</v>
      </c>
      <c r="O2418" s="16">
        <v>56.929000000000002</v>
      </c>
      <c r="P2418" s="15">
        <v>90</v>
      </c>
      <c r="Q2418" s="15">
        <f>IFERROR(Table37[[#This Row],[Total]]/Table37[[#This Row],[Mins]]*Table37[[#This Row],[Adj mins]],0)</f>
        <v>4.8423474854643498</v>
      </c>
      <c r="R2418" s="15">
        <v>7.4</v>
      </c>
      <c r="S2418" s="16">
        <v>83</v>
      </c>
      <c r="T2418" s="17">
        <v>0.155</v>
      </c>
      <c r="U2418" s="16">
        <v>29</v>
      </c>
      <c r="V2418" s="71">
        <v>3.6</v>
      </c>
      <c r="W2418" s="401" t="str">
        <f>IF(ISNA(MATCH($D2418,'My Squad'!$C$2:$C$16,0)),"","Yes")</f>
        <v/>
      </c>
    </row>
    <row r="2419" spans="1:23" ht="15.75" thickBot="1" x14ac:dyDescent="0.3">
      <c r="A2419" s="577">
        <v>357</v>
      </c>
      <c r="B2419" s="73">
        <v>14</v>
      </c>
      <c r="C2419" s="5" t="s">
        <v>23</v>
      </c>
      <c r="D2419" s="5" t="s">
        <v>1065</v>
      </c>
      <c r="E2419" s="70" t="s">
        <v>13</v>
      </c>
      <c r="F2419" s="71">
        <v>4.7</v>
      </c>
      <c r="G2419" s="71">
        <v>0</v>
      </c>
      <c r="H2419" s="71">
        <v>3.0000000000000001E-3</v>
      </c>
      <c r="I2419" s="71">
        <v>2E-3</v>
      </c>
      <c r="J2419" s="71">
        <v>0</v>
      </c>
      <c r="K2419" s="71">
        <v>9.6666666666666672E-3</v>
      </c>
      <c r="L2419" s="71">
        <v>0</v>
      </c>
      <c r="M2419" s="72">
        <v>1.4666666666666666E-2</v>
      </c>
      <c r="N2419" s="23">
        <v>-0.42241134751773052</v>
      </c>
      <c r="O2419" s="16">
        <v>0.45</v>
      </c>
      <c r="P2419" s="15">
        <v>90</v>
      </c>
      <c r="Q2419" s="15">
        <f>IFERROR(Table37[[#This Row],[Total]]/Table37[[#This Row],[Mins]]*Table37[[#This Row],[Adj mins]],0)</f>
        <v>2.9333333333333331</v>
      </c>
      <c r="R2419" s="15">
        <v>0</v>
      </c>
      <c r="S2419" s="16">
        <v>1</v>
      </c>
      <c r="T2419" s="17">
        <v>0</v>
      </c>
      <c r="U2419" s="16">
        <v>1</v>
      </c>
      <c r="V2419" s="71">
        <v>1</v>
      </c>
      <c r="W2419" s="401" t="str">
        <f>IF(ISNA(MATCH($D2419,'My Squad'!$C$2:$C$16,0)),"","Yes")</f>
        <v/>
      </c>
    </row>
    <row r="2420" spans="1:23" ht="15.75" thickBot="1" x14ac:dyDescent="0.3">
      <c r="A2420" s="577">
        <v>356</v>
      </c>
      <c r="B2420" s="73">
        <v>14</v>
      </c>
      <c r="C2420" s="5" t="s">
        <v>23</v>
      </c>
      <c r="D2420" s="5" t="s">
        <v>251</v>
      </c>
      <c r="E2420" s="70" t="s">
        <v>13</v>
      </c>
      <c r="F2420" s="71">
        <v>4.9000000000000004</v>
      </c>
      <c r="G2420" s="71">
        <v>5.8333333333333334E-2</v>
      </c>
      <c r="H2420" s="71">
        <v>5.3999999999999999E-2</v>
      </c>
      <c r="I2420" s="71">
        <v>5.2333333333333336E-2</v>
      </c>
      <c r="J2420" s="71">
        <v>0</v>
      </c>
      <c r="K2420" s="71">
        <v>0.20199999999999999</v>
      </c>
      <c r="L2420" s="71">
        <v>1.8666666666666668E-2</v>
      </c>
      <c r="M2420" s="72">
        <v>0.38533333333333336</v>
      </c>
      <c r="N2420" s="23">
        <v>-0.3295238095238095</v>
      </c>
      <c r="O2420" s="16">
        <v>9.6266666666666669</v>
      </c>
      <c r="P2420" s="15">
        <v>90</v>
      </c>
      <c r="Q2420" s="15">
        <f>IFERROR(Table37[[#This Row],[Total]]/Table37[[#This Row],[Mins]]*Table37[[#This Row],[Adj mins]],0)</f>
        <v>3.6024930747922443</v>
      </c>
      <c r="R2420" s="15">
        <v>1.3</v>
      </c>
      <c r="S2420" s="16">
        <v>19</v>
      </c>
      <c r="T2420" s="17">
        <v>2E-3</v>
      </c>
      <c r="U2420" s="16">
        <v>14</v>
      </c>
      <c r="V2420" s="71">
        <v>2.2999999999999998</v>
      </c>
      <c r="W2420" s="401" t="str">
        <f>IF(ISNA(MATCH($D2420,'My Squad'!$C$2:$C$16,0)),"","Yes")</f>
        <v/>
      </c>
    </row>
    <row r="2421" spans="1:23" ht="15.75" thickBot="1" x14ac:dyDescent="0.3">
      <c r="A2421" s="577">
        <v>360</v>
      </c>
      <c r="B2421" s="73">
        <v>14</v>
      </c>
      <c r="C2421" s="5" t="s">
        <v>23</v>
      </c>
      <c r="D2421" s="5" t="s">
        <v>67</v>
      </c>
      <c r="E2421" s="70" t="s">
        <v>13</v>
      </c>
      <c r="F2421" s="71">
        <v>6.3</v>
      </c>
      <c r="G2421" s="71">
        <v>0</v>
      </c>
      <c r="H2421" s="71">
        <v>0</v>
      </c>
      <c r="I2421" s="71">
        <v>0</v>
      </c>
      <c r="J2421" s="71">
        <v>0</v>
      </c>
      <c r="K2421" s="71">
        <v>0</v>
      </c>
      <c r="L2421" s="71">
        <v>0</v>
      </c>
      <c r="M2421" s="72">
        <v>0</v>
      </c>
      <c r="N2421" s="23">
        <v>-0.31746031746031744</v>
      </c>
      <c r="O2421" s="16">
        <v>0</v>
      </c>
      <c r="P2421" s="15">
        <v>90</v>
      </c>
      <c r="Q2421" s="15">
        <f>IFERROR(Table37[[#This Row],[Total]]/Table37[[#This Row],[Mins]]*Table37[[#This Row],[Adj mins]],0)</f>
        <v>0</v>
      </c>
      <c r="R2421" s="15">
        <v>0.7</v>
      </c>
      <c r="S2421" s="16">
        <v>33</v>
      </c>
      <c r="T2421" s="17">
        <v>9.0000000000000011E-3</v>
      </c>
      <c r="U2421" s="16">
        <v>2</v>
      </c>
      <c r="V2421" s="71">
        <v>1</v>
      </c>
      <c r="W2421" s="401" t="str">
        <f>IF(ISNA(MATCH($D2421,'My Squad'!$C$2:$C$16,0)),"","Yes")</f>
        <v/>
      </c>
    </row>
    <row r="2422" spans="1:23" ht="15.75" thickBot="1" x14ac:dyDescent="0.3">
      <c r="A2422" s="577">
        <v>625</v>
      </c>
      <c r="B2422" s="73">
        <v>14</v>
      </c>
      <c r="C2422" s="5" t="s">
        <v>23</v>
      </c>
      <c r="D2422" s="5" t="s">
        <v>1347</v>
      </c>
      <c r="E2422" s="70" t="s">
        <v>13</v>
      </c>
      <c r="F2422" s="71">
        <v>6.5</v>
      </c>
      <c r="G2422" s="71">
        <v>0.76166666666666671</v>
      </c>
      <c r="H2422" s="71">
        <v>0.52200000000000002</v>
      </c>
      <c r="I2422" s="71">
        <v>0.29566666666666669</v>
      </c>
      <c r="J2422" s="71">
        <v>0</v>
      </c>
      <c r="K2422" s="71">
        <v>1.1946666666666668</v>
      </c>
      <c r="L2422" s="71">
        <v>0.29833333333333334</v>
      </c>
      <c r="M2422" s="72">
        <v>3.0723333333333334</v>
      </c>
      <c r="N2422" s="23">
        <v>0.16497435897435897</v>
      </c>
      <c r="O2422" s="16">
        <v>54.487000000000002</v>
      </c>
      <c r="P2422" s="15">
        <v>90</v>
      </c>
      <c r="Q2422" s="15">
        <f>IFERROR(Table37[[#This Row],[Total]]/Table37[[#This Row],[Mins]]*Table37[[#This Row],[Adj mins]],0)</f>
        <v>5.0747884816561744</v>
      </c>
      <c r="R2422" s="15">
        <v>5.2</v>
      </c>
      <c r="S2422" s="16">
        <v>59</v>
      </c>
      <c r="T2422" s="17">
        <v>6.9999999999999993E-3</v>
      </c>
      <c r="U2422" s="16">
        <v>13</v>
      </c>
      <c r="V2422" s="71">
        <v>1.6</v>
      </c>
      <c r="W2422" s="401" t="str">
        <f>IF(ISNA(MATCH($D2422,'My Squad'!$C$2:$C$16,0)),"","Yes")</f>
        <v/>
      </c>
    </row>
    <row r="2423" spans="1:23" ht="15.75" thickBot="1" x14ac:dyDescent="0.3">
      <c r="A2423" s="577">
        <v>354</v>
      </c>
      <c r="B2423" s="73">
        <v>14</v>
      </c>
      <c r="C2423" s="5" t="s">
        <v>23</v>
      </c>
      <c r="D2423" s="5" t="s">
        <v>245</v>
      </c>
      <c r="E2423" s="70" t="s">
        <v>13</v>
      </c>
      <c r="F2423" s="71">
        <v>5.6</v>
      </c>
      <c r="G2423" s="71">
        <v>0.30166666666666669</v>
      </c>
      <c r="H2423" s="71">
        <v>0.29199999999999998</v>
      </c>
      <c r="I2423" s="71">
        <v>0.26366666666666666</v>
      </c>
      <c r="J2423" s="71">
        <v>0</v>
      </c>
      <c r="K2423" s="71">
        <v>0.89900000000000002</v>
      </c>
      <c r="L2423" s="71">
        <v>9.2333333333333337E-2</v>
      </c>
      <c r="M2423" s="72">
        <v>1.8486666666666667</v>
      </c>
      <c r="N2423" s="23">
        <v>-2.7023809523809523E-2</v>
      </c>
      <c r="O2423" s="16">
        <v>48.300333333333334</v>
      </c>
      <c r="P2423" s="15">
        <v>90</v>
      </c>
      <c r="Q2423" s="15">
        <f>IFERROR(Table37[[#This Row],[Total]]/Table37[[#This Row],[Mins]]*Table37[[#This Row],[Adj mins]],0)</f>
        <v>3.4446967239701589</v>
      </c>
      <c r="R2423" s="15">
        <v>7.8</v>
      </c>
      <c r="S2423" s="16">
        <v>78</v>
      </c>
      <c r="T2423" s="17">
        <v>4.2000000000000003E-2</v>
      </c>
      <c r="U2423" s="16">
        <v>40</v>
      </c>
      <c r="V2423" s="71">
        <v>4.4000000000000004</v>
      </c>
      <c r="W2423" s="401" t="str">
        <f>IF(ISNA(MATCH($D2423,'My Squad'!$C$2:$C$16,0)),"","Yes")</f>
        <v/>
      </c>
    </row>
    <row r="2424" spans="1:23" ht="15.75" thickBot="1" x14ac:dyDescent="0.3">
      <c r="A2424" s="577">
        <v>349</v>
      </c>
      <c r="B2424" s="73">
        <v>14</v>
      </c>
      <c r="C2424" s="5" t="s">
        <v>23</v>
      </c>
      <c r="D2424" s="5" t="s">
        <v>32</v>
      </c>
      <c r="E2424" s="70" t="s">
        <v>13</v>
      </c>
      <c r="F2424" s="71">
        <v>6.4</v>
      </c>
      <c r="G2424" s="71">
        <v>0.61166666666666669</v>
      </c>
      <c r="H2424" s="71">
        <v>0.56499999999999995</v>
      </c>
      <c r="I2424" s="71">
        <v>0.29399999999999998</v>
      </c>
      <c r="J2424" s="71">
        <v>0</v>
      </c>
      <c r="K2424" s="71">
        <v>1.0563333333333333</v>
      </c>
      <c r="L2424" s="71">
        <v>0.31666666666666665</v>
      </c>
      <c r="M2424" s="72">
        <v>2.8436666666666666</v>
      </c>
      <c r="N2424" s="23">
        <v>0.13182291666666665</v>
      </c>
      <c r="O2424" s="16">
        <v>54.57033333333333</v>
      </c>
      <c r="P2424" s="15">
        <v>90</v>
      </c>
      <c r="Q2424" s="15">
        <f>IFERROR(Table37[[#This Row],[Total]]/Table37[[#This Row],[Mins]]*Table37[[#This Row],[Adj mins]],0)</f>
        <v>4.689910879537722</v>
      </c>
      <c r="R2424" s="15">
        <v>3.8</v>
      </c>
      <c r="S2424" s="16">
        <v>49</v>
      </c>
      <c r="T2424" s="17">
        <v>3.0000000000000001E-3</v>
      </c>
      <c r="U2424" s="16">
        <v>15</v>
      </c>
      <c r="V2424" s="71">
        <v>2.1</v>
      </c>
      <c r="W2424" s="401" t="str">
        <f>IF(ISNA(MATCH($D2424,'My Squad'!$C$2:$C$16,0)),"","Yes")</f>
        <v/>
      </c>
    </row>
    <row r="2425" spans="1:23" ht="15.75" thickBot="1" x14ac:dyDescent="0.3">
      <c r="A2425" s="577">
        <v>346</v>
      </c>
      <c r="B2425" s="73">
        <v>14</v>
      </c>
      <c r="C2425" s="5" t="s">
        <v>23</v>
      </c>
      <c r="D2425" s="5" t="s">
        <v>339</v>
      </c>
      <c r="E2425" s="70" t="s">
        <v>13</v>
      </c>
      <c r="F2425" s="71">
        <v>6.3</v>
      </c>
      <c r="G2425" s="71">
        <v>0.25833333333333336</v>
      </c>
      <c r="H2425" s="71">
        <v>0.433</v>
      </c>
      <c r="I2425" s="71">
        <v>0.23233333333333334</v>
      </c>
      <c r="J2425" s="71">
        <v>0</v>
      </c>
      <c r="K2425" s="71">
        <v>0.8633333333333334</v>
      </c>
      <c r="L2425" s="71">
        <v>0.14266666666666666</v>
      </c>
      <c r="M2425" s="72">
        <v>1.9296666666666666</v>
      </c>
      <c r="N2425" s="23">
        <v>-1.1164021164021168E-2</v>
      </c>
      <c r="O2425" s="16">
        <v>41.783000000000001</v>
      </c>
      <c r="P2425" s="15">
        <v>90</v>
      </c>
      <c r="Q2425" s="15">
        <f>IFERROR(Table37[[#This Row],[Total]]/Table37[[#This Row],[Mins]]*Table37[[#This Row],[Adj mins]],0)</f>
        <v>4.1564751214608808</v>
      </c>
      <c r="R2425" s="15">
        <v>4.5</v>
      </c>
      <c r="S2425" s="16">
        <v>57</v>
      </c>
      <c r="T2425" s="17">
        <v>1.9E-2</v>
      </c>
      <c r="U2425" s="16">
        <v>21</v>
      </c>
      <c r="V2425" s="71">
        <v>3</v>
      </c>
      <c r="W2425" s="401" t="str">
        <f>IF(ISNA(MATCH($D2425,'My Squad'!$C$2:$C$16,0)),"","Yes")</f>
        <v/>
      </c>
    </row>
    <row r="2426" spans="1:23" ht="15.75" thickBot="1" x14ac:dyDescent="0.3">
      <c r="A2426" s="577">
        <v>342</v>
      </c>
      <c r="B2426" s="73">
        <v>14</v>
      </c>
      <c r="C2426" s="5" t="s">
        <v>23</v>
      </c>
      <c r="D2426" s="5" t="s">
        <v>48</v>
      </c>
      <c r="E2426" s="70" t="s">
        <v>13</v>
      </c>
      <c r="F2426" s="71">
        <v>6.5</v>
      </c>
      <c r="G2426" s="71">
        <v>0.72333333333333338</v>
      </c>
      <c r="H2426" s="71">
        <v>0.75</v>
      </c>
      <c r="I2426" s="71">
        <v>0.42699999999999999</v>
      </c>
      <c r="J2426" s="71">
        <v>0</v>
      </c>
      <c r="K2426" s="71">
        <v>1.5556666666666665</v>
      </c>
      <c r="L2426" s="71">
        <v>0.311</v>
      </c>
      <c r="M2426" s="72">
        <v>3.7669999999999999</v>
      </c>
      <c r="N2426" s="23">
        <v>0.27184615384615385</v>
      </c>
      <c r="O2426" s="16">
        <v>77.947000000000003</v>
      </c>
      <c r="P2426" s="15">
        <v>90</v>
      </c>
      <c r="Q2426" s="15">
        <f>IFERROR(Table37[[#This Row],[Total]]/Table37[[#This Row],[Mins]]*Table37[[#This Row],[Adj mins]],0)</f>
        <v>4.3494938868718487</v>
      </c>
      <c r="R2426" s="15">
        <v>8.1</v>
      </c>
      <c r="S2426" s="16">
        <v>81</v>
      </c>
      <c r="T2426" s="17">
        <v>5.2999999999999999E-2</v>
      </c>
      <c r="U2426" s="16">
        <v>30</v>
      </c>
      <c r="V2426" s="71">
        <v>3.3</v>
      </c>
      <c r="W2426" s="401" t="str">
        <f>IF(ISNA(MATCH($D2426,'My Squad'!$C$2:$C$16,0)),"","Yes")</f>
        <v/>
      </c>
    </row>
    <row r="2427" spans="1:23" ht="15.75" thickBot="1" x14ac:dyDescent="0.3">
      <c r="A2427" s="577">
        <v>343</v>
      </c>
      <c r="B2427" s="73">
        <v>14</v>
      </c>
      <c r="C2427" s="5" t="s">
        <v>23</v>
      </c>
      <c r="D2427" s="5" t="s">
        <v>262</v>
      </c>
      <c r="E2427" s="70" t="s">
        <v>13</v>
      </c>
      <c r="F2427" s="71">
        <v>4.7</v>
      </c>
      <c r="G2427" s="71">
        <v>0</v>
      </c>
      <c r="H2427" s="71">
        <v>0</v>
      </c>
      <c r="I2427" s="71">
        <v>0</v>
      </c>
      <c r="J2427" s="71">
        <v>0</v>
      </c>
      <c r="K2427" s="71">
        <v>0</v>
      </c>
      <c r="L2427" s="71">
        <v>0</v>
      </c>
      <c r="M2427" s="72">
        <v>0</v>
      </c>
      <c r="N2427" s="23">
        <v>-0.42553191489361702</v>
      </c>
      <c r="O2427" s="16">
        <v>0</v>
      </c>
      <c r="P2427" s="15">
        <v>90</v>
      </c>
      <c r="Q2427" s="15">
        <f>IFERROR(Table37[[#This Row],[Total]]/Table37[[#This Row],[Mins]]*Table37[[#This Row],[Adj mins]],0)</f>
        <v>0</v>
      </c>
      <c r="R2427" s="15">
        <v>0</v>
      </c>
      <c r="S2427" s="16" t="s">
        <v>374</v>
      </c>
      <c r="T2427" s="17">
        <v>1E-3</v>
      </c>
      <c r="U2427" s="16">
        <v>0</v>
      </c>
      <c r="V2427" s="71">
        <v>0</v>
      </c>
      <c r="W2427" s="401" t="str">
        <f>IF(ISNA(MATCH($D2427,'My Squad'!$C$2:$C$16,0)),"","Yes")</f>
        <v/>
      </c>
    </row>
    <row r="2428" spans="1:23" ht="15.75" thickBot="1" x14ac:dyDescent="0.3">
      <c r="A2428" s="577">
        <v>571</v>
      </c>
      <c r="B2428" s="73">
        <v>14</v>
      </c>
      <c r="C2428" s="5" t="s">
        <v>23</v>
      </c>
      <c r="D2428" s="5" t="s">
        <v>653</v>
      </c>
      <c r="E2428" s="70" t="s">
        <v>13</v>
      </c>
      <c r="F2428" s="71">
        <v>6.5</v>
      </c>
      <c r="G2428" s="71">
        <v>7.0000000000000007E-2</v>
      </c>
      <c r="H2428" s="71">
        <v>0.10299999999999999</v>
      </c>
      <c r="I2428" s="71">
        <v>3.5666666666666666E-2</v>
      </c>
      <c r="J2428" s="71">
        <v>0</v>
      </c>
      <c r="K2428" s="71">
        <v>0.10966666666666666</v>
      </c>
      <c r="L2428" s="71">
        <v>4.1666666666666664E-2</v>
      </c>
      <c r="M2428" s="72">
        <v>0.36</v>
      </c>
      <c r="N2428" s="23">
        <v>-0.25230769230769234</v>
      </c>
      <c r="O2428" s="16">
        <v>5.9983333333333331</v>
      </c>
      <c r="P2428" s="15">
        <v>90</v>
      </c>
      <c r="Q2428" s="15">
        <f>IFERROR(Table37[[#This Row],[Total]]/Table37[[#This Row],[Mins]]*Table37[[#This Row],[Adj mins]],0)</f>
        <v>5.4015004167824392</v>
      </c>
      <c r="R2428" s="15">
        <v>5</v>
      </c>
      <c r="S2428" s="16">
        <v>65</v>
      </c>
      <c r="T2428" s="17">
        <v>1.9E-2</v>
      </c>
      <c r="U2428" s="16">
        <v>26</v>
      </c>
      <c r="V2428" s="71">
        <v>3.7</v>
      </c>
      <c r="W2428" s="401" t="str">
        <f>IF(ISNA(MATCH($D2428,'My Squad'!$C$2:$C$16,0)),"","Yes")</f>
        <v/>
      </c>
    </row>
    <row r="2429" spans="1:23" ht="15.75" thickBot="1" x14ac:dyDescent="0.3">
      <c r="A2429" s="577">
        <v>348</v>
      </c>
      <c r="B2429" s="73">
        <v>14</v>
      </c>
      <c r="C2429" s="5" t="s">
        <v>23</v>
      </c>
      <c r="D2429" s="5" t="s">
        <v>27</v>
      </c>
      <c r="E2429" s="70" t="s">
        <v>13</v>
      </c>
      <c r="F2429" s="71">
        <v>9.3000000000000007</v>
      </c>
      <c r="G2429" s="71">
        <v>1.64</v>
      </c>
      <c r="H2429" s="71">
        <v>0.77700000000000002</v>
      </c>
      <c r="I2429" s="71">
        <v>0.43433333333333335</v>
      </c>
      <c r="J2429" s="71">
        <v>0</v>
      </c>
      <c r="K2429" s="71">
        <v>1.7076666666666667</v>
      </c>
      <c r="L2429" s="71">
        <v>0.71699999999999997</v>
      </c>
      <c r="M2429" s="72">
        <v>5.2759999999999998</v>
      </c>
      <c r="N2429" s="23">
        <v>0.35225806451612901</v>
      </c>
      <c r="O2429" s="16">
        <v>79.506</v>
      </c>
      <c r="P2429" s="15">
        <v>90</v>
      </c>
      <c r="Q2429" s="15">
        <f>IFERROR(Table37[[#This Row],[Total]]/Table37[[#This Row],[Mins]]*Table37[[#This Row],[Adj mins]],0)</f>
        <v>5.9723794430609001</v>
      </c>
      <c r="R2429" s="15">
        <v>3.1</v>
      </c>
      <c r="S2429" s="16">
        <v>47</v>
      </c>
      <c r="T2429" s="17">
        <v>8.199999999999999E-2</v>
      </c>
      <c r="U2429" s="16">
        <v>12</v>
      </c>
      <c r="V2429" s="71">
        <v>2</v>
      </c>
      <c r="W2429" s="401" t="str">
        <f>IF(ISNA(MATCH($D2429,'My Squad'!$C$2:$C$16,0)),"","Yes")</f>
        <v/>
      </c>
    </row>
    <row r="2430" spans="1:23" ht="15.75" thickBot="1" x14ac:dyDescent="0.3">
      <c r="A2430" s="577">
        <v>345</v>
      </c>
      <c r="B2430" s="73">
        <v>14</v>
      </c>
      <c r="C2430" s="5" t="s">
        <v>23</v>
      </c>
      <c r="D2430" s="5" t="s">
        <v>340</v>
      </c>
      <c r="E2430" s="70" t="s">
        <v>13</v>
      </c>
      <c r="F2430" s="71">
        <v>9.4</v>
      </c>
      <c r="G2430" s="71">
        <v>1.0833333333333333</v>
      </c>
      <c r="H2430" s="71">
        <v>1.222</v>
      </c>
      <c r="I2430" s="71">
        <v>0.43533333333333335</v>
      </c>
      <c r="J2430" s="71">
        <v>0</v>
      </c>
      <c r="K2430" s="71">
        <v>1.659</v>
      </c>
      <c r="L2430" s="71">
        <v>0.60066666666666668</v>
      </c>
      <c r="M2430" s="72">
        <v>5.0003333333333337</v>
      </c>
      <c r="N2430" s="23">
        <v>0.31918439716312058</v>
      </c>
      <c r="O2430" s="16">
        <v>78.781999999999996</v>
      </c>
      <c r="P2430" s="15">
        <v>90</v>
      </c>
      <c r="Q2430" s="15">
        <f>IFERROR(Table37[[#This Row],[Total]]/Table37[[#This Row],[Mins]]*Table37[[#This Row],[Adj mins]],0)</f>
        <v>5.7123454596227576</v>
      </c>
      <c r="R2430" s="15">
        <v>4</v>
      </c>
      <c r="S2430" s="16">
        <v>89</v>
      </c>
      <c r="T2430" s="17">
        <v>3.7999999999999999E-2</v>
      </c>
      <c r="U2430" s="16">
        <v>18</v>
      </c>
      <c r="V2430" s="71">
        <v>4.5</v>
      </c>
      <c r="W2430" s="401" t="str">
        <f>IF(ISNA(MATCH($D2430,'My Squad'!$C$2:$C$16,0)),"","Yes")</f>
        <v/>
      </c>
    </row>
    <row r="2431" spans="1:23" ht="15.75" thickBot="1" x14ac:dyDescent="0.3">
      <c r="A2431" s="577">
        <v>351</v>
      </c>
      <c r="B2431" s="73">
        <v>14</v>
      </c>
      <c r="C2431" s="5" t="s">
        <v>23</v>
      </c>
      <c r="D2431" s="5" t="s">
        <v>24</v>
      </c>
      <c r="E2431" s="70" t="s">
        <v>15</v>
      </c>
      <c r="F2431" s="71">
        <v>15.4</v>
      </c>
      <c r="G2431" s="71">
        <v>3.9079999999999999</v>
      </c>
      <c r="H2431" s="71">
        <v>0.28899999999999998</v>
      </c>
      <c r="I2431" s="71">
        <v>0</v>
      </c>
      <c r="J2431" s="71">
        <v>0</v>
      </c>
      <c r="K2431" s="71">
        <v>1.7613333333333332</v>
      </c>
      <c r="L2431" s="71">
        <v>1.2843333333333333</v>
      </c>
      <c r="M2431" s="72">
        <v>7.2426666666666666</v>
      </c>
      <c r="N2431" s="23">
        <v>0.34043290043290042</v>
      </c>
      <c r="O2431" s="16">
        <v>86.932000000000002</v>
      </c>
      <c r="P2431" s="15">
        <v>90</v>
      </c>
      <c r="Q2431" s="15">
        <f>IFERROR(Table37[[#This Row],[Total]]/Table37[[#This Row],[Mins]]*Table37[[#This Row],[Adj mins]],0)</f>
        <v>7.4982745134127828</v>
      </c>
      <c r="R2431" s="15">
        <v>9</v>
      </c>
      <c r="S2431" s="16">
        <v>90</v>
      </c>
      <c r="T2431" s="17">
        <v>0.73299999999999998</v>
      </c>
      <c r="U2431" s="16">
        <v>75</v>
      </c>
      <c r="V2431" s="71">
        <v>8.3000000000000007</v>
      </c>
      <c r="W2431" s="401" t="str">
        <f>IF(ISNA(MATCH($D2431,'My Squad'!$C$2:$C$16,0)),"","Yes")</f>
        <v>Yes</v>
      </c>
    </row>
    <row r="2432" spans="1:23" ht="15.75" thickBot="1" x14ac:dyDescent="0.3">
      <c r="A2432" s="577">
        <v>367</v>
      </c>
      <c r="B2432" s="73">
        <v>14</v>
      </c>
      <c r="C2432" s="5" t="s">
        <v>30</v>
      </c>
      <c r="D2432" s="5" t="s">
        <v>263</v>
      </c>
      <c r="E2432" s="70" t="s">
        <v>16</v>
      </c>
      <c r="F2432" s="71">
        <v>4.4000000000000004</v>
      </c>
      <c r="G2432" s="71">
        <v>0</v>
      </c>
      <c r="H2432" s="71">
        <v>0</v>
      </c>
      <c r="I2432" s="71">
        <v>-5.000000000000001E-3</v>
      </c>
      <c r="J2432" s="71">
        <v>4.5333333333333337E-2</v>
      </c>
      <c r="K2432" s="71">
        <v>0.108</v>
      </c>
      <c r="L2432" s="71">
        <v>7.6666666666666662E-3</v>
      </c>
      <c r="M2432" s="72">
        <v>0.156</v>
      </c>
      <c r="N2432" s="23">
        <v>-0.41909090909090907</v>
      </c>
      <c r="O2432" s="16">
        <v>4.71</v>
      </c>
      <c r="P2432" s="15">
        <v>90</v>
      </c>
      <c r="Q2432" s="15">
        <f>IFERROR(Table37[[#This Row],[Total]]/Table37[[#This Row],[Mins]]*Table37[[#This Row],[Adj mins]],0)</f>
        <v>2.9808917197452227</v>
      </c>
      <c r="R2432" s="15">
        <v>0</v>
      </c>
      <c r="S2432" s="16">
        <v>0</v>
      </c>
      <c r="T2432" s="17">
        <v>1E-3</v>
      </c>
      <c r="U2432" s="16">
        <v>0</v>
      </c>
      <c r="V2432" s="71">
        <v>0</v>
      </c>
      <c r="W2432" s="401" t="str">
        <f>IF(ISNA(MATCH($D2432,'My Squad'!$C$2:$C$16,0)),"","Yes")</f>
        <v/>
      </c>
    </row>
    <row r="2433" spans="1:23" ht="15.75" thickBot="1" x14ac:dyDescent="0.3">
      <c r="A2433" s="577">
        <v>383</v>
      </c>
      <c r="B2433" s="73">
        <v>14</v>
      </c>
      <c r="C2433" s="5" t="s">
        <v>30</v>
      </c>
      <c r="D2433" s="5" t="s">
        <v>71</v>
      </c>
      <c r="E2433" s="70" t="s">
        <v>16</v>
      </c>
      <c r="F2433" s="71">
        <v>5</v>
      </c>
      <c r="G2433" s="71">
        <v>0</v>
      </c>
      <c r="H2433" s="71">
        <v>2.1000000000000001E-2</v>
      </c>
      <c r="I2433" s="71">
        <v>-0.25133333333333335</v>
      </c>
      <c r="J2433" s="71">
        <v>0.76900000000000002</v>
      </c>
      <c r="K2433" s="71">
        <v>1.8843333333333332</v>
      </c>
      <c r="L2433" s="71">
        <v>0.109</v>
      </c>
      <c r="M2433" s="72">
        <v>2.532</v>
      </c>
      <c r="N2433" s="23">
        <v>0.10640000000000001</v>
      </c>
      <c r="O2433" s="16">
        <v>84.956666666666663</v>
      </c>
      <c r="P2433" s="15">
        <v>90</v>
      </c>
      <c r="Q2433" s="15">
        <f>IFERROR(Table37[[#This Row],[Total]]/Table37[[#This Row],[Mins]]*Table37[[#This Row],[Adj mins]],0)</f>
        <v>2.6823086279279633</v>
      </c>
      <c r="R2433" s="15">
        <v>9</v>
      </c>
      <c r="S2433" s="16">
        <v>90</v>
      </c>
      <c r="T2433" s="17">
        <v>7.0999999999999994E-2</v>
      </c>
      <c r="U2433" s="16">
        <v>42</v>
      </c>
      <c r="V2433" s="71">
        <v>4.7</v>
      </c>
      <c r="W2433" s="401" t="str">
        <f>IF(ISNA(MATCH($D2433,'My Squad'!$C$2:$C$16,0)),"","Yes")</f>
        <v/>
      </c>
    </row>
    <row r="2434" spans="1:23" ht="15.75" thickBot="1" x14ac:dyDescent="0.3">
      <c r="A2434" s="577">
        <v>374</v>
      </c>
      <c r="B2434" s="73">
        <v>14</v>
      </c>
      <c r="C2434" s="5" t="s">
        <v>30</v>
      </c>
      <c r="D2434" s="5" t="s">
        <v>654</v>
      </c>
      <c r="E2434" s="70" t="s">
        <v>16</v>
      </c>
      <c r="F2434" s="71">
        <v>4</v>
      </c>
      <c r="G2434" s="71">
        <v>0</v>
      </c>
      <c r="H2434" s="71">
        <v>0</v>
      </c>
      <c r="I2434" s="71">
        <v>-1.3333333333333333E-3</v>
      </c>
      <c r="J2434" s="71">
        <v>1.6666666666666668E-3</v>
      </c>
      <c r="K2434" s="71">
        <v>3.3333333333333335E-3</v>
      </c>
      <c r="L2434" s="71">
        <v>0</v>
      </c>
      <c r="M2434" s="72">
        <v>3.6666666666666666E-3</v>
      </c>
      <c r="N2434" s="23">
        <v>-0.49908333333333332</v>
      </c>
      <c r="O2434" s="16">
        <v>0.15</v>
      </c>
      <c r="P2434" s="15">
        <v>90</v>
      </c>
      <c r="Q2434" s="15">
        <f>IFERROR(Table37[[#This Row],[Total]]/Table37[[#This Row],[Mins]]*Table37[[#This Row],[Adj mins]],0)</f>
        <v>2.2000000000000002</v>
      </c>
      <c r="R2434" s="15">
        <v>0</v>
      </c>
      <c r="S2434" s="16">
        <v>0</v>
      </c>
      <c r="T2434" s="17">
        <v>3.0000000000000001E-3</v>
      </c>
      <c r="U2434" s="16">
        <v>0</v>
      </c>
      <c r="V2434" s="71">
        <v>0</v>
      </c>
      <c r="W2434" s="401" t="str">
        <f>IF(ISNA(MATCH($D2434,'My Squad'!$C$2:$C$16,0)),"","Yes")</f>
        <v/>
      </c>
    </row>
    <row r="2435" spans="1:23" ht="15.75" thickBot="1" x14ac:dyDescent="0.3">
      <c r="A2435" s="577">
        <v>369</v>
      </c>
      <c r="B2435" s="73">
        <v>14</v>
      </c>
      <c r="C2435" s="5" t="s">
        <v>30</v>
      </c>
      <c r="D2435" s="5" t="s">
        <v>146</v>
      </c>
      <c r="E2435" s="70" t="s">
        <v>14</v>
      </c>
      <c r="F2435" s="71">
        <v>5.0999999999999996</v>
      </c>
      <c r="G2435" s="71">
        <v>0.20200000000000001</v>
      </c>
      <c r="H2435" s="71">
        <v>0.19800000000000001</v>
      </c>
      <c r="I2435" s="71">
        <v>-0.19866666666666666</v>
      </c>
      <c r="J2435" s="71">
        <v>0</v>
      </c>
      <c r="K2435" s="71">
        <v>1.3683333333333334</v>
      </c>
      <c r="L2435" s="71">
        <v>0.16533333333333333</v>
      </c>
      <c r="M2435" s="72">
        <v>1.7350000000000001</v>
      </c>
      <c r="N2435" s="23">
        <v>-5.1960784313725472E-2</v>
      </c>
      <c r="O2435" s="16">
        <v>70.085666666666668</v>
      </c>
      <c r="P2435" s="15">
        <v>90</v>
      </c>
      <c r="Q2435" s="15">
        <f>IFERROR(Table37[[#This Row],[Total]]/Table37[[#This Row],[Mins]]*Table37[[#This Row],[Adj mins]],0)</f>
        <v>2.2279876532053629</v>
      </c>
      <c r="R2435" s="15">
        <v>9</v>
      </c>
      <c r="S2435" s="16">
        <v>90</v>
      </c>
      <c r="T2435" s="17">
        <v>0.10099999999999999</v>
      </c>
      <c r="U2435" s="16">
        <v>37</v>
      </c>
      <c r="V2435" s="71">
        <v>4.0999999999999996</v>
      </c>
      <c r="W2435" s="401" t="str">
        <f>IF(ISNA(MATCH($D2435,'My Squad'!$C$2:$C$16,0)),"","Yes")</f>
        <v/>
      </c>
    </row>
    <row r="2436" spans="1:23" ht="15.75" thickBot="1" x14ac:dyDescent="0.3">
      <c r="A2436" s="577">
        <v>377</v>
      </c>
      <c r="B2436" s="73">
        <v>14</v>
      </c>
      <c r="C2436" s="5" t="s">
        <v>30</v>
      </c>
      <c r="D2436" s="5" t="s">
        <v>134</v>
      </c>
      <c r="E2436" s="70" t="s">
        <v>14</v>
      </c>
      <c r="F2436" s="71">
        <v>4.9000000000000004</v>
      </c>
      <c r="G2436" s="71">
        <v>0.03</v>
      </c>
      <c r="H2436" s="71">
        <v>0.01</v>
      </c>
      <c r="I2436" s="71">
        <v>-1.8333333333333326E-2</v>
      </c>
      <c r="J2436" s="71">
        <v>0</v>
      </c>
      <c r="K2436" s="71">
        <v>0.19066666666666668</v>
      </c>
      <c r="L2436" s="71">
        <v>1.4666666666666666E-2</v>
      </c>
      <c r="M2436" s="72">
        <v>0.22700000000000001</v>
      </c>
      <c r="N2436" s="23">
        <v>-0.3618367346938775</v>
      </c>
      <c r="O2436" s="16">
        <v>10.358000000000001</v>
      </c>
      <c r="P2436" s="15">
        <v>90</v>
      </c>
      <c r="Q2436" s="15">
        <f>IFERROR(Table37[[#This Row],[Total]]/Table37[[#This Row],[Mins]]*Table37[[#This Row],[Adj mins]],0)</f>
        <v>1.9723884919868702</v>
      </c>
      <c r="R2436" s="15">
        <v>2.7</v>
      </c>
      <c r="S2436" s="16">
        <v>48</v>
      </c>
      <c r="T2436" s="17">
        <v>5.0000000000000001E-3</v>
      </c>
      <c r="U2436" s="16">
        <v>8</v>
      </c>
      <c r="V2436" s="71">
        <v>1.6</v>
      </c>
      <c r="W2436" s="401" t="str">
        <f>IF(ISNA(MATCH($D2436,'My Squad'!$C$2:$C$16,0)),"","Yes")</f>
        <v/>
      </c>
    </row>
    <row r="2437" spans="1:23" ht="15.75" thickBot="1" x14ac:dyDescent="0.3">
      <c r="A2437" s="577">
        <v>371</v>
      </c>
      <c r="B2437" s="73">
        <v>14</v>
      </c>
      <c r="C2437" s="5" t="s">
        <v>30</v>
      </c>
      <c r="D2437" s="5" t="s">
        <v>277</v>
      </c>
      <c r="E2437" s="70" t="s">
        <v>14</v>
      </c>
      <c r="F2437" s="71">
        <v>4.4000000000000004</v>
      </c>
      <c r="G2437" s="71">
        <v>0</v>
      </c>
      <c r="H2437" s="71">
        <v>4.0000000000000001E-3</v>
      </c>
      <c r="I2437" s="71">
        <v>-1.6666666666666705E-3</v>
      </c>
      <c r="J2437" s="71">
        <v>0</v>
      </c>
      <c r="K2437" s="71">
        <v>9.1333333333333336E-2</v>
      </c>
      <c r="L2437" s="71">
        <v>5.6666666666666671E-3</v>
      </c>
      <c r="M2437" s="72">
        <v>9.9333333333333329E-2</v>
      </c>
      <c r="N2437" s="23">
        <v>-0.43196969696969695</v>
      </c>
      <c r="O2437" s="16">
        <v>4.516</v>
      </c>
      <c r="P2437" s="15">
        <v>90</v>
      </c>
      <c r="Q2437" s="15">
        <f>IFERROR(Table37[[#This Row],[Total]]/Table37[[#This Row],[Mins]]*Table37[[#This Row],[Adj mins]],0)</f>
        <v>1.9796279893711248</v>
      </c>
      <c r="R2437" s="15">
        <v>2.2000000000000002</v>
      </c>
      <c r="S2437" s="16">
        <v>50</v>
      </c>
      <c r="T2437" s="17">
        <v>1E-3</v>
      </c>
      <c r="U2437" s="16">
        <v>12</v>
      </c>
      <c r="V2437" s="71">
        <v>3</v>
      </c>
      <c r="W2437" s="401" t="str">
        <f>IF(ISNA(MATCH($D2437,'My Squad'!$C$2:$C$16,0)),"","Yes")</f>
        <v/>
      </c>
    </row>
    <row r="2438" spans="1:23" ht="15.75" thickBot="1" x14ac:dyDescent="0.3">
      <c r="A2438" s="577">
        <v>380</v>
      </c>
      <c r="B2438" s="73">
        <v>14</v>
      </c>
      <c r="C2438" s="5" t="s">
        <v>30</v>
      </c>
      <c r="D2438" s="5" t="s">
        <v>341</v>
      </c>
      <c r="E2438" s="70" t="s">
        <v>14</v>
      </c>
      <c r="F2438" s="71">
        <v>4.4000000000000004</v>
      </c>
      <c r="G2438" s="71">
        <v>0.23200000000000001</v>
      </c>
      <c r="H2438" s="71">
        <v>7.0000000000000007E-2</v>
      </c>
      <c r="I2438" s="71">
        <v>-0.245</v>
      </c>
      <c r="J2438" s="71">
        <v>0</v>
      </c>
      <c r="K2438" s="71">
        <v>1.5130000000000001</v>
      </c>
      <c r="L2438" s="71">
        <v>9.8333333333333328E-2</v>
      </c>
      <c r="M2438" s="72">
        <v>1.6683333333333332</v>
      </c>
      <c r="N2438" s="23">
        <v>-7.5378787878787892E-2</v>
      </c>
      <c r="O2438" s="16">
        <v>80.554333333333332</v>
      </c>
      <c r="P2438" s="15">
        <v>90</v>
      </c>
      <c r="Q2438" s="15">
        <f>IFERROR(Table37[[#This Row],[Total]]/Table37[[#This Row],[Mins]]*Table37[[#This Row],[Adj mins]],0)</f>
        <v>1.8639593152447831</v>
      </c>
      <c r="R2438" s="15">
        <v>7.8</v>
      </c>
      <c r="S2438" s="16">
        <v>88</v>
      </c>
      <c r="T2438" s="17">
        <v>4.2999999999999997E-2</v>
      </c>
      <c r="U2438" s="16">
        <v>22</v>
      </c>
      <c r="V2438" s="71">
        <v>2.8</v>
      </c>
      <c r="W2438" s="401" t="str">
        <f>IF(ISNA(MATCH($D2438,'My Squad'!$C$2:$C$16,0)),"","Yes")</f>
        <v/>
      </c>
    </row>
    <row r="2439" spans="1:23" ht="15.75" thickBot="1" x14ac:dyDescent="0.3">
      <c r="A2439" s="577">
        <v>387</v>
      </c>
      <c r="B2439" s="73">
        <v>14</v>
      </c>
      <c r="C2439" s="5" t="s">
        <v>30</v>
      </c>
      <c r="D2439" s="5" t="s">
        <v>101</v>
      </c>
      <c r="E2439" s="70" t="s">
        <v>14</v>
      </c>
      <c r="F2439" s="71">
        <v>4.9000000000000004</v>
      </c>
      <c r="G2439" s="71">
        <v>1.6E-2</v>
      </c>
      <c r="H2439" s="71">
        <v>5.8000000000000003E-2</v>
      </c>
      <c r="I2439" s="71">
        <v>-5.7666666666666658E-2</v>
      </c>
      <c r="J2439" s="71">
        <v>0</v>
      </c>
      <c r="K2439" s="71">
        <v>0.36166666666666664</v>
      </c>
      <c r="L2439" s="71">
        <v>3.4000000000000002E-2</v>
      </c>
      <c r="M2439" s="72">
        <v>0.41199999999999998</v>
      </c>
      <c r="N2439" s="23">
        <v>-0.32408163265306122</v>
      </c>
      <c r="O2439" s="16">
        <v>20.331666666666667</v>
      </c>
      <c r="P2439" s="15">
        <v>90</v>
      </c>
      <c r="Q2439" s="15">
        <f>IFERROR(Table37[[#This Row],[Total]]/Table37[[#This Row],[Mins]]*Table37[[#This Row],[Adj mins]],0)</f>
        <v>1.8237560455775061</v>
      </c>
      <c r="R2439" s="15">
        <v>0</v>
      </c>
      <c r="S2439" s="16" t="s">
        <v>374</v>
      </c>
      <c r="T2439" s="17">
        <v>2E-3</v>
      </c>
      <c r="U2439" s="16">
        <v>0</v>
      </c>
      <c r="V2439" s="71">
        <v>0</v>
      </c>
      <c r="W2439" s="401" t="str">
        <f>IF(ISNA(MATCH($D2439,'My Squad'!$C$2:$C$16,0)),"","Yes")</f>
        <v/>
      </c>
    </row>
    <row r="2440" spans="1:23" ht="15.75" thickBot="1" x14ac:dyDescent="0.3">
      <c r="A2440" s="577">
        <v>572</v>
      </c>
      <c r="B2440" s="73">
        <v>14</v>
      </c>
      <c r="C2440" s="5" t="s">
        <v>30</v>
      </c>
      <c r="D2440" s="5" t="s">
        <v>655</v>
      </c>
      <c r="E2440" s="70" t="s">
        <v>14</v>
      </c>
      <c r="F2440" s="71">
        <v>4.3</v>
      </c>
      <c r="G2440" s="71">
        <v>5.8000000000000003E-2</v>
      </c>
      <c r="H2440" s="71">
        <v>4.2999999999999997E-2</v>
      </c>
      <c r="I2440" s="71">
        <v>-7.3333333333333334E-2</v>
      </c>
      <c r="J2440" s="71">
        <v>0</v>
      </c>
      <c r="K2440" s="71">
        <v>0.51100000000000001</v>
      </c>
      <c r="L2440" s="71">
        <v>3.3333333333333333E-2</v>
      </c>
      <c r="M2440" s="72">
        <v>0.57199999999999995</v>
      </c>
      <c r="N2440" s="23">
        <v>-0.33209302325581397</v>
      </c>
      <c r="O2440" s="16">
        <v>26.019333333333332</v>
      </c>
      <c r="P2440" s="15">
        <v>90</v>
      </c>
      <c r="Q2440" s="15">
        <f>IFERROR(Table37[[#This Row],[Total]]/Table37[[#This Row],[Mins]]*Table37[[#This Row],[Adj mins]],0)</f>
        <v>1.9785287862871197</v>
      </c>
      <c r="R2440" s="15">
        <v>0</v>
      </c>
      <c r="S2440" s="16" t="s">
        <v>374</v>
      </c>
      <c r="T2440" s="17">
        <v>1E-3</v>
      </c>
      <c r="U2440" s="16">
        <v>0</v>
      </c>
      <c r="V2440" s="71">
        <v>0</v>
      </c>
      <c r="W2440" s="401" t="str">
        <f>IF(ISNA(MATCH($D2440,'My Squad'!$C$2:$C$16,0)),"","Yes")</f>
        <v/>
      </c>
    </row>
    <row r="2441" spans="1:23" ht="15.75" thickBot="1" x14ac:dyDescent="0.3">
      <c r="A2441" s="577">
        <v>379</v>
      </c>
      <c r="B2441" s="73">
        <v>14</v>
      </c>
      <c r="C2441" s="5" t="s">
        <v>30</v>
      </c>
      <c r="D2441" s="5" t="s">
        <v>342</v>
      </c>
      <c r="E2441" s="70" t="s">
        <v>14</v>
      </c>
      <c r="F2441" s="71">
        <v>4.4000000000000004</v>
      </c>
      <c r="G2441" s="71">
        <v>0</v>
      </c>
      <c r="H2441" s="71">
        <v>4.0000000000000001E-3</v>
      </c>
      <c r="I2441" s="71">
        <v>-1.0333333333333333E-2</v>
      </c>
      <c r="J2441" s="71">
        <v>0</v>
      </c>
      <c r="K2441" s="71">
        <v>2.9666666666666664E-2</v>
      </c>
      <c r="L2441" s="71">
        <v>3.0000000000000001E-3</v>
      </c>
      <c r="M2441" s="72">
        <v>2.6333333333333334E-2</v>
      </c>
      <c r="N2441" s="23">
        <v>-0.44856060606060605</v>
      </c>
      <c r="O2441" s="16">
        <v>1.6686666666666667</v>
      </c>
      <c r="P2441" s="15">
        <v>90</v>
      </c>
      <c r="Q2441" s="15">
        <f>IFERROR(Table37[[#This Row],[Total]]/Table37[[#This Row],[Mins]]*Table37[[#This Row],[Adj mins]],0)</f>
        <v>1.4202956452257292</v>
      </c>
      <c r="R2441" s="15">
        <v>0</v>
      </c>
      <c r="S2441" s="16" t="s">
        <v>374</v>
      </c>
      <c r="T2441" s="17">
        <v>0</v>
      </c>
      <c r="U2441" s="16">
        <v>0</v>
      </c>
      <c r="V2441" s="71">
        <v>0</v>
      </c>
      <c r="W2441" s="401" t="str">
        <f>IF(ISNA(MATCH($D2441,'My Squad'!$C$2:$C$16,0)),"","Yes")</f>
        <v/>
      </c>
    </row>
    <row r="2442" spans="1:23" ht="15.75" thickBot="1" x14ac:dyDescent="0.3">
      <c r="A2442" s="577">
        <v>376</v>
      </c>
      <c r="B2442" s="73">
        <v>14</v>
      </c>
      <c r="C2442" s="5" t="s">
        <v>30</v>
      </c>
      <c r="D2442" s="5" t="s">
        <v>240</v>
      </c>
      <c r="E2442" s="70" t="s">
        <v>14</v>
      </c>
      <c r="F2442" s="71">
        <v>4.3</v>
      </c>
      <c r="G2442" s="71">
        <v>2E-3</v>
      </c>
      <c r="H2442" s="71">
        <v>2E-3</v>
      </c>
      <c r="I2442" s="71">
        <v>-8.0000000000000002E-3</v>
      </c>
      <c r="J2442" s="71">
        <v>0</v>
      </c>
      <c r="K2442" s="71">
        <v>2.9000000000000001E-2</v>
      </c>
      <c r="L2442" s="71">
        <v>1.3333333333333333E-3</v>
      </c>
      <c r="M2442" s="72">
        <v>2.6333333333333334E-2</v>
      </c>
      <c r="N2442" s="23">
        <v>-0.45899224806201555</v>
      </c>
      <c r="O2442" s="16">
        <v>1.44</v>
      </c>
      <c r="P2442" s="15">
        <v>90</v>
      </c>
      <c r="Q2442" s="15">
        <f>IFERROR(Table37[[#This Row],[Total]]/Table37[[#This Row],[Mins]]*Table37[[#This Row],[Adj mins]],0)</f>
        <v>1.6458333333333335</v>
      </c>
      <c r="R2442" s="15">
        <v>0.6</v>
      </c>
      <c r="S2442" s="16">
        <v>18</v>
      </c>
      <c r="T2442" s="17">
        <v>1E-3</v>
      </c>
      <c r="U2442" s="16">
        <v>2</v>
      </c>
      <c r="V2442" s="71">
        <v>0.7</v>
      </c>
      <c r="W2442" s="401" t="str">
        <f>IF(ISNA(MATCH($D2442,'My Squad'!$C$2:$C$16,0)),"","Yes")</f>
        <v/>
      </c>
    </row>
    <row r="2443" spans="1:23" ht="15.75" thickBot="1" x14ac:dyDescent="0.3">
      <c r="A2443" s="577">
        <v>593</v>
      </c>
      <c r="B2443" s="73">
        <v>14</v>
      </c>
      <c r="C2443" s="5" t="s">
        <v>30</v>
      </c>
      <c r="D2443" s="5" t="s">
        <v>1255</v>
      </c>
      <c r="E2443" s="70" t="s">
        <v>14</v>
      </c>
      <c r="F2443" s="71">
        <v>5</v>
      </c>
      <c r="G2443" s="71">
        <v>0.41599999999999998</v>
      </c>
      <c r="H2443" s="71">
        <v>4.8000000000000001E-2</v>
      </c>
      <c r="I2443" s="71">
        <v>-0.16033333333333333</v>
      </c>
      <c r="J2443" s="71">
        <v>0</v>
      </c>
      <c r="K2443" s="71">
        <v>1.0190000000000001</v>
      </c>
      <c r="L2443" s="71">
        <v>0.13100000000000001</v>
      </c>
      <c r="M2443" s="72">
        <v>1.4536666666666667</v>
      </c>
      <c r="N2443" s="23">
        <v>-0.10926666666666666</v>
      </c>
      <c r="O2443" s="16">
        <v>55.86633333333333</v>
      </c>
      <c r="P2443" s="15">
        <v>90</v>
      </c>
      <c r="Q2443" s="15">
        <f>IFERROR(Table37[[#This Row],[Total]]/Table37[[#This Row],[Mins]]*Table37[[#This Row],[Adj mins]],0)</f>
        <v>2.3418397484471867</v>
      </c>
      <c r="R2443" s="15">
        <v>6.5</v>
      </c>
      <c r="S2443" s="16">
        <v>65</v>
      </c>
      <c r="T2443" s="17">
        <v>4.7E-2</v>
      </c>
      <c r="U2443" s="16">
        <v>27</v>
      </c>
      <c r="V2443" s="71">
        <v>3</v>
      </c>
      <c r="W2443" s="401" t="str">
        <f>IF(ISNA(MATCH($D2443,'My Squad'!$C$2:$C$16,0)),"","Yes")</f>
        <v/>
      </c>
    </row>
    <row r="2444" spans="1:23" ht="15.75" thickBot="1" x14ac:dyDescent="0.3">
      <c r="A2444" s="577">
        <v>594</v>
      </c>
      <c r="B2444" s="73">
        <v>14</v>
      </c>
      <c r="C2444" s="5" t="s">
        <v>30</v>
      </c>
      <c r="D2444" s="5" t="s">
        <v>1256</v>
      </c>
      <c r="E2444" s="70" t="s">
        <v>14</v>
      </c>
      <c r="F2444" s="71">
        <v>4.5999999999999996</v>
      </c>
      <c r="G2444" s="71">
        <v>0.108</v>
      </c>
      <c r="H2444" s="71">
        <v>0.161</v>
      </c>
      <c r="I2444" s="71">
        <v>-0.25233333333333335</v>
      </c>
      <c r="J2444" s="71">
        <v>0</v>
      </c>
      <c r="K2444" s="71">
        <v>1.7629999999999999</v>
      </c>
      <c r="L2444" s="71">
        <v>0.10966666666666666</v>
      </c>
      <c r="M2444" s="72">
        <v>1.8893333333333333</v>
      </c>
      <c r="N2444" s="23">
        <v>-2.4057971014492762E-2</v>
      </c>
      <c r="O2444" s="16">
        <v>86.817999999999998</v>
      </c>
      <c r="P2444" s="15">
        <v>90</v>
      </c>
      <c r="Q2444" s="15">
        <f>IFERROR(Table37[[#This Row],[Total]]/Table37[[#This Row],[Mins]]*Table37[[#This Row],[Adj mins]],0)</f>
        <v>1.9585800179686241</v>
      </c>
      <c r="R2444" s="15">
        <v>7.1</v>
      </c>
      <c r="S2444" s="16">
        <v>71</v>
      </c>
      <c r="T2444" s="17">
        <v>0.125</v>
      </c>
      <c r="U2444" s="16">
        <v>29</v>
      </c>
      <c r="V2444" s="71">
        <v>3.2</v>
      </c>
      <c r="W2444" s="401" t="str">
        <f>IF(ISNA(MATCH($D2444,'My Squad'!$C$2:$C$16,0)),"","Yes")</f>
        <v/>
      </c>
    </row>
    <row r="2445" spans="1:23" ht="15.75" thickBot="1" x14ac:dyDescent="0.3">
      <c r="A2445" s="577">
        <v>372</v>
      </c>
      <c r="B2445" s="73">
        <v>14</v>
      </c>
      <c r="C2445" s="5" t="s">
        <v>30</v>
      </c>
      <c r="D2445" s="5" t="s">
        <v>137</v>
      </c>
      <c r="E2445" s="70" t="s">
        <v>13</v>
      </c>
      <c r="F2445" s="71">
        <v>6.2</v>
      </c>
      <c r="G2445" s="71">
        <v>0.5083333333333333</v>
      </c>
      <c r="H2445" s="71">
        <v>0.1</v>
      </c>
      <c r="I2445" s="71">
        <v>4.8333333333333332E-2</v>
      </c>
      <c r="J2445" s="71">
        <v>0</v>
      </c>
      <c r="K2445" s="71">
        <v>0.68566666666666665</v>
      </c>
      <c r="L2445" s="71">
        <v>0.12433333333333334</v>
      </c>
      <c r="M2445" s="72">
        <v>1.4666666666666666</v>
      </c>
      <c r="N2445" s="23">
        <v>-8.6021505376344107E-2</v>
      </c>
      <c r="O2445" s="16">
        <v>34.24433333333333</v>
      </c>
      <c r="P2445" s="15">
        <v>90</v>
      </c>
      <c r="Q2445" s="15">
        <f>IFERROR(Table37[[#This Row],[Total]]/Table37[[#This Row],[Mins]]*Table37[[#This Row],[Adj mins]],0)</f>
        <v>3.8546523512405946</v>
      </c>
      <c r="R2445" s="15">
        <v>6.6</v>
      </c>
      <c r="S2445" s="16">
        <v>66</v>
      </c>
      <c r="T2445" s="17">
        <v>8.8000000000000009E-2</v>
      </c>
      <c r="U2445" s="16">
        <v>32</v>
      </c>
      <c r="V2445" s="71">
        <v>3.6</v>
      </c>
      <c r="W2445" s="401" t="str">
        <f>IF(ISNA(MATCH($D2445,'My Squad'!$C$2:$C$16,0)),"","Yes")</f>
        <v/>
      </c>
    </row>
    <row r="2446" spans="1:23" ht="15.75" thickBot="1" x14ac:dyDescent="0.3">
      <c r="A2446" s="577">
        <v>364</v>
      </c>
      <c r="B2446" s="73">
        <v>14</v>
      </c>
      <c r="C2446" s="5" t="s">
        <v>30</v>
      </c>
      <c r="D2446" s="5" t="s">
        <v>343</v>
      </c>
      <c r="E2446" s="70" t="s">
        <v>13</v>
      </c>
      <c r="F2446" s="71">
        <v>4.9000000000000004</v>
      </c>
      <c r="G2446" s="71">
        <v>0.30166666666666669</v>
      </c>
      <c r="H2446" s="71">
        <v>0.36099999999999999</v>
      </c>
      <c r="I2446" s="71">
        <v>8.0666666666666664E-2</v>
      </c>
      <c r="J2446" s="71">
        <v>0</v>
      </c>
      <c r="K2446" s="71">
        <v>1.1519999999999999</v>
      </c>
      <c r="L2446" s="71">
        <v>0.13466666666666666</v>
      </c>
      <c r="M2446" s="72">
        <v>2.0299999999999998</v>
      </c>
      <c r="N2446" s="23">
        <v>6.1224489795917965E-3</v>
      </c>
      <c r="O2446" s="16">
        <v>58.464666666666666</v>
      </c>
      <c r="P2446" s="15">
        <v>90</v>
      </c>
      <c r="Q2446" s="15">
        <f>IFERROR(Table37[[#This Row],[Total]]/Table37[[#This Row],[Mins]]*Table37[[#This Row],[Adj mins]],0)</f>
        <v>3.124964365941822</v>
      </c>
      <c r="R2446" s="15">
        <v>4.2</v>
      </c>
      <c r="S2446" s="16">
        <v>53</v>
      </c>
      <c r="T2446" s="17">
        <v>2.8999999999999998E-2</v>
      </c>
      <c r="U2446" s="16">
        <v>21</v>
      </c>
      <c r="V2446" s="71">
        <v>3</v>
      </c>
      <c r="W2446" s="401" t="str">
        <f>IF(ISNA(MATCH($D2446,'My Squad'!$C$2:$C$16,0)),"","Yes")</f>
        <v/>
      </c>
    </row>
    <row r="2447" spans="1:23" ht="15.75" thickBot="1" x14ac:dyDescent="0.3">
      <c r="A2447" s="577">
        <v>365</v>
      </c>
      <c r="B2447" s="73">
        <v>14</v>
      </c>
      <c r="C2447" s="5" t="s">
        <v>30</v>
      </c>
      <c r="D2447" s="5" t="s">
        <v>114</v>
      </c>
      <c r="E2447" s="70" t="s">
        <v>13</v>
      </c>
      <c r="F2447" s="71">
        <v>5.7</v>
      </c>
      <c r="G2447" s="71">
        <v>0.105</v>
      </c>
      <c r="H2447" s="71">
        <v>2.7E-2</v>
      </c>
      <c r="I2447" s="71">
        <v>1.5666666666666666E-2</v>
      </c>
      <c r="J2447" s="71">
        <v>0</v>
      </c>
      <c r="K2447" s="71">
        <v>0.20200000000000001</v>
      </c>
      <c r="L2447" s="71">
        <v>2.9000000000000001E-2</v>
      </c>
      <c r="M2447" s="72">
        <v>0.37866666666666665</v>
      </c>
      <c r="N2447" s="23">
        <v>-0.28444444444444444</v>
      </c>
      <c r="O2447" s="16">
        <v>10.449333333333334</v>
      </c>
      <c r="P2447" s="15">
        <v>90</v>
      </c>
      <c r="Q2447" s="15">
        <f>IFERROR(Table37[[#This Row],[Total]]/Table37[[#This Row],[Mins]]*Table37[[#This Row],[Adj mins]],0)</f>
        <v>3.2614520862574965</v>
      </c>
      <c r="R2447" s="15">
        <v>0.3</v>
      </c>
      <c r="S2447" s="16">
        <v>14</v>
      </c>
      <c r="T2447" s="17">
        <v>2E-3</v>
      </c>
      <c r="U2447" s="16">
        <v>2</v>
      </c>
      <c r="V2447" s="71">
        <v>1</v>
      </c>
      <c r="W2447" s="401" t="str">
        <f>IF(ISNA(MATCH($D2447,'My Squad'!$C$2:$C$16,0)),"","Yes")</f>
        <v/>
      </c>
    </row>
    <row r="2448" spans="1:23" ht="15.75" thickBot="1" x14ac:dyDescent="0.3">
      <c r="A2448" s="577">
        <v>366</v>
      </c>
      <c r="B2448" s="73">
        <v>14</v>
      </c>
      <c r="C2448" s="5" t="s">
        <v>30</v>
      </c>
      <c r="D2448" s="5" t="s">
        <v>31</v>
      </c>
      <c r="E2448" s="70" t="s">
        <v>13</v>
      </c>
      <c r="F2448" s="71">
        <v>8.1999999999999993</v>
      </c>
      <c r="G2448" s="71">
        <v>1.0016666666666667</v>
      </c>
      <c r="H2448" s="71">
        <v>0.42699999999999999</v>
      </c>
      <c r="I2448" s="71">
        <v>0.124</v>
      </c>
      <c r="J2448" s="71">
        <v>0</v>
      </c>
      <c r="K2448" s="71">
        <v>1.6556666666666668</v>
      </c>
      <c r="L2448" s="71">
        <v>0.35866666666666669</v>
      </c>
      <c r="M2448" s="72">
        <v>3.5670000000000002</v>
      </c>
      <c r="N2448" s="23">
        <v>0.19109756097560979</v>
      </c>
      <c r="O2448" s="16">
        <v>85.935333333333332</v>
      </c>
      <c r="P2448" s="15">
        <v>90</v>
      </c>
      <c r="Q2448" s="15">
        <f>IFERROR(Table37[[#This Row],[Total]]/Table37[[#This Row],[Mins]]*Table37[[#This Row],[Adj mins]],0)</f>
        <v>3.7357160035065129</v>
      </c>
      <c r="R2448" s="15">
        <v>8.3000000000000007</v>
      </c>
      <c r="S2448" s="16">
        <v>83</v>
      </c>
      <c r="T2448" s="17">
        <v>6.6000000000000003E-2</v>
      </c>
      <c r="U2448" s="16">
        <v>23</v>
      </c>
      <c r="V2448" s="71">
        <v>2.6</v>
      </c>
      <c r="W2448" s="401" t="str">
        <f>IF(ISNA(MATCH($D2448,'My Squad'!$C$2:$C$16,0)),"","Yes")</f>
        <v>Yes</v>
      </c>
    </row>
    <row r="2449" spans="1:23" ht="15.75" thickBot="1" x14ac:dyDescent="0.3">
      <c r="A2449" s="577">
        <v>652</v>
      </c>
      <c r="B2449" s="73">
        <v>14</v>
      </c>
      <c r="C2449" s="5" t="s">
        <v>30</v>
      </c>
      <c r="D2449" s="5" t="s">
        <v>1533</v>
      </c>
      <c r="E2449" s="70" t="s">
        <v>13</v>
      </c>
      <c r="F2449" s="71">
        <v>4.9000000000000004</v>
      </c>
      <c r="G2449" s="71">
        <v>7.4999999999999997E-2</v>
      </c>
      <c r="H2449" s="71">
        <v>5.3999999999999999E-2</v>
      </c>
      <c r="I2449" s="71">
        <v>2.6333333333333334E-2</v>
      </c>
      <c r="J2449" s="71">
        <v>0</v>
      </c>
      <c r="K2449" s="71">
        <v>0.37066666666666664</v>
      </c>
      <c r="L2449" s="71">
        <v>2.3666666666666666E-2</v>
      </c>
      <c r="M2449" s="72">
        <v>0.54966666666666664</v>
      </c>
      <c r="N2449" s="23">
        <v>-0.29598639455782316</v>
      </c>
      <c r="O2449" s="16">
        <v>18.587333333333333</v>
      </c>
      <c r="P2449" s="15">
        <v>90</v>
      </c>
      <c r="Q2449" s="15">
        <f>IFERROR(Table37[[#This Row],[Total]]/Table37[[#This Row],[Mins]]*Table37[[#This Row],[Adj mins]],0)</f>
        <v>2.6614899035185249</v>
      </c>
      <c r="R2449" s="15">
        <v>1.2</v>
      </c>
      <c r="S2449" s="16">
        <v>27</v>
      </c>
      <c r="T2449" s="17">
        <v>1E-3</v>
      </c>
      <c r="U2449" s="16">
        <v>4</v>
      </c>
      <c r="V2449" s="71">
        <v>1</v>
      </c>
      <c r="W2449" s="401" t="str">
        <f>IF(ISNA(MATCH($D2449,'My Squad'!$C$2:$C$16,0)),"","Yes")</f>
        <v/>
      </c>
    </row>
    <row r="2450" spans="1:23" ht="15.75" thickBot="1" x14ac:dyDescent="0.3">
      <c r="A2450" s="577">
        <v>368</v>
      </c>
      <c r="B2450" s="73">
        <v>14</v>
      </c>
      <c r="C2450" s="5" t="s">
        <v>30</v>
      </c>
      <c r="D2450" s="5" t="s">
        <v>344</v>
      </c>
      <c r="E2450" s="70" t="s">
        <v>13</v>
      </c>
      <c r="F2450" s="71">
        <v>4.8</v>
      </c>
      <c r="G2450" s="71">
        <v>0.12</v>
      </c>
      <c r="H2450" s="71">
        <v>0.104</v>
      </c>
      <c r="I2450" s="71">
        <v>2.2333333333333334E-2</v>
      </c>
      <c r="J2450" s="71">
        <v>0</v>
      </c>
      <c r="K2450" s="71">
        <v>0.34800000000000003</v>
      </c>
      <c r="L2450" s="71">
        <v>6.8000000000000005E-2</v>
      </c>
      <c r="M2450" s="72">
        <v>0.66233333333333333</v>
      </c>
      <c r="N2450" s="23">
        <v>-0.2786805555555556</v>
      </c>
      <c r="O2450" s="16">
        <v>18.533000000000001</v>
      </c>
      <c r="P2450" s="15">
        <v>90</v>
      </c>
      <c r="Q2450" s="15">
        <f>IFERROR(Table37[[#This Row],[Total]]/Table37[[#This Row],[Mins]]*Table37[[#This Row],[Adj mins]],0)</f>
        <v>3.216424755840932</v>
      </c>
      <c r="R2450" s="15">
        <v>5.0999999999999996</v>
      </c>
      <c r="S2450" s="16">
        <v>57</v>
      </c>
      <c r="T2450" s="17">
        <v>5.0000000000000001E-3</v>
      </c>
      <c r="U2450" s="16">
        <v>21</v>
      </c>
      <c r="V2450" s="71">
        <v>2.6</v>
      </c>
      <c r="W2450" s="401" t="str">
        <f>IF(ISNA(MATCH($D2450,'My Squad'!$C$2:$C$16,0)),"","Yes")</f>
        <v/>
      </c>
    </row>
    <row r="2451" spans="1:23" ht="15.75" thickBot="1" x14ac:dyDescent="0.3">
      <c r="A2451" s="577">
        <v>370</v>
      </c>
      <c r="B2451" s="73">
        <v>14</v>
      </c>
      <c r="C2451" s="5" t="s">
        <v>30</v>
      </c>
      <c r="D2451" s="5" t="s">
        <v>345</v>
      </c>
      <c r="E2451" s="70" t="s">
        <v>13</v>
      </c>
      <c r="F2451" s="71">
        <v>5.4</v>
      </c>
      <c r="G2451" s="71">
        <v>3.6666666666666667E-2</v>
      </c>
      <c r="H2451" s="71">
        <v>0.26400000000000001</v>
      </c>
      <c r="I2451" s="71">
        <v>7.2333333333333333E-2</v>
      </c>
      <c r="J2451" s="71">
        <v>0</v>
      </c>
      <c r="K2451" s="71">
        <v>0.97166666666666657</v>
      </c>
      <c r="L2451" s="71">
        <v>3.966666666666667E-2</v>
      </c>
      <c r="M2451" s="72">
        <v>1.3843333333333334</v>
      </c>
      <c r="N2451" s="23">
        <v>-0.11401234567901232</v>
      </c>
      <c r="O2451" s="16">
        <v>46.997</v>
      </c>
      <c r="P2451" s="15">
        <v>90</v>
      </c>
      <c r="Q2451" s="15">
        <f>IFERROR(Table37[[#This Row],[Total]]/Table37[[#This Row],[Mins]]*Table37[[#This Row],[Adj mins]],0)</f>
        <v>2.651020277890078</v>
      </c>
      <c r="R2451" s="15">
        <v>4.8</v>
      </c>
      <c r="S2451" s="16">
        <v>61</v>
      </c>
      <c r="T2451" s="17">
        <v>2E-3</v>
      </c>
      <c r="U2451" s="16">
        <v>13</v>
      </c>
      <c r="V2451" s="71">
        <v>1.9</v>
      </c>
      <c r="W2451" s="401" t="str">
        <f>IF(ISNA(MATCH($D2451,'My Squad'!$C$2:$C$16,0)),"","Yes")</f>
        <v/>
      </c>
    </row>
    <row r="2452" spans="1:23" ht="15.75" thickBot="1" x14ac:dyDescent="0.3">
      <c r="A2452" s="577">
        <v>378</v>
      </c>
      <c r="B2452" s="73">
        <v>14</v>
      </c>
      <c r="C2452" s="5" t="s">
        <v>30</v>
      </c>
      <c r="D2452" s="5" t="s">
        <v>194</v>
      </c>
      <c r="E2452" s="70" t="s">
        <v>13</v>
      </c>
      <c r="F2452" s="71">
        <v>5.2</v>
      </c>
      <c r="G2452" s="71">
        <v>3.6666666666666667E-2</v>
      </c>
      <c r="H2452" s="71">
        <v>0.154</v>
      </c>
      <c r="I2452" s="71">
        <v>0.11799999999999999</v>
      </c>
      <c r="J2452" s="71">
        <v>0</v>
      </c>
      <c r="K2452" s="71">
        <v>1.5876666666666668</v>
      </c>
      <c r="L2452" s="71">
        <v>3.4666666666666665E-2</v>
      </c>
      <c r="M2452" s="72">
        <v>1.931</v>
      </c>
      <c r="N2452" s="23">
        <v>-1.3269230769230759E-2</v>
      </c>
      <c r="O2452" s="16">
        <v>82.894333333333336</v>
      </c>
      <c r="P2452" s="15">
        <v>90</v>
      </c>
      <c r="Q2452" s="15">
        <f>IFERROR(Table37[[#This Row],[Total]]/Table37[[#This Row],[Mins]]*Table37[[#This Row],[Adj mins]],0)</f>
        <v>2.0965244910186867</v>
      </c>
      <c r="R2452" s="15">
        <v>6.3</v>
      </c>
      <c r="S2452" s="16">
        <v>82</v>
      </c>
      <c r="T2452" s="17">
        <v>2.5000000000000001E-2</v>
      </c>
      <c r="U2452" s="16">
        <v>13</v>
      </c>
      <c r="V2452" s="71">
        <v>1.9</v>
      </c>
      <c r="W2452" s="401" t="str">
        <f>IF(ISNA(MATCH($D2452,'My Squad'!$C$2:$C$16,0)),"","Yes")</f>
        <v/>
      </c>
    </row>
    <row r="2453" spans="1:23" ht="15.75" thickBot="1" x14ac:dyDescent="0.3">
      <c r="A2453" s="577">
        <v>385</v>
      </c>
      <c r="B2453" s="73">
        <v>14</v>
      </c>
      <c r="C2453" s="5" t="s">
        <v>30</v>
      </c>
      <c r="D2453" s="5" t="s">
        <v>164</v>
      </c>
      <c r="E2453" s="70" t="s">
        <v>13</v>
      </c>
      <c r="F2453" s="71">
        <v>6.9</v>
      </c>
      <c r="G2453" s="71">
        <v>0.62</v>
      </c>
      <c r="H2453" s="71">
        <v>0.23699999999999999</v>
      </c>
      <c r="I2453" s="71">
        <v>0.10199999999999999</v>
      </c>
      <c r="J2453" s="71">
        <v>0</v>
      </c>
      <c r="K2453" s="71">
        <v>1.4966666666666666</v>
      </c>
      <c r="L2453" s="71">
        <v>0.12733333333333333</v>
      </c>
      <c r="M2453" s="72">
        <v>2.5830000000000002</v>
      </c>
      <c r="N2453" s="23">
        <v>8.4492753623188421E-2</v>
      </c>
      <c r="O2453" s="16">
        <v>70.917000000000002</v>
      </c>
      <c r="P2453" s="15">
        <v>90</v>
      </c>
      <c r="Q2453" s="15">
        <f>IFERROR(Table37[[#This Row],[Total]]/Table37[[#This Row],[Mins]]*Table37[[#This Row],[Adj mins]],0)</f>
        <v>3.2780574474385551</v>
      </c>
      <c r="R2453" s="15">
        <v>7</v>
      </c>
      <c r="S2453" s="16">
        <v>70</v>
      </c>
      <c r="T2453" s="17">
        <v>3.2000000000000001E-2</v>
      </c>
      <c r="U2453" s="16">
        <v>27</v>
      </c>
      <c r="V2453" s="71">
        <v>3</v>
      </c>
      <c r="W2453" s="401" t="str">
        <f>IF(ISNA(MATCH($D2453,'My Squad'!$C$2:$C$16,0)),"","Yes")</f>
        <v/>
      </c>
    </row>
    <row r="2454" spans="1:23" ht="15.75" thickBot="1" x14ac:dyDescent="0.3">
      <c r="A2454" s="577">
        <v>382</v>
      </c>
      <c r="B2454" s="73">
        <v>14</v>
      </c>
      <c r="C2454" s="5" t="s">
        <v>30</v>
      </c>
      <c r="D2454" s="5" t="s">
        <v>243</v>
      </c>
      <c r="E2454" s="70" t="s">
        <v>13</v>
      </c>
      <c r="F2454" s="71">
        <v>6.3</v>
      </c>
      <c r="G2454" s="71">
        <v>0.16333333333333333</v>
      </c>
      <c r="H2454" s="71">
        <v>9.4E-2</v>
      </c>
      <c r="I2454" s="71">
        <v>2.9666666666666668E-2</v>
      </c>
      <c r="J2454" s="71">
        <v>0</v>
      </c>
      <c r="K2454" s="71">
        <v>0.42366666666666669</v>
      </c>
      <c r="L2454" s="71">
        <v>5.2666666666666667E-2</v>
      </c>
      <c r="M2454" s="72">
        <v>0.76333333333333331</v>
      </c>
      <c r="N2454" s="23">
        <v>-0.19629629629629633</v>
      </c>
      <c r="O2454" s="16">
        <v>21.952666666666666</v>
      </c>
      <c r="P2454" s="15">
        <v>90</v>
      </c>
      <c r="Q2454" s="15">
        <f>IFERROR(Table37[[#This Row],[Total]]/Table37[[#This Row],[Mins]]*Table37[[#This Row],[Adj mins]],0)</f>
        <v>3.1294603540951744</v>
      </c>
      <c r="R2454" s="15">
        <v>1.6</v>
      </c>
      <c r="S2454" s="16">
        <v>48</v>
      </c>
      <c r="T2454" s="17">
        <v>1E-3</v>
      </c>
      <c r="U2454" s="16">
        <v>3</v>
      </c>
      <c r="V2454" s="71">
        <v>1</v>
      </c>
      <c r="W2454" s="401" t="str">
        <f>IF(ISNA(MATCH($D2454,'My Squad'!$C$2:$C$16,0)),"","Yes")</f>
        <v/>
      </c>
    </row>
    <row r="2455" spans="1:23" ht="15.75" thickBot="1" x14ac:dyDescent="0.3">
      <c r="A2455" s="577">
        <v>389</v>
      </c>
      <c r="B2455" s="73">
        <v>14</v>
      </c>
      <c r="C2455" s="5" t="s">
        <v>30</v>
      </c>
      <c r="D2455" s="5" t="s">
        <v>657</v>
      </c>
      <c r="E2455" s="70" t="s">
        <v>15</v>
      </c>
      <c r="F2455" s="71">
        <v>6.7</v>
      </c>
      <c r="G2455" s="71">
        <v>0.184</v>
      </c>
      <c r="H2455" s="71">
        <v>3.4000000000000002E-2</v>
      </c>
      <c r="I2455" s="71">
        <v>0</v>
      </c>
      <c r="J2455" s="71">
        <v>0</v>
      </c>
      <c r="K2455" s="71">
        <v>0.35566666666666669</v>
      </c>
      <c r="L2455" s="71">
        <v>7.0333333333333331E-2</v>
      </c>
      <c r="M2455" s="72">
        <v>0.64400000000000002</v>
      </c>
      <c r="N2455" s="23">
        <v>-0.20238805970149251</v>
      </c>
      <c r="O2455" s="16">
        <v>17.561</v>
      </c>
      <c r="P2455" s="15">
        <v>90</v>
      </c>
      <c r="Q2455" s="15">
        <f>IFERROR(Table37[[#This Row],[Total]]/Table37[[#This Row],[Mins]]*Table37[[#This Row],[Adj mins]],0)</f>
        <v>3.3004954159785891</v>
      </c>
      <c r="R2455" s="15">
        <v>4.5999999999999996</v>
      </c>
      <c r="S2455" s="16">
        <v>46</v>
      </c>
      <c r="T2455" s="17">
        <v>0.02</v>
      </c>
      <c r="U2455" s="16">
        <v>21</v>
      </c>
      <c r="V2455" s="71">
        <v>2.2999999999999998</v>
      </c>
      <c r="W2455" s="401" t="str">
        <f>IF(ISNA(MATCH($D2455,'My Squad'!$C$2:$C$16,0)),"","Yes")</f>
        <v/>
      </c>
    </row>
    <row r="2456" spans="1:23" ht="15.75" thickBot="1" x14ac:dyDescent="0.3">
      <c r="A2456" s="577">
        <v>375</v>
      </c>
      <c r="B2456" s="73">
        <v>14</v>
      </c>
      <c r="C2456" s="5" t="s">
        <v>30</v>
      </c>
      <c r="D2456" s="5" t="s">
        <v>99</v>
      </c>
      <c r="E2456" s="70" t="s">
        <v>15</v>
      </c>
      <c r="F2456" s="71">
        <v>6.9</v>
      </c>
      <c r="G2456" s="71">
        <v>0.68</v>
      </c>
      <c r="H2456" s="71">
        <v>0.19600000000000001</v>
      </c>
      <c r="I2456" s="71">
        <v>0</v>
      </c>
      <c r="J2456" s="71">
        <v>0</v>
      </c>
      <c r="K2456" s="71">
        <v>1.5146666666666666</v>
      </c>
      <c r="L2456" s="71">
        <v>0.27633333333333332</v>
      </c>
      <c r="M2456" s="72">
        <v>2.6669999999999998</v>
      </c>
      <c r="N2456" s="23">
        <v>9.6666666666666637E-2</v>
      </c>
      <c r="O2456" s="16">
        <v>71.213333333333338</v>
      </c>
      <c r="P2456" s="15">
        <v>90</v>
      </c>
      <c r="Q2456" s="15">
        <f>IFERROR(Table37[[#This Row],[Total]]/Table37[[#This Row],[Mins]]*Table37[[#This Row],[Adj mins]],0)</f>
        <v>3.3705766710353857</v>
      </c>
      <c r="R2456" s="15">
        <v>2.9</v>
      </c>
      <c r="S2456" s="16">
        <v>52</v>
      </c>
      <c r="T2456" s="17">
        <v>1.1000000000000001E-2</v>
      </c>
      <c r="U2456" s="16">
        <v>14</v>
      </c>
      <c r="V2456" s="71">
        <v>2.8</v>
      </c>
      <c r="W2456" s="401" t="str">
        <f>IF(ISNA(MATCH($D2456,'My Squad'!$C$2:$C$16,0)),"","Yes")</f>
        <v/>
      </c>
    </row>
    <row r="2457" spans="1:23" ht="15.75" thickBot="1" x14ac:dyDescent="0.3">
      <c r="A2457" s="577">
        <v>412</v>
      </c>
      <c r="B2457" s="73">
        <v>14</v>
      </c>
      <c r="C2457" s="5" t="s">
        <v>40</v>
      </c>
      <c r="D2457" s="5" t="s">
        <v>128</v>
      </c>
      <c r="E2457" s="70" t="s">
        <v>16</v>
      </c>
      <c r="F2457" s="71">
        <v>4.4000000000000004</v>
      </c>
      <c r="G2457" s="71">
        <v>0</v>
      </c>
      <c r="H2457" s="71">
        <v>0</v>
      </c>
      <c r="I2457" s="71">
        <v>1.3333333333333333E-3</v>
      </c>
      <c r="J2457" s="71">
        <v>2.6666666666666666E-3</v>
      </c>
      <c r="K2457" s="71">
        <v>5.3333333333333332E-3</v>
      </c>
      <c r="L2457" s="71">
        <v>0</v>
      </c>
      <c r="M2457" s="72">
        <v>9.3333333333333341E-3</v>
      </c>
      <c r="N2457" s="23">
        <v>-0.4524242424242424</v>
      </c>
      <c r="O2457" s="16">
        <v>0.24</v>
      </c>
      <c r="P2457" s="15">
        <v>90</v>
      </c>
      <c r="Q2457" s="15">
        <f>IFERROR(Table37[[#This Row],[Total]]/Table37[[#This Row],[Mins]]*Table37[[#This Row],[Adj mins]],0)</f>
        <v>3.5000000000000009</v>
      </c>
      <c r="R2457" s="15">
        <v>0</v>
      </c>
      <c r="S2457" s="16">
        <v>0</v>
      </c>
      <c r="T2457" s="17">
        <v>1E-3</v>
      </c>
      <c r="U2457" s="16">
        <v>0</v>
      </c>
      <c r="V2457" s="71">
        <v>0</v>
      </c>
      <c r="W2457" s="401" t="str">
        <f>IF(ISNA(MATCH($D2457,'My Squad'!$C$2:$C$16,0)),"","Yes")</f>
        <v/>
      </c>
    </row>
    <row r="2458" spans="1:23" ht="15.75" thickBot="1" x14ac:dyDescent="0.3">
      <c r="A2458" s="577">
        <v>414</v>
      </c>
      <c r="B2458" s="73">
        <v>14</v>
      </c>
      <c r="C2458" s="5" t="s">
        <v>40</v>
      </c>
      <c r="D2458" s="5" t="s">
        <v>658</v>
      </c>
      <c r="E2458" s="70" t="s">
        <v>16</v>
      </c>
      <c r="F2458" s="71">
        <v>4</v>
      </c>
      <c r="G2458" s="71">
        <v>0</v>
      </c>
      <c r="H2458" s="71">
        <v>0</v>
      </c>
      <c r="I2458" s="71">
        <v>-6.6666666666666664E-4</v>
      </c>
      <c r="J2458" s="71">
        <v>3.3333333333333332E-4</v>
      </c>
      <c r="K2458" s="71">
        <v>6.6666666666666664E-4</v>
      </c>
      <c r="L2458" s="71">
        <v>0</v>
      </c>
      <c r="M2458" s="72">
        <v>3.3333333333333332E-4</v>
      </c>
      <c r="N2458" s="23">
        <v>-0.49991666666666668</v>
      </c>
      <c r="O2458" s="16">
        <v>0.03</v>
      </c>
      <c r="P2458" s="15">
        <v>90</v>
      </c>
      <c r="Q2458" s="15">
        <f>IFERROR(Table37[[#This Row],[Total]]/Table37[[#This Row],[Mins]]*Table37[[#This Row],[Adj mins]],0)</f>
        <v>1</v>
      </c>
      <c r="R2458" s="15">
        <v>0</v>
      </c>
      <c r="S2458" s="16">
        <v>0</v>
      </c>
      <c r="T2458" s="17">
        <v>3.0000000000000001E-3</v>
      </c>
      <c r="U2458" s="16">
        <v>0</v>
      </c>
      <c r="V2458" s="71">
        <v>0</v>
      </c>
      <c r="W2458" s="401" t="str">
        <f>IF(ISNA(MATCH($D2458,'My Squad'!$C$2:$C$16,0)),"","Yes")</f>
        <v/>
      </c>
    </row>
    <row r="2459" spans="1:23" ht="15.75" thickBot="1" x14ac:dyDescent="0.3">
      <c r="A2459" s="577">
        <v>396</v>
      </c>
      <c r="B2459" s="73">
        <v>14</v>
      </c>
      <c r="C2459" s="5" t="s">
        <v>40</v>
      </c>
      <c r="D2459" s="5" t="s">
        <v>106</v>
      </c>
      <c r="E2459" s="70" t="s">
        <v>16</v>
      </c>
      <c r="F2459" s="71">
        <v>4.3</v>
      </c>
      <c r="G2459" s="71">
        <v>0</v>
      </c>
      <c r="H2459" s="71">
        <v>0</v>
      </c>
      <c r="I2459" s="71">
        <v>-1.1666666666666662E-2</v>
      </c>
      <c r="J2459" s="71">
        <v>6.0333333333333336E-2</v>
      </c>
      <c r="K2459" s="71">
        <v>0.10066666666666667</v>
      </c>
      <c r="L2459" s="71">
        <v>1.0666666666666666E-2</v>
      </c>
      <c r="M2459" s="72">
        <v>0.16</v>
      </c>
      <c r="N2459" s="23">
        <v>-0.4279069767441861</v>
      </c>
      <c r="O2459" s="16">
        <v>4.4400000000000004</v>
      </c>
      <c r="P2459" s="15">
        <v>90</v>
      </c>
      <c r="Q2459" s="15">
        <f>IFERROR(Table37[[#This Row],[Total]]/Table37[[#This Row],[Mins]]*Table37[[#This Row],[Adj mins]],0)</f>
        <v>3.2432432432432434</v>
      </c>
      <c r="R2459" s="15">
        <v>0</v>
      </c>
      <c r="S2459" s="16">
        <v>0</v>
      </c>
      <c r="T2459" s="17">
        <v>6.0000000000000001E-3</v>
      </c>
      <c r="U2459" s="16">
        <v>0</v>
      </c>
      <c r="V2459" s="71">
        <v>0</v>
      </c>
      <c r="W2459" s="401" t="str">
        <f>IF(ISNA(MATCH($D2459,'My Squad'!$C$2:$C$16,0)),"","Yes")</f>
        <v/>
      </c>
    </row>
    <row r="2460" spans="1:23" ht="15.75" thickBot="1" x14ac:dyDescent="0.3">
      <c r="A2460" s="577">
        <v>413</v>
      </c>
      <c r="B2460" s="73">
        <v>14</v>
      </c>
      <c r="C2460" s="5" t="s">
        <v>40</v>
      </c>
      <c r="D2460" s="5" t="s">
        <v>346</v>
      </c>
      <c r="E2460" s="70" t="s">
        <v>16</v>
      </c>
      <c r="F2460" s="71">
        <v>5</v>
      </c>
      <c r="G2460" s="71">
        <v>0</v>
      </c>
      <c r="H2460" s="71">
        <v>0</v>
      </c>
      <c r="I2460" s="71">
        <v>-0.19333333333333336</v>
      </c>
      <c r="J2460" s="71">
        <v>1.2153333333333334</v>
      </c>
      <c r="K2460" s="71">
        <v>1.9173333333333333</v>
      </c>
      <c r="L2460" s="71">
        <v>0.14833333333333334</v>
      </c>
      <c r="M2460" s="72">
        <v>3.0876666666666668</v>
      </c>
      <c r="N2460" s="23">
        <v>0.21753333333333336</v>
      </c>
      <c r="O2460" s="16">
        <v>85.176666666666662</v>
      </c>
      <c r="P2460" s="15">
        <v>90</v>
      </c>
      <c r="Q2460" s="15">
        <f>IFERROR(Table37[[#This Row],[Total]]/Table37[[#This Row],[Mins]]*Table37[[#This Row],[Adj mins]],0)</f>
        <v>3.2625132078425239</v>
      </c>
      <c r="R2460" s="15">
        <v>9</v>
      </c>
      <c r="S2460" s="16">
        <v>90</v>
      </c>
      <c r="T2460" s="17">
        <v>6.8000000000000005E-2</v>
      </c>
      <c r="U2460" s="16">
        <v>36</v>
      </c>
      <c r="V2460" s="71">
        <v>4</v>
      </c>
      <c r="W2460" s="401" t="str">
        <f>IF(ISNA(MATCH($D2460,'My Squad'!$C$2:$C$16,0)),"","Yes")</f>
        <v/>
      </c>
    </row>
    <row r="2461" spans="1:23" ht="15.75" thickBot="1" x14ac:dyDescent="0.3">
      <c r="A2461" s="577">
        <v>390</v>
      </c>
      <c r="B2461" s="73">
        <v>14</v>
      </c>
      <c r="C2461" s="5" t="s">
        <v>40</v>
      </c>
      <c r="D2461" s="5" t="s">
        <v>347</v>
      </c>
      <c r="E2461" s="70" t="s">
        <v>14</v>
      </c>
      <c r="F2461" s="71">
        <v>4</v>
      </c>
      <c r="G2461" s="71">
        <v>0</v>
      </c>
      <c r="H2461" s="71">
        <v>0</v>
      </c>
      <c r="I2461" s="71">
        <v>0</v>
      </c>
      <c r="J2461" s="71">
        <v>0</v>
      </c>
      <c r="K2461" s="71">
        <v>0</v>
      </c>
      <c r="L2461" s="71">
        <v>0</v>
      </c>
      <c r="M2461" s="72">
        <v>0</v>
      </c>
      <c r="N2461" s="23">
        <v>-0.5</v>
      </c>
      <c r="O2461" s="16">
        <v>0</v>
      </c>
      <c r="P2461" s="15">
        <v>90</v>
      </c>
      <c r="Q2461" s="15">
        <f>IFERROR(Table37[[#This Row],[Total]]/Table37[[#This Row],[Mins]]*Table37[[#This Row],[Adj mins]],0)</f>
        <v>0</v>
      </c>
      <c r="R2461" s="15">
        <v>0</v>
      </c>
      <c r="S2461" s="16">
        <v>0</v>
      </c>
      <c r="T2461" s="17">
        <v>9.0000000000000011E-3</v>
      </c>
      <c r="U2461" s="16">
        <v>0</v>
      </c>
      <c r="V2461" s="71">
        <v>0</v>
      </c>
      <c r="W2461" s="401" t="str">
        <f>IF(ISNA(MATCH($D2461,'My Squad'!$C$2:$C$16,0)),"","Yes")</f>
        <v/>
      </c>
    </row>
    <row r="2462" spans="1:23" ht="15.75" thickBot="1" x14ac:dyDescent="0.3">
      <c r="A2462" s="577">
        <v>395</v>
      </c>
      <c r="B2462" s="73">
        <v>14</v>
      </c>
      <c r="C2462" s="5" t="s">
        <v>40</v>
      </c>
      <c r="D2462" s="5" t="s">
        <v>348</v>
      </c>
      <c r="E2462" s="70" t="s">
        <v>14</v>
      </c>
      <c r="F2462" s="71">
        <v>4.4000000000000004</v>
      </c>
      <c r="G2462" s="71">
        <v>0.158</v>
      </c>
      <c r="H2462" s="71">
        <v>3.5000000000000003E-2</v>
      </c>
      <c r="I2462" s="71">
        <v>-0.19166666666666665</v>
      </c>
      <c r="J2462" s="71">
        <v>0</v>
      </c>
      <c r="K2462" s="71">
        <v>1.5883333333333334</v>
      </c>
      <c r="L2462" s="71">
        <v>7.8E-2</v>
      </c>
      <c r="M2462" s="72">
        <v>1.6676666666666666</v>
      </c>
      <c r="N2462" s="23">
        <v>-7.5530303030303031E-2</v>
      </c>
      <c r="O2462" s="16">
        <v>80.918666666666667</v>
      </c>
      <c r="P2462" s="15">
        <v>90</v>
      </c>
      <c r="Q2462" s="15">
        <f>IFERROR(Table37[[#This Row],[Total]]/Table37[[#This Row],[Mins]]*Table37[[#This Row],[Adj mins]],0)</f>
        <v>1.8548254214107991</v>
      </c>
      <c r="R2462" s="15">
        <v>9</v>
      </c>
      <c r="S2462" s="16">
        <v>90</v>
      </c>
      <c r="T2462" s="17">
        <v>9.3000000000000013E-2</v>
      </c>
      <c r="U2462" s="16">
        <v>20</v>
      </c>
      <c r="V2462" s="71">
        <v>2.2000000000000002</v>
      </c>
      <c r="W2462" s="401" t="str">
        <f>IF(ISNA(MATCH($D2462,'My Squad'!$C$2:$C$16,0)),"","Yes")</f>
        <v/>
      </c>
    </row>
    <row r="2463" spans="1:23" ht="15.75" thickBot="1" x14ac:dyDescent="0.3">
      <c r="A2463" s="577">
        <v>405</v>
      </c>
      <c r="B2463" s="73">
        <v>14</v>
      </c>
      <c r="C2463" s="5" t="s">
        <v>40</v>
      </c>
      <c r="D2463" s="5" t="s">
        <v>280</v>
      </c>
      <c r="E2463" s="70" t="s">
        <v>14</v>
      </c>
      <c r="F2463" s="71">
        <v>4.4000000000000004</v>
      </c>
      <c r="G2463" s="71">
        <v>1.7999999999999999E-2</v>
      </c>
      <c r="H2463" s="71">
        <v>0.02</v>
      </c>
      <c r="I2463" s="71">
        <v>-1.8666666666666665E-2</v>
      </c>
      <c r="J2463" s="71">
        <v>0</v>
      </c>
      <c r="K2463" s="71">
        <v>0.31766666666666671</v>
      </c>
      <c r="L2463" s="71">
        <v>0.01</v>
      </c>
      <c r="M2463" s="72">
        <v>0.34699999999999998</v>
      </c>
      <c r="N2463" s="23">
        <v>-0.37568181818181817</v>
      </c>
      <c r="O2463" s="16">
        <v>16.077000000000002</v>
      </c>
      <c r="P2463" s="15">
        <v>90</v>
      </c>
      <c r="Q2463" s="15">
        <f>IFERROR(Table37[[#This Row],[Total]]/Table37[[#This Row],[Mins]]*Table37[[#This Row],[Adj mins]],0)</f>
        <v>1.9425265907818621</v>
      </c>
      <c r="R2463" s="15">
        <v>2.7</v>
      </c>
      <c r="S2463" s="16">
        <v>80</v>
      </c>
      <c r="T2463" s="17">
        <v>1E-3</v>
      </c>
      <c r="U2463" s="16">
        <v>10</v>
      </c>
      <c r="V2463" s="71">
        <v>3.3</v>
      </c>
      <c r="W2463" s="401" t="str">
        <f>IF(ISNA(MATCH($D2463,'My Squad'!$C$2:$C$16,0)),"","Yes")</f>
        <v/>
      </c>
    </row>
    <row r="2464" spans="1:23" ht="15.75" thickBot="1" x14ac:dyDescent="0.3">
      <c r="A2464" s="577">
        <v>415</v>
      </c>
      <c r="B2464" s="73">
        <v>14</v>
      </c>
      <c r="C2464" s="5" t="s">
        <v>40</v>
      </c>
      <c r="D2464" s="5" t="s">
        <v>175</v>
      </c>
      <c r="E2464" s="70" t="s">
        <v>14</v>
      </c>
      <c r="F2464" s="71">
        <v>5.4</v>
      </c>
      <c r="G2464" s="71">
        <v>0.32800000000000001</v>
      </c>
      <c r="H2464" s="71">
        <v>0.10299999999999999</v>
      </c>
      <c r="I2464" s="71">
        <v>-0.19133333333333336</v>
      </c>
      <c r="J2464" s="71">
        <v>0</v>
      </c>
      <c r="K2464" s="71">
        <v>1.5939999999999999</v>
      </c>
      <c r="L2464" s="71">
        <v>0.10566666666666667</v>
      </c>
      <c r="M2464" s="72">
        <v>1.9393333333333334</v>
      </c>
      <c r="N2464" s="23">
        <v>-1.1234567901234564E-2</v>
      </c>
      <c r="O2464" s="16">
        <v>80.472666666666669</v>
      </c>
      <c r="P2464" s="15">
        <v>90</v>
      </c>
      <c r="Q2464" s="15">
        <f>IFERROR(Table37[[#This Row],[Total]]/Table37[[#This Row],[Mins]]*Table37[[#This Row],[Adj mins]],0)</f>
        <v>2.1689352078138331</v>
      </c>
      <c r="R2464" s="15">
        <v>6.3</v>
      </c>
      <c r="S2464" s="16">
        <v>81</v>
      </c>
      <c r="T2464" s="17">
        <v>1.1000000000000001E-2</v>
      </c>
      <c r="U2464" s="16">
        <v>15</v>
      </c>
      <c r="V2464" s="71">
        <v>2.1</v>
      </c>
      <c r="W2464" s="401" t="str">
        <f>IF(ISNA(MATCH($D2464,'My Squad'!$C$2:$C$16,0)),"","Yes")</f>
        <v/>
      </c>
    </row>
    <row r="2465" spans="1:23" ht="15.75" thickBot="1" x14ac:dyDescent="0.3">
      <c r="A2465" s="577">
        <v>407</v>
      </c>
      <c r="B2465" s="73">
        <v>14</v>
      </c>
      <c r="C2465" s="5" t="s">
        <v>40</v>
      </c>
      <c r="D2465" s="5" t="s">
        <v>189</v>
      </c>
      <c r="E2465" s="70" t="s">
        <v>14</v>
      </c>
      <c r="F2465" s="71">
        <v>4.5</v>
      </c>
      <c r="G2465" s="71">
        <v>0</v>
      </c>
      <c r="H2465" s="71">
        <v>0</v>
      </c>
      <c r="I2465" s="71">
        <v>0</v>
      </c>
      <c r="J2465" s="71">
        <v>0</v>
      </c>
      <c r="K2465" s="71">
        <v>0</v>
      </c>
      <c r="L2465" s="71">
        <v>0</v>
      </c>
      <c r="M2465" s="72">
        <v>0</v>
      </c>
      <c r="N2465" s="23">
        <v>-0.44444444444444442</v>
      </c>
      <c r="O2465" s="16">
        <v>0</v>
      </c>
      <c r="P2465" s="15">
        <v>90</v>
      </c>
      <c r="Q2465" s="15">
        <f>IFERROR(Table37[[#This Row],[Total]]/Table37[[#This Row],[Mins]]*Table37[[#This Row],[Adj mins]],0)</f>
        <v>0</v>
      </c>
      <c r="R2465" s="15">
        <v>0</v>
      </c>
      <c r="S2465" s="16" t="s">
        <v>374</v>
      </c>
      <c r="T2465" s="17">
        <v>0</v>
      </c>
      <c r="U2465" s="16">
        <v>0</v>
      </c>
      <c r="V2465" s="71">
        <v>0</v>
      </c>
      <c r="W2465" s="401" t="str">
        <f>IF(ISNA(MATCH($D2465,'My Squad'!$C$2:$C$16,0)),"","Yes")</f>
        <v/>
      </c>
    </row>
    <row r="2466" spans="1:23" ht="15.75" thickBot="1" x14ac:dyDescent="0.3">
      <c r="A2466" s="577">
        <v>418</v>
      </c>
      <c r="B2466" s="73">
        <v>14</v>
      </c>
      <c r="C2466" s="5" t="s">
        <v>40</v>
      </c>
      <c r="D2466" s="5" t="s">
        <v>86</v>
      </c>
      <c r="E2466" s="70" t="s">
        <v>14</v>
      </c>
      <c r="F2466" s="71">
        <v>5.6</v>
      </c>
      <c r="G2466" s="71">
        <v>6.8000000000000005E-2</v>
      </c>
      <c r="H2466" s="71">
        <v>0.442</v>
      </c>
      <c r="I2466" s="71">
        <v>-0.14166666666666666</v>
      </c>
      <c r="J2466" s="71">
        <v>0</v>
      </c>
      <c r="K2466" s="71">
        <v>1.2876666666666665</v>
      </c>
      <c r="L2466" s="71">
        <v>0.16</v>
      </c>
      <c r="M2466" s="72">
        <v>1.8160000000000001</v>
      </c>
      <c r="N2466" s="23">
        <v>-3.2857142857142849E-2</v>
      </c>
      <c r="O2466" s="16">
        <v>62.826000000000001</v>
      </c>
      <c r="P2466" s="15">
        <v>90</v>
      </c>
      <c r="Q2466" s="15">
        <f>IFERROR(Table37[[#This Row],[Total]]/Table37[[#This Row],[Mins]]*Table37[[#This Row],[Adj mins]],0)</f>
        <v>2.6014707286792094</v>
      </c>
      <c r="R2466" s="15">
        <v>3.1</v>
      </c>
      <c r="S2466" s="16">
        <v>56</v>
      </c>
      <c r="T2466" s="17">
        <v>3.9E-2</v>
      </c>
      <c r="U2466" s="16">
        <v>13</v>
      </c>
      <c r="V2466" s="71">
        <v>2.6</v>
      </c>
      <c r="W2466" s="401" t="str">
        <f>IF(ISNA(MATCH($D2466,'My Squad'!$C$2:$C$16,0)),"","Yes")</f>
        <v/>
      </c>
    </row>
    <row r="2467" spans="1:23" ht="15.75" thickBot="1" x14ac:dyDescent="0.3">
      <c r="A2467" s="577">
        <v>399</v>
      </c>
      <c r="B2467" s="73">
        <v>14</v>
      </c>
      <c r="C2467" s="5" t="s">
        <v>40</v>
      </c>
      <c r="D2467" s="5" t="s">
        <v>269</v>
      </c>
      <c r="E2467" s="70" t="s">
        <v>14</v>
      </c>
      <c r="F2467" s="71">
        <v>4.3</v>
      </c>
      <c r="G2467" s="71">
        <v>0</v>
      </c>
      <c r="H2467" s="71">
        <v>0.42499999999999999</v>
      </c>
      <c r="I2467" s="71">
        <v>-0.15600000000000003</v>
      </c>
      <c r="J2467" s="71">
        <v>0</v>
      </c>
      <c r="K2467" s="71">
        <v>1.3613333333333335</v>
      </c>
      <c r="L2467" s="71">
        <v>0.17166666666666666</v>
      </c>
      <c r="M2467" s="72">
        <v>1.802</v>
      </c>
      <c r="N2467" s="23">
        <v>-4.6046511627906968E-2</v>
      </c>
      <c r="O2467" s="16">
        <v>71.481999999999999</v>
      </c>
      <c r="P2467" s="15">
        <v>90</v>
      </c>
      <c r="Q2467" s="15">
        <f>IFERROR(Table37[[#This Row],[Total]]/Table37[[#This Row],[Mins]]*Table37[[#This Row],[Adj mins]],0)</f>
        <v>2.2688229204554995</v>
      </c>
      <c r="R2467" s="15">
        <v>6.7</v>
      </c>
      <c r="S2467" s="16">
        <v>67</v>
      </c>
      <c r="T2467" s="17">
        <v>2.1000000000000001E-2</v>
      </c>
      <c r="U2467" s="16">
        <v>22</v>
      </c>
      <c r="V2467" s="71">
        <v>2.4</v>
      </c>
      <c r="W2467" s="401" t="str">
        <f>IF(ISNA(MATCH($D2467,'My Squad'!$C$2:$C$16,0)),"","Yes")</f>
        <v/>
      </c>
    </row>
    <row r="2468" spans="1:23" ht="15.75" thickBot="1" x14ac:dyDescent="0.3">
      <c r="A2468" s="577">
        <v>416</v>
      </c>
      <c r="B2468" s="73">
        <v>14</v>
      </c>
      <c r="C2468" s="5" t="s">
        <v>40</v>
      </c>
      <c r="D2468" s="5" t="s">
        <v>349</v>
      </c>
      <c r="E2468" s="70" t="s">
        <v>14</v>
      </c>
      <c r="F2468" s="71">
        <v>4</v>
      </c>
      <c r="G2468" s="71">
        <v>0</v>
      </c>
      <c r="H2468" s="71">
        <v>8.0000000000000002E-3</v>
      </c>
      <c r="I2468" s="71">
        <v>-5.0000000000000001E-3</v>
      </c>
      <c r="J2468" s="71">
        <v>0</v>
      </c>
      <c r="K2468" s="71">
        <v>2.2333333333333334E-2</v>
      </c>
      <c r="L2468" s="71">
        <v>1.6666666666666668E-3</v>
      </c>
      <c r="M2468" s="72">
        <v>2.7E-2</v>
      </c>
      <c r="N2468" s="23">
        <v>-0.49325000000000002</v>
      </c>
      <c r="O2468" s="16">
        <v>1.02</v>
      </c>
      <c r="P2468" s="15">
        <v>90</v>
      </c>
      <c r="Q2468" s="15">
        <f>IFERROR(Table37[[#This Row],[Total]]/Table37[[#This Row],[Mins]]*Table37[[#This Row],[Adj mins]],0)</f>
        <v>2.3823529411764706</v>
      </c>
      <c r="R2468" s="15">
        <v>0</v>
      </c>
      <c r="S2468" s="16">
        <v>0</v>
      </c>
      <c r="T2468" s="17">
        <v>4.0000000000000001E-3</v>
      </c>
      <c r="U2468" s="16">
        <v>0</v>
      </c>
      <c r="V2468" s="71">
        <v>0</v>
      </c>
      <c r="W2468" s="401" t="str">
        <f>IF(ISNA(MATCH($D2468,'My Squad'!$C$2:$C$16,0)),"","Yes")</f>
        <v/>
      </c>
    </row>
    <row r="2469" spans="1:23" ht="15.75" thickBot="1" x14ac:dyDescent="0.3">
      <c r="A2469" s="577">
        <v>404</v>
      </c>
      <c r="B2469" s="73">
        <v>14</v>
      </c>
      <c r="C2469" s="5" t="s">
        <v>40</v>
      </c>
      <c r="D2469" s="5" t="s">
        <v>299</v>
      </c>
      <c r="E2469" s="70" t="s">
        <v>14</v>
      </c>
      <c r="F2469" s="71">
        <v>4.4000000000000004</v>
      </c>
      <c r="G2469" s="71">
        <v>1.2E-2</v>
      </c>
      <c r="H2469" s="71">
        <v>2.1999999999999999E-2</v>
      </c>
      <c r="I2469" s="71">
        <v>-3.9999999999999994E-2</v>
      </c>
      <c r="J2469" s="71">
        <v>0</v>
      </c>
      <c r="K2469" s="71">
        <v>0.38400000000000001</v>
      </c>
      <c r="L2469" s="71">
        <v>2.3666666666666666E-2</v>
      </c>
      <c r="M2469" s="72">
        <v>0.40166666666666667</v>
      </c>
      <c r="N2469" s="23">
        <v>-0.36325757575757572</v>
      </c>
      <c r="O2469" s="16">
        <v>18.781666666666666</v>
      </c>
      <c r="P2469" s="15">
        <v>90</v>
      </c>
      <c r="Q2469" s="15">
        <f>IFERROR(Table37[[#This Row],[Total]]/Table37[[#This Row],[Mins]]*Table37[[#This Row],[Adj mins]],0)</f>
        <v>1.9247493122726063</v>
      </c>
      <c r="R2469" s="15">
        <v>2.2999999999999998</v>
      </c>
      <c r="S2469" s="16">
        <v>35</v>
      </c>
      <c r="T2469" s="17">
        <v>1E-3</v>
      </c>
      <c r="U2469" s="16">
        <v>9</v>
      </c>
      <c r="V2469" s="71">
        <v>1.5</v>
      </c>
      <c r="W2469" s="401" t="str">
        <f>IF(ISNA(MATCH($D2469,'My Squad'!$C$2:$C$16,0)),"","Yes")</f>
        <v/>
      </c>
    </row>
    <row r="2470" spans="1:23" ht="15.75" thickBot="1" x14ac:dyDescent="0.3">
      <c r="A2470" s="577">
        <v>393</v>
      </c>
      <c r="B2470" s="73">
        <v>14</v>
      </c>
      <c r="C2470" s="5" t="s">
        <v>40</v>
      </c>
      <c r="D2470" s="5" t="s">
        <v>350</v>
      </c>
      <c r="E2470" s="70" t="s">
        <v>14</v>
      </c>
      <c r="F2470" s="71">
        <v>4.4000000000000004</v>
      </c>
      <c r="G2470" s="71">
        <v>0</v>
      </c>
      <c r="H2470" s="71">
        <v>0</v>
      </c>
      <c r="I2470" s="71">
        <v>0</v>
      </c>
      <c r="J2470" s="71">
        <v>0</v>
      </c>
      <c r="K2470" s="71">
        <v>0</v>
      </c>
      <c r="L2470" s="71">
        <v>0</v>
      </c>
      <c r="M2470" s="72">
        <v>0</v>
      </c>
      <c r="N2470" s="23">
        <v>-0.45454545454545453</v>
      </c>
      <c r="O2470" s="16">
        <v>0</v>
      </c>
      <c r="P2470" s="15">
        <v>90</v>
      </c>
      <c r="Q2470" s="15">
        <f>IFERROR(Table37[[#This Row],[Total]]/Table37[[#This Row],[Mins]]*Table37[[#This Row],[Adj mins]],0)</f>
        <v>0</v>
      </c>
      <c r="R2470" s="15">
        <v>0</v>
      </c>
      <c r="S2470" s="16" t="s">
        <v>374</v>
      </c>
      <c r="T2470" s="17">
        <v>0</v>
      </c>
      <c r="U2470" s="16">
        <v>0</v>
      </c>
      <c r="V2470" s="71">
        <v>0</v>
      </c>
      <c r="W2470" s="401" t="str">
        <f>IF(ISNA(MATCH($D2470,'My Squad'!$C$2:$C$16,0)),"","Yes")</f>
        <v/>
      </c>
    </row>
    <row r="2471" spans="1:23" ht="15.75" thickBot="1" x14ac:dyDescent="0.3">
      <c r="A2471" s="577">
        <v>409</v>
      </c>
      <c r="B2471" s="73">
        <v>14</v>
      </c>
      <c r="C2471" s="5" t="s">
        <v>40</v>
      </c>
      <c r="D2471" s="5" t="s">
        <v>167</v>
      </c>
      <c r="E2471" s="70" t="s">
        <v>14</v>
      </c>
      <c r="F2471" s="71">
        <v>4.5</v>
      </c>
      <c r="G2471" s="71">
        <v>0</v>
      </c>
      <c r="H2471" s="71">
        <v>3.4000000000000002E-2</v>
      </c>
      <c r="I2471" s="71">
        <v>-5.6999999999999995E-2</v>
      </c>
      <c r="J2471" s="71">
        <v>0</v>
      </c>
      <c r="K2471" s="71">
        <v>0.56066666666666665</v>
      </c>
      <c r="L2471" s="71">
        <v>4.9666666666666665E-2</v>
      </c>
      <c r="M2471" s="72">
        <v>0.58733333333333337</v>
      </c>
      <c r="N2471" s="23">
        <v>-0.31392592592592589</v>
      </c>
      <c r="O2471" s="16">
        <v>26.759333333333334</v>
      </c>
      <c r="P2471" s="15">
        <v>90</v>
      </c>
      <c r="Q2471" s="15">
        <f>IFERROR(Table37[[#This Row],[Total]]/Table37[[#This Row],[Mins]]*Table37[[#This Row],[Adj mins]],0)</f>
        <v>1.9753855352649543</v>
      </c>
      <c r="R2471" s="15">
        <v>5.9</v>
      </c>
      <c r="S2471" s="16">
        <v>59</v>
      </c>
      <c r="T2471" s="17">
        <v>1.9E-2</v>
      </c>
      <c r="U2471" s="16">
        <v>18</v>
      </c>
      <c r="V2471" s="71">
        <v>2</v>
      </c>
      <c r="W2471" s="401" t="str">
        <f>IF(ISNA(MATCH($D2471,'My Squad'!$C$2:$C$16,0)),"","Yes")</f>
        <v/>
      </c>
    </row>
    <row r="2472" spans="1:23" ht="15.75" thickBot="1" x14ac:dyDescent="0.3">
      <c r="A2472" s="577">
        <v>398</v>
      </c>
      <c r="B2472" s="73">
        <v>14</v>
      </c>
      <c r="C2472" s="5" t="s">
        <v>40</v>
      </c>
      <c r="D2472" s="5" t="s">
        <v>76</v>
      </c>
      <c r="E2472" s="70" t="s">
        <v>13</v>
      </c>
      <c r="F2472" s="71">
        <v>7.2</v>
      </c>
      <c r="G2472" s="71">
        <v>0.69166666666666665</v>
      </c>
      <c r="H2472" s="71">
        <v>0.39600000000000002</v>
      </c>
      <c r="I2472" s="71">
        <v>0.12333333333333334</v>
      </c>
      <c r="J2472" s="71">
        <v>0</v>
      </c>
      <c r="K2472" s="71">
        <v>1.54</v>
      </c>
      <c r="L2472" s="71">
        <v>0.17899999999999999</v>
      </c>
      <c r="M2472" s="72">
        <v>2.93</v>
      </c>
      <c r="N2472" s="23">
        <v>0.12916666666666668</v>
      </c>
      <c r="O2472" s="16">
        <v>80.393666666666661</v>
      </c>
      <c r="P2472" s="15">
        <v>90</v>
      </c>
      <c r="Q2472" s="15">
        <f>IFERROR(Table37[[#This Row],[Total]]/Table37[[#This Row],[Mins]]*Table37[[#This Row],[Adj mins]],0)</f>
        <v>3.2801091296578093</v>
      </c>
      <c r="R2472" s="15">
        <v>7.6</v>
      </c>
      <c r="S2472" s="16">
        <v>85</v>
      </c>
      <c r="T2472" s="17">
        <v>9.0999999999999998E-2</v>
      </c>
      <c r="U2472" s="16">
        <v>31</v>
      </c>
      <c r="V2472" s="71">
        <v>3.9</v>
      </c>
      <c r="W2472" s="401" t="str">
        <f>IF(ISNA(MATCH($D2472,'My Squad'!$C$2:$C$16,0)),"","Yes")</f>
        <v/>
      </c>
    </row>
    <row r="2473" spans="1:23" ht="15.75" thickBot="1" x14ac:dyDescent="0.3">
      <c r="A2473" s="577">
        <v>394</v>
      </c>
      <c r="B2473" s="73">
        <v>14</v>
      </c>
      <c r="C2473" s="5" t="s">
        <v>40</v>
      </c>
      <c r="D2473" s="5" t="s">
        <v>141</v>
      </c>
      <c r="E2473" s="70" t="s">
        <v>13</v>
      </c>
      <c r="F2473" s="71">
        <v>6.2</v>
      </c>
      <c r="G2473" s="71">
        <v>0.33500000000000002</v>
      </c>
      <c r="H2473" s="71">
        <v>0.29499999999999998</v>
      </c>
      <c r="I2473" s="71">
        <v>0.12866666666666668</v>
      </c>
      <c r="J2473" s="71">
        <v>0</v>
      </c>
      <c r="K2473" s="71">
        <v>1.6156666666666666</v>
      </c>
      <c r="L2473" s="71">
        <v>0.16366666666666665</v>
      </c>
      <c r="M2473" s="72">
        <v>2.5379999999999998</v>
      </c>
      <c r="N2473" s="23">
        <v>8.6774193548387057E-2</v>
      </c>
      <c r="O2473" s="16">
        <v>83.87566666666666</v>
      </c>
      <c r="P2473" s="15">
        <v>90</v>
      </c>
      <c r="Q2473" s="15">
        <f>IFERROR(Table37[[#This Row],[Total]]/Table37[[#This Row],[Mins]]*Table37[[#This Row],[Adj mins]],0)</f>
        <v>2.7233166552079071</v>
      </c>
      <c r="R2473" s="15">
        <v>8.9</v>
      </c>
      <c r="S2473" s="16">
        <v>89</v>
      </c>
      <c r="T2473" s="17">
        <v>1.8000000000000002E-2</v>
      </c>
      <c r="U2473" s="16">
        <v>23</v>
      </c>
      <c r="V2473" s="71">
        <v>2.6</v>
      </c>
      <c r="W2473" s="401" t="str">
        <f>IF(ISNA(MATCH($D2473,'My Squad'!$C$2:$C$16,0)),"","Yes")</f>
        <v/>
      </c>
    </row>
    <row r="2474" spans="1:23" ht="15.75" thickBot="1" x14ac:dyDescent="0.3">
      <c r="A2474" s="577">
        <v>392</v>
      </c>
      <c r="B2474" s="73">
        <v>14</v>
      </c>
      <c r="C2474" s="5" t="s">
        <v>40</v>
      </c>
      <c r="D2474" s="5" t="s">
        <v>352</v>
      </c>
      <c r="E2474" s="70" t="s">
        <v>13</v>
      </c>
      <c r="F2474" s="71">
        <v>6.5</v>
      </c>
      <c r="G2474" s="71">
        <v>0.71</v>
      </c>
      <c r="H2474" s="71">
        <v>0.23499999999999999</v>
      </c>
      <c r="I2474" s="71">
        <v>8.3333333333333329E-2</v>
      </c>
      <c r="J2474" s="71">
        <v>0</v>
      </c>
      <c r="K2474" s="71">
        <v>1.2126666666666666</v>
      </c>
      <c r="L2474" s="71">
        <v>0.13733333333333334</v>
      </c>
      <c r="M2474" s="72">
        <v>2.3783333333333334</v>
      </c>
      <c r="N2474" s="23">
        <v>5.8205128205128215E-2</v>
      </c>
      <c r="O2474" s="16">
        <v>57.761000000000003</v>
      </c>
      <c r="P2474" s="15">
        <v>90</v>
      </c>
      <c r="Q2474" s="15">
        <f>IFERROR(Table37[[#This Row],[Total]]/Table37[[#This Row],[Mins]]*Table37[[#This Row],[Adj mins]],0)</f>
        <v>3.7057876421807103</v>
      </c>
      <c r="R2474" s="15">
        <v>5.3</v>
      </c>
      <c r="S2474" s="16">
        <v>53</v>
      </c>
      <c r="T2474" s="17">
        <v>3.3000000000000002E-2</v>
      </c>
      <c r="U2474" s="16">
        <v>41</v>
      </c>
      <c r="V2474" s="71">
        <v>4.5999999999999996</v>
      </c>
      <c r="W2474" s="401" t="str">
        <f>IF(ISNA(MATCH($D2474,'My Squad'!$C$2:$C$16,0)),"","Yes")</f>
        <v/>
      </c>
    </row>
    <row r="2475" spans="1:23" ht="15.75" thickBot="1" x14ac:dyDescent="0.3">
      <c r="A2475" s="577">
        <v>402</v>
      </c>
      <c r="B2475" s="73">
        <v>14</v>
      </c>
      <c r="C2475" s="5" t="s">
        <v>40</v>
      </c>
      <c r="D2475" s="5" t="s">
        <v>353</v>
      </c>
      <c r="E2475" s="70" t="s">
        <v>13</v>
      </c>
      <c r="F2475" s="71">
        <v>5.0999999999999996</v>
      </c>
      <c r="G2475" s="71">
        <v>0.13333333333333333</v>
      </c>
      <c r="H2475" s="71">
        <v>0.19700000000000001</v>
      </c>
      <c r="I2475" s="71">
        <v>5.6333333333333332E-2</v>
      </c>
      <c r="J2475" s="71">
        <v>0</v>
      </c>
      <c r="K2475" s="71">
        <v>0.7616666666666666</v>
      </c>
      <c r="L2475" s="71">
        <v>2.2666666666666668E-2</v>
      </c>
      <c r="M2475" s="72">
        <v>1.171</v>
      </c>
      <c r="N2475" s="23">
        <v>-0.16254901960784315</v>
      </c>
      <c r="O2475" s="16">
        <v>36.87466666666667</v>
      </c>
      <c r="P2475" s="15">
        <v>90</v>
      </c>
      <c r="Q2475" s="15">
        <f>IFERROR(Table37[[#This Row],[Total]]/Table37[[#This Row],[Mins]]*Table37[[#This Row],[Adj mins]],0)</f>
        <v>2.8580597338733003</v>
      </c>
      <c r="R2475" s="15">
        <v>5.5</v>
      </c>
      <c r="S2475" s="16">
        <v>55</v>
      </c>
      <c r="T2475" s="17">
        <v>4.0000000000000001E-3</v>
      </c>
      <c r="U2475" s="16">
        <v>19</v>
      </c>
      <c r="V2475" s="71">
        <v>2.1</v>
      </c>
      <c r="W2475" s="401" t="str">
        <f>IF(ISNA(MATCH($D2475,'My Squad'!$C$2:$C$16,0)),"","Yes")</f>
        <v/>
      </c>
    </row>
    <row r="2476" spans="1:23" ht="15.75" thickBot="1" x14ac:dyDescent="0.3">
      <c r="A2476" s="577">
        <v>420</v>
      </c>
      <c r="B2476" s="73">
        <v>14</v>
      </c>
      <c r="C2476" s="5" t="s">
        <v>40</v>
      </c>
      <c r="D2476" s="5" t="s">
        <v>354</v>
      </c>
      <c r="E2476" s="70" t="s">
        <v>13</v>
      </c>
      <c r="F2476" s="71">
        <v>4.8</v>
      </c>
      <c r="G2476" s="71">
        <v>0.16666666666666666</v>
      </c>
      <c r="H2476" s="71">
        <v>0.114</v>
      </c>
      <c r="I2476" s="71">
        <v>4.2333333333333334E-2</v>
      </c>
      <c r="J2476" s="71">
        <v>0</v>
      </c>
      <c r="K2476" s="71">
        <v>0.6376666666666666</v>
      </c>
      <c r="L2476" s="71">
        <v>2.2333333333333334E-2</v>
      </c>
      <c r="M2476" s="72">
        <v>0.98299999999999998</v>
      </c>
      <c r="N2476" s="23">
        <v>-0.21187499999999998</v>
      </c>
      <c r="O2476" s="16">
        <v>29.099666666666668</v>
      </c>
      <c r="P2476" s="15">
        <v>90</v>
      </c>
      <c r="Q2476" s="15">
        <f>IFERROR(Table37[[#This Row],[Total]]/Table37[[#This Row],[Mins]]*Table37[[#This Row],[Adj mins]],0)</f>
        <v>3.040241010779047</v>
      </c>
      <c r="R2476" s="15">
        <v>2.2000000000000002</v>
      </c>
      <c r="S2476" s="16">
        <v>28</v>
      </c>
      <c r="T2476" s="17">
        <v>2E-3</v>
      </c>
      <c r="U2476" s="16">
        <v>10</v>
      </c>
      <c r="V2476" s="71">
        <v>1.4</v>
      </c>
      <c r="W2476" s="401" t="str">
        <f>IF(ISNA(MATCH($D2476,'My Squad'!$C$2:$C$16,0)),"","Yes")</f>
        <v/>
      </c>
    </row>
    <row r="2477" spans="1:23" ht="15.75" thickBot="1" x14ac:dyDescent="0.3">
      <c r="A2477" s="577">
        <v>403</v>
      </c>
      <c r="B2477" s="73">
        <v>14</v>
      </c>
      <c r="C2477" s="5" t="s">
        <v>40</v>
      </c>
      <c r="D2477" s="5" t="s">
        <v>138</v>
      </c>
      <c r="E2477" s="70" t="s">
        <v>13</v>
      </c>
      <c r="F2477" s="71">
        <v>6</v>
      </c>
      <c r="G2477" s="71">
        <v>0.42666666666666669</v>
      </c>
      <c r="H2477" s="71">
        <v>0.16400000000000001</v>
      </c>
      <c r="I2477" s="71">
        <v>9.2999999999999999E-2</v>
      </c>
      <c r="J2477" s="71">
        <v>0</v>
      </c>
      <c r="K2477" s="71">
        <v>1.1476666666666666</v>
      </c>
      <c r="L2477" s="71">
        <v>0.113</v>
      </c>
      <c r="M2477" s="72">
        <v>1.9443333333333332</v>
      </c>
      <c r="N2477" s="23">
        <v>-9.2777777777777928E-3</v>
      </c>
      <c r="O2477" s="16">
        <v>63.344000000000001</v>
      </c>
      <c r="P2477" s="15">
        <v>90</v>
      </c>
      <c r="Q2477" s="15">
        <f>IFERROR(Table37[[#This Row],[Total]]/Table37[[#This Row],[Mins]]*Table37[[#This Row],[Adj mins]],0)</f>
        <v>2.7625347309926744</v>
      </c>
      <c r="R2477" s="15">
        <v>8.3000000000000007</v>
      </c>
      <c r="S2477" s="16">
        <v>83</v>
      </c>
      <c r="T2477" s="17">
        <v>1.4999999999999999E-2</v>
      </c>
      <c r="U2477" s="16">
        <v>23</v>
      </c>
      <c r="V2477" s="71">
        <v>2.6</v>
      </c>
      <c r="W2477" s="401" t="str">
        <f>IF(ISNA(MATCH($D2477,'My Squad'!$C$2:$C$16,0)),"","Yes")</f>
        <v/>
      </c>
    </row>
    <row r="2478" spans="1:23" ht="15.75" thickBot="1" x14ac:dyDescent="0.3">
      <c r="A2478" s="577">
        <v>411</v>
      </c>
      <c r="B2478" s="73">
        <v>14</v>
      </c>
      <c r="C2478" s="5" t="s">
        <v>40</v>
      </c>
      <c r="D2478" s="5" t="s">
        <v>139</v>
      </c>
      <c r="E2478" s="70" t="s">
        <v>13</v>
      </c>
      <c r="F2478" s="71">
        <v>5</v>
      </c>
      <c r="G2478" s="71">
        <v>0.01</v>
      </c>
      <c r="H2478" s="71">
        <v>0.01</v>
      </c>
      <c r="I2478" s="71">
        <v>6.0000000000000001E-3</v>
      </c>
      <c r="J2478" s="71">
        <v>0</v>
      </c>
      <c r="K2478" s="71">
        <v>6.2E-2</v>
      </c>
      <c r="L2478" s="71">
        <v>6.3333333333333332E-3</v>
      </c>
      <c r="M2478" s="72">
        <v>9.4333333333333338E-2</v>
      </c>
      <c r="N2478" s="23">
        <v>-0.38113333333333332</v>
      </c>
      <c r="O2478" s="16">
        <v>2.9233333333333333</v>
      </c>
      <c r="P2478" s="15">
        <v>90</v>
      </c>
      <c r="Q2478" s="15">
        <f>IFERROR(Table37[[#This Row],[Total]]/Table37[[#This Row],[Mins]]*Table37[[#This Row],[Adj mins]],0)</f>
        <v>2.9042189281641959</v>
      </c>
      <c r="R2478" s="15">
        <v>0</v>
      </c>
      <c r="S2478" s="16">
        <v>0</v>
      </c>
      <c r="T2478" s="17">
        <v>0</v>
      </c>
      <c r="U2478" s="16">
        <v>0</v>
      </c>
      <c r="V2478" s="71">
        <v>0</v>
      </c>
      <c r="W2478" s="401" t="str">
        <f>IF(ISNA(MATCH($D2478,'My Squad'!$C$2:$C$16,0)),"","Yes")</f>
        <v/>
      </c>
    </row>
    <row r="2479" spans="1:23" ht="15.75" thickBot="1" x14ac:dyDescent="0.3">
      <c r="A2479" s="577">
        <v>417</v>
      </c>
      <c r="B2479" s="73">
        <v>14</v>
      </c>
      <c r="C2479" s="5" t="s">
        <v>40</v>
      </c>
      <c r="D2479" s="5" t="s">
        <v>659</v>
      </c>
      <c r="E2479" s="70" t="s">
        <v>13</v>
      </c>
      <c r="F2479" s="71">
        <v>5.5</v>
      </c>
      <c r="G2479" s="71">
        <v>0.42833333333333334</v>
      </c>
      <c r="H2479" s="71">
        <v>0.183</v>
      </c>
      <c r="I2479" s="71">
        <v>9.5333333333333339E-2</v>
      </c>
      <c r="J2479" s="71">
        <v>0</v>
      </c>
      <c r="K2479" s="71">
        <v>1.1503333333333332</v>
      </c>
      <c r="L2479" s="71">
        <v>0.16966666666666666</v>
      </c>
      <c r="M2479" s="72">
        <v>2.0266666666666668</v>
      </c>
      <c r="N2479" s="23">
        <v>4.8484848484848797E-3</v>
      </c>
      <c r="O2479" s="16">
        <v>65.129000000000005</v>
      </c>
      <c r="P2479" s="15">
        <v>90</v>
      </c>
      <c r="Q2479" s="15">
        <f>IFERROR(Table37[[#This Row],[Total]]/Table37[[#This Row],[Mins]]*Table37[[#This Row],[Adj mins]],0)</f>
        <v>2.8005957407606443</v>
      </c>
      <c r="R2479" s="15">
        <v>4</v>
      </c>
      <c r="S2479" s="16">
        <v>52</v>
      </c>
      <c r="T2479" s="17">
        <v>3.0000000000000001E-3</v>
      </c>
      <c r="U2479" s="16">
        <v>10</v>
      </c>
      <c r="V2479" s="71">
        <v>1.4</v>
      </c>
      <c r="W2479" s="401" t="str">
        <f>IF(ISNA(MATCH($D2479,'My Squad'!$C$2:$C$16,0)),"","Yes")</f>
        <v/>
      </c>
    </row>
    <row r="2480" spans="1:23" ht="15.75" thickBot="1" x14ac:dyDescent="0.3">
      <c r="A2480" s="577">
        <v>391</v>
      </c>
      <c r="B2480" s="73">
        <v>14</v>
      </c>
      <c r="C2480" s="5" t="s">
        <v>40</v>
      </c>
      <c r="D2480" s="5" t="s">
        <v>121</v>
      </c>
      <c r="E2480" s="70" t="s">
        <v>13</v>
      </c>
      <c r="F2480" s="71">
        <v>5.6</v>
      </c>
      <c r="G2480" s="71">
        <v>2.8333333333333332E-2</v>
      </c>
      <c r="H2480" s="71">
        <v>1.7000000000000001E-2</v>
      </c>
      <c r="I2480" s="71">
        <v>1.0999999999999999E-2</v>
      </c>
      <c r="J2480" s="71">
        <v>0</v>
      </c>
      <c r="K2480" s="71">
        <v>0.11566666666666667</v>
      </c>
      <c r="L2480" s="71">
        <v>5.6666666666666671E-3</v>
      </c>
      <c r="M2480" s="72">
        <v>0.17766666666666667</v>
      </c>
      <c r="N2480" s="23">
        <v>-0.32541666666666669</v>
      </c>
      <c r="O2480" s="16">
        <v>5.5563333333333329</v>
      </c>
      <c r="P2480" s="15">
        <v>90</v>
      </c>
      <c r="Q2480" s="15">
        <f>IFERROR(Table37[[#This Row],[Total]]/Table37[[#This Row],[Mins]]*Table37[[#This Row],[Adj mins]],0)</f>
        <v>2.8777971084048235</v>
      </c>
      <c r="R2480" s="15">
        <v>1.2</v>
      </c>
      <c r="S2480" s="16">
        <v>21</v>
      </c>
      <c r="T2480" s="17">
        <v>4.0000000000000001E-3</v>
      </c>
      <c r="U2480" s="16">
        <v>6</v>
      </c>
      <c r="V2480" s="71">
        <v>1.2</v>
      </c>
      <c r="W2480" s="401" t="str">
        <f>IF(ISNA(MATCH($D2480,'My Squad'!$C$2:$C$16,0)),"","Yes")</f>
        <v/>
      </c>
    </row>
    <row r="2481" spans="1:23" ht="15.75" thickBot="1" x14ac:dyDescent="0.3">
      <c r="A2481" s="577">
        <v>410</v>
      </c>
      <c r="B2481" s="73">
        <v>14</v>
      </c>
      <c r="C2481" s="5" t="s">
        <v>40</v>
      </c>
      <c r="D2481" s="5" t="s">
        <v>355</v>
      </c>
      <c r="E2481" s="70" t="s">
        <v>13</v>
      </c>
      <c r="F2481" s="71">
        <v>4.7</v>
      </c>
      <c r="G2481" s="71">
        <v>0.12333333333333334</v>
      </c>
      <c r="H2481" s="71">
        <v>5.6000000000000001E-2</v>
      </c>
      <c r="I2481" s="71">
        <v>4.1000000000000002E-2</v>
      </c>
      <c r="J2481" s="71">
        <v>0</v>
      </c>
      <c r="K2481" s="71">
        <v>0.48800000000000004</v>
      </c>
      <c r="L2481" s="71">
        <v>3.1333333333333331E-2</v>
      </c>
      <c r="M2481" s="72">
        <v>0.73966666666666669</v>
      </c>
      <c r="N2481" s="23">
        <v>-0.26815602836879432</v>
      </c>
      <c r="O2481" s="16">
        <v>24.118333333333332</v>
      </c>
      <c r="P2481" s="15">
        <v>90</v>
      </c>
      <c r="Q2481" s="15">
        <f>IFERROR(Table37[[#This Row],[Total]]/Table37[[#This Row],[Mins]]*Table37[[#This Row],[Adj mins]],0)</f>
        <v>2.7601409715983696</v>
      </c>
      <c r="R2481" s="15">
        <v>3.7</v>
      </c>
      <c r="S2481" s="16">
        <v>42</v>
      </c>
      <c r="T2481" s="17">
        <v>5.0000000000000001E-3</v>
      </c>
      <c r="U2481" s="16">
        <v>10</v>
      </c>
      <c r="V2481" s="71">
        <v>1.2</v>
      </c>
      <c r="W2481" s="401" t="str">
        <f>IF(ISNA(MATCH($D2481,'My Squad'!$C$2:$C$16,0)),"","Yes")</f>
        <v/>
      </c>
    </row>
    <row r="2482" spans="1:23" ht="15.75" thickBot="1" x14ac:dyDescent="0.3">
      <c r="A2482" s="577">
        <v>401</v>
      </c>
      <c r="B2482" s="73">
        <v>14</v>
      </c>
      <c r="C2482" s="5" t="s">
        <v>40</v>
      </c>
      <c r="D2482" s="5" t="s">
        <v>41</v>
      </c>
      <c r="E2482" s="70" t="s">
        <v>15</v>
      </c>
      <c r="F2482" s="71">
        <v>8.3000000000000007</v>
      </c>
      <c r="G2482" s="71">
        <v>1.4026666666666667</v>
      </c>
      <c r="H2482" s="71">
        <v>0.19800000000000001</v>
      </c>
      <c r="I2482" s="71">
        <v>0</v>
      </c>
      <c r="J2482" s="71">
        <v>0</v>
      </c>
      <c r="K2482" s="71">
        <v>1.6440000000000001</v>
      </c>
      <c r="L2482" s="71">
        <v>0.44366666666666665</v>
      </c>
      <c r="M2482" s="72">
        <v>3.6883333333333335</v>
      </c>
      <c r="N2482" s="23">
        <v>0.20341365461847388</v>
      </c>
      <c r="O2482" s="16">
        <v>79.441999999999993</v>
      </c>
      <c r="P2482" s="15">
        <v>90</v>
      </c>
      <c r="Q2482" s="15">
        <f>IFERROR(Table37[[#This Row],[Total]]/Table37[[#This Row],[Mins]]*Table37[[#This Row],[Adj mins]],0)</f>
        <v>4.1785201782432475</v>
      </c>
      <c r="R2482" s="15">
        <v>6.5</v>
      </c>
      <c r="S2482" s="16">
        <v>84</v>
      </c>
      <c r="T2482" s="17">
        <v>0.126</v>
      </c>
      <c r="U2482" s="16">
        <v>27</v>
      </c>
      <c r="V2482" s="71">
        <v>3.9</v>
      </c>
      <c r="W2482" s="401" t="str">
        <f>IF(ISNA(MATCH($D2482,'My Squad'!$C$2:$C$16,0)),"","Yes")</f>
        <v/>
      </c>
    </row>
    <row r="2483" spans="1:23" ht="15.75" thickBot="1" x14ac:dyDescent="0.3">
      <c r="A2483" s="577">
        <v>421</v>
      </c>
      <c r="B2483" s="73">
        <v>14</v>
      </c>
      <c r="C2483" s="5" t="s">
        <v>40</v>
      </c>
      <c r="D2483" s="5" t="s">
        <v>356</v>
      </c>
      <c r="E2483" s="70" t="s">
        <v>15</v>
      </c>
      <c r="F2483" s="71">
        <v>6.9</v>
      </c>
      <c r="G2483" s="71">
        <v>0.13600000000000001</v>
      </c>
      <c r="H2483" s="71">
        <v>2.1000000000000001E-2</v>
      </c>
      <c r="I2483" s="71">
        <v>0</v>
      </c>
      <c r="J2483" s="71">
        <v>0</v>
      </c>
      <c r="K2483" s="71">
        <v>0.15966666666666668</v>
      </c>
      <c r="L2483" s="71">
        <v>4.9666666666666665E-2</v>
      </c>
      <c r="M2483" s="72">
        <v>0.36633333333333334</v>
      </c>
      <c r="N2483" s="23">
        <v>-0.23676328502415456</v>
      </c>
      <c r="O2483" s="16">
        <v>8.2273333333333341</v>
      </c>
      <c r="P2483" s="15">
        <v>90</v>
      </c>
      <c r="Q2483" s="15">
        <f>IFERROR(Table37[[#This Row],[Total]]/Table37[[#This Row],[Mins]]*Table37[[#This Row],[Adj mins]],0)</f>
        <v>4.0073737946681796</v>
      </c>
      <c r="R2483" s="15">
        <v>0</v>
      </c>
      <c r="S2483" s="16" t="s">
        <v>374</v>
      </c>
      <c r="T2483" s="17">
        <v>0</v>
      </c>
      <c r="U2483" s="16">
        <v>0</v>
      </c>
      <c r="V2483" s="71">
        <v>0</v>
      </c>
      <c r="W2483" s="401" t="str">
        <f>IF(ISNA(MATCH($D2483,'My Squad'!$C$2:$C$16,0)),"","Yes")</f>
        <v/>
      </c>
    </row>
    <row r="2484" spans="1:23" ht="15.75" thickBot="1" x14ac:dyDescent="0.3">
      <c r="A2484" s="577">
        <v>590</v>
      </c>
      <c r="B2484" s="73">
        <v>14</v>
      </c>
      <c r="C2484" s="5" t="s">
        <v>40</v>
      </c>
      <c r="D2484" s="5" t="s">
        <v>1067</v>
      </c>
      <c r="E2484" s="70" t="s">
        <v>15</v>
      </c>
      <c r="F2484" s="71">
        <v>5</v>
      </c>
      <c r="G2484" s="71">
        <v>1.3333333333333333E-3</v>
      </c>
      <c r="H2484" s="71">
        <v>0</v>
      </c>
      <c r="I2484" s="71">
        <v>0</v>
      </c>
      <c r="J2484" s="71">
        <v>0</v>
      </c>
      <c r="K2484" s="71">
        <v>6.3333333333333332E-3</v>
      </c>
      <c r="L2484" s="71">
        <v>6.6666666666666664E-4</v>
      </c>
      <c r="M2484" s="72">
        <v>8.3333333333333332E-3</v>
      </c>
      <c r="N2484" s="23">
        <v>-0.39833333333333332</v>
      </c>
      <c r="O2484" s="16">
        <v>0.33</v>
      </c>
      <c r="P2484" s="15">
        <v>90</v>
      </c>
      <c r="Q2484" s="15">
        <f>IFERROR(Table37[[#This Row],[Total]]/Table37[[#This Row],[Mins]]*Table37[[#This Row],[Adj mins]],0)</f>
        <v>2.2727272727272725</v>
      </c>
      <c r="R2484" s="15">
        <v>0.1</v>
      </c>
      <c r="S2484" s="16">
        <v>4</v>
      </c>
      <c r="T2484" s="17">
        <v>2E-3</v>
      </c>
      <c r="U2484" s="16">
        <v>3</v>
      </c>
      <c r="V2484" s="71">
        <v>1</v>
      </c>
      <c r="W2484" s="401" t="str">
        <f>IF(ISNA(MATCH($D2484,'My Squad'!$C$2:$C$16,0)),"","Yes")</f>
        <v/>
      </c>
    </row>
    <row r="2485" spans="1:23" ht="15.75" thickBot="1" x14ac:dyDescent="0.3">
      <c r="A2485" s="577">
        <v>443</v>
      </c>
      <c r="B2485" s="73">
        <v>14</v>
      </c>
      <c r="C2485" s="5" t="s">
        <v>82</v>
      </c>
      <c r="D2485" s="5" t="s">
        <v>547</v>
      </c>
      <c r="E2485" s="70" t="s">
        <v>16</v>
      </c>
      <c r="F2485" s="71">
        <v>4.5999999999999996</v>
      </c>
      <c r="G2485" s="71">
        <v>0</v>
      </c>
      <c r="H2485" s="71">
        <v>1.2E-2</v>
      </c>
      <c r="I2485" s="71">
        <v>-0.59200000000000008</v>
      </c>
      <c r="J2485" s="71">
        <v>1.3313333333333333</v>
      </c>
      <c r="K2485" s="71">
        <v>1.9026666666666667</v>
      </c>
      <c r="L2485" s="71">
        <v>0.14033333333333334</v>
      </c>
      <c r="M2485" s="72">
        <v>2.7943333333333333</v>
      </c>
      <c r="N2485" s="23">
        <v>0.17268115942028986</v>
      </c>
      <c r="O2485" s="16">
        <v>85.251999999999995</v>
      </c>
      <c r="P2485" s="15">
        <v>90</v>
      </c>
      <c r="Q2485" s="15">
        <f>IFERROR(Table37[[#This Row],[Total]]/Table37[[#This Row],[Mins]]*Table37[[#This Row],[Adj mins]],0)</f>
        <v>2.9499601182376955</v>
      </c>
      <c r="R2485" s="15">
        <v>9</v>
      </c>
      <c r="S2485" s="16">
        <v>90</v>
      </c>
      <c r="T2485" s="17">
        <v>4.7E-2</v>
      </c>
      <c r="U2485" s="16">
        <v>42</v>
      </c>
      <c r="V2485" s="71">
        <v>4.7</v>
      </c>
      <c r="W2485" s="401" t="str">
        <f>IF(ISNA(MATCH($D2485,'My Squad'!$C$2:$C$16,0)),"","Yes")</f>
        <v/>
      </c>
    </row>
    <row r="2486" spans="1:23" ht="15.75" thickBot="1" x14ac:dyDescent="0.3">
      <c r="A2486" s="577">
        <v>427</v>
      </c>
      <c r="B2486" s="73">
        <v>14</v>
      </c>
      <c r="C2486" s="5" t="s">
        <v>82</v>
      </c>
      <c r="D2486" s="5" t="s">
        <v>1534</v>
      </c>
      <c r="E2486" s="70" t="s">
        <v>16</v>
      </c>
      <c r="F2486" s="71">
        <v>4.3</v>
      </c>
      <c r="G2486" s="71">
        <v>0</v>
      </c>
      <c r="H2486" s="71">
        <v>0</v>
      </c>
      <c r="I2486" s="71">
        <v>-2.7E-2</v>
      </c>
      <c r="J2486" s="71">
        <v>6.8666666666666668E-2</v>
      </c>
      <c r="K2486" s="71">
        <v>0.104</v>
      </c>
      <c r="L2486" s="71">
        <v>8.9999999999999993E-3</v>
      </c>
      <c r="M2486" s="72">
        <v>0.15466666666666667</v>
      </c>
      <c r="N2486" s="23">
        <v>-0.42914728682170544</v>
      </c>
      <c r="O2486" s="16">
        <v>4.47</v>
      </c>
      <c r="P2486" s="15">
        <v>90</v>
      </c>
      <c r="Q2486" s="15">
        <f>IFERROR(Table37[[#This Row],[Total]]/Table37[[#This Row],[Mins]]*Table37[[#This Row],[Adj mins]],0)</f>
        <v>3.114093959731544</v>
      </c>
      <c r="R2486" s="15">
        <v>0</v>
      </c>
      <c r="S2486" s="16">
        <v>0</v>
      </c>
      <c r="T2486" s="17">
        <v>2E-3</v>
      </c>
      <c r="U2486" s="16">
        <v>0</v>
      </c>
      <c r="V2486" s="71">
        <v>0</v>
      </c>
      <c r="W2486" s="401" t="str">
        <f>IF(ISNA(MATCH($D2486,'My Squad'!$C$2:$C$16,0)),"","Yes")</f>
        <v/>
      </c>
    </row>
    <row r="2487" spans="1:23" ht="15.75" thickBot="1" x14ac:dyDescent="0.3">
      <c r="A2487" s="577">
        <v>26</v>
      </c>
      <c r="B2487" s="73">
        <v>14</v>
      </c>
      <c r="C2487" s="5" t="s">
        <v>82</v>
      </c>
      <c r="D2487" s="5" t="s">
        <v>256</v>
      </c>
      <c r="E2487" s="70" t="s">
        <v>14</v>
      </c>
      <c r="F2487" s="71">
        <v>4.4000000000000004</v>
      </c>
      <c r="G2487" s="71">
        <v>8.7999999999999995E-2</v>
      </c>
      <c r="H2487" s="71">
        <v>0.14399999999999999</v>
      </c>
      <c r="I2487" s="71">
        <v>-0.44433333333333336</v>
      </c>
      <c r="J2487" s="71">
        <v>0</v>
      </c>
      <c r="K2487" s="71">
        <v>1.2293333333333334</v>
      </c>
      <c r="L2487" s="71">
        <v>5.4666666666666669E-2</v>
      </c>
      <c r="M2487" s="72">
        <v>1.0716666666666668</v>
      </c>
      <c r="N2487" s="23">
        <v>-0.21098484848484844</v>
      </c>
      <c r="O2487" s="16">
        <v>63.468666666666664</v>
      </c>
      <c r="P2487" s="15">
        <v>90</v>
      </c>
      <c r="Q2487" s="15">
        <f>IFERROR(Table37[[#This Row],[Total]]/Table37[[#This Row],[Mins]]*Table37[[#This Row],[Adj mins]],0)</f>
        <v>1.5196474901001022</v>
      </c>
      <c r="R2487" s="15">
        <v>4.8</v>
      </c>
      <c r="S2487" s="16">
        <v>73</v>
      </c>
      <c r="T2487" s="17">
        <v>6.0000000000000001E-3</v>
      </c>
      <c r="U2487" s="16">
        <v>17</v>
      </c>
      <c r="V2487" s="71">
        <v>2.8</v>
      </c>
      <c r="W2487" s="401" t="str">
        <f>IF(ISNA(MATCH($D2487,'My Squad'!$C$2:$C$16,0)),"","Yes")</f>
        <v/>
      </c>
    </row>
    <row r="2488" spans="1:23" ht="15.75" thickBot="1" x14ac:dyDescent="0.3">
      <c r="A2488" s="577">
        <v>440</v>
      </c>
      <c r="B2488" s="73">
        <v>14</v>
      </c>
      <c r="C2488" s="5" t="s">
        <v>82</v>
      </c>
      <c r="D2488" s="5" t="s">
        <v>357</v>
      </c>
      <c r="E2488" s="70" t="s">
        <v>14</v>
      </c>
      <c r="F2488" s="71">
        <v>4.3</v>
      </c>
      <c r="G2488" s="71">
        <v>2E-3</v>
      </c>
      <c r="H2488" s="71">
        <v>2E-3</v>
      </c>
      <c r="I2488" s="71">
        <v>-2.6666666666666661E-3</v>
      </c>
      <c r="J2488" s="71">
        <v>0</v>
      </c>
      <c r="K2488" s="71">
        <v>2.8999999999999998E-2</v>
      </c>
      <c r="L2488" s="71">
        <v>1E-3</v>
      </c>
      <c r="M2488" s="72">
        <v>3.1333333333333331E-2</v>
      </c>
      <c r="N2488" s="23">
        <v>-0.45782945736434111</v>
      </c>
      <c r="O2488" s="16">
        <v>1.56</v>
      </c>
      <c r="P2488" s="15">
        <v>90</v>
      </c>
      <c r="Q2488" s="15">
        <f>IFERROR(Table37[[#This Row],[Total]]/Table37[[#This Row],[Mins]]*Table37[[#This Row],[Adj mins]],0)</f>
        <v>1.8076923076923075</v>
      </c>
      <c r="R2488" s="15">
        <v>0</v>
      </c>
      <c r="S2488" s="16">
        <v>0</v>
      </c>
      <c r="T2488" s="17">
        <v>1E-3</v>
      </c>
      <c r="U2488" s="16">
        <v>0</v>
      </c>
      <c r="V2488" s="71">
        <v>0</v>
      </c>
      <c r="W2488" s="401" t="str">
        <f>IF(ISNA(MATCH($D2488,'My Squad'!$C$2:$C$16,0)),"","Yes")</f>
        <v/>
      </c>
    </row>
    <row r="2489" spans="1:23" ht="15.75" thickBot="1" x14ac:dyDescent="0.3">
      <c r="A2489" s="577">
        <v>573</v>
      </c>
      <c r="B2489" s="73">
        <v>14</v>
      </c>
      <c r="C2489" s="5" t="s">
        <v>82</v>
      </c>
      <c r="D2489" s="5" t="s">
        <v>660</v>
      </c>
      <c r="E2489" s="70" t="s">
        <v>14</v>
      </c>
      <c r="F2489" s="71">
        <v>4.5</v>
      </c>
      <c r="G2489" s="71">
        <v>0.25800000000000001</v>
      </c>
      <c r="H2489" s="71">
        <v>6.7000000000000004E-2</v>
      </c>
      <c r="I2489" s="71">
        <v>-0.58899999999999997</v>
      </c>
      <c r="J2489" s="71">
        <v>0</v>
      </c>
      <c r="K2489" s="71">
        <v>1.7410000000000001</v>
      </c>
      <c r="L2489" s="71">
        <v>3.7333333333333336E-2</v>
      </c>
      <c r="M2489" s="72">
        <v>1.5143333333333333</v>
      </c>
      <c r="N2489" s="23">
        <v>-0.10792592592592593</v>
      </c>
      <c r="O2489" s="16">
        <v>85.001000000000005</v>
      </c>
      <c r="P2489" s="15">
        <v>90</v>
      </c>
      <c r="Q2489" s="15">
        <f>IFERROR(Table37[[#This Row],[Total]]/Table37[[#This Row],[Mins]]*Table37[[#This Row],[Adj mins]],0)</f>
        <v>1.603392901259985</v>
      </c>
      <c r="R2489" s="15">
        <v>8</v>
      </c>
      <c r="S2489" s="16">
        <v>90</v>
      </c>
      <c r="T2489" s="17">
        <v>0.01</v>
      </c>
      <c r="U2489" s="16">
        <v>29</v>
      </c>
      <c r="V2489" s="71">
        <v>3.6</v>
      </c>
      <c r="W2489" s="401" t="str">
        <f>IF(ISNA(MATCH($D2489,'My Squad'!$C$2:$C$16,0)),"","Yes")</f>
        <v/>
      </c>
    </row>
    <row r="2490" spans="1:23" ht="15.75" thickBot="1" x14ac:dyDescent="0.3">
      <c r="A2490" s="577">
        <v>444</v>
      </c>
      <c r="B2490" s="73">
        <v>14</v>
      </c>
      <c r="C2490" s="5" t="s">
        <v>82</v>
      </c>
      <c r="D2490" s="5" t="s">
        <v>190</v>
      </c>
      <c r="E2490" s="70" t="s">
        <v>14</v>
      </c>
      <c r="F2490" s="71">
        <v>4.3</v>
      </c>
      <c r="G2490" s="71">
        <v>2.8000000000000001E-2</v>
      </c>
      <c r="H2490" s="71">
        <v>1.7999999999999999E-2</v>
      </c>
      <c r="I2490" s="71">
        <v>-4.766666666666667E-2</v>
      </c>
      <c r="J2490" s="71">
        <v>0</v>
      </c>
      <c r="K2490" s="71">
        <v>0.185</v>
      </c>
      <c r="L2490" s="71">
        <v>8.0000000000000002E-3</v>
      </c>
      <c r="M2490" s="72">
        <v>0.19133333333333333</v>
      </c>
      <c r="N2490" s="23">
        <v>-0.42062015503875971</v>
      </c>
      <c r="O2490" s="16">
        <v>9.4896666666666665</v>
      </c>
      <c r="P2490" s="15">
        <v>90</v>
      </c>
      <c r="Q2490" s="15">
        <f>IFERROR(Table37[[#This Row],[Total]]/Table37[[#This Row],[Mins]]*Table37[[#This Row],[Adj mins]],0)</f>
        <v>1.8146053602163756</v>
      </c>
      <c r="R2490" s="15">
        <v>0.4</v>
      </c>
      <c r="S2490" s="16">
        <v>37</v>
      </c>
      <c r="T2490" s="17">
        <v>1E-3</v>
      </c>
      <c r="U2490" s="16">
        <v>1</v>
      </c>
      <c r="V2490" s="71">
        <v>1</v>
      </c>
      <c r="W2490" s="401" t="str">
        <f>IF(ISNA(MATCH($D2490,'My Squad'!$C$2:$C$16,0)),"","Yes")</f>
        <v/>
      </c>
    </row>
    <row r="2491" spans="1:23" ht="15.75" thickBot="1" x14ac:dyDescent="0.3">
      <c r="A2491" s="577">
        <v>436</v>
      </c>
      <c r="B2491" s="73">
        <v>14</v>
      </c>
      <c r="C2491" s="5" t="s">
        <v>82</v>
      </c>
      <c r="D2491" s="5" t="s">
        <v>150</v>
      </c>
      <c r="E2491" s="70" t="s">
        <v>14</v>
      </c>
      <c r="F2491" s="71">
        <v>4.5</v>
      </c>
      <c r="G2491" s="71">
        <v>7.5999999999999998E-2</v>
      </c>
      <c r="H2491" s="71">
        <v>9.8000000000000004E-2</v>
      </c>
      <c r="I2491" s="71">
        <v>-0.57633333333333336</v>
      </c>
      <c r="J2491" s="71">
        <v>0</v>
      </c>
      <c r="K2491" s="71">
        <v>1.6943333333333332</v>
      </c>
      <c r="L2491" s="71">
        <v>3.4666666666666665E-2</v>
      </c>
      <c r="M2491" s="72">
        <v>1.3266666666666667</v>
      </c>
      <c r="N2491" s="23">
        <v>-0.14962962962962964</v>
      </c>
      <c r="O2491" s="16">
        <v>84.324333333333328</v>
      </c>
      <c r="P2491" s="15">
        <v>90</v>
      </c>
      <c r="Q2491" s="15">
        <f>IFERROR(Table37[[#This Row],[Total]]/Table37[[#This Row],[Mins]]*Table37[[#This Row],[Adj mins]],0)</f>
        <v>1.4159613871836125</v>
      </c>
      <c r="R2491" s="15">
        <v>9</v>
      </c>
      <c r="S2491" s="16">
        <v>90</v>
      </c>
      <c r="T2491" s="17">
        <v>0.01</v>
      </c>
      <c r="U2491" s="16">
        <v>31</v>
      </c>
      <c r="V2491" s="71">
        <v>3.4</v>
      </c>
      <c r="W2491" s="401" t="str">
        <f>IF(ISNA(MATCH($D2491,'My Squad'!$C$2:$C$16,0)),"","Yes")</f>
        <v/>
      </c>
    </row>
    <row r="2492" spans="1:23" ht="15.75" thickBot="1" x14ac:dyDescent="0.3">
      <c r="A2492" s="577">
        <v>437</v>
      </c>
      <c r="B2492" s="73">
        <v>14</v>
      </c>
      <c r="C2492" s="5" t="s">
        <v>82</v>
      </c>
      <c r="D2492" s="5" t="s">
        <v>246</v>
      </c>
      <c r="E2492" s="70" t="s">
        <v>14</v>
      </c>
      <c r="F2492" s="71">
        <v>4.4000000000000004</v>
      </c>
      <c r="G2492" s="71">
        <v>6.4000000000000001E-2</v>
      </c>
      <c r="H2492" s="71">
        <v>2.5000000000000001E-2</v>
      </c>
      <c r="I2492" s="71">
        <v>-0.14933333333333332</v>
      </c>
      <c r="J2492" s="71">
        <v>0</v>
      </c>
      <c r="K2492" s="71">
        <v>0.377</v>
      </c>
      <c r="L2492" s="71">
        <v>1.4666666666666666E-2</v>
      </c>
      <c r="M2492" s="72">
        <v>0.33133333333333331</v>
      </c>
      <c r="N2492" s="23">
        <v>-0.37924242424242421</v>
      </c>
      <c r="O2492" s="16">
        <v>20.091999999999999</v>
      </c>
      <c r="P2492" s="15">
        <v>90</v>
      </c>
      <c r="Q2492" s="15">
        <f>IFERROR(Table37[[#This Row],[Total]]/Table37[[#This Row],[Mins]]*Table37[[#This Row],[Adj mins]],0)</f>
        <v>1.4841728050965559</v>
      </c>
      <c r="R2492" s="15">
        <v>4.2</v>
      </c>
      <c r="S2492" s="16">
        <v>42</v>
      </c>
      <c r="T2492" s="17">
        <v>4.0000000000000001E-3</v>
      </c>
      <c r="U2492" s="16">
        <v>13</v>
      </c>
      <c r="V2492" s="71">
        <v>1.4</v>
      </c>
      <c r="W2492" s="401" t="str">
        <f>IF(ISNA(MATCH($D2492,'My Squad'!$C$2:$C$16,0)),"","Yes")</f>
        <v/>
      </c>
    </row>
    <row r="2493" spans="1:23" ht="15.75" thickBot="1" x14ac:dyDescent="0.3">
      <c r="A2493" s="577">
        <v>422</v>
      </c>
      <c r="B2493" s="73">
        <v>14</v>
      </c>
      <c r="C2493" s="5" t="s">
        <v>82</v>
      </c>
      <c r="D2493" s="5" t="s">
        <v>225</v>
      </c>
      <c r="E2493" s="70" t="s">
        <v>14</v>
      </c>
      <c r="F2493" s="71">
        <v>4.5</v>
      </c>
      <c r="G2493" s="71">
        <v>6.4000000000000001E-2</v>
      </c>
      <c r="H2493" s="71">
        <v>0.114</v>
      </c>
      <c r="I2493" s="71">
        <v>-0.59433333333333338</v>
      </c>
      <c r="J2493" s="71">
        <v>0</v>
      </c>
      <c r="K2493" s="71">
        <v>1.7390000000000001</v>
      </c>
      <c r="L2493" s="71">
        <v>7.5333333333333335E-2</v>
      </c>
      <c r="M2493" s="72">
        <v>1.3979999999999999</v>
      </c>
      <c r="N2493" s="23">
        <v>-0.1337777777777778</v>
      </c>
      <c r="O2493" s="16">
        <v>86.165666666666667</v>
      </c>
      <c r="P2493" s="15">
        <v>90</v>
      </c>
      <c r="Q2493" s="15">
        <f>IFERROR(Table37[[#This Row],[Total]]/Table37[[#This Row],[Mins]]*Table37[[#This Row],[Adj mins]],0)</f>
        <v>1.4602103699462663</v>
      </c>
      <c r="R2493" s="15">
        <v>8.6</v>
      </c>
      <c r="S2493" s="16">
        <v>86</v>
      </c>
      <c r="T2493" s="17">
        <v>7.0999999999999994E-2</v>
      </c>
      <c r="U2493" s="16">
        <v>32</v>
      </c>
      <c r="V2493" s="71">
        <v>3.6</v>
      </c>
      <c r="W2493" s="401" t="str">
        <f>IF(ISNA(MATCH($D2493,'My Squad'!$C$2:$C$16,0)),"","Yes")</f>
        <v/>
      </c>
    </row>
    <row r="2494" spans="1:23" ht="15.75" thickBot="1" x14ac:dyDescent="0.3">
      <c r="A2494" s="577">
        <v>425</v>
      </c>
      <c r="B2494" s="73">
        <v>14</v>
      </c>
      <c r="C2494" s="5" t="s">
        <v>82</v>
      </c>
      <c r="D2494" s="5" t="s">
        <v>358</v>
      </c>
      <c r="E2494" s="70" t="s">
        <v>14</v>
      </c>
      <c r="F2494" s="71">
        <v>4.3</v>
      </c>
      <c r="G2494" s="71">
        <v>1.7999999999999999E-2</v>
      </c>
      <c r="H2494" s="71">
        <v>6.0000000000000001E-3</v>
      </c>
      <c r="I2494" s="71">
        <v>-6.3333333333333325E-2</v>
      </c>
      <c r="J2494" s="71">
        <v>0</v>
      </c>
      <c r="K2494" s="71">
        <v>0.17433333333333334</v>
      </c>
      <c r="L2494" s="71">
        <v>5.3333333333333332E-3</v>
      </c>
      <c r="M2494" s="72">
        <v>0.14033333333333334</v>
      </c>
      <c r="N2494" s="23">
        <v>-0.43248062015503874</v>
      </c>
      <c r="O2494" s="16">
        <v>8.73</v>
      </c>
      <c r="P2494" s="15">
        <v>90</v>
      </c>
      <c r="Q2494" s="15">
        <f>IFERROR(Table37[[#This Row],[Total]]/Table37[[#This Row],[Mins]]*Table37[[#This Row],[Adj mins]],0)</f>
        <v>1.4467353951890034</v>
      </c>
      <c r="R2494" s="15">
        <v>1</v>
      </c>
      <c r="S2494" s="16">
        <v>46</v>
      </c>
      <c r="T2494" s="17">
        <v>1E-3</v>
      </c>
      <c r="U2494" s="16">
        <v>3</v>
      </c>
      <c r="V2494" s="71">
        <v>1.5</v>
      </c>
      <c r="W2494" s="401" t="str">
        <f>IF(ISNA(MATCH($D2494,'My Squad'!$C$2:$C$16,0)),"","Yes")</f>
        <v/>
      </c>
    </row>
    <row r="2495" spans="1:23" ht="15.75" thickBot="1" x14ac:dyDescent="0.3">
      <c r="A2495" s="577">
        <v>531</v>
      </c>
      <c r="B2495" s="73">
        <v>14</v>
      </c>
      <c r="C2495" s="5" t="s">
        <v>82</v>
      </c>
      <c r="D2495" s="5" t="s">
        <v>59</v>
      </c>
      <c r="E2495" s="70" t="s">
        <v>13</v>
      </c>
      <c r="F2495" s="71">
        <v>6.2</v>
      </c>
      <c r="G2495" s="71">
        <v>0.18</v>
      </c>
      <c r="H2495" s="71">
        <v>0.214</v>
      </c>
      <c r="I2495" s="71">
        <v>5.3333333333333337E-2</v>
      </c>
      <c r="J2495" s="71">
        <v>0</v>
      </c>
      <c r="K2495" s="71">
        <v>1.2696666666666667</v>
      </c>
      <c r="L2495" s="71">
        <v>5.2333333333333336E-2</v>
      </c>
      <c r="M2495" s="72">
        <v>1.7693333333333334</v>
      </c>
      <c r="N2495" s="23">
        <v>-3.72043010752688E-2</v>
      </c>
      <c r="O2495" s="16">
        <v>61.287999999999997</v>
      </c>
      <c r="P2495" s="15">
        <v>90</v>
      </c>
      <c r="Q2495" s="15">
        <f>IFERROR(Table37[[#This Row],[Total]]/Table37[[#This Row],[Mins]]*Table37[[#This Row],[Adj mins]],0)</f>
        <v>2.5982247748335729</v>
      </c>
      <c r="R2495" s="15">
        <v>3.4000000000000004</v>
      </c>
      <c r="S2495" s="16">
        <v>72</v>
      </c>
      <c r="T2495" s="17">
        <v>6.0000000000000001E-3</v>
      </c>
      <c r="U2495" s="16">
        <v>6</v>
      </c>
      <c r="V2495" s="71">
        <v>1.2</v>
      </c>
      <c r="W2495" s="401" t="str">
        <f>IF(ISNA(MATCH($D2495,'My Squad'!$C$2:$C$16,0)),"","Yes")</f>
        <v/>
      </c>
    </row>
    <row r="2496" spans="1:23" ht="15.75" thickBot="1" x14ac:dyDescent="0.3">
      <c r="A2496" s="577">
        <v>432</v>
      </c>
      <c r="B2496" s="73">
        <v>14</v>
      </c>
      <c r="C2496" s="5" t="s">
        <v>82</v>
      </c>
      <c r="D2496" s="5" t="s">
        <v>122</v>
      </c>
      <c r="E2496" s="70" t="s">
        <v>13</v>
      </c>
      <c r="F2496" s="71">
        <v>5.2</v>
      </c>
      <c r="G2496" s="71">
        <v>0.18833333333333332</v>
      </c>
      <c r="H2496" s="71">
        <v>0.20899999999999999</v>
      </c>
      <c r="I2496" s="71">
        <v>5.4333333333333331E-2</v>
      </c>
      <c r="J2496" s="71">
        <v>0</v>
      </c>
      <c r="K2496" s="71">
        <v>1.2843333333333333</v>
      </c>
      <c r="L2496" s="71">
        <v>2.9333333333333333E-2</v>
      </c>
      <c r="M2496" s="72">
        <v>1.7653333333333334</v>
      </c>
      <c r="N2496" s="23">
        <v>-4.5128205128205111E-2</v>
      </c>
      <c r="O2496" s="16">
        <v>59.75</v>
      </c>
      <c r="P2496" s="15">
        <v>90</v>
      </c>
      <c r="Q2496" s="15">
        <f>IFERROR(Table37[[#This Row],[Total]]/Table37[[#This Row],[Mins]]*Table37[[#This Row],[Adj mins]],0)</f>
        <v>2.6590794979079497</v>
      </c>
      <c r="R2496" s="15">
        <v>5.5</v>
      </c>
      <c r="S2496" s="16">
        <v>55</v>
      </c>
      <c r="T2496" s="17">
        <v>9.0000000000000011E-3</v>
      </c>
      <c r="U2496" s="16">
        <v>17</v>
      </c>
      <c r="V2496" s="71">
        <v>1.9</v>
      </c>
      <c r="W2496" s="401" t="str">
        <f>IF(ISNA(MATCH($D2496,'My Squad'!$C$2:$C$16,0)),"","Yes")</f>
        <v/>
      </c>
    </row>
    <row r="2497" spans="1:23" ht="15.75" thickBot="1" x14ac:dyDescent="0.3">
      <c r="A2497" s="577">
        <v>434</v>
      </c>
      <c r="B2497" s="73">
        <v>14</v>
      </c>
      <c r="C2497" s="5" t="s">
        <v>82</v>
      </c>
      <c r="D2497" s="5" t="s">
        <v>255</v>
      </c>
      <c r="E2497" s="70" t="s">
        <v>13</v>
      </c>
      <c r="F2497" s="71">
        <v>5.4</v>
      </c>
      <c r="G2497" s="71">
        <v>0.27833333333333332</v>
      </c>
      <c r="H2497" s="71">
        <v>0.252</v>
      </c>
      <c r="I2497" s="71">
        <v>6.3666666666666663E-2</v>
      </c>
      <c r="J2497" s="71">
        <v>0</v>
      </c>
      <c r="K2497" s="71">
        <v>1.6183333333333334</v>
      </c>
      <c r="L2497" s="71">
        <v>5.0333333333333334E-2</v>
      </c>
      <c r="M2497" s="72">
        <v>2.2626666666666666</v>
      </c>
      <c r="N2497" s="23">
        <v>4.8641975308641963E-2</v>
      </c>
      <c r="O2497" s="16">
        <v>75.186333333333337</v>
      </c>
      <c r="P2497" s="15">
        <v>90</v>
      </c>
      <c r="Q2497" s="15">
        <f>IFERROR(Table37[[#This Row],[Total]]/Table37[[#This Row],[Mins]]*Table37[[#This Row],[Adj mins]],0)</f>
        <v>2.7084709543844401</v>
      </c>
      <c r="R2497" s="15">
        <v>7.1</v>
      </c>
      <c r="S2497" s="16">
        <v>71</v>
      </c>
      <c r="T2497" s="17">
        <v>0.02</v>
      </c>
      <c r="U2497" s="16">
        <v>27</v>
      </c>
      <c r="V2497" s="71">
        <v>3</v>
      </c>
      <c r="W2497" s="401" t="str">
        <f>IF(ISNA(MATCH($D2497,'My Squad'!$C$2:$C$16,0)),"","Yes")</f>
        <v/>
      </c>
    </row>
    <row r="2498" spans="1:23" ht="15.75" thickBot="1" x14ac:dyDescent="0.3">
      <c r="A2498" s="577">
        <v>423</v>
      </c>
      <c r="B2498" s="73">
        <v>14</v>
      </c>
      <c r="C2498" s="5" t="s">
        <v>82</v>
      </c>
      <c r="D2498" s="5" t="s">
        <v>351</v>
      </c>
      <c r="E2498" s="70" t="s">
        <v>13</v>
      </c>
      <c r="F2498" s="71">
        <v>5</v>
      </c>
      <c r="G2498" s="71">
        <v>0.23833333333333334</v>
      </c>
      <c r="H2498" s="71">
        <v>0.19500000000000001</v>
      </c>
      <c r="I2498" s="71">
        <v>5.8000000000000003E-2</v>
      </c>
      <c r="J2498" s="71">
        <v>0</v>
      </c>
      <c r="K2498" s="71">
        <v>1.1839999999999999</v>
      </c>
      <c r="L2498" s="71">
        <v>6.2666666666666662E-2</v>
      </c>
      <c r="M2498" s="72">
        <v>1.738</v>
      </c>
      <c r="N2498" s="23">
        <v>-5.2400000000000002E-2</v>
      </c>
      <c r="O2498" s="16">
        <v>59.961666666666666</v>
      </c>
      <c r="P2498" s="15">
        <v>90</v>
      </c>
      <c r="Q2498" s="15">
        <f>IFERROR(Table37[[#This Row],[Total]]/Table37[[#This Row],[Mins]]*Table37[[#This Row],[Adj mins]],0)</f>
        <v>2.6086666481363094</v>
      </c>
      <c r="R2498" s="15">
        <v>6.3</v>
      </c>
      <c r="S2498" s="16">
        <v>63</v>
      </c>
      <c r="T2498" s="17">
        <v>2E-3</v>
      </c>
      <c r="U2498" s="16">
        <v>24</v>
      </c>
      <c r="V2498" s="71">
        <v>2.7</v>
      </c>
      <c r="W2498" s="401" t="str">
        <f>IF(ISNA(MATCH($D2498,'My Squad'!$C$2:$C$16,0)),"","Yes")</f>
        <v/>
      </c>
    </row>
    <row r="2499" spans="1:23" ht="15.75" thickBot="1" x14ac:dyDescent="0.3">
      <c r="A2499" s="577">
        <v>429</v>
      </c>
      <c r="B2499" s="73">
        <v>14</v>
      </c>
      <c r="C2499" s="5" t="s">
        <v>82</v>
      </c>
      <c r="D2499" s="5" t="s">
        <v>258</v>
      </c>
      <c r="E2499" s="70" t="s">
        <v>13</v>
      </c>
      <c r="F2499" s="71">
        <v>4.7</v>
      </c>
      <c r="G2499" s="71">
        <v>0</v>
      </c>
      <c r="H2499" s="71">
        <v>0</v>
      </c>
      <c r="I2499" s="71">
        <v>0</v>
      </c>
      <c r="J2499" s="71">
        <v>0</v>
      </c>
      <c r="K2499" s="71">
        <v>0</v>
      </c>
      <c r="L2499" s="71">
        <v>0</v>
      </c>
      <c r="M2499" s="72">
        <v>0</v>
      </c>
      <c r="N2499" s="23">
        <v>-0.42553191489361702</v>
      </c>
      <c r="O2499" s="16">
        <v>0</v>
      </c>
      <c r="P2499" s="15">
        <v>90</v>
      </c>
      <c r="Q2499" s="15">
        <f>IFERROR(Table37[[#This Row],[Total]]/Table37[[#This Row],[Mins]]*Table37[[#This Row],[Adj mins]],0)</f>
        <v>0</v>
      </c>
      <c r="R2499" s="15">
        <v>0.2</v>
      </c>
      <c r="S2499" s="16">
        <v>14</v>
      </c>
      <c r="T2499" s="17">
        <v>0</v>
      </c>
      <c r="U2499" s="16">
        <v>1</v>
      </c>
      <c r="V2499" s="71">
        <v>1</v>
      </c>
      <c r="W2499" s="401" t="str">
        <f>IF(ISNA(MATCH($D2499,'My Squad'!$C$2:$C$16,0)),"","Yes")</f>
        <v/>
      </c>
    </row>
    <row r="2500" spans="1:23" ht="15.75" thickBot="1" x14ac:dyDescent="0.3">
      <c r="A2500" s="577">
        <v>442</v>
      </c>
      <c r="B2500" s="73">
        <v>14</v>
      </c>
      <c r="C2500" s="5" t="s">
        <v>82</v>
      </c>
      <c r="D2500" s="5" t="s">
        <v>206</v>
      </c>
      <c r="E2500" s="70" t="s">
        <v>13</v>
      </c>
      <c r="F2500" s="71">
        <v>4.4000000000000004</v>
      </c>
      <c r="G2500" s="71">
        <v>1.8333333333333333E-2</v>
      </c>
      <c r="H2500" s="71">
        <v>1.6E-2</v>
      </c>
      <c r="I2500" s="71">
        <v>1.7999999999999999E-2</v>
      </c>
      <c r="J2500" s="71">
        <v>0</v>
      </c>
      <c r="K2500" s="71">
        <v>0.27733333333333332</v>
      </c>
      <c r="L2500" s="71">
        <v>2E-3</v>
      </c>
      <c r="M2500" s="72">
        <v>0.33166666666666667</v>
      </c>
      <c r="N2500" s="23">
        <v>-0.37916666666666665</v>
      </c>
      <c r="O2500" s="16">
        <v>17.360333333333333</v>
      </c>
      <c r="P2500" s="15">
        <v>90</v>
      </c>
      <c r="Q2500" s="15">
        <f>IFERROR(Table37[[#This Row],[Total]]/Table37[[#This Row],[Mins]]*Table37[[#This Row],[Adj mins]],0)</f>
        <v>1.7194370307789788</v>
      </c>
      <c r="R2500" s="15">
        <v>2.4</v>
      </c>
      <c r="S2500" s="16">
        <v>71</v>
      </c>
      <c r="T2500" s="17">
        <v>1.1000000000000001E-2</v>
      </c>
      <c r="U2500" s="16">
        <v>4</v>
      </c>
      <c r="V2500" s="71">
        <v>1.3</v>
      </c>
      <c r="W2500" s="401" t="str">
        <f>IF(ISNA(MATCH($D2500,'My Squad'!$C$2:$C$16,0)),"","Yes")</f>
        <v/>
      </c>
    </row>
    <row r="2501" spans="1:23" ht="15.75" thickBot="1" x14ac:dyDescent="0.3">
      <c r="A2501" s="577">
        <v>433</v>
      </c>
      <c r="B2501" s="73">
        <v>14</v>
      </c>
      <c r="C2501" s="5" t="s">
        <v>82</v>
      </c>
      <c r="D2501" s="5" t="s">
        <v>83</v>
      </c>
      <c r="E2501" s="70" t="s">
        <v>13</v>
      </c>
      <c r="F2501" s="71">
        <v>6.3</v>
      </c>
      <c r="G2501" s="71">
        <v>0.39</v>
      </c>
      <c r="H2501" s="71">
        <v>0.28699999999999998</v>
      </c>
      <c r="I2501" s="71">
        <v>8.1000000000000003E-2</v>
      </c>
      <c r="J2501" s="71">
        <v>0</v>
      </c>
      <c r="K2501" s="71">
        <v>1.6513333333333333</v>
      </c>
      <c r="L2501" s="71">
        <v>0.05</v>
      </c>
      <c r="M2501" s="72">
        <v>2.4593333333333334</v>
      </c>
      <c r="N2501" s="23">
        <v>7.2910052910052925E-2</v>
      </c>
      <c r="O2501" s="16">
        <v>84.843666666666664</v>
      </c>
      <c r="P2501" s="15">
        <v>90</v>
      </c>
      <c r="Q2501" s="15">
        <f>IFERROR(Table37[[#This Row],[Total]]/Table37[[#This Row],[Mins]]*Table37[[#This Row],[Adj mins]],0)</f>
        <v>2.6087981424659472</v>
      </c>
      <c r="R2501" s="15">
        <v>5.6</v>
      </c>
      <c r="S2501" s="16">
        <v>84</v>
      </c>
      <c r="T2501" s="17">
        <v>1.2E-2</v>
      </c>
      <c r="U2501" s="16">
        <v>17</v>
      </c>
      <c r="V2501" s="71">
        <v>2.8</v>
      </c>
      <c r="W2501" s="401" t="str">
        <f>IF(ISNA(MATCH($D2501,'My Squad'!$C$2:$C$16,0)),"","Yes")</f>
        <v/>
      </c>
    </row>
    <row r="2502" spans="1:23" ht="15.75" thickBot="1" x14ac:dyDescent="0.3">
      <c r="A2502" s="577">
        <v>431</v>
      </c>
      <c r="B2502" s="73">
        <v>14</v>
      </c>
      <c r="C2502" s="5" t="s">
        <v>82</v>
      </c>
      <c r="D2502" s="5" t="s">
        <v>159</v>
      </c>
      <c r="E2502" s="70" t="s">
        <v>13</v>
      </c>
      <c r="F2502" s="71">
        <v>4.8</v>
      </c>
      <c r="G2502" s="71">
        <v>6.1666666666666668E-2</v>
      </c>
      <c r="H2502" s="71">
        <v>1.6E-2</v>
      </c>
      <c r="I2502" s="71">
        <v>2.5666666666666667E-2</v>
      </c>
      <c r="J2502" s="71">
        <v>0</v>
      </c>
      <c r="K2502" s="71">
        <v>0.39933333333333337</v>
      </c>
      <c r="L2502" s="71">
        <v>1.2666666666666666E-2</v>
      </c>
      <c r="M2502" s="72">
        <v>0.51533333333333331</v>
      </c>
      <c r="N2502" s="23">
        <v>-0.30930555555555556</v>
      </c>
      <c r="O2502" s="16">
        <v>21.922333333333334</v>
      </c>
      <c r="P2502" s="15">
        <v>90</v>
      </c>
      <c r="Q2502" s="15">
        <f>IFERROR(Table37[[#This Row],[Total]]/Table37[[#This Row],[Mins]]*Table37[[#This Row],[Adj mins]],0)</f>
        <v>2.1156507062812655</v>
      </c>
      <c r="R2502" s="15">
        <v>4</v>
      </c>
      <c r="S2502" s="16">
        <v>51</v>
      </c>
      <c r="T2502" s="17">
        <v>0</v>
      </c>
      <c r="U2502" s="16">
        <v>7</v>
      </c>
      <c r="V2502" s="71">
        <v>1</v>
      </c>
      <c r="W2502" s="401" t="str">
        <f>IF(ISNA(MATCH($D2502,'My Squad'!$C$2:$C$16,0)),"","Yes")</f>
        <v/>
      </c>
    </row>
    <row r="2503" spans="1:23" ht="15.75" thickBot="1" x14ac:dyDescent="0.3">
      <c r="A2503" s="577">
        <v>449</v>
      </c>
      <c r="B2503" s="73">
        <v>14</v>
      </c>
      <c r="C2503" s="5" t="s">
        <v>82</v>
      </c>
      <c r="D2503" s="5" t="s">
        <v>233</v>
      </c>
      <c r="E2503" s="70" t="s">
        <v>13</v>
      </c>
      <c r="F2503" s="71">
        <v>4.9000000000000004</v>
      </c>
      <c r="G2503" s="71">
        <v>0.28000000000000003</v>
      </c>
      <c r="H2503" s="71">
        <v>9.6000000000000002E-2</v>
      </c>
      <c r="I2503" s="71">
        <v>6.1666666666666668E-2</v>
      </c>
      <c r="J2503" s="71">
        <v>0</v>
      </c>
      <c r="K2503" s="71">
        <v>1.2733333333333334</v>
      </c>
      <c r="L2503" s="71">
        <v>4.5666666666666668E-2</v>
      </c>
      <c r="M2503" s="72">
        <v>1.7566666666666666</v>
      </c>
      <c r="N2503" s="23">
        <v>-4.9659863945578239E-2</v>
      </c>
      <c r="O2503" s="16">
        <v>66.147666666666666</v>
      </c>
      <c r="P2503" s="15">
        <v>90</v>
      </c>
      <c r="Q2503" s="15">
        <f>IFERROR(Table37[[#This Row],[Total]]/Table37[[#This Row],[Mins]]*Table37[[#This Row],[Adj mins]],0)</f>
        <v>2.3901069828615773</v>
      </c>
      <c r="R2503" s="15">
        <v>7</v>
      </c>
      <c r="S2503" s="16">
        <v>70</v>
      </c>
      <c r="T2503" s="17">
        <v>2E-3</v>
      </c>
      <c r="U2503" s="16">
        <v>26</v>
      </c>
      <c r="V2503" s="71">
        <v>2.9</v>
      </c>
      <c r="W2503" s="401" t="str">
        <f>IF(ISNA(MATCH($D2503,'My Squad'!$C$2:$C$16,0)),"","Yes")</f>
        <v/>
      </c>
    </row>
    <row r="2504" spans="1:23" ht="15.75" thickBot="1" x14ac:dyDescent="0.3">
      <c r="A2504" s="577">
        <v>596</v>
      </c>
      <c r="B2504" s="73">
        <v>14</v>
      </c>
      <c r="C2504" s="5" t="s">
        <v>82</v>
      </c>
      <c r="D2504" s="5" t="s">
        <v>1535</v>
      </c>
      <c r="E2504" s="70" t="s">
        <v>13</v>
      </c>
      <c r="F2504" s="71">
        <v>5.9</v>
      </c>
      <c r="G2504" s="71">
        <v>0</v>
      </c>
      <c r="H2504" s="71">
        <v>0</v>
      </c>
      <c r="I2504" s="71">
        <v>0</v>
      </c>
      <c r="J2504" s="71">
        <v>0</v>
      </c>
      <c r="K2504" s="71">
        <v>0</v>
      </c>
      <c r="L2504" s="71">
        <v>0</v>
      </c>
      <c r="M2504" s="72">
        <v>0</v>
      </c>
      <c r="N2504" s="23">
        <v>-0.33898305084745761</v>
      </c>
      <c r="O2504" s="16">
        <v>0</v>
      </c>
      <c r="P2504" s="15">
        <v>90</v>
      </c>
      <c r="Q2504" s="15">
        <f>IFERROR(Table37[[#This Row],[Total]]/Table37[[#This Row],[Mins]]*Table37[[#This Row],[Adj mins]],0)</f>
        <v>0</v>
      </c>
      <c r="R2504" s="15">
        <v>1.8</v>
      </c>
      <c r="S2504" s="16">
        <v>20</v>
      </c>
      <c r="T2504" s="17">
        <v>1E-3</v>
      </c>
      <c r="U2504" s="16">
        <v>10</v>
      </c>
      <c r="V2504" s="71">
        <v>1.2</v>
      </c>
      <c r="W2504" s="401" t="str">
        <f>IF(ISNA(MATCH($D2504,'My Squad'!$C$2:$C$16,0)),"","Yes")</f>
        <v/>
      </c>
    </row>
    <row r="2505" spans="1:23" ht="15.75" thickBot="1" x14ac:dyDescent="0.3">
      <c r="A2505" s="577">
        <v>620</v>
      </c>
      <c r="B2505" s="73">
        <v>14</v>
      </c>
      <c r="C2505" s="5" t="s">
        <v>82</v>
      </c>
      <c r="D2505" s="5" t="s">
        <v>1536</v>
      </c>
      <c r="E2505" s="70" t="s">
        <v>13</v>
      </c>
      <c r="F2505" s="71">
        <v>5.5</v>
      </c>
      <c r="G2505" s="71">
        <v>6.6666666666666671E-3</v>
      </c>
      <c r="H2505" s="71">
        <v>3.0000000000000001E-3</v>
      </c>
      <c r="I2505" s="71">
        <v>1.6666666666666668E-3</v>
      </c>
      <c r="J2505" s="71">
        <v>0</v>
      </c>
      <c r="K2505" s="71">
        <v>2.3000000000000003E-2</v>
      </c>
      <c r="L2505" s="71">
        <v>2.3333333333333335E-3</v>
      </c>
      <c r="M2505" s="72">
        <v>3.6666666666666667E-2</v>
      </c>
      <c r="N2505" s="23">
        <v>-0.35696969696969699</v>
      </c>
      <c r="O2505" s="16">
        <v>1.2</v>
      </c>
      <c r="P2505" s="15">
        <v>90</v>
      </c>
      <c r="Q2505" s="15">
        <f>IFERROR(Table37[[#This Row],[Total]]/Table37[[#This Row],[Mins]]*Table37[[#This Row],[Adj mins]],0)</f>
        <v>2.75</v>
      </c>
      <c r="R2505" s="15">
        <v>0.9</v>
      </c>
      <c r="S2505" s="16">
        <v>16</v>
      </c>
      <c r="T2505" s="17">
        <v>0</v>
      </c>
      <c r="U2505" s="16">
        <v>10</v>
      </c>
      <c r="V2505" s="71">
        <v>2</v>
      </c>
      <c r="W2505" s="401" t="str">
        <f>IF(ISNA(MATCH($D2505,'My Squad'!$C$2:$C$16,0)),"","Yes")</f>
        <v/>
      </c>
    </row>
    <row r="2506" spans="1:23" ht="15.75" thickBot="1" x14ac:dyDescent="0.3">
      <c r="A2506" s="577">
        <v>428</v>
      </c>
      <c r="B2506" s="73">
        <v>14</v>
      </c>
      <c r="C2506" s="5" t="s">
        <v>82</v>
      </c>
      <c r="D2506" s="5" t="s">
        <v>1537</v>
      </c>
      <c r="E2506" s="70" t="s">
        <v>13</v>
      </c>
      <c r="F2506" s="71">
        <v>4.5</v>
      </c>
      <c r="G2506" s="71">
        <v>0</v>
      </c>
      <c r="H2506" s="71">
        <v>0</v>
      </c>
      <c r="I2506" s="71">
        <v>0</v>
      </c>
      <c r="J2506" s="71">
        <v>0</v>
      </c>
      <c r="K2506" s="71">
        <v>0</v>
      </c>
      <c r="L2506" s="71">
        <v>0</v>
      </c>
      <c r="M2506" s="72">
        <v>0</v>
      </c>
      <c r="N2506" s="23">
        <v>-0.44444444444444442</v>
      </c>
      <c r="O2506" s="16">
        <v>0</v>
      </c>
      <c r="P2506" s="15">
        <v>90</v>
      </c>
      <c r="Q2506" s="15">
        <f>IFERROR(Table37[[#This Row],[Total]]/Table37[[#This Row],[Mins]]*Table37[[#This Row],[Adj mins]],0)</f>
        <v>0</v>
      </c>
      <c r="R2506" s="15">
        <v>0</v>
      </c>
      <c r="S2506" s="16">
        <v>0</v>
      </c>
      <c r="T2506" s="17">
        <v>1E-3</v>
      </c>
      <c r="U2506" s="16">
        <v>0</v>
      </c>
      <c r="V2506" s="71">
        <v>0</v>
      </c>
      <c r="W2506" s="401" t="str">
        <f>IF(ISNA(MATCH($D2506,'My Squad'!$C$2:$C$16,0)),"","Yes")</f>
        <v/>
      </c>
    </row>
    <row r="2507" spans="1:23" ht="15.75" thickBot="1" x14ac:dyDescent="0.3">
      <c r="A2507" s="577">
        <v>446</v>
      </c>
      <c r="B2507" s="73">
        <v>14</v>
      </c>
      <c r="C2507" s="5" t="s">
        <v>82</v>
      </c>
      <c r="D2507" s="5" t="s">
        <v>1538</v>
      </c>
      <c r="E2507" s="70" t="s">
        <v>15</v>
      </c>
      <c r="F2507" s="71">
        <v>4.5</v>
      </c>
      <c r="G2507" s="71">
        <v>0</v>
      </c>
      <c r="H2507" s="71">
        <v>0</v>
      </c>
      <c r="I2507" s="71">
        <v>0</v>
      </c>
      <c r="J2507" s="71">
        <v>0</v>
      </c>
      <c r="K2507" s="71">
        <v>0</v>
      </c>
      <c r="L2507" s="71">
        <v>0</v>
      </c>
      <c r="M2507" s="72">
        <v>0</v>
      </c>
      <c r="N2507" s="23">
        <v>-0.44444444444444442</v>
      </c>
      <c r="O2507" s="16">
        <v>0</v>
      </c>
      <c r="P2507" s="15">
        <v>90</v>
      </c>
      <c r="Q2507" s="15">
        <f>IFERROR(Table37[[#This Row],[Total]]/Table37[[#This Row],[Mins]]*Table37[[#This Row],[Adj mins]],0)</f>
        <v>0</v>
      </c>
      <c r="R2507" s="15">
        <v>0</v>
      </c>
      <c r="S2507" s="16" t="s">
        <v>374</v>
      </c>
      <c r="T2507" s="17">
        <v>1.7000000000000001E-2</v>
      </c>
      <c r="U2507" s="16">
        <v>0</v>
      </c>
      <c r="V2507" s="71">
        <v>0</v>
      </c>
      <c r="W2507" s="401" t="str">
        <f>IF(ISNA(MATCH($D2507,'My Squad'!$C$2:$C$16,0)),"","Yes")</f>
        <v/>
      </c>
    </row>
    <row r="2508" spans="1:23" ht="15.75" thickBot="1" x14ac:dyDescent="0.3">
      <c r="A2508" s="577">
        <v>447</v>
      </c>
      <c r="B2508" s="73">
        <v>14</v>
      </c>
      <c r="C2508" s="5" t="s">
        <v>82</v>
      </c>
      <c r="D2508" s="5" t="s">
        <v>152</v>
      </c>
      <c r="E2508" s="70" t="s">
        <v>15</v>
      </c>
      <c r="F2508" s="71">
        <v>6.4</v>
      </c>
      <c r="G2508" s="71">
        <v>0.8666666666666667</v>
      </c>
      <c r="H2508" s="71">
        <v>6.5000000000000002E-2</v>
      </c>
      <c r="I2508" s="71">
        <v>0</v>
      </c>
      <c r="J2508" s="71">
        <v>0</v>
      </c>
      <c r="K2508" s="71">
        <v>1.6246666666666667</v>
      </c>
      <c r="L2508" s="71">
        <v>0.23599999999999999</v>
      </c>
      <c r="M2508" s="72">
        <v>2.7923333333333331</v>
      </c>
      <c r="N2508" s="23">
        <v>0.1238020833333333</v>
      </c>
      <c r="O2508" s="16">
        <v>75.282333333333327</v>
      </c>
      <c r="P2508" s="15">
        <v>90</v>
      </c>
      <c r="Q2508" s="15">
        <f>IFERROR(Table37[[#This Row],[Total]]/Table37[[#This Row],[Mins]]*Table37[[#This Row],[Adj mins]],0)</f>
        <v>3.3382334058012724</v>
      </c>
      <c r="R2508" s="15">
        <v>8</v>
      </c>
      <c r="S2508" s="16">
        <v>80</v>
      </c>
      <c r="T2508" s="17">
        <v>0.17</v>
      </c>
      <c r="U2508" s="16">
        <v>59</v>
      </c>
      <c r="V2508" s="71">
        <v>6.6</v>
      </c>
      <c r="W2508" s="401" t="str">
        <f>IF(ISNA(MATCH($D2508,'My Squad'!$C$2:$C$16,0)),"","Yes")</f>
        <v/>
      </c>
    </row>
    <row r="2509" spans="1:23" ht="15.75" thickBot="1" x14ac:dyDescent="0.3">
      <c r="A2509" s="577">
        <v>430</v>
      </c>
      <c r="B2509" s="73">
        <v>14</v>
      </c>
      <c r="C2509" s="5" t="s">
        <v>82</v>
      </c>
      <c r="D2509" s="5" t="s">
        <v>661</v>
      </c>
      <c r="E2509" s="70" t="s">
        <v>15</v>
      </c>
      <c r="F2509" s="71">
        <v>4.9000000000000004</v>
      </c>
      <c r="G2509" s="71">
        <v>8.0000000000000002E-3</v>
      </c>
      <c r="H2509" s="71">
        <v>1E-3</v>
      </c>
      <c r="I2509" s="71">
        <v>0</v>
      </c>
      <c r="J2509" s="71">
        <v>0</v>
      </c>
      <c r="K2509" s="71">
        <v>2.3E-2</v>
      </c>
      <c r="L2509" s="71">
        <v>4.3333333333333331E-3</v>
      </c>
      <c r="M2509" s="72">
        <v>3.6333333333333336E-2</v>
      </c>
      <c r="N2509" s="23">
        <v>-0.40074829931972789</v>
      </c>
      <c r="O2509" s="16">
        <v>1.17</v>
      </c>
      <c r="P2509" s="15">
        <v>90</v>
      </c>
      <c r="Q2509" s="15">
        <f>IFERROR(Table37[[#This Row],[Total]]/Table37[[#This Row],[Mins]]*Table37[[#This Row],[Adj mins]],0)</f>
        <v>2.7948717948717952</v>
      </c>
      <c r="R2509" s="15">
        <v>0</v>
      </c>
      <c r="S2509" s="16" t="s">
        <v>374</v>
      </c>
      <c r="T2509" s="17">
        <v>3.0000000000000001E-3</v>
      </c>
      <c r="U2509" s="16">
        <v>0</v>
      </c>
      <c r="V2509" s="71">
        <v>0</v>
      </c>
      <c r="W2509" s="401" t="str">
        <f>IF(ISNA(MATCH($D2509,'My Squad'!$C$2:$C$16,0)),"","Yes")</f>
        <v/>
      </c>
    </row>
    <row r="2510" spans="1:23" ht="15.75" thickBot="1" x14ac:dyDescent="0.3">
      <c r="A2510" s="577">
        <v>424</v>
      </c>
      <c r="B2510" s="73">
        <v>14</v>
      </c>
      <c r="C2510" s="5" t="s">
        <v>82</v>
      </c>
      <c r="D2510" s="5" t="s">
        <v>359</v>
      </c>
      <c r="E2510" s="70" t="s">
        <v>15</v>
      </c>
      <c r="F2510" s="71">
        <v>5.6</v>
      </c>
      <c r="G2510" s="71">
        <v>0.14000000000000001</v>
      </c>
      <c r="H2510" s="71">
        <v>2.1999999999999999E-2</v>
      </c>
      <c r="I2510" s="71">
        <v>0</v>
      </c>
      <c r="J2510" s="71">
        <v>0</v>
      </c>
      <c r="K2510" s="71">
        <v>0.27500000000000002</v>
      </c>
      <c r="L2510" s="71">
        <v>4.2999999999999997E-2</v>
      </c>
      <c r="M2510" s="72">
        <v>0.48</v>
      </c>
      <c r="N2510" s="23">
        <v>-0.27142857142857146</v>
      </c>
      <c r="O2510" s="16">
        <v>13.685666666666666</v>
      </c>
      <c r="P2510" s="15">
        <v>90</v>
      </c>
      <c r="Q2510" s="15">
        <f>IFERROR(Table37[[#This Row],[Total]]/Table37[[#This Row],[Mins]]*Table37[[#This Row],[Adj mins]],0)</f>
        <v>3.1565871836714812</v>
      </c>
      <c r="R2510" s="15">
        <v>1.1000000000000001</v>
      </c>
      <c r="S2510" s="16">
        <v>16</v>
      </c>
      <c r="T2510" s="17">
        <v>3.0000000000000001E-3</v>
      </c>
      <c r="U2510" s="16">
        <v>6</v>
      </c>
      <c r="V2510" s="71">
        <v>1</v>
      </c>
      <c r="W2510" s="401" t="str">
        <f>IF(ISNA(MATCH($D2510,'My Squad'!$C$2:$C$16,0)),"","Yes")</f>
        <v/>
      </c>
    </row>
    <row r="2511" spans="1:23" ht="15.75" thickBot="1" x14ac:dyDescent="0.3">
      <c r="A2511" s="577">
        <v>14</v>
      </c>
      <c r="B2511" s="73">
        <v>14</v>
      </c>
      <c r="C2511" s="5" t="s">
        <v>602</v>
      </c>
      <c r="D2511" s="5" t="s">
        <v>250</v>
      </c>
      <c r="E2511" s="70" t="s">
        <v>16</v>
      </c>
      <c r="F2511" s="71">
        <v>4.4000000000000004</v>
      </c>
      <c r="G2511" s="71">
        <v>0</v>
      </c>
      <c r="H2511" s="71">
        <v>0</v>
      </c>
      <c r="I2511" s="71">
        <v>-0.51833333333333331</v>
      </c>
      <c r="J2511" s="71">
        <v>1.0106666666666666</v>
      </c>
      <c r="K2511" s="71">
        <v>2.0666666666666664</v>
      </c>
      <c r="L2511" s="71">
        <v>0.13</v>
      </c>
      <c r="M2511" s="72">
        <v>2.6890000000000001</v>
      </c>
      <c r="N2511" s="23">
        <v>0.15659090909090909</v>
      </c>
      <c r="O2511" s="16">
        <v>89.725999999999999</v>
      </c>
      <c r="P2511" s="15">
        <v>90</v>
      </c>
      <c r="Q2511" s="15">
        <f>IFERROR(Table37[[#This Row],[Total]]/Table37[[#This Row],[Mins]]*Table37[[#This Row],[Adj mins]],0)</f>
        <v>2.6972115105989345</v>
      </c>
      <c r="R2511" s="15">
        <v>7</v>
      </c>
      <c r="S2511" s="16">
        <v>90</v>
      </c>
      <c r="T2511" s="17">
        <v>2.1000000000000001E-2</v>
      </c>
      <c r="U2511" s="16">
        <v>17</v>
      </c>
      <c r="V2511" s="71">
        <v>2.4</v>
      </c>
      <c r="W2511" s="401" t="str">
        <f>IF(ISNA(MATCH($D2511,'My Squad'!$C$2:$C$16,0)),"","Yes")</f>
        <v/>
      </c>
    </row>
    <row r="2512" spans="1:23" ht="15.75" thickBot="1" x14ac:dyDescent="0.3">
      <c r="A2512" s="577">
        <v>454</v>
      </c>
      <c r="B2512" s="73">
        <v>14</v>
      </c>
      <c r="C2512" s="5" t="s">
        <v>602</v>
      </c>
      <c r="D2512" s="5" t="s">
        <v>662</v>
      </c>
      <c r="E2512" s="70" t="s">
        <v>16</v>
      </c>
      <c r="F2512" s="71">
        <v>4.4000000000000004</v>
      </c>
      <c r="G2512" s="71">
        <v>0</v>
      </c>
      <c r="H2512" s="71">
        <v>0</v>
      </c>
      <c r="I2512" s="71">
        <v>0</v>
      </c>
      <c r="J2512" s="71">
        <v>0</v>
      </c>
      <c r="K2512" s="71">
        <v>0</v>
      </c>
      <c r="L2512" s="71">
        <v>0</v>
      </c>
      <c r="M2512" s="72">
        <v>0</v>
      </c>
      <c r="N2512" s="23">
        <v>-0.45454545454545453</v>
      </c>
      <c r="O2512" s="16">
        <v>0</v>
      </c>
      <c r="P2512" s="15">
        <v>90</v>
      </c>
      <c r="Q2512" s="15">
        <f>IFERROR(Table37[[#This Row],[Total]]/Table37[[#This Row],[Mins]]*Table37[[#This Row],[Adj mins]],0)</f>
        <v>0</v>
      </c>
      <c r="R2512" s="15">
        <v>0</v>
      </c>
      <c r="S2512" s="16" t="s">
        <v>374</v>
      </c>
      <c r="T2512" s="17">
        <v>1E-3</v>
      </c>
      <c r="U2512" s="16">
        <v>0</v>
      </c>
      <c r="V2512" s="71">
        <v>0</v>
      </c>
      <c r="W2512" s="401" t="str">
        <f>IF(ISNA(MATCH($D2512,'My Squad'!$C$2:$C$16,0)),"","Yes")</f>
        <v/>
      </c>
    </row>
    <row r="2513" spans="1:23" ht="15.75" thickBot="1" x14ac:dyDescent="0.3">
      <c r="A2513" s="577">
        <v>469</v>
      </c>
      <c r="B2513" s="73">
        <v>14</v>
      </c>
      <c r="C2513" s="5" t="s">
        <v>602</v>
      </c>
      <c r="D2513" s="5" t="s">
        <v>663</v>
      </c>
      <c r="E2513" s="70" t="s">
        <v>16</v>
      </c>
      <c r="F2513" s="71">
        <v>4.4000000000000004</v>
      </c>
      <c r="G2513" s="71">
        <v>0</v>
      </c>
      <c r="H2513" s="71">
        <v>0</v>
      </c>
      <c r="I2513" s="71">
        <v>1.3333333333333333E-3</v>
      </c>
      <c r="J2513" s="71">
        <v>3.3333333333333335E-3</v>
      </c>
      <c r="K2513" s="71">
        <v>5.3333333333333332E-3</v>
      </c>
      <c r="L2513" s="71">
        <v>0</v>
      </c>
      <c r="M2513" s="72">
        <v>0.01</v>
      </c>
      <c r="N2513" s="23">
        <v>-0.45227272727272722</v>
      </c>
      <c r="O2513" s="16">
        <v>0.24</v>
      </c>
      <c r="P2513" s="15">
        <v>90</v>
      </c>
      <c r="Q2513" s="15">
        <f>IFERROR(Table37[[#This Row],[Total]]/Table37[[#This Row],[Mins]]*Table37[[#This Row],[Adj mins]],0)</f>
        <v>3.7500000000000004</v>
      </c>
      <c r="R2513" s="15">
        <v>2</v>
      </c>
      <c r="S2513" s="16">
        <v>90</v>
      </c>
      <c r="T2513" s="17">
        <v>2E-3</v>
      </c>
      <c r="U2513" s="16">
        <v>6</v>
      </c>
      <c r="V2513" s="71">
        <v>3</v>
      </c>
      <c r="W2513" s="401" t="str">
        <f>IF(ISNA(MATCH($D2513,'My Squad'!$C$2:$C$16,0)),"","Yes")</f>
        <v/>
      </c>
    </row>
    <row r="2514" spans="1:23" ht="15.75" thickBot="1" x14ac:dyDescent="0.3">
      <c r="A2514" s="577">
        <v>466</v>
      </c>
      <c r="B2514" s="73">
        <v>14</v>
      </c>
      <c r="C2514" s="5" t="s">
        <v>602</v>
      </c>
      <c r="D2514" s="5" t="s">
        <v>664</v>
      </c>
      <c r="E2514" s="70" t="s">
        <v>16</v>
      </c>
      <c r="F2514" s="71">
        <v>4</v>
      </c>
      <c r="G2514" s="71">
        <v>0</v>
      </c>
      <c r="H2514" s="71">
        <v>0</v>
      </c>
      <c r="I2514" s="71">
        <v>0</v>
      </c>
      <c r="J2514" s="71">
        <v>0</v>
      </c>
      <c r="K2514" s="71">
        <v>0</v>
      </c>
      <c r="L2514" s="71">
        <v>0</v>
      </c>
      <c r="M2514" s="72">
        <v>0</v>
      </c>
      <c r="N2514" s="23">
        <v>-0.5</v>
      </c>
      <c r="O2514" s="16">
        <v>0</v>
      </c>
      <c r="P2514" s="15">
        <v>90</v>
      </c>
      <c r="Q2514" s="15">
        <f>IFERROR(Table37[[#This Row],[Total]]/Table37[[#This Row],[Mins]]*Table37[[#This Row],[Adj mins]],0)</f>
        <v>0</v>
      </c>
      <c r="R2514" s="15">
        <v>0</v>
      </c>
      <c r="S2514" s="16">
        <v>0</v>
      </c>
      <c r="T2514" s="17">
        <v>3.0000000000000001E-3</v>
      </c>
      <c r="U2514" s="16">
        <v>0</v>
      </c>
      <c r="V2514" s="71">
        <v>0</v>
      </c>
      <c r="W2514" s="401" t="str">
        <f>IF(ISNA(MATCH($D2514,'My Squad'!$C$2:$C$16,0)),"","Yes")</f>
        <v/>
      </c>
    </row>
    <row r="2515" spans="1:23" ht="15.75" thickBot="1" x14ac:dyDescent="0.3">
      <c r="A2515" s="577">
        <v>475</v>
      </c>
      <c r="B2515" s="73">
        <v>14</v>
      </c>
      <c r="C2515" s="5" t="s">
        <v>602</v>
      </c>
      <c r="D2515" s="5" t="s">
        <v>1539</v>
      </c>
      <c r="E2515" s="70" t="s">
        <v>14</v>
      </c>
      <c r="F2515" s="71">
        <v>3.9</v>
      </c>
      <c r="G2515" s="71">
        <v>0</v>
      </c>
      <c r="H2515" s="71">
        <v>4.0000000000000001E-3</v>
      </c>
      <c r="I2515" s="71">
        <v>-2.0666666666666663E-2</v>
      </c>
      <c r="J2515" s="71">
        <v>0</v>
      </c>
      <c r="K2515" s="71">
        <v>6.3E-2</v>
      </c>
      <c r="L2515" s="71">
        <v>1E-3</v>
      </c>
      <c r="M2515" s="72">
        <v>4.7333333333333331E-2</v>
      </c>
      <c r="N2515" s="23">
        <v>-0.50068376068376075</v>
      </c>
      <c r="O2515" s="16">
        <v>3.3216666666666668</v>
      </c>
      <c r="P2515" s="15">
        <v>90</v>
      </c>
      <c r="Q2515" s="15">
        <f>IFERROR(Table37[[#This Row],[Total]]/Table37[[#This Row],[Mins]]*Table37[[#This Row],[Adj mins]],0)</f>
        <v>1.2824887104867033</v>
      </c>
      <c r="R2515" s="15">
        <v>2.2999999999999998</v>
      </c>
      <c r="S2515" s="16">
        <v>42</v>
      </c>
      <c r="T2515" s="17">
        <v>4.0999999999999995E-2</v>
      </c>
      <c r="U2515" s="16">
        <v>5</v>
      </c>
      <c r="V2515" s="71">
        <v>1</v>
      </c>
      <c r="W2515" s="401" t="str">
        <f>IF(ISNA(MATCH($D2515,'My Squad'!$C$2:$C$16,0)),"","Yes")</f>
        <v/>
      </c>
    </row>
    <row r="2516" spans="1:23" ht="15.75" thickBot="1" x14ac:dyDescent="0.3">
      <c r="A2516" s="577">
        <v>467</v>
      </c>
      <c r="B2516" s="73">
        <v>14</v>
      </c>
      <c r="C2516" s="5" t="s">
        <v>602</v>
      </c>
      <c r="D2516" s="5" t="s">
        <v>665</v>
      </c>
      <c r="E2516" s="70" t="s">
        <v>14</v>
      </c>
      <c r="F2516" s="71">
        <v>4.3</v>
      </c>
      <c r="G2516" s="71">
        <v>0</v>
      </c>
      <c r="H2516" s="71">
        <v>0</v>
      </c>
      <c r="I2516" s="71">
        <v>-3.3333333333333335E-3</v>
      </c>
      <c r="J2516" s="71">
        <v>0</v>
      </c>
      <c r="K2516" s="71">
        <v>7.0000000000000001E-3</v>
      </c>
      <c r="L2516" s="71">
        <v>0</v>
      </c>
      <c r="M2516" s="72">
        <v>3.6666666666666666E-3</v>
      </c>
      <c r="N2516" s="23">
        <v>-0.46426356589147288</v>
      </c>
      <c r="O2516" s="16">
        <v>0.33</v>
      </c>
      <c r="P2516" s="15">
        <v>90</v>
      </c>
      <c r="Q2516" s="15">
        <f>IFERROR(Table37[[#This Row],[Total]]/Table37[[#This Row],[Mins]]*Table37[[#This Row],[Adj mins]],0)</f>
        <v>0.99999999999999989</v>
      </c>
      <c r="R2516" s="15">
        <v>2.5</v>
      </c>
      <c r="S2516" s="16">
        <v>75</v>
      </c>
      <c r="T2516" s="17">
        <v>1E-3</v>
      </c>
      <c r="U2516" s="16">
        <v>6</v>
      </c>
      <c r="V2516" s="71">
        <v>2</v>
      </c>
      <c r="W2516" s="401" t="str">
        <f>IF(ISNA(MATCH($D2516,'My Squad'!$C$2:$C$16,0)),"","Yes")</f>
        <v/>
      </c>
    </row>
    <row r="2517" spans="1:23" ht="15.75" thickBot="1" x14ac:dyDescent="0.3">
      <c r="A2517" s="577">
        <v>474</v>
      </c>
      <c r="B2517" s="73">
        <v>14</v>
      </c>
      <c r="C2517" s="5" t="s">
        <v>602</v>
      </c>
      <c r="D2517" s="5" t="s">
        <v>1540</v>
      </c>
      <c r="E2517" s="70" t="s">
        <v>14</v>
      </c>
      <c r="F2517" s="71">
        <v>4.5</v>
      </c>
      <c r="G2517" s="71">
        <v>0.19400000000000001</v>
      </c>
      <c r="H2517" s="71">
        <v>0.45</v>
      </c>
      <c r="I2517" s="71">
        <v>-0.48666666666666664</v>
      </c>
      <c r="J2517" s="71">
        <v>0</v>
      </c>
      <c r="K2517" s="71">
        <v>1.5823333333333334</v>
      </c>
      <c r="L2517" s="71">
        <v>0.128</v>
      </c>
      <c r="M2517" s="72">
        <v>1.8676666666666666</v>
      </c>
      <c r="N2517" s="23">
        <v>-2.9407407407407424E-2</v>
      </c>
      <c r="O2517" s="16">
        <v>84.663333333333327</v>
      </c>
      <c r="P2517" s="15">
        <v>90</v>
      </c>
      <c r="Q2517" s="15">
        <f>IFERROR(Table37[[#This Row],[Total]]/Table37[[#This Row],[Mins]]*Table37[[#This Row],[Adj mins]],0)</f>
        <v>1.9853931257136108</v>
      </c>
      <c r="R2517" s="15">
        <v>6.9</v>
      </c>
      <c r="S2517" s="16">
        <v>78</v>
      </c>
      <c r="T2517" s="17">
        <v>2E-3</v>
      </c>
      <c r="U2517" s="16">
        <v>19</v>
      </c>
      <c r="V2517" s="71">
        <v>2.4</v>
      </c>
      <c r="W2517" s="401" t="str">
        <f>IF(ISNA(MATCH($D2517,'My Squad'!$C$2:$C$16,0)),"","Yes")</f>
        <v/>
      </c>
    </row>
    <row r="2518" spans="1:23" ht="15.75" thickBot="1" x14ac:dyDescent="0.3">
      <c r="A2518" s="577">
        <v>476</v>
      </c>
      <c r="B2518" s="73">
        <v>14</v>
      </c>
      <c r="C2518" s="5" t="s">
        <v>602</v>
      </c>
      <c r="D2518" s="5" t="s">
        <v>666</v>
      </c>
      <c r="E2518" s="70" t="s">
        <v>14</v>
      </c>
      <c r="F2518" s="71">
        <v>4.4000000000000004</v>
      </c>
      <c r="G2518" s="71">
        <v>0.114</v>
      </c>
      <c r="H2518" s="71">
        <v>0.22800000000000001</v>
      </c>
      <c r="I2518" s="71">
        <v>-0.48499999999999999</v>
      </c>
      <c r="J2518" s="71">
        <v>0</v>
      </c>
      <c r="K2518" s="71">
        <v>1.7143333333333333</v>
      </c>
      <c r="L2518" s="71">
        <v>6.933333333333333E-2</v>
      </c>
      <c r="M2518" s="72">
        <v>1.6406666666666667</v>
      </c>
      <c r="N2518" s="23">
        <v>-8.1666666666666651E-2</v>
      </c>
      <c r="O2518" s="16">
        <v>85.138000000000005</v>
      </c>
      <c r="P2518" s="15">
        <v>90</v>
      </c>
      <c r="Q2518" s="15">
        <f>IFERROR(Table37[[#This Row],[Total]]/Table37[[#This Row],[Mins]]*Table37[[#This Row],[Adj mins]],0)</f>
        <v>1.7343606850055202</v>
      </c>
      <c r="R2518" s="15">
        <v>6.9</v>
      </c>
      <c r="S2518" s="16">
        <v>89</v>
      </c>
      <c r="T2518" s="17">
        <v>3.0000000000000001E-3</v>
      </c>
      <c r="U2518" s="16">
        <v>12</v>
      </c>
      <c r="V2518" s="71">
        <v>1.7</v>
      </c>
      <c r="W2518" s="401" t="str">
        <f>IF(ISNA(MATCH($D2518,'My Squad'!$C$2:$C$16,0)),"","Yes")</f>
        <v/>
      </c>
    </row>
    <row r="2519" spans="1:23" ht="15.75" thickBot="1" x14ac:dyDescent="0.3">
      <c r="A2519" s="577">
        <v>455</v>
      </c>
      <c r="B2519" s="73">
        <v>14</v>
      </c>
      <c r="C2519" s="5" t="s">
        <v>602</v>
      </c>
      <c r="D2519" s="5" t="s">
        <v>667</v>
      </c>
      <c r="E2519" s="70" t="s">
        <v>14</v>
      </c>
      <c r="F2519" s="71">
        <v>4</v>
      </c>
      <c r="G2519" s="71">
        <v>0.128</v>
      </c>
      <c r="H2519" s="71">
        <v>0.121</v>
      </c>
      <c r="I2519" s="71">
        <v>-0.505</v>
      </c>
      <c r="J2519" s="71">
        <v>0</v>
      </c>
      <c r="K2519" s="71">
        <v>1.6473333333333333</v>
      </c>
      <c r="L2519" s="71">
        <v>0.11700000000000001</v>
      </c>
      <c r="M2519" s="72">
        <v>1.5083333333333333</v>
      </c>
      <c r="N2519" s="23">
        <v>-0.12291666666666667</v>
      </c>
      <c r="O2519" s="16">
        <v>87.829333333333338</v>
      </c>
      <c r="P2519" s="15">
        <v>90</v>
      </c>
      <c r="Q2519" s="15">
        <f>IFERROR(Table37[[#This Row],[Total]]/Table37[[#This Row],[Mins]]*Table37[[#This Row],[Adj mins]],0)</f>
        <v>1.5456111853291232</v>
      </c>
      <c r="R2519" s="15">
        <v>8.9</v>
      </c>
      <c r="S2519" s="16">
        <v>89</v>
      </c>
      <c r="T2519" s="17">
        <v>3.2000000000000001E-2</v>
      </c>
      <c r="U2519" s="16">
        <v>11</v>
      </c>
      <c r="V2519" s="71">
        <v>1.2</v>
      </c>
      <c r="W2519" s="401" t="str">
        <f>IF(ISNA(MATCH($D2519,'My Squad'!$C$2:$C$16,0)),"","Yes")</f>
        <v/>
      </c>
    </row>
    <row r="2520" spans="1:23" ht="15.75" thickBot="1" x14ac:dyDescent="0.3">
      <c r="A2520" s="577">
        <v>456</v>
      </c>
      <c r="B2520" s="73">
        <v>14</v>
      </c>
      <c r="C2520" s="5" t="s">
        <v>602</v>
      </c>
      <c r="D2520" s="5" t="s">
        <v>668</v>
      </c>
      <c r="E2520" s="70" t="s">
        <v>14</v>
      </c>
      <c r="F2520" s="71">
        <v>3.9</v>
      </c>
      <c r="G2520" s="71">
        <v>4.0000000000000001E-3</v>
      </c>
      <c r="H2520" s="71">
        <v>3.0000000000000001E-3</v>
      </c>
      <c r="I2520" s="71">
        <v>-3.6666666666666666E-3</v>
      </c>
      <c r="J2520" s="71">
        <v>0</v>
      </c>
      <c r="K2520" s="71">
        <v>1.1333333333333334E-2</v>
      </c>
      <c r="L2520" s="71">
        <v>1E-3</v>
      </c>
      <c r="M2520" s="72">
        <v>1.5666666666666666E-2</v>
      </c>
      <c r="N2520" s="23">
        <v>-0.50880341880341884</v>
      </c>
      <c r="O2520" s="16">
        <v>0.54</v>
      </c>
      <c r="P2520" s="15">
        <v>90</v>
      </c>
      <c r="Q2520" s="15">
        <f>IFERROR(Table37[[#This Row],[Total]]/Table37[[#This Row],[Mins]]*Table37[[#This Row],[Adj mins]],0)</f>
        <v>2.6111111111111107</v>
      </c>
      <c r="R2520" s="15">
        <v>0</v>
      </c>
      <c r="S2520" s="16" t="s">
        <v>374</v>
      </c>
      <c r="T2520" s="17">
        <v>5.0000000000000001E-3</v>
      </c>
      <c r="U2520" s="16">
        <v>0</v>
      </c>
      <c r="V2520" s="71">
        <v>0</v>
      </c>
      <c r="W2520" s="401" t="str">
        <f>IF(ISNA(MATCH($D2520,'My Squad'!$C$2:$C$16,0)),"","Yes")</f>
        <v/>
      </c>
    </row>
    <row r="2521" spans="1:23" ht="15.75" thickBot="1" x14ac:dyDescent="0.3">
      <c r="A2521" s="577">
        <v>457</v>
      </c>
      <c r="B2521" s="73">
        <v>14</v>
      </c>
      <c r="C2521" s="5" t="s">
        <v>602</v>
      </c>
      <c r="D2521" s="5" t="s">
        <v>669</v>
      </c>
      <c r="E2521" s="70" t="s">
        <v>14</v>
      </c>
      <c r="F2521" s="71">
        <v>4</v>
      </c>
      <c r="G2521" s="71">
        <v>1.2E-2</v>
      </c>
      <c r="H2521" s="71">
        <v>7.0000000000000001E-3</v>
      </c>
      <c r="I2521" s="71">
        <v>-1.4E-2</v>
      </c>
      <c r="J2521" s="71">
        <v>0</v>
      </c>
      <c r="K2521" s="71">
        <v>6.0333333333333329E-2</v>
      </c>
      <c r="L2521" s="71">
        <v>1.6666666666666668E-3</v>
      </c>
      <c r="M2521" s="72">
        <v>6.7000000000000004E-2</v>
      </c>
      <c r="N2521" s="23">
        <v>-0.48325000000000001</v>
      </c>
      <c r="O2521" s="16">
        <v>2.94</v>
      </c>
      <c r="P2521" s="15">
        <v>90</v>
      </c>
      <c r="Q2521" s="15">
        <f>IFERROR(Table37[[#This Row],[Total]]/Table37[[#This Row],[Mins]]*Table37[[#This Row],[Adj mins]],0)</f>
        <v>2.0510204081632653</v>
      </c>
      <c r="R2521" s="15">
        <v>0.2</v>
      </c>
      <c r="S2521" s="16">
        <v>14</v>
      </c>
      <c r="T2521" s="17">
        <v>2E-3</v>
      </c>
      <c r="U2521" s="16">
        <v>1</v>
      </c>
      <c r="V2521" s="71">
        <v>1</v>
      </c>
      <c r="W2521" s="401" t="str">
        <f>IF(ISNA(MATCH($D2521,'My Squad'!$C$2:$C$16,0)),"","Yes")</f>
        <v/>
      </c>
    </row>
    <row r="2522" spans="1:23" ht="15.75" thickBot="1" x14ac:dyDescent="0.3">
      <c r="A2522" s="577">
        <v>460</v>
      </c>
      <c r="B2522" s="73">
        <v>14</v>
      </c>
      <c r="C2522" s="5" t="s">
        <v>602</v>
      </c>
      <c r="D2522" s="5" t="s">
        <v>670</v>
      </c>
      <c r="E2522" s="70" t="s">
        <v>14</v>
      </c>
      <c r="F2522" s="71">
        <v>3.9</v>
      </c>
      <c r="G2522" s="71">
        <v>2E-3</v>
      </c>
      <c r="H2522" s="71">
        <v>0</v>
      </c>
      <c r="I2522" s="71">
        <v>-6.666666666666668E-3</v>
      </c>
      <c r="J2522" s="71">
        <v>0</v>
      </c>
      <c r="K2522" s="71">
        <v>1.8666666666666668E-2</v>
      </c>
      <c r="L2522" s="71">
        <v>3.3333333333333332E-4</v>
      </c>
      <c r="M2522" s="72">
        <v>1.4333333333333333E-2</v>
      </c>
      <c r="N2522" s="23">
        <v>-0.50914529914529916</v>
      </c>
      <c r="O2522" s="16">
        <v>1.0413333333333334</v>
      </c>
      <c r="P2522" s="15">
        <v>90</v>
      </c>
      <c r="Q2522" s="15">
        <f>IFERROR(Table37[[#This Row],[Total]]/Table37[[#This Row],[Mins]]*Table37[[#This Row],[Adj mins]],0)</f>
        <v>1.2387964148527528</v>
      </c>
      <c r="R2522" s="15">
        <v>0</v>
      </c>
      <c r="S2522" s="16" t="s">
        <v>374</v>
      </c>
      <c r="T2522" s="17">
        <v>3.0000000000000001E-3</v>
      </c>
      <c r="U2522" s="16">
        <v>0</v>
      </c>
      <c r="V2522" s="71">
        <v>0</v>
      </c>
      <c r="W2522" s="401" t="str">
        <f>IF(ISNA(MATCH($D2522,'My Squad'!$C$2:$C$16,0)),"","Yes")</f>
        <v/>
      </c>
    </row>
    <row r="2523" spans="1:23" ht="15.75" thickBot="1" x14ac:dyDescent="0.3">
      <c r="A2523" s="577">
        <v>461</v>
      </c>
      <c r="B2523" s="73">
        <v>14</v>
      </c>
      <c r="C2523" s="5" t="s">
        <v>602</v>
      </c>
      <c r="D2523" s="5" t="s">
        <v>671</v>
      </c>
      <c r="E2523" s="70" t="s">
        <v>14</v>
      </c>
      <c r="F2523" s="71">
        <v>4.0999999999999996</v>
      </c>
      <c r="G2523" s="71">
        <v>0.41</v>
      </c>
      <c r="H2523" s="71">
        <v>0.13600000000000001</v>
      </c>
      <c r="I2523" s="71">
        <v>-0.45433333333333331</v>
      </c>
      <c r="J2523" s="71">
        <v>0</v>
      </c>
      <c r="K2523" s="71">
        <v>1.405</v>
      </c>
      <c r="L2523" s="71">
        <v>0.12166666666666667</v>
      </c>
      <c r="M2523" s="72">
        <v>1.6183333333333334</v>
      </c>
      <c r="N2523" s="23">
        <v>-9.3089430894308933E-2</v>
      </c>
      <c r="O2523" s="16">
        <v>79.498000000000005</v>
      </c>
      <c r="P2523" s="15">
        <v>90</v>
      </c>
      <c r="Q2523" s="15">
        <f>IFERROR(Table37[[#This Row],[Total]]/Table37[[#This Row],[Mins]]*Table37[[#This Row],[Adj mins]],0)</f>
        <v>1.8321215628066114</v>
      </c>
      <c r="R2523" s="15">
        <v>7.6</v>
      </c>
      <c r="S2523" s="16">
        <v>76</v>
      </c>
      <c r="T2523" s="17">
        <v>0.10300000000000001</v>
      </c>
      <c r="U2523" s="16">
        <v>16</v>
      </c>
      <c r="V2523" s="71">
        <v>1.8</v>
      </c>
      <c r="W2523" s="401" t="str">
        <f>IF(ISNA(MATCH($D2523,'My Squad'!$C$2:$C$16,0)),"","Yes")</f>
        <v/>
      </c>
    </row>
    <row r="2524" spans="1:23" ht="15.75" thickBot="1" x14ac:dyDescent="0.3">
      <c r="A2524" s="577">
        <v>464</v>
      </c>
      <c r="B2524" s="73">
        <v>14</v>
      </c>
      <c r="C2524" s="5" t="s">
        <v>602</v>
      </c>
      <c r="D2524" s="5" t="s">
        <v>672</v>
      </c>
      <c r="E2524" s="70" t="s">
        <v>14</v>
      </c>
      <c r="F2524" s="71">
        <v>4</v>
      </c>
      <c r="G2524" s="71">
        <v>2E-3</v>
      </c>
      <c r="H2524" s="71">
        <v>0</v>
      </c>
      <c r="I2524" s="71">
        <v>-4.0000000000000001E-3</v>
      </c>
      <c r="J2524" s="71">
        <v>0</v>
      </c>
      <c r="K2524" s="71">
        <v>6.6666666666666671E-3</v>
      </c>
      <c r="L2524" s="71">
        <v>0</v>
      </c>
      <c r="M2524" s="72">
        <v>4.6666666666666671E-3</v>
      </c>
      <c r="N2524" s="23">
        <v>-0.49883333333333335</v>
      </c>
      <c r="O2524" s="16">
        <v>0.3</v>
      </c>
      <c r="P2524" s="15">
        <v>90</v>
      </c>
      <c r="Q2524" s="15">
        <f>IFERROR(Table37[[#This Row],[Total]]/Table37[[#This Row],[Mins]]*Table37[[#This Row],[Adj mins]],0)</f>
        <v>1.4000000000000001</v>
      </c>
      <c r="R2524" s="15">
        <v>0</v>
      </c>
      <c r="S2524" s="16" t="s">
        <v>374</v>
      </c>
      <c r="T2524" s="17">
        <v>1E-3</v>
      </c>
      <c r="U2524" s="16">
        <v>0</v>
      </c>
      <c r="V2524" s="71">
        <v>0</v>
      </c>
      <c r="W2524" s="401" t="str">
        <f>IF(ISNA(MATCH($D2524,'My Squad'!$C$2:$C$16,0)),"","Yes")</f>
        <v/>
      </c>
    </row>
    <row r="2525" spans="1:23" ht="15.75" thickBot="1" x14ac:dyDescent="0.3">
      <c r="A2525" s="577">
        <v>472</v>
      </c>
      <c r="B2525" s="73">
        <v>14</v>
      </c>
      <c r="C2525" s="5" t="s">
        <v>602</v>
      </c>
      <c r="D2525" s="5" t="s">
        <v>673</v>
      </c>
      <c r="E2525" s="70" t="s">
        <v>14</v>
      </c>
      <c r="F2525" s="71">
        <v>4</v>
      </c>
      <c r="G2525" s="71">
        <v>1.6E-2</v>
      </c>
      <c r="H2525" s="71">
        <v>1.7999999999999999E-2</v>
      </c>
      <c r="I2525" s="71">
        <v>-6.6000000000000003E-2</v>
      </c>
      <c r="J2525" s="71">
        <v>0</v>
      </c>
      <c r="K2525" s="71">
        <v>0.21666666666666667</v>
      </c>
      <c r="L2525" s="71">
        <v>5.6666666666666671E-3</v>
      </c>
      <c r="M2525" s="72">
        <v>0.19033333333333333</v>
      </c>
      <c r="N2525" s="23">
        <v>-0.45241666666666669</v>
      </c>
      <c r="O2525" s="16">
        <v>11.442666666666666</v>
      </c>
      <c r="P2525" s="15">
        <v>90</v>
      </c>
      <c r="Q2525" s="15">
        <f>IFERROR(Table37[[#This Row],[Total]]/Table37[[#This Row],[Mins]]*Table37[[#This Row],[Adj mins]],0)</f>
        <v>1.4970286646469355</v>
      </c>
      <c r="R2525" s="15">
        <v>4.9000000000000004</v>
      </c>
      <c r="S2525" s="16">
        <v>88</v>
      </c>
      <c r="T2525" s="17">
        <v>6.0000000000000001E-3</v>
      </c>
      <c r="U2525" s="16">
        <v>4</v>
      </c>
      <c r="V2525" s="71">
        <v>0.8</v>
      </c>
      <c r="W2525" s="401" t="str">
        <f>IF(ISNA(MATCH($D2525,'My Squad'!$C$2:$C$16,0)),"","Yes")</f>
        <v/>
      </c>
    </row>
    <row r="2526" spans="1:23" ht="15.75" thickBot="1" x14ac:dyDescent="0.3">
      <c r="A2526" s="577">
        <v>477</v>
      </c>
      <c r="B2526" s="73">
        <v>14</v>
      </c>
      <c r="C2526" s="5" t="s">
        <v>602</v>
      </c>
      <c r="D2526" s="5" t="s">
        <v>674</v>
      </c>
      <c r="E2526" s="70" t="s">
        <v>14</v>
      </c>
      <c r="F2526" s="71">
        <v>4</v>
      </c>
      <c r="G2526" s="71">
        <v>0</v>
      </c>
      <c r="H2526" s="71">
        <v>0</v>
      </c>
      <c r="I2526" s="71">
        <v>-2.6666666666666666E-3</v>
      </c>
      <c r="J2526" s="71">
        <v>0</v>
      </c>
      <c r="K2526" s="71">
        <v>5.6666666666666671E-3</v>
      </c>
      <c r="L2526" s="71">
        <v>0</v>
      </c>
      <c r="M2526" s="72">
        <v>3.0000000000000001E-3</v>
      </c>
      <c r="N2526" s="23">
        <v>-0.49925000000000003</v>
      </c>
      <c r="O2526" s="16">
        <v>0.29433333333333334</v>
      </c>
      <c r="P2526" s="15">
        <v>90</v>
      </c>
      <c r="Q2526" s="15">
        <f>IFERROR(Table37[[#This Row],[Total]]/Table37[[#This Row],[Mins]]*Table37[[#This Row],[Adj mins]],0)</f>
        <v>0.91732729331823326</v>
      </c>
      <c r="R2526" s="15">
        <v>0</v>
      </c>
      <c r="S2526" s="16">
        <v>0</v>
      </c>
      <c r="T2526" s="17">
        <v>1.4999999999999999E-2</v>
      </c>
      <c r="U2526" s="16">
        <v>0</v>
      </c>
      <c r="V2526" s="71">
        <v>0</v>
      </c>
      <c r="W2526" s="401" t="str">
        <f>IF(ISNA(MATCH($D2526,'My Squad'!$C$2:$C$16,0)),"","Yes")</f>
        <v/>
      </c>
    </row>
    <row r="2527" spans="1:23" ht="15.75" thickBot="1" x14ac:dyDescent="0.3">
      <c r="A2527" s="577">
        <v>188</v>
      </c>
      <c r="B2527" s="73">
        <v>14</v>
      </c>
      <c r="C2527" s="5" t="s">
        <v>602</v>
      </c>
      <c r="D2527" s="5" t="s">
        <v>322</v>
      </c>
      <c r="E2527" s="70" t="s">
        <v>13</v>
      </c>
      <c r="F2527" s="71">
        <v>4.5</v>
      </c>
      <c r="G2527" s="71">
        <v>0.105</v>
      </c>
      <c r="H2527" s="71">
        <v>5.8000000000000003E-2</v>
      </c>
      <c r="I2527" s="71">
        <v>1.5333333333333332E-2</v>
      </c>
      <c r="J2527" s="71">
        <v>0</v>
      </c>
      <c r="K2527" s="71">
        <v>0.37066666666666664</v>
      </c>
      <c r="L2527" s="71">
        <v>1.9333333333333334E-2</v>
      </c>
      <c r="M2527" s="72">
        <v>0.56833333333333336</v>
      </c>
      <c r="N2527" s="23">
        <v>-0.31814814814814812</v>
      </c>
      <c r="O2527" s="16">
        <v>18.492333333333335</v>
      </c>
      <c r="P2527" s="15">
        <v>90</v>
      </c>
      <c r="Q2527" s="15">
        <f>IFERROR(Table37[[#This Row],[Total]]/Table37[[#This Row],[Mins]]*Table37[[#This Row],[Adj mins]],0)</f>
        <v>2.7660111397516087</v>
      </c>
      <c r="R2527" s="15">
        <v>1.6</v>
      </c>
      <c r="S2527" s="16">
        <v>47</v>
      </c>
      <c r="T2527" s="17">
        <v>4.0000000000000001E-3</v>
      </c>
      <c r="U2527" s="16">
        <v>4</v>
      </c>
      <c r="V2527" s="71">
        <v>1.3</v>
      </c>
      <c r="W2527" s="401" t="str">
        <f>IF(ISNA(MATCH($D2527,'My Squad'!$C$2:$C$16,0)),"","Yes")</f>
        <v/>
      </c>
    </row>
    <row r="2528" spans="1:23" ht="15.75" thickBot="1" x14ac:dyDescent="0.3">
      <c r="A2528" s="577">
        <v>452</v>
      </c>
      <c r="B2528" s="73">
        <v>14</v>
      </c>
      <c r="C2528" s="5" t="s">
        <v>602</v>
      </c>
      <c r="D2528" s="5" t="s">
        <v>675</v>
      </c>
      <c r="E2528" s="70" t="s">
        <v>13</v>
      </c>
      <c r="F2528" s="71">
        <v>4.9000000000000004</v>
      </c>
      <c r="G2528" s="71">
        <v>0.56166666666666665</v>
      </c>
      <c r="H2528" s="71">
        <v>0.19900000000000001</v>
      </c>
      <c r="I2528" s="71">
        <v>7.5999999999999998E-2</v>
      </c>
      <c r="J2528" s="71">
        <v>0</v>
      </c>
      <c r="K2528" s="71">
        <v>1.5029999999999999</v>
      </c>
      <c r="L2528" s="71">
        <v>0.14166666666666666</v>
      </c>
      <c r="M2528" s="72">
        <v>2.4813333333333332</v>
      </c>
      <c r="N2528" s="23">
        <v>9.8231292517006769E-2</v>
      </c>
      <c r="O2528" s="16">
        <v>71.897666666666666</v>
      </c>
      <c r="P2528" s="15">
        <v>90</v>
      </c>
      <c r="Q2528" s="15">
        <f>IFERROR(Table37[[#This Row],[Total]]/Table37[[#This Row],[Mins]]*Table37[[#This Row],[Adj mins]],0)</f>
        <v>3.1060813285549367</v>
      </c>
      <c r="R2528" s="15">
        <v>5.4</v>
      </c>
      <c r="S2528" s="16">
        <v>60</v>
      </c>
      <c r="T2528" s="17">
        <v>1E-3</v>
      </c>
      <c r="U2528" s="16">
        <v>20</v>
      </c>
      <c r="V2528" s="71">
        <v>2.5</v>
      </c>
      <c r="W2528" s="401" t="str">
        <f>IF(ISNA(MATCH($D2528,'My Squad'!$C$2:$C$16,0)),"","Yes")</f>
        <v/>
      </c>
    </row>
    <row r="2529" spans="1:23" ht="15.75" thickBot="1" x14ac:dyDescent="0.3">
      <c r="A2529" s="577">
        <v>459</v>
      </c>
      <c r="B2529" s="73">
        <v>14</v>
      </c>
      <c r="C2529" s="5" t="s">
        <v>602</v>
      </c>
      <c r="D2529" s="5" t="s">
        <v>676</v>
      </c>
      <c r="E2529" s="70" t="s">
        <v>13</v>
      </c>
      <c r="F2529" s="71">
        <v>4.9000000000000004</v>
      </c>
      <c r="G2529" s="71">
        <v>0.31333333333333335</v>
      </c>
      <c r="H2529" s="71">
        <v>0.17</v>
      </c>
      <c r="I2529" s="71">
        <v>4.5666666666666668E-2</v>
      </c>
      <c r="J2529" s="71">
        <v>0</v>
      </c>
      <c r="K2529" s="71">
        <v>0.97199999999999998</v>
      </c>
      <c r="L2529" s="71">
        <v>7.2333333333333333E-2</v>
      </c>
      <c r="M2529" s="72">
        <v>1.5733333333333333</v>
      </c>
      <c r="N2529" s="23">
        <v>-8.7074829931972797E-2</v>
      </c>
      <c r="O2529" s="16">
        <v>47.052999999999997</v>
      </c>
      <c r="P2529" s="15">
        <v>90</v>
      </c>
      <c r="Q2529" s="15">
        <f>IFERROR(Table37[[#This Row],[Total]]/Table37[[#This Row],[Mins]]*Table37[[#This Row],[Adj mins]],0)</f>
        <v>3.0093724098357173</v>
      </c>
      <c r="R2529" s="15">
        <v>0.7</v>
      </c>
      <c r="S2529" s="16">
        <v>33</v>
      </c>
      <c r="T2529" s="17">
        <v>0</v>
      </c>
      <c r="U2529" s="16">
        <v>1</v>
      </c>
      <c r="V2529" s="71">
        <v>0.5</v>
      </c>
      <c r="W2529" s="401" t="str">
        <f>IF(ISNA(MATCH($D2529,'My Squad'!$C$2:$C$16,0)),"","Yes")</f>
        <v/>
      </c>
    </row>
    <row r="2530" spans="1:23" ht="15.75" thickBot="1" x14ac:dyDescent="0.3">
      <c r="A2530" s="577">
        <v>462</v>
      </c>
      <c r="B2530" s="73">
        <v>14</v>
      </c>
      <c r="C2530" s="5" t="s">
        <v>602</v>
      </c>
      <c r="D2530" s="5" t="s">
        <v>677</v>
      </c>
      <c r="E2530" s="70" t="s">
        <v>13</v>
      </c>
      <c r="F2530" s="71">
        <v>5</v>
      </c>
      <c r="G2530" s="71">
        <v>0.02</v>
      </c>
      <c r="H2530" s="71">
        <v>3.0000000000000001E-3</v>
      </c>
      <c r="I2530" s="71">
        <v>2.6666666666666666E-3</v>
      </c>
      <c r="J2530" s="71">
        <v>0</v>
      </c>
      <c r="K2530" s="71">
        <v>6.066666666666666E-2</v>
      </c>
      <c r="L2530" s="71">
        <v>2.6666666666666666E-3</v>
      </c>
      <c r="M2530" s="72">
        <v>8.8999999999999996E-2</v>
      </c>
      <c r="N2530" s="23">
        <v>-0.38219999999999998</v>
      </c>
      <c r="O2530" s="16">
        <v>2.82</v>
      </c>
      <c r="P2530" s="15">
        <v>90</v>
      </c>
      <c r="Q2530" s="15">
        <f>IFERROR(Table37[[#This Row],[Total]]/Table37[[#This Row],[Mins]]*Table37[[#This Row],[Adj mins]],0)</f>
        <v>2.8404255319148932</v>
      </c>
      <c r="R2530" s="15">
        <v>0.2</v>
      </c>
      <c r="S2530" s="16">
        <v>9</v>
      </c>
      <c r="T2530" s="17">
        <v>0</v>
      </c>
      <c r="U2530" s="16">
        <v>2</v>
      </c>
      <c r="V2530" s="71">
        <v>1</v>
      </c>
      <c r="W2530" s="401" t="str">
        <f>IF(ISNA(MATCH($D2530,'My Squad'!$C$2:$C$16,0)),"","Yes")</f>
        <v/>
      </c>
    </row>
    <row r="2531" spans="1:23" ht="15.75" thickBot="1" x14ac:dyDescent="0.3">
      <c r="A2531" s="577">
        <v>471</v>
      </c>
      <c r="B2531" s="73">
        <v>14</v>
      </c>
      <c r="C2531" s="5" t="s">
        <v>602</v>
      </c>
      <c r="D2531" s="5" t="s">
        <v>1541</v>
      </c>
      <c r="E2531" s="70" t="s">
        <v>13</v>
      </c>
      <c r="F2531" s="71">
        <v>5</v>
      </c>
      <c r="G2531" s="71">
        <v>0.22833333333333333</v>
      </c>
      <c r="H2531" s="71">
        <v>0.16400000000000001</v>
      </c>
      <c r="I2531" s="71">
        <v>3.9333333333333331E-2</v>
      </c>
      <c r="J2531" s="71">
        <v>0</v>
      </c>
      <c r="K2531" s="71">
        <v>0.77100000000000002</v>
      </c>
      <c r="L2531" s="71">
        <v>6.3666666666666663E-2</v>
      </c>
      <c r="M2531" s="72">
        <v>1.2663333333333333</v>
      </c>
      <c r="N2531" s="23">
        <v>-0.14673333333333333</v>
      </c>
      <c r="O2531" s="16">
        <v>38.698666666666668</v>
      </c>
      <c r="P2531" s="15">
        <v>90</v>
      </c>
      <c r="Q2531" s="15">
        <f>IFERROR(Table37[[#This Row],[Total]]/Table37[[#This Row],[Mins]]*Table37[[#This Row],[Adj mins]],0)</f>
        <v>2.9450627067254684</v>
      </c>
      <c r="R2531" s="15">
        <v>2.7</v>
      </c>
      <c r="S2531" s="16">
        <v>60</v>
      </c>
      <c r="T2531" s="17">
        <v>0</v>
      </c>
      <c r="U2531" s="16">
        <v>6</v>
      </c>
      <c r="V2531" s="71">
        <v>1.5</v>
      </c>
      <c r="W2531" s="401" t="str">
        <f>IF(ISNA(MATCH($D2531,'My Squad'!$C$2:$C$16,0)),"","Yes")</f>
        <v/>
      </c>
    </row>
    <row r="2532" spans="1:23" ht="15.75" thickBot="1" x14ac:dyDescent="0.3">
      <c r="A2532" s="577">
        <v>463</v>
      </c>
      <c r="B2532" s="73">
        <v>14</v>
      </c>
      <c r="C2532" s="5" t="s">
        <v>602</v>
      </c>
      <c r="D2532" s="5" t="s">
        <v>218</v>
      </c>
      <c r="E2532" s="70" t="s">
        <v>13</v>
      </c>
      <c r="F2532" s="71">
        <v>5</v>
      </c>
      <c r="G2532" s="71">
        <v>0.29833333333333334</v>
      </c>
      <c r="H2532" s="71">
        <v>0.19700000000000001</v>
      </c>
      <c r="I2532" s="71">
        <v>5.6333333333333332E-2</v>
      </c>
      <c r="J2532" s="71">
        <v>0</v>
      </c>
      <c r="K2532" s="71">
        <v>1.0393333333333332</v>
      </c>
      <c r="L2532" s="71">
        <v>6.9666666666666668E-2</v>
      </c>
      <c r="M2532" s="72">
        <v>1.6606666666666667</v>
      </c>
      <c r="N2532" s="23">
        <v>-6.7866666666666658E-2</v>
      </c>
      <c r="O2532" s="16">
        <v>55.079000000000001</v>
      </c>
      <c r="P2532" s="15">
        <v>90</v>
      </c>
      <c r="Q2532" s="15">
        <f>IFERROR(Table37[[#This Row],[Total]]/Table37[[#This Row],[Mins]]*Table37[[#This Row],[Adj mins]],0)</f>
        <v>2.7135568910110934</v>
      </c>
      <c r="R2532" s="15">
        <v>1.9</v>
      </c>
      <c r="S2532" s="16">
        <v>35</v>
      </c>
      <c r="T2532" s="17">
        <v>0</v>
      </c>
      <c r="U2532" s="16">
        <v>9</v>
      </c>
      <c r="V2532" s="71">
        <v>1.8</v>
      </c>
      <c r="W2532" s="401" t="str">
        <f>IF(ISNA(MATCH($D2532,'My Squad'!$C$2:$C$16,0)),"","Yes")</f>
        <v/>
      </c>
    </row>
    <row r="2533" spans="1:23" ht="15.75" thickBot="1" x14ac:dyDescent="0.3">
      <c r="A2533" s="577">
        <v>518</v>
      </c>
      <c r="B2533" s="73">
        <v>14</v>
      </c>
      <c r="C2533" s="5" t="s">
        <v>602</v>
      </c>
      <c r="D2533" s="5" t="s">
        <v>678</v>
      </c>
      <c r="E2533" s="70" t="s">
        <v>13</v>
      </c>
      <c r="F2533" s="71">
        <v>4.8</v>
      </c>
      <c r="G2533" s="71">
        <v>0.18666666666666668</v>
      </c>
      <c r="H2533" s="71">
        <v>0.26800000000000002</v>
      </c>
      <c r="I2533" s="71">
        <v>8.6333333333333331E-2</v>
      </c>
      <c r="J2533" s="71">
        <v>0</v>
      </c>
      <c r="K2533" s="71">
        <v>1.5553333333333335</v>
      </c>
      <c r="L2533" s="71">
        <v>5.5333333333333332E-2</v>
      </c>
      <c r="M2533" s="72">
        <v>2.1516666666666668</v>
      </c>
      <c r="N2533" s="23">
        <v>3.1597222222222263E-2</v>
      </c>
      <c r="O2533" s="16">
        <v>83.975666666666669</v>
      </c>
      <c r="P2533" s="15">
        <v>90</v>
      </c>
      <c r="Q2533" s="15">
        <f>IFERROR(Table37[[#This Row],[Total]]/Table37[[#This Row],[Mins]]*Table37[[#This Row],[Adj mins]],0)</f>
        <v>2.3060251580815079</v>
      </c>
      <c r="R2533" s="15">
        <v>9</v>
      </c>
      <c r="S2533" s="16">
        <v>90</v>
      </c>
      <c r="T2533" s="17">
        <v>1E-3</v>
      </c>
      <c r="U2533" s="16">
        <v>14</v>
      </c>
      <c r="V2533" s="71">
        <v>1.6</v>
      </c>
      <c r="W2533" s="401" t="str">
        <f>IF(ISNA(MATCH($D2533,'My Squad'!$C$2:$C$16,0)),"","Yes")</f>
        <v/>
      </c>
    </row>
    <row r="2534" spans="1:23" ht="15.75" thickBot="1" x14ac:dyDescent="0.3">
      <c r="A2534" s="577">
        <v>451</v>
      </c>
      <c r="B2534" s="73">
        <v>14</v>
      </c>
      <c r="C2534" s="5" t="s">
        <v>602</v>
      </c>
      <c r="D2534" s="5" t="s">
        <v>679</v>
      </c>
      <c r="E2534" s="70" t="s">
        <v>13</v>
      </c>
      <c r="F2534" s="71">
        <v>4.5</v>
      </c>
      <c r="G2534" s="71">
        <v>8.3333333333333332E-3</v>
      </c>
      <c r="H2534" s="71">
        <v>5.0000000000000001E-3</v>
      </c>
      <c r="I2534" s="71">
        <v>3.3333333333333332E-4</v>
      </c>
      <c r="J2534" s="71">
        <v>0</v>
      </c>
      <c r="K2534" s="71">
        <v>2.9666666666666664E-2</v>
      </c>
      <c r="L2534" s="71">
        <v>6.6666666666666664E-4</v>
      </c>
      <c r="M2534" s="72">
        <v>4.3999999999999997E-2</v>
      </c>
      <c r="N2534" s="23">
        <v>-0.43466666666666665</v>
      </c>
      <c r="O2534" s="16">
        <v>1.41</v>
      </c>
      <c r="P2534" s="15">
        <v>90</v>
      </c>
      <c r="Q2534" s="15">
        <f>IFERROR(Table37[[#This Row],[Total]]/Table37[[#This Row],[Mins]]*Table37[[#This Row],[Adj mins]],0)</f>
        <v>2.8085106382978724</v>
      </c>
      <c r="R2534" s="15">
        <v>0.1</v>
      </c>
      <c r="S2534" s="16">
        <v>10</v>
      </c>
      <c r="T2534" s="17">
        <v>1E-3</v>
      </c>
      <c r="U2534" s="16">
        <v>1</v>
      </c>
      <c r="V2534" s="71">
        <v>1</v>
      </c>
      <c r="W2534" s="401" t="str">
        <f>IF(ISNA(MATCH($D2534,'My Squad'!$C$2:$C$16,0)),"","Yes")</f>
        <v/>
      </c>
    </row>
    <row r="2535" spans="1:23" ht="15.75" thickBot="1" x14ac:dyDescent="0.3">
      <c r="A2535" s="577">
        <v>584</v>
      </c>
      <c r="B2535" s="73">
        <v>14</v>
      </c>
      <c r="C2535" s="5" t="s">
        <v>602</v>
      </c>
      <c r="D2535" s="5" t="s">
        <v>1542</v>
      </c>
      <c r="E2535" s="70" t="s">
        <v>13</v>
      </c>
      <c r="F2535" s="71">
        <v>5.0999999999999996</v>
      </c>
      <c r="G2535" s="71">
        <v>0.15166666666666667</v>
      </c>
      <c r="H2535" s="71">
        <v>4.3999999999999997E-2</v>
      </c>
      <c r="I2535" s="71">
        <v>2.3666666666666666E-2</v>
      </c>
      <c r="J2535" s="71">
        <v>0</v>
      </c>
      <c r="K2535" s="71">
        <v>0.35366666666666663</v>
      </c>
      <c r="L2535" s="71">
        <v>2.3666666666666666E-2</v>
      </c>
      <c r="M2535" s="72">
        <v>0.59666666666666668</v>
      </c>
      <c r="N2535" s="23">
        <v>-0.27516339869281048</v>
      </c>
      <c r="O2535" s="16">
        <v>18.403666666666666</v>
      </c>
      <c r="P2535" s="15">
        <v>90</v>
      </c>
      <c r="Q2535" s="15">
        <f>IFERROR(Table37[[#This Row],[Total]]/Table37[[#This Row],[Mins]]*Table37[[#This Row],[Adj mins]],0)</f>
        <v>2.9178967959283479</v>
      </c>
      <c r="R2535" s="15">
        <v>4.3</v>
      </c>
      <c r="S2535" s="16">
        <v>65</v>
      </c>
      <c r="T2535" s="17">
        <v>2E-3</v>
      </c>
      <c r="U2535" s="16">
        <v>9</v>
      </c>
      <c r="V2535" s="71">
        <v>1.5</v>
      </c>
      <c r="W2535" s="401" t="str">
        <f>IF(ISNA(MATCH($D2535,'My Squad'!$C$2:$C$16,0)),"","Yes")</f>
        <v/>
      </c>
    </row>
    <row r="2536" spans="1:23" ht="15.75" thickBot="1" x14ac:dyDescent="0.3">
      <c r="A2536" s="577">
        <v>515</v>
      </c>
      <c r="B2536" s="73">
        <v>14</v>
      </c>
      <c r="C2536" s="5" t="s">
        <v>602</v>
      </c>
      <c r="D2536" s="5" t="s">
        <v>366</v>
      </c>
      <c r="E2536" s="70" t="s">
        <v>13</v>
      </c>
      <c r="F2536" s="71">
        <v>4.8</v>
      </c>
      <c r="G2536" s="71">
        <v>0.495</v>
      </c>
      <c r="H2536" s="71">
        <v>0.111</v>
      </c>
      <c r="I2536" s="71">
        <v>3.9333333333333331E-2</v>
      </c>
      <c r="J2536" s="71">
        <v>0</v>
      </c>
      <c r="K2536" s="71">
        <v>0.78799999999999992</v>
      </c>
      <c r="L2536" s="71">
        <v>7.3999999999999996E-2</v>
      </c>
      <c r="M2536" s="72">
        <v>1.5073333333333334</v>
      </c>
      <c r="N2536" s="23">
        <v>-0.10263888888888888</v>
      </c>
      <c r="O2536" s="16">
        <v>38.550333333333334</v>
      </c>
      <c r="P2536" s="15">
        <v>90</v>
      </c>
      <c r="Q2536" s="15">
        <f>IFERROR(Table37[[#This Row],[Total]]/Table37[[#This Row],[Mins]]*Table37[[#This Row],[Adj mins]],0)</f>
        <v>3.5190357195354989</v>
      </c>
      <c r="R2536" s="15">
        <v>0.8</v>
      </c>
      <c r="S2536" s="16">
        <v>36</v>
      </c>
      <c r="T2536" s="17">
        <v>0</v>
      </c>
      <c r="U2536" s="16">
        <v>1</v>
      </c>
      <c r="V2536" s="71">
        <v>0.5</v>
      </c>
      <c r="W2536" s="401" t="str">
        <f>IF(ISNA(MATCH($D2536,'My Squad'!$C$2:$C$16,0)),"","Yes")</f>
        <v/>
      </c>
    </row>
    <row r="2537" spans="1:23" ht="15.75" thickBot="1" x14ac:dyDescent="0.3">
      <c r="A2537" s="577">
        <v>608</v>
      </c>
      <c r="B2537" s="73">
        <v>14</v>
      </c>
      <c r="C2537" s="5" t="s">
        <v>602</v>
      </c>
      <c r="D2537" s="5" t="s">
        <v>1543</v>
      </c>
      <c r="E2537" s="70" t="s">
        <v>13</v>
      </c>
      <c r="F2537" s="71">
        <v>4.5999999999999996</v>
      </c>
      <c r="G2537" s="71">
        <v>0.48499999999999999</v>
      </c>
      <c r="H2537" s="71">
        <v>0.30099999999999999</v>
      </c>
      <c r="I2537" s="71">
        <v>6.7666666666666667E-2</v>
      </c>
      <c r="J2537" s="71">
        <v>0</v>
      </c>
      <c r="K2537" s="71">
        <v>1.1733333333333333</v>
      </c>
      <c r="L2537" s="71">
        <v>8.5666666666666669E-2</v>
      </c>
      <c r="M2537" s="72">
        <v>2.1126666666666667</v>
      </c>
      <c r="N2537" s="23">
        <v>2.4492753623188413E-2</v>
      </c>
      <c r="O2537" s="16">
        <v>70.23533333333333</v>
      </c>
      <c r="P2537" s="15">
        <v>90</v>
      </c>
      <c r="Q2537" s="15">
        <f>IFERROR(Table37[[#This Row],[Total]]/Table37[[#This Row],[Mins]]*Table37[[#This Row],[Adj mins]],0)</f>
        <v>2.7071844180991524</v>
      </c>
      <c r="R2537" s="15">
        <v>5.5</v>
      </c>
      <c r="S2537" s="16">
        <v>55</v>
      </c>
      <c r="T2537" s="17">
        <v>3.3000000000000002E-2</v>
      </c>
      <c r="U2537" s="16">
        <v>20</v>
      </c>
      <c r="V2537" s="71">
        <v>2.2000000000000002</v>
      </c>
      <c r="W2537" s="401" t="str">
        <f>IF(ISNA(MATCH($D2537,'My Squad'!$C$2:$C$16,0)),"","Yes")</f>
        <v/>
      </c>
    </row>
    <row r="2538" spans="1:23" ht="15.75" thickBot="1" x14ac:dyDescent="0.3">
      <c r="A2538" s="577">
        <v>27</v>
      </c>
      <c r="B2538" s="73">
        <v>14</v>
      </c>
      <c r="C2538" s="5" t="s">
        <v>602</v>
      </c>
      <c r="D2538" s="5" t="s">
        <v>1544</v>
      </c>
      <c r="E2538" s="70" t="s">
        <v>15</v>
      </c>
      <c r="F2538" s="71">
        <v>5</v>
      </c>
      <c r="G2538" s="71">
        <v>0.84933333333333338</v>
      </c>
      <c r="H2538" s="71">
        <v>0.14599999999999999</v>
      </c>
      <c r="I2538" s="71">
        <v>0</v>
      </c>
      <c r="J2538" s="71">
        <v>0</v>
      </c>
      <c r="K2538" s="71">
        <v>1.3376666666666666</v>
      </c>
      <c r="L2538" s="71">
        <v>0.24966666666666668</v>
      </c>
      <c r="M2538" s="72">
        <v>2.5826666666666669</v>
      </c>
      <c r="N2538" s="23">
        <v>0.11653333333333338</v>
      </c>
      <c r="O2538" s="16">
        <v>63.223333333333336</v>
      </c>
      <c r="P2538" s="15">
        <v>90</v>
      </c>
      <c r="Q2538" s="15">
        <f>IFERROR(Table37[[#This Row],[Total]]/Table37[[#This Row],[Mins]]*Table37[[#This Row],[Adj mins]],0)</f>
        <v>3.6764907470870458</v>
      </c>
      <c r="R2538" s="15">
        <v>4.9000000000000004</v>
      </c>
      <c r="S2538" s="16">
        <v>49</v>
      </c>
      <c r="T2538" s="17">
        <v>2.4E-2</v>
      </c>
      <c r="U2538" s="16">
        <v>23</v>
      </c>
      <c r="V2538" s="71">
        <v>2.6</v>
      </c>
      <c r="W2538" s="401" t="str">
        <f>IF(ISNA(MATCH($D2538,'My Squad'!$C$2:$C$16,0)),"","Yes")</f>
        <v/>
      </c>
    </row>
    <row r="2539" spans="1:23" ht="15.75" thickBot="1" x14ac:dyDescent="0.3">
      <c r="A2539" s="577">
        <v>453</v>
      </c>
      <c r="B2539" s="73">
        <v>14</v>
      </c>
      <c r="C2539" s="5" t="s">
        <v>602</v>
      </c>
      <c r="D2539" s="5" t="s">
        <v>680</v>
      </c>
      <c r="E2539" s="70" t="s">
        <v>15</v>
      </c>
      <c r="F2539" s="71">
        <v>5.2</v>
      </c>
      <c r="G2539" s="71">
        <v>0.27866666666666667</v>
      </c>
      <c r="H2539" s="71">
        <v>6.3E-2</v>
      </c>
      <c r="I2539" s="71">
        <v>0</v>
      </c>
      <c r="J2539" s="71">
        <v>0</v>
      </c>
      <c r="K2539" s="71">
        <v>0.52033333333333331</v>
      </c>
      <c r="L2539" s="71">
        <v>7.6333333333333336E-2</v>
      </c>
      <c r="M2539" s="72">
        <v>0.93833333333333335</v>
      </c>
      <c r="N2539" s="23">
        <v>-0.20416666666666664</v>
      </c>
      <c r="O2539" s="16">
        <v>25.821000000000002</v>
      </c>
      <c r="P2539" s="15">
        <v>90</v>
      </c>
      <c r="Q2539" s="15">
        <f>IFERROR(Table37[[#This Row],[Total]]/Table37[[#This Row],[Mins]]*Table37[[#This Row],[Adj mins]],0)</f>
        <v>3.2705937028000465</v>
      </c>
      <c r="R2539" s="15">
        <v>3.1</v>
      </c>
      <c r="S2539" s="16">
        <v>46</v>
      </c>
      <c r="T2539" s="17">
        <v>6.0000000000000001E-3</v>
      </c>
      <c r="U2539" s="16">
        <v>6</v>
      </c>
      <c r="V2539" s="71">
        <v>1</v>
      </c>
      <c r="W2539" s="401" t="str">
        <f>IF(ISNA(MATCH($D2539,'My Squad'!$C$2:$C$16,0)),"","Yes")</f>
        <v/>
      </c>
    </row>
    <row r="2540" spans="1:23" ht="15.75" thickBot="1" x14ac:dyDescent="0.3">
      <c r="A2540" s="577">
        <v>470</v>
      </c>
      <c r="B2540" s="73">
        <v>14</v>
      </c>
      <c r="C2540" s="5" t="s">
        <v>602</v>
      </c>
      <c r="D2540" s="5" t="s">
        <v>681</v>
      </c>
      <c r="E2540" s="70" t="s">
        <v>15</v>
      </c>
      <c r="F2540" s="71">
        <v>4.9000000000000004</v>
      </c>
      <c r="G2540" s="71">
        <v>9.3333333333333341E-3</v>
      </c>
      <c r="H2540" s="71">
        <v>2E-3</v>
      </c>
      <c r="I2540" s="71">
        <v>0</v>
      </c>
      <c r="J2540" s="71">
        <v>0</v>
      </c>
      <c r="K2540" s="71">
        <v>2.1333333333333333E-2</v>
      </c>
      <c r="L2540" s="71">
        <v>4.0000000000000001E-3</v>
      </c>
      <c r="M2540" s="72">
        <v>3.6666666666666667E-2</v>
      </c>
      <c r="N2540" s="23">
        <v>-0.40068027210884349</v>
      </c>
      <c r="O2540" s="16">
        <v>0.96</v>
      </c>
      <c r="P2540" s="15">
        <v>90</v>
      </c>
      <c r="Q2540" s="15">
        <f>IFERROR(Table37[[#This Row],[Total]]/Table37[[#This Row],[Mins]]*Table37[[#This Row],[Adj mins]],0)</f>
        <v>3.4375000000000004</v>
      </c>
      <c r="R2540" s="15">
        <v>0.5</v>
      </c>
      <c r="S2540" s="16">
        <v>15</v>
      </c>
      <c r="T2540" s="17">
        <v>2E-3</v>
      </c>
      <c r="U2540" s="16">
        <v>3</v>
      </c>
      <c r="V2540" s="71">
        <v>1</v>
      </c>
      <c r="W2540" s="401" t="str">
        <f>IF(ISNA(MATCH($D2540,'My Squad'!$C$2:$C$16,0)),"","Yes")</f>
        <v/>
      </c>
    </row>
    <row r="2541" spans="1:23" ht="15.75" thickBot="1" x14ac:dyDescent="0.3">
      <c r="A2541" s="577">
        <v>510</v>
      </c>
      <c r="B2541" s="73">
        <v>14</v>
      </c>
      <c r="C2541" s="5" t="s">
        <v>28</v>
      </c>
      <c r="D2541" s="5" t="s">
        <v>360</v>
      </c>
      <c r="E2541" s="70" t="s">
        <v>16</v>
      </c>
      <c r="F2541" s="71">
        <v>4</v>
      </c>
      <c r="G2541" s="71">
        <v>0</v>
      </c>
      <c r="H2541" s="71">
        <v>0</v>
      </c>
      <c r="I2541" s="71">
        <v>0</v>
      </c>
      <c r="J2541" s="71">
        <v>0</v>
      </c>
      <c r="K2541" s="71">
        <v>0</v>
      </c>
      <c r="L2541" s="71">
        <v>0</v>
      </c>
      <c r="M2541" s="72">
        <v>0</v>
      </c>
      <c r="N2541" s="23">
        <v>-0.5</v>
      </c>
      <c r="O2541" s="16">
        <v>0</v>
      </c>
      <c r="P2541" s="15">
        <v>90</v>
      </c>
      <c r="Q2541" s="15">
        <f>IFERROR(Table37[[#This Row],[Total]]/Table37[[#This Row],[Mins]]*Table37[[#This Row],[Adj mins]],0)</f>
        <v>0</v>
      </c>
      <c r="R2541" s="15">
        <v>0</v>
      </c>
      <c r="S2541" s="16" t="s">
        <v>374</v>
      </c>
      <c r="T2541" s="17">
        <v>1.4999999999999999E-2</v>
      </c>
      <c r="U2541" s="16">
        <v>0</v>
      </c>
      <c r="V2541" s="71">
        <v>0</v>
      </c>
      <c r="W2541" s="401" t="str">
        <f>IF(ISNA(MATCH($D2541,'My Squad'!$C$2:$C$16,0)),"","Yes")</f>
        <v/>
      </c>
    </row>
    <row r="2542" spans="1:23" ht="15.75" thickBot="1" x14ac:dyDescent="0.3">
      <c r="A2542" s="577">
        <v>479</v>
      </c>
      <c r="B2542" s="73">
        <v>14</v>
      </c>
      <c r="C2542" s="5" t="s">
        <v>28</v>
      </c>
      <c r="D2542" s="5" t="s">
        <v>287</v>
      </c>
      <c r="E2542" s="70" t="s">
        <v>16</v>
      </c>
      <c r="F2542" s="71">
        <v>4</v>
      </c>
      <c r="G2542" s="71">
        <v>0</v>
      </c>
      <c r="H2542" s="71">
        <v>0</v>
      </c>
      <c r="I2542" s="71">
        <v>3.3333333333333327E-4</v>
      </c>
      <c r="J2542" s="71">
        <v>1.3333333333333333E-3</v>
      </c>
      <c r="K2542" s="71">
        <v>5.3333333333333332E-3</v>
      </c>
      <c r="L2542" s="71">
        <v>0</v>
      </c>
      <c r="M2542" s="72">
        <v>7.0000000000000001E-3</v>
      </c>
      <c r="N2542" s="23">
        <v>-0.49825000000000003</v>
      </c>
      <c r="O2542" s="16">
        <v>0.24</v>
      </c>
      <c r="P2542" s="15">
        <v>90</v>
      </c>
      <c r="Q2542" s="15">
        <f>IFERROR(Table37[[#This Row],[Total]]/Table37[[#This Row],[Mins]]*Table37[[#This Row],[Adj mins]],0)</f>
        <v>2.625</v>
      </c>
      <c r="R2542" s="15">
        <v>0</v>
      </c>
      <c r="S2542" s="16">
        <v>0</v>
      </c>
      <c r="T2542" s="17">
        <v>5.0000000000000001E-3</v>
      </c>
      <c r="U2542" s="16">
        <v>0</v>
      </c>
      <c r="V2542" s="71">
        <v>0</v>
      </c>
      <c r="W2542" s="401" t="str">
        <f>IF(ISNA(MATCH($D2542,'My Squad'!$C$2:$C$16,0)),"","Yes")</f>
        <v/>
      </c>
    </row>
    <row r="2543" spans="1:23" ht="15.75" thickBot="1" x14ac:dyDescent="0.3">
      <c r="A2543" s="577">
        <v>488</v>
      </c>
      <c r="B2543" s="73">
        <v>14</v>
      </c>
      <c r="C2543" s="5" t="s">
        <v>28</v>
      </c>
      <c r="D2543" s="5" t="s">
        <v>274</v>
      </c>
      <c r="E2543" s="70" t="s">
        <v>16</v>
      </c>
      <c r="F2543" s="71">
        <v>4.4000000000000004</v>
      </c>
      <c r="G2543" s="71">
        <v>0</v>
      </c>
      <c r="H2543" s="71">
        <v>0</v>
      </c>
      <c r="I2543" s="71">
        <v>8.0000000000000002E-3</v>
      </c>
      <c r="J2543" s="71">
        <v>2.7666666666666666E-2</v>
      </c>
      <c r="K2543" s="71">
        <v>8.900000000000001E-2</v>
      </c>
      <c r="L2543" s="71">
        <v>3.0000000000000001E-3</v>
      </c>
      <c r="M2543" s="72">
        <v>0.12766666666666668</v>
      </c>
      <c r="N2543" s="23">
        <v>-0.42553030303030304</v>
      </c>
      <c r="O2543" s="16">
        <v>3.99</v>
      </c>
      <c r="P2543" s="15">
        <v>90</v>
      </c>
      <c r="Q2543" s="15">
        <f>IFERROR(Table37[[#This Row],[Total]]/Table37[[#This Row],[Mins]]*Table37[[#This Row],[Adj mins]],0)</f>
        <v>2.8796992481203008</v>
      </c>
      <c r="R2543" s="15">
        <v>0</v>
      </c>
      <c r="S2543" s="16">
        <v>0</v>
      </c>
      <c r="T2543" s="17">
        <v>2E-3</v>
      </c>
      <c r="U2543" s="16">
        <v>0</v>
      </c>
      <c r="V2543" s="71">
        <v>0</v>
      </c>
      <c r="W2543" s="401" t="str">
        <f>IF(ISNA(MATCH($D2543,'My Squad'!$C$2:$C$16,0)),"","Yes")</f>
        <v/>
      </c>
    </row>
    <row r="2544" spans="1:23" ht="15.75" thickBot="1" x14ac:dyDescent="0.3">
      <c r="A2544" s="577">
        <v>508</v>
      </c>
      <c r="B2544" s="73">
        <v>14</v>
      </c>
      <c r="C2544" s="5" t="s">
        <v>28</v>
      </c>
      <c r="D2544" s="5" t="s">
        <v>115</v>
      </c>
      <c r="E2544" s="70" t="s">
        <v>16</v>
      </c>
      <c r="F2544" s="71">
        <v>5</v>
      </c>
      <c r="G2544" s="71">
        <v>0</v>
      </c>
      <c r="H2544" s="71">
        <v>0</v>
      </c>
      <c r="I2544" s="71">
        <v>0.43733333333333335</v>
      </c>
      <c r="J2544" s="71">
        <v>0.72099999999999997</v>
      </c>
      <c r="K2544" s="71">
        <v>1.8983333333333334</v>
      </c>
      <c r="L2544" s="71">
        <v>0.23333333333333334</v>
      </c>
      <c r="M2544" s="72">
        <v>3.29</v>
      </c>
      <c r="N2544" s="23">
        <v>0.25800000000000001</v>
      </c>
      <c r="O2544" s="16">
        <v>85.622</v>
      </c>
      <c r="P2544" s="15">
        <v>90</v>
      </c>
      <c r="Q2544" s="15">
        <f>IFERROR(Table37[[#This Row],[Total]]/Table37[[#This Row],[Mins]]*Table37[[#This Row],[Adj mins]],0)</f>
        <v>3.4582233538109368</v>
      </c>
      <c r="R2544" s="15">
        <v>9</v>
      </c>
      <c r="S2544" s="16">
        <v>90</v>
      </c>
      <c r="T2544" s="17">
        <v>3.6000000000000004E-2</v>
      </c>
      <c r="U2544" s="16">
        <v>26</v>
      </c>
      <c r="V2544" s="71">
        <v>2.9</v>
      </c>
      <c r="W2544" s="401" t="str">
        <f>IF(ISNA(MATCH($D2544,'My Squad'!$C$2:$C$16,0)),"","Yes")</f>
        <v/>
      </c>
    </row>
    <row r="2545" spans="1:23" ht="15.75" thickBot="1" x14ac:dyDescent="0.3">
      <c r="A2545" s="577">
        <v>484</v>
      </c>
      <c r="B2545" s="73">
        <v>14</v>
      </c>
      <c r="C2545" s="5" t="s">
        <v>28</v>
      </c>
      <c r="D2545" s="5" t="s">
        <v>104</v>
      </c>
      <c r="E2545" s="70" t="s">
        <v>14</v>
      </c>
      <c r="F2545" s="71">
        <v>4.3</v>
      </c>
      <c r="G2545" s="71">
        <v>2.1999999999999999E-2</v>
      </c>
      <c r="H2545" s="71">
        <v>7.0000000000000001E-3</v>
      </c>
      <c r="I2545" s="71">
        <v>1.9333333333333334E-2</v>
      </c>
      <c r="J2545" s="71">
        <v>0</v>
      </c>
      <c r="K2545" s="71">
        <v>5.4666666666666662E-2</v>
      </c>
      <c r="L2545" s="71">
        <v>7.0000000000000001E-3</v>
      </c>
      <c r="M2545" s="72">
        <v>0.11</v>
      </c>
      <c r="N2545" s="23">
        <v>-0.43953488372093025</v>
      </c>
      <c r="O2545" s="16">
        <v>2.76</v>
      </c>
      <c r="P2545" s="15">
        <v>90</v>
      </c>
      <c r="Q2545" s="15">
        <f>IFERROR(Table37[[#This Row],[Total]]/Table37[[#This Row],[Mins]]*Table37[[#This Row],[Adj mins]],0)</f>
        <v>3.5869565217391308</v>
      </c>
      <c r="R2545" s="15">
        <v>0</v>
      </c>
      <c r="S2545" s="16">
        <v>0</v>
      </c>
      <c r="T2545" s="17">
        <v>2E-3</v>
      </c>
      <c r="U2545" s="16">
        <v>0</v>
      </c>
      <c r="V2545" s="71">
        <v>0</v>
      </c>
      <c r="W2545" s="401" t="str">
        <f>IF(ISNA(MATCH($D2545,'My Squad'!$C$2:$C$16,0)),"","Yes")</f>
        <v/>
      </c>
    </row>
    <row r="2546" spans="1:23" ht="15.75" thickBot="1" x14ac:dyDescent="0.3">
      <c r="A2546" s="577">
        <v>498</v>
      </c>
      <c r="B2546" s="73">
        <v>14</v>
      </c>
      <c r="C2546" s="5" t="s">
        <v>28</v>
      </c>
      <c r="D2546" s="5" t="s">
        <v>126</v>
      </c>
      <c r="E2546" s="70" t="s">
        <v>14</v>
      </c>
      <c r="F2546" s="71">
        <v>5.0999999999999996</v>
      </c>
      <c r="G2546" s="71">
        <v>0.44</v>
      </c>
      <c r="H2546" s="71">
        <v>0.155</v>
      </c>
      <c r="I2546" s="71">
        <v>0.41733333333333339</v>
      </c>
      <c r="J2546" s="71">
        <v>0</v>
      </c>
      <c r="K2546" s="71">
        <v>1.5920000000000001</v>
      </c>
      <c r="L2546" s="71">
        <v>0.27766666666666667</v>
      </c>
      <c r="M2546" s="72">
        <v>2.8820000000000001</v>
      </c>
      <c r="N2546" s="23">
        <v>0.17294117647058826</v>
      </c>
      <c r="O2546" s="16">
        <v>84.867333333333335</v>
      </c>
      <c r="P2546" s="15">
        <v>90</v>
      </c>
      <c r="Q2546" s="15">
        <f>IFERROR(Table37[[#This Row],[Total]]/Table37[[#This Row],[Mins]]*Table37[[#This Row],[Adj mins]],0)</f>
        <v>3.0562996362950803</v>
      </c>
      <c r="R2546" s="15">
        <v>9</v>
      </c>
      <c r="S2546" s="16">
        <v>90</v>
      </c>
      <c r="T2546" s="17">
        <v>0.10199999999999999</v>
      </c>
      <c r="U2546" s="16">
        <v>32</v>
      </c>
      <c r="V2546" s="71">
        <v>3.6</v>
      </c>
      <c r="W2546" s="401" t="str">
        <f>IF(ISNA(MATCH($D2546,'My Squad'!$C$2:$C$16,0)),"","Yes")</f>
        <v/>
      </c>
    </row>
    <row r="2547" spans="1:23" ht="15.75" thickBot="1" x14ac:dyDescent="0.3">
      <c r="A2547" s="577">
        <v>504</v>
      </c>
      <c r="B2547" s="73">
        <v>14</v>
      </c>
      <c r="C2547" s="5" t="s">
        <v>28</v>
      </c>
      <c r="D2547" s="5" t="s">
        <v>1068</v>
      </c>
      <c r="E2547" s="70" t="s">
        <v>14</v>
      </c>
      <c r="F2547" s="71">
        <v>4.4000000000000004</v>
      </c>
      <c r="G2547" s="71">
        <v>6.0000000000000001E-3</v>
      </c>
      <c r="H2547" s="71">
        <v>1E-3</v>
      </c>
      <c r="I2547" s="71">
        <v>4.9999999999999992E-3</v>
      </c>
      <c r="J2547" s="71">
        <v>0</v>
      </c>
      <c r="K2547" s="71">
        <v>2.3666666666666666E-2</v>
      </c>
      <c r="L2547" s="71">
        <v>3.6666666666666666E-3</v>
      </c>
      <c r="M2547" s="72">
        <v>3.9333333333333331E-2</v>
      </c>
      <c r="N2547" s="23">
        <v>-0.44560606060606056</v>
      </c>
      <c r="O2547" s="16">
        <v>1.17</v>
      </c>
      <c r="P2547" s="15">
        <v>90</v>
      </c>
      <c r="Q2547" s="15">
        <f>IFERROR(Table37[[#This Row],[Total]]/Table37[[#This Row],[Mins]]*Table37[[#This Row],[Adj mins]],0)</f>
        <v>3.025641025641026</v>
      </c>
      <c r="R2547" s="15">
        <v>0.7</v>
      </c>
      <c r="S2547" s="16">
        <v>21</v>
      </c>
      <c r="T2547" s="17">
        <v>1E-3</v>
      </c>
      <c r="U2547" s="16">
        <v>2</v>
      </c>
      <c r="V2547" s="71">
        <v>0.7</v>
      </c>
      <c r="W2547" s="401" t="str">
        <f>IF(ISNA(MATCH($D2547,'My Squad'!$C$2:$C$16,0)),"","Yes")</f>
        <v/>
      </c>
    </row>
    <row r="2548" spans="1:23" ht="15.75" thickBot="1" x14ac:dyDescent="0.3">
      <c r="A2548" s="577">
        <v>486</v>
      </c>
      <c r="B2548" s="73">
        <v>14</v>
      </c>
      <c r="C2548" s="5" t="s">
        <v>28</v>
      </c>
      <c r="D2548" s="5" t="s">
        <v>540</v>
      </c>
      <c r="E2548" s="70" t="s">
        <v>14</v>
      </c>
      <c r="F2548" s="71">
        <v>4.3</v>
      </c>
      <c r="G2548" s="71">
        <v>1.2E-2</v>
      </c>
      <c r="H2548" s="71">
        <v>0</v>
      </c>
      <c r="I2548" s="71">
        <v>7.2999999999999995E-2</v>
      </c>
      <c r="J2548" s="71">
        <v>0</v>
      </c>
      <c r="K2548" s="71">
        <v>0.28700000000000003</v>
      </c>
      <c r="L2548" s="71">
        <v>8.9999999999999993E-3</v>
      </c>
      <c r="M2548" s="72">
        <v>0.38100000000000001</v>
      </c>
      <c r="N2548" s="23">
        <v>-0.37651162790697673</v>
      </c>
      <c r="O2548" s="16">
        <v>14.140333333333333</v>
      </c>
      <c r="P2548" s="15">
        <v>90</v>
      </c>
      <c r="Q2548" s="15">
        <f>IFERROR(Table37[[#This Row],[Total]]/Table37[[#This Row],[Mins]]*Table37[[#This Row],[Adj mins]],0)</f>
        <v>2.4249781947620286</v>
      </c>
      <c r="R2548" s="15">
        <v>1.1000000000000001</v>
      </c>
      <c r="S2548" s="16">
        <v>50</v>
      </c>
      <c r="T2548" s="17">
        <v>2E-3</v>
      </c>
      <c r="U2548" s="16">
        <v>2</v>
      </c>
      <c r="V2548" s="71">
        <v>1</v>
      </c>
      <c r="W2548" s="401" t="str">
        <f>IF(ISNA(MATCH($D2548,'My Squad'!$C$2:$C$16,0)),"","Yes")</f>
        <v/>
      </c>
    </row>
    <row r="2549" spans="1:23" ht="15.75" thickBot="1" x14ac:dyDescent="0.3">
      <c r="A2549" s="577">
        <v>505</v>
      </c>
      <c r="B2549" s="73">
        <v>14</v>
      </c>
      <c r="C2549" s="5" t="s">
        <v>28</v>
      </c>
      <c r="D2549" s="5" t="s">
        <v>172</v>
      </c>
      <c r="E2549" s="70" t="s">
        <v>14</v>
      </c>
      <c r="F2549" s="71">
        <v>4.9000000000000004</v>
      </c>
      <c r="G2549" s="71">
        <v>0.19</v>
      </c>
      <c r="H2549" s="71">
        <v>0.29299999999999998</v>
      </c>
      <c r="I2549" s="71">
        <v>0.41</v>
      </c>
      <c r="J2549" s="71">
        <v>0</v>
      </c>
      <c r="K2549" s="71">
        <v>1.6313333333333333</v>
      </c>
      <c r="L2549" s="71">
        <v>0.23466666666666666</v>
      </c>
      <c r="M2549" s="72">
        <v>2.7589999999999999</v>
      </c>
      <c r="N2549" s="23">
        <v>0.15489795918367344</v>
      </c>
      <c r="O2549" s="16">
        <v>84.731333333333339</v>
      </c>
      <c r="P2549" s="15">
        <v>90</v>
      </c>
      <c r="Q2549" s="15">
        <f>IFERROR(Table37[[#This Row],[Total]]/Table37[[#This Row],[Mins]]*Table37[[#This Row],[Adj mins]],0)</f>
        <v>2.9305569761678085</v>
      </c>
      <c r="R2549" s="15">
        <v>8.3000000000000007</v>
      </c>
      <c r="S2549" s="16">
        <v>83</v>
      </c>
      <c r="T2549" s="17">
        <v>2.7999999999999997E-2</v>
      </c>
      <c r="U2549" s="16">
        <v>20</v>
      </c>
      <c r="V2549" s="71">
        <v>2.2000000000000002</v>
      </c>
      <c r="W2549" s="401" t="str">
        <f>IF(ISNA(MATCH($D2549,'My Squad'!$C$2:$C$16,0)),"","Yes")</f>
        <v/>
      </c>
    </row>
    <row r="2550" spans="1:23" ht="15.75" thickBot="1" x14ac:dyDescent="0.3">
      <c r="A2550" s="577">
        <v>506</v>
      </c>
      <c r="B2550" s="73">
        <v>14</v>
      </c>
      <c r="C2550" s="5" t="s">
        <v>28</v>
      </c>
      <c r="D2550" s="5" t="s">
        <v>361</v>
      </c>
      <c r="E2550" s="70" t="s">
        <v>14</v>
      </c>
      <c r="F2550" s="71">
        <v>4.7</v>
      </c>
      <c r="G2550" s="71">
        <v>0.12</v>
      </c>
      <c r="H2550" s="71">
        <v>0.13800000000000001</v>
      </c>
      <c r="I2550" s="71">
        <v>0.41666666666666669</v>
      </c>
      <c r="J2550" s="71">
        <v>0</v>
      </c>
      <c r="K2550" s="71">
        <v>1.6276666666666666</v>
      </c>
      <c r="L2550" s="71">
        <v>0.18566666666666667</v>
      </c>
      <c r="M2550" s="72">
        <v>2.488</v>
      </c>
      <c r="N2550" s="23">
        <v>0.10382978723404254</v>
      </c>
      <c r="O2550" s="16">
        <v>85.132000000000005</v>
      </c>
      <c r="P2550" s="15">
        <v>90</v>
      </c>
      <c r="Q2550" s="15">
        <f>IFERROR(Table37[[#This Row],[Total]]/Table37[[#This Row],[Mins]]*Table37[[#This Row],[Adj mins]],0)</f>
        <v>2.6302682892449369</v>
      </c>
      <c r="R2550" s="15">
        <v>7.9</v>
      </c>
      <c r="S2550" s="16">
        <v>89</v>
      </c>
      <c r="T2550" s="17">
        <v>0.11800000000000001</v>
      </c>
      <c r="U2550" s="16">
        <v>27</v>
      </c>
      <c r="V2550" s="71">
        <v>3.4</v>
      </c>
      <c r="W2550" s="401" t="str">
        <f>IF(ISNA(MATCH($D2550,'My Squad'!$C$2:$C$16,0)),"","Yes")</f>
        <v/>
      </c>
    </row>
    <row r="2551" spans="1:23" ht="15.75" thickBot="1" x14ac:dyDescent="0.3">
      <c r="A2551" s="577">
        <v>495</v>
      </c>
      <c r="B2551" s="73">
        <v>14</v>
      </c>
      <c r="C2551" s="5" t="s">
        <v>28</v>
      </c>
      <c r="D2551" s="5" t="s">
        <v>64</v>
      </c>
      <c r="E2551" s="70" t="s">
        <v>14</v>
      </c>
      <c r="F2551" s="71">
        <v>5.5</v>
      </c>
      <c r="G2551" s="71">
        <v>0.4</v>
      </c>
      <c r="H2551" s="71">
        <v>0.54200000000000004</v>
      </c>
      <c r="I2551" s="71">
        <v>0.4263333333333334</v>
      </c>
      <c r="J2551" s="71">
        <v>0</v>
      </c>
      <c r="K2551" s="71">
        <v>1.796</v>
      </c>
      <c r="L2551" s="71">
        <v>0.42166666666666669</v>
      </c>
      <c r="M2551" s="72">
        <v>3.5859999999999999</v>
      </c>
      <c r="N2551" s="23">
        <v>0.28836363636363632</v>
      </c>
      <c r="O2551" s="16">
        <v>84.905333333333331</v>
      </c>
      <c r="P2551" s="15">
        <v>90</v>
      </c>
      <c r="Q2551" s="15">
        <f>IFERROR(Table37[[#This Row],[Total]]/Table37[[#This Row],[Mins]]*Table37[[#This Row],[Adj mins]],0)</f>
        <v>3.8011746415615821</v>
      </c>
      <c r="R2551" s="15">
        <v>9</v>
      </c>
      <c r="S2551" s="16">
        <v>90</v>
      </c>
      <c r="T2551" s="17">
        <v>0.28699999999999998</v>
      </c>
      <c r="U2551" s="16">
        <v>30</v>
      </c>
      <c r="V2551" s="71">
        <v>3.3</v>
      </c>
      <c r="W2551" s="401" t="str">
        <f>IF(ISNA(MATCH($D2551,'My Squad'!$C$2:$C$16,0)),"","Yes")</f>
        <v/>
      </c>
    </row>
    <row r="2552" spans="1:23" ht="15.75" thickBot="1" x14ac:dyDescent="0.3">
      <c r="A2552" s="577">
        <v>496</v>
      </c>
      <c r="B2552" s="73">
        <v>14</v>
      </c>
      <c r="C2552" s="5" t="s">
        <v>28</v>
      </c>
      <c r="D2552" s="5" t="s">
        <v>171</v>
      </c>
      <c r="E2552" s="70" t="s">
        <v>14</v>
      </c>
      <c r="F2552" s="71">
        <v>4.3</v>
      </c>
      <c r="G2552" s="71">
        <v>2E-3</v>
      </c>
      <c r="H2552" s="71">
        <v>1E-3</v>
      </c>
      <c r="I2552" s="71">
        <v>-1E-3</v>
      </c>
      <c r="J2552" s="71">
        <v>0</v>
      </c>
      <c r="K2552" s="71">
        <v>9.6666666666666672E-3</v>
      </c>
      <c r="L2552" s="71">
        <v>0</v>
      </c>
      <c r="M2552" s="72">
        <v>1.1666666666666667E-2</v>
      </c>
      <c r="N2552" s="23">
        <v>-0.46240310077519381</v>
      </c>
      <c r="O2552" s="16">
        <v>0.51</v>
      </c>
      <c r="P2552" s="15">
        <v>90</v>
      </c>
      <c r="Q2552" s="15">
        <f>IFERROR(Table37[[#This Row],[Total]]/Table37[[#This Row],[Mins]]*Table37[[#This Row],[Adj mins]],0)</f>
        <v>2.0588235294117649</v>
      </c>
      <c r="R2552" s="15">
        <v>0</v>
      </c>
      <c r="S2552" s="16" t="s">
        <v>374</v>
      </c>
      <c r="T2552" s="17">
        <v>2E-3</v>
      </c>
      <c r="U2552" s="16">
        <v>0</v>
      </c>
      <c r="V2552" s="71">
        <v>0</v>
      </c>
      <c r="W2552" s="401" t="str">
        <f>IF(ISNA(MATCH($D2552,'My Squad'!$C$2:$C$16,0)),"","Yes")</f>
        <v/>
      </c>
    </row>
    <row r="2553" spans="1:23" ht="15.75" thickBot="1" x14ac:dyDescent="0.3">
      <c r="A2553" s="577">
        <v>481</v>
      </c>
      <c r="B2553" s="73">
        <v>14</v>
      </c>
      <c r="C2553" s="5" t="s">
        <v>28</v>
      </c>
      <c r="D2553" s="5" t="s">
        <v>1545</v>
      </c>
      <c r="E2553" s="70" t="s">
        <v>13</v>
      </c>
      <c r="F2553" s="71">
        <v>4.5</v>
      </c>
      <c r="G2553" s="71">
        <v>2.1666666666666667E-2</v>
      </c>
      <c r="H2553" s="71">
        <v>1.4E-2</v>
      </c>
      <c r="I2553" s="71">
        <v>8.9999999999999993E-3</v>
      </c>
      <c r="J2553" s="71">
        <v>0</v>
      </c>
      <c r="K2553" s="71">
        <v>6.9000000000000006E-2</v>
      </c>
      <c r="L2553" s="71">
        <v>7.6666666666666662E-3</v>
      </c>
      <c r="M2553" s="72">
        <v>0.12133333333333333</v>
      </c>
      <c r="N2553" s="23">
        <v>-0.41748148148148151</v>
      </c>
      <c r="O2553" s="16">
        <v>3.5653333333333332</v>
      </c>
      <c r="P2553" s="15">
        <v>90</v>
      </c>
      <c r="Q2553" s="15">
        <f>IFERROR(Table37[[#This Row],[Total]]/Table37[[#This Row],[Mins]]*Table37[[#This Row],[Adj mins]],0)</f>
        <v>3.0628272251308903</v>
      </c>
      <c r="R2553" s="15">
        <v>0.6</v>
      </c>
      <c r="S2553" s="16">
        <v>10</v>
      </c>
      <c r="T2553" s="17">
        <v>8.0000000000000002E-3</v>
      </c>
      <c r="U2553" s="16">
        <v>5</v>
      </c>
      <c r="V2553" s="71">
        <v>1</v>
      </c>
      <c r="W2553" s="401" t="str">
        <f>IF(ISNA(MATCH($D2553,'My Squad'!$C$2:$C$16,0)),"","Yes")</f>
        <v/>
      </c>
    </row>
    <row r="2554" spans="1:23" ht="15.75" thickBot="1" x14ac:dyDescent="0.3">
      <c r="A2554" s="577">
        <v>491</v>
      </c>
      <c r="B2554" s="73">
        <v>14</v>
      </c>
      <c r="C2554" s="5" t="s">
        <v>28</v>
      </c>
      <c r="D2554" s="5" t="s">
        <v>74</v>
      </c>
      <c r="E2554" s="70" t="s">
        <v>13</v>
      </c>
      <c r="F2554" s="71">
        <v>6.7</v>
      </c>
      <c r="G2554" s="71">
        <v>1.4333333333333333</v>
      </c>
      <c r="H2554" s="71">
        <v>0.40699999999999997</v>
      </c>
      <c r="I2554" s="71">
        <v>0.18966666666666668</v>
      </c>
      <c r="J2554" s="71">
        <v>0</v>
      </c>
      <c r="K2554" s="71">
        <v>1.4876666666666667</v>
      </c>
      <c r="L2554" s="71">
        <v>0.32133333333333336</v>
      </c>
      <c r="M2554" s="72">
        <v>3.839</v>
      </c>
      <c r="N2554" s="23">
        <v>0.27447761194029852</v>
      </c>
      <c r="O2554" s="16">
        <v>73.272333333333336</v>
      </c>
      <c r="P2554" s="15">
        <v>90</v>
      </c>
      <c r="Q2554" s="15">
        <f>IFERROR(Table37[[#This Row],[Total]]/Table37[[#This Row],[Mins]]*Table37[[#This Row],[Adj mins]],0)</f>
        <v>4.7154223740657004</v>
      </c>
      <c r="R2554" s="15">
        <v>7.7</v>
      </c>
      <c r="S2554" s="16">
        <v>77</v>
      </c>
      <c r="T2554" s="17">
        <v>0.10400000000000001</v>
      </c>
      <c r="U2554" s="16">
        <v>39</v>
      </c>
      <c r="V2554" s="71">
        <v>4.3</v>
      </c>
      <c r="W2554" s="401" t="str">
        <f>IF(ISNA(MATCH($D2554,'My Squad'!$C$2:$C$16,0)),"","Yes")</f>
        <v/>
      </c>
    </row>
    <row r="2555" spans="1:23" ht="15.75" thickBot="1" x14ac:dyDescent="0.3">
      <c r="A2555" s="577">
        <v>492</v>
      </c>
      <c r="B2555" s="73">
        <v>14</v>
      </c>
      <c r="C2555" s="5" t="s">
        <v>28</v>
      </c>
      <c r="D2555" s="5" t="s">
        <v>85</v>
      </c>
      <c r="E2555" s="70" t="s">
        <v>13</v>
      </c>
      <c r="F2555" s="71">
        <v>6.3</v>
      </c>
      <c r="G2555" s="71">
        <v>0.71499999999999997</v>
      </c>
      <c r="H2555" s="71">
        <v>0.754</v>
      </c>
      <c r="I2555" s="71">
        <v>0.222</v>
      </c>
      <c r="J2555" s="71">
        <v>0</v>
      </c>
      <c r="K2555" s="71">
        <v>1.6883333333333335</v>
      </c>
      <c r="L2555" s="71">
        <v>0.25766666666666665</v>
      </c>
      <c r="M2555" s="72">
        <v>3.637</v>
      </c>
      <c r="N2555" s="23">
        <v>0.25984126984126987</v>
      </c>
      <c r="O2555" s="16">
        <v>84.78</v>
      </c>
      <c r="P2555" s="15">
        <v>90</v>
      </c>
      <c r="Q2555" s="15">
        <f>IFERROR(Table37[[#This Row],[Total]]/Table37[[#This Row],[Mins]]*Table37[[#This Row],[Adj mins]],0)</f>
        <v>3.8609341825902335</v>
      </c>
      <c r="R2555" s="15">
        <v>7.5</v>
      </c>
      <c r="S2555" s="16">
        <v>75</v>
      </c>
      <c r="T2555" s="17">
        <v>3.5000000000000003E-2</v>
      </c>
      <c r="U2555" s="16">
        <v>34</v>
      </c>
      <c r="V2555" s="71">
        <v>3.8</v>
      </c>
      <c r="W2555" s="401" t="str">
        <f>IF(ISNA(MATCH($D2555,'My Squad'!$C$2:$C$16,0)),"","Yes")</f>
        <v/>
      </c>
    </row>
    <row r="2556" spans="1:23" ht="15.75" thickBot="1" x14ac:dyDescent="0.3">
      <c r="A2556" s="577">
        <v>494</v>
      </c>
      <c r="B2556" s="73">
        <v>14</v>
      </c>
      <c r="C2556" s="5" t="s">
        <v>28</v>
      </c>
      <c r="D2556" s="5" t="s">
        <v>362</v>
      </c>
      <c r="E2556" s="70" t="s">
        <v>13</v>
      </c>
      <c r="F2556" s="71">
        <v>7.6</v>
      </c>
      <c r="G2556" s="71">
        <v>1.1183333333333334</v>
      </c>
      <c r="H2556" s="71">
        <v>0.86299999999999999</v>
      </c>
      <c r="I2556" s="71">
        <v>0.20699999999999999</v>
      </c>
      <c r="J2556" s="71">
        <v>0</v>
      </c>
      <c r="K2556" s="71">
        <v>1.5793333333333333</v>
      </c>
      <c r="L2556" s="71">
        <v>0.56699999999999995</v>
      </c>
      <c r="M2556" s="72">
        <v>4.3346666666666662</v>
      </c>
      <c r="N2556" s="23">
        <v>0.3071929824561403</v>
      </c>
      <c r="O2556" s="16">
        <v>80.385000000000005</v>
      </c>
      <c r="P2556" s="15">
        <v>90</v>
      </c>
      <c r="Q2556" s="15">
        <f>IFERROR(Table37[[#This Row],[Total]]/Table37[[#This Row],[Mins]]*Table37[[#This Row],[Adj mins]],0)</f>
        <v>4.8531442433289786</v>
      </c>
      <c r="R2556" s="15">
        <v>7.4</v>
      </c>
      <c r="S2556" s="16">
        <v>74</v>
      </c>
      <c r="T2556" s="17">
        <v>7.0999999999999994E-2</v>
      </c>
      <c r="U2556" s="16">
        <v>45</v>
      </c>
      <c r="V2556" s="71">
        <v>5</v>
      </c>
      <c r="W2556" s="401" t="str">
        <f>IF(ISNA(MATCH($D2556,'My Squad'!$C$2:$C$16,0)),"","Yes")</f>
        <v/>
      </c>
    </row>
    <row r="2557" spans="1:23" ht="15.75" thickBot="1" x14ac:dyDescent="0.3">
      <c r="A2557" s="577">
        <v>499</v>
      </c>
      <c r="B2557" s="73">
        <v>14</v>
      </c>
      <c r="C2557" s="5" t="s">
        <v>28</v>
      </c>
      <c r="D2557" s="5" t="s">
        <v>236</v>
      </c>
      <c r="E2557" s="70" t="s">
        <v>13</v>
      </c>
      <c r="F2557" s="71">
        <v>4.9000000000000004</v>
      </c>
      <c r="G2557" s="71">
        <v>0.14666666666666667</v>
      </c>
      <c r="H2557" s="71">
        <v>8.7999999999999995E-2</v>
      </c>
      <c r="I2557" s="71">
        <v>6.4000000000000001E-2</v>
      </c>
      <c r="J2557" s="71">
        <v>0</v>
      </c>
      <c r="K2557" s="71">
        <v>0.42300000000000004</v>
      </c>
      <c r="L2557" s="71">
        <v>5.9666666666666666E-2</v>
      </c>
      <c r="M2557" s="72">
        <v>0.78133333333333332</v>
      </c>
      <c r="N2557" s="23">
        <v>-0.24870748299319723</v>
      </c>
      <c r="O2557" s="16">
        <v>23.107333333333333</v>
      </c>
      <c r="P2557" s="15">
        <v>90</v>
      </c>
      <c r="Q2557" s="15">
        <f>IFERROR(Table37[[#This Row],[Total]]/Table37[[#This Row],[Mins]]*Table37[[#This Row],[Adj mins]],0)</f>
        <v>3.0431897521710276</v>
      </c>
      <c r="R2557" s="15">
        <v>3.2</v>
      </c>
      <c r="S2557" s="16">
        <v>32</v>
      </c>
      <c r="T2557" s="17">
        <v>2E-3</v>
      </c>
      <c r="U2557" s="16">
        <v>15</v>
      </c>
      <c r="V2557" s="71">
        <v>1.7</v>
      </c>
      <c r="W2557" s="401" t="str">
        <f>IF(ISNA(MATCH($D2557,'My Squad'!$C$2:$C$16,0)),"","Yes")</f>
        <v/>
      </c>
    </row>
    <row r="2558" spans="1:23" ht="15.75" thickBot="1" x14ac:dyDescent="0.3">
      <c r="A2558" s="577">
        <v>489</v>
      </c>
      <c r="B2558" s="73">
        <v>14</v>
      </c>
      <c r="C2558" s="5" t="s">
        <v>28</v>
      </c>
      <c r="D2558" s="5" t="s">
        <v>682</v>
      </c>
      <c r="E2558" s="70" t="s">
        <v>13</v>
      </c>
      <c r="F2558" s="71">
        <v>4.7</v>
      </c>
      <c r="G2558" s="71">
        <v>2.3333333333333334E-2</v>
      </c>
      <c r="H2558" s="71">
        <v>1.7999999999999999E-2</v>
      </c>
      <c r="I2558" s="71">
        <v>6.0000000000000001E-3</v>
      </c>
      <c r="J2558" s="71">
        <v>0</v>
      </c>
      <c r="K2558" s="71">
        <v>4.4666666666666667E-2</v>
      </c>
      <c r="L2558" s="71">
        <v>6.3333333333333332E-3</v>
      </c>
      <c r="M2558" s="72">
        <v>9.8333333333333328E-2</v>
      </c>
      <c r="N2558" s="23">
        <v>-0.40460992907801419</v>
      </c>
      <c r="O2558" s="16">
        <v>2.3439999999999999</v>
      </c>
      <c r="P2558" s="15">
        <v>90</v>
      </c>
      <c r="Q2558" s="15">
        <f>IFERROR(Table37[[#This Row],[Total]]/Table37[[#This Row],[Mins]]*Table37[[#This Row],[Adj mins]],0)</f>
        <v>3.7755972696245732</v>
      </c>
      <c r="R2558" s="15">
        <v>0.4</v>
      </c>
      <c r="S2558" s="16">
        <v>9</v>
      </c>
      <c r="T2558" s="17">
        <v>1E-3</v>
      </c>
      <c r="U2558" s="16">
        <v>4</v>
      </c>
      <c r="V2558" s="71">
        <v>1</v>
      </c>
      <c r="W2558" s="401" t="str">
        <f>IF(ISNA(MATCH($D2558,'My Squad'!$C$2:$C$16,0)),"","Yes")</f>
        <v/>
      </c>
    </row>
    <row r="2559" spans="1:23" ht="15.75" thickBot="1" x14ac:dyDescent="0.3">
      <c r="A2559" s="577">
        <v>612</v>
      </c>
      <c r="B2559" s="73">
        <v>14</v>
      </c>
      <c r="C2559" s="5" t="s">
        <v>28</v>
      </c>
      <c r="D2559" s="5" t="s">
        <v>1348</v>
      </c>
      <c r="E2559" s="70" t="s">
        <v>13</v>
      </c>
      <c r="F2559" s="71">
        <v>5.3</v>
      </c>
      <c r="G2559" s="71">
        <v>3.1666666666666669E-2</v>
      </c>
      <c r="H2559" s="71">
        <v>4.1000000000000002E-2</v>
      </c>
      <c r="I2559" s="71">
        <v>1.4333333333333333E-2</v>
      </c>
      <c r="J2559" s="71">
        <v>0</v>
      </c>
      <c r="K2559" s="71">
        <v>0.112</v>
      </c>
      <c r="L2559" s="71">
        <v>6.6666666666666671E-3</v>
      </c>
      <c r="M2559" s="72">
        <v>0.20566666666666666</v>
      </c>
      <c r="N2559" s="23">
        <v>-0.33855345911949686</v>
      </c>
      <c r="O2559" s="16">
        <v>5.37</v>
      </c>
      <c r="P2559" s="15">
        <v>90</v>
      </c>
      <c r="Q2559" s="15">
        <f>IFERROR(Table37[[#This Row],[Total]]/Table37[[#This Row],[Mins]]*Table37[[#This Row],[Adj mins]],0)</f>
        <v>3.446927374301676</v>
      </c>
      <c r="R2559" s="15">
        <v>1.8</v>
      </c>
      <c r="S2559" s="16">
        <v>54</v>
      </c>
      <c r="T2559" s="17">
        <v>0</v>
      </c>
      <c r="U2559" s="16">
        <v>6</v>
      </c>
      <c r="V2559" s="71">
        <v>2</v>
      </c>
      <c r="W2559" s="401" t="str">
        <f>IF(ISNA(MATCH($D2559,'My Squad'!$C$2:$C$16,0)),"","Yes")</f>
        <v/>
      </c>
    </row>
    <row r="2560" spans="1:23" ht="15.75" thickBot="1" x14ac:dyDescent="0.3">
      <c r="A2560" s="577">
        <v>480</v>
      </c>
      <c r="B2560" s="73">
        <v>14</v>
      </c>
      <c r="C2560" s="5" t="s">
        <v>28</v>
      </c>
      <c r="D2560" s="5" t="s">
        <v>363</v>
      </c>
      <c r="E2560" s="70" t="s">
        <v>13</v>
      </c>
      <c r="F2560" s="71">
        <v>5</v>
      </c>
      <c r="G2560" s="71">
        <v>0.29499999999999998</v>
      </c>
      <c r="H2560" s="71">
        <v>0.19</v>
      </c>
      <c r="I2560" s="71">
        <v>0.16066666666666668</v>
      </c>
      <c r="J2560" s="71">
        <v>0</v>
      </c>
      <c r="K2560" s="71">
        <v>1.0563333333333333</v>
      </c>
      <c r="L2560" s="71">
        <v>0.10166666666666667</v>
      </c>
      <c r="M2560" s="72">
        <v>1.8036666666666668</v>
      </c>
      <c r="N2560" s="23">
        <v>-3.9266666666666651E-2</v>
      </c>
      <c r="O2560" s="16">
        <v>61.976333333333336</v>
      </c>
      <c r="P2560" s="15">
        <v>90</v>
      </c>
      <c r="Q2560" s="15">
        <f>IFERROR(Table37[[#This Row],[Total]]/Table37[[#This Row],[Mins]]*Table37[[#This Row],[Adj mins]],0)</f>
        <v>2.6192256183812099</v>
      </c>
      <c r="R2560" s="15">
        <v>4.4000000000000004</v>
      </c>
      <c r="S2560" s="16">
        <v>50</v>
      </c>
      <c r="T2560" s="17">
        <v>2E-3</v>
      </c>
      <c r="U2560" s="16">
        <v>11</v>
      </c>
      <c r="V2560" s="71">
        <v>1.4</v>
      </c>
      <c r="W2560" s="401" t="str">
        <f>IF(ISNA(MATCH($D2560,'My Squad'!$C$2:$C$16,0)),"","Yes")</f>
        <v/>
      </c>
    </row>
    <row r="2561" spans="1:23" ht="15.75" thickBot="1" x14ac:dyDescent="0.3">
      <c r="A2561" s="577">
        <v>503</v>
      </c>
      <c r="B2561" s="73">
        <v>14</v>
      </c>
      <c r="C2561" s="5" t="s">
        <v>28</v>
      </c>
      <c r="D2561" s="5" t="s">
        <v>29</v>
      </c>
      <c r="E2561" s="70" t="s">
        <v>13</v>
      </c>
      <c r="F2561" s="71">
        <v>9.9</v>
      </c>
      <c r="G2561" s="71">
        <v>1.3866666666666667</v>
      </c>
      <c r="H2561" s="71">
        <v>0.56399999999999995</v>
      </c>
      <c r="I2561" s="71">
        <v>0.17166666666666666</v>
      </c>
      <c r="J2561" s="71">
        <v>0</v>
      </c>
      <c r="K2561" s="71">
        <v>1.3980000000000001</v>
      </c>
      <c r="L2561" s="71">
        <v>0.52400000000000002</v>
      </c>
      <c r="M2561" s="72">
        <v>4.0443333333333333</v>
      </c>
      <c r="N2561" s="23">
        <v>0.20649831649831649</v>
      </c>
      <c r="O2561" s="16">
        <v>66.185000000000002</v>
      </c>
      <c r="P2561" s="15">
        <v>90</v>
      </c>
      <c r="Q2561" s="15">
        <f>IFERROR(Table37[[#This Row],[Total]]/Table37[[#This Row],[Mins]]*Table37[[#This Row],[Adj mins]],0)</f>
        <v>5.4995844979980362</v>
      </c>
      <c r="R2561" s="15">
        <v>5.8</v>
      </c>
      <c r="S2561" s="16">
        <v>87</v>
      </c>
      <c r="T2561" s="17">
        <v>6.3E-2</v>
      </c>
      <c r="U2561" s="16">
        <v>41</v>
      </c>
      <c r="V2561" s="71">
        <v>6.8</v>
      </c>
      <c r="W2561" s="401" t="str">
        <f>IF(ISNA(MATCH($D2561,'My Squad'!$C$2:$C$16,0)),"","Yes")</f>
        <v/>
      </c>
    </row>
    <row r="2562" spans="1:23" ht="15.75" thickBot="1" x14ac:dyDescent="0.3">
      <c r="A2562" s="577">
        <v>482</v>
      </c>
      <c r="B2562" s="73">
        <v>14</v>
      </c>
      <c r="C2562" s="5" t="s">
        <v>28</v>
      </c>
      <c r="D2562" s="5" t="s">
        <v>168</v>
      </c>
      <c r="E2562" s="70" t="s">
        <v>13</v>
      </c>
      <c r="F2562" s="71">
        <v>4.9000000000000004</v>
      </c>
      <c r="G2562" s="71">
        <v>7.0000000000000007E-2</v>
      </c>
      <c r="H2562" s="71">
        <v>4.4999999999999998E-2</v>
      </c>
      <c r="I2562" s="71">
        <v>0.06</v>
      </c>
      <c r="J2562" s="71">
        <v>0</v>
      </c>
      <c r="K2562" s="71">
        <v>0.41333333333333333</v>
      </c>
      <c r="L2562" s="71">
        <v>2.8666666666666667E-2</v>
      </c>
      <c r="M2562" s="72">
        <v>0.61699999999999999</v>
      </c>
      <c r="N2562" s="23">
        <v>-0.28224489795918367</v>
      </c>
      <c r="O2562" s="16">
        <v>22.850999999999999</v>
      </c>
      <c r="P2562" s="15">
        <v>90</v>
      </c>
      <c r="Q2562" s="15">
        <f>IFERROR(Table37[[#This Row],[Total]]/Table37[[#This Row],[Mins]]*Table37[[#This Row],[Adj mins]],0)</f>
        <v>2.4300905868452145</v>
      </c>
      <c r="R2562" s="15">
        <v>4</v>
      </c>
      <c r="S2562" s="16">
        <v>60</v>
      </c>
      <c r="T2562" s="17">
        <v>4.0000000000000001E-3</v>
      </c>
      <c r="U2562" s="16">
        <v>23</v>
      </c>
      <c r="V2562" s="71">
        <v>3.8</v>
      </c>
      <c r="W2562" s="401" t="str">
        <f>IF(ISNA(MATCH($D2562,'My Squad'!$C$2:$C$16,0)),"","Yes")</f>
        <v/>
      </c>
    </row>
    <row r="2563" spans="1:23" ht="15.75" thickBot="1" x14ac:dyDescent="0.3">
      <c r="A2563" s="577">
        <v>509</v>
      </c>
      <c r="B2563" s="73">
        <v>14</v>
      </c>
      <c r="C2563" s="5" t="s">
        <v>28</v>
      </c>
      <c r="D2563" s="5" t="s">
        <v>537</v>
      </c>
      <c r="E2563" s="70" t="s">
        <v>13</v>
      </c>
      <c r="F2563" s="71">
        <v>6.2</v>
      </c>
      <c r="G2563" s="71">
        <v>0.34499999999999997</v>
      </c>
      <c r="H2563" s="71">
        <v>9.2999999999999999E-2</v>
      </c>
      <c r="I2563" s="71">
        <v>4.9333333333333333E-2</v>
      </c>
      <c r="J2563" s="71">
        <v>0</v>
      </c>
      <c r="K2563" s="71">
        <v>0.42166666666666663</v>
      </c>
      <c r="L2563" s="71">
        <v>7.4999999999999997E-2</v>
      </c>
      <c r="M2563" s="72">
        <v>0.98399999999999999</v>
      </c>
      <c r="N2563" s="23">
        <v>-0.16387096774193549</v>
      </c>
      <c r="O2563" s="16">
        <v>19.854666666666667</v>
      </c>
      <c r="P2563" s="15">
        <v>90</v>
      </c>
      <c r="Q2563" s="15">
        <f>IFERROR(Table37[[#This Row],[Total]]/Table37[[#This Row],[Mins]]*Table37[[#This Row],[Adj mins]],0)</f>
        <v>4.4604123295950577</v>
      </c>
      <c r="R2563" s="15">
        <v>2.7</v>
      </c>
      <c r="S2563" s="16">
        <v>35</v>
      </c>
      <c r="T2563" s="17">
        <v>2E-3</v>
      </c>
      <c r="U2563" s="16">
        <v>13</v>
      </c>
      <c r="V2563" s="71">
        <v>1.9</v>
      </c>
      <c r="W2563" s="401" t="str">
        <f>IF(ISNA(MATCH($D2563,'My Squad'!$C$2:$C$16,0)),"","Yes")</f>
        <v/>
      </c>
    </row>
    <row r="2564" spans="1:23" ht="15.75" thickBot="1" x14ac:dyDescent="0.3">
      <c r="A2564" s="577">
        <v>497</v>
      </c>
      <c r="B2564" s="73">
        <v>14</v>
      </c>
      <c r="C2564" s="5" t="s">
        <v>28</v>
      </c>
      <c r="D2564" s="5" t="s">
        <v>237</v>
      </c>
      <c r="E2564" s="70" t="s">
        <v>15</v>
      </c>
      <c r="F2564" s="71">
        <v>6.8</v>
      </c>
      <c r="G2564" s="71">
        <v>0.10666666666666667</v>
      </c>
      <c r="H2564" s="71">
        <v>4.8000000000000001E-2</v>
      </c>
      <c r="I2564" s="71">
        <v>0</v>
      </c>
      <c r="J2564" s="71">
        <v>0</v>
      </c>
      <c r="K2564" s="71">
        <v>0.16400000000000001</v>
      </c>
      <c r="L2564" s="71">
        <v>4.2000000000000003E-2</v>
      </c>
      <c r="M2564" s="72">
        <v>0.36066666666666669</v>
      </c>
      <c r="N2564" s="23">
        <v>-0.24107843137254903</v>
      </c>
      <c r="O2564" s="16">
        <v>8.3450000000000006</v>
      </c>
      <c r="P2564" s="15">
        <v>90</v>
      </c>
      <c r="Q2564" s="15">
        <f>IFERROR(Table37[[#This Row],[Total]]/Table37[[#This Row],[Mins]]*Table37[[#This Row],[Adj mins]],0)</f>
        <v>3.889754343918514</v>
      </c>
      <c r="R2564" s="15">
        <v>0.7</v>
      </c>
      <c r="S2564" s="16">
        <v>16</v>
      </c>
      <c r="T2564" s="17">
        <v>4.0000000000000001E-3</v>
      </c>
      <c r="U2564" s="16">
        <v>3</v>
      </c>
      <c r="V2564" s="71">
        <v>0.8</v>
      </c>
      <c r="W2564" s="401" t="str">
        <f>IF(ISNA(MATCH($D2564,'My Squad'!$C$2:$C$16,0)),"","Yes")</f>
        <v/>
      </c>
    </row>
    <row r="2565" spans="1:23" ht="15.75" thickBot="1" x14ac:dyDescent="0.3">
      <c r="A2565" s="577">
        <v>82</v>
      </c>
      <c r="B2565" s="73">
        <v>14</v>
      </c>
      <c r="C2565" s="5" t="s">
        <v>28</v>
      </c>
      <c r="D2565" s="5" t="s">
        <v>66</v>
      </c>
      <c r="E2565" s="70" t="s">
        <v>15</v>
      </c>
      <c r="F2565" s="71">
        <v>7.7</v>
      </c>
      <c r="G2565" s="71">
        <v>1.4319999999999999</v>
      </c>
      <c r="H2565" s="71">
        <v>0.30099999999999999</v>
      </c>
      <c r="I2565" s="71">
        <v>0</v>
      </c>
      <c r="J2565" s="71">
        <v>0</v>
      </c>
      <c r="K2565" s="71">
        <v>1.7883333333333333</v>
      </c>
      <c r="L2565" s="71">
        <v>0.52166666666666661</v>
      </c>
      <c r="M2565" s="72">
        <v>4.0430000000000001</v>
      </c>
      <c r="N2565" s="23">
        <v>0.26532467532467535</v>
      </c>
      <c r="O2565" s="16">
        <v>85.076333333333338</v>
      </c>
      <c r="P2565" s="15">
        <v>90</v>
      </c>
      <c r="Q2565" s="15">
        <f>IFERROR(Table37[[#This Row],[Total]]/Table37[[#This Row],[Mins]]*Table37[[#This Row],[Adj mins]],0)</f>
        <v>4.2769826312840626</v>
      </c>
      <c r="R2565" s="15">
        <v>6.9</v>
      </c>
      <c r="S2565" s="16">
        <v>88</v>
      </c>
      <c r="T2565" s="17">
        <v>0.125</v>
      </c>
      <c r="U2565" s="16">
        <v>25</v>
      </c>
      <c r="V2565" s="71">
        <v>3.6</v>
      </c>
      <c r="W2565" s="401" t="str">
        <f>IF(ISNA(MATCH($D2565,'My Squad'!$C$2:$C$16,0)),"","Yes")</f>
        <v>Yes</v>
      </c>
    </row>
    <row r="2566" spans="1:23" ht="15.75" thickBot="1" x14ac:dyDescent="0.3">
      <c r="A2566" s="577">
        <v>513</v>
      </c>
      <c r="B2566" s="73">
        <v>14</v>
      </c>
      <c r="C2566" s="5" t="s">
        <v>56</v>
      </c>
      <c r="D2566" s="5" t="s">
        <v>364</v>
      </c>
      <c r="E2566" s="70" t="s">
        <v>16</v>
      </c>
      <c r="F2566" s="71">
        <v>4.4000000000000004</v>
      </c>
      <c r="G2566" s="71">
        <v>0</v>
      </c>
      <c r="H2566" s="71">
        <v>0</v>
      </c>
      <c r="I2566" s="71">
        <v>0.41966666666666669</v>
      </c>
      <c r="J2566" s="71">
        <v>0.20433333333333334</v>
      </c>
      <c r="K2566" s="71">
        <v>1.9330000000000001</v>
      </c>
      <c r="L2566" s="71">
        <v>5.0666666666666665E-2</v>
      </c>
      <c r="M2566" s="72">
        <v>2.6076666666666668</v>
      </c>
      <c r="N2566" s="23">
        <v>0.13810606060606062</v>
      </c>
      <c r="O2566" s="16">
        <v>85.052666666666667</v>
      </c>
      <c r="P2566" s="15">
        <v>90</v>
      </c>
      <c r="Q2566" s="15">
        <f>IFERROR(Table37[[#This Row],[Total]]/Table37[[#This Row],[Mins]]*Table37[[#This Row],[Adj mins]],0)</f>
        <v>2.7593491091794107</v>
      </c>
      <c r="R2566" s="15">
        <v>7.5</v>
      </c>
      <c r="S2566" s="16">
        <v>84</v>
      </c>
      <c r="T2566" s="17">
        <v>6.4000000000000001E-2</v>
      </c>
      <c r="U2566" s="16">
        <v>15</v>
      </c>
      <c r="V2566" s="71">
        <v>1.9</v>
      </c>
      <c r="W2566" s="401" t="str">
        <f>IF(ISNA(MATCH($D2566,'My Squad'!$C$2:$C$16,0)),"","Yes")</f>
        <v/>
      </c>
    </row>
    <row r="2567" spans="1:23" ht="15.75" thickBot="1" x14ac:dyDescent="0.3">
      <c r="A2567" s="577">
        <v>522</v>
      </c>
      <c r="B2567" s="73">
        <v>14</v>
      </c>
      <c r="C2567" s="5" t="s">
        <v>56</v>
      </c>
      <c r="D2567" s="5" t="s">
        <v>93</v>
      </c>
      <c r="E2567" s="70" t="s">
        <v>16</v>
      </c>
      <c r="F2567" s="71">
        <v>4.4000000000000004</v>
      </c>
      <c r="G2567" s="71">
        <v>0</v>
      </c>
      <c r="H2567" s="71">
        <v>0</v>
      </c>
      <c r="I2567" s="71">
        <v>9.999999999999998E-4</v>
      </c>
      <c r="J2567" s="71">
        <v>6.6666666666666664E-4</v>
      </c>
      <c r="K2567" s="71">
        <v>6.6666666666666671E-3</v>
      </c>
      <c r="L2567" s="71">
        <v>0</v>
      </c>
      <c r="M2567" s="72">
        <v>8.3333333333333332E-3</v>
      </c>
      <c r="N2567" s="23">
        <v>-0.45265151515151514</v>
      </c>
      <c r="O2567" s="16">
        <v>0.3</v>
      </c>
      <c r="P2567" s="15">
        <v>90</v>
      </c>
      <c r="Q2567" s="15">
        <f>IFERROR(Table37[[#This Row],[Total]]/Table37[[#This Row],[Mins]]*Table37[[#This Row],[Adj mins]],0)</f>
        <v>2.5</v>
      </c>
      <c r="R2567" s="15">
        <v>0</v>
      </c>
      <c r="S2567" s="16" t="s">
        <v>374</v>
      </c>
      <c r="T2567" s="17">
        <v>1E-3</v>
      </c>
      <c r="U2567" s="16">
        <v>0</v>
      </c>
      <c r="V2567" s="71">
        <v>0</v>
      </c>
      <c r="W2567" s="401" t="str">
        <f>IF(ISNA(MATCH($D2567,'My Squad'!$C$2:$C$16,0)),"","Yes")</f>
        <v/>
      </c>
    </row>
    <row r="2568" spans="1:23" ht="15.75" thickBot="1" x14ac:dyDescent="0.3">
      <c r="A2568" s="577">
        <v>521</v>
      </c>
      <c r="B2568" s="73">
        <v>14</v>
      </c>
      <c r="C2568" s="5" t="s">
        <v>56</v>
      </c>
      <c r="D2568" s="5" t="s">
        <v>118</v>
      </c>
      <c r="E2568" s="70" t="s">
        <v>16</v>
      </c>
      <c r="F2568" s="71">
        <v>4</v>
      </c>
      <c r="G2568" s="71">
        <v>0</v>
      </c>
      <c r="H2568" s="71">
        <v>0</v>
      </c>
      <c r="I2568" s="71">
        <v>2.1666666666666671E-2</v>
      </c>
      <c r="J2568" s="71">
        <v>1.2333333333333333E-2</v>
      </c>
      <c r="K2568" s="71">
        <v>0.10033333333333333</v>
      </c>
      <c r="L2568" s="71">
        <v>1E-3</v>
      </c>
      <c r="M2568" s="72">
        <v>0.13533333333333333</v>
      </c>
      <c r="N2568" s="23">
        <v>-0.46616666666666667</v>
      </c>
      <c r="O2568" s="16">
        <v>4.62</v>
      </c>
      <c r="P2568" s="15">
        <v>90</v>
      </c>
      <c r="Q2568" s="15">
        <f>IFERROR(Table37[[#This Row],[Total]]/Table37[[#This Row],[Mins]]*Table37[[#This Row],[Adj mins]],0)</f>
        <v>2.6363636363636362</v>
      </c>
      <c r="R2568" s="15">
        <v>1.5</v>
      </c>
      <c r="S2568" s="16">
        <v>68</v>
      </c>
      <c r="T2568" s="17">
        <v>0.17199999999999999</v>
      </c>
      <c r="U2568" s="16">
        <v>4</v>
      </c>
      <c r="V2568" s="71">
        <v>2</v>
      </c>
      <c r="W2568" s="401" t="str">
        <f>IF(ISNA(MATCH($D2568,'My Squad'!$C$2:$C$16,0)),"","Yes")</f>
        <v/>
      </c>
    </row>
    <row r="2569" spans="1:23" ht="15.75" thickBot="1" x14ac:dyDescent="0.3">
      <c r="A2569" s="577">
        <v>517</v>
      </c>
      <c r="B2569" s="73">
        <v>14</v>
      </c>
      <c r="C2569" s="5" t="s">
        <v>56</v>
      </c>
      <c r="D2569" s="5" t="s">
        <v>268</v>
      </c>
      <c r="E2569" s="70" t="s">
        <v>14</v>
      </c>
      <c r="F2569" s="71">
        <v>4</v>
      </c>
      <c r="G2569" s="71">
        <v>1.6E-2</v>
      </c>
      <c r="H2569" s="71">
        <v>1.2999999999999999E-2</v>
      </c>
      <c r="I2569" s="71">
        <v>8.3333333333333332E-3</v>
      </c>
      <c r="J2569" s="71">
        <v>0</v>
      </c>
      <c r="K2569" s="71">
        <v>4.1333333333333333E-2</v>
      </c>
      <c r="L2569" s="71">
        <v>8.3333333333333332E-3</v>
      </c>
      <c r="M2569" s="72">
        <v>8.6999999999999994E-2</v>
      </c>
      <c r="N2569" s="23">
        <v>-0.47825000000000001</v>
      </c>
      <c r="O2569" s="16">
        <v>2.0699999999999998</v>
      </c>
      <c r="P2569" s="15">
        <v>90</v>
      </c>
      <c r="Q2569" s="15">
        <f>IFERROR(Table37[[#This Row],[Total]]/Table37[[#This Row],[Mins]]*Table37[[#This Row],[Adj mins]],0)</f>
        <v>3.7826086956521738</v>
      </c>
      <c r="R2569" s="15">
        <v>0.3</v>
      </c>
      <c r="S2569" s="16">
        <v>7</v>
      </c>
      <c r="T2569" s="17">
        <v>1.7000000000000001E-2</v>
      </c>
      <c r="U2569" s="16">
        <v>3</v>
      </c>
      <c r="V2569" s="71">
        <v>0.8</v>
      </c>
      <c r="W2569" s="401" t="str">
        <f>IF(ISNA(MATCH($D2569,'My Squad'!$C$2:$C$16,0)),"","Yes")</f>
        <v/>
      </c>
    </row>
    <row r="2570" spans="1:23" ht="15.75" thickBot="1" x14ac:dyDescent="0.3">
      <c r="A2570" s="577">
        <v>520</v>
      </c>
      <c r="B2570" s="73">
        <v>14</v>
      </c>
      <c r="C2570" s="5" t="s">
        <v>56</v>
      </c>
      <c r="D2570" s="5" t="s">
        <v>153</v>
      </c>
      <c r="E2570" s="70" t="s">
        <v>14</v>
      </c>
      <c r="F2570" s="71">
        <v>4.4000000000000004</v>
      </c>
      <c r="G2570" s="71">
        <v>0.46600000000000003</v>
      </c>
      <c r="H2570" s="71">
        <v>0.42</v>
      </c>
      <c r="I2570" s="71">
        <v>0.3656666666666667</v>
      </c>
      <c r="J2570" s="71">
        <v>0</v>
      </c>
      <c r="K2570" s="71">
        <v>1.379</v>
      </c>
      <c r="L2570" s="71">
        <v>0.28366666666666668</v>
      </c>
      <c r="M2570" s="72">
        <v>2.9143333333333334</v>
      </c>
      <c r="N2570" s="23">
        <v>0.20780303030303032</v>
      </c>
      <c r="O2570" s="16">
        <v>71.75033333333333</v>
      </c>
      <c r="P2570" s="15">
        <v>90</v>
      </c>
      <c r="Q2570" s="15">
        <f>IFERROR(Table37[[#This Row],[Total]]/Table37[[#This Row],[Mins]]*Table37[[#This Row],[Adj mins]],0)</f>
        <v>3.6555927730881623</v>
      </c>
      <c r="R2570" s="15">
        <v>7.6</v>
      </c>
      <c r="S2570" s="16">
        <v>76</v>
      </c>
      <c r="T2570" s="17">
        <v>5.0000000000000001E-3</v>
      </c>
      <c r="U2570" s="16">
        <v>12</v>
      </c>
      <c r="V2570" s="71">
        <v>1.3</v>
      </c>
      <c r="W2570" s="401" t="str">
        <f>IF(ISNA(MATCH($D2570,'My Squad'!$C$2:$C$16,0)),"","Yes")</f>
        <v/>
      </c>
    </row>
    <row r="2571" spans="1:23" ht="15.75" thickBot="1" x14ac:dyDescent="0.3">
      <c r="A2571" s="577">
        <v>528</v>
      </c>
      <c r="B2571" s="73">
        <v>14</v>
      </c>
      <c r="C2571" s="5" t="s">
        <v>56</v>
      </c>
      <c r="D2571" s="5" t="s">
        <v>252</v>
      </c>
      <c r="E2571" s="70" t="s">
        <v>14</v>
      </c>
      <c r="F2571" s="71">
        <v>4.5</v>
      </c>
      <c r="G2571" s="71">
        <v>7.8E-2</v>
      </c>
      <c r="H2571" s="71">
        <v>1.7000000000000001E-2</v>
      </c>
      <c r="I2571" s="71">
        <v>9.3000000000000013E-2</v>
      </c>
      <c r="J2571" s="71">
        <v>0</v>
      </c>
      <c r="K2571" s="71">
        <v>0.42699999999999999</v>
      </c>
      <c r="L2571" s="71">
        <v>3.4666666666666665E-2</v>
      </c>
      <c r="M2571" s="72">
        <v>0.64966666666666661</v>
      </c>
      <c r="N2571" s="23">
        <v>-0.3000740740740741</v>
      </c>
      <c r="O2571" s="16">
        <v>20.705666666666666</v>
      </c>
      <c r="P2571" s="15">
        <v>90</v>
      </c>
      <c r="Q2571" s="15">
        <f>IFERROR(Table37[[#This Row],[Total]]/Table37[[#This Row],[Mins]]*Table37[[#This Row],[Adj mins]],0)</f>
        <v>2.8238646425294203</v>
      </c>
      <c r="R2571" s="15">
        <v>6.2</v>
      </c>
      <c r="S2571" s="16">
        <v>70</v>
      </c>
      <c r="T2571" s="17">
        <v>2E-3</v>
      </c>
      <c r="U2571" s="16">
        <v>15</v>
      </c>
      <c r="V2571" s="71">
        <v>1.9</v>
      </c>
      <c r="W2571" s="401" t="str">
        <f>IF(ISNA(MATCH($D2571,'My Squad'!$C$2:$C$16,0)),"","Yes")</f>
        <v/>
      </c>
    </row>
    <row r="2572" spans="1:23" ht="15.75" thickBot="1" x14ac:dyDescent="0.3">
      <c r="A2572" s="577">
        <v>591</v>
      </c>
      <c r="B2572" s="73">
        <v>14</v>
      </c>
      <c r="C2572" s="5" t="s">
        <v>56</v>
      </c>
      <c r="D2572" s="5" t="s">
        <v>1069</v>
      </c>
      <c r="E2572" s="70" t="s">
        <v>14</v>
      </c>
      <c r="F2572" s="71">
        <v>4.4000000000000004</v>
      </c>
      <c r="G2572" s="71">
        <v>0.184</v>
      </c>
      <c r="H2572" s="71">
        <v>0.214</v>
      </c>
      <c r="I2572" s="71">
        <v>0.36233333333333334</v>
      </c>
      <c r="J2572" s="71">
        <v>0</v>
      </c>
      <c r="K2572" s="71">
        <v>1.4280000000000002</v>
      </c>
      <c r="L2572" s="71">
        <v>0.17366666666666666</v>
      </c>
      <c r="M2572" s="72">
        <v>2.3620000000000001</v>
      </c>
      <c r="N2572" s="23">
        <v>8.2272727272727289E-2</v>
      </c>
      <c r="O2572" s="16">
        <v>72.169666666666672</v>
      </c>
      <c r="P2572" s="15">
        <v>90</v>
      </c>
      <c r="Q2572" s="15">
        <f>IFERROR(Table37[[#This Row],[Total]]/Table37[[#This Row],[Mins]]*Table37[[#This Row],[Adj mins]],0)</f>
        <v>2.9455588451288399</v>
      </c>
      <c r="R2572" s="15">
        <v>3.6</v>
      </c>
      <c r="S2572" s="16">
        <v>54</v>
      </c>
      <c r="T2572" s="17">
        <v>3.0000000000000001E-3</v>
      </c>
      <c r="U2572" s="16">
        <v>7</v>
      </c>
      <c r="V2572" s="71">
        <v>1.2</v>
      </c>
      <c r="W2572" s="401" t="str">
        <f>IF(ISNA(MATCH($D2572,'My Squad'!$C$2:$C$16,0)),"","Yes")</f>
        <v/>
      </c>
    </row>
    <row r="2573" spans="1:23" ht="15.75" thickBot="1" x14ac:dyDescent="0.3">
      <c r="A2573" s="577">
        <v>516</v>
      </c>
      <c r="B2573" s="73">
        <v>14</v>
      </c>
      <c r="C2573" s="5" t="s">
        <v>56</v>
      </c>
      <c r="D2573" s="5" t="s">
        <v>160</v>
      </c>
      <c r="E2573" s="70" t="s">
        <v>14</v>
      </c>
      <c r="F2573" s="71">
        <v>4.3</v>
      </c>
      <c r="G2573" s="71">
        <v>3.7999999999999999E-2</v>
      </c>
      <c r="H2573" s="71">
        <v>0.1</v>
      </c>
      <c r="I2573" s="71">
        <v>9.2333333333333337E-2</v>
      </c>
      <c r="J2573" s="71">
        <v>0</v>
      </c>
      <c r="K2573" s="71">
        <v>0.41466666666666668</v>
      </c>
      <c r="L2573" s="71">
        <v>3.5666666666666666E-2</v>
      </c>
      <c r="M2573" s="72">
        <v>0.68066666666666664</v>
      </c>
      <c r="N2573" s="23">
        <v>-0.30682170542635656</v>
      </c>
      <c r="O2573" s="16">
        <v>20.957333333333334</v>
      </c>
      <c r="P2573" s="15">
        <v>90</v>
      </c>
      <c r="Q2573" s="15">
        <f>IFERROR(Table37[[#This Row],[Total]]/Table37[[#This Row],[Mins]]*Table37[[#This Row],[Adj mins]],0)</f>
        <v>2.9230818170250661</v>
      </c>
      <c r="R2573" s="15">
        <v>2.2000000000000002</v>
      </c>
      <c r="S2573" s="16">
        <v>50</v>
      </c>
      <c r="T2573" s="17">
        <v>6.0000000000000001E-3</v>
      </c>
      <c r="U2573" s="16">
        <v>9</v>
      </c>
      <c r="V2573" s="71">
        <v>2.2000000000000002</v>
      </c>
      <c r="W2573" s="401" t="str">
        <f>IF(ISNA(MATCH($D2573,'My Squad'!$C$2:$C$16,0)),"","Yes")</f>
        <v/>
      </c>
    </row>
    <row r="2574" spans="1:23" ht="15.75" thickBot="1" x14ac:dyDescent="0.3">
      <c r="A2574" s="577">
        <v>388</v>
      </c>
      <c r="B2574" s="73">
        <v>14</v>
      </c>
      <c r="C2574" s="5" t="s">
        <v>56</v>
      </c>
      <c r="D2574" s="5" t="s">
        <v>178</v>
      </c>
      <c r="E2574" s="70" t="s">
        <v>14</v>
      </c>
      <c r="F2574" s="71">
        <v>4.4000000000000004</v>
      </c>
      <c r="G2574" s="71">
        <v>0.108</v>
      </c>
      <c r="H2574" s="71">
        <v>0.379</v>
      </c>
      <c r="I2574" s="71">
        <v>0.41966666666666669</v>
      </c>
      <c r="J2574" s="71">
        <v>0</v>
      </c>
      <c r="K2574" s="71">
        <v>1.7463333333333333</v>
      </c>
      <c r="L2574" s="71">
        <v>0.23799999999999999</v>
      </c>
      <c r="M2574" s="72">
        <v>2.891</v>
      </c>
      <c r="N2574" s="23">
        <v>0.20249999999999999</v>
      </c>
      <c r="O2574" s="16">
        <v>85.641999999999996</v>
      </c>
      <c r="P2574" s="15">
        <v>90</v>
      </c>
      <c r="Q2574" s="15">
        <f>IFERROR(Table37[[#This Row],[Total]]/Table37[[#This Row],[Mins]]*Table37[[#This Row],[Adj mins]],0)</f>
        <v>3.0381121412391119</v>
      </c>
      <c r="R2574" s="15">
        <v>7.3</v>
      </c>
      <c r="S2574" s="16">
        <v>82</v>
      </c>
      <c r="T2574" s="17">
        <v>1.6E-2</v>
      </c>
      <c r="U2574" s="16">
        <v>11</v>
      </c>
      <c r="V2574" s="71">
        <v>1.4</v>
      </c>
      <c r="W2574" s="401" t="str">
        <f>IF(ISNA(MATCH($D2574,'My Squad'!$C$2:$C$16,0)),"","Yes")</f>
        <v/>
      </c>
    </row>
    <row r="2575" spans="1:23" ht="15.75" thickBot="1" x14ac:dyDescent="0.3">
      <c r="A2575" s="577">
        <v>524</v>
      </c>
      <c r="B2575" s="73">
        <v>14</v>
      </c>
      <c r="C2575" s="5" t="s">
        <v>56</v>
      </c>
      <c r="D2575" s="5" t="s">
        <v>88</v>
      </c>
      <c r="E2575" s="70" t="s">
        <v>14</v>
      </c>
      <c r="F2575" s="71">
        <v>4.5</v>
      </c>
      <c r="G2575" s="71">
        <v>0.38600000000000001</v>
      </c>
      <c r="H2575" s="71">
        <v>0.152</v>
      </c>
      <c r="I2575" s="71">
        <v>0.41566666666666668</v>
      </c>
      <c r="J2575" s="71">
        <v>0</v>
      </c>
      <c r="K2575" s="71">
        <v>1.7443333333333335</v>
      </c>
      <c r="L2575" s="71">
        <v>0.23400000000000001</v>
      </c>
      <c r="M2575" s="72">
        <v>2.9319999999999999</v>
      </c>
      <c r="N2575" s="23">
        <v>0.20711111111111111</v>
      </c>
      <c r="O2575" s="16">
        <v>85.459666666666664</v>
      </c>
      <c r="P2575" s="15">
        <v>90</v>
      </c>
      <c r="Q2575" s="15">
        <f>IFERROR(Table37[[#This Row],[Total]]/Table37[[#This Row],[Mins]]*Table37[[#This Row],[Adj mins]],0)</f>
        <v>3.0877723994554938</v>
      </c>
      <c r="R2575" s="15">
        <v>9</v>
      </c>
      <c r="S2575" s="16">
        <v>90</v>
      </c>
      <c r="T2575" s="17">
        <v>2.2000000000000002E-2</v>
      </c>
      <c r="U2575" s="16">
        <v>20</v>
      </c>
      <c r="V2575" s="71">
        <v>2.2000000000000002</v>
      </c>
      <c r="W2575" s="401" t="str">
        <f>IF(ISNA(MATCH($D2575,'My Squad'!$C$2:$C$16,0)),"","Yes")</f>
        <v/>
      </c>
    </row>
    <row r="2576" spans="1:23" ht="15.75" thickBot="1" x14ac:dyDescent="0.3">
      <c r="A2576" s="577">
        <v>511</v>
      </c>
      <c r="B2576" s="73">
        <v>14</v>
      </c>
      <c r="C2576" s="5" t="s">
        <v>56</v>
      </c>
      <c r="D2576" s="5" t="s">
        <v>198</v>
      </c>
      <c r="E2576" s="70" t="s">
        <v>13</v>
      </c>
      <c r="F2576" s="71">
        <v>5</v>
      </c>
      <c r="G2576" s="71">
        <v>8.666666666666667E-2</v>
      </c>
      <c r="H2576" s="71">
        <v>9.6000000000000002E-2</v>
      </c>
      <c r="I2576" s="71">
        <v>7.7666666666666662E-2</v>
      </c>
      <c r="J2576" s="71">
        <v>0</v>
      </c>
      <c r="K2576" s="71">
        <v>0.54466666666666663</v>
      </c>
      <c r="L2576" s="71">
        <v>2.9000000000000001E-2</v>
      </c>
      <c r="M2576" s="72">
        <v>0.83399999999999996</v>
      </c>
      <c r="N2576" s="23">
        <v>-0.23319999999999999</v>
      </c>
      <c r="O2576" s="16">
        <v>30.364666666666668</v>
      </c>
      <c r="P2576" s="15">
        <v>90</v>
      </c>
      <c r="Q2576" s="15">
        <f>IFERROR(Table37[[#This Row],[Total]]/Table37[[#This Row],[Mins]]*Table37[[#This Row],[Adj mins]],0)</f>
        <v>2.4719520495312532</v>
      </c>
      <c r="R2576" s="15">
        <v>4</v>
      </c>
      <c r="S2576" s="16">
        <v>52</v>
      </c>
      <c r="T2576" s="17">
        <v>1E-3</v>
      </c>
      <c r="U2576" s="16">
        <v>8</v>
      </c>
      <c r="V2576" s="71">
        <v>1.1000000000000001</v>
      </c>
      <c r="W2576" s="401" t="str">
        <f>IF(ISNA(MATCH($D2576,'My Squad'!$C$2:$C$16,0)),"","Yes")</f>
        <v/>
      </c>
    </row>
    <row r="2577" spans="1:23" ht="15.75" thickBot="1" x14ac:dyDescent="0.3">
      <c r="A2577" s="577">
        <v>654</v>
      </c>
      <c r="B2577" s="73">
        <v>14</v>
      </c>
      <c r="C2577" s="5" t="s">
        <v>56</v>
      </c>
      <c r="D2577" s="5" t="s">
        <v>1546</v>
      </c>
      <c r="E2577" s="70" t="s">
        <v>13</v>
      </c>
      <c r="F2577" s="71">
        <v>5</v>
      </c>
      <c r="G2577" s="71">
        <v>0.17499999999999999</v>
      </c>
      <c r="H2577" s="71">
        <v>0.13700000000000001</v>
      </c>
      <c r="I2577" s="71">
        <v>5.2666666666666667E-2</v>
      </c>
      <c r="J2577" s="71">
        <v>0</v>
      </c>
      <c r="K2577" s="71">
        <v>0.41266666666666668</v>
      </c>
      <c r="L2577" s="71">
        <v>6.7000000000000004E-2</v>
      </c>
      <c r="M2577" s="72">
        <v>0.84433333333333338</v>
      </c>
      <c r="N2577" s="23">
        <v>-0.23113333333333333</v>
      </c>
      <c r="O2577" s="16">
        <v>20.725000000000001</v>
      </c>
      <c r="P2577" s="15">
        <v>90</v>
      </c>
      <c r="Q2577" s="15">
        <f>IFERROR(Table37[[#This Row],[Total]]/Table37[[#This Row],[Mins]]*Table37[[#This Row],[Adj mins]],0)</f>
        <v>3.6665862484921594</v>
      </c>
      <c r="R2577" s="15">
        <v>2.2000000000000002</v>
      </c>
      <c r="S2577" s="16">
        <v>33</v>
      </c>
      <c r="T2577" s="17">
        <v>0</v>
      </c>
      <c r="U2577" s="16">
        <v>3</v>
      </c>
      <c r="V2577" s="71">
        <v>0.5</v>
      </c>
      <c r="W2577" s="401" t="str">
        <f>IF(ISNA(MATCH($D2577,'My Squad'!$C$2:$C$16,0)),"","Yes")</f>
        <v/>
      </c>
    </row>
    <row r="2578" spans="1:23" ht="15.75" thickBot="1" x14ac:dyDescent="0.3">
      <c r="A2578" s="577">
        <v>514</v>
      </c>
      <c r="B2578" s="73">
        <v>14</v>
      </c>
      <c r="C2578" s="5" t="s">
        <v>56</v>
      </c>
      <c r="D2578" s="5" t="s">
        <v>57</v>
      </c>
      <c r="E2578" s="70" t="s">
        <v>13</v>
      </c>
      <c r="F2578" s="71">
        <v>7.4</v>
      </c>
      <c r="G2578" s="71">
        <v>1.1966666666666668</v>
      </c>
      <c r="H2578" s="71">
        <v>0.871</v>
      </c>
      <c r="I2578" s="71">
        <v>0.219</v>
      </c>
      <c r="J2578" s="71">
        <v>0</v>
      </c>
      <c r="K2578" s="71">
        <v>1.8083333333333333</v>
      </c>
      <c r="L2578" s="71">
        <v>0.38</v>
      </c>
      <c r="M2578" s="72">
        <v>4.4749999999999996</v>
      </c>
      <c r="N2578" s="23">
        <v>0.33445945945945937</v>
      </c>
      <c r="O2578" s="16">
        <v>86.228666666666669</v>
      </c>
      <c r="P2578" s="15">
        <v>90</v>
      </c>
      <c r="Q2578" s="15">
        <f>IFERROR(Table37[[#This Row],[Total]]/Table37[[#This Row],[Mins]]*Table37[[#This Row],[Adj mins]],0)</f>
        <v>4.6707204873862516</v>
      </c>
      <c r="R2578" s="15">
        <v>8.6999999999999993</v>
      </c>
      <c r="S2578" s="16">
        <v>87</v>
      </c>
      <c r="T2578" s="17">
        <v>0.06</v>
      </c>
      <c r="U2578" s="16">
        <v>45</v>
      </c>
      <c r="V2578" s="71">
        <v>5</v>
      </c>
      <c r="W2578" s="401" t="str">
        <f>IF(ISNA(MATCH($D2578,'My Squad'!$C$2:$C$16,0)),"","Yes")</f>
        <v/>
      </c>
    </row>
    <row r="2579" spans="1:23" ht="15.75" thickBot="1" x14ac:dyDescent="0.3">
      <c r="A2579" s="577">
        <v>525</v>
      </c>
      <c r="B2579" s="73">
        <v>14</v>
      </c>
      <c r="C2579" s="5" t="s">
        <v>56</v>
      </c>
      <c r="D2579" s="5" t="s">
        <v>1547</v>
      </c>
      <c r="E2579" s="70" t="s">
        <v>13</v>
      </c>
      <c r="F2579" s="71">
        <v>6.2</v>
      </c>
      <c r="G2579" s="71">
        <v>1.6466666666666667</v>
      </c>
      <c r="H2579" s="71">
        <v>0.45200000000000001</v>
      </c>
      <c r="I2579" s="71">
        <v>0.21433333333333332</v>
      </c>
      <c r="J2579" s="71">
        <v>0</v>
      </c>
      <c r="K2579" s="71">
        <v>1.698</v>
      </c>
      <c r="L2579" s="71">
        <v>0.58433333333333337</v>
      </c>
      <c r="M2579" s="72">
        <v>4.5953333333333335</v>
      </c>
      <c r="N2579" s="23">
        <v>0.41860215053763444</v>
      </c>
      <c r="O2579" s="16">
        <v>84.185666666666663</v>
      </c>
      <c r="P2579" s="15">
        <v>90</v>
      </c>
      <c r="Q2579" s="15">
        <f>IFERROR(Table37[[#This Row],[Total]]/Table37[[#This Row],[Mins]]*Table37[[#This Row],[Adj mins]],0)</f>
        <v>4.9127127737500844</v>
      </c>
      <c r="R2579" s="15">
        <v>7.4</v>
      </c>
      <c r="S2579" s="16">
        <v>83</v>
      </c>
      <c r="T2579" s="17">
        <v>0.03</v>
      </c>
      <c r="U2579" s="16">
        <v>23</v>
      </c>
      <c r="V2579" s="71">
        <v>2.9</v>
      </c>
      <c r="W2579" s="401" t="str">
        <f>IF(ISNA(MATCH($D2579,'My Squad'!$C$2:$C$16,0)),"","Yes")</f>
        <v/>
      </c>
    </row>
    <row r="2580" spans="1:23" ht="15.75" thickBot="1" x14ac:dyDescent="0.3">
      <c r="A2580" s="577">
        <v>527</v>
      </c>
      <c r="B2580" s="73">
        <v>14</v>
      </c>
      <c r="C2580" s="5" t="s">
        <v>56</v>
      </c>
      <c r="D2580" s="5" t="s">
        <v>123</v>
      </c>
      <c r="E2580" s="70" t="s">
        <v>13</v>
      </c>
      <c r="F2580" s="71">
        <v>5.9</v>
      </c>
      <c r="G2580" s="71">
        <v>0.99333333333333329</v>
      </c>
      <c r="H2580" s="71">
        <v>0.47199999999999998</v>
      </c>
      <c r="I2580" s="71">
        <v>0.183</v>
      </c>
      <c r="J2580" s="71">
        <v>0</v>
      </c>
      <c r="K2580" s="71">
        <v>1.3186666666666667</v>
      </c>
      <c r="L2580" s="71">
        <v>0.34533333333333333</v>
      </c>
      <c r="M2580" s="72">
        <v>3.3123333333333331</v>
      </c>
      <c r="N2580" s="23">
        <v>0.22242937853107339</v>
      </c>
      <c r="O2580" s="16">
        <v>71.587333333333333</v>
      </c>
      <c r="P2580" s="15">
        <v>90</v>
      </c>
      <c r="Q2580" s="15">
        <f>IFERROR(Table37[[#This Row],[Total]]/Table37[[#This Row],[Mins]]*Table37[[#This Row],[Adj mins]],0)</f>
        <v>4.164284184352911</v>
      </c>
      <c r="R2580" s="15">
        <v>7</v>
      </c>
      <c r="S2580" s="16">
        <v>70</v>
      </c>
      <c r="T2580" s="17">
        <v>1.4999999999999999E-2</v>
      </c>
      <c r="U2580" s="16">
        <v>25</v>
      </c>
      <c r="V2580" s="71">
        <v>2.8</v>
      </c>
      <c r="W2580" s="401" t="str">
        <f>IF(ISNA(MATCH($D2580,'My Squad'!$C$2:$C$16,0)),"","Yes")</f>
        <v/>
      </c>
    </row>
    <row r="2581" spans="1:23" ht="15.75" thickBot="1" x14ac:dyDescent="0.3">
      <c r="A2581" s="577">
        <v>526</v>
      </c>
      <c r="B2581" s="73">
        <v>14</v>
      </c>
      <c r="C2581" s="5" t="s">
        <v>56</v>
      </c>
      <c r="D2581" s="5" t="s">
        <v>1548</v>
      </c>
      <c r="E2581" s="70" t="s">
        <v>13</v>
      </c>
      <c r="F2581" s="71">
        <v>4.8</v>
      </c>
      <c r="G2581" s="71">
        <v>3.3333333333333335E-3</v>
      </c>
      <c r="H2581" s="71">
        <v>0</v>
      </c>
      <c r="I2581" s="71">
        <v>0</v>
      </c>
      <c r="J2581" s="71">
        <v>0</v>
      </c>
      <c r="K2581" s="71">
        <v>3.0000000000000001E-3</v>
      </c>
      <c r="L2581" s="71">
        <v>3.3333333333333332E-4</v>
      </c>
      <c r="M2581" s="72">
        <v>6.6666666666666671E-3</v>
      </c>
      <c r="N2581" s="23">
        <v>-0.4152777777777778</v>
      </c>
      <c r="O2581" s="16">
        <v>0.18366666666666667</v>
      </c>
      <c r="P2581" s="15">
        <v>90</v>
      </c>
      <c r="Q2581" s="15">
        <f>IFERROR(Table37[[#This Row],[Total]]/Table37[[#This Row],[Mins]]*Table37[[#This Row],[Adj mins]],0)</f>
        <v>3.266787658802178</v>
      </c>
      <c r="R2581" s="15">
        <v>0.1</v>
      </c>
      <c r="S2581" s="16">
        <v>5</v>
      </c>
      <c r="T2581" s="17">
        <v>0</v>
      </c>
      <c r="U2581" s="16">
        <v>1</v>
      </c>
      <c r="V2581" s="71">
        <v>1</v>
      </c>
      <c r="W2581" s="401" t="str">
        <f>IF(ISNA(MATCH($D2581,'My Squad'!$C$2:$C$16,0)),"","Yes")</f>
        <v/>
      </c>
    </row>
    <row r="2582" spans="1:23" ht="15.75" thickBot="1" x14ac:dyDescent="0.3">
      <c r="A2582" s="577">
        <v>530</v>
      </c>
      <c r="B2582" s="73">
        <v>14</v>
      </c>
      <c r="C2582" s="5" t="s">
        <v>56</v>
      </c>
      <c r="D2582" s="5" t="s">
        <v>84</v>
      </c>
      <c r="E2582" s="70" t="s">
        <v>13</v>
      </c>
      <c r="F2582" s="71">
        <v>5</v>
      </c>
      <c r="G2582" s="71">
        <v>0.93500000000000005</v>
      </c>
      <c r="H2582" s="71">
        <v>0.30099999999999999</v>
      </c>
      <c r="I2582" s="71">
        <v>0.16400000000000001</v>
      </c>
      <c r="J2582" s="71">
        <v>0</v>
      </c>
      <c r="K2582" s="71">
        <v>1.2969999999999999</v>
      </c>
      <c r="L2582" s="71">
        <v>0.26133333333333331</v>
      </c>
      <c r="M2582" s="72">
        <v>2.9583333333333335</v>
      </c>
      <c r="N2582" s="23">
        <v>0.19166666666666671</v>
      </c>
      <c r="O2582" s="16">
        <v>63.828333333333333</v>
      </c>
      <c r="P2582" s="15">
        <v>90</v>
      </c>
      <c r="Q2582" s="15">
        <f>IFERROR(Table37[[#This Row],[Total]]/Table37[[#This Row],[Mins]]*Table37[[#This Row],[Adj mins]],0)</f>
        <v>4.1713450139697628</v>
      </c>
      <c r="R2582" s="15">
        <v>6.3</v>
      </c>
      <c r="S2582" s="16">
        <v>63</v>
      </c>
      <c r="T2582" s="17">
        <v>2.7000000000000003E-2</v>
      </c>
      <c r="U2582" s="16">
        <v>29</v>
      </c>
      <c r="V2582" s="71">
        <v>3.2</v>
      </c>
      <c r="W2582" s="401" t="str">
        <f>IF(ISNA(MATCH($D2582,'My Squad'!$C$2:$C$16,0)),"","Yes")</f>
        <v/>
      </c>
    </row>
    <row r="2583" spans="1:23" ht="15.75" thickBot="1" x14ac:dyDescent="0.3">
      <c r="A2583" s="577">
        <v>587</v>
      </c>
      <c r="B2583" s="73">
        <v>14</v>
      </c>
      <c r="C2583" s="5" t="s">
        <v>56</v>
      </c>
      <c r="D2583" s="5" t="s">
        <v>1070</v>
      </c>
      <c r="E2583" s="70" t="s">
        <v>13</v>
      </c>
      <c r="F2583" s="71">
        <v>5.7</v>
      </c>
      <c r="G2583" s="71">
        <v>0.22333333333333333</v>
      </c>
      <c r="H2583" s="71">
        <v>0.107</v>
      </c>
      <c r="I2583" s="71">
        <v>4.4666666666666667E-2</v>
      </c>
      <c r="J2583" s="71">
        <v>0</v>
      </c>
      <c r="K2583" s="71">
        <v>0.33666666666666667</v>
      </c>
      <c r="L2583" s="71">
        <v>7.6999999999999999E-2</v>
      </c>
      <c r="M2583" s="72">
        <v>0.78866666666666663</v>
      </c>
      <c r="N2583" s="23">
        <v>-0.21251461988304093</v>
      </c>
      <c r="O2583" s="16">
        <v>17.593666666666667</v>
      </c>
      <c r="P2583" s="15">
        <v>90</v>
      </c>
      <c r="Q2583" s="15">
        <f>IFERROR(Table37[[#This Row],[Total]]/Table37[[#This Row],[Mins]]*Table37[[#This Row],[Adj mins]],0)</f>
        <v>4.0344063204562239</v>
      </c>
      <c r="R2583" s="15">
        <v>2.4</v>
      </c>
      <c r="S2583" s="16">
        <v>27</v>
      </c>
      <c r="T2583" s="17">
        <v>4.0000000000000001E-3</v>
      </c>
      <c r="U2583" s="16">
        <v>14</v>
      </c>
      <c r="V2583" s="71">
        <v>1.8</v>
      </c>
      <c r="W2583" s="401" t="str">
        <f>IF(ISNA(MATCH($D2583,'My Squad'!$C$2:$C$16,0)),"","Yes")</f>
        <v/>
      </c>
    </row>
    <row r="2584" spans="1:23" ht="15.75" thickBot="1" x14ac:dyDescent="0.3">
      <c r="A2584" s="577">
        <v>588</v>
      </c>
      <c r="B2584" s="73">
        <v>14</v>
      </c>
      <c r="C2584" s="5" t="s">
        <v>56</v>
      </c>
      <c r="D2584" s="5" t="s">
        <v>1071</v>
      </c>
      <c r="E2584" s="70" t="s">
        <v>13</v>
      </c>
      <c r="F2584" s="71">
        <v>4.9000000000000004</v>
      </c>
      <c r="G2584" s="71">
        <v>5.3333333333333337E-2</v>
      </c>
      <c r="H2584" s="71">
        <v>6.7000000000000004E-2</v>
      </c>
      <c r="I2584" s="71">
        <v>0.18666666666666668</v>
      </c>
      <c r="J2584" s="71">
        <v>0</v>
      </c>
      <c r="K2584" s="71">
        <v>1.415</v>
      </c>
      <c r="L2584" s="71">
        <v>1.2666666666666666E-2</v>
      </c>
      <c r="M2584" s="72">
        <v>1.7346666666666666</v>
      </c>
      <c r="N2584" s="23">
        <v>-5.4149659863945591E-2</v>
      </c>
      <c r="O2584" s="16">
        <v>73.026333333333326</v>
      </c>
      <c r="P2584" s="15">
        <v>90</v>
      </c>
      <c r="Q2584" s="15">
        <f>IFERROR(Table37[[#This Row],[Total]]/Table37[[#This Row],[Mins]]*Table37[[#This Row],[Adj mins]],0)</f>
        <v>2.1378589458597128</v>
      </c>
      <c r="R2584" s="15">
        <v>7.6</v>
      </c>
      <c r="S2584" s="16">
        <v>76</v>
      </c>
      <c r="T2584" s="17">
        <v>1E-3</v>
      </c>
      <c r="U2584" s="16">
        <v>16</v>
      </c>
      <c r="V2584" s="71">
        <v>1.8</v>
      </c>
      <c r="W2584" s="401" t="str">
        <f>IF(ISNA(MATCH($D2584,'My Squad'!$C$2:$C$16,0)),"","Yes")</f>
        <v/>
      </c>
    </row>
    <row r="2585" spans="1:23" ht="15.75" thickBot="1" x14ac:dyDescent="0.3">
      <c r="A2585" s="577">
        <v>589</v>
      </c>
      <c r="B2585" s="73">
        <v>14</v>
      </c>
      <c r="C2585" s="5" t="s">
        <v>56</v>
      </c>
      <c r="D2585" s="5" t="s">
        <v>1072</v>
      </c>
      <c r="E2585" s="70" t="s">
        <v>15</v>
      </c>
      <c r="F2585" s="71">
        <v>6.7</v>
      </c>
      <c r="G2585" s="71">
        <v>0</v>
      </c>
      <c r="H2585" s="71">
        <v>0</v>
      </c>
      <c r="I2585" s="71">
        <v>0</v>
      </c>
      <c r="J2585" s="71">
        <v>0</v>
      </c>
      <c r="K2585" s="71">
        <v>0</v>
      </c>
      <c r="L2585" s="71">
        <v>0</v>
      </c>
      <c r="M2585" s="72">
        <v>0</v>
      </c>
      <c r="N2585" s="23">
        <v>-0.29850746268656714</v>
      </c>
      <c r="O2585" s="16">
        <v>0</v>
      </c>
      <c r="P2585" s="15">
        <v>90</v>
      </c>
      <c r="Q2585" s="15">
        <f>IFERROR(Table37[[#This Row],[Total]]/Table37[[#This Row],[Mins]]*Table37[[#This Row],[Adj mins]],0)</f>
        <v>0</v>
      </c>
      <c r="R2585" s="15">
        <v>0.7</v>
      </c>
      <c r="S2585" s="16">
        <v>22</v>
      </c>
      <c r="T2585" s="17">
        <v>9.0000000000000011E-3</v>
      </c>
      <c r="U2585" s="16">
        <v>3</v>
      </c>
      <c r="V2585" s="71">
        <v>1</v>
      </c>
      <c r="W2585" s="401" t="str">
        <f>IF(ISNA(MATCH($D2585,'My Squad'!$C$2:$C$16,0)),"","Yes")</f>
        <v/>
      </c>
    </row>
    <row r="2586" spans="1:23" ht="15.75" thickBot="1" x14ac:dyDescent="0.3">
      <c r="A2586" s="577">
        <v>523</v>
      </c>
      <c r="B2586" s="73">
        <v>14</v>
      </c>
      <c r="C2586" s="5" t="s">
        <v>56</v>
      </c>
      <c r="D2586" s="5" t="s">
        <v>261</v>
      </c>
      <c r="E2586" s="70" t="s">
        <v>15</v>
      </c>
      <c r="F2586" s="71">
        <v>5</v>
      </c>
      <c r="G2586" s="71">
        <v>0.11066666666666666</v>
      </c>
      <c r="H2586" s="71">
        <v>3.5000000000000003E-2</v>
      </c>
      <c r="I2586" s="71">
        <v>0</v>
      </c>
      <c r="J2586" s="71">
        <v>0</v>
      </c>
      <c r="K2586" s="71">
        <v>0.14933333333333335</v>
      </c>
      <c r="L2586" s="71">
        <v>4.7333333333333331E-2</v>
      </c>
      <c r="M2586" s="72">
        <v>0.34233333333333332</v>
      </c>
      <c r="N2586" s="23">
        <v>-0.33153333333333335</v>
      </c>
      <c r="O2586" s="16">
        <v>7.5780000000000003</v>
      </c>
      <c r="P2586" s="15">
        <v>90</v>
      </c>
      <c r="Q2586" s="15">
        <f>IFERROR(Table37[[#This Row],[Total]]/Table37[[#This Row],[Mins]]*Table37[[#This Row],[Adj mins]],0)</f>
        <v>4.0657165479018209</v>
      </c>
      <c r="R2586" s="15">
        <v>0.6</v>
      </c>
      <c r="S2586" s="16">
        <v>13</v>
      </c>
      <c r="T2586" s="17">
        <v>2.2000000000000002E-2</v>
      </c>
      <c r="U2586" s="16">
        <v>18</v>
      </c>
      <c r="V2586" s="71">
        <v>4.5</v>
      </c>
      <c r="W2586" s="401" t="str">
        <f>IF(ISNA(MATCH($D2586,'My Squad'!$C$2:$C$16,0)),"","Yes")</f>
        <v/>
      </c>
    </row>
    <row r="2587" spans="1:23" ht="15.75" thickBot="1" x14ac:dyDescent="0.3">
      <c r="A2587" s="577">
        <v>512</v>
      </c>
      <c r="B2587" s="73">
        <v>14</v>
      </c>
      <c r="C2587" s="5" t="s">
        <v>56</v>
      </c>
      <c r="D2587" s="5" t="s">
        <v>367</v>
      </c>
      <c r="E2587" s="70" t="s">
        <v>15</v>
      </c>
      <c r="F2587" s="71">
        <v>5.4</v>
      </c>
      <c r="G2587" s="71">
        <v>1.212</v>
      </c>
      <c r="H2587" s="71">
        <v>0.496</v>
      </c>
      <c r="I2587" s="71">
        <v>0</v>
      </c>
      <c r="J2587" s="71">
        <v>0</v>
      </c>
      <c r="K2587" s="71">
        <v>1.599</v>
      </c>
      <c r="L2587" s="71">
        <v>0.47633333333333333</v>
      </c>
      <c r="M2587" s="72">
        <v>3.7833333333333332</v>
      </c>
      <c r="N2587" s="23">
        <v>0.33024691358024688</v>
      </c>
      <c r="O2587" s="16">
        <v>81.983666666666664</v>
      </c>
      <c r="P2587" s="15">
        <v>90</v>
      </c>
      <c r="Q2587" s="15">
        <f>IFERROR(Table37[[#This Row],[Total]]/Table37[[#This Row],[Mins]]*Table37[[#This Row],[Adj mins]],0)</f>
        <v>4.1532663010111772</v>
      </c>
      <c r="R2587" s="15">
        <v>6.2</v>
      </c>
      <c r="S2587" s="16">
        <v>62</v>
      </c>
      <c r="T2587" s="17">
        <v>2.7999999999999997E-2</v>
      </c>
      <c r="U2587" s="16">
        <v>34</v>
      </c>
      <c r="V2587" s="71">
        <v>3.8</v>
      </c>
      <c r="W2587" s="401" t="str">
        <f>IF(ISNA(MATCH($D2587,'My Squad'!$C$2:$C$16,0)),"","Yes")</f>
        <v/>
      </c>
    </row>
    <row r="2588" spans="1:23" ht="15.75" thickBot="1" x14ac:dyDescent="0.3">
      <c r="A2588" s="577">
        <v>204</v>
      </c>
      <c r="B2588" s="73">
        <v>14</v>
      </c>
      <c r="C2588" s="5" t="s">
        <v>33</v>
      </c>
      <c r="D2588" s="5" t="s">
        <v>157</v>
      </c>
      <c r="E2588" s="70" t="s">
        <v>16</v>
      </c>
      <c r="F2588" s="71">
        <v>4.4000000000000004</v>
      </c>
      <c r="G2588" s="71">
        <v>0</v>
      </c>
      <c r="H2588" s="71">
        <v>2.1000000000000001E-2</v>
      </c>
      <c r="I2588" s="71">
        <v>0.34333333333333332</v>
      </c>
      <c r="J2588" s="71">
        <v>0.88800000000000001</v>
      </c>
      <c r="K2588" s="71">
        <v>1.9143333333333334</v>
      </c>
      <c r="L2588" s="71">
        <v>0.186</v>
      </c>
      <c r="M2588" s="72">
        <v>3.3526666666666665</v>
      </c>
      <c r="N2588" s="23">
        <v>0.30742424242424238</v>
      </c>
      <c r="O2588" s="16">
        <v>85.728333333333339</v>
      </c>
      <c r="P2588" s="15">
        <v>90</v>
      </c>
      <c r="Q2588" s="15">
        <f>IFERROR(Table37[[#This Row],[Total]]/Table37[[#This Row],[Mins]]*Table37[[#This Row],[Adj mins]],0)</f>
        <v>3.5197231564826867</v>
      </c>
      <c r="R2588" s="15">
        <v>5</v>
      </c>
      <c r="S2588" s="16">
        <v>90</v>
      </c>
      <c r="T2588" s="17">
        <v>5.0000000000000001E-3</v>
      </c>
      <c r="U2588" s="16">
        <v>10</v>
      </c>
      <c r="V2588" s="71">
        <v>2</v>
      </c>
      <c r="W2588" s="401" t="str">
        <f>IF(ISNA(MATCH($D2588,'My Squad'!$C$2:$C$16,0)),"","Yes")</f>
        <v/>
      </c>
    </row>
    <row r="2589" spans="1:23" ht="15.75" thickBot="1" x14ac:dyDescent="0.3">
      <c r="A2589" s="577">
        <v>536</v>
      </c>
      <c r="B2589" s="73">
        <v>14</v>
      </c>
      <c r="C2589" s="5" t="s">
        <v>33</v>
      </c>
      <c r="D2589" s="5" t="s">
        <v>264</v>
      </c>
      <c r="E2589" s="70" t="s">
        <v>16</v>
      </c>
      <c r="F2589" s="71">
        <v>4</v>
      </c>
      <c r="G2589" s="71">
        <v>0</v>
      </c>
      <c r="H2589" s="71">
        <v>0</v>
      </c>
      <c r="I2589" s="71">
        <v>2.666666666666667E-3</v>
      </c>
      <c r="J2589" s="71">
        <v>2E-3</v>
      </c>
      <c r="K2589" s="71">
        <v>4.6666666666666671E-3</v>
      </c>
      <c r="L2589" s="71">
        <v>0</v>
      </c>
      <c r="M2589" s="72">
        <v>9.3333333333333341E-3</v>
      </c>
      <c r="N2589" s="23">
        <v>-0.49766666666666665</v>
      </c>
      <c r="O2589" s="16">
        <v>0.21</v>
      </c>
      <c r="P2589" s="15">
        <v>90</v>
      </c>
      <c r="Q2589" s="15">
        <f>IFERROR(Table37[[#This Row],[Total]]/Table37[[#This Row],[Mins]]*Table37[[#This Row],[Adj mins]],0)</f>
        <v>4.0000000000000009</v>
      </c>
      <c r="R2589" s="15">
        <v>0</v>
      </c>
      <c r="S2589" s="16">
        <v>0</v>
      </c>
      <c r="T2589" s="17">
        <v>1.7000000000000001E-2</v>
      </c>
      <c r="U2589" s="16">
        <v>0</v>
      </c>
      <c r="V2589" s="71">
        <v>0</v>
      </c>
      <c r="W2589" s="401" t="str">
        <f>IF(ISNA(MATCH($D2589,'My Squad'!$C$2:$C$16,0)),"","Yes")</f>
        <v/>
      </c>
    </row>
    <row r="2590" spans="1:23" ht="15.75" thickBot="1" x14ac:dyDescent="0.3">
      <c r="A2590" s="577">
        <v>554</v>
      </c>
      <c r="B2590" s="73">
        <v>14</v>
      </c>
      <c r="C2590" s="5" t="s">
        <v>33</v>
      </c>
      <c r="D2590" s="5" t="s">
        <v>72</v>
      </c>
      <c r="E2590" s="70" t="s">
        <v>16</v>
      </c>
      <c r="F2590" s="71">
        <v>4.3</v>
      </c>
      <c r="G2590" s="71">
        <v>0</v>
      </c>
      <c r="H2590" s="71">
        <v>2E-3</v>
      </c>
      <c r="I2590" s="71">
        <v>1.5333333333333334E-2</v>
      </c>
      <c r="J2590" s="71">
        <v>4.5333333333333337E-2</v>
      </c>
      <c r="K2590" s="71">
        <v>8.8999999999999996E-2</v>
      </c>
      <c r="L2590" s="71">
        <v>1.0333333333333333E-2</v>
      </c>
      <c r="M2590" s="72">
        <v>0.16200000000000001</v>
      </c>
      <c r="N2590" s="23">
        <v>-0.42744186046511634</v>
      </c>
      <c r="O2590" s="16">
        <v>3.9946666666666668</v>
      </c>
      <c r="P2590" s="15">
        <v>90</v>
      </c>
      <c r="Q2590" s="15">
        <f>IFERROR(Table37[[#This Row],[Total]]/Table37[[#This Row],[Mins]]*Table37[[#This Row],[Adj mins]],0)</f>
        <v>3.6498664886515355</v>
      </c>
      <c r="R2590" s="15">
        <v>4</v>
      </c>
      <c r="S2590" s="16">
        <v>90</v>
      </c>
      <c r="T2590" s="17">
        <v>1.6E-2</v>
      </c>
      <c r="U2590" s="16">
        <v>5</v>
      </c>
      <c r="V2590" s="71">
        <v>1.2</v>
      </c>
      <c r="W2590" s="401" t="str">
        <f>IF(ISNA(MATCH($D2590,'My Squad'!$C$2:$C$16,0)),"","Yes")</f>
        <v/>
      </c>
    </row>
    <row r="2591" spans="1:23" ht="15.75" thickBot="1" x14ac:dyDescent="0.3">
      <c r="A2591" s="577">
        <v>556</v>
      </c>
      <c r="B2591" s="73">
        <v>14</v>
      </c>
      <c r="C2591" s="5" t="s">
        <v>33</v>
      </c>
      <c r="D2591" s="5" t="s">
        <v>288</v>
      </c>
      <c r="E2591" s="70" t="s">
        <v>16</v>
      </c>
      <c r="F2591" s="71">
        <v>4</v>
      </c>
      <c r="G2591" s="71">
        <v>0</v>
      </c>
      <c r="H2591" s="71">
        <v>0</v>
      </c>
      <c r="I2591" s="71">
        <v>0</v>
      </c>
      <c r="J2591" s="71">
        <v>0</v>
      </c>
      <c r="K2591" s="71">
        <v>0</v>
      </c>
      <c r="L2591" s="71">
        <v>0</v>
      </c>
      <c r="M2591" s="72">
        <v>0</v>
      </c>
      <c r="N2591" s="23">
        <v>-0.5</v>
      </c>
      <c r="O2591" s="16">
        <v>0</v>
      </c>
      <c r="P2591" s="15">
        <v>90</v>
      </c>
      <c r="Q2591" s="15">
        <f>IFERROR(Table37[[#This Row],[Total]]/Table37[[#This Row],[Mins]]*Table37[[#This Row],[Adj mins]],0)</f>
        <v>0</v>
      </c>
      <c r="R2591" s="15">
        <v>0</v>
      </c>
      <c r="S2591" s="16" t="s">
        <v>374</v>
      </c>
      <c r="T2591" s="17">
        <v>1.7000000000000001E-2</v>
      </c>
      <c r="U2591" s="16">
        <v>0</v>
      </c>
      <c r="V2591" s="71">
        <v>0</v>
      </c>
      <c r="W2591" s="401" t="str">
        <f>IF(ISNA(MATCH($D2591,'My Squad'!$C$2:$C$16,0)),"","Yes")</f>
        <v/>
      </c>
    </row>
    <row r="2592" spans="1:23" ht="15.75" thickBot="1" x14ac:dyDescent="0.3">
      <c r="A2592" s="577">
        <v>542</v>
      </c>
      <c r="B2592" s="73">
        <v>14</v>
      </c>
      <c r="C2592" s="5" t="s">
        <v>33</v>
      </c>
      <c r="D2592" s="5" t="s">
        <v>80</v>
      </c>
      <c r="E2592" s="70" t="s">
        <v>14</v>
      </c>
      <c r="F2592" s="71">
        <v>4.4000000000000004</v>
      </c>
      <c r="G2592" s="71">
        <v>0.40200000000000002</v>
      </c>
      <c r="H2592" s="71">
        <v>0.156</v>
      </c>
      <c r="I2592" s="71">
        <v>0.36166666666666658</v>
      </c>
      <c r="J2592" s="71">
        <v>0</v>
      </c>
      <c r="K2592" s="71">
        <v>1.7513333333333334</v>
      </c>
      <c r="L2592" s="71">
        <v>0.22966666666666666</v>
      </c>
      <c r="M2592" s="72">
        <v>2.9006666666666665</v>
      </c>
      <c r="N2592" s="23">
        <v>0.20469696969696966</v>
      </c>
      <c r="O2592" s="16">
        <v>88.879666666666665</v>
      </c>
      <c r="P2592" s="15">
        <v>90</v>
      </c>
      <c r="Q2592" s="15">
        <f>IFERROR(Table37[[#This Row],[Total]]/Table37[[#This Row],[Mins]]*Table37[[#This Row],[Adj mins]],0)</f>
        <v>2.9372297375852745</v>
      </c>
      <c r="R2592" s="15">
        <v>6.3</v>
      </c>
      <c r="S2592" s="16">
        <v>71</v>
      </c>
      <c r="T2592" s="17">
        <v>2E-3</v>
      </c>
      <c r="U2592" s="16">
        <v>10</v>
      </c>
      <c r="V2592" s="71">
        <v>1.2</v>
      </c>
      <c r="W2592" s="401" t="str">
        <f>IF(ISNA(MATCH($D2592,'My Squad'!$C$2:$C$16,0)),"","Yes")</f>
        <v/>
      </c>
    </row>
    <row r="2593" spans="1:23" ht="15.75" thickBot="1" x14ac:dyDescent="0.3">
      <c r="A2593" s="577">
        <v>543</v>
      </c>
      <c r="B2593" s="73">
        <v>14</v>
      </c>
      <c r="C2593" s="5" t="s">
        <v>33</v>
      </c>
      <c r="D2593" s="5" t="s">
        <v>242</v>
      </c>
      <c r="E2593" s="70" t="s">
        <v>14</v>
      </c>
      <c r="F2593" s="71">
        <v>4.4000000000000004</v>
      </c>
      <c r="G2593" s="71">
        <v>0.218</v>
      </c>
      <c r="H2593" s="71">
        <v>0.16</v>
      </c>
      <c r="I2593" s="71">
        <v>0.10299999999999998</v>
      </c>
      <c r="J2593" s="71">
        <v>0</v>
      </c>
      <c r="K2593" s="71">
        <v>0.60066666666666668</v>
      </c>
      <c r="L2593" s="71">
        <v>0.11266666666666666</v>
      </c>
      <c r="M2593" s="72">
        <v>1.1943333333333332</v>
      </c>
      <c r="N2593" s="23">
        <v>-0.18310606060606061</v>
      </c>
      <c r="O2593" s="16">
        <v>28.221</v>
      </c>
      <c r="P2593" s="15">
        <v>90</v>
      </c>
      <c r="Q2593" s="15">
        <f>IFERROR(Table37[[#This Row],[Total]]/Table37[[#This Row],[Mins]]*Table37[[#This Row],[Adj mins]],0)</f>
        <v>3.8088657382800042</v>
      </c>
      <c r="R2593" s="15">
        <v>2.2999999999999998</v>
      </c>
      <c r="S2593" s="16">
        <v>53</v>
      </c>
      <c r="T2593" s="17">
        <v>2E-3</v>
      </c>
      <c r="U2593" s="16">
        <v>2</v>
      </c>
      <c r="V2593" s="71">
        <v>0.5</v>
      </c>
      <c r="W2593" s="401" t="str">
        <f>IF(ISNA(MATCH($D2593,'My Squad'!$C$2:$C$16,0)),"","Yes")</f>
        <v/>
      </c>
    </row>
    <row r="2594" spans="1:23" ht="15.75" thickBot="1" x14ac:dyDescent="0.3">
      <c r="A2594" s="577">
        <v>559</v>
      </c>
      <c r="B2594" s="73">
        <v>14</v>
      </c>
      <c r="C2594" s="5" t="s">
        <v>33</v>
      </c>
      <c r="D2594" s="5" t="s">
        <v>89</v>
      </c>
      <c r="E2594" s="70" t="s">
        <v>14</v>
      </c>
      <c r="F2594" s="71">
        <v>4.5</v>
      </c>
      <c r="G2594" s="71">
        <v>0.21199999999999999</v>
      </c>
      <c r="H2594" s="71">
        <v>0.251</v>
      </c>
      <c r="I2594" s="71">
        <v>0.33100000000000002</v>
      </c>
      <c r="J2594" s="71">
        <v>0</v>
      </c>
      <c r="K2594" s="71">
        <v>1.5916666666666668</v>
      </c>
      <c r="L2594" s="71">
        <v>0.18033333333333335</v>
      </c>
      <c r="M2594" s="72">
        <v>2.5659999999999998</v>
      </c>
      <c r="N2594" s="23">
        <v>0.12577777777777774</v>
      </c>
      <c r="O2594" s="16">
        <v>83.112666666666669</v>
      </c>
      <c r="P2594" s="15">
        <v>90</v>
      </c>
      <c r="Q2594" s="15">
        <f>IFERROR(Table37[[#This Row],[Total]]/Table37[[#This Row],[Mins]]*Table37[[#This Row],[Adj mins]],0)</f>
        <v>2.7786378329817354</v>
      </c>
      <c r="R2594" s="15">
        <v>6.7</v>
      </c>
      <c r="S2594" s="16">
        <v>86</v>
      </c>
      <c r="T2594" s="17">
        <v>1E-3</v>
      </c>
      <c r="U2594" s="16">
        <v>10</v>
      </c>
      <c r="V2594" s="71">
        <v>1.4</v>
      </c>
      <c r="W2594" s="401" t="str">
        <f>IF(ISNA(MATCH($D2594,'My Squad'!$C$2:$C$16,0)),"","Yes")</f>
        <v/>
      </c>
    </row>
    <row r="2595" spans="1:23" ht="15.75" thickBot="1" x14ac:dyDescent="0.3">
      <c r="A2595" s="577">
        <v>533</v>
      </c>
      <c r="B2595" s="73">
        <v>14</v>
      </c>
      <c r="C2595" s="5" t="s">
        <v>33</v>
      </c>
      <c r="D2595" s="5" t="s">
        <v>1549</v>
      </c>
      <c r="E2595" s="70" t="s">
        <v>14</v>
      </c>
      <c r="F2595" s="71">
        <v>4.5999999999999996</v>
      </c>
      <c r="G2595" s="71">
        <v>0.64600000000000002</v>
      </c>
      <c r="H2595" s="71">
        <v>0.442</v>
      </c>
      <c r="I2595" s="71">
        <v>0.33133333333333337</v>
      </c>
      <c r="J2595" s="71">
        <v>0</v>
      </c>
      <c r="K2595" s="71">
        <v>1.5083333333333333</v>
      </c>
      <c r="L2595" s="71">
        <v>0.36533333333333334</v>
      </c>
      <c r="M2595" s="72">
        <v>3.2930000000000001</v>
      </c>
      <c r="N2595" s="23">
        <v>0.28108695652173921</v>
      </c>
      <c r="O2595" s="16">
        <v>80.61366666666666</v>
      </c>
      <c r="P2595" s="15">
        <v>90</v>
      </c>
      <c r="Q2595" s="15">
        <f>IFERROR(Table37[[#This Row],[Total]]/Table37[[#This Row],[Mins]]*Table37[[#This Row],[Adj mins]],0)</f>
        <v>3.6764237660280932</v>
      </c>
      <c r="R2595" s="15">
        <v>8.3000000000000007</v>
      </c>
      <c r="S2595" s="16">
        <v>83</v>
      </c>
      <c r="T2595" s="17">
        <v>6.5000000000000002E-2</v>
      </c>
      <c r="U2595" s="16">
        <v>29</v>
      </c>
      <c r="V2595" s="71">
        <v>3.2</v>
      </c>
      <c r="W2595" s="401" t="str">
        <f>IF(ISNA(MATCH($D2595,'My Squad'!$C$2:$C$16,0)),"","Yes")</f>
        <v>Yes</v>
      </c>
    </row>
    <row r="2596" spans="1:23" ht="15.75" thickBot="1" x14ac:dyDescent="0.3">
      <c r="A2596" s="577">
        <v>564</v>
      </c>
      <c r="B2596" s="73">
        <v>14</v>
      </c>
      <c r="C2596" s="5" t="s">
        <v>33</v>
      </c>
      <c r="D2596" s="5" t="s">
        <v>239</v>
      </c>
      <c r="E2596" s="70" t="s">
        <v>14</v>
      </c>
      <c r="F2596" s="71">
        <v>4.3</v>
      </c>
      <c r="G2596" s="71">
        <v>7.3999999999999996E-2</v>
      </c>
      <c r="H2596" s="71">
        <v>0.04</v>
      </c>
      <c r="I2596" s="71">
        <v>0.23799999999999993</v>
      </c>
      <c r="J2596" s="71">
        <v>0</v>
      </c>
      <c r="K2596" s="71">
        <v>1.2293333333333334</v>
      </c>
      <c r="L2596" s="71">
        <v>8.5999999999999993E-2</v>
      </c>
      <c r="M2596" s="72">
        <v>1.6673333333333333</v>
      </c>
      <c r="N2596" s="23">
        <v>-7.7364341085271321E-2</v>
      </c>
      <c r="O2596" s="16">
        <v>58.508000000000003</v>
      </c>
      <c r="P2596" s="15">
        <v>90</v>
      </c>
      <c r="Q2596" s="15">
        <f>IFERROR(Table37[[#This Row],[Total]]/Table37[[#This Row],[Mins]]*Table37[[#This Row],[Adj mins]],0)</f>
        <v>2.5647774663293905</v>
      </c>
      <c r="R2596" s="15">
        <v>2.9</v>
      </c>
      <c r="S2596" s="16">
        <v>66</v>
      </c>
      <c r="T2596" s="17">
        <v>1E-3</v>
      </c>
      <c r="U2596" s="16">
        <v>3</v>
      </c>
      <c r="V2596" s="71">
        <v>0.8</v>
      </c>
      <c r="W2596" s="401" t="str">
        <f>IF(ISNA(MATCH($D2596,'My Squad'!$C$2:$C$16,0)),"","Yes")</f>
        <v/>
      </c>
    </row>
    <row r="2597" spans="1:23" ht="15.75" thickBot="1" x14ac:dyDescent="0.3">
      <c r="A2597" s="577">
        <v>567</v>
      </c>
      <c r="B2597" s="73">
        <v>14</v>
      </c>
      <c r="C2597" s="5" t="s">
        <v>33</v>
      </c>
      <c r="D2597" s="5" t="s">
        <v>111</v>
      </c>
      <c r="E2597" s="70" t="s">
        <v>14</v>
      </c>
      <c r="F2597" s="71">
        <v>4.3</v>
      </c>
      <c r="G2597" s="71">
        <v>9.4E-2</v>
      </c>
      <c r="H2597" s="71">
        <v>0.14199999999999999</v>
      </c>
      <c r="I2597" s="71">
        <v>0.35533333333333339</v>
      </c>
      <c r="J2597" s="71">
        <v>0</v>
      </c>
      <c r="K2597" s="71">
        <v>1.5943333333333332</v>
      </c>
      <c r="L2597" s="71">
        <v>9.7333333333333327E-2</v>
      </c>
      <c r="M2597" s="72">
        <v>2.2829999999999999</v>
      </c>
      <c r="N2597" s="23">
        <v>6.5813953488372073E-2</v>
      </c>
      <c r="O2597" s="16">
        <v>87.478333333333339</v>
      </c>
      <c r="P2597" s="15">
        <v>90</v>
      </c>
      <c r="Q2597" s="15">
        <f>IFERROR(Table37[[#This Row],[Total]]/Table37[[#This Row],[Mins]]*Table37[[#This Row],[Adj mins]],0)</f>
        <v>2.3488101815687692</v>
      </c>
      <c r="R2597" s="15">
        <v>6.5</v>
      </c>
      <c r="S2597" s="16">
        <v>84</v>
      </c>
      <c r="T2597" s="17">
        <v>2E-3</v>
      </c>
      <c r="U2597" s="16">
        <v>4</v>
      </c>
      <c r="V2597" s="71">
        <v>0.6</v>
      </c>
      <c r="W2597" s="401" t="str">
        <f>IF(ISNA(MATCH($D2597,'My Squad'!$C$2:$C$16,0)),"","Yes")</f>
        <v/>
      </c>
    </row>
    <row r="2598" spans="1:23" ht="15.75" thickBot="1" x14ac:dyDescent="0.3">
      <c r="A2598" s="577">
        <v>561</v>
      </c>
      <c r="B2598" s="73">
        <v>14</v>
      </c>
      <c r="C2598" s="5" t="s">
        <v>33</v>
      </c>
      <c r="D2598" s="5" t="s">
        <v>1550</v>
      </c>
      <c r="E2598" s="70" t="s">
        <v>14</v>
      </c>
      <c r="F2598" s="71">
        <v>4</v>
      </c>
      <c r="G2598" s="71">
        <v>1.2E-2</v>
      </c>
      <c r="H2598" s="71">
        <v>1.4999999999999999E-2</v>
      </c>
      <c r="I2598" s="71">
        <v>0.03</v>
      </c>
      <c r="J2598" s="71">
        <v>0</v>
      </c>
      <c r="K2598" s="71">
        <v>0.12333333333333332</v>
      </c>
      <c r="L2598" s="71">
        <v>1.0333333333333333E-2</v>
      </c>
      <c r="M2598" s="72">
        <v>0.19066666666666668</v>
      </c>
      <c r="N2598" s="23">
        <v>-0.45233333333333331</v>
      </c>
      <c r="O2598" s="16">
        <v>6.2806666666666668</v>
      </c>
      <c r="P2598" s="15">
        <v>90</v>
      </c>
      <c r="Q2598" s="15">
        <f>IFERROR(Table37[[#This Row],[Total]]/Table37[[#This Row],[Mins]]*Table37[[#This Row],[Adj mins]],0)</f>
        <v>2.7321940346035456</v>
      </c>
      <c r="R2598" s="15">
        <v>0</v>
      </c>
      <c r="S2598" s="16" t="s">
        <v>374</v>
      </c>
      <c r="T2598" s="17">
        <v>1.4999999999999999E-2</v>
      </c>
      <c r="U2598" s="16">
        <v>0</v>
      </c>
      <c r="V2598" s="71">
        <v>0</v>
      </c>
      <c r="W2598" s="401" t="str">
        <f>IF(ISNA(MATCH($D2598,'My Squad'!$C$2:$C$16,0)),"","Yes")</f>
        <v/>
      </c>
    </row>
    <row r="2599" spans="1:23" ht="15.75" thickBot="1" x14ac:dyDescent="0.3">
      <c r="A2599" s="577">
        <v>558</v>
      </c>
      <c r="B2599" s="73">
        <v>14</v>
      </c>
      <c r="C2599" s="5" t="s">
        <v>33</v>
      </c>
      <c r="D2599" s="5" t="s">
        <v>1551</v>
      </c>
      <c r="E2599" s="70" t="s">
        <v>14</v>
      </c>
      <c r="F2599" s="71">
        <v>4</v>
      </c>
      <c r="G2599" s="71">
        <v>0</v>
      </c>
      <c r="H2599" s="71">
        <v>0</v>
      </c>
      <c r="I2599" s="71">
        <v>0</v>
      </c>
      <c r="J2599" s="71">
        <v>0</v>
      </c>
      <c r="K2599" s="71">
        <v>0</v>
      </c>
      <c r="L2599" s="71">
        <v>0</v>
      </c>
      <c r="M2599" s="72">
        <v>0</v>
      </c>
      <c r="N2599" s="23">
        <v>-0.5</v>
      </c>
      <c r="O2599" s="16">
        <v>0</v>
      </c>
      <c r="P2599" s="15">
        <v>90</v>
      </c>
      <c r="Q2599" s="15">
        <f>IFERROR(Table37[[#This Row],[Total]]/Table37[[#This Row],[Mins]]*Table37[[#This Row],[Adj mins]],0)</f>
        <v>0</v>
      </c>
      <c r="R2599" s="15">
        <v>4.9000000000000004</v>
      </c>
      <c r="S2599" s="16">
        <v>88</v>
      </c>
      <c r="T2599" s="17">
        <v>6.9999999999999993E-3</v>
      </c>
      <c r="U2599" s="16">
        <v>3</v>
      </c>
      <c r="V2599" s="71">
        <v>0.6</v>
      </c>
      <c r="W2599" s="401" t="str">
        <f>IF(ISNA(MATCH($D2599,'My Squad'!$C$2:$C$16,0)),"","Yes")</f>
        <v/>
      </c>
    </row>
    <row r="2600" spans="1:23" ht="15.75" thickBot="1" x14ac:dyDescent="0.3">
      <c r="A2600" s="577">
        <v>637</v>
      </c>
      <c r="B2600" s="73">
        <v>14</v>
      </c>
      <c r="C2600" s="5" t="s">
        <v>33</v>
      </c>
      <c r="D2600" s="5" t="s">
        <v>1552</v>
      </c>
      <c r="E2600" s="70" t="s">
        <v>14</v>
      </c>
      <c r="F2600" s="71">
        <v>4</v>
      </c>
      <c r="G2600" s="71">
        <v>0</v>
      </c>
      <c r="H2600" s="71">
        <v>0</v>
      </c>
      <c r="I2600" s="71">
        <v>0</v>
      </c>
      <c r="J2600" s="71">
        <v>0</v>
      </c>
      <c r="K2600" s="71">
        <v>0</v>
      </c>
      <c r="L2600" s="71">
        <v>0</v>
      </c>
      <c r="M2600" s="72">
        <v>0</v>
      </c>
      <c r="N2600" s="23">
        <v>-0.5</v>
      </c>
      <c r="O2600" s="16">
        <v>0</v>
      </c>
      <c r="P2600" s="15">
        <v>90</v>
      </c>
      <c r="Q2600" s="15">
        <f>IFERROR(Table37[[#This Row],[Total]]/Table37[[#This Row],[Mins]]*Table37[[#This Row],[Adj mins]],0)</f>
        <v>0</v>
      </c>
      <c r="R2600" s="15">
        <v>0</v>
      </c>
      <c r="S2600" s="16" t="s">
        <v>374</v>
      </c>
      <c r="T2600" s="17">
        <v>2E-3</v>
      </c>
      <c r="U2600" s="16">
        <v>0</v>
      </c>
      <c r="V2600" s="71">
        <v>0</v>
      </c>
      <c r="W2600" s="401" t="str">
        <f>IF(ISNA(MATCH($D2600,'My Squad'!$C$2:$C$16,0)),"","Yes")</f>
        <v/>
      </c>
    </row>
    <row r="2601" spans="1:23" ht="15.75" thickBot="1" x14ac:dyDescent="0.3">
      <c r="A2601" s="577">
        <v>534</v>
      </c>
      <c r="B2601" s="73">
        <v>14</v>
      </c>
      <c r="C2601" s="5" t="s">
        <v>33</v>
      </c>
      <c r="D2601" s="5" t="s">
        <v>267</v>
      </c>
      <c r="E2601" s="70" t="s">
        <v>13</v>
      </c>
      <c r="F2601" s="71">
        <v>4.8</v>
      </c>
      <c r="G2601" s="71">
        <v>0</v>
      </c>
      <c r="H2601" s="71">
        <v>0</v>
      </c>
      <c r="I2601" s="71">
        <v>0</v>
      </c>
      <c r="J2601" s="71">
        <v>0</v>
      </c>
      <c r="K2601" s="71">
        <v>0</v>
      </c>
      <c r="L2601" s="71">
        <v>0</v>
      </c>
      <c r="M2601" s="72">
        <v>0</v>
      </c>
      <c r="N2601" s="23">
        <v>-0.41666666666666669</v>
      </c>
      <c r="O2601" s="16">
        <v>0</v>
      </c>
      <c r="P2601" s="15">
        <v>90</v>
      </c>
      <c r="Q2601" s="15">
        <f>IFERROR(Table37[[#This Row],[Total]]/Table37[[#This Row],[Mins]]*Table37[[#This Row],[Adj mins]],0)</f>
        <v>0</v>
      </c>
      <c r="R2601" s="15">
        <v>0</v>
      </c>
      <c r="S2601" s="16">
        <v>0</v>
      </c>
      <c r="T2601" s="17">
        <v>0</v>
      </c>
      <c r="U2601" s="16">
        <v>0</v>
      </c>
      <c r="V2601" s="71">
        <v>0</v>
      </c>
      <c r="W2601" s="401" t="str">
        <f>IF(ISNA(MATCH($D2601,'My Squad'!$C$2:$C$16,0)),"","Yes")</f>
        <v/>
      </c>
    </row>
    <row r="2602" spans="1:23" ht="15.75" thickBot="1" x14ac:dyDescent="0.3">
      <c r="A2602" s="577">
        <v>547</v>
      </c>
      <c r="B2602" s="73">
        <v>14</v>
      </c>
      <c r="C2602" s="5" t="s">
        <v>33</v>
      </c>
      <c r="D2602" s="5" t="s">
        <v>368</v>
      </c>
      <c r="E2602" s="70" t="s">
        <v>13</v>
      </c>
      <c r="F2602" s="71">
        <v>4.5</v>
      </c>
      <c r="G2602" s="71">
        <v>0</v>
      </c>
      <c r="H2602" s="71">
        <v>0</v>
      </c>
      <c r="I2602" s="71">
        <v>0</v>
      </c>
      <c r="J2602" s="71">
        <v>0</v>
      </c>
      <c r="K2602" s="71">
        <v>0</v>
      </c>
      <c r="L2602" s="71">
        <v>0</v>
      </c>
      <c r="M2602" s="72">
        <v>0</v>
      </c>
      <c r="N2602" s="23">
        <v>-0.44444444444444442</v>
      </c>
      <c r="O2602" s="16">
        <v>0</v>
      </c>
      <c r="P2602" s="15">
        <v>90</v>
      </c>
      <c r="Q2602" s="15">
        <f>IFERROR(Table37[[#This Row],[Total]]/Table37[[#This Row],[Mins]]*Table37[[#This Row],[Adj mins]],0)</f>
        <v>0</v>
      </c>
      <c r="R2602" s="15">
        <v>0</v>
      </c>
      <c r="S2602" s="16" t="s">
        <v>374</v>
      </c>
      <c r="T2602" s="17">
        <v>0</v>
      </c>
      <c r="U2602" s="16">
        <v>0</v>
      </c>
      <c r="V2602" s="71">
        <v>0</v>
      </c>
      <c r="W2602" s="401" t="str">
        <f>IF(ISNA(MATCH($D2602,'My Squad'!$C$2:$C$16,0)),"","Yes")</f>
        <v/>
      </c>
    </row>
    <row r="2603" spans="1:23" ht="15.75" thickBot="1" x14ac:dyDescent="0.3">
      <c r="A2603" s="577">
        <v>550</v>
      </c>
      <c r="B2603" s="73">
        <v>14</v>
      </c>
      <c r="C2603" s="5" t="s">
        <v>33</v>
      </c>
      <c r="D2603" s="5" t="s">
        <v>34</v>
      </c>
      <c r="E2603" s="70" t="s">
        <v>13</v>
      </c>
      <c r="F2603" s="71">
        <v>6.1</v>
      </c>
      <c r="G2603" s="71">
        <v>0.42666666666666669</v>
      </c>
      <c r="H2603" s="71">
        <v>8.8999999999999996E-2</v>
      </c>
      <c r="I2603" s="71">
        <v>5.3333333333333337E-2</v>
      </c>
      <c r="J2603" s="71">
        <v>0</v>
      </c>
      <c r="K2603" s="71">
        <v>0.4363333333333333</v>
      </c>
      <c r="L2603" s="71">
        <v>0.105</v>
      </c>
      <c r="M2603" s="72">
        <v>1.1103333333333334</v>
      </c>
      <c r="N2603" s="23">
        <v>-0.14584699453551914</v>
      </c>
      <c r="O2603" s="16">
        <v>22.216666666666665</v>
      </c>
      <c r="P2603" s="15">
        <v>90</v>
      </c>
      <c r="Q2603" s="15">
        <f>IFERROR(Table37[[#This Row],[Total]]/Table37[[#This Row],[Mins]]*Table37[[#This Row],[Adj mins]],0)</f>
        <v>4.4979744936234063</v>
      </c>
      <c r="R2603" s="15">
        <v>2.8</v>
      </c>
      <c r="S2603" s="16">
        <v>43</v>
      </c>
      <c r="T2603" s="17">
        <v>3.0000000000000001E-3</v>
      </c>
      <c r="U2603" s="16">
        <v>7</v>
      </c>
      <c r="V2603" s="71">
        <v>1.2</v>
      </c>
      <c r="W2603" s="401" t="str">
        <f>IF(ISNA(MATCH($D2603,'My Squad'!$C$2:$C$16,0)),"","Yes")</f>
        <v/>
      </c>
    </row>
    <row r="2604" spans="1:23" ht="15.75" thickBot="1" x14ac:dyDescent="0.3">
      <c r="A2604" s="577">
        <v>535</v>
      </c>
      <c r="B2604" s="73">
        <v>14</v>
      </c>
      <c r="C2604" s="5" t="s">
        <v>33</v>
      </c>
      <c r="D2604" s="5" t="s">
        <v>95</v>
      </c>
      <c r="E2604" s="70" t="s">
        <v>13</v>
      </c>
      <c r="F2604" s="71">
        <v>5</v>
      </c>
      <c r="G2604" s="71">
        <v>7.3333333333333334E-2</v>
      </c>
      <c r="H2604" s="71">
        <v>9.9000000000000005E-2</v>
      </c>
      <c r="I2604" s="71">
        <v>4.4666666666666667E-2</v>
      </c>
      <c r="J2604" s="71">
        <v>0</v>
      </c>
      <c r="K2604" s="71">
        <v>0.42399999999999999</v>
      </c>
      <c r="L2604" s="71">
        <v>3.4333333333333334E-2</v>
      </c>
      <c r="M2604" s="72">
        <v>0.67533333333333334</v>
      </c>
      <c r="N2604" s="23">
        <v>-0.26493333333333335</v>
      </c>
      <c r="O2604" s="16">
        <v>19.862666666666666</v>
      </c>
      <c r="P2604" s="15">
        <v>90</v>
      </c>
      <c r="Q2604" s="15">
        <f>IFERROR(Table37[[#This Row],[Total]]/Table37[[#This Row],[Mins]]*Table37[[#This Row],[Adj mins]],0)</f>
        <v>3.0600120829697257</v>
      </c>
      <c r="R2604" s="15">
        <v>4.5</v>
      </c>
      <c r="S2604" s="16">
        <v>50</v>
      </c>
      <c r="T2604" s="17">
        <v>1E-3</v>
      </c>
      <c r="U2604" s="16">
        <v>21</v>
      </c>
      <c r="V2604" s="71">
        <v>2.6</v>
      </c>
      <c r="W2604" s="401" t="str">
        <f>IF(ISNA(MATCH($D2604,'My Squad'!$C$2:$C$16,0)),"","Yes")</f>
        <v/>
      </c>
    </row>
    <row r="2605" spans="1:23" ht="15.75" thickBot="1" x14ac:dyDescent="0.3">
      <c r="A2605" s="577">
        <v>553</v>
      </c>
      <c r="B2605" s="73">
        <v>14</v>
      </c>
      <c r="C2605" s="5" t="s">
        <v>33</v>
      </c>
      <c r="D2605" s="5" t="s">
        <v>179</v>
      </c>
      <c r="E2605" s="70" t="s">
        <v>13</v>
      </c>
      <c r="F2605" s="71">
        <v>4.9000000000000004</v>
      </c>
      <c r="G2605" s="71">
        <v>0.16166666666666665</v>
      </c>
      <c r="H2605" s="71">
        <v>0.155</v>
      </c>
      <c r="I2605" s="71">
        <v>0.17</v>
      </c>
      <c r="J2605" s="71">
        <v>0</v>
      </c>
      <c r="K2605" s="71">
        <v>1.2613333333333334</v>
      </c>
      <c r="L2605" s="71">
        <v>6.3666666666666663E-2</v>
      </c>
      <c r="M2605" s="72">
        <v>1.8116666666666668</v>
      </c>
      <c r="N2605" s="23">
        <v>-3.8435374149659841E-2</v>
      </c>
      <c r="O2605" s="16">
        <v>72.38933333333334</v>
      </c>
      <c r="P2605" s="15">
        <v>90</v>
      </c>
      <c r="Q2605" s="15">
        <f>IFERROR(Table37[[#This Row],[Total]]/Table37[[#This Row],[Mins]]*Table37[[#This Row],[Adj mins]],0)</f>
        <v>2.2524036690488467</v>
      </c>
      <c r="R2605" s="15">
        <v>8.3000000000000007</v>
      </c>
      <c r="S2605" s="16">
        <v>83</v>
      </c>
      <c r="T2605" s="17">
        <v>1E-3</v>
      </c>
      <c r="U2605" s="16">
        <v>13</v>
      </c>
      <c r="V2605" s="71">
        <v>1.4</v>
      </c>
      <c r="W2605" s="401" t="str">
        <f>IF(ISNA(MATCH($D2605,'My Squad'!$C$2:$C$16,0)),"","Yes")</f>
        <v/>
      </c>
    </row>
    <row r="2606" spans="1:23" ht="15.75" thickBot="1" x14ac:dyDescent="0.3">
      <c r="A2606" s="577">
        <v>557</v>
      </c>
      <c r="B2606" s="73">
        <v>14</v>
      </c>
      <c r="C2606" s="5" t="s">
        <v>33</v>
      </c>
      <c r="D2606" s="5" t="s">
        <v>100</v>
      </c>
      <c r="E2606" s="70" t="s">
        <v>13</v>
      </c>
      <c r="F2606" s="71">
        <v>5</v>
      </c>
      <c r="G2606" s="71">
        <v>0.54500000000000004</v>
      </c>
      <c r="H2606" s="71">
        <v>0.28499999999999998</v>
      </c>
      <c r="I2606" s="71">
        <v>0.20766666666666667</v>
      </c>
      <c r="J2606" s="71">
        <v>0</v>
      </c>
      <c r="K2606" s="71">
        <v>1.6186666666666667</v>
      </c>
      <c r="L2606" s="71">
        <v>0.248</v>
      </c>
      <c r="M2606" s="72">
        <v>2.9043333333333332</v>
      </c>
      <c r="N2606" s="23">
        <v>0.18086666666666665</v>
      </c>
      <c r="O2606" s="16">
        <v>86.028000000000006</v>
      </c>
      <c r="P2606" s="15">
        <v>90</v>
      </c>
      <c r="Q2606" s="15">
        <f>IFERROR(Table37[[#This Row],[Total]]/Table37[[#This Row],[Mins]]*Table37[[#This Row],[Adj mins]],0)</f>
        <v>3.0384293485841813</v>
      </c>
      <c r="R2606" s="15">
        <v>8.5</v>
      </c>
      <c r="S2606" s="16">
        <v>85</v>
      </c>
      <c r="T2606" s="17">
        <v>4.0000000000000001E-3</v>
      </c>
      <c r="U2606" s="16">
        <v>27</v>
      </c>
      <c r="V2606" s="71">
        <v>3</v>
      </c>
      <c r="W2606" s="401" t="str">
        <f>IF(ISNA(MATCH($D2606,'My Squad'!$C$2:$C$16,0)),"","Yes")</f>
        <v/>
      </c>
    </row>
    <row r="2607" spans="1:23" ht="15.75" thickBot="1" x14ac:dyDescent="0.3">
      <c r="A2607" s="577">
        <v>565</v>
      </c>
      <c r="B2607" s="73">
        <v>14</v>
      </c>
      <c r="C2607" s="5" t="s">
        <v>33</v>
      </c>
      <c r="D2607" s="5" t="s">
        <v>227</v>
      </c>
      <c r="E2607" s="70" t="s">
        <v>13</v>
      </c>
      <c r="F2607" s="71">
        <v>5.0999999999999996</v>
      </c>
      <c r="G2607" s="71">
        <v>3.1666666666666669E-2</v>
      </c>
      <c r="H2607" s="71">
        <v>1.2E-2</v>
      </c>
      <c r="I2607" s="71">
        <v>5.3333333333333332E-3</v>
      </c>
      <c r="J2607" s="71">
        <v>0</v>
      </c>
      <c r="K2607" s="71">
        <v>1.9E-2</v>
      </c>
      <c r="L2607" s="71">
        <v>9.3333333333333341E-3</v>
      </c>
      <c r="M2607" s="72">
        <v>7.7333333333333337E-2</v>
      </c>
      <c r="N2607" s="23">
        <v>-0.37699346405228762</v>
      </c>
      <c r="O2607" s="16">
        <v>1.1379999999999999</v>
      </c>
      <c r="P2607" s="15">
        <v>90</v>
      </c>
      <c r="Q2607" s="15">
        <f>IFERROR(Table37[[#This Row],[Total]]/Table37[[#This Row],[Mins]]*Table37[[#This Row],[Adj mins]],0)</f>
        <v>6.115992970123024</v>
      </c>
      <c r="R2607" s="15">
        <v>0.8</v>
      </c>
      <c r="S2607" s="16">
        <v>25</v>
      </c>
      <c r="T2607" s="17">
        <v>1E-3</v>
      </c>
      <c r="U2607" s="16">
        <v>2</v>
      </c>
      <c r="V2607" s="71">
        <v>1</v>
      </c>
      <c r="W2607" s="401" t="str">
        <f>IF(ISNA(MATCH($D2607,'My Squad'!$C$2:$C$16,0)),"","Yes")</f>
        <v/>
      </c>
    </row>
    <row r="2608" spans="1:23" ht="15.75" thickBot="1" x14ac:dyDescent="0.3">
      <c r="A2608" s="577">
        <v>566</v>
      </c>
      <c r="B2608" s="73">
        <v>14</v>
      </c>
      <c r="C2608" s="5" t="s">
        <v>33</v>
      </c>
      <c r="D2608" s="5" t="s">
        <v>1073</v>
      </c>
      <c r="E2608" s="70" t="s">
        <v>15</v>
      </c>
      <c r="F2608" s="71">
        <v>5.5</v>
      </c>
      <c r="G2608" s="71">
        <v>0.89733333333333332</v>
      </c>
      <c r="H2608" s="71">
        <v>0.27900000000000003</v>
      </c>
      <c r="I2608" s="71">
        <v>0</v>
      </c>
      <c r="J2608" s="71">
        <v>0</v>
      </c>
      <c r="K2608" s="71">
        <v>1.641</v>
      </c>
      <c r="L2608" s="71">
        <v>0.38066666666666665</v>
      </c>
      <c r="M2608" s="72">
        <v>3.198</v>
      </c>
      <c r="N2608" s="23">
        <v>0.2178181818181818</v>
      </c>
      <c r="O2608" s="16">
        <v>79.645666666666671</v>
      </c>
      <c r="P2608" s="15">
        <v>90</v>
      </c>
      <c r="Q2608" s="15">
        <f>IFERROR(Table37[[#This Row],[Total]]/Table37[[#This Row],[Mins]]*Table37[[#This Row],[Adj mins]],0)</f>
        <v>3.6137559272946422</v>
      </c>
      <c r="R2608" s="15">
        <v>8.1</v>
      </c>
      <c r="S2608" s="16">
        <v>81</v>
      </c>
      <c r="T2608" s="17">
        <v>1.6E-2</v>
      </c>
      <c r="U2608" s="16">
        <v>35</v>
      </c>
      <c r="V2608" s="71">
        <v>3.9</v>
      </c>
      <c r="W2608" s="401" t="str">
        <f>IF(ISNA(MATCH($D2608,'My Squad'!$C$2:$C$16,0)),"","Yes")</f>
        <v/>
      </c>
    </row>
    <row r="2609" spans="1:23" ht="15.75" thickBot="1" x14ac:dyDescent="0.3">
      <c r="A2609" s="577">
        <v>544</v>
      </c>
      <c r="B2609" s="73">
        <v>14</v>
      </c>
      <c r="C2609" s="5" t="s">
        <v>33</v>
      </c>
      <c r="D2609" s="5" t="s">
        <v>259</v>
      </c>
      <c r="E2609" s="70" t="s">
        <v>13</v>
      </c>
      <c r="F2609" s="71">
        <v>4.8</v>
      </c>
      <c r="G2609" s="71">
        <v>4.4999999999999998E-2</v>
      </c>
      <c r="H2609" s="71">
        <v>6.7000000000000004E-2</v>
      </c>
      <c r="I2609" s="71">
        <v>4.3999999999999997E-2</v>
      </c>
      <c r="J2609" s="71">
        <v>0</v>
      </c>
      <c r="K2609" s="71">
        <v>0.36799999999999999</v>
      </c>
      <c r="L2609" s="71">
        <v>1.7666666666666667E-2</v>
      </c>
      <c r="M2609" s="72">
        <v>0.54166666666666663</v>
      </c>
      <c r="N2609" s="23">
        <v>-0.30381944444444448</v>
      </c>
      <c r="O2609" s="16">
        <v>17.817</v>
      </c>
      <c r="P2609" s="15">
        <v>90</v>
      </c>
      <c r="Q2609" s="15">
        <f>IFERROR(Table37[[#This Row],[Total]]/Table37[[#This Row],[Mins]]*Table37[[#This Row],[Adj mins]],0)</f>
        <v>2.7361508671493513</v>
      </c>
      <c r="R2609" s="15">
        <v>2.2999999999999998</v>
      </c>
      <c r="S2609" s="16">
        <v>29</v>
      </c>
      <c r="T2609" s="17">
        <v>0</v>
      </c>
      <c r="U2609" s="16">
        <v>11</v>
      </c>
      <c r="V2609" s="71">
        <v>1.6</v>
      </c>
      <c r="W2609" s="401" t="str">
        <f>IF(ISNA(MATCH($D2609,'My Squad'!$C$2:$C$16,0)),"","Yes")</f>
        <v/>
      </c>
    </row>
    <row r="2610" spans="1:23" ht="15.75" thickBot="1" x14ac:dyDescent="0.3">
      <c r="A2610" s="577">
        <v>563</v>
      </c>
      <c r="B2610" s="73">
        <v>14</v>
      </c>
      <c r="C2610" s="5" t="s">
        <v>33</v>
      </c>
      <c r="D2610" s="5" t="s">
        <v>1553</v>
      </c>
      <c r="E2610" s="70" t="s">
        <v>13</v>
      </c>
      <c r="F2610" s="71">
        <v>5.2</v>
      </c>
      <c r="G2610" s="71">
        <v>0.01</v>
      </c>
      <c r="H2610" s="71">
        <v>1.4E-2</v>
      </c>
      <c r="I2610" s="71">
        <v>3.6666666666666666E-3</v>
      </c>
      <c r="J2610" s="71">
        <v>0</v>
      </c>
      <c r="K2610" s="71">
        <v>4.5999999999999999E-2</v>
      </c>
      <c r="L2610" s="71">
        <v>7.3333333333333332E-3</v>
      </c>
      <c r="M2610" s="72">
        <v>8.1000000000000003E-2</v>
      </c>
      <c r="N2610" s="23">
        <v>-0.36903846153846154</v>
      </c>
      <c r="O2610" s="16">
        <v>2.3109999999999999</v>
      </c>
      <c r="P2610" s="15">
        <v>90</v>
      </c>
      <c r="Q2610" s="15">
        <f>IFERROR(Table37[[#This Row],[Total]]/Table37[[#This Row],[Mins]]*Table37[[#This Row],[Adj mins]],0)</f>
        <v>3.1544785807009954</v>
      </c>
      <c r="R2610" s="15">
        <v>1.3</v>
      </c>
      <c r="S2610" s="16">
        <v>30</v>
      </c>
      <c r="T2610" s="17">
        <v>1E-3</v>
      </c>
      <c r="U2610" s="16">
        <v>5</v>
      </c>
      <c r="V2610" s="71">
        <v>1.2</v>
      </c>
      <c r="W2610" s="401" t="str">
        <f>IF(ISNA(MATCH($D2610,'My Squad'!$C$2:$C$16,0)),"","Yes")</f>
        <v/>
      </c>
    </row>
    <row r="2611" spans="1:23" ht="15.75" thickBot="1" x14ac:dyDescent="0.3">
      <c r="A2611" s="577">
        <v>655</v>
      </c>
      <c r="B2611" s="73">
        <v>14</v>
      </c>
      <c r="C2611" s="5" t="s">
        <v>33</v>
      </c>
      <c r="D2611" s="5" t="s">
        <v>1554</v>
      </c>
      <c r="E2611" s="70" t="s">
        <v>13</v>
      </c>
      <c r="F2611" s="71">
        <v>5.5</v>
      </c>
      <c r="G2611" s="71">
        <v>0</v>
      </c>
      <c r="H2611" s="71">
        <v>0</v>
      </c>
      <c r="I2611" s="71">
        <v>0</v>
      </c>
      <c r="J2611" s="71">
        <v>0</v>
      </c>
      <c r="K2611" s="71">
        <v>0</v>
      </c>
      <c r="L2611" s="71">
        <v>0</v>
      </c>
      <c r="M2611" s="72">
        <v>0</v>
      </c>
      <c r="N2611" s="23">
        <v>-0.36363636363636365</v>
      </c>
      <c r="O2611" s="16">
        <v>0</v>
      </c>
      <c r="P2611" s="15">
        <v>90</v>
      </c>
      <c r="Q2611" s="15">
        <f>IFERROR(Table37[[#This Row],[Total]]/Table37[[#This Row],[Mins]]*Table37[[#This Row],[Adj mins]],0)</f>
        <v>0</v>
      </c>
      <c r="R2611" s="15">
        <v>0</v>
      </c>
      <c r="S2611" s="16" t="s">
        <v>374</v>
      </c>
      <c r="T2611" s="17">
        <v>0</v>
      </c>
      <c r="U2611" s="16">
        <v>4</v>
      </c>
      <c r="V2611" s="71">
        <v>0.8</v>
      </c>
      <c r="W2611" s="401" t="str">
        <f>IF(ISNA(MATCH($D2611,'My Squad'!$C$2:$C$16,0)),"","Yes")</f>
        <v/>
      </c>
    </row>
    <row r="2612" spans="1:23" ht="15.75" thickBot="1" x14ac:dyDescent="0.3">
      <c r="A2612" s="577">
        <v>548</v>
      </c>
      <c r="B2612" s="73">
        <v>14</v>
      </c>
      <c r="C2612" s="5" t="s">
        <v>33</v>
      </c>
      <c r="D2612" s="5" t="s">
        <v>1555</v>
      </c>
      <c r="E2612" s="70" t="s">
        <v>13</v>
      </c>
      <c r="F2612" s="71">
        <v>5.3</v>
      </c>
      <c r="G2612" s="71">
        <v>2.5000000000000001E-2</v>
      </c>
      <c r="H2612" s="71">
        <v>1.7000000000000001E-2</v>
      </c>
      <c r="I2612" s="71">
        <v>9.6666666666666672E-3</v>
      </c>
      <c r="J2612" s="71">
        <v>0</v>
      </c>
      <c r="K2612" s="71">
        <v>6.5666666666666665E-2</v>
      </c>
      <c r="L2612" s="71">
        <v>8.6666666666666663E-3</v>
      </c>
      <c r="M2612" s="72">
        <v>0.126</v>
      </c>
      <c r="N2612" s="23">
        <v>-0.35358490566037737</v>
      </c>
      <c r="O2612" s="16">
        <v>3.21</v>
      </c>
      <c r="P2612" s="15">
        <v>90</v>
      </c>
      <c r="Q2612" s="15">
        <f>IFERROR(Table37[[#This Row],[Total]]/Table37[[#This Row],[Mins]]*Table37[[#This Row],[Adj mins]],0)</f>
        <v>3.5327102803738315</v>
      </c>
      <c r="R2612" s="15">
        <v>0.9</v>
      </c>
      <c r="S2612" s="16">
        <v>14</v>
      </c>
      <c r="T2612" s="17">
        <v>1E-3</v>
      </c>
      <c r="U2612" s="16">
        <v>6</v>
      </c>
      <c r="V2612" s="71">
        <v>1</v>
      </c>
      <c r="W2612" s="401" t="str">
        <f>IF(ISNA(MATCH($D2612,'My Squad'!$C$2:$C$16,0)),"","Yes")</f>
        <v/>
      </c>
    </row>
    <row r="2613" spans="1:23" ht="15.75" thickBot="1" x14ac:dyDescent="0.3">
      <c r="A2613" s="577">
        <v>642</v>
      </c>
      <c r="B2613" s="73">
        <v>14</v>
      </c>
      <c r="C2613" s="5" t="s">
        <v>33</v>
      </c>
      <c r="D2613" s="5" t="s">
        <v>1556</v>
      </c>
      <c r="E2613" s="70" t="s">
        <v>13</v>
      </c>
      <c r="F2613" s="71">
        <v>5</v>
      </c>
      <c r="G2613" s="71">
        <v>0.57999999999999996</v>
      </c>
      <c r="H2613" s="71">
        <v>0.434</v>
      </c>
      <c r="I2613" s="71">
        <v>0.17399999999999999</v>
      </c>
      <c r="J2613" s="71">
        <v>0</v>
      </c>
      <c r="K2613" s="71">
        <v>1.4016666666666666</v>
      </c>
      <c r="L2613" s="71">
        <v>0.22033333333333333</v>
      </c>
      <c r="M2613" s="72">
        <v>2.81</v>
      </c>
      <c r="N2613" s="23">
        <v>0.16200000000000001</v>
      </c>
      <c r="O2613" s="16">
        <v>70.944666666666663</v>
      </c>
      <c r="P2613" s="15">
        <v>90</v>
      </c>
      <c r="Q2613" s="15">
        <f>IFERROR(Table37[[#This Row],[Total]]/Table37[[#This Row],[Mins]]*Table37[[#This Row],[Adj mins]],0)</f>
        <v>3.5647499929522541</v>
      </c>
      <c r="R2613" s="15">
        <v>4</v>
      </c>
      <c r="S2613" s="16">
        <v>52</v>
      </c>
      <c r="T2613" s="17">
        <v>0</v>
      </c>
      <c r="U2613" s="16">
        <v>8</v>
      </c>
      <c r="V2613" s="71">
        <v>1.1000000000000001</v>
      </c>
      <c r="W2613" s="401" t="str">
        <f>IF(ISNA(MATCH($D2613,'My Squad'!$C$2:$C$16,0)),"","Yes")</f>
        <v/>
      </c>
    </row>
    <row r="2614" spans="1:23" ht="15.75" thickBot="1" x14ac:dyDescent="0.3">
      <c r="A2614" s="577">
        <v>540</v>
      </c>
      <c r="B2614" s="73">
        <v>14</v>
      </c>
      <c r="C2614" s="5" t="s">
        <v>33</v>
      </c>
      <c r="D2614" s="5" t="s">
        <v>1557</v>
      </c>
      <c r="E2614" s="70" t="s">
        <v>13</v>
      </c>
      <c r="F2614" s="71">
        <v>4.5</v>
      </c>
      <c r="G2614" s="71">
        <v>0</v>
      </c>
      <c r="H2614" s="71">
        <v>0</v>
      </c>
      <c r="I2614" s="71">
        <v>0</v>
      </c>
      <c r="J2614" s="71">
        <v>0</v>
      </c>
      <c r="K2614" s="71">
        <v>0</v>
      </c>
      <c r="L2614" s="71">
        <v>0</v>
      </c>
      <c r="M2614" s="72">
        <v>0</v>
      </c>
      <c r="N2614" s="23">
        <v>-0.44444444444444442</v>
      </c>
      <c r="O2614" s="16">
        <v>0</v>
      </c>
      <c r="P2614" s="15">
        <v>90</v>
      </c>
      <c r="Q2614" s="15">
        <f>IFERROR(Table37[[#This Row],[Total]]/Table37[[#This Row],[Mins]]*Table37[[#This Row],[Adj mins]],0)</f>
        <v>0</v>
      </c>
      <c r="R2614" s="15">
        <v>0</v>
      </c>
      <c r="S2614" s="16" t="s">
        <v>374</v>
      </c>
      <c r="T2614" s="17">
        <v>2E-3</v>
      </c>
      <c r="U2614" s="16">
        <v>0</v>
      </c>
      <c r="V2614" s="71">
        <v>0</v>
      </c>
      <c r="W2614" s="401" t="str">
        <f>IF(ISNA(MATCH($D2614,'My Squad'!$C$2:$C$16,0)),"","Yes")</f>
        <v/>
      </c>
    </row>
    <row r="2615" spans="1:23" ht="15.75" thickBot="1" x14ac:dyDescent="0.3">
      <c r="A2615" s="577">
        <v>555</v>
      </c>
      <c r="B2615" s="73">
        <v>14</v>
      </c>
      <c r="C2615" s="5" t="s">
        <v>33</v>
      </c>
      <c r="D2615" s="5" t="s">
        <v>1558</v>
      </c>
      <c r="E2615" s="70" t="s">
        <v>15</v>
      </c>
      <c r="F2615" s="71">
        <v>4.8</v>
      </c>
      <c r="G2615" s="71">
        <v>0</v>
      </c>
      <c r="H2615" s="71">
        <v>0</v>
      </c>
      <c r="I2615" s="71">
        <v>0</v>
      </c>
      <c r="J2615" s="71">
        <v>0</v>
      </c>
      <c r="K2615" s="71">
        <v>0</v>
      </c>
      <c r="L2615" s="71">
        <v>0</v>
      </c>
      <c r="M2615" s="72">
        <v>0</v>
      </c>
      <c r="N2615" s="23">
        <v>-0.41666666666666669</v>
      </c>
      <c r="O2615" s="16">
        <v>0</v>
      </c>
      <c r="P2615" s="15">
        <v>90</v>
      </c>
      <c r="Q2615" s="15">
        <f>IFERROR(Table37[[#This Row],[Total]]/Table37[[#This Row],[Mins]]*Table37[[#This Row],[Adj mins]],0)</f>
        <v>0</v>
      </c>
      <c r="R2615" s="15">
        <v>0</v>
      </c>
      <c r="S2615" s="16" t="s">
        <v>374</v>
      </c>
      <c r="T2615" s="17">
        <v>0</v>
      </c>
      <c r="U2615" s="16">
        <v>0</v>
      </c>
      <c r="V2615" s="71">
        <v>0</v>
      </c>
      <c r="W2615" s="401" t="str">
        <f>IF(ISNA(MATCH($D2615,'My Squad'!$C$2:$C$16,0)),"","Yes")</f>
        <v/>
      </c>
    </row>
    <row r="2616" spans="1:23" ht="15.75" thickBot="1" x14ac:dyDescent="0.3">
      <c r="A2616" s="577">
        <v>539</v>
      </c>
      <c r="B2616" s="73">
        <v>14</v>
      </c>
      <c r="C2616" s="5" t="s">
        <v>33</v>
      </c>
      <c r="D2616" s="5" t="s">
        <v>1559</v>
      </c>
      <c r="E2616" s="70" t="s">
        <v>15</v>
      </c>
      <c r="F2616" s="71">
        <v>4.5</v>
      </c>
      <c r="G2616" s="71">
        <v>0</v>
      </c>
      <c r="H2616" s="71">
        <v>0</v>
      </c>
      <c r="I2616" s="71">
        <v>0</v>
      </c>
      <c r="J2616" s="71">
        <v>0</v>
      </c>
      <c r="K2616" s="71">
        <v>0</v>
      </c>
      <c r="L2616" s="71">
        <v>0</v>
      </c>
      <c r="M2616" s="72">
        <v>0</v>
      </c>
      <c r="N2616" s="23">
        <v>-0.44444444444444442</v>
      </c>
      <c r="O2616" s="16">
        <v>0</v>
      </c>
      <c r="P2616" s="15">
        <v>90</v>
      </c>
      <c r="Q2616" s="15">
        <f>IFERROR(Table37[[#This Row],[Total]]/Table37[[#This Row],[Mins]]*Table37[[#This Row],[Adj mins]],0)</f>
        <v>0</v>
      </c>
      <c r="R2616" s="15">
        <v>0</v>
      </c>
      <c r="S2616" s="16" t="s">
        <v>374</v>
      </c>
      <c r="T2616" s="17">
        <v>2.7000000000000003E-2</v>
      </c>
      <c r="U2616" s="16">
        <v>0</v>
      </c>
      <c r="V2616" s="71">
        <v>0</v>
      </c>
      <c r="W2616" s="401" t="str">
        <f>IF(ISNA(MATCH($D2616,'My Squad'!$C$2:$C$16,0)),"","Yes")</f>
        <v/>
      </c>
    </row>
    <row r="2617" spans="1:23" ht="15.75" thickBot="1" x14ac:dyDescent="0.3">
      <c r="A2617" s="577">
        <v>541</v>
      </c>
      <c r="B2617" s="73">
        <v>14</v>
      </c>
      <c r="C2617" s="5" t="s">
        <v>33</v>
      </c>
      <c r="D2617" s="5" t="s">
        <v>75</v>
      </c>
      <c r="E2617" s="70" t="s">
        <v>15</v>
      </c>
      <c r="F2617" s="71">
        <v>6.5</v>
      </c>
      <c r="G2617" s="71">
        <v>1.3466666666666667</v>
      </c>
      <c r="H2617" s="71">
        <v>0.6</v>
      </c>
      <c r="I2617" s="71">
        <v>0</v>
      </c>
      <c r="J2617" s="71">
        <v>0</v>
      </c>
      <c r="K2617" s="71">
        <v>1.6613333333333333</v>
      </c>
      <c r="L2617" s="71">
        <v>0.78</v>
      </c>
      <c r="M2617" s="72">
        <v>4.3879999999999999</v>
      </c>
      <c r="N2617" s="23">
        <v>0.36738461538461537</v>
      </c>
      <c r="O2617" s="16">
        <v>86.066666666666663</v>
      </c>
      <c r="P2617" s="15">
        <v>90</v>
      </c>
      <c r="Q2617" s="15">
        <f>IFERROR(Table37[[#This Row],[Total]]/Table37[[#This Row],[Mins]]*Table37[[#This Row],[Adj mins]],0)</f>
        <v>4.58853601859024</v>
      </c>
      <c r="R2617" s="15">
        <v>7.9</v>
      </c>
      <c r="S2617" s="16">
        <v>79</v>
      </c>
      <c r="T2617" s="17">
        <v>3.4000000000000002E-2</v>
      </c>
      <c r="U2617" s="16">
        <v>41</v>
      </c>
      <c r="V2617" s="71">
        <v>4.5999999999999996</v>
      </c>
      <c r="W2617" s="401" t="str">
        <f>IF(ISNA(MATCH($D2617,'My Squad'!$C$2:$C$16,0)),"","Yes")</f>
        <v/>
      </c>
    </row>
    <row r="2618" spans="1:23" ht="15.75" thickBot="1" x14ac:dyDescent="0.3">
      <c r="A2618" s="577">
        <v>73</v>
      </c>
      <c r="B2618" s="73">
        <v>15</v>
      </c>
      <c r="C2618" s="5" t="s">
        <v>35</v>
      </c>
      <c r="D2618" s="5" t="s">
        <v>147</v>
      </c>
      <c r="E2618" s="70" t="s">
        <v>16</v>
      </c>
      <c r="F2618" s="71">
        <v>4.3</v>
      </c>
      <c r="G2618" s="71">
        <v>0</v>
      </c>
      <c r="H2618" s="71">
        <v>0</v>
      </c>
      <c r="I2618" s="71">
        <v>4.2333333333333334E-2</v>
      </c>
      <c r="J2618" s="71">
        <v>4.2666666666666665E-2</v>
      </c>
      <c r="K2618" s="71">
        <v>8.4999999999999992E-2</v>
      </c>
      <c r="L2618" s="71">
        <v>1.0666666666666666E-2</v>
      </c>
      <c r="M2618" s="72">
        <v>0.18066666666666667</v>
      </c>
      <c r="N2618" s="23">
        <v>-0.42310077519379846</v>
      </c>
      <c r="O2618" s="16">
        <v>3.9583333333333335</v>
      </c>
      <c r="P2618" s="15">
        <v>90</v>
      </c>
      <c r="Q2618" s="15">
        <f>IFERROR(Table37[[#This Row],[Total]]/Table37[[#This Row],[Mins]]*Table37[[#This Row],[Adj mins]],0)</f>
        <v>4.1077894736842104</v>
      </c>
      <c r="R2618" s="15">
        <v>2</v>
      </c>
      <c r="S2618" s="16">
        <v>0</v>
      </c>
      <c r="T2618" s="17">
        <v>1.1000000000000001E-2</v>
      </c>
      <c r="U2618" s="16">
        <v>7</v>
      </c>
      <c r="V2618" s="71">
        <v>3.5</v>
      </c>
      <c r="W2618" s="401" t="str">
        <f>IF(ISNA(MATCH($D2618,'My Squad'!$C$2:$C$16,0)),"","Yes")</f>
        <v/>
      </c>
    </row>
    <row r="2619" spans="1:23" ht="15.75" thickBot="1" x14ac:dyDescent="0.3">
      <c r="A2619" s="577">
        <v>15</v>
      </c>
      <c r="B2619" s="73">
        <v>15</v>
      </c>
      <c r="C2619" s="5" t="s">
        <v>35</v>
      </c>
      <c r="D2619" s="5" t="s">
        <v>130</v>
      </c>
      <c r="E2619" s="70" t="s">
        <v>16</v>
      </c>
      <c r="F2619" s="71">
        <v>5.6</v>
      </c>
      <c r="G2619" s="71">
        <v>0</v>
      </c>
      <c r="H2619" s="71">
        <v>8.9999999999999993E-3</v>
      </c>
      <c r="I2619" s="71">
        <v>1.1160000000000001</v>
      </c>
      <c r="J2619" s="71">
        <v>0.8743333333333333</v>
      </c>
      <c r="K2619" s="71">
        <v>1.8653333333333335</v>
      </c>
      <c r="L2619" s="71">
        <v>0.31</v>
      </c>
      <c r="M2619" s="72">
        <v>4.174666666666667</v>
      </c>
      <c r="N2619" s="23">
        <v>0.38833333333333342</v>
      </c>
      <c r="O2619" s="16">
        <v>85.76466666666667</v>
      </c>
      <c r="P2619" s="15">
        <v>90</v>
      </c>
      <c r="Q2619" s="15">
        <f>IFERROR(Table37[[#This Row],[Total]]/Table37[[#This Row],[Mins]]*Table37[[#This Row],[Adj mins]],0)</f>
        <v>4.3808250483882256</v>
      </c>
      <c r="R2619" s="15">
        <v>9</v>
      </c>
      <c r="S2619" s="16">
        <v>90</v>
      </c>
      <c r="T2619" s="17">
        <v>0.30399999999999999</v>
      </c>
      <c r="U2619" s="16">
        <v>37</v>
      </c>
      <c r="V2619" s="71">
        <v>4.0999999999999996</v>
      </c>
      <c r="W2619" s="401" t="str">
        <f>IF(ISNA(MATCH($D2619,'My Squad'!$C$2:$C$16,0)),"","Yes")</f>
        <v/>
      </c>
    </row>
    <row r="2620" spans="1:23" ht="15.75" thickBot="1" x14ac:dyDescent="0.3">
      <c r="A2620" s="577">
        <v>639</v>
      </c>
      <c r="B2620" s="73">
        <v>15</v>
      </c>
      <c r="C2620" s="5" t="s">
        <v>35</v>
      </c>
      <c r="D2620" s="5" t="s">
        <v>1491</v>
      </c>
      <c r="E2620" s="70" t="s">
        <v>16</v>
      </c>
      <c r="F2620" s="71">
        <v>4.5</v>
      </c>
      <c r="G2620" s="71">
        <v>0</v>
      </c>
      <c r="H2620" s="71">
        <v>0</v>
      </c>
      <c r="I2620" s="71">
        <v>2.3333333333333331E-3</v>
      </c>
      <c r="J2620" s="71">
        <v>1.3333333333333333E-3</v>
      </c>
      <c r="K2620" s="71">
        <v>4.0000000000000001E-3</v>
      </c>
      <c r="L2620" s="71">
        <v>0</v>
      </c>
      <c r="M2620" s="72">
        <v>7.6666666666666662E-3</v>
      </c>
      <c r="N2620" s="23">
        <v>-0.44274074074074071</v>
      </c>
      <c r="O2620" s="16">
        <v>0.18</v>
      </c>
      <c r="P2620" s="15">
        <v>90</v>
      </c>
      <c r="Q2620" s="15">
        <f>IFERROR(Table37[[#This Row],[Total]]/Table37[[#This Row],[Mins]]*Table37[[#This Row],[Adj mins]],0)</f>
        <v>3.833333333333333</v>
      </c>
      <c r="R2620" s="15">
        <v>0</v>
      </c>
      <c r="S2620" s="16">
        <v>0</v>
      </c>
      <c r="T2620" s="17">
        <v>0</v>
      </c>
      <c r="U2620" s="16">
        <v>0</v>
      </c>
      <c r="V2620" s="71">
        <v>0</v>
      </c>
      <c r="W2620" s="401" t="str">
        <f>IF(ISNA(MATCH($D2620,'My Squad'!$C$2:$C$16,0)),"","Yes")</f>
        <v/>
      </c>
    </row>
    <row r="2621" spans="1:23" ht="15.75" thickBot="1" x14ac:dyDescent="0.3">
      <c r="A2621" s="577">
        <v>21</v>
      </c>
      <c r="B2621" s="73">
        <v>15</v>
      </c>
      <c r="C2621" s="5" t="s">
        <v>35</v>
      </c>
      <c r="D2621" s="5" t="s">
        <v>1492</v>
      </c>
      <c r="E2621" s="70" t="s">
        <v>14</v>
      </c>
      <c r="F2621" s="71">
        <v>4.3</v>
      </c>
      <c r="G2621" s="71">
        <v>0</v>
      </c>
      <c r="H2621" s="71">
        <v>0</v>
      </c>
      <c r="I2621" s="71">
        <v>0</v>
      </c>
      <c r="J2621" s="71">
        <v>0</v>
      </c>
      <c r="K2621" s="71">
        <v>0</v>
      </c>
      <c r="L2621" s="71">
        <v>0</v>
      </c>
      <c r="M2621" s="72">
        <v>0</v>
      </c>
      <c r="N2621" s="23">
        <v>-0.46511627906976744</v>
      </c>
      <c r="O2621" s="16">
        <v>0</v>
      </c>
      <c r="P2621" s="15">
        <v>90</v>
      </c>
      <c r="Q2621" s="15">
        <f>IFERROR(Table37[[#This Row],[Total]]/Table37[[#This Row],[Mins]]*Table37[[#This Row],[Adj mins]],0)</f>
        <v>0</v>
      </c>
      <c r="R2621" s="15">
        <v>0</v>
      </c>
      <c r="S2621" s="16" t="s">
        <v>374</v>
      </c>
      <c r="T2621" s="17">
        <v>0</v>
      </c>
      <c r="U2621" s="16">
        <v>0</v>
      </c>
      <c r="V2621" s="71">
        <v>0</v>
      </c>
      <c r="W2621" s="401" t="str">
        <f>IF(ISNA(MATCH($D2621,'My Squad'!$C$2:$C$16,0)),"","Yes")</f>
        <v/>
      </c>
    </row>
    <row r="2622" spans="1:23" ht="15.75" thickBot="1" x14ac:dyDescent="0.3">
      <c r="A2622" s="577">
        <v>578</v>
      </c>
      <c r="B2622" s="73">
        <v>15</v>
      </c>
      <c r="C2622" s="5" t="s">
        <v>35</v>
      </c>
      <c r="D2622" s="5" t="s">
        <v>603</v>
      </c>
      <c r="E2622" s="70" t="s">
        <v>14</v>
      </c>
      <c r="F2622" s="71">
        <v>5.8</v>
      </c>
      <c r="G2622" s="71">
        <v>0.05</v>
      </c>
      <c r="H2622" s="71">
        <v>7.0999999999999994E-2</v>
      </c>
      <c r="I2622" s="71">
        <v>0.34533333333333338</v>
      </c>
      <c r="J2622" s="71">
        <v>0</v>
      </c>
      <c r="K2622" s="71">
        <v>0.497</v>
      </c>
      <c r="L2622" s="71">
        <v>8.1666666666666665E-2</v>
      </c>
      <c r="M2622" s="72">
        <v>1.0449999999999999</v>
      </c>
      <c r="N2622" s="23">
        <v>-0.16465517241379313</v>
      </c>
      <c r="O2622" s="16">
        <v>24.984000000000002</v>
      </c>
      <c r="P2622" s="15">
        <v>90</v>
      </c>
      <c r="Q2622" s="15">
        <f>IFERROR(Table37[[#This Row],[Total]]/Table37[[#This Row],[Mins]]*Table37[[#This Row],[Adj mins]],0)</f>
        <v>3.7644092219020169</v>
      </c>
      <c r="R2622" s="15">
        <v>4.3</v>
      </c>
      <c r="S2622" s="16">
        <v>64</v>
      </c>
      <c r="T2622" s="17">
        <v>1.9E-2</v>
      </c>
      <c r="U2622" s="16">
        <v>14</v>
      </c>
      <c r="V2622" s="71">
        <v>2.2999999999999998</v>
      </c>
      <c r="W2622" s="401" t="str">
        <f>IF(ISNA(MATCH($D2622,'My Squad'!$C$2:$C$16,0)),"","Yes")</f>
        <v/>
      </c>
    </row>
    <row r="2623" spans="1:23" ht="15.75" thickBot="1" x14ac:dyDescent="0.3">
      <c r="A2623" s="577">
        <v>24</v>
      </c>
      <c r="B2623" s="73">
        <v>15</v>
      </c>
      <c r="C2623" s="5" t="s">
        <v>35</v>
      </c>
      <c r="D2623" s="5" t="s">
        <v>105</v>
      </c>
      <c r="E2623" s="70" t="s">
        <v>14</v>
      </c>
      <c r="F2623" s="71">
        <v>6.3</v>
      </c>
      <c r="G2623" s="71">
        <v>0.11799999999999999</v>
      </c>
      <c r="H2623" s="71">
        <v>0.182</v>
      </c>
      <c r="I2623" s="71">
        <v>1.107</v>
      </c>
      <c r="J2623" s="71">
        <v>0</v>
      </c>
      <c r="K2623" s="71">
        <v>1.7249999999999999</v>
      </c>
      <c r="L2623" s="71">
        <v>0.18433333333333332</v>
      </c>
      <c r="M2623" s="72">
        <v>3.3163333333333331</v>
      </c>
      <c r="N2623" s="23">
        <v>0.20894179894179893</v>
      </c>
      <c r="O2623" s="16">
        <v>85.310666666666663</v>
      </c>
      <c r="P2623" s="15">
        <v>90</v>
      </c>
      <c r="Q2623" s="15">
        <f>IFERROR(Table37[[#This Row],[Total]]/Table37[[#This Row],[Mins]]*Table37[[#This Row],[Adj mins]],0)</f>
        <v>3.4986246346685839</v>
      </c>
      <c r="R2623" s="15">
        <v>6.5</v>
      </c>
      <c r="S2623" s="16">
        <v>84</v>
      </c>
      <c r="T2623" s="17">
        <v>4.2999999999999997E-2</v>
      </c>
      <c r="U2623" s="16">
        <v>25</v>
      </c>
      <c r="V2623" s="71">
        <v>3.6</v>
      </c>
      <c r="W2623" s="401" t="str">
        <f>IF(ISNA(MATCH($D2623,'My Squad'!$C$2:$C$16,0)),"","Yes")</f>
        <v/>
      </c>
    </row>
    <row r="2624" spans="1:23" ht="15.75" thickBot="1" x14ac:dyDescent="0.3">
      <c r="A2624" s="577">
        <v>3</v>
      </c>
      <c r="B2624" s="73">
        <v>15</v>
      </c>
      <c r="C2624" s="5" t="s">
        <v>35</v>
      </c>
      <c r="D2624" s="5" t="s">
        <v>604</v>
      </c>
      <c r="E2624" s="70" t="s">
        <v>14</v>
      </c>
      <c r="F2624" s="71">
        <v>6.3</v>
      </c>
      <c r="G2624" s="71">
        <v>0.746</v>
      </c>
      <c r="H2624" s="71">
        <v>8.7999999999999995E-2</v>
      </c>
      <c r="I2624" s="71">
        <v>1.0486666666666666</v>
      </c>
      <c r="J2624" s="71">
        <v>0</v>
      </c>
      <c r="K2624" s="71">
        <v>1.7036666666666667</v>
      </c>
      <c r="L2624" s="71">
        <v>0.36266666666666669</v>
      </c>
      <c r="M2624" s="72">
        <v>3.9489999999999998</v>
      </c>
      <c r="N2624" s="23">
        <v>0.30936507936507934</v>
      </c>
      <c r="O2624" s="16">
        <v>82.004000000000005</v>
      </c>
      <c r="P2624" s="15">
        <v>90</v>
      </c>
      <c r="Q2624" s="15">
        <f>IFERROR(Table37[[#This Row],[Total]]/Table37[[#This Row],[Mins]]*Table37[[#This Row],[Adj mins]],0)</f>
        <v>4.334056875274376</v>
      </c>
      <c r="R2624" s="15">
        <v>8.6</v>
      </c>
      <c r="S2624" s="16">
        <v>86</v>
      </c>
      <c r="T2624" s="17">
        <v>0.255</v>
      </c>
      <c r="U2624" s="16">
        <v>41</v>
      </c>
      <c r="V2624" s="71">
        <v>4.5999999999999996</v>
      </c>
      <c r="W2624" s="401" t="str">
        <f>IF(ISNA(MATCH($D2624,'My Squad'!$C$2:$C$16,0)),"","Yes")</f>
        <v>Yes</v>
      </c>
    </row>
    <row r="2625" spans="1:23" ht="15.75" thickBot="1" x14ac:dyDescent="0.3">
      <c r="A2625" s="577">
        <v>8</v>
      </c>
      <c r="B2625" s="73">
        <v>15</v>
      </c>
      <c r="C2625" s="5" t="s">
        <v>35</v>
      </c>
      <c r="D2625" s="5" t="s">
        <v>231</v>
      </c>
      <c r="E2625" s="70" t="s">
        <v>14</v>
      </c>
      <c r="F2625" s="71">
        <v>4.8</v>
      </c>
      <c r="G2625" s="71">
        <v>4.0000000000000001E-3</v>
      </c>
      <c r="H2625" s="71">
        <v>1E-3</v>
      </c>
      <c r="I2625" s="71">
        <v>1.5333333333333334E-2</v>
      </c>
      <c r="J2625" s="71">
        <v>0</v>
      </c>
      <c r="K2625" s="71">
        <v>0.02</v>
      </c>
      <c r="L2625" s="71">
        <v>4.0000000000000001E-3</v>
      </c>
      <c r="M2625" s="72">
        <v>4.4333333333333336E-2</v>
      </c>
      <c r="N2625" s="23">
        <v>-0.40743055555555557</v>
      </c>
      <c r="O2625" s="16">
        <v>0.96</v>
      </c>
      <c r="P2625" s="15">
        <v>90</v>
      </c>
      <c r="Q2625" s="15">
        <f>IFERROR(Table37[[#This Row],[Total]]/Table37[[#This Row],[Mins]]*Table37[[#This Row],[Adj mins]],0)</f>
        <v>4.15625</v>
      </c>
      <c r="R2625" s="15">
        <v>1.1000000000000001</v>
      </c>
      <c r="S2625" s="16">
        <v>25</v>
      </c>
      <c r="T2625" s="17">
        <v>2E-3</v>
      </c>
      <c r="U2625" s="16">
        <v>3</v>
      </c>
      <c r="V2625" s="71">
        <v>0.8</v>
      </c>
      <c r="W2625" s="401" t="str">
        <f>IF(ISNA(MATCH($D2625,'My Squad'!$C$2:$C$16,0)),"","Yes")</f>
        <v/>
      </c>
    </row>
    <row r="2626" spans="1:23" ht="15.75" thickBot="1" x14ac:dyDescent="0.3">
      <c r="A2626" s="577">
        <v>6</v>
      </c>
      <c r="B2626" s="73">
        <v>15</v>
      </c>
      <c r="C2626" s="5" t="s">
        <v>35</v>
      </c>
      <c r="D2626" s="5" t="s">
        <v>291</v>
      </c>
      <c r="E2626" s="70" t="s">
        <v>14</v>
      </c>
      <c r="F2626" s="71">
        <v>5.5</v>
      </c>
      <c r="G2626" s="71">
        <v>0.21</v>
      </c>
      <c r="H2626" s="71">
        <v>0.25900000000000001</v>
      </c>
      <c r="I2626" s="71">
        <v>0.8706666666666667</v>
      </c>
      <c r="J2626" s="71">
        <v>0</v>
      </c>
      <c r="K2626" s="71">
        <v>1.1286666666666667</v>
      </c>
      <c r="L2626" s="71">
        <v>0.13666666666666666</v>
      </c>
      <c r="M2626" s="72">
        <v>2.605</v>
      </c>
      <c r="N2626" s="23">
        <v>0.11</v>
      </c>
      <c r="O2626" s="16">
        <v>69.245666666666665</v>
      </c>
      <c r="P2626" s="15">
        <v>90</v>
      </c>
      <c r="Q2626" s="15">
        <f>IFERROR(Table37[[#This Row],[Total]]/Table37[[#This Row],[Mins]]*Table37[[#This Row],[Adj mins]],0)</f>
        <v>3.3857714321473784</v>
      </c>
      <c r="R2626" s="15">
        <v>5.8</v>
      </c>
      <c r="S2626" s="16">
        <v>75</v>
      </c>
      <c r="T2626" s="17">
        <v>1.2E-2</v>
      </c>
      <c r="U2626" s="16">
        <v>21</v>
      </c>
      <c r="V2626" s="71">
        <v>3</v>
      </c>
      <c r="W2626" s="401" t="str">
        <f>IF(ISNA(MATCH($D2626,'My Squad'!$C$2:$C$16,0)),"","Yes")</f>
        <v/>
      </c>
    </row>
    <row r="2627" spans="1:23" ht="15.75" thickBot="1" x14ac:dyDescent="0.3">
      <c r="A2627" s="577">
        <v>25</v>
      </c>
      <c r="B2627" s="73">
        <v>15</v>
      </c>
      <c r="C2627" s="5" t="s">
        <v>35</v>
      </c>
      <c r="D2627" s="5" t="s">
        <v>117</v>
      </c>
      <c r="E2627" s="70" t="s">
        <v>14</v>
      </c>
      <c r="F2627" s="71">
        <v>4.8</v>
      </c>
      <c r="G2627" s="71">
        <v>2.4E-2</v>
      </c>
      <c r="H2627" s="71">
        <v>5.3999999999999999E-2</v>
      </c>
      <c r="I2627" s="71">
        <v>0.11099999999999999</v>
      </c>
      <c r="J2627" s="71">
        <v>0</v>
      </c>
      <c r="K2627" s="71">
        <v>0.188</v>
      </c>
      <c r="L2627" s="71">
        <v>4.2666666666666665E-2</v>
      </c>
      <c r="M2627" s="72">
        <v>0.41966666666666669</v>
      </c>
      <c r="N2627" s="23">
        <v>-0.32923611111111112</v>
      </c>
      <c r="O2627" s="16">
        <v>8.9013333333333335</v>
      </c>
      <c r="P2627" s="15">
        <v>90</v>
      </c>
      <c r="Q2627" s="15">
        <f>IFERROR(Table37[[#This Row],[Total]]/Table37[[#This Row],[Mins]]*Table37[[#This Row],[Adj mins]],0)</f>
        <v>4.2431845416417016</v>
      </c>
      <c r="R2627" s="15">
        <v>0.9</v>
      </c>
      <c r="S2627" s="16">
        <v>40</v>
      </c>
      <c r="T2627" s="17">
        <v>0.01</v>
      </c>
      <c r="U2627" s="16">
        <v>7</v>
      </c>
      <c r="V2627" s="71">
        <v>3.5</v>
      </c>
      <c r="W2627" s="401" t="str">
        <f>IF(ISNA(MATCH($D2627,'My Squad'!$C$2:$C$16,0)),"","Yes")</f>
        <v/>
      </c>
    </row>
    <row r="2628" spans="1:23" ht="15.75" thickBot="1" x14ac:dyDescent="0.3">
      <c r="A2628" s="577">
        <v>22</v>
      </c>
      <c r="B2628" s="73">
        <v>15</v>
      </c>
      <c r="C2628" s="5" t="s">
        <v>35</v>
      </c>
      <c r="D2628" s="5" t="s">
        <v>292</v>
      </c>
      <c r="E2628" s="70" t="s">
        <v>14</v>
      </c>
      <c r="F2628" s="71">
        <v>4.8</v>
      </c>
      <c r="G2628" s="71">
        <v>0</v>
      </c>
      <c r="H2628" s="71">
        <v>0</v>
      </c>
      <c r="I2628" s="71">
        <v>0</v>
      </c>
      <c r="J2628" s="71">
        <v>0</v>
      </c>
      <c r="K2628" s="71">
        <v>0</v>
      </c>
      <c r="L2628" s="71">
        <v>0</v>
      </c>
      <c r="M2628" s="72">
        <v>0</v>
      </c>
      <c r="N2628" s="23">
        <v>-0.41666666666666669</v>
      </c>
      <c r="O2628" s="16">
        <v>0</v>
      </c>
      <c r="P2628" s="15">
        <v>90</v>
      </c>
      <c r="Q2628" s="15">
        <f>IFERROR(Table37[[#This Row],[Total]]/Table37[[#This Row],[Mins]]*Table37[[#This Row],[Adj mins]],0)</f>
        <v>0</v>
      </c>
      <c r="R2628" s="15">
        <v>0.1</v>
      </c>
      <c r="S2628" s="16">
        <v>7</v>
      </c>
      <c r="T2628" s="17">
        <v>0</v>
      </c>
      <c r="U2628" s="16">
        <v>1</v>
      </c>
      <c r="V2628" s="71">
        <v>1</v>
      </c>
      <c r="W2628" s="401" t="str">
        <f>IF(ISNA(MATCH($D2628,'My Squad'!$C$2:$C$16,0)),"","Yes")</f>
        <v/>
      </c>
    </row>
    <row r="2629" spans="1:23" ht="15.75" thickBot="1" x14ac:dyDescent="0.3">
      <c r="A2629" s="577">
        <v>18</v>
      </c>
      <c r="B2629" s="73">
        <v>15</v>
      </c>
      <c r="C2629" s="5" t="s">
        <v>35</v>
      </c>
      <c r="D2629" s="5" t="s">
        <v>127</v>
      </c>
      <c r="E2629" s="70" t="s">
        <v>14</v>
      </c>
      <c r="F2629" s="71">
        <v>6</v>
      </c>
      <c r="G2629" s="71">
        <v>7.3999999999999996E-2</v>
      </c>
      <c r="H2629" s="71">
        <v>5.1999999999999998E-2</v>
      </c>
      <c r="I2629" s="71">
        <v>1.1179999999999999</v>
      </c>
      <c r="J2629" s="71">
        <v>0</v>
      </c>
      <c r="K2629" s="71">
        <v>1.7736666666666667</v>
      </c>
      <c r="L2629" s="71">
        <v>0.25266666666666665</v>
      </c>
      <c r="M2629" s="72">
        <v>3.2703333333333333</v>
      </c>
      <c r="N2629" s="23">
        <v>0.21172222222222223</v>
      </c>
      <c r="O2629" s="16">
        <v>86.791333333333327</v>
      </c>
      <c r="P2629" s="15">
        <v>90</v>
      </c>
      <c r="Q2629" s="15">
        <f>IFERROR(Table37[[#This Row],[Total]]/Table37[[#This Row],[Mins]]*Table37[[#This Row],[Adj mins]],0)</f>
        <v>3.3912372203061749</v>
      </c>
      <c r="R2629" s="15">
        <v>7.3</v>
      </c>
      <c r="S2629" s="16">
        <v>82</v>
      </c>
      <c r="T2629" s="17">
        <v>0.23100000000000001</v>
      </c>
      <c r="U2629" s="16">
        <v>19</v>
      </c>
      <c r="V2629" s="71">
        <v>2.4</v>
      </c>
      <c r="W2629" s="401" t="str">
        <f>IF(ISNA(MATCH($D2629,'My Squad'!$C$2:$C$16,0)),"","Yes")</f>
        <v/>
      </c>
    </row>
    <row r="2630" spans="1:23" ht="15.75" thickBot="1" x14ac:dyDescent="0.3">
      <c r="A2630" s="577">
        <v>17</v>
      </c>
      <c r="B2630" s="73">
        <v>15</v>
      </c>
      <c r="C2630" s="5" t="s">
        <v>35</v>
      </c>
      <c r="D2630" s="5" t="s">
        <v>36</v>
      </c>
      <c r="E2630" s="70" t="s">
        <v>13</v>
      </c>
      <c r="F2630" s="71">
        <v>10</v>
      </c>
      <c r="G2630" s="71">
        <v>1.7866666666666666</v>
      </c>
      <c r="H2630" s="71">
        <v>0.93100000000000005</v>
      </c>
      <c r="I2630" s="71">
        <v>0.32366666666666666</v>
      </c>
      <c r="J2630" s="71">
        <v>0</v>
      </c>
      <c r="K2630" s="71">
        <v>1.6019999999999999</v>
      </c>
      <c r="L2630" s="71">
        <v>0.79766666666666663</v>
      </c>
      <c r="M2630" s="72">
        <v>5.4409999999999998</v>
      </c>
      <c r="N2630" s="23">
        <v>0.34409999999999996</v>
      </c>
      <c r="O2630" s="16">
        <v>81.030333333333331</v>
      </c>
      <c r="P2630" s="15">
        <v>90</v>
      </c>
      <c r="Q2630" s="15">
        <f>IFERROR(Table37[[#This Row],[Total]]/Table37[[#This Row],[Mins]]*Table37[[#This Row],[Adj mins]],0)</f>
        <v>6.0432924295839836</v>
      </c>
      <c r="R2630" s="15">
        <v>7.2</v>
      </c>
      <c r="S2630" s="16">
        <v>81</v>
      </c>
      <c r="T2630" s="17">
        <v>0.23100000000000001</v>
      </c>
      <c r="U2630" s="16">
        <v>63</v>
      </c>
      <c r="V2630" s="71">
        <v>7.9</v>
      </c>
      <c r="W2630" s="401" t="str">
        <f>IF(ISNA(MATCH($D2630,'My Squad'!$C$2:$C$16,0)),"","Yes")</f>
        <v/>
      </c>
    </row>
    <row r="2631" spans="1:23" ht="15.75" thickBot="1" x14ac:dyDescent="0.3">
      <c r="A2631" s="577">
        <v>16</v>
      </c>
      <c r="B2631" s="73">
        <v>15</v>
      </c>
      <c r="C2631" s="5" t="s">
        <v>35</v>
      </c>
      <c r="D2631" s="5" t="s">
        <v>142</v>
      </c>
      <c r="E2631" s="70" t="s">
        <v>13</v>
      </c>
      <c r="F2631" s="71">
        <v>6.3</v>
      </c>
      <c r="G2631" s="71">
        <v>0.31166666666666665</v>
      </c>
      <c r="H2631" s="71">
        <v>0.50600000000000001</v>
      </c>
      <c r="I2631" s="71">
        <v>0.34166666666666667</v>
      </c>
      <c r="J2631" s="71">
        <v>0</v>
      </c>
      <c r="K2631" s="71">
        <v>1.6753333333333333</v>
      </c>
      <c r="L2631" s="71">
        <v>0.16500000000000001</v>
      </c>
      <c r="M2631" s="72">
        <v>2.9996666666666667</v>
      </c>
      <c r="N2631" s="23">
        <v>0.15867724867724869</v>
      </c>
      <c r="O2631" s="16">
        <v>84.89533333333334</v>
      </c>
      <c r="P2631" s="15">
        <v>90</v>
      </c>
      <c r="Q2631" s="15">
        <f>IFERROR(Table37[[#This Row],[Total]]/Table37[[#This Row],[Mins]]*Table37[[#This Row],[Adj mins]],0)</f>
        <v>3.1800334529577596</v>
      </c>
      <c r="R2631" s="15">
        <v>7.5</v>
      </c>
      <c r="S2631" s="16">
        <v>84</v>
      </c>
      <c r="T2631" s="17">
        <v>2.8999999999999998E-2</v>
      </c>
      <c r="U2631" s="16">
        <v>15</v>
      </c>
      <c r="V2631" s="71">
        <v>1.9</v>
      </c>
      <c r="W2631" s="401" t="str">
        <f>IF(ISNA(MATCH($D2631,'My Squad'!$C$2:$C$16,0)),"","Yes")</f>
        <v/>
      </c>
    </row>
    <row r="2632" spans="1:23" ht="15.75" thickBot="1" x14ac:dyDescent="0.3">
      <c r="A2632" s="577">
        <v>7</v>
      </c>
      <c r="B2632" s="73">
        <v>15</v>
      </c>
      <c r="C2632" s="5" t="s">
        <v>35</v>
      </c>
      <c r="D2632" s="5" t="s">
        <v>241</v>
      </c>
      <c r="E2632" s="70" t="s">
        <v>13</v>
      </c>
      <c r="F2632" s="71">
        <v>4.8</v>
      </c>
      <c r="G2632" s="71">
        <v>3.3333333333333335E-3</v>
      </c>
      <c r="H2632" s="71">
        <v>1.0999999999999999E-2</v>
      </c>
      <c r="I2632" s="71">
        <v>9.6666666666666672E-3</v>
      </c>
      <c r="J2632" s="71">
        <v>0</v>
      </c>
      <c r="K2632" s="71">
        <v>4.9666666666666665E-2</v>
      </c>
      <c r="L2632" s="71">
        <v>2.3333333333333335E-3</v>
      </c>
      <c r="M2632" s="72">
        <v>7.5999999999999998E-2</v>
      </c>
      <c r="N2632" s="23">
        <v>-0.40083333333333332</v>
      </c>
      <c r="O2632" s="16">
        <v>2.37</v>
      </c>
      <c r="P2632" s="15">
        <v>90</v>
      </c>
      <c r="Q2632" s="15">
        <f>IFERROR(Table37[[#This Row],[Total]]/Table37[[#This Row],[Mins]]*Table37[[#This Row],[Adj mins]],0)</f>
        <v>2.8860759493670884</v>
      </c>
      <c r="R2632" s="15">
        <v>1.7</v>
      </c>
      <c r="S2632" s="16">
        <v>75</v>
      </c>
      <c r="T2632" s="17">
        <v>3.0000000000000001E-3</v>
      </c>
      <c r="U2632" s="16">
        <v>4</v>
      </c>
      <c r="V2632" s="71">
        <v>2</v>
      </c>
      <c r="W2632" s="401" t="str">
        <f>IF(ISNA(MATCH($D2632,'My Squad'!$C$2:$C$16,0)),"","Yes")</f>
        <v/>
      </c>
    </row>
    <row r="2633" spans="1:23" ht="15.75" thickBot="1" x14ac:dyDescent="0.3">
      <c r="A2633" s="577">
        <v>633</v>
      </c>
      <c r="B2633" s="73">
        <v>15</v>
      </c>
      <c r="C2633" s="5" t="s">
        <v>35</v>
      </c>
      <c r="D2633" s="5" t="s">
        <v>1493</v>
      </c>
      <c r="E2633" s="70" t="s">
        <v>13</v>
      </c>
      <c r="F2633" s="71">
        <v>6</v>
      </c>
      <c r="G2633" s="71">
        <v>0.08</v>
      </c>
      <c r="H2633" s="71">
        <v>7.5999999999999998E-2</v>
      </c>
      <c r="I2633" s="71">
        <v>5.5333333333333332E-2</v>
      </c>
      <c r="J2633" s="71">
        <v>0</v>
      </c>
      <c r="K2633" s="71">
        <v>0.25366666666666665</v>
      </c>
      <c r="L2633" s="71">
        <v>3.6999999999999998E-2</v>
      </c>
      <c r="M2633" s="72">
        <v>0.502</v>
      </c>
      <c r="N2633" s="23">
        <v>-0.24966666666666668</v>
      </c>
      <c r="O2633" s="16">
        <v>12.827666666666667</v>
      </c>
      <c r="P2633" s="15">
        <v>90</v>
      </c>
      <c r="Q2633" s="15">
        <f>IFERROR(Table37[[#This Row],[Total]]/Table37[[#This Row],[Mins]]*Table37[[#This Row],[Adj mins]],0)</f>
        <v>3.5220746823272608</v>
      </c>
      <c r="R2633" s="15">
        <v>2.2000000000000002</v>
      </c>
      <c r="S2633" s="16">
        <v>67</v>
      </c>
      <c r="T2633" s="17">
        <v>1E-3</v>
      </c>
      <c r="U2633" s="16">
        <v>11</v>
      </c>
      <c r="V2633" s="71">
        <v>3.7</v>
      </c>
      <c r="W2633" s="401" t="str">
        <f>IF(ISNA(MATCH($D2633,'My Squad'!$C$2:$C$16,0)),"","Yes")</f>
        <v/>
      </c>
    </row>
    <row r="2634" spans="1:23" ht="15.75" thickBot="1" x14ac:dyDescent="0.3">
      <c r="A2634" s="577">
        <v>23</v>
      </c>
      <c r="B2634" s="73">
        <v>15</v>
      </c>
      <c r="C2634" s="5" t="s">
        <v>35</v>
      </c>
      <c r="D2634" s="5" t="s">
        <v>224</v>
      </c>
      <c r="E2634" s="70" t="s">
        <v>13</v>
      </c>
      <c r="F2634" s="71">
        <v>6.9</v>
      </c>
      <c r="G2634" s="71">
        <v>0.55500000000000005</v>
      </c>
      <c r="H2634" s="71">
        <v>0.18099999999999999</v>
      </c>
      <c r="I2634" s="71">
        <v>0.11333333333333333</v>
      </c>
      <c r="J2634" s="71">
        <v>0</v>
      </c>
      <c r="K2634" s="71">
        <v>0.63933333333333331</v>
      </c>
      <c r="L2634" s="71">
        <v>0.157</v>
      </c>
      <c r="M2634" s="72">
        <v>1.6456666666666666</v>
      </c>
      <c r="N2634" s="23">
        <v>-5.1352657004830923E-2</v>
      </c>
      <c r="O2634" s="16">
        <v>30.433</v>
      </c>
      <c r="P2634" s="15">
        <v>90</v>
      </c>
      <c r="Q2634" s="15">
        <f>IFERROR(Table37[[#This Row],[Total]]/Table37[[#This Row],[Mins]]*Table37[[#This Row],[Adj mins]],0)</f>
        <v>4.8667564814510564</v>
      </c>
      <c r="R2634" s="15">
        <v>5.4</v>
      </c>
      <c r="S2634" s="16">
        <v>54</v>
      </c>
      <c r="T2634" s="17">
        <v>2.5000000000000001E-2</v>
      </c>
      <c r="U2634" s="16">
        <v>28</v>
      </c>
      <c r="V2634" s="71">
        <v>3.1</v>
      </c>
      <c r="W2634" s="401" t="str">
        <f>IF(ISNA(MATCH($D2634,'My Squad'!$C$2:$C$16,0)),"","Yes")</f>
        <v/>
      </c>
    </row>
    <row r="2635" spans="1:23" ht="15.75" thickBot="1" x14ac:dyDescent="0.3">
      <c r="A2635" s="577">
        <v>13</v>
      </c>
      <c r="B2635" s="73">
        <v>15</v>
      </c>
      <c r="C2635" s="5" t="s">
        <v>35</v>
      </c>
      <c r="D2635" s="5" t="s">
        <v>70</v>
      </c>
      <c r="E2635" s="70" t="s">
        <v>13</v>
      </c>
      <c r="F2635" s="71">
        <v>8.1999999999999993</v>
      </c>
      <c r="G2635" s="71">
        <v>1.105</v>
      </c>
      <c r="H2635" s="71">
        <v>0.85699999999999998</v>
      </c>
      <c r="I2635" s="71">
        <v>0.34033333333333332</v>
      </c>
      <c r="J2635" s="71">
        <v>0</v>
      </c>
      <c r="K2635" s="71">
        <v>1.7726666666666666</v>
      </c>
      <c r="L2635" s="71">
        <v>0.48866666666666669</v>
      </c>
      <c r="M2635" s="72">
        <v>4.5636666666666663</v>
      </c>
      <c r="N2635" s="23">
        <v>0.31264227642276421</v>
      </c>
      <c r="O2635" s="16">
        <v>85.174333333333337</v>
      </c>
      <c r="P2635" s="15">
        <v>90</v>
      </c>
      <c r="Q2635" s="15">
        <f>IFERROR(Table37[[#This Row],[Total]]/Table37[[#This Row],[Mins]]*Table37[[#This Row],[Adj mins]],0)</f>
        <v>4.8222273533106605</v>
      </c>
      <c r="R2635" s="15">
        <v>2.8</v>
      </c>
      <c r="S2635" s="16">
        <v>84</v>
      </c>
      <c r="T2635" s="17">
        <v>3.2000000000000001E-2</v>
      </c>
      <c r="U2635" s="16">
        <v>7</v>
      </c>
      <c r="V2635" s="71">
        <v>2.2999999999999998</v>
      </c>
      <c r="W2635" s="401" t="str">
        <f>IF(ISNA(MATCH($D2635,'My Squad'!$C$2:$C$16,0)),"","Yes")</f>
        <v/>
      </c>
    </row>
    <row r="2636" spans="1:23" ht="15.75" thickBot="1" x14ac:dyDescent="0.3">
      <c r="A2636" s="577">
        <v>9</v>
      </c>
      <c r="B2636" s="73">
        <v>15</v>
      </c>
      <c r="C2636" s="5" t="s">
        <v>35</v>
      </c>
      <c r="D2636" s="5" t="s">
        <v>102</v>
      </c>
      <c r="E2636" s="70" t="s">
        <v>13</v>
      </c>
      <c r="F2636" s="71">
        <v>7</v>
      </c>
      <c r="G2636" s="71">
        <v>0.88</v>
      </c>
      <c r="H2636" s="71">
        <v>0.47899999999999998</v>
      </c>
      <c r="I2636" s="71">
        <v>0.23799999999999999</v>
      </c>
      <c r="J2636" s="71">
        <v>0</v>
      </c>
      <c r="K2636" s="71">
        <v>1.1919999999999999</v>
      </c>
      <c r="L2636" s="71">
        <v>0.29766666666666669</v>
      </c>
      <c r="M2636" s="72">
        <v>3.0866666666666664</v>
      </c>
      <c r="N2636" s="23">
        <v>0.1552380952380952</v>
      </c>
      <c r="O2636" s="16">
        <v>56.390999999999998</v>
      </c>
      <c r="P2636" s="15">
        <v>90</v>
      </c>
      <c r="Q2636" s="15">
        <f>IFERROR(Table37[[#This Row],[Total]]/Table37[[#This Row],[Mins]]*Table37[[#This Row],[Adj mins]],0)</f>
        <v>4.926318029472788</v>
      </c>
      <c r="R2636" s="15">
        <v>6.1</v>
      </c>
      <c r="S2636" s="16">
        <v>61</v>
      </c>
      <c r="T2636" s="17">
        <v>0.04</v>
      </c>
      <c r="U2636" s="16">
        <v>37</v>
      </c>
      <c r="V2636" s="71">
        <v>4.0999999999999996</v>
      </c>
      <c r="W2636" s="401" t="str">
        <f>IF(ISNA(MATCH($D2636,'My Squad'!$C$2:$C$16,0)),"","Yes")</f>
        <v/>
      </c>
    </row>
    <row r="2637" spans="1:23" ht="15.75" thickBot="1" x14ac:dyDescent="0.3">
      <c r="A2637" s="577">
        <v>20</v>
      </c>
      <c r="B2637" s="73">
        <v>15</v>
      </c>
      <c r="C2637" s="5" t="s">
        <v>35</v>
      </c>
      <c r="D2637" s="5" t="s">
        <v>294</v>
      </c>
      <c r="E2637" s="70" t="s">
        <v>13</v>
      </c>
      <c r="F2637" s="71">
        <v>5</v>
      </c>
      <c r="G2637" s="71">
        <v>0.25333333333333335</v>
      </c>
      <c r="H2637" s="71">
        <v>0.24199999999999999</v>
      </c>
      <c r="I2637" s="71">
        <v>0.32500000000000001</v>
      </c>
      <c r="J2637" s="71">
        <v>0</v>
      </c>
      <c r="K2637" s="71">
        <v>1.569</v>
      </c>
      <c r="L2637" s="71">
        <v>0.11366666666666667</v>
      </c>
      <c r="M2637" s="72">
        <v>2.5030000000000001</v>
      </c>
      <c r="N2637" s="23">
        <v>0.10060000000000002</v>
      </c>
      <c r="O2637" s="16">
        <v>80.811000000000007</v>
      </c>
      <c r="P2637" s="15">
        <v>90</v>
      </c>
      <c r="Q2637" s="15">
        <f>IFERROR(Table37[[#This Row],[Total]]/Table37[[#This Row],[Mins]]*Table37[[#This Row],[Adj mins]],0)</f>
        <v>2.7876155473883504</v>
      </c>
      <c r="R2637" s="15">
        <v>8.9</v>
      </c>
      <c r="S2637" s="16">
        <v>89</v>
      </c>
      <c r="T2637" s="17">
        <v>1.2E-2</v>
      </c>
      <c r="U2637" s="16">
        <v>27</v>
      </c>
      <c r="V2637" s="71">
        <v>3</v>
      </c>
      <c r="W2637" s="401" t="str">
        <f>IF(ISNA(MATCH($D2637,'My Squad'!$C$2:$C$16,0)),"","Yes")</f>
        <v/>
      </c>
    </row>
    <row r="2638" spans="1:23" ht="15.75" thickBot="1" x14ac:dyDescent="0.3">
      <c r="A2638" s="577">
        <v>186</v>
      </c>
      <c r="B2638" s="73">
        <v>15</v>
      </c>
      <c r="C2638" s="5" t="s">
        <v>35</v>
      </c>
      <c r="D2638" s="5" t="s">
        <v>96</v>
      </c>
      <c r="E2638" s="70" t="s">
        <v>13</v>
      </c>
      <c r="F2638" s="71">
        <v>6.7</v>
      </c>
      <c r="G2638" s="71">
        <v>0.29833333333333334</v>
      </c>
      <c r="H2638" s="71">
        <v>9.6000000000000002E-2</v>
      </c>
      <c r="I2638" s="71">
        <v>5.2666666666666667E-2</v>
      </c>
      <c r="J2638" s="71">
        <v>0</v>
      </c>
      <c r="K2638" s="71">
        <v>0.27833333333333332</v>
      </c>
      <c r="L2638" s="71">
        <v>7.4999999999999997E-2</v>
      </c>
      <c r="M2638" s="72">
        <v>0.80033333333333334</v>
      </c>
      <c r="N2638" s="23">
        <v>-0.17905472636815919</v>
      </c>
      <c r="O2638" s="16">
        <v>14.19</v>
      </c>
      <c r="P2638" s="15">
        <v>90</v>
      </c>
      <c r="Q2638" s="15">
        <f>IFERROR(Table37[[#This Row],[Total]]/Table37[[#This Row],[Mins]]*Table37[[#This Row],[Adj mins]],0)</f>
        <v>5.0761099365750537</v>
      </c>
      <c r="R2638" s="15">
        <v>1.4</v>
      </c>
      <c r="S2638" s="16">
        <v>31</v>
      </c>
      <c r="T2638" s="17">
        <v>0.01</v>
      </c>
      <c r="U2638" s="16">
        <v>4</v>
      </c>
      <c r="V2638" s="71">
        <v>1</v>
      </c>
      <c r="W2638" s="401" t="str">
        <f>IF(ISNA(MATCH($D2638,'My Squad'!$C$2:$C$16,0)),"","Yes")</f>
        <v/>
      </c>
    </row>
    <row r="2639" spans="1:23" ht="15.75" thickBot="1" x14ac:dyDescent="0.3">
      <c r="A2639" s="577">
        <v>4</v>
      </c>
      <c r="B2639" s="73">
        <v>15</v>
      </c>
      <c r="C2639" s="5" t="s">
        <v>35</v>
      </c>
      <c r="D2639" s="5" t="s">
        <v>113</v>
      </c>
      <c r="E2639" s="70" t="s">
        <v>15</v>
      </c>
      <c r="F2639" s="71">
        <v>8.1999999999999993</v>
      </c>
      <c r="G2639" s="71">
        <v>1.5573333333333332</v>
      </c>
      <c r="H2639" s="71">
        <v>0.34300000000000003</v>
      </c>
      <c r="I2639" s="71">
        <v>0</v>
      </c>
      <c r="J2639" s="71">
        <v>0</v>
      </c>
      <c r="K2639" s="71">
        <v>1.6883333333333332</v>
      </c>
      <c r="L2639" s="71">
        <v>0.58233333333333337</v>
      </c>
      <c r="M2639" s="72">
        <v>4.1710000000000003</v>
      </c>
      <c r="N2639" s="23">
        <v>0.26475609756097568</v>
      </c>
      <c r="O2639" s="16">
        <v>84.887666666666661</v>
      </c>
      <c r="P2639" s="15">
        <v>90</v>
      </c>
      <c r="Q2639" s="15">
        <f>IFERROR(Table37[[#This Row],[Total]]/Table37[[#This Row],[Mins]]*Table37[[#This Row],[Adj mins]],0)</f>
        <v>4.4221971782316247</v>
      </c>
      <c r="R2639" s="15">
        <v>9</v>
      </c>
      <c r="S2639" s="16">
        <v>90</v>
      </c>
      <c r="T2639" s="17">
        <v>0.161</v>
      </c>
      <c r="U2639" s="16">
        <v>44</v>
      </c>
      <c r="V2639" s="71">
        <v>4.9000000000000004</v>
      </c>
      <c r="W2639" s="401" t="str">
        <f>IF(ISNA(MATCH($D2639,'My Squad'!$C$2:$C$16,0)),"","Yes")</f>
        <v/>
      </c>
    </row>
    <row r="2640" spans="1:23" ht="15.75" thickBot="1" x14ac:dyDescent="0.3">
      <c r="A2640" s="577">
        <v>2</v>
      </c>
      <c r="B2640" s="73">
        <v>15</v>
      </c>
      <c r="C2640" s="5" t="s">
        <v>35</v>
      </c>
      <c r="D2640" s="5" t="s">
        <v>79</v>
      </c>
      <c r="E2640" s="70" t="s">
        <v>15</v>
      </c>
      <c r="F2640" s="71">
        <v>6.8</v>
      </c>
      <c r="G2640" s="71">
        <v>6.5333333333333327E-2</v>
      </c>
      <c r="H2640" s="71">
        <v>2.5999999999999999E-2</v>
      </c>
      <c r="I2640" s="71">
        <v>0</v>
      </c>
      <c r="J2640" s="71">
        <v>0</v>
      </c>
      <c r="K2640" s="71">
        <v>8.8333333333333333E-2</v>
      </c>
      <c r="L2640" s="71">
        <v>2.8333333333333332E-2</v>
      </c>
      <c r="M2640" s="72">
        <v>0.20799999999999999</v>
      </c>
      <c r="N2640" s="23">
        <v>-0.2635294117647059</v>
      </c>
      <c r="O2640" s="16">
        <v>4.6500000000000004</v>
      </c>
      <c r="P2640" s="15">
        <v>90</v>
      </c>
      <c r="Q2640" s="15">
        <f>IFERROR(Table37[[#This Row],[Total]]/Table37[[#This Row],[Mins]]*Table37[[#This Row],[Adj mins]],0)</f>
        <v>4.0258064516129028</v>
      </c>
      <c r="R2640" s="15">
        <v>1.1000000000000001</v>
      </c>
      <c r="S2640" s="16">
        <v>14</v>
      </c>
      <c r="T2640" s="17">
        <v>9.0000000000000011E-3</v>
      </c>
      <c r="U2640" s="16">
        <v>4</v>
      </c>
      <c r="V2640" s="71">
        <v>0.6</v>
      </c>
      <c r="W2640" s="401" t="str">
        <f>IF(ISNA(MATCH($D2640,'My Squad'!$C$2:$C$16,0)),"","Yes")</f>
        <v/>
      </c>
    </row>
    <row r="2641" spans="1:23" ht="15.75" thickBot="1" x14ac:dyDescent="0.3">
      <c r="A2641" s="577">
        <v>47</v>
      </c>
      <c r="B2641" s="73">
        <v>15</v>
      </c>
      <c r="C2641" s="5" t="s">
        <v>61</v>
      </c>
      <c r="D2641" s="5" t="s">
        <v>135</v>
      </c>
      <c r="E2641" s="70" t="s">
        <v>16</v>
      </c>
      <c r="F2641" s="71">
        <v>5</v>
      </c>
      <c r="G2641" s="71">
        <v>0</v>
      </c>
      <c r="H2641" s="71">
        <v>0</v>
      </c>
      <c r="I2641" s="71">
        <v>1.2976666666666667</v>
      </c>
      <c r="J2641" s="71">
        <v>0.25433333333333336</v>
      </c>
      <c r="K2641" s="71">
        <v>1.8053333333333335</v>
      </c>
      <c r="L2641" s="71">
        <v>0.15633333333333332</v>
      </c>
      <c r="M2641" s="72">
        <v>3.5136666666666665</v>
      </c>
      <c r="N2641" s="23">
        <v>0.3027333333333333</v>
      </c>
      <c r="O2641" s="16">
        <v>85.702333333333328</v>
      </c>
      <c r="P2641" s="15">
        <v>90</v>
      </c>
      <c r="Q2641" s="15">
        <f>IFERROR(Table37[[#This Row],[Total]]/Table37[[#This Row],[Mins]]*Table37[[#This Row],[Adj mins]],0)</f>
        <v>3.6898645311096159</v>
      </c>
      <c r="R2641" s="15">
        <v>9</v>
      </c>
      <c r="S2641" s="16">
        <v>90</v>
      </c>
      <c r="T2641" s="17">
        <v>0.13800000000000001</v>
      </c>
      <c r="U2641" s="16">
        <v>30</v>
      </c>
      <c r="V2641" s="71">
        <v>3.3</v>
      </c>
      <c r="W2641" s="401" t="str">
        <f>IF(ISNA(MATCH($D2641,'My Squad'!$C$2:$C$16,0)),"","Yes")</f>
        <v/>
      </c>
    </row>
    <row r="2642" spans="1:23" ht="15.75" thickBot="1" x14ac:dyDescent="0.3">
      <c r="A2642" s="577">
        <v>39</v>
      </c>
      <c r="B2642" s="73">
        <v>15</v>
      </c>
      <c r="C2642" s="5" t="s">
        <v>61</v>
      </c>
      <c r="D2642" s="5" t="s">
        <v>605</v>
      </c>
      <c r="E2642" s="70" t="s">
        <v>16</v>
      </c>
      <c r="F2642" s="71">
        <v>4</v>
      </c>
      <c r="G2642" s="71">
        <v>0</v>
      </c>
      <c r="H2642" s="71">
        <v>0</v>
      </c>
      <c r="I2642" s="71">
        <v>5.3333333333333332E-3</v>
      </c>
      <c r="J2642" s="71">
        <v>1E-3</v>
      </c>
      <c r="K2642" s="71">
        <v>4.0000000000000001E-3</v>
      </c>
      <c r="L2642" s="71">
        <v>6.6666666666666664E-4</v>
      </c>
      <c r="M2642" s="72">
        <v>1.0999999999999999E-2</v>
      </c>
      <c r="N2642" s="23">
        <v>-0.49725000000000003</v>
      </c>
      <c r="O2642" s="16">
        <v>0.18</v>
      </c>
      <c r="P2642" s="15">
        <v>90</v>
      </c>
      <c r="Q2642" s="15">
        <f>IFERROR(Table37[[#This Row],[Total]]/Table37[[#This Row],[Mins]]*Table37[[#This Row],[Adj mins]],0)</f>
        <v>5.5</v>
      </c>
      <c r="R2642" s="15">
        <v>0</v>
      </c>
      <c r="S2642" s="16">
        <v>0</v>
      </c>
      <c r="T2642" s="17">
        <v>9.0000000000000011E-3</v>
      </c>
      <c r="U2642" s="16">
        <v>0</v>
      </c>
      <c r="V2642" s="71">
        <v>0</v>
      </c>
      <c r="W2642" s="401" t="str">
        <f>IF(ISNA(MATCH($D2642,'My Squad'!$C$2:$C$16,0)),"","Yes")</f>
        <v/>
      </c>
    </row>
    <row r="2643" spans="1:23" ht="15.75" thickBot="1" x14ac:dyDescent="0.3">
      <c r="A2643" s="577">
        <v>51</v>
      </c>
      <c r="B2643" s="73">
        <v>15</v>
      </c>
      <c r="C2643" s="5" t="s">
        <v>61</v>
      </c>
      <c r="D2643" s="5" t="s">
        <v>272</v>
      </c>
      <c r="E2643" s="70" t="s">
        <v>16</v>
      </c>
      <c r="F2643" s="71">
        <v>4.5</v>
      </c>
      <c r="G2643" s="71">
        <v>0</v>
      </c>
      <c r="H2643" s="71">
        <v>0</v>
      </c>
      <c r="I2643" s="71">
        <v>4.7999999999999994E-2</v>
      </c>
      <c r="J2643" s="71">
        <v>1.4E-2</v>
      </c>
      <c r="K2643" s="71">
        <v>8.5999999999999993E-2</v>
      </c>
      <c r="L2643" s="71">
        <v>2.3333333333333335E-3</v>
      </c>
      <c r="M2643" s="72">
        <v>0.15033333333333335</v>
      </c>
      <c r="N2643" s="23">
        <v>-0.41103703703703703</v>
      </c>
      <c r="O2643" s="16">
        <v>3.87</v>
      </c>
      <c r="P2643" s="15">
        <v>90</v>
      </c>
      <c r="Q2643" s="15">
        <f>IFERROR(Table37[[#This Row],[Total]]/Table37[[#This Row],[Mins]]*Table37[[#This Row],[Adj mins]],0)</f>
        <v>3.4961240310077519</v>
      </c>
      <c r="R2643" s="15">
        <v>0</v>
      </c>
      <c r="S2643" s="16">
        <v>0</v>
      </c>
      <c r="T2643" s="17">
        <v>1E-3</v>
      </c>
      <c r="U2643" s="16">
        <v>0</v>
      </c>
      <c r="V2643" s="71">
        <v>0</v>
      </c>
      <c r="W2643" s="401" t="str">
        <f>IF(ISNA(MATCH($D2643,'My Squad'!$C$2:$C$16,0)),"","Yes")</f>
        <v/>
      </c>
    </row>
    <row r="2644" spans="1:23" ht="15.75" thickBot="1" x14ac:dyDescent="0.3">
      <c r="A2644" s="577">
        <v>641</v>
      </c>
      <c r="B2644" s="73">
        <v>15</v>
      </c>
      <c r="C2644" s="5" t="s">
        <v>61</v>
      </c>
      <c r="D2644" s="5" t="s">
        <v>1494</v>
      </c>
      <c r="E2644" s="70" t="s">
        <v>16</v>
      </c>
      <c r="F2644" s="71">
        <v>4</v>
      </c>
      <c r="G2644" s="71">
        <v>0</v>
      </c>
      <c r="H2644" s="71">
        <v>0</v>
      </c>
      <c r="I2644" s="71">
        <v>0</v>
      </c>
      <c r="J2644" s="71">
        <v>0</v>
      </c>
      <c r="K2644" s="71">
        <v>0</v>
      </c>
      <c r="L2644" s="71">
        <v>0</v>
      </c>
      <c r="M2644" s="72">
        <v>0</v>
      </c>
      <c r="N2644" s="23">
        <v>-0.5</v>
      </c>
      <c r="O2644" s="16">
        <v>0</v>
      </c>
      <c r="P2644" s="15">
        <v>90</v>
      </c>
      <c r="Q2644" s="15">
        <f>IFERROR(Table37[[#This Row],[Total]]/Table37[[#This Row],[Mins]]*Table37[[#This Row],[Adj mins]],0)</f>
        <v>0</v>
      </c>
      <c r="R2644" s="15">
        <v>0</v>
      </c>
      <c r="S2644" s="16">
        <v>0</v>
      </c>
      <c r="T2644" s="17">
        <v>6.9999999999999993E-3</v>
      </c>
      <c r="U2644" s="16">
        <v>0</v>
      </c>
      <c r="V2644" s="71">
        <v>0</v>
      </c>
      <c r="W2644" s="401" t="str">
        <f>IF(ISNA(MATCH($D2644,'My Squad'!$C$2:$C$16,0)),"","Yes")</f>
        <v/>
      </c>
    </row>
    <row r="2645" spans="1:23" ht="15.75" thickBot="1" x14ac:dyDescent="0.3">
      <c r="A2645" s="577">
        <v>50</v>
      </c>
      <c r="B2645" s="73">
        <v>15</v>
      </c>
      <c r="C2645" s="5" t="s">
        <v>61</v>
      </c>
      <c r="D2645" s="5" t="s">
        <v>1352</v>
      </c>
      <c r="E2645" s="70" t="s">
        <v>14</v>
      </c>
      <c r="F2645" s="71">
        <v>4</v>
      </c>
      <c r="G2645" s="71">
        <v>2.4E-2</v>
      </c>
      <c r="H2645" s="71">
        <v>1.7000000000000001E-2</v>
      </c>
      <c r="I2645" s="71">
        <v>7.2000000000000008E-2</v>
      </c>
      <c r="J2645" s="71">
        <v>0</v>
      </c>
      <c r="K2645" s="71">
        <v>8.7000000000000008E-2</v>
      </c>
      <c r="L2645" s="71">
        <v>2.2666666666666668E-2</v>
      </c>
      <c r="M2645" s="72">
        <v>0.22266666666666668</v>
      </c>
      <c r="N2645" s="23">
        <v>-0.44433333333333336</v>
      </c>
      <c r="O2645" s="16">
        <v>4.4066666666666663</v>
      </c>
      <c r="P2645" s="15">
        <v>90</v>
      </c>
      <c r="Q2645" s="15">
        <f>IFERROR(Table37[[#This Row],[Total]]/Table37[[#This Row],[Mins]]*Table37[[#This Row],[Adj mins]],0)</f>
        <v>4.5476550680786696</v>
      </c>
      <c r="R2645" s="15">
        <v>1.1000000000000001</v>
      </c>
      <c r="S2645" s="16">
        <v>32</v>
      </c>
      <c r="T2645" s="17">
        <v>1.2E-2</v>
      </c>
      <c r="U2645" s="16">
        <v>3</v>
      </c>
      <c r="V2645" s="71">
        <v>1</v>
      </c>
      <c r="W2645" s="401" t="str">
        <f>IF(ISNA(MATCH($D2645,'My Squad'!$C$2:$C$16,0)),"","Yes")</f>
        <v/>
      </c>
    </row>
    <row r="2646" spans="1:23" ht="15.75" thickBot="1" x14ac:dyDescent="0.3">
      <c r="A2646" s="577">
        <v>45</v>
      </c>
      <c r="B2646" s="73">
        <v>15</v>
      </c>
      <c r="C2646" s="5" t="s">
        <v>61</v>
      </c>
      <c r="D2646" s="5" t="s">
        <v>606</v>
      </c>
      <c r="E2646" s="70" t="s">
        <v>14</v>
      </c>
      <c r="F2646" s="71">
        <v>4.8</v>
      </c>
      <c r="G2646" s="71">
        <v>9.4E-2</v>
      </c>
      <c r="H2646" s="71">
        <v>6.4000000000000001E-2</v>
      </c>
      <c r="I2646" s="71">
        <v>0.28033333333333332</v>
      </c>
      <c r="J2646" s="71">
        <v>0</v>
      </c>
      <c r="K2646" s="71">
        <v>0.35133333333333333</v>
      </c>
      <c r="L2646" s="71">
        <v>7.9000000000000001E-2</v>
      </c>
      <c r="M2646" s="72">
        <v>0.8686666666666667</v>
      </c>
      <c r="N2646" s="23">
        <v>-0.23569444444444446</v>
      </c>
      <c r="O2646" s="16">
        <v>18.038666666666668</v>
      </c>
      <c r="P2646" s="15">
        <v>90</v>
      </c>
      <c r="Q2646" s="15">
        <f>IFERROR(Table37[[#This Row],[Total]]/Table37[[#This Row],[Mins]]*Table37[[#This Row],[Adj mins]],0)</f>
        <v>4.3340232094020257</v>
      </c>
      <c r="R2646" s="15">
        <v>1.6</v>
      </c>
      <c r="S2646" s="16">
        <v>18</v>
      </c>
      <c r="T2646" s="17">
        <v>1.8000000000000002E-2</v>
      </c>
      <c r="U2646" s="16">
        <v>8</v>
      </c>
      <c r="V2646" s="71">
        <v>1</v>
      </c>
      <c r="W2646" s="401" t="str">
        <f>IF(ISNA(MATCH($D2646,'My Squad'!$C$2:$C$16,0)),"","Yes")</f>
        <v/>
      </c>
    </row>
    <row r="2647" spans="1:23" ht="15.75" thickBot="1" x14ac:dyDescent="0.3">
      <c r="A2647" s="577">
        <v>35</v>
      </c>
      <c r="B2647" s="73">
        <v>15</v>
      </c>
      <c r="C2647" s="5" t="s">
        <v>61</v>
      </c>
      <c r="D2647" s="5" t="s">
        <v>197</v>
      </c>
      <c r="E2647" s="70" t="s">
        <v>14</v>
      </c>
      <c r="F2647" s="71">
        <v>4.5</v>
      </c>
      <c r="G2647" s="71">
        <v>5.3999999999999999E-2</v>
      </c>
      <c r="H2647" s="71">
        <v>1.4999999999999999E-2</v>
      </c>
      <c r="I2647" s="71">
        <v>0.10866666666666666</v>
      </c>
      <c r="J2647" s="71">
        <v>0</v>
      </c>
      <c r="K2647" s="71">
        <v>0.14599999999999999</v>
      </c>
      <c r="L2647" s="71">
        <v>2.5333333333333333E-2</v>
      </c>
      <c r="M2647" s="72">
        <v>0.34899999999999998</v>
      </c>
      <c r="N2647" s="23">
        <v>-0.36688888888888888</v>
      </c>
      <c r="O2647" s="16">
        <v>7.3360000000000003</v>
      </c>
      <c r="P2647" s="15">
        <v>90</v>
      </c>
      <c r="Q2647" s="15">
        <f>IFERROR(Table37[[#This Row],[Total]]/Table37[[#This Row],[Mins]]*Table37[[#This Row],[Adj mins]],0)</f>
        <v>4.2816248636859324</v>
      </c>
      <c r="R2647" s="15">
        <v>3.9</v>
      </c>
      <c r="S2647" s="16">
        <v>87</v>
      </c>
      <c r="T2647" s="17">
        <v>5.0000000000000001E-3</v>
      </c>
      <c r="U2647" s="16">
        <v>11</v>
      </c>
      <c r="V2647" s="71">
        <v>2.8</v>
      </c>
      <c r="W2647" s="401" t="str">
        <f>IF(ISNA(MATCH($D2647,'My Squad'!$C$2:$C$16,0)),"","Yes")</f>
        <v/>
      </c>
    </row>
    <row r="2648" spans="1:23" ht="15.75" thickBot="1" x14ac:dyDescent="0.3">
      <c r="A2648" s="577">
        <v>44</v>
      </c>
      <c r="B2648" s="73">
        <v>15</v>
      </c>
      <c r="C2648" s="5" t="s">
        <v>61</v>
      </c>
      <c r="D2648" s="5" t="s">
        <v>156</v>
      </c>
      <c r="E2648" s="70" t="s">
        <v>14</v>
      </c>
      <c r="F2648" s="71">
        <v>4.5</v>
      </c>
      <c r="G2648" s="71">
        <v>0.47</v>
      </c>
      <c r="H2648" s="71">
        <v>0.13500000000000001</v>
      </c>
      <c r="I2648" s="71">
        <v>1.2913333333333334</v>
      </c>
      <c r="J2648" s="71">
        <v>0</v>
      </c>
      <c r="K2648" s="71">
        <v>1.7196666666666667</v>
      </c>
      <c r="L2648" s="71">
        <v>0.45700000000000002</v>
      </c>
      <c r="M2648" s="72">
        <v>4.0730000000000004</v>
      </c>
      <c r="N2648" s="23">
        <v>0.46066666666666678</v>
      </c>
      <c r="O2648" s="16">
        <v>84.691666666666663</v>
      </c>
      <c r="P2648" s="15">
        <v>90</v>
      </c>
      <c r="Q2648" s="15">
        <f>IFERROR(Table37[[#This Row],[Total]]/Table37[[#This Row],[Mins]]*Table37[[#This Row],[Adj mins]],0)</f>
        <v>4.3282888910754709</v>
      </c>
      <c r="R2648" s="15">
        <v>7.1</v>
      </c>
      <c r="S2648" s="16">
        <v>80</v>
      </c>
      <c r="T2648" s="17">
        <v>0.115</v>
      </c>
      <c r="U2648" s="16">
        <v>19</v>
      </c>
      <c r="V2648" s="71">
        <v>2.4</v>
      </c>
      <c r="W2648" s="401" t="str">
        <f>IF(ISNA(MATCH($D2648,'My Squad'!$C$2:$C$16,0)),"","Yes")</f>
        <v>Yes</v>
      </c>
    </row>
    <row r="2649" spans="1:23" ht="15.75" thickBot="1" x14ac:dyDescent="0.3">
      <c r="A2649" s="577">
        <v>40</v>
      </c>
      <c r="B2649" s="73">
        <v>15</v>
      </c>
      <c r="C2649" s="5" t="s">
        <v>61</v>
      </c>
      <c r="D2649" s="5" t="s">
        <v>295</v>
      </c>
      <c r="E2649" s="70" t="s">
        <v>14</v>
      </c>
      <c r="F2649" s="71">
        <v>4</v>
      </c>
      <c r="G2649" s="71">
        <v>0</v>
      </c>
      <c r="H2649" s="71">
        <v>3.0000000000000001E-3</v>
      </c>
      <c r="I2649" s="71">
        <v>2.3333333333333331E-3</v>
      </c>
      <c r="J2649" s="71">
        <v>0</v>
      </c>
      <c r="K2649" s="71">
        <v>8.0000000000000002E-3</v>
      </c>
      <c r="L2649" s="71">
        <v>1.3333333333333333E-3</v>
      </c>
      <c r="M2649" s="72">
        <v>1.4666666666666666E-2</v>
      </c>
      <c r="N2649" s="23">
        <v>-0.49633333333333335</v>
      </c>
      <c r="O2649" s="16">
        <v>0.39</v>
      </c>
      <c r="P2649" s="15">
        <v>90</v>
      </c>
      <c r="Q2649" s="15">
        <f>IFERROR(Table37[[#This Row],[Total]]/Table37[[#This Row],[Mins]]*Table37[[#This Row],[Adj mins]],0)</f>
        <v>3.3846153846153846</v>
      </c>
      <c r="R2649" s="15">
        <v>0</v>
      </c>
      <c r="S2649" s="16" t="s">
        <v>374</v>
      </c>
      <c r="T2649" s="17">
        <v>6.0000000000000001E-3</v>
      </c>
      <c r="U2649" s="16">
        <v>0</v>
      </c>
      <c r="V2649" s="71">
        <v>0</v>
      </c>
      <c r="W2649" s="401" t="str">
        <f>IF(ISNA(MATCH($D2649,'My Squad'!$C$2:$C$16,0)),"","Yes")</f>
        <v/>
      </c>
    </row>
    <row r="2650" spans="1:23" ht="15.75" thickBot="1" x14ac:dyDescent="0.3">
      <c r="A2650" s="577">
        <v>36</v>
      </c>
      <c r="B2650" s="73">
        <v>15</v>
      </c>
      <c r="C2650" s="5" t="s">
        <v>61</v>
      </c>
      <c r="D2650" s="5" t="s">
        <v>165</v>
      </c>
      <c r="E2650" s="70" t="s">
        <v>14</v>
      </c>
      <c r="F2650" s="71">
        <v>4.7</v>
      </c>
      <c r="G2650" s="71">
        <v>0.23799999999999999</v>
      </c>
      <c r="H2650" s="71">
        <v>0.64</v>
      </c>
      <c r="I2650" s="71">
        <v>1.0626666666666666</v>
      </c>
      <c r="J2650" s="71">
        <v>0</v>
      </c>
      <c r="K2650" s="71">
        <v>1.3476666666666666</v>
      </c>
      <c r="L2650" s="71">
        <v>0.35866666666666669</v>
      </c>
      <c r="M2650" s="72">
        <v>3.6469999999999998</v>
      </c>
      <c r="N2650" s="23">
        <v>0.35042553191489356</v>
      </c>
      <c r="O2650" s="16">
        <v>70.710333333333338</v>
      </c>
      <c r="P2650" s="15">
        <v>90</v>
      </c>
      <c r="Q2650" s="15">
        <f>IFERROR(Table37[[#This Row],[Total]]/Table37[[#This Row],[Mins]]*Table37[[#This Row],[Adj mins]],0)</f>
        <v>4.6418958096647822</v>
      </c>
      <c r="R2650" s="15">
        <v>7.5</v>
      </c>
      <c r="S2650" s="16">
        <v>75</v>
      </c>
      <c r="T2650" s="17">
        <v>8.8000000000000009E-2</v>
      </c>
      <c r="U2650" s="16">
        <v>35</v>
      </c>
      <c r="V2650" s="71">
        <v>3.9</v>
      </c>
      <c r="W2650" s="401" t="str">
        <f>IF(ISNA(MATCH($D2650,'My Squad'!$C$2:$C$16,0)),"","Yes")</f>
        <v/>
      </c>
    </row>
    <row r="2651" spans="1:23" ht="15.75" thickBot="1" x14ac:dyDescent="0.3">
      <c r="A2651" s="577">
        <v>32</v>
      </c>
      <c r="B2651" s="73">
        <v>15</v>
      </c>
      <c r="C2651" s="5" t="s">
        <v>61</v>
      </c>
      <c r="D2651" s="5" t="s">
        <v>220</v>
      </c>
      <c r="E2651" s="70" t="s">
        <v>14</v>
      </c>
      <c r="F2651" s="71">
        <v>4.4000000000000004</v>
      </c>
      <c r="G2651" s="71">
        <v>0.216</v>
      </c>
      <c r="H2651" s="71">
        <v>0.23400000000000001</v>
      </c>
      <c r="I2651" s="71">
        <v>0.97033333333333327</v>
      </c>
      <c r="J2651" s="71">
        <v>0</v>
      </c>
      <c r="K2651" s="71">
        <v>1.2043333333333335</v>
      </c>
      <c r="L2651" s="71">
        <v>0.17633333333333334</v>
      </c>
      <c r="M2651" s="72">
        <v>2.8010000000000002</v>
      </c>
      <c r="N2651" s="23">
        <v>0.18204545454545457</v>
      </c>
      <c r="O2651" s="16">
        <v>62.817999999999998</v>
      </c>
      <c r="P2651" s="15">
        <v>90</v>
      </c>
      <c r="Q2651" s="15">
        <f>IFERROR(Table37[[#This Row],[Total]]/Table37[[#This Row],[Mins]]*Table37[[#This Row],[Adj mins]],0)</f>
        <v>4.0130217453596106</v>
      </c>
      <c r="R2651" s="15">
        <v>4.0999999999999996</v>
      </c>
      <c r="S2651" s="16">
        <v>73</v>
      </c>
      <c r="T2651" s="17">
        <v>1.3000000000000001E-2</v>
      </c>
      <c r="U2651" s="16">
        <v>12</v>
      </c>
      <c r="V2651" s="71">
        <v>2.4</v>
      </c>
      <c r="W2651" s="401" t="str">
        <f>IF(ISNA(MATCH($D2651,'My Squad'!$C$2:$C$16,0)),"","Yes")</f>
        <v/>
      </c>
    </row>
    <row r="2652" spans="1:23" ht="15.75" thickBot="1" x14ac:dyDescent="0.3">
      <c r="A2652" s="577">
        <v>52</v>
      </c>
      <c r="B2652" s="73">
        <v>15</v>
      </c>
      <c r="C2652" s="5" t="s">
        <v>61</v>
      </c>
      <c r="D2652" s="5" t="s">
        <v>161</v>
      </c>
      <c r="E2652" s="70" t="s">
        <v>14</v>
      </c>
      <c r="F2652" s="71">
        <v>4.5</v>
      </c>
      <c r="G2652" s="71">
        <v>0.246</v>
      </c>
      <c r="H2652" s="71">
        <v>0.112</v>
      </c>
      <c r="I2652" s="71">
        <v>1.27</v>
      </c>
      <c r="J2652" s="71">
        <v>0</v>
      </c>
      <c r="K2652" s="71">
        <v>1.7973333333333334</v>
      </c>
      <c r="L2652" s="71">
        <v>0.19</v>
      </c>
      <c r="M2652" s="72">
        <v>3.6153333333333335</v>
      </c>
      <c r="N2652" s="23">
        <v>0.35896296296296298</v>
      </c>
      <c r="O2652" s="16">
        <v>84.26433333333334</v>
      </c>
      <c r="P2652" s="15">
        <v>90</v>
      </c>
      <c r="Q2652" s="15">
        <f>IFERROR(Table37[[#This Row],[Total]]/Table37[[#This Row],[Mins]]*Table37[[#This Row],[Adj mins]],0)</f>
        <v>3.861420213376161</v>
      </c>
      <c r="R2652" s="15">
        <v>9</v>
      </c>
      <c r="S2652" s="16">
        <v>90</v>
      </c>
      <c r="T2652" s="17">
        <v>0.02</v>
      </c>
      <c r="U2652" s="16">
        <v>18</v>
      </c>
      <c r="V2652" s="71">
        <v>2</v>
      </c>
      <c r="W2652" s="401" t="str">
        <f>IF(ISNA(MATCH($D2652,'My Squad'!$C$2:$C$16,0)),"","Yes")</f>
        <v/>
      </c>
    </row>
    <row r="2653" spans="1:23" ht="15.75" thickBot="1" x14ac:dyDescent="0.3">
      <c r="A2653" s="577">
        <v>49</v>
      </c>
      <c r="B2653" s="73">
        <v>15</v>
      </c>
      <c r="C2653" s="5" t="s">
        <v>61</v>
      </c>
      <c r="D2653" s="5" t="s">
        <v>296</v>
      </c>
      <c r="E2653" s="70" t="s">
        <v>14</v>
      </c>
      <c r="F2653" s="71">
        <v>4.4000000000000004</v>
      </c>
      <c r="G2653" s="71">
        <v>3.2000000000000001E-2</v>
      </c>
      <c r="H2653" s="71">
        <v>1.9E-2</v>
      </c>
      <c r="I2653" s="71">
        <v>0.11766666666666667</v>
      </c>
      <c r="J2653" s="71">
        <v>0</v>
      </c>
      <c r="K2653" s="71">
        <v>0.15200000000000002</v>
      </c>
      <c r="L2653" s="71">
        <v>1.8333333333333333E-2</v>
      </c>
      <c r="M2653" s="72">
        <v>0.33900000000000002</v>
      </c>
      <c r="N2653" s="23">
        <v>-0.3775</v>
      </c>
      <c r="O2653" s="16">
        <v>7.9946666666666664</v>
      </c>
      <c r="P2653" s="15">
        <v>90</v>
      </c>
      <c r="Q2653" s="15">
        <f>IFERROR(Table37[[#This Row],[Total]]/Table37[[#This Row],[Mins]]*Table37[[#This Row],[Adj mins]],0)</f>
        <v>3.8162941961307544</v>
      </c>
      <c r="R2653" s="15">
        <v>0</v>
      </c>
      <c r="S2653" s="16">
        <v>0</v>
      </c>
      <c r="T2653" s="17">
        <v>1E-3</v>
      </c>
      <c r="U2653" s="16">
        <v>0</v>
      </c>
      <c r="V2653" s="71">
        <v>0</v>
      </c>
      <c r="W2653" s="401" t="str">
        <f>IF(ISNA(MATCH($D2653,'My Squad'!$C$2:$C$16,0)),"","Yes")</f>
        <v/>
      </c>
    </row>
    <row r="2654" spans="1:23" ht="15.75" thickBot="1" x14ac:dyDescent="0.3">
      <c r="A2654" s="577">
        <v>598</v>
      </c>
      <c r="B2654" s="73">
        <v>15</v>
      </c>
      <c r="C2654" s="5" t="s">
        <v>61</v>
      </c>
      <c r="D2654" s="5" t="s">
        <v>1495</v>
      </c>
      <c r="E2654" s="70" t="s">
        <v>14</v>
      </c>
      <c r="F2654" s="71">
        <v>4</v>
      </c>
      <c r="G2654" s="71">
        <v>7.0000000000000007E-2</v>
      </c>
      <c r="H2654" s="71">
        <v>7.1999999999999995E-2</v>
      </c>
      <c r="I2654" s="71">
        <v>0.23133333333333334</v>
      </c>
      <c r="J2654" s="71">
        <v>0</v>
      </c>
      <c r="K2654" s="71">
        <v>0.34966666666666668</v>
      </c>
      <c r="L2654" s="71">
        <v>4.9000000000000002E-2</v>
      </c>
      <c r="M2654" s="72">
        <v>0.77200000000000002</v>
      </c>
      <c r="N2654" s="23">
        <v>-0.307</v>
      </c>
      <c r="O2654" s="16">
        <v>17.446666666666665</v>
      </c>
      <c r="P2654" s="15">
        <v>90</v>
      </c>
      <c r="Q2654" s="15">
        <f>IFERROR(Table37[[#This Row],[Total]]/Table37[[#This Row],[Mins]]*Table37[[#This Row],[Adj mins]],0)</f>
        <v>3.9824226213221254</v>
      </c>
      <c r="R2654" s="15">
        <v>1.9</v>
      </c>
      <c r="S2654" s="16">
        <v>84</v>
      </c>
      <c r="T2654" s="17">
        <v>4.0000000000000001E-3</v>
      </c>
      <c r="U2654" s="16">
        <v>2</v>
      </c>
      <c r="V2654" s="71">
        <v>1</v>
      </c>
      <c r="W2654" s="401" t="str">
        <f>IF(ISNA(MATCH($D2654,'My Squad'!$C$2:$C$16,0)),"","Yes")</f>
        <v/>
      </c>
    </row>
    <row r="2655" spans="1:23" ht="15.75" thickBot="1" x14ac:dyDescent="0.3">
      <c r="A2655" s="577">
        <v>42</v>
      </c>
      <c r="B2655" s="73">
        <v>15</v>
      </c>
      <c r="C2655" s="5" t="s">
        <v>61</v>
      </c>
      <c r="D2655" s="5" t="s">
        <v>191</v>
      </c>
      <c r="E2655" s="70" t="s">
        <v>13</v>
      </c>
      <c r="F2655" s="71">
        <v>5</v>
      </c>
      <c r="G2655" s="71">
        <v>1.6666666666666668E-3</v>
      </c>
      <c r="H2655" s="71">
        <v>1.2999999999999999E-2</v>
      </c>
      <c r="I2655" s="71">
        <v>8.6666666666666663E-3</v>
      </c>
      <c r="J2655" s="71">
        <v>0</v>
      </c>
      <c r="K2655" s="71">
        <v>4.6666666666666669E-2</v>
      </c>
      <c r="L2655" s="71">
        <v>3.3333333333333332E-4</v>
      </c>
      <c r="M2655" s="72">
        <v>7.0333333333333331E-2</v>
      </c>
      <c r="N2655" s="23">
        <v>-0.38593333333333335</v>
      </c>
      <c r="O2655" s="16">
        <v>2.3903333333333334</v>
      </c>
      <c r="P2655" s="15">
        <v>90</v>
      </c>
      <c r="Q2655" s="15">
        <f>IFERROR(Table37[[#This Row],[Total]]/Table37[[#This Row],[Mins]]*Table37[[#This Row],[Adj mins]],0)</f>
        <v>2.6481662250732114</v>
      </c>
      <c r="R2655" s="15">
        <v>0.1</v>
      </c>
      <c r="S2655" s="16">
        <v>9</v>
      </c>
      <c r="T2655" s="17">
        <v>0</v>
      </c>
      <c r="U2655" s="16">
        <v>1</v>
      </c>
      <c r="V2655" s="71">
        <v>1</v>
      </c>
      <c r="W2655" s="401" t="str">
        <f>IF(ISNA(MATCH($D2655,'My Squad'!$C$2:$C$16,0)),"","Yes")</f>
        <v/>
      </c>
    </row>
    <row r="2656" spans="1:23" ht="15.75" thickBot="1" x14ac:dyDescent="0.3">
      <c r="A2656" s="577">
        <v>233</v>
      </c>
      <c r="B2656" s="73">
        <v>15</v>
      </c>
      <c r="C2656" s="5" t="s">
        <v>61</v>
      </c>
      <c r="D2656" s="5" t="s">
        <v>185</v>
      </c>
      <c r="E2656" s="70" t="s">
        <v>13</v>
      </c>
      <c r="F2656" s="71">
        <v>5</v>
      </c>
      <c r="G2656" s="71">
        <v>0.95833333333333337</v>
      </c>
      <c r="H2656" s="71">
        <v>0.253</v>
      </c>
      <c r="I2656" s="71">
        <v>0.32500000000000001</v>
      </c>
      <c r="J2656" s="71">
        <v>0</v>
      </c>
      <c r="K2656" s="71">
        <v>1.3836666666666668</v>
      </c>
      <c r="L2656" s="71">
        <v>0.30399999999999999</v>
      </c>
      <c r="M2656" s="72">
        <v>3.2240000000000002</v>
      </c>
      <c r="N2656" s="23">
        <v>0.24480000000000005</v>
      </c>
      <c r="O2656" s="16">
        <v>72.674333333333337</v>
      </c>
      <c r="P2656" s="15">
        <v>90</v>
      </c>
      <c r="Q2656" s="15">
        <f>IFERROR(Table37[[#This Row],[Total]]/Table37[[#This Row],[Mins]]*Table37[[#This Row],[Adj mins]],0)</f>
        <v>3.9926062846580406</v>
      </c>
      <c r="R2656" s="15">
        <v>6</v>
      </c>
      <c r="S2656" s="16">
        <v>68</v>
      </c>
      <c r="T2656" s="17">
        <v>6.4000000000000001E-2</v>
      </c>
      <c r="U2656" s="16">
        <v>27</v>
      </c>
      <c r="V2656" s="71">
        <v>3.4</v>
      </c>
      <c r="W2656" s="401" t="str">
        <f>IF(ISNA(MATCH($D2656,'My Squad'!$C$2:$C$16,0)),"","Yes")</f>
        <v/>
      </c>
    </row>
    <row r="2657" spans="1:23" ht="15.75" thickBot="1" x14ac:dyDescent="0.3">
      <c r="A2657" s="577">
        <v>31</v>
      </c>
      <c r="B2657" s="73">
        <v>15</v>
      </c>
      <c r="C2657" s="5" t="s">
        <v>61</v>
      </c>
      <c r="D2657" s="5" t="s">
        <v>297</v>
      </c>
      <c r="E2657" s="70" t="s">
        <v>13</v>
      </c>
      <c r="F2657" s="71">
        <v>5.3</v>
      </c>
      <c r="G2657" s="71">
        <v>1.6666666666666668E-3</v>
      </c>
      <c r="H2657" s="71">
        <v>7.0000000000000001E-3</v>
      </c>
      <c r="I2657" s="71">
        <v>2.3333333333333335E-3</v>
      </c>
      <c r="J2657" s="71">
        <v>0</v>
      </c>
      <c r="K2657" s="71">
        <v>1.0333333333333333E-2</v>
      </c>
      <c r="L2657" s="71">
        <v>1.6666666666666668E-3</v>
      </c>
      <c r="M2657" s="72">
        <v>2.3E-2</v>
      </c>
      <c r="N2657" s="23">
        <v>-0.37301886792452832</v>
      </c>
      <c r="O2657" s="16">
        <v>0.48</v>
      </c>
      <c r="P2657" s="15">
        <v>90</v>
      </c>
      <c r="Q2657" s="15">
        <f>IFERROR(Table37[[#This Row],[Total]]/Table37[[#This Row],[Mins]]*Table37[[#This Row],[Adj mins]],0)</f>
        <v>4.3125</v>
      </c>
      <c r="R2657" s="15">
        <v>0.3</v>
      </c>
      <c r="S2657" s="16">
        <v>6</v>
      </c>
      <c r="T2657" s="17">
        <v>1E-3</v>
      </c>
      <c r="U2657" s="16">
        <v>4</v>
      </c>
      <c r="V2657" s="71">
        <v>1</v>
      </c>
      <c r="W2657" s="401" t="str">
        <f>IF(ISNA(MATCH($D2657,'My Squad'!$C$2:$C$16,0)),"","Yes")</f>
        <v/>
      </c>
    </row>
    <row r="2658" spans="1:23" ht="15.75" thickBot="1" x14ac:dyDescent="0.3">
      <c r="A2658" s="577">
        <v>53</v>
      </c>
      <c r="B2658" s="73">
        <v>15</v>
      </c>
      <c r="C2658" s="5" t="s">
        <v>61</v>
      </c>
      <c r="D2658" s="5" t="s">
        <v>244</v>
      </c>
      <c r="E2658" s="70" t="s">
        <v>13</v>
      </c>
      <c r="F2658" s="71">
        <v>5.4</v>
      </c>
      <c r="G2658" s="71">
        <v>0.17833333333333334</v>
      </c>
      <c r="H2658" s="71">
        <v>0.16200000000000001</v>
      </c>
      <c r="I2658" s="71">
        <v>7.4666666666666673E-2</v>
      </c>
      <c r="J2658" s="71">
        <v>0</v>
      </c>
      <c r="K2658" s="71">
        <v>0.379</v>
      </c>
      <c r="L2658" s="71">
        <v>9.4E-2</v>
      </c>
      <c r="M2658" s="72">
        <v>0.88800000000000001</v>
      </c>
      <c r="N2658" s="23">
        <v>-0.20592592592592593</v>
      </c>
      <c r="O2658" s="16">
        <v>18.732666666666667</v>
      </c>
      <c r="P2658" s="15">
        <v>90</v>
      </c>
      <c r="Q2658" s="15">
        <f>IFERROR(Table37[[#This Row],[Total]]/Table37[[#This Row],[Mins]]*Table37[[#This Row],[Adj mins]],0)</f>
        <v>4.2663439980070459</v>
      </c>
      <c r="R2658" s="15">
        <v>5.7</v>
      </c>
      <c r="S2658" s="16">
        <v>64</v>
      </c>
      <c r="T2658" s="17">
        <v>3.0000000000000001E-3</v>
      </c>
      <c r="U2658" s="16">
        <v>19</v>
      </c>
      <c r="V2658" s="71">
        <v>2.4</v>
      </c>
      <c r="W2658" s="401" t="str">
        <f>IF(ISNA(MATCH($D2658,'My Squad'!$C$2:$C$16,0)),"","Yes")</f>
        <v/>
      </c>
    </row>
    <row r="2659" spans="1:23" ht="15.75" thickBot="1" x14ac:dyDescent="0.3">
      <c r="A2659" s="577">
        <v>48</v>
      </c>
      <c r="B2659" s="73">
        <v>15</v>
      </c>
      <c r="C2659" s="5" t="s">
        <v>61</v>
      </c>
      <c r="D2659" s="5" t="s">
        <v>154</v>
      </c>
      <c r="E2659" s="70" t="s">
        <v>13</v>
      </c>
      <c r="F2659" s="71">
        <v>5.2</v>
      </c>
      <c r="G2659" s="71">
        <v>0.64666666666666661</v>
      </c>
      <c r="H2659" s="71">
        <v>0.63500000000000001</v>
      </c>
      <c r="I2659" s="71">
        <v>0.35699999999999998</v>
      </c>
      <c r="J2659" s="71">
        <v>0</v>
      </c>
      <c r="K2659" s="71">
        <v>1.5486666666666666</v>
      </c>
      <c r="L2659" s="71">
        <v>0.28266666666666668</v>
      </c>
      <c r="M2659" s="72">
        <v>3.47</v>
      </c>
      <c r="N2659" s="23">
        <v>0.28269230769230774</v>
      </c>
      <c r="O2659" s="16">
        <v>79.617666666666665</v>
      </c>
      <c r="P2659" s="15">
        <v>90</v>
      </c>
      <c r="Q2659" s="15">
        <f>IFERROR(Table37[[#This Row],[Total]]/Table37[[#This Row],[Mins]]*Table37[[#This Row],[Adj mins]],0)</f>
        <v>3.9224962633921283</v>
      </c>
      <c r="R2659" s="15">
        <v>4.7</v>
      </c>
      <c r="S2659" s="16">
        <v>61</v>
      </c>
      <c r="T2659" s="17">
        <v>8.0000000000000002E-3</v>
      </c>
      <c r="U2659" s="16">
        <v>12</v>
      </c>
      <c r="V2659" s="71">
        <v>1.7</v>
      </c>
      <c r="W2659" s="401" t="str">
        <f>IF(ISNA(MATCH($D2659,'My Squad'!$C$2:$C$16,0)),"","Yes")</f>
        <v/>
      </c>
    </row>
    <row r="2660" spans="1:23" ht="15.75" thickBot="1" x14ac:dyDescent="0.3">
      <c r="A2660" s="577">
        <v>28</v>
      </c>
      <c r="B2660" s="73">
        <v>15</v>
      </c>
      <c r="C2660" s="5" t="s">
        <v>61</v>
      </c>
      <c r="D2660" s="5" t="s">
        <v>143</v>
      </c>
      <c r="E2660" s="70" t="s">
        <v>13</v>
      </c>
      <c r="F2660" s="71">
        <v>6.3</v>
      </c>
      <c r="G2660" s="71">
        <v>1.0333333333333334</v>
      </c>
      <c r="H2660" s="71">
        <v>0.90100000000000002</v>
      </c>
      <c r="I2660" s="71">
        <v>0.32733333333333331</v>
      </c>
      <c r="J2660" s="71">
        <v>0</v>
      </c>
      <c r="K2660" s="71">
        <v>1.4443333333333332</v>
      </c>
      <c r="L2660" s="71">
        <v>0.29599999999999999</v>
      </c>
      <c r="M2660" s="72">
        <v>4.0019999999999998</v>
      </c>
      <c r="N2660" s="23">
        <v>0.31777777777777777</v>
      </c>
      <c r="O2660" s="16">
        <v>73.063999999999993</v>
      </c>
      <c r="P2660" s="15">
        <v>90</v>
      </c>
      <c r="Q2660" s="15">
        <f>IFERROR(Table37[[#This Row],[Total]]/Table37[[#This Row],[Mins]]*Table37[[#This Row],[Adj mins]],0)</f>
        <v>4.9296507171794595</v>
      </c>
      <c r="R2660" s="15">
        <v>4.8</v>
      </c>
      <c r="S2660" s="16">
        <v>54</v>
      </c>
      <c r="T2660" s="17">
        <v>1.1000000000000001E-2</v>
      </c>
      <c r="U2660" s="16">
        <v>18</v>
      </c>
      <c r="V2660" s="71">
        <v>2.2000000000000002</v>
      </c>
      <c r="W2660" s="401" t="str">
        <f>IF(ISNA(MATCH($D2660,'My Squad'!$C$2:$C$16,0)),"","Yes")</f>
        <v/>
      </c>
    </row>
    <row r="2661" spans="1:23" ht="15.75" thickBot="1" x14ac:dyDescent="0.3">
      <c r="A2661" s="577">
        <v>29</v>
      </c>
      <c r="B2661" s="73">
        <v>15</v>
      </c>
      <c r="C2661" s="5" t="s">
        <v>61</v>
      </c>
      <c r="D2661" s="5" t="s">
        <v>186</v>
      </c>
      <c r="E2661" s="70" t="s">
        <v>13</v>
      </c>
      <c r="F2661" s="71">
        <v>5.2</v>
      </c>
      <c r="G2661" s="71">
        <v>0.35333333333333333</v>
      </c>
      <c r="H2661" s="71">
        <v>0.19600000000000001</v>
      </c>
      <c r="I2661" s="71">
        <v>0.10933333333333334</v>
      </c>
      <c r="J2661" s="71">
        <v>0</v>
      </c>
      <c r="K2661" s="71">
        <v>0.501</v>
      </c>
      <c r="L2661" s="71">
        <v>0.14866666666666667</v>
      </c>
      <c r="M2661" s="72">
        <v>1.3083333333333333</v>
      </c>
      <c r="N2661" s="23">
        <v>-0.13301282051282051</v>
      </c>
      <c r="O2661" s="16">
        <v>26.055333333333333</v>
      </c>
      <c r="P2661" s="15">
        <v>90</v>
      </c>
      <c r="Q2661" s="15">
        <f>IFERROR(Table37[[#This Row],[Total]]/Table37[[#This Row],[Mins]]*Table37[[#This Row],[Adj mins]],0)</f>
        <v>4.5192283089834451</v>
      </c>
      <c r="R2661" s="15">
        <v>3.1</v>
      </c>
      <c r="S2661" s="16">
        <v>35</v>
      </c>
      <c r="T2661" s="17">
        <v>4.0000000000000001E-3</v>
      </c>
      <c r="U2661" s="16">
        <v>15</v>
      </c>
      <c r="V2661" s="71">
        <v>1.9</v>
      </c>
      <c r="W2661" s="401" t="str">
        <f>IF(ISNA(MATCH($D2661,'My Squad'!$C$2:$C$16,0)),"","Yes")</f>
        <v/>
      </c>
    </row>
    <row r="2662" spans="1:23" ht="15.75" thickBot="1" x14ac:dyDescent="0.3">
      <c r="A2662" s="577">
        <v>54</v>
      </c>
      <c r="B2662" s="73">
        <v>15</v>
      </c>
      <c r="C2662" s="5" t="s">
        <v>61</v>
      </c>
      <c r="D2662" s="5" t="s">
        <v>542</v>
      </c>
      <c r="E2662" s="70" t="s">
        <v>13</v>
      </c>
      <c r="F2662" s="71">
        <v>5.4</v>
      </c>
      <c r="G2662" s="71">
        <v>1.425</v>
      </c>
      <c r="H2662" s="71">
        <v>0.77800000000000002</v>
      </c>
      <c r="I2662" s="71">
        <v>0.36199999999999999</v>
      </c>
      <c r="J2662" s="71">
        <v>0</v>
      </c>
      <c r="K2662" s="71">
        <v>1.51</v>
      </c>
      <c r="L2662" s="71">
        <v>0.32033333333333336</v>
      </c>
      <c r="M2662" s="72">
        <v>4.3953333333333333</v>
      </c>
      <c r="N2662" s="23">
        <v>0.44358024691358022</v>
      </c>
      <c r="O2662" s="16">
        <v>80.694000000000003</v>
      </c>
      <c r="P2662" s="15">
        <v>90</v>
      </c>
      <c r="Q2662" s="15">
        <f>IFERROR(Table37[[#This Row],[Total]]/Table37[[#This Row],[Mins]]*Table37[[#This Row],[Adj mins]],0)</f>
        <v>4.9022232136218298</v>
      </c>
      <c r="R2662" s="15">
        <v>8.1999999999999993</v>
      </c>
      <c r="S2662" s="16">
        <v>82</v>
      </c>
      <c r="T2662" s="17">
        <v>0.23199999999999998</v>
      </c>
      <c r="U2662" s="16">
        <v>35</v>
      </c>
      <c r="V2662" s="71">
        <v>3.9</v>
      </c>
      <c r="W2662" s="401" t="str">
        <f>IF(ISNA(MATCH($D2662,'My Squad'!$C$2:$C$16,0)),"","Yes")</f>
        <v/>
      </c>
    </row>
    <row r="2663" spans="1:23" ht="15.75" thickBot="1" x14ac:dyDescent="0.3">
      <c r="A2663" s="577">
        <v>57</v>
      </c>
      <c r="B2663" s="73">
        <v>15</v>
      </c>
      <c r="C2663" s="5" t="s">
        <v>61</v>
      </c>
      <c r="D2663" s="5" t="s">
        <v>188</v>
      </c>
      <c r="E2663" s="70" t="s">
        <v>13</v>
      </c>
      <c r="F2663" s="71">
        <v>5.5</v>
      </c>
      <c r="G2663" s="71">
        <v>0.90500000000000003</v>
      </c>
      <c r="H2663" s="71">
        <v>0.872</v>
      </c>
      <c r="I2663" s="71">
        <v>0.38033333333333336</v>
      </c>
      <c r="J2663" s="71">
        <v>0</v>
      </c>
      <c r="K2663" s="71">
        <v>1.6716666666666669</v>
      </c>
      <c r="L2663" s="71">
        <v>0.47433333333333333</v>
      </c>
      <c r="M2663" s="72">
        <v>4.3033333333333337</v>
      </c>
      <c r="N2663" s="23">
        <v>0.41878787878787888</v>
      </c>
      <c r="O2663" s="16">
        <v>84.707999999999998</v>
      </c>
      <c r="P2663" s="15">
        <v>90</v>
      </c>
      <c r="Q2663" s="15">
        <f>IFERROR(Table37[[#This Row],[Total]]/Table37[[#This Row],[Mins]]*Table37[[#This Row],[Adj mins]],0)</f>
        <v>4.572177362232611</v>
      </c>
      <c r="R2663" s="15">
        <v>8.9</v>
      </c>
      <c r="S2663" s="16">
        <v>89</v>
      </c>
      <c r="T2663" s="17">
        <v>1.6E-2</v>
      </c>
      <c r="U2663" s="16">
        <v>31</v>
      </c>
      <c r="V2663" s="71">
        <v>3.4</v>
      </c>
      <c r="W2663" s="401" t="str">
        <f>IF(ISNA(MATCH($D2663,'My Squad'!$C$2:$C$16,0)),"","Yes")</f>
        <v>Yes</v>
      </c>
    </row>
    <row r="2664" spans="1:23" ht="15.75" thickBot="1" x14ac:dyDescent="0.3">
      <c r="A2664" s="577">
        <v>569</v>
      </c>
      <c r="B2664" s="73">
        <v>15</v>
      </c>
      <c r="C2664" s="5" t="s">
        <v>61</v>
      </c>
      <c r="D2664" s="5" t="s">
        <v>1496</v>
      </c>
      <c r="E2664" s="70" t="s">
        <v>13</v>
      </c>
      <c r="F2664" s="71">
        <v>5.3</v>
      </c>
      <c r="G2664" s="71">
        <v>4.8333333333333332E-2</v>
      </c>
      <c r="H2664" s="71">
        <v>3.5999999999999997E-2</v>
      </c>
      <c r="I2664" s="71">
        <v>2.5999999999999999E-2</v>
      </c>
      <c r="J2664" s="71">
        <v>0</v>
      </c>
      <c r="K2664" s="71">
        <v>0.11833333333333335</v>
      </c>
      <c r="L2664" s="71">
        <v>0.02</v>
      </c>
      <c r="M2664" s="72">
        <v>0.24866666666666667</v>
      </c>
      <c r="N2664" s="23">
        <v>-0.33044025157232709</v>
      </c>
      <c r="O2664" s="16">
        <v>5.887666666666667</v>
      </c>
      <c r="P2664" s="15">
        <v>90</v>
      </c>
      <c r="Q2664" s="15">
        <f>IFERROR(Table37[[#This Row],[Total]]/Table37[[#This Row],[Mins]]*Table37[[#This Row],[Adj mins]],0)</f>
        <v>3.8011662797939194</v>
      </c>
      <c r="R2664" s="15">
        <v>1.8</v>
      </c>
      <c r="S2664" s="16">
        <v>33</v>
      </c>
      <c r="T2664" s="17">
        <v>0</v>
      </c>
      <c r="U2664" s="16">
        <v>3</v>
      </c>
      <c r="V2664" s="71">
        <v>0.6</v>
      </c>
      <c r="W2664" s="401" t="str">
        <f>IF(ISNA(MATCH($D2664,'My Squad'!$C$2:$C$16,0)),"","Yes")</f>
        <v/>
      </c>
    </row>
    <row r="2665" spans="1:23" ht="15.75" thickBot="1" x14ac:dyDescent="0.3">
      <c r="A2665" s="577">
        <v>38</v>
      </c>
      <c r="B2665" s="73">
        <v>15</v>
      </c>
      <c r="C2665" s="5" t="s">
        <v>61</v>
      </c>
      <c r="D2665" s="5" t="s">
        <v>282</v>
      </c>
      <c r="E2665" s="70" t="s">
        <v>15</v>
      </c>
      <c r="F2665" s="71">
        <v>6.1</v>
      </c>
      <c r="G2665" s="71">
        <v>0.39200000000000002</v>
      </c>
      <c r="H2665" s="71">
        <v>5.5E-2</v>
      </c>
      <c r="I2665" s="71">
        <v>0</v>
      </c>
      <c r="J2665" s="71">
        <v>0</v>
      </c>
      <c r="K2665" s="71">
        <v>0.17300000000000004</v>
      </c>
      <c r="L2665" s="71">
        <v>0.14000000000000001</v>
      </c>
      <c r="M2665" s="72">
        <v>0.76</v>
      </c>
      <c r="N2665" s="23">
        <v>-0.20327868852459016</v>
      </c>
      <c r="O2665" s="16">
        <v>11.571</v>
      </c>
      <c r="P2665" s="15">
        <v>90</v>
      </c>
      <c r="Q2665" s="15">
        <f>IFERROR(Table37[[#This Row],[Total]]/Table37[[#This Row],[Mins]]*Table37[[#This Row],[Adj mins]],0)</f>
        <v>5.9113300492610836</v>
      </c>
      <c r="R2665" s="15">
        <v>2.7</v>
      </c>
      <c r="S2665" s="16">
        <v>27</v>
      </c>
      <c r="T2665" s="17">
        <v>5.0999999999999997E-2</v>
      </c>
      <c r="U2665" s="16">
        <v>29</v>
      </c>
      <c r="V2665" s="71">
        <v>3.2</v>
      </c>
      <c r="W2665" s="401" t="str">
        <f>IF(ISNA(MATCH($D2665,'My Squad'!$C$2:$C$16,0)),"","Yes")</f>
        <v/>
      </c>
    </row>
    <row r="2666" spans="1:23" ht="15.75" thickBot="1" x14ac:dyDescent="0.3">
      <c r="A2666" s="577">
        <v>58</v>
      </c>
      <c r="B2666" s="73">
        <v>15</v>
      </c>
      <c r="C2666" s="5" t="s">
        <v>61</v>
      </c>
      <c r="D2666" s="5" t="s">
        <v>62</v>
      </c>
      <c r="E2666" s="70" t="s">
        <v>15</v>
      </c>
      <c r="F2666" s="71">
        <v>9.1</v>
      </c>
      <c r="G2666" s="71">
        <v>2.6240000000000001</v>
      </c>
      <c r="H2666" s="71">
        <v>0.51600000000000001</v>
      </c>
      <c r="I2666" s="71">
        <v>0</v>
      </c>
      <c r="J2666" s="71">
        <v>0</v>
      </c>
      <c r="K2666" s="71">
        <v>1.6679999999999999</v>
      </c>
      <c r="L2666" s="71">
        <v>1.1143333333333334</v>
      </c>
      <c r="M2666" s="72">
        <v>5.9223333333333334</v>
      </c>
      <c r="N2666" s="23">
        <v>0.43102564102564106</v>
      </c>
      <c r="O2666" s="16">
        <v>81.239999999999995</v>
      </c>
      <c r="P2666" s="15">
        <v>90</v>
      </c>
      <c r="Q2666" s="15">
        <f>IFERROR(Table37[[#This Row],[Total]]/Table37[[#This Row],[Mins]]*Table37[[#This Row],[Adj mins]],0)</f>
        <v>6.5609305760709011</v>
      </c>
      <c r="R2666" s="15">
        <v>7.6</v>
      </c>
      <c r="S2666" s="16">
        <v>76</v>
      </c>
      <c r="T2666" s="17">
        <v>0.28899999999999998</v>
      </c>
      <c r="U2666" s="16">
        <v>51</v>
      </c>
      <c r="V2666" s="71">
        <v>5.7</v>
      </c>
      <c r="W2666" s="401" t="str">
        <f>IF(ISNA(MATCH($D2666,'My Squad'!$C$2:$C$16,0)),"","Yes")</f>
        <v/>
      </c>
    </row>
    <row r="2667" spans="1:23" ht="15.75" thickBot="1" x14ac:dyDescent="0.3">
      <c r="A2667" s="577">
        <v>84</v>
      </c>
      <c r="B2667" s="73">
        <v>15</v>
      </c>
      <c r="C2667" s="5" t="s">
        <v>65</v>
      </c>
      <c r="D2667" s="5" t="s">
        <v>607</v>
      </c>
      <c r="E2667" s="70" t="s">
        <v>16</v>
      </c>
      <c r="F2667" s="71">
        <v>4.4000000000000004</v>
      </c>
      <c r="G2667" s="71">
        <v>0</v>
      </c>
      <c r="H2667" s="71">
        <v>0</v>
      </c>
      <c r="I2667" s="71">
        <v>5.3666666666666668E-2</v>
      </c>
      <c r="J2667" s="71">
        <v>3.6333333333333336E-2</v>
      </c>
      <c r="K2667" s="71">
        <v>9.7333333333333327E-2</v>
      </c>
      <c r="L2667" s="71">
        <v>1.8666666666666668E-2</v>
      </c>
      <c r="M2667" s="72">
        <v>0.20599999999999999</v>
      </c>
      <c r="N2667" s="23">
        <v>-0.40772727272727272</v>
      </c>
      <c r="O2667" s="16">
        <v>4.26</v>
      </c>
      <c r="P2667" s="15">
        <v>90</v>
      </c>
      <c r="Q2667" s="15">
        <f>IFERROR(Table37[[#This Row],[Total]]/Table37[[#This Row],[Mins]]*Table37[[#This Row],[Adj mins]],0)</f>
        <v>4.352112676056338</v>
      </c>
      <c r="R2667" s="15">
        <v>2</v>
      </c>
      <c r="S2667" s="16">
        <v>90</v>
      </c>
      <c r="T2667" s="17">
        <v>1E-3</v>
      </c>
      <c r="U2667" s="16">
        <v>7</v>
      </c>
      <c r="V2667" s="71">
        <v>3.5</v>
      </c>
      <c r="W2667" s="401" t="str">
        <f>IF(ISNA(MATCH($D2667,'My Squad'!$C$2:$C$16,0)),"","Yes")</f>
        <v/>
      </c>
    </row>
    <row r="2668" spans="1:23" ht="15.75" thickBot="1" x14ac:dyDescent="0.3">
      <c r="A2668" s="577">
        <v>152</v>
      </c>
      <c r="B2668" s="73">
        <v>15</v>
      </c>
      <c r="C2668" s="5" t="s">
        <v>65</v>
      </c>
      <c r="D2668" s="5" t="s">
        <v>1490</v>
      </c>
      <c r="E2668" s="70" t="s">
        <v>16</v>
      </c>
      <c r="F2668" s="71">
        <v>4.5</v>
      </c>
      <c r="G2668" s="71">
        <v>0</v>
      </c>
      <c r="H2668" s="71">
        <v>0</v>
      </c>
      <c r="I2668" s="71">
        <v>0.80866666666666664</v>
      </c>
      <c r="J2668" s="71">
        <v>0.92</v>
      </c>
      <c r="K2668" s="71">
        <v>1.9473333333333334</v>
      </c>
      <c r="L2668" s="71">
        <v>0.46766666666666667</v>
      </c>
      <c r="M2668" s="72">
        <v>4.1436666666666664</v>
      </c>
      <c r="N2668" s="23">
        <v>0.47637037037037033</v>
      </c>
      <c r="O2668" s="16">
        <v>85.63033333333334</v>
      </c>
      <c r="P2668" s="15">
        <v>90</v>
      </c>
      <c r="Q2668" s="15">
        <f>IFERROR(Table37[[#This Row],[Total]]/Table37[[#This Row],[Mins]]*Table37[[#This Row],[Adj mins]],0)</f>
        <v>4.3551155937732338</v>
      </c>
      <c r="R2668" s="15">
        <v>5</v>
      </c>
      <c r="S2668" s="16">
        <v>90</v>
      </c>
      <c r="T2668" s="17">
        <v>8.0000000000000002E-3</v>
      </c>
      <c r="U2668" s="16">
        <v>17</v>
      </c>
      <c r="V2668" s="71">
        <v>3.4</v>
      </c>
      <c r="W2668" s="401" t="str">
        <f>IF(ISNA(MATCH($D2668,'My Squad'!$C$2:$C$16,0)),"","Yes")</f>
        <v/>
      </c>
    </row>
    <row r="2669" spans="1:23" ht="15.75" thickBot="1" x14ac:dyDescent="0.3">
      <c r="A2669" s="577">
        <v>599</v>
      </c>
      <c r="B2669" s="73">
        <v>15</v>
      </c>
      <c r="C2669" s="5" t="s">
        <v>65</v>
      </c>
      <c r="D2669" s="5" t="s">
        <v>1497</v>
      </c>
      <c r="E2669" s="70" t="s">
        <v>16</v>
      </c>
      <c r="F2669" s="71">
        <v>4</v>
      </c>
      <c r="G2669" s="71">
        <v>0</v>
      </c>
      <c r="H2669" s="71">
        <v>0</v>
      </c>
      <c r="I2669" s="71">
        <v>2.6666666666666666E-3</v>
      </c>
      <c r="J2669" s="71">
        <v>3.3333333333333332E-4</v>
      </c>
      <c r="K2669" s="71">
        <v>1.3333333333333333E-3</v>
      </c>
      <c r="L2669" s="71">
        <v>1.3333333333333333E-3</v>
      </c>
      <c r="M2669" s="72">
        <v>5.6666666666666671E-3</v>
      </c>
      <c r="N2669" s="23">
        <v>-0.49858333333333332</v>
      </c>
      <c r="O2669" s="16">
        <v>0.06</v>
      </c>
      <c r="P2669" s="15">
        <v>90</v>
      </c>
      <c r="Q2669" s="15">
        <f>IFERROR(Table37[[#This Row],[Total]]/Table37[[#This Row],[Mins]]*Table37[[#This Row],[Adj mins]],0)</f>
        <v>8.5000000000000018</v>
      </c>
      <c r="R2669" s="15">
        <v>0</v>
      </c>
      <c r="S2669" s="16">
        <v>0</v>
      </c>
      <c r="T2669" s="17">
        <v>4.0000000000000001E-3</v>
      </c>
      <c r="U2669" s="16">
        <v>0</v>
      </c>
      <c r="V2669" s="71">
        <v>0</v>
      </c>
      <c r="W2669" s="401" t="str">
        <f>IF(ISNA(MATCH($D2669,'My Squad'!$C$2:$C$16,0)),"","Yes")</f>
        <v/>
      </c>
    </row>
    <row r="2670" spans="1:23" ht="15.75" thickBot="1" x14ac:dyDescent="0.3">
      <c r="A2670" s="577">
        <v>81</v>
      </c>
      <c r="B2670" s="73">
        <v>15</v>
      </c>
      <c r="C2670" s="5" t="s">
        <v>65</v>
      </c>
      <c r="D2670" s="5" t="s">
        <v>205</v>
      </c>
      <c r="E2670" s="70" t="s">
        <v>14</v>
      </c>
      <c r="F2670" s="71">
        <v>4.5</v>
      </c>
      <c r="G2670" s="71">
        <v>0</v>
      </c>
      <c r="H2670" s="71">
        <v>8.1000000000000003E-2</v>
      </c>
      <c r="I2670" s="71">
        <v>0.5033333333333333</v>
      </c>
      <c r="J2670" s="71">
        <v>0</v>
      </c>
      <c r="K2670" s="71">
        <v>1.0053333333333332</v>
      </c>
      <c r="L2670" s="71">
        <v>8.4000000000000005E-2</v>
      </c>
      <c r="M2670" s="72">
        <v>1.6736666666666666</v>
      </c>
      <c r="N2670" s="23">
        <v>-7.2518518518518524E-2</v>
      </c>
      <c r="O2670" s="16">
        <v>53.796333333333337</v>
      </c>
      <c r="P2670" s="15">
        <v>90</v>
      </c>
      <c r="Q2670" s="15">
        <f>IFERROR(Table37[[#This Row],[Total]]/Table37[[#This Row],[Mins]]*Table37[[#This Row],[Adj mins]],0)</f>
        <v>2.8000049569673271</v>
      </c>
      <c r="R2670" s="15">
        <v>4.8</v>
      </c>
      <c r="S2670" s="16">
        <v>48</v>
      </c>
      <c r="T2670" s="17">
        <v>2E-3</v>
      </c>
      <c r="U2670" s="16">
        <v>16</v>
      </c>
      <c r="V2670" s="71">
        <v>1.8</v>
      </c>
      <c r="W2670" s="401" t="str">
        <f>IF(ISNA(MATCH($D2670,'My Squad'!$C$2:$C$16,0)),"","Yes")</f>
        <v/>
      </c>
    </row>
    <row r="2671" spans="1:23" ht="15.75" thickBot="1" x14ac:dyDescent="0.3">
      <c r="A2671" s="577">
        <v>85</v>
      </c>
      <c r="B2671" s="73">
        <v>15</v>
      </c>
      <c r="C2671" s="5" t="s">
        <v>65</v>
      </c>
      <c r="D2671" s="5" t="s">
        <v>204</v>
      </c>
      <c r="E2671" s="70" t="s">
        <v>14</v>
      </c>
      <c r="F2671" s="71">
        <v>4.4000000000000004</v>
      </c>
      <c r="G2671" s="71">
        <v>0.20799999999999999</v>
      </c>
      <c r="H2671" s="71">
        <v>5.5E-2</v>
      </c>
      <c r="I2671" s="71">
        <v>0.82899999999999996</v>
      </c>
      <c r="J2671" s="71">
        <v>0</v>
      </c>
      <c r="K2671" s="71">
        <v>1.8006666666666669</v>
      </c>
      <c r="L2671" s="71">
        <v>0.15366666666666667</v>
      </c>
      <c r="M2671" s="72">
        <v>3.0463333333333331</v>
      </c>
      <c r="N2671" s="23">
        <v>0.23780303030303024</v>
      </c>
      <c r="O2671" s="16">
        <v>86.181333333333328</v>
      </c>
      <c r="P2671" s="15">
        <v>90</v>
      </c>
      <c r="Q2671" s="15">
        <f>IFERROR(Table37[[#This Row],[Total]]/Table37[[#This Row],[Mins]]*Table37[[#This Row],[Adj mins]],0)</f>
        <v>3.1813153660498794</v>
      </c>
      <c r="R2671" s="15">
        <v>9</v>
      </c>
      <c r="S2671" s="16">
        <v>90</v>
      </c>
      <c r="T2671" s="17">
        <v>4.0000000000000001E-3</v>
      </c>
      <c r="U2671" s="16">
        <v>20</v>
      </c>
      <c r="V2671" s="71">
        <v>2.2000000000000002</v>
      </c>
      <c r="W2671" s="401" t="str">
        <f>IF(ISNA(MATCH($D2671,'My Squad'!$C$2:$C$16,0)),"","Yes")</f>
        <v/>
      </c>
    </row>
    <row r="2672" spans="1:23" ht="15.75" thickBot="1" x14ac:dyDescent="0.3">
      <c r="A2672" s="577">
        <v>79</v>
      </c>
      <c r="B2672" s="73">
        <v>15</v>
      </c>
      <c r="C2672" s="5" t="s">
        <v>65</v>
      </c>
      <c r="D2672" s="5" t="s">
        <v>196</v>
      </c>
      <c r="E2672" s="70" t="s">
        <v>14</v>
      </c>
      <c r="F2672" s="71">
        <v>4.8</v>
      </c>
      <c r="G2672" s="71">
        <v>0.25600000000000001</v>
      </c>
      <c r="H2672" s="71">
        <v>0.249</v>
      </c>
      <c r="I2672" s="71">
        <v>0.82233333333333336</v>
      </c>
      <c r="J2672" s="71">
        <v>0</v>
      </c>
      <c r="K2672" s="71">
        <v>1.5476666666666665</v>
      </c>
      <c r="L2672" s="71">
        <v>0.28599999999999998</v>
      </c>
      <c r="M2672" s="72">
        <v>3.161</v>
      </c>
      <c r="N2672" s="23">
        <v>0.24187500000000001</v>
      </c>
      <c r="O2672" s="16">
        <v>85.24466666666666</v>
      </c>
      <c r="P2672" s="15">
        <v>90</v>
      </c>
      <c r="Q2672" s="15">
        <f>IFERROR(Table37[[#This Row],[Total]]/Table37[[#This Row],[Mins]]*Table37[[#This Row],[Adj mins]],0)</f>
        <v>3.337334887031056</v>
      </c>
      <c r="R2672" s="15">
        <v>6.8</v>
      </c>
      <c r="S2672" s="16">
        <v>88</v>
      </c>
      <c r="T2672" s="17">
        <v>6.0000000000000001E-3</v>
      </c>
      <c r="U2672" s="16">
        <v>17</v>
      </c>
      <c r="V2672" s="71">
        <v>2.4</v>
      </c>
      <c r="W2672" s="401" t="str">
        <f>IF(ISNA(MATCH($D2672,'My Squad'!$C$2:$C$16,0)),"","Yes")</f>
        <v/>
      </c>
    </row>
    <row r="2673" spans="1:23" ht="15.75" thickBot="1" x14ac:dyDescent="0.3">
      <c r="A2673" s="577">
        <v>59</v>
      </c>
      <c r="B2673" s="73">
        <v>15</v>
      </c>
      <c r="C2673" s="5" t="s">
        <v>65</v>
      </c>
      <c r="D2673" s="5" t="s">
        <v>300</v>
      </c>
      <c r="E2673" s="70" t="s">
        <v>14</v>
      </c>
      <c r="F2673" s="71">
        <v>4.3</v>
      </c>
      <c r="G2673" s="71">
        <v>0.02</v>
      </c>
      <c r="H2673" s="71">
        <v>0.03</v>
      </c>
      <c r="I2673" s="71">
        <v>0.10533333333333333</v>
      </c>
      <c r="J2673" s="71">
        <v>0</v>
      </c>
      <c r="K2673" s="71">
        <v>0.17833333333333334</v>
      </c>
      <c r="L2673" s="71">
        <v>2.2666666666666668E-2</v>
      </c>
      <c r="M2673" s="72">
        <v>0.35633333333333334</v>
      </c>
      <c r="N2673" s="23">
        <v>-0.38224806201550388</v>
      </c>
      <c r="O2673" s="16">
        <v>8.82</v>
      </c>
      <c r="P2673" s="15">
        <v>90</v>
      </c>
      <c r="Q2673" s="15">
        <f>IFERROR(Table37[[#This Row],[Total]]/Table37[[#This Row],[Mins]]*Table37[[#This Row],[Adj mins]],0)</f>
        <v>3.6360544217687076</v>
      </c>
      <c r="R2673" s="15">
        <v>0</v>
      </c>
      <c r="S2673" s="16">
        <v>0</v>
      </c>
      <c r="T2673" s="17">
        <v>2E-3</v>
      </c>
      <c r="U2673" s="16">
        <v>0</v>
      </c>
      <c r="V2673" s="71">
        <v>0</v>
      </c>
      <c r="W2673" s="401" t="str">
        <f>IF(ISNA(MATCH($D2673,'My Squad'!$C$2:$C$16,0)),"","Yes")</f>
        <v/>
      </c>
    </row>
    <row r="2674" spans="1:23" ht="15.75" thickBot="1" x14ac:dyDescent="0.3">
      <c r="A2674" s="577">
        <v>70</v>
      </c>
      <c r="B2674" s="73">
        <v>15</v>
      </c>
      <c r="C2674" s="5" t="s">
        <v>65</v>
      </c>
      <c r="D2674" s="5" t="s">
        <v>201</v>
      </c>
      <c r="E2674" s="70" t="s">
        <v>14</v>
      </c>
      <c r="F2674" s="71">
        <v>4.4000000000000004</v>
      </c>
      <c r="G2674" s="71">
        <v>0.05</v>
      </c>
      <c r="H2674" s="71">
        <v>0.22700000000000001</v>
      </c>
      <c r="I2674" s="71">
        <v>0.74500000000000011</v>
      </c>
      <c r="J2674" s="71">
        <v>0</v>
      </c>
      <c r="K2674" s="71">
        <v>1.5913333333333335</v>
      </c>
      <c r="L2674" s="71">
        <v>0.17899999999999999</v>
      </c>
      <c r="M2674" s="72">
        <v>2.7923333333333331</v>
      </c>
      <c r="N2674" s="23">
        <v>0.1800757575757575</v>
      </c>
      <c r="O2674" s="16">
        <v>80.358999999999995</v>
      </c>
      <c r="P2674" s="15">
        <v>90</v>
      </c>
      <c r="Q2674" s="15">
        <f>IFERROR(Table37[[#This Row],[Total]]/Table37[[#This Row],[Mins]]*Table37[[#This Row],[Adj mins]],0)</f>
        <v>3.127341057006682</v>
      </c>
      <c r="R2674" s="15">
        <v>8.3000000000000007</v>
      </c>
      <c r="S2674" s="16">
        <v>83</v>
      </c>
      <c r="T2674" s="17">
        <v>4.0000000000000001E-3</v>
      </c>
      <c r="U2674" s="16">
        <v>19</v>
      </c>
      <c r="V2674" s="71">
        <v>2.1</v>
      </c>
      <c r="W2674" s="401" t="str">
        <f>IF(ISNA(MATCH($D2674,'My Squad'!$C$2:$C$16,0)),"","Yes")</f>
        <v/>
      </c>
    </row>
    <row r="2675" spans="1:23" ht="15.75" thickBot="1" x14ac:dyDescent="0.3">
      <c r="A2675" s="577">
        <v>68</v>
      </c>
      <c r="B2675" s="73">
        <v>15</v>
      </c>
      <c r="C2675" s="5" t="s">
        <v>65</v>
      </c>
      <c r="D2675" s="5" t="s">
        <v>538</v>
      </c>
      <c r="E2675" s="70" t="s">
        <v>14</v>
      </c>
      <c r="F2675" s="71">
        <v>4</v>
      </c>
      <c r="G2675" s="71">
        <v>0</v>
      </c>
      <c r="H2675" s="71">
        <v>0</v>
      </c>
      <c r="I2675" s="71">
        <v>2E-3</v>
      </c>
      <c r="J2675" s="71">
        <v>0</v>
      </c>
      <c r="K2675" s="71">
        <v>6.0000000000000001E-3</v>
      </c>
      <c r="L2675" s="71">
        <v>3.3333333333333332E-4</v>
      </c>
      <c r="M2675" s="72">
        <v>8.3333333333333332E-3</v>
      </c>
      <c r="N2675" s="23">
        <v>-0.49791666666666667</v>
      </c>
      <c r="O2675" s="16">
        <v>0.3</v>
      </c>
      <c r="P2675" s="15">
        <v>90</v>
      </c>
      <c r="Q2675" s="15">
        <f>IFERROR(Table37[[#This Row],[Total]]/Table37[[#This Row],[Mins]]*Table37[[#This Row],[Adj mins]],0)</f>
        <v>2.5</v>
      </c>
      <c r="R2675" s="15">
        <v>0</v>
      </c>
      <c r="S2675" s="16">
        <v>0</v>
      </c>
      <c r="T2675" s="17">
        <v>4.0000000000000001E-3</v>
      </c>
      <c r="U2675" s="16">
        <v>0</v>
      </c>
      <c r="V2675" s="71">
        <v>0</v>
      </c>
      <c r="W2675" s="401" t="str">
        <f>IF(ISNA(MATCH($D2675,'My Squad'!$C$2:$C$16,0)),"","Yes")</f>
        <v/>
      </c>
    </row>
    <row r="2676" spans="1:23" ht="15.75" thickBot="1" x14ac:dyDescent="0.3">
      <c r="A2676" s="577">
        <v>592</v>
      </c>
      <c r="B2676" s="73">
        <v>15</v>
      </c>
      <c r="C2676" s="5" t="s">
        <v>65</v>
      </c>
      <c r="D2676" s="5" t="s">
        <v>1254</v>
      </c>
      <c r="E2676" s="70" t="s">
        <v>14</v>
      </c>
      <c r="F2676" s="71">
        <v>4.4000000000000004</v>
      </c>
      <c r="G2676" s="71">
        <v>0.11</v>
      </c>
      <c r="H2676" s="71">
        <v>0.11600000000000001</v>
      </c>
      <c r="I2676" s="71">
        <v>0.35299999999999998</v>
      </c>
      <c r="J2676" s="71">
        <v>0</v>
      </c>
      <c r="K2676" s="71">
        <v>0.71166666666666667</v>
      </c>
      <c r="L2676" s="71">
        <v>0.10133333333333333</v>
      </c>
      <c r="M2676" s="72">
        <v>1.3919999999999999</v>
      </c>
      <c r="N2676" s="23">
        <v>-0.13818181818181818</v>
      </c>
      <c r="O2676" s="16">
        <v>35.943666666666665</v>
      </c>
      <c r="P2676" s="15">
        <v>90</v>
      </c>
      <c r="Q2676" s="15">
        <f>IFERROR(Table37[[#This Row],[Total]]/Table37[[#This Row],[Mins]]*Table37[[#This Row],[Adj mins]],0)</f>
        <v>3.4854540901966966</v>
      </c>
      <c r="R2676" s="15">
        <v>3.9</v>
      </c>
      <c r="S2676" s="16">
        <v>50</v>
      </c>
      <c r="T2676" s="17">
        <v>2E-3</v>
      </c>
      <c r="U2676" s="16">
        <v>7</v>
      </c>
      <c r="V2676" s="71">
        <v>1</v>
      </c>
      <c r="W2676" s="401" t="str">
        <f>IF(ISNA(MATCH($D2676,'My Squad'!$C$2:$C$16,0)),"","Yes")</f>
        <v/>
      </c>
    </row>
    <row r="2677" spans="1:23" ht="15.75" thickBot="1" x14ac:dyDescent="0.3">
      <c r="A2677" s="577">
        <v>580</v>
      </c>
      <c r="B2677" s="73">
        <v>15</v>
      </c>
      <c r="C2677" s="5" t="s">
        <v>65</v>
      </c>
      <c r="D2677" s="5" t="s">
        <v>1498</v>
      </c>
      <c r="E2677" s="70" t="s">
        <v>14</v>
      </c>
      <c r="F2677" s="71">
        <v>4.3</v>
      </c>
      <c r="G2677" s="71">
        <v>1.7999999999999999E-2</v>
      </c>
      <c r="H2677" s="71">
        <v>2.1999999999999999E-2</v>
      </c>
      <c r="I2677" s="71">
        <v>7.1999999999999995E-2</v>
      </c>
      <c r="J2677" s="71">
        <v>0</v>
      </c>
      <c r="K2677" s="71">
        <v>0.15166666666666667</v>
      </c>
      <c r="L2677" s="71">
        <v>1.8333333333333333E-2</v>
      </c>
      <c r="M2677" s="72">
        <v>0.28199999999999997</v>
      </c>
      <c r="N2677" s="23">
        <v>-0.39953488372093027</v>
      </c>
      <c r="O2677" s="16">
        <v>7.504666666666667</v>
      </c>
      <c r="P2677" s="15">
        <v>90</v>
      </c>
      <c r="Q2677" s="15">
        <f>IFERROR(Table37[[#This Row],[Total]]/Table37[[#This Row],[Mins]]*Table37[[#This Row],[Adj mins]],0)</f>
        <v>3.3818957093364124</v>
      </c>
      <c r="R2677" s="15">
        <v>2.2000000000000002</v>
      </c>
      <c r="S2677" s="16">
        <v>65</v>
      </c>
      <c r="T2677" s="17">
        <v>1E-3</v>
      </c>
      <c r="U2677" s="16">
        <v>3</v>
      </c>
      <c r="V2677" s="71">
        <v>1</v>
      </c>
      <c r="W2677" s="401" t="str">
        <f>IF(ISNA(MATCH($D2677,'My Squad'!$C$2:$C$16,0)),"","Yes")</f>
        <v/>
      </c>
    </row>
    <row r="2678" spans="1:23" ht="15.75" thickBot="1" x14ac:dyDescent="0.3">
      <c r="A2678" s="577">
        <v>77</v>
      </c>
      <c r="B2678" s="73">
        <v>15</v>
      </c>
      <c r="C2678" s="5" t="s">
        <v>65</v>
      </c>
      <c r="D2678" s="5" t="s">
        <v>301</v>
      </c>
      <c r="E2678" s="70" t="s">
        <v>13</v>
      </c>
      <c r="F2678" s="71">
        <v>4.8</v>
      </c>
      <c r="G2678" s="71">
        <v>0</v>
      </c>
      <c r="H2678" s="71">
        <v>0</v>
      </c>
      <c r="I2678" s="71">
        <v>0</v>
      </c>
      <c r="J2678" s="71">
        <v>0</v>
      </c>
      <c r="K2678" s="71">
        <v>0</v>
      </c>
      <c r="L2678" s="71">
        <v>0</v>
      </c>
      <c r="M2678" s="72">
        <v>0</v>
      </c>
      <c r="N2678" s="23">
        <v>-0.41666666666666669</v>
      </c>
      <c r="O2678" s="16">
        <v>0</v>
      </c>
      <c r="P2678" s="15">
        <v>90</v>
      </c>
      <c r="Q2678" s="15">
        <f>IFERROR(Table37[[#This Row],[Total]]/Table37[[#This Row],[Mins]]*Table37[[#This Row],[Adj mins]],0)</f>
        <v>0</v>
      </c>
      <c r="R2678" s="15">
        <v>2.9</v>
      </c>
      <c r="S2678" s="16">
        <v>33</v>
      </c>
      <c r="T2678" s="17">
        <v>0</v>
      </c>
      <c r="U2678" s="16">
        <v>11</v>
      </c>
      <c r="V2678" s="71">
        <v>1.4</v>
      </c>
      <c r="W2678" s="401" t="str">
        <f>IF(ISNA(MATCH($D2678,'My Squad'!$C$2:$C$16,0)),"","Yes")</f>
        <v/>
      </c>
    </row>
    <row r="2679" spans="1:23" ht="15.75" thickBot="1" x14ac:dyDescent="0.3">
      <c r="A2679" s="577">
        <v>74</v>
      </c>
      <c r="B2679" s="73">
        <v>15</v>
      </c>
      <c r="C2679" s="5" t="s">
        <v>65</v>
      </c>
      <c r="D2679" s="5" t="s">
        <v>278</v>
      </c>
      <c r="E2679" s="70" t="s">
        <v>13</v>
      </c>
      <c r="F2679" s="71">
        <v>5</v>
      </c>
      <c r="G2679" s="71">
        <v>0.67</v>
      </c>
      <c r="H2679" s="71">
        <v>0.27200000000000002</v>
      </c>
      <c r="I2679" s="71">
        <v>0.11933333333333333</v>
      </c>
      <c r="J2679" s="71">
        <v>0</v>
      </c>
      <c r="K2679" s="71">
        <v>0.71200000000000008</v>
      </c>
      <c r="L2679" s="71">
        <v>0.19866666666666666</v>
      </c>
      <c r="M2679" s="72">
        <v>1.972</v>
      </c>
      <c r="N2679" s="23">
        <v>-5.6000000000000051E-3</v>
      </c>
      <c r="O2679" s="16">
        <v>34.605666666666664</v>
      </c>
      <c r="P2679" s="15">
        <v>90</v>
      </c>
      <c r="Q2679" s="15">
        <f>IFERROR(Table37[[#This Row],[Total]]/Table37[[#This Row],[Mins]]*Table37[[#This Row],[Adj mins]],0)</f>
        <v>5.1286398181415374</v>
      </c>
      <c r="R2679" s="15">
        <v>4.5999999999999996</v>
      </c>
      <c r="S2679" s="16">
        <v>52</v>
      </c>
      <c r="T2679" s="17">
        <v>0</v>
      </c>
      <c r="U2679" s="16">
        <v>22</v>
      </c>
      <c r="V2679" s="71">
        <v>2.8</v>
      </c>
      <c r="W2679" s="401" t="str">
        <f>IF(ISNA(MATCH($D2679,'My Squad'!$C$2:$C$16,0)),"","Yes")</f>
        <v/>
      </c>
    </row>
    <row r="2680" spans="1:23" ht="15.75" thickBot="1" x14ac:dyDescent="0.3">
      <c r="A2680" s="577">
        <v>62</v>
      </c>
      <c r="B2680" s="73">
        <v>15</v>
      </c>
      <c r="C2680" s="5" t="s">
        <v>65</v>
      </c>
      <c r="D2680" s="5" t="s">
        <v>608</v>
      </c>
      <c r="E2680" s="70" t="s">
        <v>13</v>
      </c>
      <c r="F2680" s="71">
        <v>4.9000000000000004</v>
      </c>
      <c r="G2680" s="71">
        <v>8.3333333333333332E-3</v>
      </c>
      <c r="H2680" s="71">
        <v>0</v>
      </c>
      <c r="I2680" s="71">
        <v>3.3333333333333332E-4</v>
      </c>
      <c r="J2680" s="71">
        <v>0</v>
      </c>
      <c r="K2680" s="71">
        <v>3.666666666666667E-3</v>
      </c>
      <c r="L2680" s="71">
        <v>1.6666666666666668E-3</v>
      </c>
      <c r="M2680" s="72">
        <v>1.4E-2</v>
      </c>
      <c r="N2680" s="23">
        <v>-0.40530612244897957</v>
      </c>
      <c r="O2680" s="16">
        <v>0.21</v>
      </c>
      <c r="P2680" s="15">
        <v>90</v>
      </c>
      <c r="Q2680" s="15">
        <f>IFERROR(Table37[[#This Row],[Total]]/Table37[[#This Row],[Mins]]*Table37[[#This Row],[Adj mins]],0)</f>
        <v>6</v>
      </c>
      <c r="R2680" s="15">
        <v>0.2</v>
      </c>
      <c r="S2680" s="16">
        <v>10</v>
      </c>
      <c r="T2680" s="17">
        <v>0</v>
      </c>
      <c r="U2680" s="16">
        <v>2</v>
      </c>
      <c r="V2680" s="71">
        <v>1</v>
      </c>
      <c r="W2680" s="401" t="str">
        <f>IF(ISNA(MATCH($D2680,'My Squad'!$C$2:$C$16,0)),"","Yes")</f>
        <v/>
      </c>
    </row>
    <row r="2681" spans="1:23" ht="15.75" thickBot="1" x14ac:dyDescent="0.3">
      <c r="A2681" s="577">
        <v>71</v>
      </c>
      <c r="B2681" s="73">
        <v>15</v>
      </c>
      <c r="C2681" s="5" t="s">
        <v>65</v>
      </c>
      <c r="D2681" s="5" t="s">
        <v>200</v>
      </c>
      <c r="E2681" s="70" t="s">
        <v>13</v>
      </c>
      <c r="F2681" s="71">
        <v>5.3</v>
      </c>
      <c r="G2681" s="71">
        <v>1.1566666666666667</v>
      </c>
      <c r="H2681" s="71">
        <v>0.315</v>
      </c>
      <c r="I2681" s="71">
        <v>0.22733333333333333</v>
      </c>
      <c r="J2681" s="71">
        <v>0</v>
      </c>
      <c r="K2681" s="71">
        <v>1.1846666666666668</v>
      </c>
      <c r="L2681" s="71">
        <v>0.19833333333333333</v>
      </c>
      <c r="M2681" s="72">
        <v>3.0819999999999999</v>
      </c>
      <c r="N2681" s="23">
        <v>0.20415094339622639</v>
      </c>
      <c r="O2681" s="16">
        <v>65.796999999999997</v>
      </c>
      <c r="P2681" s="15">
        <v>90</v>
      </c>
      <c r="Q2681" s="15">
        <f>IFERROR(Table37[[#This Row],[Total]]/Table37[[#This Row],[Mins]]*Table37[[#This Row],[Adj mins]],0)</f>
        <v>4.2156937246379016</v>
      </c>
      <c r="R2681" s="15">
        <v>5.3</v>
      </c>
      <c r="S2681" s="16">
        <v>53</v>
      </c>
      <c r="T2681" s="17">
        <v>3.0000000000000001E-3</v>
      </c>
      <c r="U2681" s="16">
        <v>25</v>
      </c>
      <c r="V2681" s="71">
        <v>2.8</v>
      </c>
      <c r="W2681" s="401" t="str">
        <f>IF(ISNA(MATCH($D2681,'My Squad'!$C$2:$C$16,0)),"","Yes")</f>
        <v/>
      </c>
    </row>
    <row r="2682" spans="1:23" ht="15.75" thickBot="1" x14ac:dyDescent="0.3">
      <c r="A2682" s="577">
        <v>64</v>
      </c>
      <c r="B2682" s="73">
        <v>15</v>
      </c>
      <c r="C2682" s="5" t="s">
        <v>65</v>
      </c>
      <c r="D2682" s="5" t="s">
        <v>181</v>
      </c>
      <c r="E2682" s="70" t="s">
        <v>13</v>
      </c>
      <c r="F2682" s="71">
        <v>5</v>
      </c>
      <c r="G2682" s="71">
        <v>0.14166666666666666</v>
      </c>
      <c r="H2682" s="71">
        <v>0.65500000000000003</v>
      </c>
      <c r="I2682" s="71">
        <v>0.29399999999999998</v>
      </c>
      <c r="J2682" s="71">
        <v>0</v>
      </c>
      <c r="K2682" s="71">
        <v>1.7130000000000001</v>
      </c>
      <c r="L2682" s="71">
        <v>0.11533333333333333</v>
      </c>
      <c r="M2682" s="72">
        <v>2.919</v>
      </c>
      <c r="N2682" s="23">
        <v>0.18380000000000002</v>
      </c>
      <c r="O2682" s="16">
        <v>86.76733333333334</v>
      </c>
      <c r="P2682" s="15">
        <v>90</v>
      </c>
      <c r="Q2682" s="15">
        <f>IFERROR(Table37[[#This Row],[Total]]/Table37[[#This Row],[Mins]]*Table37[[#This Row],[Adj mins]],0)</f>
        <v>3.0277523799279296</v>
      </c>
      <c r="R2682" s="15">
        <v>8.9</v>
      </c>
      <c r="S2682" s="16">
        <v>89</v>
      </c>
      <c r="T2682" s="17">
        <v>2E-3</v>
      </c>
      <c r="U2682" s="16">
        <v>29</v>
      </c>
      <c r="V2682" s="71">
        <v>3.2</v>
      </c>
      <c r="W2682" s="401" t="str">
        <f>IF(ISNA(MATCH($D2682,'My Squad'!$C$2:$C$16,0)),"","Yes")</f>
        <v/>
      </c>
    </row>
    <row r="2683" spans="1:23" ht="15.75" thickBot="1" x14ac:dyDescent="0.3">
      <c r="A2683" s="577">
        <v>80</v>
      </c>
      <c r="B2683" s="73">
        <v>15</v>
      </c>
      <c r="C2683" s="5" t="s">
        <v>65</v>
      </c>
      <c r="D2683" s="5" t="s">
        <v>195</v>
      </c>
      <c r="E2683" s="70" t="s">
        <v>13</v>
      </c>
      <c r="F2683" s="71">
        <v>5</v>
      </c>
      <c r="G2683" s="71">
        <v>0.51500000000000001</v>
      </c>
      <c r="H2683" s="71">
        <v>0.158</v>
      </c>
      <c r="I2683" s="71">
        <v>7.0000000000000007E-2</v>
      </c>
      <c r="J2683" s="71">
        <v>0</v>
      </c>
      <c r="K2683" s="71">
        <v>0.42799999999999999</v>
      </c>
      <c r="L2683" s="71">
        <v>0.16733333333333333</v>
      </c>
      <c r="M2683" s="72">
        <v>1.3383333333333334</v>
      </c>
      <c r="N2683" s="23">
        <v>-0.13233333333333333</v>
      </c>
      <c r="O2683" s="16">
        <v>21.264666666666667</v>
      </c>
      <c r="P2683" s="15">
        <v>90</v>
      </c>
      <c r="Q2683" s="15">
        <f>IFERROR(Table37[[#This Row],[Total]]/Table37[[#This Row],[Mins]]*Table37[[#This Row],[Adj mins]],0)</f>
        <v>5.6643257986644509</v>
      </c>
      <c r="R2683" s="15">
        <v>2.2999999999999998</v>
      </c>
      <c r="S2683" s="16">
        <v>26</v>
      </c>
      <c r="T2683" s="17">
        <v>3.0000000000000001E-3</v>
      </c>
      <c r="U2683" s="16">
        <v>19</v>
      </c>
      <c r="V2683" s="71">
        <v>2.4</v>
      </c>
      <c r="W2683" s="401" t="str">
        <f>IF(ISNA(MATCH($D2683,'My Squad'!$C$2:$C$16,0)),"","Yes")</f>
        <v/>
      </c>
    </row>
    <row r="2684" spans="1:23" ht="15.75" thickBot="1" x14ac:dyDescent="0.3">
      <c r="A2684" s="577">
        <v>83</v>
      </c>
      <c r="B2684" s="73">
        <v>15</v>
      </c>
      <c r="C2684" s="5" t="s">
        <v>65</v>
      </c>
      <c r="D2684" s="5" t="s">
        <v>187</v>
      </c>
      <c r="E2684" s="70" t="s">
        <v>13</v>
      </c>
      <c r="F2684" s="71">
        <v>5.5</v>
      </c>
      <c r="G2684" s="71">
        <v>1.3266666666666667</v>
      </c>
      <c r="H2684" s="71">
        <v>0.70399999999999996</v>
      </c>
      <c r="I2684" s="71">
        <v>0.28933333333333333</v>
      </c>
      <c r="J2684" s="71">
        <v>0</v>
      </c>
      <c r="K2684" s="71">
        <v>1.7450000000000001</v>
      </c>
      <c r="L2684" s="71">
        <v>0.50666666666666671</v>
      </c>
      <c r="M2684" s="72">
        <v>4.5716666666666663</v>
      </c>
      <c r="N2684" s="23">
        <v>0.46757575757575753</v>
      </c>
      <c r="O2684" s="16">
        <v>83.970666666666673</v>
      </c>
      <c r="P2684" s="15">
        <v>90</v>
      </c>
      <c r="Q2684" s="15">
        <f>IFERROR(Table37[[#This Row],[Total]]/Table37[[#This Row],[Mins]]*Table37[[#This Row],[Adj mins]],0)</f>
        <v>4.8999253707643931</v>
      </c>
      <c r="R2684" s="15">
        <v>7.7</v>
      </c>
      <c r="S2684" s="16">
        <v>77</v>
      </c>
      <c r="T2684" s="17">
        <v>4.0000000000000001E-3</v>
      </c>
      <c r="U2684" s="16">
        <v>30</v>
      </c>
      <c r="V2684" s="71">
        <v>3.3</v>
      </c>
      <c r="W2684" s="401" t="str">
        <f>IF(ISNA(MATCH($D2684,'My Squad'!$C$2:$C$16,0)),"","Yes")</f>
        <v/>
      </c>
    </row>
    <row r="2685" spans="1:23" ht="15.75" thickBot="1" x14ac:dyDescent="0.3">
      <c r="A2685" s="577">
        <v>76</v>
      </c>
      <c r="B2685" s="73">
        <v>15</v>
      </c>
      <c r="C2685" s="5" t="s">
        <v>65</v>
      </c>
      <c r="D2685" s="5" t="s">
        <v>210</v>
      </c>
      <c r="E2685" s="70" t="s">
        <v>13</v>
      </c>
      <c r="F2685" s="71">
        <v>4.8</v>
      </c>
      <c r="G2685" s="71">
        <v>5.3333333333333337E-2</v>
      </c>
      <c r="H2685" s="71">
        <v>2.7E-2</v>
      </c>
      <c r="I2685" s="71">
        <v>1.8666666666666668E-2</v>
      </c>
      <c r="J2685" s="71">
        <v>0</v>
      </c>
      <c r="K2685" s="71">
        <v>9.9999999999999992E-2</v>
      </c>
      <c r="L2685" s="71">
        <v>1.6E-2</v>
      </c>
      <c r="M2685" s="72">
        <v>0.215</v>
      </c>
      <c r="N2685" s="23">
        <v>-0.37187500000000001</v>
      </c>
      <c r="O2685" s="16">
        <v>4.883</v>
      </c>
      <c r="P2685" s="15">
        <v>90</v>
      </c>
      <c r="Q2685" s="15">
        <f>IFERROR(Table37[[#This Row],[Total]]/Table37[[#This Row],[Mins]]*Table37[[#This Row],[Adj mins]],0)</f>
        <v>3.9627278312512799</v>
      </c>
      <c r="R2685" s="15">
        <v>0.3</v>
      </c>
      <c r="S2685" s="16">
        <v>12</v>
      </c>
      <c r="T2685" s="17">
        <v>1E-3</v>
      </c>
      <c r="U2685" s="16">
        <v>2</v>
      </c>
      <c r="V2685" s="71">
        <v>1</v>
      </c>
      <c r="W2685" s="401" t="str">
        <f>IF(ISNA(MATCH($D2685,'My Squad'!$C$2:$C$16,0)),"","Yes")</f>
        <v/>
      </c>
    </row>
    <row r="2686" spans="1:23" ht="15.75" thickBot="1" x14ac:dyDescent="0.3">
      <c r="A2686" s="577">
        <v>63</v>
      </c>
      <c r="B2686" s="73">
        <v>15</v>
      </c>
      <c r="C2686" s="5" t="s">
        <v>65</v>
      </c>
      <c r="D2686" s="5" t="s">
        <v>144</v>
      </c>
      <c r="E2686" s="70" t="s">
        <v>13</v>
      </c>
      <c r="F2686" s="71">
        <v>4.9000000000000004</v>
      </c>
      <c r="G2686" s="71">
        <v>0.34833333333333333</v>
      </c>
      <c r="H2686" s="71">
        <v>0.49</v>
      </c>
      <c r="I2686" s="71">
        <v>0.26933333333333331</v>
      </c>
      <c r="J2686" s="71">
        <v>0</v>
      </c>
      <c r="K2686" s="71">
        <v>1.5960000000000001</v>
      </c>
      <c r="L2686" s="71">
        <v>0.182</v>
      </c>
      <c r="M2686" s="72">
        <v>2.8856666666666668</v>
      </c>
      <c r="N2686" s="23">
        <v>0.18074829931972791</v>
      </c>
      <c r="O2686" s="16">
        <v>79.161666666666662</v>
      </c>
      <c r="P2686" s="15">
        <v>90</v>
      </c>
      <c r="Q2686" s="15">
        <f>IFERROR(Table37[[#This Row],[Total]]/Table37[[#This Row],[Mins]]*Table37[[#This Row],[Adj mins]],0)</f>
        <v>3.2807545739730934</v>
      </c>
      <c r="R2686" s="15">
        <v>6.3</v>
      </c>
      <c r="S2686" s="16">
        <v>63</v>
      </c>
      <c r="T2686" s="17">
        <v>2E-3</v>
      </c>
      <c r="U2686" s="16">
        <v>20</v>
      </c>
      <c r="V2686" s="71">
        <v>2.2000000000000002</v>
      </c>
      <c r="W2686" s="401" t="str">
        <f>IF(ISNA(MATCH($D2686,'My Squad'!$C$2:$C$16,0)),"","Yes")</f>
        <v/>
      </c>
    </row>
    <row r="2687" spans="1:23" ht="15.75" thickBot="1" x14ac:dyDescent="0.3">
      <c r="A2687" s="577">
        <v>60</v>
      </c>
      <c r="B2687" s="73">
        <v>15</v>
      </c>
      <c r="C2687" s="5" t="s">
        <v>65</v>
      </c>
      <c r="D2687" s="5" t="s">
        <v>302</v>
      </c>
      <c r="E2687" s="70" t="s">
        <v>13</v>
      </c>
      <c r="F2687" s="71">
        <v>4.9000000000000004</v>
      </c>
      <c r="G2687" s="71">
        <v>1.6666666666666668E-3</v>
      </c>
      <c r="H2687" s="71">
        <v>1E-3</v>
      </c>
      <c r="I2687" s="71">
        <v>1E-3</v>
      </c>
      <c r="J2687" s="71">
        <v>0</v>
      </c>
      <c r="K2687" s="71">
        <v>1.1666666666666665E-2</v>
      </c>
      <c r="L2687" s="71">
        <v>1E-3</v>
      </c>
      <c r="M2687" s="72">
        <v>1.6333333333333332E-2</v>
      </c>
      <c r="N2687" s="23">
        <v>-0.4048299319727891</v>
      </c>
      <c r="O2687" s="16">
        <v>0.57799999999999996</v>
      </c>
      <c r="P2687" s="15">
        <v>90</v>
      </c>
      <c r="Q2687" s="15">
        <f>IFERROR(Table37[[#This Row],[Total]]/Table37[[#This Row],[Mins]]*Table37[[#This Row],[Adj mins]],0)</f>
        <v>2.5432525951557095</v>
      </c>
      <c r="R2687" s="15">
        <v>0.1</v>
      </c>
      <c r="S2687" s="16">
        <v>10</v>
      </c>
      <c r="T2687" s="17">
        <v>0</v>
      </c>
      <c r="U2687" s="16">
        <v>1</v>
      </c>
      <c r="V2687" s="71">
        <v>1</v>
      </c>
      <c r="W2687" s="401" t="str">
        <f>IF(ISNA(MATCH($D2687,'My Squad'!$C$2:$C$16,0)),"","Yes")</f>
        <v/>
      </c>
    </row>
    <row r="2688" spans="1:23" ht="15.75" thickBot="1" x14ac:dyDescent="0.3">
      <c r="A2688" s="577">
        <v>78</v>
      </c>
      <c r="B2688" s="73">
        <v>15</v>
      </c>
      <c r="C2688" s="5" t="s">
        <v>65</v>
      </c>
      <c r="D2688" s="5" t="s">
        <v>166</v>
      </c>
      <c r="E2688" s="70" t="s">
        <v>13</v>
      </c>
      <c r="F2688" s="71">
        <v>5.6</v>
      </c>
      <c r="G2688" s="71">
        <v>1.63</v>
      </c>
      <c r="H2688" s="71">
        <v>0.52700000000000002</v>
      </c>
      <c r="I2688" s="71">
        <v>0.28999999999999998</v>
      </c>
      <c r="J2688" s="71">
        <v>0</v>
      </c>
      <c r="K2688" s="71">
        <v>1.6076666666666668</v>
      </c>
      <c r="L2688" s="71">
        <v>0.42933333333333334</v>
      </c>
      <c r="M2688" s="72">
        <v>4.484</v>
      </c>
      <c r="N2688" s="23">
        <v>0.44357142857142862</v>
      </c>
      <c r="O2688" s="16">
        <v>84.937666666666672</v>
      </c>
      <c r="P2688" s="15">
        <v>90</v>
      </c>
      <c r="Q2688" s="15">
        <f>IFERROR(Table37[[#This Row],[Total]]/Table37[[#This Row],[Mins]]*Table37[[#This Row],[Adj mins]],0)</f>
        <v>4.7512489551161048</v>
      </c>
      <c r="R2688" s="15">
        <v>8.6999999999999993</v>
      </c>
      <c r="S2688" s="16">
        <v>87</v>
      </c>
      <c r="T2688" s="17">
        <v>0.08</v>
      </c>
      <c r="U2688" s="16">
        <v>34</v>
      </c>
      <c r="V2688" s="71">
        <v>3.8</v>
      </c>
      <c r="W2688" s="401" t="str">
        <f>IF(ISNA(MATCH($D2688,'My Squad'!$C$2:$C$16,0)),"","Yes")</f>
        <v>Yes</v>
      </c>
    </row>
    <row r="2689" spans="1:23" ht="15.75" thickBot="1" x14ac:dyDescent="0.3">
      <c r="A2689" s="577">
        <v>617</v>
      </c>
      <c r="B2689" s="73">
        <v>15</v>
      </c>
      <c r="C2689" s="5" t="s">
        <v>65</v>
      </c>
      <c r="D2689" s="5" t="s">
        <v>1346</v>
      </c>
      <c r="E2689" s="70" t="s">
        <v>15</v>
      </c>
      <c r="F2689" s="71">
        <v>5.9</v>
      </c>
      <c r="G2689" s="71">
        <v>1.1200000000000001</v>
      </c>
      <c r="H2689" s="71">
        <v>0.34499999999999997</v>
      </c>
      <c r="I2689" s="71">
        <v>0</v>
      </c>
      <c r="J2689" s="71">
        <v>0</v>
      </c>
      <c r="K2689" s="71">
        <v>1.5653333333333335</v>
      </c>
      <c r="L2689" s="71">
        <v>0.48199999999999998</v>
      </c>
      <c r="M2689" s="72">
        <v>3.5123333333333333</v>
      </c>
      <c r="N2689" s="23">
        <v>0.2563276836158192</v>
      </c>
      <c r="O2689" s="16">
        <v>71.19</v>
      </c>
      <c r="P2689" s="15">
        <v>90</v>
      </c>
      <c r="Q2689" s="15">
        <f>IFERROR(Table37[[#This Row],[Total]]/Table37[[#This Row],[Mins]]*Table37[[#This Row],[Adj mins]],0)</f>
        <v>4.4403708386009271</v>
      </c>
      <c r="R2689" s="15">
        <v>6</v>
      </c>
      <c r="S2689" s="16">
        <v>68</v>
      </c>
      <c r="T2689" s="17">
        <v>6.0000000000000001E-3</v>
      </c>
      <c r="U2689" s="16">
        <v>30</v>
      </c>
      <c r="V2689" s="71">
        <v>3.8</v>
      </c>
      <c r="W2689" s="401" t="str">
        <f>IF(ISNA(MATCH($D2689,'My Squad'!$C$2:$C$16,0)),"","Yes")</f>
        <v/>
      </c>
    </row>
    <row r="2690" spans="1:23" ht="15.75" thickBot="1" x14ac:dyDescent="0.3">
      <c r="A2690" s="577">
        <v>65</v>
      </c>
      <c r="B2690" s="73">
        <v>15</v>
      </c>
      <c r="C2690" s="5" t="s">
        <v>65</v>
      </c>
      <c r="D2690" s="5" t="s">
        <v>609</v>
      </c>
      <c r="E2690" s="70" t="s">
        <v>15</v>
      </c>
      <c r="F2690" s="71">
        <v>5.4</v>
      </c>
      <c r="G2690" s="71">
        <v>0.10533333333333333</v>
      </c>
      <c r="H2690" s="71">
        <v>1.0999999999999999E-2</v>
      </c>
      <c r="I2690" s="71">
        <v>0</v>
      </c>
      <c r="J2690" s="71">
        <v>0</v>
      </c>
      <c r="K2690" s="71">
        <v>7.8333333333333338E-2</v>
      </c>
      <c r="L2690" s="71">
        <v>0.04</v>
      </c>
      <c r="M2690" s="72">
        <v>0.23466666666666666</v>
      </c>
      <c r="N2690" s="23">
        <v>-0.32691358024691358</v>
      </c>
      <c r="O2690" s="16">
        <v>4.3170000000000002</v>
      </c>
      <c r="P2690" s="15">
        <v>90</v>
      </c>
      <c r="Q2690" s="15">
        <f>IFERROR(Table37[[#This Row],[Total]]/Table37[[#This Row],[Mins]]*Table37[[#This Row],[Adj mins]],0)</f>
        <v>4.8922863099374565</v>
      </c>
      <c r="R2690" s="15">
        <v>1.4</v>
      </c>
      <c r="S2690" s="16">
        <v>21</v>
      </c>
      <c r="T2690" s="17">
        <v>0</v>
      </c>
      <c r="U2690" s="16">
        <v>6</v>
      </c>
      <c r="V2690" s="71">
        <v>1</v>
      </c>
      <c r="W2690" s="401" t="str">
        <f>IF(ISNA(MATCH($D2690,'My Squad'!$C$2:$C$16,0)),"","Yes")</f>
        <v/>
      </c>
    </row>
    <row r="2691" spans="1:23" ht="15.75" thickBot="1" x14ac:dyDescent="0.3">
      <c r="A2691" s="577">
        <v>69</v>
      </c>
      <c r="B2691" s="73">
        <v>15</v>
      </c>
      <c r="C2691" s="5" t="s">
        <v>65</v>
      </c>
      <c r="D2691" s="5" t="s">
        <v>610</v>
      </c>
      <c r="E2691" s="70" t="s">
        <v>15</v>
      </c>
      <c r="F2691" s="71">
        <v>4.5</v>
      </c>
      <c r="G2691" s="71">
        <v>0</v>
      </c>
      <c r="H2691" s="71">
        <v>0</v>
      </c>
      <c r="I2691" s="71">
        <v>0</v>
      </c>
      <c r="J2691" s="71">
        <v>0</v>
      </c>
      <c r="K2691" s="71">
        <v>0</v>
      </c>
      <c r="L2691" s="71">
        <v>0</v>
      </c>
      <c r="M2691" s="72">
        <v>0</v>
      </c>
      <c r="N2691" s="23">
        <v>-0.44444444444444442</v>
      </c>
      <c r="O2691" s="16">
        <v>0</v>
      </c>
      <c r="P2691" s="15">
        <v>90</v>
      </c>
      <c r="Q2691" s="15">
        <f>IFERROR(Table37[[#This Row],[Total]]/Table37[[#This Row],[Mins]]*Table37[[#This Row],[Adj mins]],0)</f>
        <v>0</v>
      </c>
      <c r="R2691" s="15">
        <v>0.3</v>
      </c>
      <c r="S2691" s="16">
        <v>14</v>
      </c>
      <c r="T2691" s="17">
        <v>1.7000000000000001E-2</v>
      </c>
      <c r="U2691" s="16">
        <v>2</v>
      </c>
      <c r="V2691" s="71">
        <v>1</v>
      </c>
      <c r="W2691" s="401" t="str">
        <f>IF(ISNA(MATCH($D2691,'My Squad'!$C$2:$C$16,0)),"","Yes")</f>
        <v/>
      </c>
    </row>
    <row r="2692" spans="1:23" ht="15.75" thickBot="1" x14ac:dyDescent="0.3">
      <c r="A2692" s="577">
        <v>91</v>
      </c>
      <c r="B2692" s="73">
        <v>15</v>
      </c>
      <c r="C2692" s="5" t="s">
        <v>46</v>
      </c>
      <c r="D2692" s="5" t="s">
        <v>90</v>
      </c>
      <c r="E2692" s="70" t="s">
        <v>16</v>
      </c>
      <c r="F2692" s="71">
        <v>4.5</v>
      </c>
      <c r="G2692" s="71">
        <v>0</v>
      </c>
      <c r="H2692" s="71">
        <v>8.0000000000000002E-3</v>
      </c>
      <c r="I2692" s="71">
        <v>0.24033333333333329</v>
      </c>
      <c r="J2692" s="71">
        <v>1.044</v>
      </c>
      <c r="K2692" s="71">
        <v>1.9066666666666667</v>
      </c>
      <c r="L2692" s="71">
        <v>0.28599999999999998</v>
      </c>
      <c r="M2692" s="72">
        <v>3.4849999999999999</v>
      </c>
      <c r="N2692" s="23">
        <v>0.32999999999999996</v>
      </c>
      <c r="O2692" s="16">
        <v>85.637666666666661</v>
      </c>
      <c r="P2692" s="15">
        <v>90</v>
      </c>
      <c r="Q2692" s="15">
        <f>IFERROR(Table37[[#This Row],[Total]]/Table37[[#This Row],[Mins]]*Table37[[#This Row],[Adj mins]],0)</f>
        <v>3.6625238894100338</v>
      </c>
      <c r="R2692" s="15">
        <v>9</v>
      </c>
      <c r="S2692" s="16">
        <v>90</v>
      </c>
      <c r="T2692" s="17">
        <v>0.126</v>
      </c>
      <c r="U2692" s="16">
        <v>24</v>
      </c>
      <c r="V2692" s="71">
        <v>2.7</v>
      </c>
      <c r="W2692" s="401" t="str">
        <f>IF(ISNA(MATCH($D2692,'My Squad'!$C$2:$C$16,0)),"","Yes")</f>
        <v>Yes</v>
      </c>
    </row>
    <row r="2693" spans="1:23" ht="15.75" thickBot="1" x14ac:dyDescent="0.3">
      <c r="A2693" s="577">
        <v>109</v>
      </c>
      <c r="B2693" s="73">
        <v>15</v>
      </c>
      <c r="C2693" s="5" t="s">
        <v>46</v>
      </c>
      <c r="D2693" s="5" t="s">
        <v>611</v>
      </c>
      <c r="E2693" s="70" t="s">
        <v>16</v>
      </c>
      <c r="F2693" s="71">
        <v>4</v>
      </c>
      <c r="G2693" s="71">
        <v>0</v>
      </c>
      <c r="H2693" s="71">
        <v>0</v>
      </c>
      <c r="I2693" s="71">
        <v>9.3333333333333358E-3</v>
      </c>
      <c r="J2693" s="71">
        <v>5.1333333333333335E-2</v>
      </c>
      <c r="K2693" s="71">
        <v>9.6666666666666665E-2</v>
      </c>
      <c r="L2693" s="71">
        <v>1.0999999999999999E-2</v>
      </c>
      <c r="M2693" s="72">
        <v>0.16833333333333333</v>
      </c>
      <c r="N2693" s="23">
        <v>-0.45791666666666664</v>
      </c>
      <c r="O2693" s="16">
        <v>4.17</v>
      </c>
      <c r="P2693" s="15">
        <v>90</v>
      </c>
      <c r="Q2693" s="15">
        <f>IFERROR(Table37[[#This Row],[Total]]/Table37[[#This Row],[Mins]]*Table37[[#This Row],[Adj mins]],0)</f>
        <v>3.6330935251798566</v>
      </c>
      <c r="R2693" s="15">
        <v>0</v>
      </c>
      <c r="S2693" s="16">
        <v>0</v>
      </c>
      <c r="T2693" s="17">
        <v>3.3000000000000002E-2</v>
      </c>
      <c r="U2693" s="16">
        <v>0</v>
      </c>
      <c r="V2693" s="71">
        <v>0</v>
      </c>
      <c r="W2693" s="401" t="str">
        <f>IF(ISNA(MATCH($D2693,'My Squad'!$C$2:$C$16,0)),"","Yes")</f>
        <v/>
      </c>
    </row>
    <row r="2694" spans="1:23" ht="15.75" thickBot="1" x14ac:dyDescent="0.3">
      <c r="A2694" s="577">
        <v>93</v>
      </c>
      <c r="B2694" s="73">
        <v>15</v>
      </c>
      <c r="C2694" s="5" t="s">
        <v>46</v>
      </c>
      <c r="D2694" s="5" t="s">
        <v>303</v>
      </c>
      <c r="E2694" s="70" t="s">
        <v>14</v>
      </c>
      <c r="F2694" s="71">
        <v>4.4000000000000004</v>
      </c>
      <c r="G2694" s="71">
        <v>0</v>
      </c>
      <c r="H2694" s="71">
        <v>0</v>
      </c>
      <c r="I2694" s="71">
        <v>0</v>
      </c>
      <c r="J2694" s="71">
        <v>0</v>
      </c>
      <c r="K2694" s="71">
        <v>0</v>
      </c>
      <c r="L2694" s="71">
        <v>0</v>
      </c>
      <c r="M2694" s="72">
        <v>0</v>
      </c>
      <c r="N2694" s="23">
        <v>-0.45454545454545453</v>
      </c>
      <c r="O2694" s="16">
        <v>0</v>
      </c>
      <c r="P2694" s="15">
        <v>90</v>
      </c>
      <c r="Q2694" s="15">
        <f>IFERROR(Table37[[#This Row],[Total]]/Table37[[#This Row],[Mins]]*Table37[[#This Row],[Adj mins]],0)</f>
        <v>0</v>
      </c>
      <c r="R2694" s="15">
        <v>0</v>
      </c>
      <c r="S2694" s="16" t="s">
        <v>374</v>
      </c>
      <c r="T2694" s="17">
        <v>0</v>
      </c>
      <c r="U2694" s="16">
        <v>0</v>
      </c>
      <c r="V2694" s="71">
        <v>0</v>
      </c>
      <c r="W2694" s="401" t="str">
        <f>IF(ISNA(MATCH($D2694,'My Squad'!$C$2:$C$16,0)),"","Yes")</f>
        <v/>
      </c>
    </row>
    <row r="2695" spans="1:23" ht="15.75" thickBot="1" x14ac:dyDescent="0.3">
      <c r="A2695" s="577">
        <v>100</v>
      </c>
      <c r="B2695" s="73">
        <v>15</v>
      </c>
      <c r="C2695" s="5" t="s">
        <v>46</v>
      </c>
      <c r="D2695" s="5" t="s">
        <v>53</v>
      </c>
      <c r="E2695" s="70" t="s">
        <v>14</v>
      </c>
      <c r="F2695" s="71">
        <v>4.3</v>
      </c>
      <c r="G2695" s="71">
        <v>8.0000000000000002E-3</v>
      </c>
      <c r="H2695" s="71">
        <v>1E-3</v>
      </c>
      <c r="I2695" s="71">
        <v>7.3333333333333341E-3</v>
      </c>
      <c r="J2695" s="71">
        <v>0</v>
      </c>
      <c r="K2695" s="71">
        <v>6.3E-2</v>
      </c>
      <c r="L2695" s="71">
        <v>3.0000000000000001E-3</v>
      </c>
      <c r="M2695" s="72">
        <v>8.2333333333333328E-2</v>
      </c>
      <c r="N2695" s="23">
        <v>-0.44596899224806202</v>
      </c>
      <c r="O2695" s="16">
        <v>2.9156666666666666</v>
      </c>
      <c r="P2695" s="15">
        <v>90</v>
      </c>
      <c r="Q2695" s="15">
        <f>IFERROR(Table37[[#This Row],[Total]]/Table37[[#This Row],[Mins]]*Table37[[#This Row],[Adj mins]],0)</f>
        <v>2.5414427803818453</v>
      </c>
      <c r="R2695" s="15">
        <v>0</v>
      </c>
      <c r="S2695" s="16">
        <v>1</v>
      </c>
      <c r="T2695" s="17">
        <v>5.0000000000000001E-3</v>
      </c>
      <c r="U2695" s="16">
        <v>1</v>
      </c>
      <c r="V2695" s="71">
        <v>1</v>
      </c>
      <c r="W2695" s="401" t="str">
        <f>IF(ISNA(MATCH($D2695,'My Squad'!$C$2:$C$16,0)),"","Yes")</f>
        <v/>
      </c>
    </row>
    <row r="2696" spans="1:23" ht="15.75" thickBot="1" x14ac:dyDescent="0.3">
      <c r="A2696" s="577">
        <v>338</v>
      </c>
      <c r="B2696" s="73">
        <v>15</v>
      </c>
      <c r="C2696" s="5" t="s">
        <v>46</v>
      </c>
      <c r="D2696" s="5" t="s">
        <v>1489</v>
      </c>
      <c r="E2696" s="70" t="s">
        <v>14</v>
      </c>
      <c r="F2696" s="71">
        <v>4</v>
      </c>
      <c r="G2696" s="71">
        <v>0.24</v>
      </c>
      <c r="H2696" s="71">
        <v>0.17699999999999999</v>
      </c>
      <c r="I2696" s="71">
        <v>0.21299999999999997</v>
      </c>
      <c r="J2696" s="71">
        <v>0</v>
      </c>
      <c r="K2696" s="71">
        <v>1.7833333333333334</v>
      </c>
      <c r="L2696" s="71">
        <v>0.19233333333333333</v>
      </c>
      <c r="M2696" s="72">
        <v>2.6056666666666666</v>
      </c>
      <c r="N2696" s="23">
        <v>0.15141666666666664</v>
      </c>
      <c r="O2696" s="16">
        <v>80.91</v>
      </c>
      <c r="P2696" s="15">
        <v>90</v>
      </c>
      <c r="Q2696" s="15">
        <f>IFERROR(Table37[[#This Row],[Total]]/Table37[[#This Row],[Mins]]*Table37[[#This Row],[Adj mins]],0)</f>
        <v>2.8984056358917316</v>
      </c>
      <c r="R2696" s="15">
        <v>6.1</v>
      </c>
      <c r="S2696" s="16">
        <v>79</v>
      </c>
      <c r="T2696" s="17">
        <v>0.03</v>
      </c>
      <c r="U2696" s="16">
        <v>8</v>
      </c>
      <c r="V2696" s="71">
        <v>1.1000000000000001</v>
      </c>
      <c r="W2696" s="401" t="str">
        <f>IF(ISNA(MATCH($D2696,'My Squad'!$C$2:$C$16,0)),"","Yes")</f>
        <v>Yes</v>
      </c>
    </row>
    <row r="2697" spans="1:23" ht="15.75" thickBot="1" x14ac:dyDescent="0.3">
      <c r="A2697" s="577">
        <v>104</v>
      </c>
      <c r="B2697" s="73">
        <v>15</v>
      </c>
      <c r="C2697" s="5" t="s">
        <v>46</v>
      </c>
      <c r="D2697" s="5" t="s">
        <v>47</v>
      </c>
      <c r="E2697" s="70" t="s">
        <v>14</v>
      </c>
      <c r="F2697" s="71">
        <v>4.5</v>
      </c>
      <c r="G2697" s="71">
        <v>0.30399999999999999</v>
      </c>
      <c r="H2697" s="71">
        <v>0.158</v>
      </c>
      <c r="I2697" s="71">
        <v>0.24099999999999999</v>
      </c>
      <c r="J2697" s="71">
        <v>0</v>
      </c>
      <c r="K2697" s="71">
        <v>1.837</v>
      </c>
      <c r="L2697" s="71">
        <v>0.28699999999999998</v>
      </c>
      <c r="M2697" s="72">
        <v>2.827</v>
      </c>
      <c r="N2697" s="23">
        <v>0.18377777777777776</v>
      </c>
      <c r="O2697" s="16">
        <v>85.279666666666671</v>
      </c>
      <c r="P2697" s="15">
        <v>90</v>
      </c>
      <c r="Q2697" s="15">
        <f>IFERROR(Table37[[#This Row],[Total]]/Table37[[#This Row],[Mins]]*Table37[[#This Row],[Adj mins]],0)</f>
        <v>2.9834778903920043</v>
      </c>
      <c r="R2697" s="15">
        <v>9</v>
      </c>
      <c r="S2697" s="16">
        <v>90</v>
      </c>
      <c r="T2697" s="17">
        <v>1.2E-2</v>
      </c>
      <c r="U2697" s="16">
        <v>21</v>
      </c>
      <c r="V2697" s="71">
        <v>2.2999999999999998</v>
      </c>
      <c r="W2697" s="401" t="str">
        <f>IF(ISNA(MATCH($D2697,'My Squad'!$C$2:$C$16,0)),"","Yes")</f>
        <v/>
      </c>
    </row>
    <row r="2698" spans="1:23" ht="15.75" thickBot="1" x14ac:dyDescent="0.3">
      <c r="A2698" s="577">
        <v>96</v>
      </c>
      <c r="B2698" s="73">
        <v>15</v>
      </c>
      <c r="C2698" s="5" t="s">
        <v>46</v>
      </c>
      <c r="D2698" s="5" t="s">
        <v>304</v>
      </c>
      <c r="E2698" s="70" t="s">
        <v>14</v>
      </c>
      <c r="F2698" s="71">
        <v>3.9</v>
      </c>
      <c r="G2698" s="71">
        <v>2E-3</v>
      </c>
      <c r="H2698" s="71">
        <v>0</v>
      </c>
      <c r="I2698" s="71">
        <v>1.6666666666666666E-3</v>
      </c>
      <c r="J2698" s="71">
        <v>0</v>
      </c>
      <c r="K2698" s="71">
        <v>1.0666666666666666E-2</v>
      </c>
      <c r="L2698" s="71">
        <v>1.3333333333333333E-3</v>
      </c>
      <c r="M2698" s="72">
        <v>1.5666666666666666E-2</v>
      </c>
      <c r="N2698" s="23">
        <v>-0.50880341880341884</v>
      </c>
      <c r="O2698" s="16">
        <v>0.54</v>
      </c>
      <c r="P2698" s="15">
        <v>90</v>
      </c>
      <c r="Q2698" s="15">
        <f>IFERROR(Table37[[#This Row],[Total]]/Table37[[#This Row],[Mins]]*Table37[[#This Row],[Adj mins]],0)</f>
        <v>2.6111111111111107</v>
      </c>
      <c r="R2698" s="15">
        <v>0</v>
      </c>
      <c r="S2698" s="16">
        <v>0</v>
      </c>
      <c r="T2698" s="17">
        <v>3.0000000000000001E-3</v>
      </c>
      <c r="U2698" s="16">
        <v>0</v>
      </c>
      <c r="V2698" s="71">
        <v>0</v>
      </c>
      <c r="W2698" s="401" t="str">
        <f>IF(ISNA(MATCH($D2698,'My Squad'!$C$2:$C$16,0)),"","Yes")</f>
        <v/>
      </c>
    </row>
    <row r="2699" spans="1:23" ht="15.75" thickBot="1" x14ac:dyDescent="0.3">
      <c r="A2699" s="577">
        <v>86</v>
      </c>
      <c r="B2699" s="73">
        <v>15</v>
      </c>
      <c r="C2699" s="5" t="s">
        <v>46</v>
      </c>
      <c r="D2699" s="5" t="s">
        <v>305</v>
      </c>
      <c r="E2699" s="70" t="s">
        <v>14</v>
      </c>
      <c r="F2699" s="71">
        <v>4.5</v>
      </c>
      <c r="G2699" s="71">
        <v>0.02</v>
      </c>
      <c r="H2699" s="71">
        <v>1.7999999999999999E-2</v>
      </c>
      <c r="I2699" s="71">
        <v>4.1333333333333347E-2</v>
      </c>
      <c r="J2699" s="71">
        <v>0</v>
      </c>
      <c r="K2699" s="71">
        <v>0.19866666666666666</v>
      </c>
      <c r="L2699" s="71">
        <v>1.0333333333333333E-2</v>
      </c>
      <c r="M2699" s="72">
        <v>0.28833333333333333</v>
      </c>
      <c r="N2699" s="23">
        <v>-0.38037037037037036</v>
      </c>
      <c r="O2699" s="16">
        <v>10.027666666666667</v>
      </c>
      <c r="P2699" s="15">
        <v>90</v>
      </c>
      <c r="Q2699" s="15">
        <f>IFERROR(Table37[[#This Row],[Total]]/Table37[[#This Row],[Mins]]*Table37[[#This Row],[Adj mins]],0)</f>
        <v>2.5878403084798722</v>
      </c>
      <c r="R2699" s="15">
        <v>7.1</v>
      </c>
      <c r="S2699" s="16">
        <v>80</v>
      </c>
      <c r="T2699" s="17">
        <v>4.0000000000000001E-3</v>
      </c>
      <c r="U2699" s="16">
        <v>7</v>
      </c>
      <c r="V2699" s="71">
        <v>0.9</v>
      </c>
      <c r="W2699" s="401" t="str">
        <f>IF(ISNA(MATCH($D2699,'My Squad'!$C$2:$C$16,0)),"","Yes")</f>
        <v/>
      </c>
    </row>
    <row r="2700" spans="1:23" ht="15.75" thickBot="1" x14ac:dyDescent="0.3">
      <c r="A2700" s="577">
        <v>105</v>
      </c>
      <c r="B2700" s="73">
        <v>15</v>
      </c>
      <c r="C2700" s="5" t="s">
        <v>46</v>
      </c>
      <c r="D2700" s="5" t="s">
        <v>97</v>
      </c>
      <c r="E2700" s="70" t="s">
        <v>14</v>
      </c>
      <c r="F2700" s="71">
        <v>4.4000000000000004</v>
      </c>
      <c r="G2700" s="71">
        <v>0.02</v>
      </c>
      <c r="H2700" s="71">
        <v>4.8000000000000001E-2</v>
      </c>
      <c r="I2700" s="71">
        <v>2.0999999999999991E-2</v>
      </c>
      <c r="J2700" s="71">
        <v>0</v>
      </c>
      <c r="K2700" s="71">
        <v>0.26433333333333336</v>
      </c>
      <c r="L2700" s="71">
        <v>1.4333333333333333E-2</v>
      </c>
      <c r="M2700" s="72">
        <v>0.36766666666666664</v>
      </c>
      <c r="N2700" s="23">
        <v>-0.37098484848484847</v>
      </c>
      <c r="O2700" s="16">
        <v>12.484333333333334</v>
      </c>
      <c r="P2700" s="15">
        <v>90</v>
      </c>
      <c r="Q2700" s="15">
        <f>IFERROR(Table37[[#This Row],[Total]]/Table37[[#This Row],[Mins]]*Table37[[#This Row],[Adj mins]],0)</f>
        <v>2.6505219875577386</v>
      </c>
      <c r="R2700" s="15">
        <v>4</v>
      </c>
      <c r="S2700" s="16">
        <v>45</v>
      </c>
      <c r="T2700" s="17">
        <v>1E-3</v>
      </c>
      <c r="U2700" s="16">
        <v>12</v>
      </c>
      <c r="V2700" s="71">
        <v>1.5</v>
      </c>
      <c r="W2700" s="401" t="str">
        <f>IF(ISNA(MATCH($D2700,'My Squad'!$C$2:$C$16,0)),"","Yes")</f>
        <v/>
      </c>
    </row>
    <row r="2701" spans="1:23" ht="15.75" thickBot="1" x14ac:dyDescent="0.3">
      <c r="A2701" s="577">
        <v>88</v>
      </c>
      <c r="B2701" s="73">
        <v>15</v>
      </c>
      <c r="C2701" s="5" t="s">
        <v>46</v>
      </c>
      <c r="D2701" s="5" t="s">
        <v>306</v>
      </c>
      <c r="E2701" s="70" t="s">
        <v>14</v>
      </c>
      <c r="F2701" s="71">
        <v>4.5</v>
      </c>
      <c r="G2701" s="71">
        <v>0.65600000000000003</v>
      </c>
      <c r="H2701" s="71">
        <v>0.129</v>
      </c>
      <c r="I2701" s="71">
        <v>0.23166666666666669</v>
      </c>
      <c r="J2701" s="71">
        <v>0</v>
      </c>
      <c r="K2701" s="71">
        <v>1.7790000000000001</v>
      </c>
      <c r="L2701" s="71">
        <v>0.24399999999999999</v>
      </c>
      <c r="M2701" s="72">
        <v>3.0396666666666667</v>
      </c>
      <c r="N2701" s="23">
        <v>0.23103703703703704</v>
      </c>
      <c r="O2701" s="16">
        <v>85.605666666666664</v>
      </c>
      <c r="P2701" s="15">
        <v>90</v>
      </c>
      <c r="Q2701" s="15">
        <f>IFERROR(Table37[[#This Row],[Total]]/Table37[[#This Row],[Mins]]*Table37[[#This Row],[Adj mins]],0)</f>
        <v>3.1956996616267617</v>
      </c>
      <c r="R2701" s="15">
        <v>9</v>
      </c>
      <c r="S2701" s="16">
        <v>90</v>
      </c>
      <c r="T2701" s="17">
        <v>2.4E-2</v>
      </c>
      <c r="U2701" s="16">
        <v>27</v>
      </c>
      <c r="V2701" s="71">
        <v>3</v>
      </c>
      <c r="W2701" s="401" t="str">
        <f>IF(ISNA(MATCH($D2701,'My Squad'!$C$2:$C$16,0)),"","Yes")</f>
        <v/>
      </c>
    </row>
    <row r="2702" spans="1:23" ht="15.75" thickBot="1" x14ac:dyDescent="0.3">
      <c r="A2702" s="577">
        <v>92</v>
      </c>
      <c r="B2702" s="73">
        <v>15</v>
      </c>
      <c r="C2702" s="5" t="s">
        <v>46</v>
      </c>
      <c r="D2702" s="5" t="s">
        <v>307</v>
      </c>
      <c r="E2702" s="70" t="s">
        <v>14</v>
      </c>
      <c r="F2702" s="71">
        <v>4.3</v>
      </c>
      <c r="G2702" s="71">
        <v>4.0000000000000001E-3</v>
      </c>
      <c r="H2702" s="71">
        <v>3.0000000000000001E-3</v>
      </c>
      <c r="I2702" s="71">
        <v>-1.3333333333333339E-3</v>
      </c>
      <c r="J2702" s="71">
        <v>0</v>
      </c>
      <c r="K2702" s="71">
        <v>2.4999999999999998E-2</v>
      </c>
      <c r="L2702" s="71">
        <v>2.6666666666666666E-3</v>
      </c>
      <c r="M2702" s="72">
        <v>3.3333333333333333E-2</v>
      </c>
      <c r="N2702" s="23">
        <v>-0.4573643410852713</v>
      </c>
      <c r="O2702" s="16">
        <v>1.2470000000000001</v>
      </c>
      <c r="P2702" s="15">
        <v>90</v>
      </c>
      <c r="Q2702" s="15">
        <f>IFERROR(Table37[[#This Row],[Total]]/Table37[[#This Row],[Mins]]*Table37[[#This Row],[Adj mins]],0)</f>
        <v>2.4057738572574174</v>
      </c>
      <c r="R2702" s="15">
        <v>0</v>
      </c>
      <c r="S2702" s="16" t="s">
        <v>374</v>
      </c>
      <c r="T2702" s="17">
        <v>0</v>
      </c>
      <c r="U2702" s="16">
        <v>0</v>
      </c>
      <c r="V2702" s="71">
        <v>0</v>
      </c>
      <c r="W2702" s="401" t="str">
        <f>IF(ISNA(MATCH($D2702,'My Squad'!$C$2:$C$16,0)),"","Yes")</f>
        <v/>
      </c>
    </row>
    <row r="2703" spans="1:23" ht="15.75" thickBot="1" x14ac:dyDescent="0.3">
      <c r="A2703" s="577">
        <v>99</v>
      </c>
      <c r="B2703" s="73">
        <v>15</v>
      </c>
      <c r="C2703" s="5" t="s">
        <v>46</v>
      </c>
      <c r="D2703" s="5" t="s">
        <v>308</v>
      </c>
      <c r="E2703" s="70" t="s">
        <v>13</v>
      </c>
      <c r="F2703" s="71">
        <v>7.7</v>
      </c>
      <c r="G2703" s="71">
        <v>1.2116666666666667</v>
      </c>
      <c r="H2703" s="71">
        <v>0.70199999999999996</v>
      </c>
      <c r="I2703" s="71">
        <v>0.19166666666666668</v>
      </c>
      <c r="J2703" s="71">
        <v>0</v>
      </c>
      <c r="K2703" s="71">
        <v>1.7313333333333334</v>
      </c>
      <c r="L2703" s="71">
        <v>0.40866666666666668</v>
      </c>
      <c r="M2703" s="72">
        <v>4.245333333333333</v>
      </c>
      <c r="N2703" s="23">
        <v>0.29160173160173153</v>
      </c>
      <c r="O2703" s="16">
        <v>86.393000000000001</v>
      </c>
      <c r="P2703" s="15">
        <v>90</v>
      </c>
      <c r="Q2703" s="15">
        <f>IFERROR(Table37[[#This Row],[Total]]/Table37[[#This Row],[Mins]]*Table37[[#This Row],[Adj mins]],0)</f>
        <v>4.4225805331450463</v>
      </c>
      <c r="R2703" s="15">
        <v>9</v>
      </c>
      <c r="S2703" s="16">
        <v>90</v>
      </c>
      <c r="T2703" s="17">
        <v>0.374</v>
      </c>
      <c r="U2703" s="16">
        <v>68</v>
      </c>
      <c r="V2703" s="71">
        <v>7.6</v>
      </c>
      <c r="W2703" s="401" t="str">
        <f>IF(ISNA(MATCH($D2703,'My Squad'!$C$2:$C$16,0)),"","Yes")</f>
        <v>Yes</v>
      </c>
    </row>
    <row r="2704" spans="1:23" ht="15.75" thickBot="1" x14ac:dyDescent="0.3">
      <c r="A2704" s="577">
        <v>634</v>
      </c>
      <c r="B2704" s="73">
        <v>15</v>
      </c>
      <c r="C2704" s="5" t="s">
        <v>46</v>
      </c>
      <c r="D2704" s="5" t="s">
        <v>1499</v>
      </c>
      <c r="E2704" s="70" t="s">
        <v>13</v>
      </c>
      <c r="F2704" s="71">
        <v>4.9000000000000004</v>
      </c>
      <c r="G2704" s="71">
        <v>0</v>
      </c>
      <c r="H2704" s="71">
        <v>0</v>
      </c>
      <c r="I2704" s="71">
        <v>0</v>
      </c>
      <c r="J2704" s="71">
        <v>0</v>
      </c>
      <c r="K2704" s="71">
        <v>0</v>
      </c>
      <c r="L2704" s="71">
        <v>0</v>
      </c>
      <c r="M2704" s="72">
        <v>0</v>
      </c>
      <c r="N2704" s="23">
        <v>-0.4081632653061224</v>
      </c>
      <c r="O2704" s="16">
        <v>0</v>
      </c>
      <c r="P2704" s="15">
        <v>90</v>
      </c>
      <c r="Q2704" s="15">
        <f>IFERROR(Table37[[#This Row],[Total]]/Table37[[#This Row],[Mins]]*Table37[[#This Row],[Adj mins]],0)</f>
        <v>0</v>
      </c>
      <c r="R2704" s="15">
        <v>0</v>
      </c>
      <c r="S2704" s="16" t="s">
        <v>374</v>
      </c>
      <c r="T2704" s="17">
        <v>0</v>
      </c>
      <c r="U2704" s="16">
        <v>0</v>
      </c>
      <c r="V2704" s="71">
        <v>0</v>
      </c>
      <c r="W2704" s="401" t="str">
        <f>IF(ISNA(MATCH($D2704,'My Squad'!$C$2:$C$16,0)),"","Yes")</f>
        <v/>
      </c>
    </row>
    <row r="2705" spans="1:23" ht="15.75" thickBot="1" x14ac:dyDescent="0.3">
      <c r="A2705" s="577">
        <v>101</v>
      </c>
      <c r="B2705" s="73">
        <v>15</v>
      </c>
      <c r="C2705" s="5" t="s">
        <v>46</v>
      </c>
      <c r="D2705" s="5" t="s">
        <v>119</v>
      </c>
      <c r="E2705" s="70" t="s">
        <v>13</v>
      </c>
      <c r="F2705" s="71">
        <v>4.8</v>
      </c>
      <c r="G2705" s="71">
        <v>0.47666666666666668</v>
      </c>
      <c r="H2705" s="71">
        <v>0.223</v>
      </c>
      <c r="I2705" s="71">
        <v>0.193</v>
      </c>
      <c r="J2705" s="71">
        <v>0</v>
      </c>
      <c r="K2705" s="71">
        <v>1.6356666666666666</v>
      </c>
      <c r="L2705" s="71">
        <v>0.16533333333333333</v>
      </c>
      <c r="M2705" s="72">
        <v>2.6936666666666667</v>
      </c>
      <c r="N2705" s="23">
        <v>0.14451388888888889</v>
      </c>
      <c r="O2705" s="16">
        <v>84.919666666666672</v>
      </c>
      <c r="P2705" s="15">
        <v>90</v>
      </c>
      <c r="Q2705" s="15">
        <f>IFERROR(Table37[[#This Row],[Total]]/Table37[[#This Row],[Mins]]*Table37[[#This Row],[Adj mins]],0)</f>
        <v>2.8548157278054949</v>
      </c>
      <c r="R2705" s="15">
        <v>6.7</v>
      </c>
      <c r="S2705" s="16">
        <v>86</v>
      </c>
      <c r="T2705" s="17">
        <v>2E-3</v>
      </c>
      <c r="U2705" s="16">
        <v>17</v>
      </c>
      <c r="V2705" s="71">
        <v>2.4</v>
      </c>
      <c r="W2705" s="401" t="str">
        <f>IF(ISNA(MATCH($D2705,'My Squad'!$C$2:$C$16,0)),"","Yes")</f>
        <v/>
      </c>
    </row>
    <row r="2706" spans="1:23" ht="15.75" thickBot="1" x14ac:dyDescent="0.3">
      <c r="A2706" s="577">
        <v>90</v>
      </c>
      <c r="B2706" s="73">
        <v>15</v>
      </c>
      <c r="C2706" s="5" t="s">
        <v>46</v>
      </c>
      <c r="D2706" s="5" t="s">
        <v>310</v>
      </c>
      <c r="E2706" s="70" t="s">
        <v>13</v>
      </c>
      <c r="F2706" s="71">
        <v>4.8</v>
      </c>
      <c r="G2706" s="71">
        <v>1.6666666666666668E-3</v>
      </c>
      <c r="H2706" s="71">
        <v>0</v>
      </c>
      <c r="I2706" s="71">
        <v>6.6666666666666664E-4</v>
      </c>
      <c r="J2706" s="71">
        <v>0</v>
      </c>
      <c r="K2706" s="71">
        <v>6.0000000000000001E-3</v>
      </c>
      <c r="L2706" s="71">
        <v>3.3333333333333332E-4</v>
      </c>
      <c r="M2706" s="72">
        <v>8.6666666666666663E-3</v>
      </c>
      <c r="N2706" s="23">
        <v>-0.41486111111111112</v>
      </c>
      <c r="O2706" s="16">
        <v>0.27</v>
      </c>
      <c r="P2706" s="15">
        <v>90</v>
      </c>
      <c r="Q2706" s="15">
        <f>IFERROR(Table37[[#This Row],[Total]]/Table37[[#This Row],[Mins]]*Table37[[#This Row],[Adj mins]],0)</f>
        <v>2.8888888888888884</v>
      </c>
      <c r="R2706" s="15">
        <v>0</v>
      </c>
      <c r="S2706" s="16" t="s">
        <v>374</v>
      </c>
      <c r="T2706" s="17">
        <v>0</v>
      </c>
      <c r="U2706" s="16">
        <v>0</v>
      </c>
      <c r="V2706" s="71">
        <v>0</v>
      </c>
      <c r="W2706" s="401" t="str">
        <f>IF(ISNA(MATCH($D2706,'My Squad'!$C$2:$C$16,0)),"","Yes")</f>
        <v/>
      </c>
    </row>
    <row r="2707" spans="1:23" ht="15.75" thickBot="1" x14ac:dyDescent="0.3">
      <c r="A2707" s="577">
        <v>98</v>
      </c>
      <c r="B2707" s="73">
        <v>15</v>
      </c>
      <c r="C2707" s="5" t="s">
        <v>46</v>
      </c>
      <c r="D2707" s="5" t="s">
        <v>58</v>
      </c>
      <c r="E2707" s="70" t="s">
        <v>13</v>
      </c>
      <c r="F2707" s="71">
        <v>5</v>
      </c>
      <c r="G2707" s="71">
        <v>0.65166666666666662</v>
      </c>
      <c r="H2707" s="71">
        <v>0.42699999999999999</v>
      </c>
      <c r="I2707" s="71">
        <v>0.18433333333333332</v>
      </c>
      <c r="J2707" s="71">
        <v>0</v>
      </c>
      <c r="K2707" s="71">
        <v>1.742</v>
      </c>
      <c r="L2707" s="71">
        <v>0.13300000000000001</v>
      </c>
      <c r="M2707" s="72">
        <v>3.1379999999999999</v>
      </c>
      <c r="N2707" s="23">
        <v>0.22759999999999997</v>
      </c>
      <c r="O2707" s="16">
        <v>80.488</v>
      </c>
      <c r="P2707" s="15">
        <v>90</v>
      </c>
      <c r="Q2707" s="15">
        <f>IFERROR(Table37[[#This Row],[Total]]/Table37[[#This Row],[Mins]]*Table37[[#This Row],[Adj mins]],0)</f>
        <v>3.5088460391611167</v>
      </c>
      <c r="R2707" s="15">
        <v>6.7</v>
      </c>
      <c r="S2707" s="16">
        <v>67</v>
      </c>
      <c r="T2707" s="17">
        <v>1E-3</v>
      </c>
      <c r="U2707" s="16">
        <v>24</v>
      </c>
      <c r="V2707" s="71">
        <v>2.7</v>
      </c>
      <c r="W2707" s="401" t="str">
        <f>IF(ISNA(MATCH($D2707,'My Squad'!$C$2:$C$16,0)),"","Yes")</f>
        <v/>
      </c>
    </row>
    <row r="2708" spans="1:23" ht="15.75" thickBot="1" x14ac:dyDescent="0.3">
      <c r="A2708" s="577">
        <v>106</v>
      </c>
      <c r="B2708" s="73">
        <v>15</v>
      </c>
      <c r="C2708" s="5" t="s">
        <v>46</v>
      </c>
      <c r="D2708" s="5" t="s">
        <v>311</v>
      </c>
      <c r="E2708" s="70" t="s">
        <v>13</v>
      </c>
      <c r="F2708" s="71">
        <v>5.3</v>
      </c>
      <c r="G2708" s="71">
        <v>0.56499999999999995</v>
      </c>
      <c r="H2708" s="71">
        <v>9.8000000000000004E-2</v>
      </c>
      <c r="I2708" s="71">
        <v>0.129</v>
      </c>
      <c r="J2708" s="71">
        <v>0</v>
      </c>
      <c r="K2708" s="71">
        <v>1.2226666666666666</v>
      </c>
      <c r="L2708" s="71">
        <v>9.4666666666666663E-2</v>
      </c>
      <c r="M2708" s="72">
        <v>2.1093333333333333</v>
      </c>
      <c r="N2708" s="23">
        <v>2.0628930817610053E-2</v>
      </c>
      <c r="O2708" s="16">
        <v>58.916333333333334</v>
      </c>
      <c r="P2708" s="15">
        <v>90</v>
      </c>
      <c r="Q2708" s="15">
        <f>IFERROR(Table37[[#This Row],[Total]]/Table37[[#This Row],[Mins]]*Table37[[#This Row],[Adj mins]],0)</f>
        <v>3.2221964480704277</v>
      </c>
      <c r="R2708" s="15">
        <v>5.0999999999999996</v>
      </c>
      <c r="S2708" s="16">
        <v>51</v>
      </c>
      <c r="T2708" s="17">
        <v>1E-3</v>
      </c>
      <c r="U2708" s="16">
        <v>17</v>
      </c>
      <c r="V2708" s="71">
        <v>1.9</v>
      </c>
      <c r="W2708" s="401" t="str">
        <f>IF(ISNA(MATCH($D2708,'My Squad'!$C$2:$C$16,0)),"","Yes")</f>
        <v/>
      </c>
    </row>
    <row r="2709" spans="1:23" ht="15.75" thickBot="1" x14ac:dyDescent="0.3">
      <c r="A2709" s="577">
        <v>95</v>
      </c>
      <c r="B2709" s="73">
        <v>15</v>
      </c>
      <c r="C2709" s="5" t="s">
        <v>46</v>
      </c>
      <c r="D2709" s="5" t="s">
        <v>219</v>
      </c>
      <c r="E2709" s="70" t="s">
        <v>13</v>
      </c>
      <c r="F2709" s="71">
        <v>5.3</v>
      </c>
      <c r="G2709" s="71">
        <v>0.33500000000000002</v>
      </c>
      <c r="H2709" s="71">
        <v>0.66500000000000004</v>
      </c>
      <c r="I2709" s="71">
        <v>0.185</v>
      </c>
      <c r="J2709" s="71">
        <v>0</v>
      </c>
      <c r="K2709" s="71">
        <v>1.6360000000000001</v>
      </c>
      <c r="L2709" s="71">
        <v>0.17566666666666667</v>
      </c>
      <c r="M2709" s="72">
        <v>2.9966666666666666</v>
      </c>
      <c r="N2709" s="23">
        <v>0.18805031446540879</v>
      </c>
      <c r="O2709" s="16">
        <v>80.327666666666673</v>
      </c>
      <c r="P2709" s="15">
        <v>90</v>
      </c>
      <c r="Q2709" s="15">
        <f>IFERROR(Table37[[#This Row],[Total]]/Table37[[#This Row],[Mins]]*Table37[[#This Row],[Adj mins]],0)</f>
        <v>3.357498246764294</v>
      </c>
      <c r="R2709" s="15">
        <v>2.8</v>
      </c>
      <c r="S2709" s="16">
        <v>63</v>
      </c>
      <c r="T2709" s="17">
        <v>1E-3</v>
      </c>
      <c r="U2709" s="16">
        <v>10</v>
      </c>
      <c r="V2709" s="71">
        <v>2.5</v>
      </c>
      <c r="W2709" s="401" t="str">
        <f>IF(ISNA(MATCH($D2709,'My Squad'!$C$2:$C$16,0)),"","Yes")</f>
        <v/>
      </c>
    </row>
    <row r="2710" spans="1:23" ht="15.75" thickBot="1" x14ac:dyDescent="0.3">
      <c r="A2710" s="577">
        <v>89</v>
      </c>
      <c r="B2710" s="73">
        <v>15</v>
      </c>
      <c r="C2710" s="5" t="s">
        <v>46</v>
      </c>
      <c r="D2710" s="5" t="s">
        <v>276</v>
      </c>
      <c r="E2710" s="70" t="s">
        <v>13</v>
      </c>
      <c r="F2710" s="71">
        <v>5</v>
      </c>
      <c r="G2710" s="71">
        <v>0.19500000000000001</v>
      </c>
      <c r="H2710" s="71">
        <v>0.33500000000000002</v>
      </c>
      <c r="I2710" s="71">
        <v>8.4000000000000005E-2</v>
      </c>
      <c r="J2710" s="71">
        <v>0</v>
      </c>
      <c r="K2710" s="71">
        <v>0.77266666666666661</v>
      </c>
      <c r="L2710" s="71">
        <v>0.12966666666666668</v>
      </c>
      <c r="M2710" s="72">
        <v>1.5163333333333333</v>
      </c>
      <c r="N2710" s="23">
        <v>-9.6733333333333338E-2</v>
      </c>
      <c r="O2710" s="16">
        <v>38.836666666666666</v>
      </c>
      <c r="P2710" s="15">
        <v>90</v>
      </c>
      <c r="Q2710" s="15">
        <f>IFERROR(Table37[[#This Row],[Total]]/Table37[[#This Row],[Mins]]*Table37[[#This Row],[Adj mins]],0)</f>
        <v>3.5139473006608872</v>
      </c>
      <c r="R2710" s="15">
        <v>7</v>
      </c>
      <c r="S2710" s="16">
        <v>70</v>
      </c>
      <c r="T2710" s="17">
        <v>5.0000000000000001E-3</v>
      </c>
      <c r="U2710" s="16">
        <v>29</v>
      </c>
      <c r="V2710" s="71">
        <v>3.2</v>
      </c>
      <c r="W2710" s="401" t="str">
        <f>IF(ISNA(MATCH($D2710,'My Squad'!$C$2:$C$16,0)),"","Yes")</f>
        <v/>
      </c>
    </row>
    <row r="2711" spans="1:23" ht="15.75" thickBot="1" x14ac:dyDescent="0.3">
      <c r="A2711" s="577">
        <v>87</v>
      </c>
      <c r="B2711" s="73">
        <v>15</v>
      </c>
      <c r="C2711" s="5" t="s">
        <v>46</v>
      </c>
      <c r="D2711" s="5" t="s">
        <v>309</v>
      </c>
      <c r="E2711" s="70" t="s">
        <v>13</v>
      </c>
      <c r="F2711" s="71">
        <v>4.5</v>
      </c>
      <c r="G2711" s="71">
        <v>0</v>
      </c>
      <c r="H2711" s="71">
        <v>0</v>
      </c>
      <c r="I2711" s="71">
        <v>1E-3</v>
      </c>
      <c r="J2711" s="71">
        <v>0</v>
      </c>
      <c r="K2711" s="71">
        <v>3.6666666666666666E-3</v>
      </c>
      <c r="L2711" s="71">
        <v>0</v>
      </c>
      <c r="M2711" s="72">
        <v>4.6666666666666671E-3</v>
      </c>
      <c r="N2711" s="23">
        <v>-0.44340740740740742</v>
      </c>
      <c r="O2711" s="16">
        <v>0.18</v>
      </c>
      <c r="P2711" s="15">
        <v>90</v>
      </c>
      <c r="Q2711" s="15">
        <f>IFERROR(Table37[[#This Row],[Total]]/Table37[[#This Row],[Mins]]*Table37[[#This Row],[Adj mins]],0)</f>
        <v>2.3333333333333335</v>
      </c>
      <c r="R2711" s="15">
        <v>0</v>
      </c>
      <c r="S2711" s="16" t="s">
        <v>374</v>
      </c>
      <c r="T2711" s="17">
        <v>1E-3</v>
      </c>
      <c r="U2711" s="16">
        <v>0</v>
      </c>
      <c r="V2711" s="71">
        <v>0</v>
      </c>
      <c r="W2711" s="401" t="str">
        <f>IF(ISNA(MATCH($D2711,'My Squad'!$C$2:$C$16,0)),"","Yes")</f>
        <v/>
      </c>
    </row>
    <row r="2712" spans="1:23" ht="15.75" thickBot="1" x14ac:dyDescent="0.3">
      <c r="A2712" s="577">
        <v>94</v>
      </c>
      <c r="B2712" s="73">
        <v>15</v>
      </c>
      <c r="C2712" s="5" t="s">
        <v>46</v>
      </c>
      <c r="D2712" s="5" t="s">
        <v>112</v>
      </c>
      <c r="E2712" s="70" t="s">
        <v>13</v>
      </c>
      <c r="F2712" s="71">
        <v>4.9000000000000004</v>
      </c>
      <c r="G2712" s="71">
        <v>0.17499999999999999</v>
      </c>
      <c r="H2712" s="71">
        <v>0.32500000000000001</v>
      </c>
      <c r="I2712" s="71">
        <v>0.16700000000000001</v>
      </c>
      <c r="J2712" s="71">
        <v>0</v>
      </c>
      <c r="K2712" s="71">
        <v>1.5363333333333333</v>
      </c>
      <c r="L2712" s="71">
        <v>9.4666666666666663E-2</v>
      </c>
      <c r="M2712" s="72">
        <v>2.298</v>
      </c>
      <c r="N2712" s="23">
        <v>6.0816326530612252E-2</v>
      </c>
      <c r="O2712" s="16">
        <v>75.529333333333327</v>
      </c>
      <c r="P2712" s="15">
        <v>90</v>
      </c>
      <c r="Q2712" s="15">
        <f>IFERROR(Table37[[#This Row],[Total]]/Table37[[#This Row],[Mins]]*Table37[[#This Row],[Adj mins]],0)</f>
        <v>2.738273871520116</v>
      </c>
      <c r="R2712" s="15">
        <v>8</v>
      </c>
      <c r="S2712" s="16">
        <v>80</v>
      </c>
      <c r="T2712" s="17">
        <v>2E-3</v>
      </c>
      <c r="U2712" s="16">
        <v>24</v>
      </c>
      <c r="V2712" s="71">
        <v>2.7</v>
      </c>
      <c r="W2712" s="401" t="str">
        <f>IF(ISNA(MATCH($D2712,'My Squad'!$C$2:$C$16,0)),"","Yes")</f>
        <v/>
      </c>
    </row>
    <row r="2713" spans="1:23" ht="15.75" thickBot="1" x14ac:dyDescent="0.3">
      <c r="A2713" s="577">
        <v>111</v>
      </c>
      <c r="B2713" s="73">
        <v>15</v>
      </c>
      <c r="C2713" s="5" t="s">
        <v>46</v>
      </c>
      <c r="D2713" s="5" t="s">
        <v>132</v>
      </c>
      <c r="E2713" s="70" t="s">
        <v>13</v>
      </c>
      <c r="F2713" s="71">
        <v>4.4000000000000004</v>
      </c>
      <c r="G2713" s="71">
        <v>3.833333333333333E-2</v>
      </c>
      <c r="H2713" s="71">
        <v>2.7E-2</v>
      </c>
      <c r="I2713" s="71">
        <v>1.4333333333333333E-2</v>
      </c>
      <c r="J2713" s="71">
        <v>0</v>
      </c>
      <c r="K2713" s="71">
        <v>0.11433333333333333</v>
      </c>
      <c r="L2713" s="71">
        <v>8.9999999999999993E-3</v>
      </c>
      <c r="M2713" s="72">
        <v>0.20300000000000001</v>
      </c>
      <c r="N2713" s="23">
        <v>-0.40840909090909083</v>
      </c>
      <c r="O2713" s="16">
        <v>6.3763333333333332</v>
      </c>
      <c r="P2713" s="15">
        <v>90</v>
      </c>
      <c r="Q2713" s="15">
        <f>IFERROR(Table37[[#This Row],[Total]]/Table37[[#This Row],[Mins]]*Table37[[#This Row],[Adj mins]],0)</f>
        <v>2.8652830780490355</v>
      </c>
      <c r="R2713" s="15">
        <v>1.5</v>
      </c>
      <c r="S2713" s="16">
        <v>26</v>
      </c>
      <c r="T2713" s="17">
        <v>3.1E-2</v>
      </c>
      <c r="U2713" s="16">
        <v>5</v>
      </c>
      <c r="V2713" s="71">
        <v>1</v>
      </c>
      <c r="W2713" s="401" t="str">
        <f>IF(ISNA(MATCH($D2713,'My Squad'!$C$2:$C$16,0)),"","Yes")</f>
        <v/>
      </c>
    </row>
    <row r="2714" spans="1:23" ht="15.75" thickBot="1" x14ac:dyDescent="0.3">
      <c r="A2714" s="577">
        <v>314</v>
      </c>
      <c r="B2714" s="73">
        <v>15</v>
      </c>
      <c r="C2714" s="5" t="s">
        <v>46</v>
      </c>
      <c r="D2714" s="5" t="s">
        <v>1054</v>
      </c>
      <c r="E2714" s="70" t="s">
        <v>13</v>
      </c>
      <c r="F2714" s="71">
        <v>4.8</v>
      </c>
      <c r="G2714" s="71">
        <v>0.47666666666666668</v>
      </c>
      <c r="H2714" s="71">
        <v>0.125</v>
      </c>
      <c r="I2714" s="71">
        <v>7.2666666666666671E-2</v>
      </c>
      <c r="J2714" s="71">
        <v>0</v>
      </c>
      <c r="K2714" s="71">
        <v>0.70933333333333326</v>
      </c>
      <c r="L2714" s="71">
        <v>0.13766666666666666</v>
      </c>
      <c r="M2714" s="72">
        <v>1.5213333333333334</v>
      </c>
      <c r="N2714" s="23">
        <v>-9.9722222222222212E-2</v>
      </c>
      <c r="O2714" s="16">
        <v>32.04</v>
      </c>
      <c r="P2714" s="15">
        <v>90</v>
      </c>
      <c r="Q2714" s="15">
        <f>IFERROR(Table37[[#This Row],[Total]]/Table37[[#This Row],[Mins]]*Table37[[#This Row],[Adj mins]],0)</f>
        <v>4.273408239700375</v>
      </c>
      <c r="R2714" s="15">
        <v>3</v>
      </c>
      <c r="S2714" s="16">
        <v>30</v>
      </c>
      <c r="T2714" s="17">
        <v>1.3999999999999999E-2</v>
      </c>
      <c r="U2714" s="16">
        <v>20</v>
      </c>
      <c r="V2714" s="71">
        <v>2.2000000000000002</v>
      </c>
      <c r="W2714" s="401" t="str">
        <f>IF(ISNA(MATCH($D2714,'My Squad'!$C$2:$C$16,0)),"","Yes")</f>
        <v/>
      </c>
    </row>
    <row r="2715" spans="1:23" ht="15.75" thickBot="1" x14ac:dyDescent="0.3">
      <c r="A2715" s="577">
        <v>97</v>
      </c>
      <c r="B2715" s="73">
        <v>15</v>
      </c>
      <c r="C2715" s="5" t="s">
        <v>46</v>
      </c>
      <c r="D2715" s="5" t="s">
        <v>1500</v>
      </c>
      <c r="E2715" s="70" t="s">
        <v>13</v>
      </c>
      <c r="F2715" s="71">
        <v>4.5</v>
      </c>
      <c r="G2715" s="71">
        <v>0</v>
      </c>
      <c r="H2715" s="71">
        <v>0</v>
      </c>
      <c r="I2715" s="71">
        <v>0</v>
      </c>
      <c r="J2715" s="71">
        <v>0</v>
      </c>
      <c r="K2715" s="71">
        <v>0</v>
      </c>
      <c r="L2715" s="71">
        <v>0</v>
      </c>
      <c r="M2715" s="72">
        <v>0</v>
      </c>
      <c r="N2715" s="23">
        <v>-0.44444444444444442</v>
      </c>
      <c r="O2715" s="16">
        <v>0</v>
      </c>
      <c r="P2715" s="15">
        <v>90</v>
      </c>
      <c r="Q2715" s="15">
        <f>IFERROR(Table37[[#This Row],[Total]]/Table37[[#This Row],[Mins]]*Table37[[#This Row],[Adj mins]],0)</f>
        <v>0</v>
      </c>
      <c r="R2715" s="15">
        <v>0.2</v>
      </c>
      <c r="S2715" s="16">
        <v>6</v>
      </c>
      <c r="T2715" s="17">
        <v>1E-3</v>
      </c>
      <c r="U2715" s="16">
        <v>3</v>
      </c>
      <c r="V2715" s="71">
        <v>1</v>
      </c>
      <c r="W2715" s="401" t="str">
        <f>IF(ISNA(MATCH($D2715,'My Squad'!$C$2:$C$16,0)),"","Yes")</f>
        <v/>
      </c>
    </row>
    <row r="2716" spans="1:23" ht="15.75" thickBot="1" x14ac:dyDescent="0.3">
      <c r="A2716" s="577">
        <v>602</v>
      </c>
      <c r="B2716" s="73">
        <v>15</v>
      </c>
      <c r="C2716" s="5" t="s">
        <v>46</v>
      </c>
      <c r="D2716" s="5" t="s">
        <v>1501</v>
      </c>
      <c r="E2716" s="70" t="s">
        <v>13</v>
      </c>
      <c r="F2716" s="71">
        <v>4.5</v>
      </c>
      <c r="G2716" s="71">
        <v>0</v>
      </c>
      <c r="H2716" s="71">
        <v>0</v>
      </c>
      <c r="I2716" s="71">
        <v>0</v>
      </c>
      <c r="J2716" s="71">
        <v>0</v>
      </c>
      <c r="K2716" s="71">
        <v>0</v>
      </c>
      <c r="L2716" s="71">
        <v>0</v>
      </c>
      <c r="M2716" s="72">
        <v>0</v>
      </c>
      <c r="N2716" s="23">
        <v>-0.44444444444444442</v>
      </c>
      <c r="O2716" s="16">
        <v>0</v>
      </c>
      <c r="P2716" s="15">
        <v>90</v>
      </c>
      <c r="Q2716" s="15">
        <f>IFERROR(Table37[[#This Row],[Total]]/Table37[[#This Row],[Mins]]*Table37[[#This Row],[Adj mins]],0)</f>
        <v>0</v>
      </c>
      <c r="R2716" s="15">
        <v>0</v>
      </c>
      <c r="S2716" s="16">
        <v>4</v>
      </c>
      <c r="T2716" s="17">
        <v>1E-3</v>
      </c>
      <c r="U2716" s="16">
        <v>1</v>
      </c>
      <c r="V2716" s="71">
        <v>1</v>
      </c>
      <c r="W2716" s="401" t="str">
        <f>IF(ISNA(MATCH($D2716,'My Squad'!$C$2:$C$16,0)),"","Yes")</f>
        <v/>
      </c>
    </row>
    <row r="2717" spans="1:23" ht="15.75" thickBot="1" x14ac:dyDescent="0.3">
      <c r="A2717" s="577">
        <v>107</v>
      </c>
      <c r="B2717" s="73">
        <v>15</v>
      </c>
      <c r="C2717" s="5" t="s">
        <v>46</v>
      </c>
      <c r="D2717" s="5" t="s">
        <v>612</v>
      </c>
      <c r="E2717" s="70" t="s">
        <v>15</v>
      </c>
      <c r="F2717" s="71">
        <v>5.9</v>
      </c>
      <c r="G2717" s="71">
        <v>1.8666666666666668E-2</v>
      </c>
      <c r="H2717" s="71">
        <v>1.4E-2</v>
      </c>
      <c r="I2717" s="71">
        <v>0</v>
      </c>
      <c r="J2717" s="71">
        <v>0</v>
      </c>
      <c r="K2717" s="71">
        <v>5.1666666666666666E-2</v>
      </c>
      <c r="L2717" s="71">
        <v>8.9999999999999993E-3</v>
      </c>
      <c r="M2717" s="72">
        <v>9.3333333333333338E-2</v>
      </c>
      <c r="N2717" s="23">
        <v>-0.32316384180790958</v>
      </c>
      <c r="O2717" s="16">
        <v>2.58</v>
      </c>
      <c r="P2717" s="15">
        <v>90</v>
      </c>
      <c r="Q2717" s="15">
        <f>IFERROR(Table37[[#This Row],[Total]]/Table37[[#This Row],[Mins]]*Table37[[#This Row],[Adj mins]],0)</f>
        <v>3.2558139534883717</v>
      </c>
      <c r="R2717" s="15">
        <v>0</v>
      </c>
      <c r="S2717" s="16" t="s">
        <v>374</v>
      </c>
      <c r="T2717" s="17">
        <v>0</v>
      </c>
      <c r="U2717" s="16">
        <v>0</v>
      </c>
      <c r="V2717" s="71">
        <v>0</v>
      </c>
      <c r="W2717" s="401" t="str">
        <f>IF(ISNA(MATCH($D2717,'My Squad'!$C$2:$C$16,0)),"","Yes")</f>
        <v/>
      </c>
    </row>
    <row r="2718" spans="1:23" ht="15.75" thickBot="1" x14ac:dyDescent="0.3">
      <c r="A2718" s="577">
        <v>110</v>
      </c>
      <c r="B2718" s="73">
        <v>15</v>
      </c>
      <c r="C2718" s="5" t="s">
        <v>46</v>
      </c>
      <c r="D2718" s="5" t="s">
        <v>124</v>
      </c>
      <c r="E2718" s="70" t="s">
        <v>15</v>
      </c>
      <c r="F2718" s="71">
        <v>5.9</v>
      </c>
      <c r="G2718" s="71">
        <v>1.4333333333333333</v>
      </c>
      <c r="H2718" s="71">
        <v>0.29399999999999998</v>
      </c>
      <c r="I2718" s="71">
        <v>0</v>
      </c>
      <c r="J2718" s="71">
        <v>0</v>
      </c>
      <c r="K2718" s="71">
        <v>1.4313333333333333</v>
      </c>
      <c r="L2718" s="71">
        <v>0.57966666666666666</v>
      </c>
      <c r="M2718" s="72">
        <v>3.7383333333333333</v>
      </c>
      <c r="N2718" s="23">
        <v>0.29463276836158192</v>
      </c>
      <c r="O2718" s="16">
        <v>71.455666666666673</v>
      </c>
      <c r="P2718" s="15">
        <v>90</v>
      </c>
      <c r="Q2718" s="15">
        <f>IFERROR(Table37[[#This Row],[Total]]/Table37[[#This Row],[Mins]]*Table37[[#This Row],[Adj mins]],0)</f>
        <v>4.7085139037258532</v>
      </c>
      <c r="R2718" s="15">
        <v>4.5</v>
      </c>
      <c r="S2718" s="16">
        <v>67</v>
      </c>
      <c r="T2718" s="17">
        <v>3.9E-2</v>
      </c>
      <c r="U2718" s="16">
        <v>39</v>
      </c>
      <c r="V2718" s="71">
        <v>6.5</v>
      </c>
      <c r="W2718" s="401" t="str">
        <f>IF(ISNA(MATCH($D2718,'My Squad'!$C$2:$C$16,0)),"","Yes")</f>
        <v/>
      </c>
    </row>
    <row r="2719" spans="1:23" ht="15.75" thickBot="1" x14ac:dyDescent="0.3">
      <c r="A2719" s="577">
        <v>146</v>
      </c>
      <c r="B2719" s="73">
        <v>15</v>
      </c>
      <c r="C2719" s="5" t="s">
        <v>37</v>
      </c>
      <c r="D2719" s="5" t="s">
        <v>202</v>
      </c>
      <c r="E2719" s="70" t="s">
        <v>16</v>
      </c>
      <c r="F2719" s="71">
        <v>4.5</v>
      </c>
      <c r="G2719" s="71">
        <v>0</v>
      </c>
      <c r="H2719" s="71">
        <v>0</v>
      </c>
      <c r="I2719" s="71">
        <v>0.71266666666666667</v>
      </c>
      <c r="J2719" s="71">
        <v>0.20133333333333334</v>
      </c>
      <c r="K2719" s="71">
        <v>1.784</v>
      </c>
      <c r="L2719" s="71">
        <v>0.10033333333333333</v>
      </c>
      <c r="M2719" s="72">
        <v>2.7983333333333333</v>
      </c>
      <c r="N2719" s="23">
        <v>0.1774074074074074</v>
      </c>
      <c r="O2719" s="16">
        <v>85.06</v>
      </c>
      <c r="P2719" s="15">
        <v>90</v>
      </c>
      <c r="Q2719" s="15">
        <f>IFERROR(Table37[[#This Row],[Total]]/Table37[[#This Row],[Mins]]*Table37[[#This Row],[Adj mins]],0)</f>
        <v>2.9608511638843167</v>
      </c>
      <c r="R2719" s="15">
        <v>7</v>
      </c>
      <c r="S2719" s="16">
        <v>90</v>
      </c>
      <c r="T2719" s="17">
        <v>0.02</v>
      </c>
      <c r="U2719" s="16">
        <v>22</v>
      </c>
      <c r="V2719" s="71">
        <v>3.1</v>
      </c>
      <c r="W2719" s="401" t="str">
        <f>IF(ISNA(MATCH($D2719,'My Squad'!$C$2:$C$16,0)),"","Yes")</f>
        <v/>
      </c>
    </row>
    <row r="2720" spans="1:23" ht="15.75" thickBot="1" x14ac:dyDescent="0.3">
      <c r="A2720" s="577">
        <v>142</v>
      </c>
      <c r="B2720" s="73">
        <v>15</v>
      </c>
      <c r="C2720" s="5" t="s">
        <v>37</v>
      </c>
      <c r="D2720" s="5" t="s">
        <v>199</v>
      </c>
      <c r="E2720" s="70" t="s">
        <v>16</v>
      </c>
      <c r="F2720" s="71">
        <v>4.3</v>
      </c>
      <c r="G2720" s="71">
        <v>0</v>
      </c>
      <c r="H2720" s="71">
        <v>1E-3</v>
      </c>
      <c r="I2720" s="71">
        <v>3.4000000000000002E-2</v>
      </c>
      <c r="J2720" s="71">
        <v>1.2E-2</v>
      </c>
      <c r="K2720" s="71">
        <v>0.10300000000000001</v>
      </c>
      <c r="L2720" s="71">
        <v>8.9999999999999993E-3</v>
      </c>
      <c r="M2720" s="72">
        <v>0.159</v>
      </c>
      <c r="N2720" s="23">
        <v>-0.42813953488372092</v>
      </c>
      <c r="O2720" s="16">
        <v>4.5373333333333337</v>
      </c>
      <c r="P2720" s="15">
        <v>90</v>
      </c>
      <c r="Q2720" s="15">
        <f>IFERROR(Table37[[#This Row],[Total]]/Table37[[#This Row],[Mins]]*Table37[[#This Row],[Adj mins]],0)</f>
        <v>3.1538348516015282</v>
      </c>
      <c r="R2720" s="15">
        <v>2</v>
      </c>
      <c r="S2720" s="16">
        <v>90</v>
      </c>
      <c r="T2720" s="17">
        <v>1.3999999999999999E-2</v>
      </c>
      <c r="U2720" s="16">
        <v>9</v>
      </c>
      <c r="V2720" s="71">
        <v>4.5</v>
      </c>
      <c r="W2720" s="401" t="str">
        <f>IF(ISNA(MATCH($D2720,'My Squad'!$C$2:$C$16,0)),"","Yes")</f>
        <v/>
      </c>
    </row>
    <row r="2721" spans="1:23" ht="15.75" thickBot="1" x14ac:dyDescent="0.3">
      <c r="A2721" s="577">
        <v>147</v>
      </c>
      <c r="B2721" s="73">
        <v>15</v>
      </c>
      <c r="C2721" s="5" t="s">
        <v>37</v>
      </c>
      <c r="D2721" s="5" t="s">
        <v>312</v>
      </c>
      <c r="E2721" s="70" t="s">
        <v>14</v>
      </c>
      <c r="F2721" s="71">
        <v>4.4000000000000004</v>
      </c>
      <c r="G2721" s="71">
        <v>1.4E-2</v>
      </c>
      <c r="H2721" s="71">
        <v>3.0000000000000001E-3</v>
      </c>
      <c r="I2721" s="71">
        <v>2.1333333333333333E-2</v>
      </c>
      <c r="J2721" s="71">
        <v>0</v>
      </c>
      <c r="K2721" s="71">
        <v>0.04</v>
      </c>
      <c r="L2721" s="71">
        <v>6.0000000000000001E-3</v>
      </c>
      <c r="M2721" s="72">
        <v>8.433333333333333E-2</v>
      </c>
      <c r="N2721" s="23">
        <v>-0.43537878787878781</v>
      </c>
      <c r="O2721" s="16">
        <v>2.0483333333333333</v>
      </c>
      <c r="P2721" s="15">
        <v>90</v>
      </c>
      <c r="Q2721" s="15">
        <f>IFERROR(Table37[[#This Row],[Total]]/Table37[[#This Row],[Mins]]*Table37[[#This Row],[Adj mins]],0)</f>
        <v>3.7054515866558178</v>
      </c>
      <c r="R2721" s="15">
        <v>0.9</v>
      </c>
      <c r="S2721" s="16">
        <v>26</v>
      </c>
      <c r="T2721" s="17">
        <v>1E-3</v>
      </c>
      <c r="U2721" s="16">
        <v>1</v>
      </c>
      <c r="V2721" s="71">
        <v>0.3</v>
      </c>
      <c r="W2721" s="401" t="str">
        <f>IF(ISNA(MATCH($D2721,'My Squad'!$C$2:$C$16,0)),"","Yes")</f>
        <v/>
      </c>
    </row>
    <row r="2722" spans="1:23" ht="15.75" thickBot="1" x14ac:dyDescent="0.3">
      <c r="A2722" s="577">
        <v>128</v>
      </c>
      <c r="B2722" s="73">
        <v>15</v>
      </c>
      <c r="C2722" s="5" t="s">
        <v>37</v>
      </c>
      <c r="D2722" s="5" t="s">
        <v>216</v>
      </c>
      <c r="E2722" s="70" t="s">
        <v>14</v>
      </c>
      <c r="F2722" s="71">
        <v>4.4000000000000004</v>
      </c>
      <c r="G2722" s="71">
        <v>8.0000000000000002E-3</v>
      </c>
      <c r="H2722" s="71">
        <v>1.6E-2</v>
      </c>
      <c r="I2722" s="71">
        <v>6.1666666666666668E-2</v>
      </c>
      <c r="J2722" s="71">
        <v>0</v>
      </c>
      <c r="K2722" s="71">
        <v>0.14466666666666667</v>
      </c>
      <c r="L2722" s="71">
        <v>2.0333333333333332E-2</v>
      </c>
      <c r="M2722" s="72">
        <v>0.25066666666666665</v>
      </c>
      <c r="N2722" s="23">
        <v>-0.39757575757575758</v>
      </c>
      <c r="O2722" s="16">
        <v>7.5973333333333333</v>
      </c>
      <c r="P2722" s="15">
        <v>90</v>
      </c>
      <c r="Q2722" s="15">
        <f>IFERROR(Table37[[#This Row],[Total]]/Table37[[#This Row],[Mins]]*Table37[[#This Row],[Adj mins]],0)</f>
        <v>2.9694629694629695</v>
      </c>
      <c r="R2722" s="15">
        <v>3.3</v>
      </c>
      <c r="S2722" s="16">
        <v>74</v>
      </c>
      <c r="T2722" s="17">
        <v>1E-3</v>
      </c>
      <c r="U2722" s="16">
        <v>7</v>
      </c>
      <c r="V2722" s="71">
        <v>1.8</v>
      </c>
      <c r="W2722" s="401" t="str">
        <f>IF(ISNA(MATCH($D2722,'My Squad'!$C$2:$C$16,0)),"","Yes")</f>
        <v/>
      </c>
    </row>
    <row r="2723" spans="1:23" ht="15.75" thickBot="1" x14ac:dyDescent="0.3">
      <c r="A2723" s="577">
        <v>144</v>
      </c>
      <c r="B2723" s="73">
        <v>15</v>
      </c>
      <c r="C2723" s="5" t="s">
        <v>37</v>
      </c>
      <c r="D2723" s="5" t="s">
        <v>109</v>
      </c>
      <c r="E2723" s="70" t="s">
        <v>14</v>
      </c>
      <c r="F2723" s="71">
        <v>4.5</v>
      </c>
      <c r="G2723" s="71">
        <v>0.216</v>
      </c>
      <c r="H2723" s="71">
        <v>0.16900000000000001</v>
      </c>
      <c r="I2723" s="71">
        <v>0.70633333333333326</v>
      </c>
      <c r="J2723" s="71">
        <v>0</v>
      </c>
      <c r="K2723" s="71">
        <v>1.6916666666666667</v>
      </c>
      <c r="L2723" s="71">
        <v>0.28166666666666668</v>
      </c>
      <c r="M2723" s="72">
        <v>3.0646666666666667</v>
      </c>
      <c r="N2723" s="23">
        <v>0.23659259259259258</v>
      </c>
      <c r="O2723" s="16">
        <v>85.344999999999999</v>
      </c>
      <c r="P2723" s="15">
        <v>90</v>
      </c>
      <c r="Q2723" s="15">
        <f>IFERROR(Table37[[#This Row],[Total]]/Table37[[#This Row],[Mins]]*Table37[[#This Row],[Adj mins]],0)</f>
        <v>3.2318237740933857</v>
      </c>
      <c r="R2723" s="15">
        <v>6.1</v>
      </c>
      <c r="S2723" s="16">
        <v>78</v>
      </c>
      <c r="T2723" s="17">
        <v>5.0000000000000001E-3</v>
      </c>
      <c r="U2723" s="16">
        <v>21</v>
      </c>
      <c r="V2723" s="71">
        <v>3</v>
      </c>
      <c r="W2723" s="401" t="str">
        <f>IF(ISNA(MATCH($D2723,'My Squad'!$C$2:$C$16,0)),"","Yes")</f>
        <v/>
      </c>
    </row>
    <row r="2724" spans="1:23" ht="15.75" thickBot="1" x14ac:dyDescent="0.3">
      <c r="A2724" s="577">
        <v>145</v>
      </c>
      <c r="B2724" s="73">
        <v>15</v>
      </c>
      <c r="C2724" s="5" t="s">
        <v>37</v>
      </c>
      <c r="D2724" s="5" t="s">
        <v>116</v>
      </c>
      <c r="E2724" s="70" t="s">
        <v>14</v>
      </c>
      <c r="F2724" s="71">
        <v>4.5</v>
      </c>
      <c r="G2724" s="71">
        <v>7.1999999999999995E-2</v>
      </c>
      <c r="H2724" s="71">
        <v>0.35199999999999998</v>
      </c>
      <c r="I2724" s="71">
        <v>0.72566666666666668</v>
      </c>
      <c r="J2724" s="71">
        <v>0</v>
      </c>
      <c r="K2724" s="71">
        <v>1.6919999999999999</v>
      </c>
      <c r="L2724" s="71">
        <v>0.24466666666666667</v>
      </c>
      <c r="M2724" s="72">
        <v>3.0863333333333332</v>
      </c>
      <c r="N2724" s="23">
        <v>0.24140740740740738</v>
      </c>
      <c r="O2724" s="16">
        <v>86.186000000000007</v>
      </c>
      <c r="P2724" s="15">
        <v>90</v>
      </c>
      <c r="Q2724" s="15">
        <f>IFERROR(Table37[[#This Row],[Total]]/Table37[[#This Row],[Mins]]*Table37[[#This Row],[Adj mins]],0)</f>
        <v>3.2229132341679616</v>
      </c>
      <c r="R2724" s="15">
        <v>7.8</v>
      </c>
      <c r="S2724" s="16">
        <v>88</v>
      </c>
      <c r="T2724" s="17">
        <v>3.5000000000000003E-2</v>
      </c>
      <c r="U2724" s="16">
        <v>29</v>
      </c>
      <c r="V2724" s="71">
        <v>3.6</v>
      </c>
      <c r="W2724" s="401" t="str">
        <f>IF(ISNA(MATCH($D2724,'My Squad'!$C$2:$C$16,0)),"","Yes")</f>
        <v/>
      </c>
    </row>
    <row r="2725" spans="1:23" ht="15.75" thickBot="1" x14ac:dyDescent="0.3">
      <c r="A2725" s="577">
        <v>120</v>
      </c>
      <c r="B2725" s="73">
        <v>15</v>
      </c>
      <c r="C2725" s="5" t="s">
        <v>37</v>
      </c>
      <c r="D2725" s="5" t="s">
        <v>42</v>
      </c>
      <c r="E2725" s="70" t="s">
        <v>14</v>
      </c>
      <c r="F2725" s="71">
        <v>4.5</v>
      </c>
      <c r="G2725" s="71">
        <v>0.36799999999999999</v>
      </c>
      <c r="H2725" s="71">
        <v>0.22700000000000001</v>
      </c>
      <c r="I2725" s="71">
        <v>0.70100000000000007</v>
      </c>
      <c r="J2725" s="71">
        <v>0</v>
      </c>
      <c r="K2725" s="71">
        <v>1.714</v>
      </c>
      <c r="L2725" s="71">
        <v>0.29799999999999999</v>
      </c>
      <c r="M2725" s="72">
        <v>3.3079999999999998</v>
      </c>
      <c r="N2725" s="23">
        <v>0.29066666666666663</v>
      </c>
      <c r="O2725" s="16">
        <v>84.728333333333339</v>
      </c>
      <c r="P2725" s="15">
        <v>90</v>
      </c>
      <c r="Q2725" s="15">
        <f>IFERROR(Table37[[#This Row],[Total]]/Table37[[#This Row],[Mins]]*Table37[[#This Row],[Adj mins]],0)</f>
        <v>3.5138186753742353</v>
      </c>
      <c r="R2725" s="15">
        <v>7.8</v>
      </c>
      <c r="S2725" s="16">
        <v>88</v>
      </c>
      <c r="T2725" s="17">
        <v>6.0999999999999999E-2</v>
      </c>
      <c r="U2725" s="16">
        <v>22</v>
      </c>
      <c r="V2725" s="71">
        <v>2.8</v>
      </c>
      <c r="W2725" s="401" t="str">
        <f>IF(ISNA(MATCH($D2725,'My Squad'!$C$2:$C$16,0)),"","Yes")</f>
        <v/>
      </c>
    </row>
    <row r="2726" spans="1:23" ht="15.75" thickBot="1" x14ac:dyDescent="0.3">
      <c r="A2726" s="577">
        <v>122</v>
      </c>
      <c r="B2726" s="73">
        <v>15</v>
      </c>
      <c r="C2726" s="5" t="s">
        <v>37</v>
      </c>
      <c r="D2726" s="5" t="s">
        <v>313</v>
      </c>
      <c r="E2726" s="70" t="s">
        <v>14</v>
      </c>
      <c r="F2726" s="71">
        <v>5</v>
      </c>
      <c r="G2726" s="71">
        <v>5.3999999999999999E-2</v>
      </c>
      <c r="H2726" s="71">
        <v>0.13100000000000001</v>
      </c>
      <c r="I2726" s="71">
        <v>0.1313333333333333</v>
      </c>
      <c r="J2726" s="71">
        <v>0</v>
      </c>
      <c r="K2726" s="71">
        <v>0.30066666666666669</v>
      </c>
      <c r="L2726" s="71">
        <v>8.1666666666666665E-2</v>
      </c>
      <c r="M2726" s="72">
        <v>0.69866666666666666</v>
      </c>
      <c r="N2726" s="23">
        <v>-0.2602666666666667</v>
      </c>
      <c r="O2726" s="16">
        <v>15.360666666666667</v>
      </c>
      <c r="P2726" s="15">
        <v>90</v>
      </c>
      <c r="Q2726" s="15">
        <f>IFERROR(Table37[[#This Row],[Total]]/Table37[[#This Row],[Mins]]*Table37[[#This Row],[Adj mins]],0)</f>
        <v>4.0935723275899489</v>
      </c>
      <c r="R2726" s="15">
        <v>3.8</v>
      </c>
      <c r="S2726" s="16">
        <v>57</v>
      </c>
      <c r="T2726" s="17">
        <v>5.0000000000000001E-3</v>
      </c>
      <c r="U2726" s="16">
        <v>3</v>
      </c>
      <c r="V2726" s="71">
        <v>0.5</v>
      </c>
      <c r="W2726" s="401" t="str">
        <f>IF(ISNA(MATCH($D2726,'My Squad'!$C$2:$C$16,0)),"","Yes")</f>
        <v/>
      </c>
    </row>
    <row r="2727" spans="1:23" ht="15.75" thickBot="1" x14ac:dyDescent="0.3">
      <c r="A2727" s="577">
        <v>131</v>
      </c>
      <c r="B2727" s="73">
        <v>15</v>
      </c>
      <c r="C2727" s="5" t="s">
        <v>37</v>
      </c>
      <c r="D2727" s="5" t="s">
        <v>314</v>
      </c>
      <c r="E2727" s="70" t="s">
        <v>14</v>
      </c>
      <c r="F2727" s="71">
        <v>4.4000000000000004</v>
      </c>
      <c r="G2727" s="71">
        <v>8.0000000000000002E-3</v>
      </c>
      <c r="H2727" s="71">
        <v>1.4999999999999999E-2</v>
      </c>
      <c r="I2727" s="71">
        <v>8.666666666666668E-3</v>
      </c>
      <c r="J2727" s="71">
        <v>0</v>
      </c>
      <c r="K2727" s="71">
        <v>3.6666666666666667E-2</v>
      </c>
      <c r="L2727" s="71">
        <v>0.01</v>
      </c>
      <c r="M2727" s="72">
        <v>7.8333333333333338E-2</v>
      </c>
      <c r="N2727" s="23">
        <v>-0.43674242424242421</v>
      </c>
      <c r="O2727" s="16">
        <v>1.95</v>
      </c>
      <c r="P2727" s="15">
        <v>90</v>
      </c>
      <c r="Q2727" s="15">
        <f>IFERROR(Table37[[#This Row],[Total]]/Table37[[#This Row],[Mins]]*Table37[[#This Row],[Adj mins]],0)</f>
        <v>3.6153846153846159</v>
      </c>
      <c r="R2727" s="15">
        <v>0.1</v>
      </c>
      <c r="S2727" s="16">
        <v>11</v>
      </c>
      <c r="T2727" s="17">
        <v>2E-3</v>
      </c>
      <c r="U2727" s="16">
        <v>3</v>
      </c>
      <c r="V2727" s="71">
        <v>3</v>
      </c>
      <c r="W2727" s="401" t="str">
        <f>IF(ISNA(MATCH($D2727,'My Squad'!$C$2:$C$16,0)),"","Yes")</f>
        <v/>
      </c>
    </row>
    <row r="2728" spans="1:23" ht="15.75" thickBot="1" x14ac:dyDescent="0.3">
      <c r="A2728" s="577">
        <v>628</v>
      </c>
      <c r="B2728" s="73">
        <v>15</v>
      </c>
      <c r="C2728" s="5" t="s">
        <v>37</v>
      </c>
      <c r="D2728" s="5" t="s">
        <v>1502</v>
      </c>
      <c r="E2728" s="70" t="s">
        <v>14</v>
      </c>
      <c r="F2728" s="71">
        <v>4.5</v>
      </c>
      <c r="G2728" s="71">
        <v>3.4000000000000002E-2</v>
      </c>
      <c r="H2728" s="71">
        <v>3.2000000000000001E-2</v>
      </c>
      <c r="I2728" s="71">
        <v>7.566666666666666E-2</v>
      </c>
      <c r="J2728" s="71">
        <v>0</v>
      </c>
      <c r="K2728" s="71">
        <v>0.192</v>
      </c>
      <c r="L2728" s="71">
        <v>2.8333333333333332E-2</v>
      </c>
      <c r="M2728" s="72">
        <v>0.36199999999999999</v>
      </c>
      <c r="N2728" s="23">
        <v>-0.36399999999999999</v>
      </c>
      <c r="O2728" s="16">
        <v>9.6833333333333336</v>
      </c>
      <c r="P2728" s="15">
        <v>90</v>
      </c>
      <c r="Q2728" s="15">
        <f>IFERROR(Table37[[#This Row],[Total]]/Table37[[#This Row],[Mins]]*Table37[[#This Row],[Adj mins]],0)</f>
        <v>3.3645438898450943</v>
      </c>
      <c r="R2728" s="15">
        <v>3.3</v>
      </c>
      <c r="S2728" s="16">
        <v>60</v>
      </c>
      <c r="T2728" s="17">
        <v>2E-3</v>
      </c>
      <c r="U2728" s="16">
        <v>13</v>
      </c>
      <c r="V2728" s="71">
        <v>2.6</v>
      </c>
      <c r="W2728" s="401" t="str">
        <f>IF(ISNA(MATCH($D2728,'My Squad'!$C$2:$C$16,0)),"","Yes")</f>
        <v/>
      </c>
    </row>
    <row r="2729" spans="1:23" ht="15.75" thickBot="1" x14ac:dyDescent="0.3">
      <c r="A2729" s="577">
        <v>116</v>
      </c>
      <c r="B2729" s="73">
        <v>15</v>
      </c>
      <c r="C2729" s="5" t="s">
        <v>37</v>
      </c>
      <c r="D2729" s="5" t="s">
        <v>1055</v>
      </c>
      <c r="E2729" s="70" t="s">
        <v>14</v>
      </c>
      <c r="F2729" s="71">
        <v>4</v>
      </c>
      <c r="G2729" s="71">
        <v>0</v>
      </c>
      <c r="H2729" s="71">
        <v>0</v>
      </c>
      <c r="I2729" s="71">
        <v>0</v>
      </c>
      <c r="J2729" s="71">
        <v>0</v>
      </c>
      <c r="K2729" s="71">
        <v>0</v>
      </c>
      <c r="L2729" s="71">
        <v>0</v>
      </c>
      <c r="M2729" s="72">
        <v>0</v>
      </c>
      <c r="N2729" s="23">
        <v>-0.5</v>
      </c>
      <c r="O2729" s="16">
        <v>0</v>
      </c>
      <c r="P2729" s="15">
        <v>90</v>
      </c>
      <c r="Q2729" s="15">
        <f>IFERROR(Table37[[#This Row],[Total]]/Table37[[#This Row],[Mins]]*Table37[[#This Row],[Adj mins]],0)</f>
        <v>0</v>
      </c>
      <c r="R2729" s="15">
        <v>0</v>
      </c>
      <c r="S2729" s="16">
        <v>0</v>
      </c>
      <c r="T2729" s="17">
        <v>4.5999999999999999E-2</v>
      </c>
      <c r="U2729" s="16">
        <v>0</v>
      </c>
      <c r="V2729" s="71">
        <v>0</v>
      </c>
      <c r="W2729" s="401" t="str">
        <f>IF(ISNA(MATCH($D2729,'My Squad'!$C$2:$C$16,0)),"","Yes")</f>
        <v/>
      </c>
    </row>
    <row r="2730" spans="1:23" ht="15.75" thickBot="1" x14ac:dyDescent="0.3">
      <c r="A2730" s="577">
        <v>135</v>
      </c>
      <c r="B2730" s="73">
        <v>15</v>
      </c>
      <c r="C2730" s="5" t="s">
        <v>37</v>
      </c>
      <c r="D2730" s="5" t="s">
        <v>613</v>
      </c>
      <c r="E2730" s="70" t="s">
        <v>13</v>
      </c>
      <c r="F2730" s="71">
        <v>5.3</v>
      </c>
      <c r="G2730" s="71">
        <v>0.17</v>
      </c>
      <c r="H2730" s="71">
        <v>0.15</v>
      </c>
      <c r="I2730" s="71">
        <v>6.7666666666666667E-2</v>
      </c>
      <c r="J2730" s="71">
        <v>0</v>
      </c>
      <c r="K2730" s="71">
        <v>0.41833333333333333</v>
      </c>
      <c r="L2730" s="71">
        <v>7.1999999999999995E-2</v>
      </c>
      <c r="M2730" s="72">
        <v>0.878</v>
      </c>
      <c r="N2730" s="23">
        <v>-0.21169811320754717</v>
      </c>
      <c r="O2730" s="16">
        <v>21.387333333333334</v>
      </c>
      <c r="P2730" s="15">
        <v>90</v>
      </c>
      <c r="Q2730" s="15">
        <f>IFERROR(Table37[[#This Row],[Total]]/Table37[[#This Row],[Mins]]*Table37[[#This Row],[Adj mins]],0)</f>
        <v>3.6947102646426231</v>
      </c>
      <c r="R2730" s="15">
        <v>4.5</v>
      </c>
      <c r="S2730" s="16">
        <v>58</v>
      </c>
      <c r="T2730" s="17">
        <v>8.0000000000000002E-3</v>
      </c>
      <c r="U2730" s="16">
        <v>21</v>
      </c>
      <c r="V2730" s="71">
        <v>3</v>
      </c>
      <c r="W2730" s="401" t="str">
        <f>IF(ISNA(MATCH($D2730,'My Squad'!$C$2:$C$16,0)),"","Yes")</f>
        <v/>
      </c>
    </row>
    <row r="2731" spans="1:23" ht="15.75" thickBot="1" x14ac:dyDescent="0.3">
      <c r="A2731" s="577">
        <v>115</v>
      </c>
      <c r="B2731" s="73">
        <v>15</v>
      </c>
      <c r="C2731" s="5" t="s">
        <v>37</v>
      </c>
      <c r="D2731" s="5" t="s">
        <v>226</v>
      </c>
      <c r="E2731" s="70" t="s">
        <v>13</v>
      </c>
      <c r="F2731" s="71">
        <v>5</v>
      </c>
      <c r="G2731" s="71">
        <v>0.44500000000000001</v>
      </c>
      <c r="H2731" s="71">
        <v>0.248</v>
      </c>
      <c r="I2731" s="71">
        <v>0.20266666666666666</v>
      </c>
      <c r="J2731" s="71">
        <v>0</v>
      </c>
      <c r="K2731" s="71">
        <v>1.1426666666666667</v>
      </c>
      <c r="L2731" s="71">
        <v>0.17933333333333334</v>
      </c>
      <c r="M2731" s="72">
        <v>2.2176666666666667</v>
      </c>
      <c r="N2731" s="23">
        <v>4.3533333333333334E-2</v>
      </c>
      <c r="O2731" s="16">
        <v>62.945666666666668</v>
      </c>
      <c r="P2731" s="15">
        <v>90</v>
      </c>
      <c r="Q2731" s="15">
        <f>IFERROR(Table37[[#This Row],[Total]]/Table37[[#This Row],[Mins]]*Table37[[#This Row],[Adj mins]],0)</f>
        <v>3.1708298691464067</v>
      </c>
      <c r="R2731" s="15">
        <v>6.4</v>
      </c>
      <c r="S2731" s="16">
        <v>72</v>
      </c>
      <c r="T2731" s="17">
        <v>3.0000000000000001E-3</v>
      </c>
      <c r="U2731" s="16">
        <v>27</v>
      </c>
      <c r="V2731" s="71">
        <v>3.4</v>
      </c>
      <c r="W2731" s="401" t="str">
        <f>IF(ISNA(MATCH($D2731,'My Squad'!$C$2:$C$16,0)),"","Yes")</f>
        <v/>
      </c>
    </row>
    <row r="2732" spans="1:23" ht="15.75" thickBot="1" x14ac:dyDescent="0.3">
      <c r="A2732" s="577">
        <v>126</v>
      </c>
      <c r="B2732" s="73">
        <v>15</v>
      </c>
      <c r="C2732" s="5" t="s">
        <v>37</v>
      </c>
      <c r="D2732" s="5" t="s">
        <v>215</v>
      </c>
      <c r="E2732" s="70" t="s">
        <v>13</v>
      </c>
      <c r="F2732" s="71">
        <v>5</v>
      </c>
      <c r="G2732" s="71">
        <v>0.23333333333333334</v>
      </c>
      <c r="H2732" s="71">
        <v>0.379</v>
      </c>
      <c r="I2732" s="71">
        <v>0.21266666666666667</v>
      </c>
      <c r="J2732" s="71">
        <v>0</v>
      </c>
      <c r="K2732" s="71">
        <v>1.3166666666666667</v>
      </c>
      <c r="L2732" s="71">
        <v>7.5333333333333335E-2</v>
      </c>
      <c r="M2732" s="72">
        <v>2.2170000000000001</v>
      </c>
      <c r="N2732" s="23">
        <v>4.3400000000000015E-2</v>
      </c>
      <c r="O2732" s="16">
        <v>65.685000000000002</v>
      </c>
      <c r="P2732" s="15">
        <v>90</v>
      </c>
      <c r="Q2732" s="15">
        <f>IFERROR(Table37[[#This Row],[Total]]/Table37[[#This Row],[Mins]]*Table37[[#This Row],[Adj mins]],0)</f>
        <v>3.0376798355788992</v>
      </c>
      <c r="R2732" s="15">
        <v>7.7</v>
      </c>
      <c r="S2732" s="16">
        <v>87</v>
      </c>
      <c r="T2732" s="17">
        <v>1E-3</v>
      </c>
      <c r="U2732" s="16">
        <v>25</v>
      </c>
      <c r="V2732" s="71">
        <v>3.1</v>
      </c>
      <c r="W2732" s="401" t="str">
        <f>IF(ISNA(MATCH($D2732,'My Squad'!$C$2:$C$16,0)),"","Yes")</f>
        <v/>
      </c>
    </row>
    <row r="2733" spans="1:23" ht="15.75" thickBot="1" x14ac:dyDescent="0.3">
      <c r="A2733" s="577">
        <v>149</v>
      </c>
      <c r="B2733" s="73">
        <v>15</v>
      </c>
      <c r="C2733" s="5" t="s">
        <v>37</v>
      </c>
      <c r="D2733" s="5" t="s">
        <v>1056</v>
      </c>
      <c r="E2733" s="70" t="s">
        <v>13</v>
      </c>
      <c r="F2733" s="71">
        <v>4.8</v>
      </c>
      <c r="G2733" s="71">
        <v>0.55333333333333334</v>
      </c>
      <c r="H2733" s="71">
        <v>0.47499999999999998</v>
      </c>
      <c r="I2733" s="71">
        <v>0.22866666666666666</v>
      </c>
      <c r="J2733" s="71">
        <v>0</v>
      </c>
      <c r="K2733" s="71">
        <v>1.4319999999999999</v>
      </c>
      <c r="L2733" s="71">
        <v>0.22900000000000001</v>
      </c>
      <c r="M2733" s="72">
        <v>2.9180000000000001</v>
      </c>
      <c r="N2733" s="23">
        <v>0.19125000000000003</v>
      </c>
      <c r="O2733" s="16">
        <v>72.277000000000001</v>
      </c>
      <c r="P2733" s="15">
        <v>90</v>
      </c>
      <c r="Q2733" s="15">
        <f>IFERROR(Table37[[#This Row],[Total]]/Table37[[#This Row],[Mins]]*Table37[[#This Row],[Adj mins]],0)</f>
        <v>3.633521037121076</v>
      </c>
      <c r="R2733" s="15">
        <v>2.5</v>
      </c>
      <c r="S2733" s="16">
        <v>37</v>
      </c>
      <c r="T2733" s="17">
        <v>1E-3</v>
      </c>
      <c r="U2733" s="16">
        <v>11</v>
      </c>
      <c r="V2733" s="71">
        <v>1.8</v>
      </c>
      <c r="W2733" s="401" t="str">
        <f>IF(ISNA(MATCH($D2733,'My Squad'!$C$2:$C$16,0)),"","Yes")</f>
        <v/>
      </c>
    </row>
    <row r="2734" spans="1:23" ht="15.75" thickBot="1" x14ac:dyDescent="0.3">
      <c r="A2734" s="577">
        <v>137</v>
      </c>
      <c r="B2734" s="73">
        <v>15</v>
      </c>
      <c r="C2734" s="5" t="s">
        <v>37</v>
      </c>
      <c r="D2734" s="5" t="s">
        <v>265</v>
      </c>
      <c r="E2734" s="70" t="s">
        <v>13</v>
      </c>
      <c r="F2734" s="71">
        <v>4.4000000000000004</v>
      </c>
      <c r="G2734" s="71">
        <v>1.6666666666666668E-3</v>
      </c>
      <c r="H2734" s="71">
        <v>7.0000000000000001E-3</v>
      </c>
      <c r="I2734" s="71">
        <v>3.3333333333333335E-3</v>
      </c>
      <c r="J2734" s="71">
        <v>0</v>
      </c>
      <c r="K2734" s="71">
        <v>2.1333333333333336E-2</v>
      </c>
      <c r="L2734" s="71">
        <v>1.6666666666666668E-3</v>
      </c>
      <c r="M2734" s="72">
        <v>3.5000000000000003E-2</v>
      </c>
      <c r="N2734" s="23">
        <v>-0.44659090909090909</v>
      </c>
      <c r="O2734" s="16">
        <v>1.05</v>
      </c>
      <c r="P2734" s="15">
        <v>90</v>
      </c>
      <c r="Q2734" s="15">
        <f>IFERROR(Table37[[#This Row],[Total]]/Table37[[#This Row],[Mins]]*Table37[[#This Row],[Adj mins]],0)</f>
        <v>3</v>
      </c>
      <c r="R2734" s="15">
        <v>0</v>
      </c>
      <c r="S2734" s="16">
        <v>0</v>
      </c>
      <c r="T2734" s="17">
        <v>0.01</v>
      </c>
      <c r="U2734" s="16">
        <v>0</v>
      </c>
      <c r="V2734" s="71">
        <v>0</v>
      </c>
      <c r="W2734" s="401" t="str">
        <f>IF(ISNA(MATCH($D2734,'My Squad'!$C$2:$C$16,0)),"","Yes")</f>
        <v/>
      </c>
    </row>
    <row r="2735" spans="1:23" ht="15.75" thickBot="1" x14ac:dyDescent="0.3">
      <c r="A2735" s="577">
        <v>134</v>
      </c>
      <c r="B2735" s="73">
        <v>15</v>
      </c>
      <c r="C2735" s="5" t="s">
        <v>37</v>
      </c>
      <c r="D2735" s="5" t="s">
        <v>230</v>
      </c>
      <c r="E2735" s="70" t="s">
        <v>13</v>
      </c>
      <c r="F2735" s="71">
        <v>5</v>
      </c>
      <c r="G2735" s="71">
        <v>4.1666666666666664E-2</v>
      </c>
      <c r="H2735" s="71">
        <v>0.16700000000000001</v>
      </c>
      <c r="I2735" s="71">
        <v>5.3999999999999999E-2</v>
      </c>
      <c r="J2735" s="71">
        <v>0</v>
      </c>
      <c r="K2735" s="71">
        <v>0.31799999999999995</v>
      </c>
      <c r="L2735" s="71">
        <v>5.2333333333333336E-2</v>
      </c>
      <c r="M2735" s="72">
        <v>0.63300000000000001</v>
      </c>
      <c r="N2735" s="23">
        <v>-0.27339999999999998</v>
      </c>
      <c r="O2735" s="16">
        <v>16.611666666666668</v>
      </c>
      <c r="P2735" s="15">
        <v>90</v>
      </c>
      <c r="Q2735" s="15">
        <f>IFERROR(Table37[[#This Row],[Total]]/Table37[[#This Row],[Mins]]*Table37[[#This Row],[Adj mins]],0)</f>
        <v>3.4295174074445667</v>
      </c>
      <c r="R2735" s="15">
        <v>1.9</v>
      </c>
      <c r="S2735" s="16">
        <v>56</v>
      </c>
      <c r="T2735" s="17">
        <v>0</v>
      </c>
      <c r="U2735" s="16">
        <v>5</v>
      </c>
      <c r="V2735" s="71">
        <v>1.7</v>
      </c>
      <c r="W2735" s="401" t="str">
        <f>IF(ISNA(MATCH($D2735,'My Squad'!$C$2:$C$16,0)),"","Yes")</f>
        <v/>
      </c>
    </row>
    <row r="2736" spans="1:23" ht="15.75" thickBot="1" x14ac:dyDescent="0.3">
      <c r="A2736" s="577">
        <v>121</v>
      </c>
      <c r="B2736" s="73">
        <v>15</v>
      </c>
      <c r="C2736" s="5" t="s">
        <v>37</v>
      </c>
      <c r="D2736" s="5" t="s">
        <v>1503</v>
      </c>
      <c r="E2736" s="70" t="s">
        <v>13</v>
      </c>
      <c r="F2736" s="71">
        <v>5.4</v>
      </c>
      <c r="G2736" s="71">
        <v>0.08</v>
      </c>
      <c r="H2736" s="71">
        <v>0.06</v>
      </c>
      <c r="I2736" s="71">
        <v>1.5666666666666666E-2</v>
      </c>
      <c r="J2736" s="71">
        <v>0</v>
      </c>
      <c r="K2736" s="71">
        <v>9.2666666666666661E-2</v>
      </c>
      <c r="L2736" s="71">
        <v>2.8000000000000001E-2</v>
      </c>
      <c r="M2736" s="72">
        <v>0.27633333333333332</v>
      </c>
      <c r="N2736" s="23">
        <v>-0.3191975308641975</v>
      </c>
      <c r="O2736" s="16">
        <v>4.8899999999999997</v>
      </c>
      <c r="P2736" s="15">
        <v>90</v>
      </c>
      <c r="Q2736" s="15">
        <f>IFERROR(Table37[[#This Row],[Total]]/Table37[[#This Row],[Mins]]*Table37[[#This Row],[Adj mins]],0)</f>
        <v>5.0858895705521476</v>
      </c>
      <c r="R2736" s="15">
        <v>1</v>
      </c>
      <c r="S2736" s="16">
        <v>13</v>
      </c>
      <c r="T2736" s="17">
        <v>1E-3</v>
      </c>
      <c r="U2736" s="16">
        <v>7</v>
      </c>
      <c r="V2736" s="71">
        <v>1</v>
      </c>
      <c r="W2736" s="401" t="str">
        <f>IF(ISNA(MATCH($D2736,'My Squad'!$C$2:$C$16,0)),"","Yes")</f>
        <v/>
      </c>
    </row>
    <row r="2737" spans="1:23" ht="15.75" thickBot="1" x14ac:dyDescent="0.3">
      <c r="A2737" s="577">
        <v>136</v>
      </c>
      <c r="B2737" s="73">
        <v>15</v>
      </c>
      <c r="C2737" s="5" t="s">
        <v>37</v>
      </c>
      <c r="D2737" s="5" t="s">
        <v>38</v>
      </c>
      <c r="E2737" s="70" t="s">
        <v>13</v>
      </c>
      <c r="F2737" s="71">
        <v>6.5</v>
      </c>
      <c r="G2737" s="71">
        <v>1.25</v>
      </c>
      <c r="H2737" s="71">
        <v>0.76700000000000002</v>
      </c>
      <c r="I2737" s="71">
        <v>0.253</v>
      </c>
      <c r="J2737" s="71">
        <v>0</v>
      </c>
      <c r="K2737" s="71">
        <v>1.7166666666666666</v>
      </c>
      <c r="L2737" s="71">
        <v>0.43633333333333335</v>
      </c>
      <c r="M2737" s="72">
        <v>4.423</v>
      </c>
      <c r="N2737" s="23">
        <v>0.3727692307692308</v>
      </c>
      <c r="O2737" s="16">
        <v>80.712333333333333</v>
      </c>
      <c r="P2737" s="15">
        <v>90</v>
      </c>
      <c r="Q2737" s="15">
        <f>IFERROR(Table37[[#This Row],[Total]]/Table37[[#This Row],[Mins]]*Table37[[#This Row],[Adj mins]],0)</f>
        <v>4.9319600061122424</v>
      </c>
      <c r="R2737" s="15">
        <v>8.1999999999999993</v>
      </c>
      <c r="S2737" s="16">
        <v>82</v>
      </c>
      <c r="T2737" s="17">
        <v>6.3E-2</v>
      </c>
      <c r="U2737" s="16">
        <v>34</v>
      </c>
      <c r="V2737" s="71">
        <v>3.8</v>
      </c>
      <c r="W2737" s="401" t="str">
        <f>IF(ISNA(MATCH($D2737,'My Squad'!$C$2:$C$16,0)),"","Yes")</f>
        <v/>
      </c>
    </row>
    <row r="2738" spans="1:23" ht="15.75" thickBot="1" x14ac:dyDescent="0.3">
      <c r="A2738" s="577">
        <v>113</v>
      </c>
      <c r="B2738" s="73">
        <v>15</v>
      </c>
      <c r="C2738" s="5" t="s">
        <v>37</v>
      </c>
      <c r="D2738" s="5" t="s">
        <v>163</v>
      </c>
      <c r="E2738" s="70" t="s">
        <v>13</v>
      </c>
      <c r="F2738" s="71">
        <v>5.4</v>
      </c>
      <c r="G2738" s="71">
        <v>0.17499999999999999</v>
      </c>
      <c r="H2738" s="71">
        <v>0.128</v>
      </c>
      <c r="I2738" s="71">
        <v>5.6666666666666664E-2</v>
      </c>
      <c r="J2738" s="71">
        <v>0</v>
      </c>
      <c r="K2738" s="71">
        <v>0.32733333333333337</v>
      </c>
      <c r="L2738" s="71">
        <v>5.4333333333333331E-2</v>
      </c>
      <c r="M2738" s="72">
        <v>0.74133333333333329</v>
      </c>
      <c r="N2738" s="23">
        <v>-0.23308641975308639</v>
      </c>
      <c r="O2738" s="16">
        <v>15.450666666666667</v>
      </c>
      <c r="P2738" s="15">
        <v>90</v>
      </c>
      <c r="Q2738" s="15">
        <f>IFERROR(Table37[[#This Row],[Total]]/Table37[[#This Row],[Mins]]*Table37[[#This Row],[Adj mins]],0)</f>
        <v>4.3182602692440453</v>
      </c>
      <c r="R2738" s="15">
        <v>1.5</v>
      </c>
      <c r="S2738" s="16">
        <v>27</v>
      </c>
      <c r="T2738" s="17">
        <v>4.0000000000000001E-3</v>
      </c>
      <c r="U2738" s="16">
        <v>14</v>
      </c>
      <c r="V2738" s="71">
        <v>2.8</v>
      </c>
      <c r="W2738" s="401" t="str">
        <f>IF(ISNA(MATCH($D2738,'My Squad'!$C$2:$C$16,0)),"","Yes")</f>
        <v/>
      </c>
    </row>
    <row r="2739" spans="1:23" ht="15.75" thickBot="1" x14ac:dyDescent="0.3">
      <c r="A2739" s="577">
        <v>132</v>
      </c>
      <c r="B2739" s="73">
        <v>15</v>
      </c>
      <c r="C2739" s="5" t="s">
        <v>37</v>
      </c>
      <c r="D2739" s="5" t="s">
        <v>315</v>
      </c>
      <c r="E2739" s="70" t="s">
        <v>13</v>
      </c>
      <c r="F2739" s="71">
        <v>6.5</v>
      </c>
      <c r="G2739" s="71">
        <v>0</v>
      </c>
      <c r="H2739" s="71">
        <v>0</v>
      </c>
      <c r="I2739" s="71">
        <v>0</v>
      </c>
      <c r="J2739" s="71">
        <v>0</v>
      </c>
      <c r="K2739" s="71">
        <v>0</v>
      </c>
      <c r="L2739" s="71">
        <v>0</v>
      </c>
      <c r="M2739" s="72">
        <v>0</v>
      </c>
      <c r="N2739" s="23">
        <v>-0.30769230769230771</v>
      </c>
      <c r="O2739" s="16">
        <v>0</v>
      </c>
      <c r="P2739" s="15">
        <v>90</v>
      </c>
      <c r="Q2739" s="15">
        <f>IFERROR(Table37[[#This Row],[Total]]/Table37[[#This Row],[Mins]]*Table37[[#This Row],[Adj mins]],0)</f>
        <v>0</v>
      </c>
      <c r="R2739" s="15">
        <v>0</v>
      </c>
      <c r="S2739" s="16" t="s">
        <v>374</v>
      </c>
      <c r="T2739" s="17">
        <v>0</v>
      </c>
      <c r="U2739" s="16">
        <v>0</v>
      </c>
      <c r="V2739" s="71">
        <v>0</v>
      </c>
      <c r="W2739" s="401" t="str">
        <f>IF(ISNA(MATCH($D2739,'My Squad'!$C$2:$C$16,0)),"","Yes")</f>
        <v/>
      </c>
    </row>
    <row r="2740" spans="1:23" ht="15.75" thickBot="1" x14ac:dyDescent="0.3">
      <c r="A2740" s="577">
        <v>595</v>
      </c>
      <c r="B2740" s="73">
        <v>15</v>
      </c>
      <c r="C2740" s="5" t="s">
        <v>37</v>
      </c>
      <c r="D2740" s="5" t="s">
        <v>1504</v>
      </c>
      <c r="E2740" s="70" t="s">
        <v>13</v>
      </c>
      <c r="F2740" s="71">
        <v>5.4</v>
      </c>
      <c r="G2740" s="71">
        <v>0</v>
      </c>
      <c r="H2740" s="71">
        <v>0</v>
      </c>
      <c r="I2740" s="71">
        <v>0</v>
      </c>
      <c r="J2740" s="71">
        <v>0</v>
      </c>
      <c r="K2740" s="71">
        <v>0</v>
      </c>
      <c r="L2740" s="71">
        <v>0</v>
      </c>
      <c r="M2740" s="72">
        <v>0</v>
      </c>
      <c r="N2740" s="23">
        <v>-0.37037037037037035</v>
      </c>
      <c r="O2740" s="16">
        <v>0</v>
      </c>
      <c r="P2740" s="15">
        <v>90</v>
      </c>
      <c r="Q2740" s="15">
        <f>IFERROR(Table37[[#This Row],[Total]]/Table37[[#This Row],[Mins]]*Table37[[#This Row],[Adj mins]],0)</f>
        <v>0</v>
      </c>
      <c r="R2740" s="15">
        <v>0.3</v>
      </c>
      <c r="S2740" s="16">
        <v>12</v>
      </c>
      <c r="T2740" s="17">
        <v>0</v>
      </c>
      <c r="U2740" s="16">
        <v>2</v>
      </c>
      <c r="V2740" s="71">
        <v>1</v>
      </c>
      <c r="W2740" s="401" t="str">
        <f>IF(ISNA(MATCH($D2740,'My Squad'!$C$2:$C$16,0)),"","Yes")</f>
        <v/>
      </c>
    </row>
    <row r="2741" spans="1:23" ht="15.75" thickBot="1" x14ac:dyDescent="0.3">
      <c r="A2741" s="577">
        <v>618</v>
      </c>
      <c r="B2741" s="73">
        <v>15</v>
      </c>
      <c r="C2741" s="5" t="s">
        <v>37</v>
      </c>
      <c r="D2741" s="5" t="s">
        <v>1505</v>
      </c>
      <c r="E2741" s="70" t="s">
        <v>13</v>
      </c>
      <c r="F2741" s="71">
        <v>5.5</v>
      </c>
      <c r="G2741" s="71">
        <v>1.1533333333333333</v>
      </c>
      <c r="H2741" s="71">
        <v>0.64900000000000002</v>
      </c>
      <c r="I2741" s="71">
        <v>0.21099999999999999</v>
      </c>
      <c r="J2741" s="71">
        <v>0</v>
      </c>
      <c r="K2741" s="71">
        <v>1.3540000000000001</v>
      </c>
      <c r="L2741" s="71">
        <v>0.18266666666666667</v>
      </c>
      <c r="M2741" s="72">
        <v>3.55</v>
      </c>
      <c r="N2741" s="23">
        <v>0.2818181818181818</v>
      </c>
      <c r="O2741" s="16">
        <v>65.445333333333338</v>
      </c>
      <c r="P2741" s="15">
        <v>90</v>
      </c>
      <c r="Q2741" s="15">
        <f>IFERROR(Table37[[#This Row],[Total]]/Table37[[#This Row],[Mins]]*Table37[[#This Row],[Adj mins]],0)</f>
        <v>4.8819370874419352</v>
      </c>
      <c r="R2741" s="15">
        <v>5</v>
      </c>
      <c r="S2741" s="16">
        <v>56</v>
      </c>
      <c r="T2741" s="17">
        <v>1.3000000000000001E-2</v>
      </c>
      <c r="U2741" s="16">
        <v>36</v>
      </c>
      <c r="V2741" s="71">
        <v>4.5</v>
      </c>
      <c r="W2741" s="401" t="str">
        <f>IF(ISNA(MATCH($D2741,'My Squad'!$C$2:$C$16,0)),"","Yes")</f>
        <v/>
      </c>
    </row>
    <row r="2742" spans="1:23" ht="15.75" thickBot="1" x14ac:dyDescent="0.3">
      <c r="A2742" s="577">
        <v>629</v>
      </c>
      <c r="B2742" s="73">
        <v>15</v>
      </c>
      <c r="C2742" s="5" t="s">
        <v>37</v>
      </c>
      <c r="D2742" s="5" t="s">
        <v>1506</v>
      </c>
      <c r="E2742" s="70" t="s">
        <v>13</v>
      </c>
      <c r="F2742" s="71">
        <v>5.5</v>
      </c>
      <c r="G2742" s="71">
        <v>0</v>
      </c>
      <c r="H2742" s="71">
        <v>0</v>
      </c>
      <c r="I2742" s="71">
        <v>0</v>
      </c>
      <c r="J2742" s="71">
        <v>0</v>
      </c>
      <c r="K2742" s="71">
        <v>0</v>
      </c>
      <c r="L2742" s="71">
        <v>0</v>
      </c>
      <c r="M2742" s="72">
        <v>0</v>
      </c>
      <c r="N2742" s="23">
        <v>-0.36363636363636365</v>
      </c>
      <c r="O2742" s="16">
        <v>0</v>
      </c>
      <c r="P2742" s="15">
        <v>90</v>
      </c>
      <c r="Q2742" s="15">
        <f>IFERROR(Table37[[#This Row],[Total]]/Table37[[#This Row],[Mins]]*Table37[[#This Row],[Adj mins]],0)</f>
        <v>0</v>
      </c>
      <c r="R2742" s="15">
        <v>0</v>
      </c>
      <c r="S2742" s="16" t="s">
        <v>374</v>
      </c>
      <c r="T2742" s="17">
        <v>0</v>
      </c>
      <c r="U2742" s="16">
        <v>0</v>
      </c>
      <c r="V2742" s="71">
        <v>0</v>
      </c>
      <c r="W2742" s="401" t="str">
        <f>IF(ISNA(MATCH($D2742,'My Squad'!$C$2:$C$16,0)),"","Yes")</f>
        <v/>
      </c>
    </row>
    <row r="2743" spans="1:23" ht="15.75" thickBot="1" x14ac:dyDescent="0.3">
      <c r="A2743" s="577">
        <v>600</v>
      </c>
      <c r="B2743" s="73">
        <v>15</v>
      </c>
      <c r="C2743" s="5" t="s">
        <v>37</v>
      </c>
      <c r="D2743" s="5" t="s">
        <v>1507</v>
      </c>
      <c r="E2743" s="70" t="s">
        <v>13</v>
      </c>
      <c r="F2743" s="71">
        <v>5</v>
      </c>
      <c r="G2743" s="71">
        <v>0.21333333333333335</v>
      </c>
      <c r="H2743" s="71">
        <v>0.16700000000000001</v>
      </c>
      <c r="I2743" s="71">
        <v>8.3000000000000004E-2</v>
      </c>
      <c r="J2743" s="71">
        <v>0</v>
      </c>
      <c r="K2743" s="71">
        <v>0.51333333333333331</v>
      </c>
      <c r="L2743" s="71">
        <v>8.5666666666666669E-2</v>
      </c>
      <c r="M2743" s="72">
        <v>1.0623333333333334</v>
      </c>
      <c r="N2743" s="23">
        <v>-0.18753333333333333</v>
      </c>
      <c r="O2743" s="16">
        <v>26.096333333333334</v>
      </c>
      <c r="P2743" s="15">
        <v>90</v>
      </c>
      <c r="Q2743" s="15">
        <f>IFERROR(Table37[[#This Row],[Total]]/Table37[[#This Row],[Mins]]*Table37[[#This Row],[Adj mins]],0)</f>
        <v>3.6637330914943349</v>
      </c>
      <c r="R2743" s="15">
        <v>4.0999999999999996</v>
      </c>
      <c r="S2743" s="16">
        <v>53</v>
      </c>
      <c r="T2743" s="17">
        <v>0</v>
      </c>
      <c r="U2743" s="16">
        <v>12</v>
      </c>
      <c r="V2743" s="71">
        <v>1.7</v>
      </c>
      <c r="W2743" s="401" t="str">
        <f>IF(ISNA(MATCH($D2743,'My Squad'!$C$2:$C$16,0)),"","Yes")</f>
        <v/>
      </c>
    </row>
    <row r="2744" spans="1:23" ht="15.75" thickBot="1" x14ac:dyDescent="0.3">
      <c r="A2744" s="577">
        <v>140</v>
      </c>
      <c r="B2744" s="73">
        <v>15</v>
      </c>
      <c r="C2744" s="5" t="s">
        <v>37</v>
      </c>
      <c r="D2744" s="5" t="s">
        <v>1508</v>
      </c>
      <c r="E2744" s="70" t="s">
        <v>13</v>
      </c>
      <c r="F2744" s="71">
        <v>4.5</v>
      </c>
      <c r="G2744" s="71">
        <v>0</v>
      </c>
      <c r="H2744" s="71">
        <v>0</v>
      </c>
      <c r="I2744" s="71">
        <v>0</v>
      </c>
      <c r="J2744" s="71">
        <v>0</v>
      </c>
      <c r="K2744" s="71">
        <v>0</v>
      </c>
      <c r="L2744" s="71">
        <v>0</v>
      </c>
      <c r="M2744" s="72">
        <v>0</v>
      </c>
      <c r="N2744" s="23">
        <v>-0.44444444444444442</v>
      </c>
      <c r="O2744" s="16">
        <v>0</v>
      </c>
      <c r="P2744" s="15">
        <v>90</v>
      </c>
      <c r="Q2744" s="15">
        <f>IFERROR(Table37[[#This Row],[Total]]/Table37[[#This Row],[Mins]]*Table37[[#This Row],[Adj mins]],0)</f>
        <v>0</v>
      </c>
      <c r="R2744" s="15">
        <v>0</v>
      </c>
      <c r="S2744" s="16" t="s">
        <v>374</v>
      </c>
      <c r="T2744" s="17">
        <v>1E-3</v>
      </c>
      <c r="U2744" s="16">
        <v>0</v>
      </c>
      <c r="V2744" s="71">
        <v>0</v>
      </c>
      <c r="W2744" s="401" t="str">
        <f>IF(ISNA(MATCH($D2744,'My Squad'!$C$2:$C$16,0)),"","Yes")</f>
        <v/>
      </c>
    </row>
    <row r="2745" spans="1:23" ht="15.75" thickBot="1" x14ac:dyDescent="0.3">
      <c r="A2745" s="577">
        <v>148</v>
      </c>
      <c r="B2745" s="73">
        <v>15</v>
      </c>
      <c r="C2745" s="5" t="s">
        <v>37</v>
      </c>
      <c r="D2745" s="5" t="s">
        <v>316</v>
      </c>
      <c r="E2745" s="70" t="s">
        <v>15</v>
      </c>
      <c r="F2745" s="71">
        <v>5.9</v>
      </c>
      <c r="G2745" s="71">
        <v>1.8413333333333333</v>
      </c>
      <c r="H2745" s="71">
        <v>0.32300000000000001</v>
      </c>
      <c r="I2745" s="71">
        <v>0</v>
      </c>
      <c r="J2745" s="71">
        <v>0</v>
      </c>
      <c r="K2745" s="71">
        <v>1.51</v>
      </c>
      <c r="L2745" s="71">
        <v>0.7533333333333333</v>
      </c>
      <c r="M2745" s="72">
        <v>4.4276666666666671</v>
      </c>
      <c r="N2745" s="23">
        <v>0.41146892655367234</v>
      </c>
      <c r="O2745" s="16">
        <v>71.14533333333334</v>
      </c>
      <c r="P2745" s="15">
        <v>90</v>
      </c>
      <c r="Q2745" s="15">
        <f>IFERROR(Table37[[#This Row],[Total]]/Table37[[#This Row],[Mins]]*Table37[[#This Row],[Adj mins]],0)</f>
        <v>5.6010701100095579</v>
      </c>
      <c r="R2745" s="15">
        <v>8.3000000000000007</v>
      </c>
      <c r="S2745" s="16">
        <v>83</v>
      </c>
      <c r="T2745" s="17">
        <v>0.19699999999999998</v>
      </c>
      <c r="U2745" s="16">
        <v>57</v>
      </c>
      <c r="V2745" s="71">
        <v>6.3</v>
      </c>
      <c r="W2745" s="401" t="str">
        <f>IF(ISNA(MATCH($D2745,'My Squad'!$C$2:$C$16,0)),"","Yes")</f>
        <v/>
      </c>
    </row>
    <row r="2746" spans="1:23" ht="15.75" thickBot="1" x14ac:dyDescent="0.3">
      <c r="A2746" s="577">
        <v>123</v>
      </c>
      <c r="B2746" s="73">
        <v>15</v>
      </c>
      <c r="C2746" s="5" t="s">
        <v>37</v>
      </c>
      <c r="D2746" s="5" t="s">
        <v>44</v>
      </c>
      <c r="E2746" s="70" t="s">
        <v>15</v>
      </c>
      <c r="F2746" s="71">
        <v>5.5</v>
      </c>
      <c r="G2746" s="71">
        <v>0.42</v>
      </c>
      <c r="H2746" s="71">
        <v>7.1999999999999995E-2</v>
      </c>
      <c r="I2746" s="71">
        <v>0</v>
      </c>
      <c r="J2746" s="71">
        <v>0</v>
      </c>
      <c r="K2746" s="71">
        <v>0.42933333333333334</v>
      </c>
      <c r="L2746" s="71">
        <v>0.17533333333333334</v>
      </c>
      <c r="M2746" s="72">
        <v>1.0966666666666667</v>
      </c>
      <c r="N2746" s="23">
        <v>-0.16424242424242425</v>
      </c>
      <c r="O2746" s="16">
        <v>20.190000000000001</v>
      </c>
      <c r="P2746" s="15">
        <v>90</v>
      </c>
      <c r="Q2746" s="15">
        <f>IFERROR(Table37[[#This Row],[Total]]/Table37[[#This Row],[Mins]]*Table37[[#This Row],[Adj mins]],0)</f>
        <v>4.8885586924219906</v>
      </c>
      <c r="R2746" s="15">
        <v>1.1000000000000001</v>
      </c>
      <c r="S2746" s="16">
        <v>20</v>
      </c>
      <c r="T2746" s="17">
        <v>4.0000000000000001E-3</v>
      </c>
      <c r="U2746" s="16">
        <v>11</v>
      </c>
      <c r="V2746" s="71">
        <v>2.2000000000000002</v>
      </c>
      <c r="W2746" s="401" t="str">
        <f>IF(ISNA(MATCH($D2746,'My Squad'!$C$2:$C$16,0)),"","Yes")</f>
        <v/>
      </c>
    </row>
    <row r="2747" spans="1:23" ht="15.75" thickBot="1" x14ac:dyDescent="0.3">
      <c r="A2747" s="577">
        <v>129</v>
      </c>
      <c r="B2747" s="73">
        <v>15</v>
      </c>
      <c r="C2747" s="5" t="s">
        <v>37</v>
      </c>
      <c r="D2747" s="5" t="s">
        <v>54</v>
      </c>
      <c r="E2747" s="70" t="s">
        <v>15</v>
      </c>
      <c r="F2747" s="71">
        <v>5.4</v>
      </c>
      <c r="G2747" s="71">
        <v>1.3213333333333332</v>
      </c>
      <c r="H2747" s="71">
        <v>0.56100000000000005</v>
      </c>
      <c r="I2747" s="71">
        <v>0</v>
      </c>
      <c r="J2747" s="71">
        <v>0</v>
      </c>
      <c r="K2747" s="71">
        <v>1.6206666666666667</v>
      </c>
      <c r="L2747" s="71">
        <v>0.73266666666666669</v>
      </c>
      <c r="M2747" s="72">
        <v>4.2356666666666669</v>
      </c>
      <c r="N2747" s="23">
        <v>0.41401234567901235</v>
      </c>
      <c r="O2747" s="16">
        <v>79.421999999999997</v>
      </c>
      <c r="P2747" s="15">
        <v>90</v>
      </c>
      <c r="Q2747" s="15">
        <f>IFERROR(Table37[[#This Row],[Total]]/Table37[[#This Row],[Mins]]*Table37[[#This Row],[Adj mins]],0)</f>
        <v>4.7998035808717994</v>
      </c>
      <c r="R2747" s="15">
        <v>3.1</v>
      </c>
      <c r="S2747" s="16">
        <v>70</v>
      </c>
      <c r="T2747" s="17">
        <v>7.0000000000000007E-2</v>
      </c>
      <c r="U2747" s="16">
        <v>19</v>
      </c>
      <c r="V2747" s="71">
        <v>4.8</v>
      </c>
      <c r="W2747" s="401" t="str">
        <f>IF(ISNA(MATCH($D2747,'My Squad'!$C$2:$C$16,0)),"","Yes")</f>
        <v/>
      </c>
    </row>
    <row r="2748" spans="1:23" ht="15.75" thickBot="1" x14ac:dyDescent="0.3">
      <c r="A2748" s="577">
        <v>581</v>
      </c>
      <c r="B2748" s="73">
        <v>15</v>
      </c>
      <c r="C2748" s="5" t="s">
        <v>51</v>
      </c>
      <c r="D2748" s="5" t="s">
        <v>1057</v>
      </c>
      <c r="E2748" s="70" t="s">
        <v>16</v>
      </c>
      <c r="F2748" s="71">
        <v>4.3</v>
      </c>
      <c r="G2748" s="71">
        <v>0</v>
      </c>
      <c r="H2748" s="71">
        <v>0</v>
      </c>
      <c r="I2748" s="71">
        <v>3.6666666666666653E-3</v>
      </c>
      <c r="J2748" s="71">
        <v>8.0666666666666664E-2</v>
      </c>
      <c r="K2748" s="71">
        <v>9.6666666666666665E-2</v>
      </c>
      <c r="L2748" s="71">
        <v>1.1666666666666667E-2</v>
      </c>
      <c r="M2748" s="72">
        <v>0.19266666666666668</v>
      </c>
      <c r="N2748" s="23">
        <v>-0.42031007751937982</v>
      </c>
      <c r="O2748" s="16">
        <v>4.2263333333333337</v>
      </c>
      <c r="P2748" s="15">
        <v>90</v>
      </c>
      <c r="Q2748" s="15">
        <f>IFERROR(Table37[[#This Row],[Total]]/Table37[[#This Row],[Mins]]*Table37[[#This Row],[Adj mins]],0)</f>
        <v>4.1028472276993453</v>
      </c>
      <c r="R2748" s="15">
        <v>0</v>
      </c>
      <c r="S2748" s="16">
        <v>0</v>
      </c>
      <c r="T2748" s="17">
        <v>2E-3</v>
      </c>
      <c r="U2748" s="16">
        <v>0</v>
      </c>
      <c r="V2748" s="71">
        <v>0</v>
      </c>
      <c r="W2748" s="401" t="str">
        <f>IF(ISNA(MATCH($D2748,'My Squad'!$C$2:$C$16,0)),"","Yes")</f>
        <v/>
      </c>
    </row>
    <row r="2749" spans="1:23" ht="15.75" thickBot="1" x14ac:dyDescent="0.3">
      <c r="A2749" s="577">
        <v>185</v>
      </c>
      <c r="B2749" s="73">
        <v>15</v>
      </c>
      <c r="C2749" s="5" t="s">
        <v>51</v>
      </c>
      <c r="D2749" s="5" t="s">
        <v>73</v>
      </c>
      <c r="E2749" s="70" t="s">
        <v>16</v>
      </c>
      <c r="F2749" s="71">
        <v>4.7</v>
      </c>
      <c r="G2749" s="71">
        <v>0</v>
      </c>
      <c r="H2749" s="71">
        <v>0</v>
      </c>
      <c r="I2749" s="71">
        <v>-7.4000000000000066E-2</v>
      </c>
      <c r="J2749" s="71">
        <v>1.4913333333333334</v>
      </c>
      <c r="K2749" s="71">
        <v>1.798</v>
      </c>
      <c r="L2749" s="71">
        <v>0.29233333333333333</v>
      </c>
      <c r="M2749" s="72">
        <v>3.5076666666666667</v>
      </c>
      <c r="N2749" s="23">
        <v>0.32078014184397163</v>
      </c>
      <c r="O2749" s="16">
        <v>85.215333333333334</v>
      </c>
      <c r="P2749" s="15">
        <v>90</v>
      </c>
      <c r="Q2749" s="15">
        <f>IFERROR(Table37[[#This Row],[Total]]/Table37[[#This Row],[Mins]]*Table37[[#This Row],[Adj mins]],0)</f>
        <v>3.7046149753956645</v>
      </c>
      <c r="R2749" s="15">
        <v>9</v>
      </c>
      <c r="S2749" s="16">
        <v>90</v>
      </c>
      <c r="T2749" s="17">
        <v>0.11800000000000001</v>
      </c>
      <c r="U2749" s="16">
        <v>39</v>
      </c>
      <c r="V2749" s="71">
        <v>4.3</v>
      </c>
      <c r="W2749" s="401" t="str">
        <f>IF(ISNA(MATCH($D2749,'My Squad'!$C$2:$C$16,0)),"","Yes")</f>
        <v>Yes</v>
      </c>
    </row>
    <row r="2750" spans="1:23" ht="15.75" thickBot="1" x14ac:dyDescent="0.3">
      <c r="A2750" s="577">
        <v>154</v>
      </c>
      <c r="B2750" s="73">
        <v>15</v>
      </c>
      <c r="C2750" s="5" t="s">
        <v>51</v>
      </c>
      <c r="D2750" s="5" t="s">
        <v>1509</v>
      </c>
      <c r="E2750" s="70" t="s">
        <v>16</v>
      </c>
      <c r="F2750" s="71">
        <v>4</v>
      </c>
      <c r="G2750" s="71">
        <v>0</v>
      </c>
      <c r="H2750" s="71">
        <v>0</v>
      </c>
      <c r="I2750" s="71">
        <v>1.6666666666666666E-3</v>
      </c>
      <c r="J2750" s="71">
        <v>3.6666666666666666E-3</v>
      </c>
      <c r="K2750" s="71">
        <v>4.0000000000000001E-3</v>
      </c>
      <c r="L2750" s="71">
        <v>1E-3</v>
      </c>
      <c r="M2750" s="72">
        <v>1.0333333333333333E-2</v>
      </c>
      <c r="N2750" s="23">
        <v>-0.49741666666666667</v>
      </c>
      <c r="O2750" s="16">
        <v>0.18</v>
      </c>
      <c r="P2750" s="15">
        <v>90</v>
      </c>
      <c r="Q2750" s="15">
        <f>IFERROR(Table37[[#This Row],[Total]]/Table37[[#This Row],[Mins]]*Table37[[#This Row],[Adj mins]],0)</f>
        <v>5.166666666666667</v>
      </c>
      <c r="R2750" s="15">
        <v>0</v>
      </c>
      <c r="S2750" s="16" t="s">
        <v>374</v>
      </c>
      <c r="T2750" s="17">
        <v>3.0000000000000001E-3</v>
      </c>
      <c r="U2750" s="16">
        <v>0</v>
      </c>
      <c r="V2750" s="71">
        <v>0</v>
      </c>
      <c r="W2750" s="401" t="str">
        <f>IF(ISNA(MATCH($D2750,'My Squad'!$C$2:$C$16,0)),"","Yes")</f>
        <v/>
      </c>
    </row>
    <row r="2751" spans="1:23" ht="15.75" thickBot="1" x14ac:dyDescent="0.3">
      <c r="A2751" s="577">
        <v>167</v>
      </c>
      <c r="B2751" s="73">
        <v>15</v>
      </c>
      <c r="C2751" s="5" t="s">
        <v>51</v>
      </c>
      <c r="D2751" s="5" t="s">
        <v>209</v>
      </c>
      <c r="E2751" s="70" t="s">
        <v>14</v>
      </c>
      <c r="F2751" s="71">
        <v>4.3</v>
      </c>
      <c r="G2751" s="71">
        <v>3.2000000000000001E-2</v>
      </c>
      <c r="H2751" s="71">
        <v>1.2E-2</v>
      </c>
      <c r="I2751" s="71">
        <v>-9.3333333333333324E-3</v>
      </c>
      <c r="J2751" s="71">
        <v>0</v>
      </c>
      <c r="K2751" s="71">
        <v>0.25900000000000001</v>
      </c>
      <c r="L2751" s="71">
        <v>2.4666666666666667E-2</v>
      </c>
      <c r="M2751" s="72">
        <v>0.31833333333333336</v>
      </c>
      <c r="N2751" s="23">
        <v>-0.39108527131782944</v>
      </c>
      <c r="O2751" s="16">
        <v>13.067666666666666</v>
      </c>
      <c r="P2751" s="15">
        <v>90</v>
      </c>
      <c r="Q2751" s="15">
        <f>IFERROR(Table37[[#This Row],[Total]]/Table37[[#This Row],[Mins]]*Table37[[#This Row],[Adj mins]],0)</f>
        <v>2.1924342524806777</v>
      </c>
      <c r="R2751" s="15">
        <v>1</v>
      </c>
      <c r="S2751" s="16">
        <v>47</v>
      </c>
      <c r="T2751" s="17">
        <v>3.0000000000000001E-3</v>
      </c>
      <c r="U2751" s="16">
        <v>7</v>
      </c>
      <c r="V2751" s="71">
        <v>3.5</v>
      </c>
      <c r="W2751" s="401" t="str">
        <f>IF(ISNA(MATCH($D2751,'My Squad'!$C$2:$C$16,0)),"","Yes")</f>
        <v/>
      </c>
    </row>
    <row r="2752" spans="1:23" ht="15.75" thickBot="1" x14ac:dyDescent="0.3">
      <c r="A2752" s="577">
        <v>160</v>
      </c>
      <c r="B2752" s="73">
        <v>15</v>
      </c>
      <c r="C2752" s="5" t="s">
        <v>51</v>
      </c>
      <c r="D2752" s="5" t="s">
        <v>317</v>
      </c>
      <c r="E2752" s="70" t="s">
        <v>14</v>
      </c>
      <c r="F2752" s="71">
        <v>4.7</v>
      </c>
      <c r="G2752" s="71">
        <v>2.1999999999999999E-2</v>
      </c>
      <c r="H2752" s="71">
        <v>4.2000000000000003E-2</v>
      </c>
      <c r="I2752" s="71">
        <v>-5.3333333333333358E-3</v>
      </c>
      <c r="J2752" s="71">
        <v>0</v>
      </c>
      <c r="K2752" s="71">
        <v>9.4666666666666663E-2</v>
      </c>
      <c r="L2752" s="71">
        <v>1.4333333333333333E-2</v>
      </c>
      <c r="M2752" s="72">
        <v>0.16766666666666666</v>
      </c>
      <c r="N2752" s="23">
        <v>-0.38985815602836876</v>
      </c>
      <c r="O2752" s="16">
        <v>4.7640000000000002</v>
      </c>
      <c r="P2752" s="15">
        <v>90</v>
      </c>
      <c r="Q2752" s="15">
        <f>IFERROR(Table37[[#This Row],[Total]]/Table37[[#This Row],[Mins]]*Table37[[#This Row],[Adj mins]],0)</f>
        <v>3.1675062972292189</v>
      </c>
      <c r="R2752" s="15">
        <v>0</v>
      </c>
      <c r="S2752" s="16" t="s">
        <v>374</v>
      </c>
      <c r="T2752" s="17">
        <v>5.0000000000000001E-3</v>
      </c>
      <c r="U2752" s="16">
        <v>0</v>
      </c>
      <c r="V2752" s="71">
        <v>0</v>
      </c>
      <c r="W2752" s="401" t="str">
        <f>IF(ISNA(MATCH($D2752,'My Squad'!$C$2:$C$16,0)),"","Yes")</f>
        <v/>
      </c>
    </row>
    <row r="2753" spans="1:23" ht="15.75" thickBot="1" x14ac:dyDescent="0.3">
      <c r="A2753" s="577">
        <v>163</v>
      </c>
      <c r="B2753" s="73">
        <v>15</v>
      </c>
      <c r="C2753" s="5" t="s">
        <v>51</v>
      </c>
      <c r="D2753" s="5" t="s">
        <v>248</v>
      </c>
      <c r="E2753" s="70" t="s">
        <v>14</v>
      </c>
      <c r="F2753" s="71">
        <v>5</v>
      </c>
      <c r="G2753" s="71">
        <v>5.1999999999999998E-2</v>
      </c>
      <c r="H2753" s="71">
        <v>0.254</v>
      </c>
      <c r="I2753" s="71">
        <v>-6.9666666666666655E-2</v>
      </c>
      <c r="J2753" s="71">
        <v>0</v>
      </c>
      <c r="K2753" s="71">
        <v>1.496</v>
      </c>
      <c r="L2753" s="71">
        <v>0.14799999999999999</v>
      </c>
      <c r="M2753" s="72">
        <v>1.8803333333333334</v>
      </c>
      <c r="N2753" s="23">
        <v>-2.3933333333333317E-2</v>
      </c>
      <c r="O2753" s="16">
        <v>79.641000000000005</v>
      </c>
      <c r="P2753" s="15">
        <v>90</v>
      </c>
      <c r="Q2753" s="15">
        <f>IFERROR(Table37[[#This Row],[Total]]/Table37[[#This Row],[Mins]]*Table37[[#This Row],[Adj mins]],0)</f>
        <v>2.1249105360304363</v>
      </c>
      <c r="R2753" s="15">
        <v>6.7</v>
      </c>
      <c r="S2753" s="16">
        <v>75</v>
      </c>
      <c r="T2753" s="17">
        <v>4.2999999999999997E-2</v>
      </c>
      <c r="U2753" s="16">
        <v>16</v>
      </c>
      <c r="V2753" s="71">
        <v>2</v>
      </c>
      <c r="W2753" s="401" t="str">
        <f>IF(ISNA(MATCH($D2753,'My Squad'!$C$2:$C$16,0)),"","Yes")</f>
        <v/>
      </c>
    </row>
    <row r="2754" spans="1:23" ht="15.75" thickBot="1" x14ac:dyDescent="0.3">
      <c r="A2754" s="577">
        <v>162</v>
      </c>
      <c r="B2754" s="73">
        <v>15</v>
      </c>
      <c r="C2754" s="5" t="s">
        <v>51</v>
      </c>
      <c r="D2754" s="5" t="s">
        <v>131</v>
      </c>
      <c r="E2754" s="70" t="s">
        <v>14</v>
      </c>
      <c r="F2754" s="71">
        <v>4.5999999999999996</v>
      </c>
      <c r="G2754" s="71">
        <v>0.106</v>
      </c>
      <c r="H2754" s="71">
        <v>0.14000000000000001</v>
      </c>
      <c r="I2754" s="71">
        <v>-6.6666666666666652E-2</v>
      </c>
      <c r="J2754" s="71">
        <v>0</v>
      </c>
      <c r="K2754" s="71">
        <v>1.7446666666666668</v>
      </c>
      <c r="L2754" s="71">
        <v>0.11333333333333333</v>
      </c>
      <c r="M2754" s="72">
        <v>2.0373333333333332</v>
      </c>
      <c r="N2754" s="23">
        <v>8.1159420289854834E-3</v>
      </c>
      <c r="O2754" s="16">
        <v>85.303666666666672</v>
      </c>
      <c r="P2754" s="15">
        <v>90</v>
      </c>
      <c r="Q2754" s="15">
        <f>IFERROR(Table37[[#This Row],[Total]]/Table37[[#This Row],[Mins]]*Table37[[#This Row],[Adj mins]],0)</f>
        <v>2.1494972861658934</v>
      </c>
      <c r="R2754" s="15">
        <v>9</v>
      </c>
      <c r="S2754" s="16">
        <v>90</v>
      </c>
      <c r="T2754" s="17">
        <v>3.1E-2</v>
      </c>
      <c r="U2754" s="16">
        <v>21</v>
      </c>
      <c r="V2754" s="71">
        <v>2.2999999999999998</v>
      </c>
      <c r="W2754" s="401" t="str">
        <f>IF(ISNA(MATCH($D2754,'My Squad'!$C$2:$C$16,0)),"","Yes")</f>
        <v>Yes</v>
      </c>
    </row>
    <row r="2755" spans="1:23" ht="15.75" thickBot="1" x14ac:dyDescent="0.3">
      <c r="A2755" s="577">
        <v>187</v>
      </c>
      <c r="B2755" s="73">
        <v>15</v>
      </c>
      <c r="C2755" s="5" t="s">
        <v>51</v>
      </c>
      <c r="D2755" s="5" t="s">
        <v>1058</v>
      </c>
      <c r="E2755" s="70" t="s">
        <v>14</v>
      </c>
      <c r="F2755" s="71">
        <v>4.4000000000000004</v>
      </c>
      <c r="G2755" s="71">
        <v>1.4E-2</v>
      </c>
      <c r="H2755" s="71">
        <v>0.01</v>
      </c>
      <c r="I2755" s="71">
        <v>-3.1E-2</v>
      </c>
      <c r="J2755" s="71">
        <v>0</v>
      </c>
      <c r="K2755" s="71">
        <v>0.21100000000000002</v>
      </c>
      <c r="L2755" s="71">
        <v>8.3333333333333332E-3</v>
      </c>
      <c r="M2755" s="72">
        <v>0.21233333333333335</v>
      </c>
      <c r="N2755" s="23">
        <v>-0.40628787878787875</v>
      </c>
      <c r="O2755" s="16">
        <v>10.516666666666667</v>
      </c>
      <c r="P2755" s="15">
        <v>90</v>
      </c>
      <c r="Q2755" s="15">
        <f>IFERROR(Table37[[#This Row],[Total]]/Table37[[#This Row],[Mins]]*Table37[[#This Row],[Adj mins]],0)</f>
        <v>1.8171156893819334</v>
      </c>
      <c r="R2755" s="15">
        <v>1.9</v>
      </c>
      <c r="S2755" s="16">
        <v>43</v>
      </c>
      <c r="T2755" s="17">
        <v>2E-3</v>
      </c>
      <c r="U2755" s="16">
        <v>7</v>
      </c>
      <c r="V2755" s="71">
        <v>1.8</v>
      </c>
      <c r="W2755" s="401" t="str">
        <f>IF(ISNA(MATCH($D2755,'My Squad'!$C$2:$C$16,0)),"","Yes")</f>
        <v/>
      </c>
    </row>
    <row r="2756" spans="1:23" ht="15.75" thickBot="1" x14ac:dyDescent="0.3">
      <c r="A2756" s="577">
        <v>153</v>
      </c>
      <c r="B2756" s="73">
        <v>15</v>
      </c>
      <c r="C2756" s="5" t="s">
        <v>51</v>
      </c>
      <c r="D2756" s="5" t="s">
        <v>184</v>
      </c>
      <c r="E2756" s="70" t="s">
        <v>14</v>
      </c>
      <c r="F2756" s="71">
        <v>4.3</v>
      </c>
      <c r="G2756" s="71">
        <v>1.2E-2</v>
      </c>
      <c r="H2756" s="71">
        <v>1E-3</v>
      </c>
      <c r="I2756" s="71">
        <v>-3.3333333333333322E-3</v>
      </c>
      <c r="J2756" s="71">
        <v>0</v>
      </c>
      <c r="K2756" s="71">
        <v>4.066666666666667E-2</v>
      </c>
      <c r="L2756" s="71">
        <v>5.3333333333333332E-3</v>
      </c>
      <c r="M2756" s="72">
        <v>5.566666666666667E-2</v>
      </c>
      <c r="N2756" s="23">
        <v>-0.45217054263565892</v>
      </c>
      <c r="O2756" s="16">
        <v>2.0099999999999998</v>
      </c>
      <c r="P2756" s="15">
        <v>90</v>
      </c>
      <c r="Q2756" s="15">
        <f>IFERROR(Table37[[#This Row],[Total]]/Table37[[#This Row],[Mins]]*Table37[[#This Row],[Adj mins]],0)</f>
        <v>2.4925373134328361</v>
      </c>
      <c r="R2756" s="15">
        <v>0.4</v>
      </c>
      <c r="S2756" s="16">
        <v>38</v>
      </c>
      <c r="T2756" s="17">
        <v>1E-3</v>
      </c>
      <c r="U2756" s="16">
        <v>1</v>
      </c>
      <c r="V2756" s="71">
        <v>1</v>
      </c>
      <c r="W2756" s="401" t="str">
        <f>IF(ISNA(MATCH($D2756,'My Squad'!$C$2:$C$16,0)),"","Yes")</f>
        <v/>
      </c>
    </row>
    <row r="2757" spans="1:23" ht="15.75" thickBot="1" x14ac:dyDescent="0.3">
      <c r="A2757" s="577">
        <v>189</v>
      </c>
      <c r="B2757" s="73">
        <v>15</v>
      </c>
      <c r="C2757" s="5" t="s">
        <v>51</v>
      </c>
      <c r="D2757" s="5" t="s">
        <v>320</v>
      </c>
      <c r="E2757" s="70" t="s">
        <v>14</v>
      </c>
      <c r="F2757" s="71">
        <v>4.5</v>
      </c>
      <c r="G2757" s="71">
        <v>7.8E-2</v>
      </c>
      <c r="H2757" s="71">
        <v>0.113</v>
      </c>
      <c r="I2757" s="71">
        <v>-4.3333333333333335E-2</v>
      </c>
      <c r="J2757" s="71">
        <v>0</v>
      </c>
      <c r="K2757" s="71">
        <v>1.4076666666666666</v>
      </c>
      <c r="L2757" s="71">
        <v>0.128</v>
      </c>
      <c r="M2757" s="72">
        <v>1.6833333333333333</v>
      </c>
      <c r="N2757" s="23">
        <v>-7.0370370370370361E-2</v>
      </c>
      <c r="O2757" s="16">
        <v>80.850666666666669</v>
      </c>
      <c r="P2757" s="15">
        <v>90</v>
      </c>
      <c r="Q2757" s="15">
        <f>IFERROR(Table37[[#This Row],[Total]]/Table37[[#This Row],[Mins]]*Table37[[#This Row],[Adj mins]],0)</f>
        <v>1.8738249942280418</v>
      </c>
      <c r="R2757" s="15">
        <v>7.6</v>
      </c>
      <c r="S2757" s="16">
        <v>86</v>
      </c>
      <c r="T2757" s="17">
        <v>5.0000000000000001E-3</v>
      </c>
      <c r="U2757" s="16">
        <v>12</v>
      </c>
      <c r="V2757" s="71">
        <v>1.5</v>
      </c>
      <c r="W2757" s="401" t="str">
        <f>IF(ISNA(MATCH($D2757,'My Squad'!$C$2:$C$16,0)),"","Yes")</f>
        <v/>
      </c>
    </row>
    <row r="2758" spans="1:23" ht="15.75" thickBot="1" x14ac:dyDescent="0.3">
      <c r="A2758" s="577">
        <v>171</v>
      </c>
      <c r="B2758" s="73">
        <v>15</v>
      </c>
      <c r="C2758" s="5" t="s">
        <v>51</v>
      </c>
      <c r="D2758" s="5" t="s">
        <v>318</v>
      </c>
      <c r="E2758" s="70" t="s">
        <v>14</v>
      </c>
      <c r="F2758" s="71">
        <v>4.9000000000000004</v>
      </c>
      <c r="G2758" s="71">
        <v>0.112</v>
      </c>
      <c r="H2758" s="71">
        <v>5.3999999999999999E-2</v>
      </c>
      <c r="I2758" s="71">
        <v>-3.366666666666665E-2</v>
      </c>
      <c r="J2758" s="71">
        <v>0</v>
      </c>
      <c r="K2758" s="71">
        <v>0.64833333333333332</v>
      </c>
      <c r="L2758" s="71">
        <v>3.0666666666666665E-2</v>
      </c>
      <c r="M2758" s="72">
        <v>0.81133333333333335</v>
      </c>
      <c r="N2758" s="23">
        <v>-0.24258503401360546</v>
      </c>
      <c r="O2758" s="16">
        <v>35.034333333333336</v>
      </c>
      <c r="P2758" s="15">
        <v>90</v>
      </c>
      <c r="Q2758" s="15">
        <f>IFERROR(Table37[[#This Row],[Total]]/Table37[[#This Row],[Mins]]*Table37[[#This Row],[Adj mins]],0)</f>
        <v>2.0842411729446351</v>
      </c>
      <c r="R2758" s="15">
        <v>6.7</v>
      </c>
      <c r="S2758" s="16">
        <v>86</v>
      </c>
      <c r="T2758" s="17">
        <v>1.6E-2</v>
      </c>
      <c r="U2758" s="16">
        <v>9</v>
      </c>
      <c r="V2758" s="71">
        <v>1.3</v>
      </c>
      <c r="W2758" s="401" t="str">
        <f>IF(ISNA(MATCH($D2758,'My Squad'!$C$2:$C$16,0)),"","Yes")</f>
        <v/>
      </c>
    </row>
    <row r="2759" spans="1:23" ht="15.75" thickBot="1" x14ac:dyDescent="0.3">
      <c r="A2759" s="577">
        <v>172</v>
      </c>
      <c r="B2759" s="73">
        <v>15</v>
      </c>
      <c r="C2759" s="5" t="s">
        <v>51</v>
      </c>
      <c r="D2759" s="5" t="s">
        <v>94</v>
      </c>
      <c r="E2759" s="70" t="s">
        <v>14</v>
      </c>
      <c r="F2759" s="71">
        <v>4.9000000000000004</v>
      </c>
      <c r="G2759" s="71">
        <v>0.3</v>
      </c>
      <c r="H2759" s="71">
        <v>0.38100000000000001</v>
      </c>
      <c r="I2759" s="71">
        <v>-3.3333333333333326E-2</v>
      </c>
      <c r="J2759" s="71">
        <v>0</v>
      </c>
      <c r="K2759" s="71">
        <v>0.86699999999999999</v>
      </c>
      <c r="L2759" s="71">
        <v>0.23833333333333334</v>
      </c>
      <c r="M2759" s="72">
        <v>1.7529999999999999</v>
      </c>
      <c r="N2759" s="23">
        <v>-5.0408163265306144E-2</v>
      </c>
      <c r="O2759" s="16">
        <v>45.601333333333336</v>
      </c>
      <c r="P2759" s="15">
        <v>90</v>
      </c>
      <c r="Q2759" s="15">
        <f>IFERROR(Table37[[#This Row],[Total]]/Table37[[#This Row],[Mins]]*Table37[[#This Row],[Adj mins]],0)</f>
        <v>3.4597672582673016</v>
      </c>
      <c r="R2759" s="15">
        <v>1.6</v>
      </c>
      <c r="S2759" s="16">
        <v>71</v>
      </c>
      <c r="T2759" s="17">
        <v>3.0000000000000001E-3</v>
      </c>
      <c r="U2759" s="16">
        <v>2</v>
      </c>
      <c r="V2759" s="71">
        <v>1</v>
      </c>
      <c r="W2759" s="401" t="str">
        <f>IF(ISNA(MATCH($D2759,'My Squad'!$C$2:$C$16,0)),"","Yes")</f>
        <v/>
      </c>
    </row>
    <row r="2760" spans="1:23" ht="15.75" thickBot="1" x14ac:dyDescent="0.3">
      <c r="A2760" s="577">
        <v>168</v>
      </c>
      <c r="B2760" s="73">
        <v>15</v>
      </c>
      <c r="C2760" s="5" t="s">
        <v>51</v>
      </c>
      <c r="D2760" s="5" t="s">
        <v>87</v>
      </c>
      <c r="E2760" s="70" t="s">
        <v>13</v>
      </c>
      <c r="F2760" s="71">
        <v>4.9000000000000004</v>
      </c>
      <c r="G2760" s="71">
        <v>0.32500000000000001</v>
      </c>
      <c r="H2760" s="71">
        <v>0.45400000000000001</v>
      </c>
      <c r="I2760" s="71">
        <v>0.14199999999999999</v>
      </c>
      <c r="J2760" s="71">
        <v>0</v>
      </c>
      <c r="K2760" s="71">
        <v>1.5656666666666668</v>
      </c>
      <c r="L2760" s="71">
        <v>0.12366666666666666</v>
      </c>
      <c r="M2760" s="72">
        <v>2.6103333333333332</v>
      </c>
      <c r="N2760" s="23">
        <v>0.12455782312925166</v>
      </c>
      <c r="O2760" s="16">
        <v>80.50266666666667</v>
      </c>
      <c r="P2760" s="15">
        <v>90</v>
      </c>
      <c r="Q2760" s="15">
        <f>IFERROR(Table37[[#This Row],[Total]]/Table37[[#This Row],[Mins]]*Table37[[#This Row],[Adj mins]],0)</f>
        <v>2.9182884210875</v>
      </c>
      <c r="R2760" s="15">
        <v>6.3</v>
      </c>
      <c r="S2760" s="16">
        <v>71</v>
      </c>
      <c r="T2760" s="17">
        <v>1.2E-2</v>
      </c>
      <c r="U2760" s="16">
        <v>14</v>
      </c>
      <c r="V2760" s="71">
        <v>1.8</v>
      </c>
      <c r="W2760" s="401" t="str">
        <f>IF(ISNA(MATCH($D2760,'My Squad'!$C$2:$C$16,0)),"","Yes")</f>
        <v/>
      </c>
    </row>
    <row r="2761" spans="1:23" ht="15.75" thickBot="1" x14ac:dyDescent="0.3">
      <c r="A2761" s="577">
        <v>157</v>
      </c>
      <c r="B2761" s="73">
        <v>15</v>
      </c>
      <c r="C2761" s="5" t="s">
        <v>51</v>
      </c>
      <c r="D2761" s="5" t="s">
        <v>180</v>
      </c>
      <c r="E2761" s="70" t="s">
        <v>13</v>
      </c>
      <c r="F2761" s="71">
        <v>4.9000000000000004</v>
      </c>
      <c r="G2761" s="71">
        <v>8.666666666666667E-2</v>
      </c>
      <c r="H2761" s="71">
        <v>0.35299999999999998</v>
      </c>
      <c r="I2761" s="71">
        <v>0.14333333333333334</v>
      </c>
      <c r="J2761" s="71">
        <v>0</v>
      </c>
      <c r="K2761" s="71">
        <v>1.524</v>
      </c>
      <c r="L2761" s="71">
        <v>6.7333333333333328E-2</v>
      </c>
      <c r="M2761" s="72">
        <v>2.1743333333333332</v>
      </c>
      <c r="N2761" s="23">
        <v>3.5578231292516985E-2</v>
      </c>
      <c r="O2761" s="16">
        <v>80.712666666666664</v>
      </c>
      <c r="P2761" s="15">
        <v>90</v>
      </c>
      <c r="Q2761" s="15">
        <f>IFERROR(Table37[[#This Row],[Total]]/Table37[[#This Row],[Mins]]*Table37[[#This Row],[Adj mins]],0)</f>
        <v>2.4245265096763005</v>
      </c>
      <c r="R2761" s="15">
        <v>8.8000000000000007</v>
      </c>
      <c r="S2761" s="16">
        <v>88</v>
      </c>
      <c r="T2761" s="17">
        <v>0.01</v>
      </c>
      <c r="U2761" s="16">
        <v>24</v>
      </c>
      <c r="V2761" s="71">
        <v>2.7</v>
      </c>
      <c r="W2761" s="401" t="str">
        <f>IF(ISNA(MATCH($D2761,'My Squad'!$C$2:$C$16,0)),"","Yes")</f>
        <v/>
      </c>
    </row>
    <row r="2762" spans="1:23" ht="15.75" thickBot="1" x14ac:dyDescent="0.3">
      <c r="A2762" s="577">
        <v>166</v>
      </c>
      <c r="B2762" s="73">
        <v>15</v>
      </c>
      <c r="C2762" s="5" t="s">
        <v>51</v>
      </c>
      <c r="D2762" s="5" t="s">
        <v>614</v>
      </c>
      <c r="E2762" s="70" t="s">
        <v>13</v>
      </c>
      <c r="F2762" s="71">
        <v>5.6</v>
      </c>
      <c r="G2762" s="71">
        <v>2.6666666666666668E-2</v>
      </c>
      <c r="H2762" s="71">
        <v>0.05</v>
      </c>
      <c r="I2762" s="71">
        <v>1.7333333333333333E-2</v>
      </c>
      <c r="J2762" s="71">
        <v>0</v>
      </c>
      <c r="K2762" s="71">
        <v>0.17900000000000002</v>
      </c>
      <c r="L2762" s="71">
        <v>1.2E-2</v>
      </c>
      <c r="M2762" s="72">
        <v>0.28499999999999998</v>
      </c>
      <c r="N2762" s="23">
        <v>-0.30625000000000002</v>
      </c>
      <c r="O2762" s="16">
        <v>9.1273333333333326</v>
      </c>
      <c r="P2762" s="15">
        <v>90</v>
      </c>
      <c r="Q2762" s="15">
        <f>IFERROR(Table37[[#This Row],[Total]]/Table37[[#This Row],[Mins]]*Table37[[#This Row],[Adj mins]],0)</f>
        <v>2.8102403038492438</v>
      </c>
      <c r="R2762" s="15">
        <v>0.5</v>
      </c>
      <c r="S2762" s="16">
        <v>15</v>
      </c>
      <c r="T2762" s="17">
        <v>1E-3</v>
      </c>
      <c r="U2762" s="16">
        <v>3</v>
      </c>
      <c r="V2762" s="71">
        <v>1</v>
      </c>
      <c r="W2762" s="401" t="str">
        <f>IF(ISNA(MATCH($D2762,'My Squad'!$C$2:$C$16,0)),"","Yes")</f>
        <v/>
      </c>
    </row>
    <row r="2763" spans="1:23" ht="15.75" thickBot="1" x14ac:dyDescent="0.3">
      <c r="A2763" s="577">
        <v>174</v>
      </c>
      <c r="B2763" s="73">
        <v>15</v>
      </c>
      <c r="C2763" s="5" t="s">
        <v>51</v>
      </c>
      <c r="D2763" s="5" t="s">
        <v>324</v>
      </c>
      <c r="E2763" s="70" t="s">
        <v>13</v>
      </c>
      <c r="F2763" s="71">
        <v>4.5</v>
      </c>
      <c r="G2763" s="71">
        <v>6.6666666666666671E-3</v>
      </c>
      <c r="H2763" s="71">
        <v>2.5000000000000001E-2</v>
      </c>
      <c r="I2763" s="71">
        <v>2.0666666666666667E-2</v>
      </c>
      <c r="J2763" s="71">
        <v>0</v>
      </c>
      <c r="K2763" s="71">
        <v>0.24233333333333335</v>
      </c>
      <c r="L2763" s="71">
        <v>9.3333333333333341E-3</v>
      </c>
      <c r="M2763" s="72">
        <v>0.30399999999999999</v>
      </c>
      <c r="N2763" s="23">
        <v>-0.37688888888888888</v>
      </c>
      <c r="O2763" s="16">
        <v>13.119</v>
      </c>
      <c r="P2763" s="15">
        <v>90</v>
      </c>
      <c r="Q2763" s="15">
        <f>IFERROR(Table37[[#This Row],[Total]]/Table37[[#This Row],[Mins]]*Table37[[#This Row],[Adj mins]],0)</f>
        <v>2.0855248113423279</v>
      </c>
      <c r="R2763" s="15">
        <v>2.2000000000000002</v>
      </c>
      <c r="S2763" s="16">
        <v>50</v>
      </c>
      <c r="T2763" s="17">
        <v>8.0000000000000002E-3</v>
      </c>
      <c r="U2763" s="16">
        <v>8</v>
      </c>
      <c r="V2763" s="71">
        <v>2</v>
      </c>
      <c r="W2763" s="401" t="str">
        <f>IF(ISNA(MATCH($D2763,'My Squad'!$C$2:$C$16,0)),"","Yes")</f>
        <v/>
      </c>
    </row>
    <row r="2764" spans="1:23" ht="15.75" thickBot="1" x14ac:dyDescent="0.3">
      <c r="A2764" s="577">
        <v>161</v>
      </c>
      <c r="B2764" s="73">
        <v>15</v>
      </c>
      <c r="C2764" s="5" t="s">
        <v>51</v>
      </c>
      <c r="D2764" s="5" t="s">
        <v>321</v>
      </c>
      <c r="E2764" s="70" t="s">
        <v>13</v>
      </c>
      <c r="F2764" s="71">
        <v>4.8</v>
      </c>
      <c r="G2764" s="71">
        <v>3.3333333333333335E-3</v>
      </c>
      <c r="H2764" s="71">
        <v>3.0000000000000001E-3</v>
      </c>
      <c r="I2764" s="71">
        <v>6.6666666666666664E-4</v>
      </c>
      <c r="J2764" s="71">
        <v>0</v>
      </c>
      <c r="K2764" s="71">
        <v>7.0000000000000001E-3</v>
      </c>
      <c r="L2764" s="71">
        <v>3.3333333333333332E-4</v>
      </c>
      <c r="M2764" s="72">
        <v>1.4333333333333333E-2</v>
      </c>
      <c r="N2764" s="23">
        <v>-0.41368055555555555</v>
      </c>
      <c r="O2764" s="16">
        <v>0.33</v>
      </c>
      <c r="P2764" s="15">
        <v>90</v>
      </c>
      <c r="Q2764" s="15">
        <f>IFERROR(Table37[[#This Row],[Total]]/Table37[[#This Row],[Mins]]*Table37[[#This Row],[Adj mins]],0)</f>
        <v>3.9090909090909087</v>
      </c>
      <c r="R2764" s="15">
        <v>0</v>
      </c>
      <c r="S2764" s="16" t="s">
        <v>374</v>
      </c>
      <c r="T2764" s="17">
        <v>0</v>
      </c>
      <c r="U2764" s="16">
        <v>0</v>
      </c>
      <c r="V2764" s="71">
        <v>0</v>
      </c>
      <c r="W2764" s="401" t="str">
        <f>IF(ISNA(MATCH($D2764,'My Squad'!$C$2:$C$16,0)),"","Yes")</f>
        <v/>
      </c>
    </row>
    <row r="2765" spans="1:23" ht="15.75" thickBot="1" x14ac:dyDescent="0.3">
      <c r="A2765" s="577">
        <v>182</v>
      </c>
      <c r="B2765" s="73">
        <v>15</v>
      </c>
      <c r="C2765" s="5" t="s">
        <v>51</v>
      </c>
      <c r="D2765" s="5" t="s">
        <v>55</v>
      </c>
      <c r="E2765" s="70" t="s">
        <v>13</v>
      </c>
      <c r="F2765" s="71">
        <v>11</v>
      </c>
      <c r="G2765" s="71">
        <v>2.0150000000000001</v>
      </c>
      <c r="H2765" s="71">
        <v>0.67700000000000005</v>
      </c>
      <c r="I2765" s="71">
        <v>0.13866666666666666</v>
      </c>
      <c r="J2765" s="71">
        <v>0</v>
      </c>
      <c r="K2765" s="71">
        <v>1.5033333333333332</v>
      </c>
      <c r="L2765" s="71">
        <v>0.59133333333333338</v>
      </c>
      <c r="M2765" s="72">
        <v>4.9253333333333336</v>
      </c>
      <c r="N2765" s="23">
        <v>0.26593939393939398</v>
      </c>
      <c r="O2765" s="16">
        <v>80.034333333333336</v>
      </c>
      <c r="P2765" s="15">
        <v>90</v>
      </c>
      <c r="Q2765" s="15">
        <f>IFERROR(Table37[[#This Row],[Total]]/Table37[[#This Row],[Mins]]*Table37[[#This Row],[Adj mins]],0)</f>
        <v>5.538623007625894</v>
      </c>
      <c r="R2765" s="15">
        <v>8.6</v>
      </c>
      <c r="S2765" s="16">
        <v>86</v>
      </c>
      <c r="T2765" s="17">
        <v>0.55299999999999994</v>
      </c>
      <c r="U2765" s="16">
        <v>79</v>
      </c>
      <c r="V2765" s="71">
        <v>8.8000000000000007</v>
      </c>
      <c r="W2765" s="401" t="str">
        <f>IF(ISNA(MATCH($D2765,'My Squad'!$C$2:$C$16,0)),"","Yes")</f>
        <v>Yes</v>
      </c>
    </row>
    <row r="2766" spans="1:23" ht="15.75" thickBot="1" x14ac:dyDescent="0.3">
      <c r="A2766" s="577">
        <v>621</v>
      </c>
      <c r="B2766" s="73">
        <v>15</v>
      </c>
      <c r="C2766" s="5" t="s">
        <v>51</v>
      </c>
      <c r="D2766" s="5" t="s">
        <v>1351</v>
      </c>
      <c r="E2766" s="70" t="s">
        <v>13</v>
      </c>
      <c r="F2766" s="71">
        <v>6.1</v>
      </c>
      <c r="G2766" s="71">
        <v>0.48833333333333334</v>
      </c>
      <c r="H2766" s="71">
        <v>8.1000000000000003E-2</v>
      </c>
      <c r="I2766" s="71">
        <v>3.9333333333333331E-2</v>
      </c>
      <c r="J2766" s="71">
        <v>0</v>
      </c>
      <c r="K2766" s="71">
        <v>0.42799999999999999</v>
      </c>
      <c r="L2766" s="71">
        <v>6.5333333333333327E-2</v>
      </c>
      <c r="M2766" s="72">
        <v>1.1020000000000001</v>
      </c>
      <c r="N2766" s="23">
        <v>-0.14721311475409835</v>
      </c>
      <c r="O2766" s="16">
        <v>21.149666666666668</v>
      </c>
      <c r="P2766" s="15">
        <v>90</v>
      </c>
      <c r="Q2766" s="15">
        <f>IFERROR(Table37[[#This Row],[Total]]/Table37[[#This Row],[Mins]]*Table37[[#This Row],[Adj mins]],0)</f>
        <v>4.6894356097022811</v>
      </c>
      <c r="R2766" s="15">
        <v>1.4</v>
      </c>
      <c r="S2766" s="16">
        <v>24</v>
      </c>
      <c r="T2766" s="17">
        <v>5.0000000000000001E-3</v>
      </c>
      <c r="U2766" s="16">
        <v>9</v>
      </c>
      <c r="V2766" s="71">
        <v>1.8</v>
      </c>
      <c r="W2766" s="401" t="str">
        <f>IF(ISNA(MATCH($D2766,'My Squad'!$C$2:$C$16,0)),"","Yes")</f>
        <v/>
      </c>
    </row>
    <row r="2767" spans="1:23" ht="15.75" thickBot="1" x14ac:dyDescent="0.3">
      <c r="A2767" s="577">
        <v>179</v>
      </c>
      <c r="B2767" s="73">
        <v>15</v>
      </c>
      <c r="C2767" s="5" t="s">
        <v>51</v>
      </c>
      <c r="D2767" s="5" t="s">
        <v>207</v>
      </c>
      <c r="E2767" s="70" t="s">
        <v>13</v>
      </c>
      <c r="F2767" s="71">
        <v>6.2</v>
      </c>
      <c r="G2767" s="71">
        <v>0.12</v>
      </c>
      <c r="H2767" s="71">
        <v>8.4000000000000005E-2</v>
      </c>
      <c r="I2767" s="71">
        <v>1.9333333333333334E-2</v>
      </c>
      <c r="J2767" s="71">
        <v>0</v>
      </c>
      <c r="K2767" s="71">
        <v>0.20033333333333334</v>
      </c>
      <c r="L2767" s="71">
        <v>1.7999999999999999E-2</v>
      </c>
      <c r="M2767" s="72">
        <v>0.44166666666666665</v>
      </c>
      <c r="N2767" s="23">
        <v>-0.25134408602150538</v>
      </c>
      <c r="O2767" s="16">
        <v>10.337999999999999</v>
      </c>
      <c r="P2767" s="15">
        <v>90</v>
      </c>
      <c r="Q2767" s="15">
        <f>IFERROR(Table37[[#This Row],[Total]]/Table37[[#This Row],[Mins]]*Table37[[#This Row],[Adj mins]],0)</f>
        <v>3.8450377248984333</v>
      </c>
      <c r="R2767" s="15">
        <v>1.2</v>
      </c>
      <c r="S2767" s="16">
        <v>21</v>
      </c>
      <c r="T2767" s="17">
        <v>2E-3</v>
      </c>
      <c r="U2767" s="16">
        <v>5</v>
      </c>
      <c r="V2767" s="71">
        <v>1</v>
      </c>
      <c r="W2767" s="401" t="str">
        <f>IF(ISNA(MATCH($D2767,'My Squad'!$C$2:$C$16,0)),"","Yes")</f>
        <v/>
      </c>
    </row>
    <row r="2768" spans="1:23" ht="15.75" thickBot="1" x14ac:dyDescent="0.3">
      <c r="A2768" s="577">
        <v>560</v>
      </c>
      <c r="B2768" s="73">
        <v>15</v>
      </c>
      <c r="C2768" s="5" t="s">
        <v>51</v>
      </c>
      <c r="D2768" s="5" t="s">
        <v>369</v>
      </c>
      <c r="E2768" s="70" t="s">
        <v>13</v>
      </c>
      <c r="F2768" s="71">
        <v>6.2</v>
      </c>
      <c r="G2768" s="71">
        <v>7.6666666666666661E-2</v>
      </c>
      <c r="H2768" s="71">
        <v>0.13600000000000001</v>
      </c>
      <c r="I2768" s="71">
        <v>3.3000000000000002E-2</v>
      </c>
      <c r="J2768" s="71">
        <v>0</v>
      </c>
      <c r="K2768" s="71">
        <v>0.34133333333333332</v>
      </c>
      <c r="L2768" s="71">
        <v>2.2666666666666668E-2</v>
      </c>
      <c r="M2768" s="72">
        <v>0.60966666666666669</v>
      </c>
      <c r="N2768" s="23">
        <v>-0.22424731182795699</v>
      </c>
      <c r="O2768" s="16">
        <v>18.060333333333332</v>
      </c>
      <c r="P2768" s="15">
        <v>90</v>
      </c>
      <c r="Q2768" s="15">
        <f>IFERROR(Table37[[#This Row],[Total]]/Table37[[#This Row],[Mins]]*Table37[[#This Row],[Adj mins]],0)</f>
        <v>3.0381499049482295</v>
      </c>
      <c r="R2768" s="15">
        <v>4.2</v>
      </c>
      <c r="S2768" s="16">
        <v>42</v>
      </c>
      <c r="T2768" s="17">
        <v>6.0000000000000001E-3</v>
      </c>
      <c r="U2768" s="16">
        <v>14</v>
      </c>
      <c r="V2768" s="71">
        <v>1.6</v>
      </c>
      <c r="W2768" s="401" t="str">
        <f>IF(ISNA(MATCH($D2768,'My Squad'!$C$2:$C$16,0)),"","Yes")</f>
        <v/>
      </c>
    </row>
    <row r="2769" spans="1:23" ht="15.75" thickBot="1" x14ac:dyDescent="0.3">
      <c r="A2769" s="577">
        <v>177</v>
      </c>
      <c r="B2769" s="73">
        <v>15</v>
      </c>
      <c r="C2769" s="5" t="s">
        <v>51</v>
      </c>
      <c r="D2769" s="5" t="s">
        <v>323</v>
      </c>
      <c r="E2769" s="70" t="s">
        <v>13</v>
      </c>
      <c r="F2769" s="71">
        <v>6.5</v>
      </c>
      <c r="G2769" s="71">
        <v>0.89333333333333331</v>
      </c>
      <c r="H2769" s="71">
        <v>0.36399999999999999</v>
      </c>
      <c r="I2769" s="71">
        <v>0.11799999999999999</v>
      </c>
      <c r="J2769" s="71">
        <v>0</v>
      </c>
      <c r="K2769" s="71">
        <v>1.3826666666666667</v>
      </c>
      <c r="L2769" s="71">
        <v>0.17899999999999999</v>
      </c>
      <c r="M2769" s="72">
        <v>2.9369999999999998</v>
      </c>
      <c r="N2769" s="23">
        <v>0.14415384615384613</v>
      </c>
      <c r="O2769" s="16">
        <v>66.23266666666666</v>
      </c>
      <c r="P2769" s="15">
        <v>90</v>
      </c>
      <c r="Q2769" s="15">
        <f>IFERROR(Table37[[#This Row],[Total]]/Table37[[#This Row],[Mins]]*Table37[[#This Row],[Adj mins]],0)</f>
        <v>3.9909309605532015</v>
      </c>
      <c r="R2769" s="15">
        <v>6.9</v>
      </c>
      <c r="S2769" s="16">
        <v>77</v>
      </c>
      <c r="T2769" s="17">
        <v>8.5999999999999993E-2</v>
      </c>
      <c r="U2769" s="16">
        <v>46</v>
      </c>
      <c r="V2769" s="71">
        <v>5.8</v>
      </c>
      <c r="W2769" s="401" t="str">
        <f>IF(ISNA(MATCH($D2769,'My Squad'!$C$2:$C$16,0)),"","Yes")</f>
        <v/>
      </c>
    </row>
    <row r="2770" spans="1:23" ht="15.75" thickBot="1" x14ac:dyDescent="0.3">
      <c r="A2770" s="577">
        <v>386</v>
      </c>
      <c r="B2770" s="73">
        <v>15</v>
      </c>
      <c r="C2770" s="5" t="s">
        <v>51</v>
      </c>
      <c r="D2770" s="5" t="s">
        <v>656</v>
      </c>
      <c r="E2770" s="70" t="s">
        <v>13</v>
      </c>
      <c r="F2770" s="71">
        <v>6.3</v>
      </c>
      <c r="G2770" s="71">
        <v>0.54666666666666663</v>
      </c>
      <c r="H2770" s="71">
        <v>0.53900000000000003</v>
      </c>
      <c r="I2770" s="71">
        <v>0.11266666666666666</v>
      </c>
      <c r="J2770" s="71">
        <v>0</v>
      </c>
      <c r="K2770" s="71">
        <v>1.472</v>
      </c>
      <c r="L2770" s="71">
        <v>0.153</v>
      </c>
      <c r="M2770" s="72">
        <v>2.8233333333333333</v>
      </c>
      <c r="N2770" s="23">
        <v>0.13068783068783069</v>
      </c>
      <c r="O2770" s="16">
        <v>67.23</v>
      </c>
      <c r="P2770" s="15">
        <v>90</v>
      </c>
      <c r="Q2770" s="15">
        <f>IFERROR(Table37[[#This Row],[Total]]/Table37[[#This Row],[Mins]]*Table37[[#This Row],[Adj mins]],0)</f>
        <v>3.7795626952253456</v>
      </c>
      <c r="R2770" s="15">
        <v>3.4</v>
      </c>
      <c r="S2770" s="16">
        <v>61</v>
      </c>
      <c r="T2770" s="17">
        <v>1.8000000000000002E-2</v>
      </c>
      <c r="U2770" s="16">
        <v>19</v>
      </c>
      <c r="V2770" s="71">
        <v>3.8</v>
      </c>
      <c r="W2770" s="401" t="str">
        <f>IF(ISNA(MATCH($D2770,'My Squad'!$C$2:$C$16,0)),"","Yes")</f>
        <v/>
      </c>
    </row>
    <row r="2771" spans="1:23" ht="15.75" thickBot="1" x14ac:dyDescent="0.3">
      <c r="A2771" s="577">
        <v>158</v>
      </c>
      <c r="B2771" s="73">
        <v>15</v>
      </c>
      <c r="C2771" s="5" t="s">
        <v>51</v>
      </c>
      <c r="D2771" s="5" t="s">
        <v>544</v>
      </c>
      <c r="E2771" s="70" t="s">
        <v>13</v>
      </c>
      <c r="F2771" s="71">
        <v>4.5</v>
      </c>
      <c r="G2771" s="71">
        <v>1.6666666666666668E-3</v>
      </c>
      <c r="H2771" s="71">
        <v>1E-3</v>
      </c>
      <c r="I2771" s="71">
        <v>0</v>
      </c>
      <c r="J2771" s="71">
        <v>0</v>
      </c>
      <c r="K2771" s="71">
        <v>5.0000000000000001E-3</v>
      </c>
      <c r="L2771" s="71">
        <v>6.6666666666666664E-4</v>
      </c>
      <c r="M2771" s="72">
        <v>8.3333333333333332E-3</v>
      </c>
      <c r="N2771" s="23">
        <v>-0.44259259259259259</v>
      </c>
      <c r="O2771" s="16">
        <v>0.27</v>
      </c>
      <c r="P2771" s="15">
        <v>90</v>
      </c>
      <c r="Q2771" s="15">
        <f>IFERROR(Table37[[#This Row],[Total]]/Table37[[#This Row],[Mins]]*Table37[[#This Row],[Adj mins]],0)</f>
        <v>2.7777777777777777</v>
      </c>
      <c r="R2771" s="15">
        <v>0</v>
      </c>
      <c r="S2771" s="16">
        <v>0</v>
      </c>
      <c r="T2771" s="17">
        <v>1E-3</v>
      </c>
      <c r="U2771" s="16">
        <v>0</v>
      </c>
      <c r="V2771" s="71">
        <v>0</v>
      </c>
      <c r="W2771" s="401" t="str">
        <f>IF(ISNA(MATCH($D2771,'My Squad'!$C$2:$C$16,0)),"","Yes")</f>
        <v/>
      </c>
    </row>
    <row r="2772" spans="1:23" ht="15.75" thickBot="1" x14ac:dyDescent="0.3">
      <c r="A2772" s="577">
        <v>184</v>
      </c>
      <c r="B2772" s="73">
        <v>15</v>
      </c>
      <c r="C2772" s="5" t="s">
        <v>51</v>
      </c>
      <c r="D2772" s="5" t="s">
        <v>1510</v>
      </c>
      <c r="E2772" s="70" t="s">
        <v>13</v>
      </c>
      <c r="F2772" s="71">
        <v>4.5</v>
      </c>
      <c r="G2772" s="71">
        <v>3.3333333333333335E-3</v>
      </c>
      <c r="H2772" s="71">
        <v>4.0000000000000001E-3</v>
      </c>
      <c r="I2772" s="71">
        <v>3.3333333333333335E-3</v>
      </c>
      <c r="J2772" s="71">
        <v>0</v>
      </c>
      <c r="K2772" s="71">
        <v>2.3333333333333331E-2</v>
      </c>
      <c r="L2772" s="71">
        <v>3.3333333333333332E-4</v>
      </c>
      <c r="M2772" s="72">
        <v>3.4333333333333334E-2</v>
      </c>
      <c r="N2772" s="23">
        <v>-0.43681481481481482</v>
      </c>
      <c r="O2772" s="16">
        <v>1.17</v>
      </c>
      <c r="P2772" s="15">
        <v>90</v>
      </c>
      <c r="Q2772" s="15">
        <f>IFERROR(Table37[[#This Row],[Total]]/Table37[[#This Row],[Mins]]*Table37[[#This Row],[Adj mins]],0)</f>
        <v>2.641025641025641</v>
      </c>
      <c r="R2772" s="15">
        <v>1.9</v>
      </c>
      <c r="S2772" s="16">
        <v>34</v>
      </c>
      <c r="T2772" s="17">
        <v>3.0000000000000001E-3</v>
      </c>
      <c r="U2772" s="16">
        <v>5</v>
      </c>
      <c r="V2772" s="71">
        <v>1</v>
      </c>
      <c r="W2772" s="401" t="str">
        <f>IF(ISNA(MATCH($D2772,'My Squad'!$C$2:$C$16,0)),"","Yes")</f>
        <v/>
      </c>
    </row>
    <row r="2773" spans="1:23" ht="15.75" thickBot="1" x14ac:dyDescent="0.3">
      <c r="A2773" s="577">
        <v>181</v>
      </c>
      <c r="B2773" s="73">
        <v>15</v>
      </c>
      <c r="C2773" s="5" t="s">
        <v>51</v>
      </c>
      <c r="D2773" s="5" t="s">
        <v>325</v>
      </c>
      <c r="E2773" s="70" t="s">
        <v>13</v>
      </c>
      <c r="F2773" s="71">
        <v>6</v>
      </c>
      <c r="G2773" s="71">
        <v>0.47499999999999998</v>
      </c>
      <c r="H2773" s="71">
        <v>6.2E-2</v>
      </c>
      <c r="I2773" s="71">
        <v>0.03</v>
      </c>
      <c r="J2773" s="71">
        <v>0</v>
      </c>
      <c r="K2773" s="71">
        <v>0.35399999999999998</v>
      </c>
      <c r="L2773" s="71">
        <v>9.5666666666666664E-2</v>
      </c>
      <c r="M2773" s="72">
        <v>1.0166666666666666</v>
      </c>
      <c r="N2773" s="23">
        <v>-0.16388888888888889</v>
      </c>
      <c r="O2773" s="16">
        <v>17.37</v>
      </c>
      <c r="P2773" s="15">
        <v>90</v>
      </c>
      <c r="Q2773" s="15">
        <f>IFERROR(Table37[[#This Row],[Total]]/Table37[[#This Row],[Mins]]*Table37[[#This Row],[Adj mins]],0)</f>
        <v>5.2677029360967182</v>
      </c>
      <c r="R2773" s="15">
        <v>1.8</v>
      </c>
      <c r="S2773" s="16">
        <v>18</v>
      </c>
      <c r="T2773" s="17">
        <v>2.7999999999999997E-2</v>
      </c>
      <c r="U2773" s="16">
        <v>14</v>
      </c>
      <c r="V2773" s="71">
        <v>1.6</v>
      </c>
      <c r="W2773" s="401" t="str">
        <f>IF(ISNA(MATCH($D2773,'My Squad'!$C$2:$C$16,0)),"","Yes")</f>
        <v/>
      </c>
    </row>
    <row r="2774" spans="1:23" ht="15.75" thickBot="1" x14ac:dyDescent="0.3">
      <c r="A2774" s="577">
        <v>165</v>
      </c>
      <c r="B2774" s="73">
        <v>15</v>
      </c>
      <c r="C2774" s="5" t="s">
        <v>51</v>
      </c>
      <c r="D2774" s="5" t="s">
        <v>290</v>
      </c>
      <c r="E2774" s="70" t="s">
        <v>15</v>
      </c>
      <c r="F2774" s="71">
        <v>5</v>
      </c>
      <c r="G2774" s="71">
        <v>0</v>
      </c>
      <c r="H2774" s="71">
        <v>0</v>
      </c>
      <c r="I2774" s="71">
        <v>0</v>
      </c>
      <c r="J2774" s="71">
        <v>0</v>
      </c>
      <c r="K2774" s="71">
        <v>1.3333333333333333E-3</v>
      </c>
      <c r="L2774" s="71">
        <v>0</v>
      </c>
      <c r="M2774" s="72">
        <v>1.3333333333333333E-3</v>
      </c>
      <c r="N2774" s="23">
        <v>-0.39973333333333333</v>
      </c>
      <c r="O2774" s="16">
        <v>0.06</v>
      </c>
      <c r="P2774" s="15">
        <v>90</v>
      </c>
      <c r="Q2774" s="15">
        <f>IFERROR(Table37[[#This Row],[Total]]/Table37[[#This Row],[Mins]]*Table37[[#This Row],[Adj mins]],0)</f>
        <v>2</v>
      </c>
      <c r="R2774" s="15">
        <v>0</v>
      </c>
      <c r="S2774" s="16" t="s">
        <v>374</v>
      </c>
      <c r="T2774" s="17">
        <v>1E-3</v>
      </c>
      <c r="U2774" s="16">
        <v>0</v>
      </c>
      <c r="V2774" s="71">
        <v>0</v>
      </c>
      <c r="W2774" s="401" t="str">
        <f>IF(ISNA(MATCH($D2774,'My Squad'!$C$2:$C$16,0)),"","Yes")</f>
        <v/>
      </c>
    </row>
    <row r="2775" spans="1:23" ht="15.75" thickBot="1" x14ac:dyDescent="0.3">
      <c r="A2775" s="577">
        <v>180</v>
      </c>
      <c r="B2775" s="73">
        <v>15</v>
      </c>
      <c r="C2775" s="5" t="s">
        <v>51</v>
      </c>
      <c r="D2775" s="5" t="s">
        <v>52</v>
      </c>
      <c r="E2775" s="70" t="s">
        <v>15</v>
      </c>
      <c r="F2775" s="71">
        <v>7.9</v>
      </c>
      <c r="G2775" s="71">
        <v>1.6839999999999999</v>
      </c>
      <c r="H2775" s="71">
        <v>0.32600000000000001</v>
      </c>
      <c r="I2775" s="71">
        <v>0</v>
      </c>
      <c r="J2775" s="71">
        <v>0</v>
      </c>
      <c r="K2775" s="71">
        <v>1.2989999999999999</v>
      </c>
      <c r="L2775" s="71">
        <v>0.55366666666666664</v>
      </c>
      <c r="M2775" s="72">
        <v>3.8626666666666667</v>
      </c>
      <c r="N2775" s="23">
        <v>0.23578059071729957</v>
      </c>
      <c r="O2775" s="16">
        <v>71.23533333333333</v>
      </c>
      <c r="P2775" s="15">
        <v>90</v>
      </c>
      <c r="Q2775" s="15">
        <f>IFERROR(Table37[[#This Row],[Total]]/Table37[[#This Row],[Mins]]*Table37[[#This Row],[Adj mins]],0)</f>
        <v>4.8801624661918712</v>
      </c>
      <c r="R2775" s="15">
        <v>7.7</v>
      </c>
      <c r="S2775" s="16">
        <v>77</v>
      </c>
      <c r="T2775" s="17">
        <v>0.17499999999999999</v>
      </c>
      <c r="U2775" s="16">
        <v>57</v>
      </c>
      <c r="V2775" s="71">
        <v>6.3</v>
      </c>
      <c r="W2775" s="401" t="str">
        <f>IF(ISNA(MATCH($D2775,'My Squad'!$C$2:$C$16,0)),"","Yes")</f>
        <v/>
      </c>
    </row>
    <row r="2776" spans="1:23" ht="15.75" thickBot="1" x14ac:dyDescent="0.3">
      <c r="A2776" s="577">
        <v>164</v>
      </c>
      <c r="B2776" s="73">
        <v>15</v>
      </c>
      <c r="C2776" s="5" t="s">
        <v>51</v>
      </c>
      <c r="D2776" s="5" t="s">
        <v>543</v>
      </c>
      <c r="E2776" s="70" t="s">
        <v>15</v>
      </c>
      <c r="F2776" s="71">
        <v>5.4</v>
      </c>
      <c r="G2776" s="71">
        <v>0</v>
      </c>
      <c r="H2776" s="71">
        <v>0</v>
      </c>
      <c r="I2776" s="71">
        <v>0</v>
      </c>
      <c r="J2776" s="71">
        <v>0</v>
      </c>
      <c r="K2776" s="71">
        <v>0</v>
      </c>
      <c r="L2776" s="71">
        <v>0</v>
      </c>
      <c r="M2776" s="72">
        <v>0</v>
      </c>
      <c r="N2776" s="23">
        <v>-0.37037037037037035</v>
      </c>
      <c r="O2776" s="16">
        <v>0</v>
      </c>
      <c r="P2776" s="15">
        <v>90</v>
      </c>
      <c r="Q2776" s="15">
        <f>IFERROR(Table37[[#This Row],[Total]]/Table37[[#This Row],[Mins]]*Table37[[#This Row],[Adj mins]],0)</f>
        <v>0</v>
      </c>
      <c r="R2776" s="15">
        <v>0</v>
      </c>
      <c r="S2776" s="16" t="s">
        <v>374</v>
      </c>
      <c r="T2776" s="17">
        <v>1E-3</v>
      </c>
      <c r="U2776" s="16">
        <v>0</v>
      </c>
      <c r="V2776" s="71">
        <v>0</v>
      </c>
      <c r="W2776" s="401" t="str">
        <f>IF(ISNA(MATCH($D2776,'My Squad'!$C$2:$C$16,0)),"","Yes")</f>
        <v/>
      </c>
    </row>
    <row r="2777" spans="1:23" ht="15.75" thickBot="1" x14ac:dyDescent="0.3">
      <c r="A2777" s="577">
        <v>178</v>
      </c>
      <c r="B2777" s="73">
        <v>15</v>
      </c>
      <c r="C2777" s="5" t="s">
        <v>51</v>
      </c>
      <c r="D2777" s="5" t="s">
        <v>1511</v>
      </c>
      <c r="E2777" s="70" t="s">
        <v>15</v>
      </c>
      <c r="F2777" s="71">
        <v>4.8</v>
      </c>
      <c r="G2777" s="71">
        <v>1.0666666666666666E-2</v>
      </c>
      <c r="H2777" s="71">
        <v>2E-3</v>
      </c>
      <c r="I2777" s="71">
        <v>0</v>
      </c>
      <c r="J2777" s="71">
        <v>0</v>
      </c>
      <c r="K2777" s="71">
        <v>1.4999999999999998E-2</v>
      </c>
      <c r="L2777" s="71">
        <v>4.3333333333333331E-3</v>
      </c>
      <c r="M2777" s="72">
        <v>3.2000000000000001E-2</v>
      </c>
      <c r="N2777" s="23">
        <v>-0.41000000000000003</v>
      </c>
      <c r="O2777" s="16">
        <v>0.72366666666666668</v>
      </c>
      <c r="P2777" s="15">
        <v>90</v>
      </c>
      <c r="Q2777" s="15">
        <f>IFERROR(Table37[[#This Row],[Total]]/Table37[[#This Row],[Mins]]*Table37[[#This Row],[Adj mins]],0)</f>
        <v>3.9797328420082914</v>
      </c>
      <c r="R2777" s="15">
        <v>0.3</v>
      </c>
      <c r="S2777" s="16">
        <v>24</v>
      </c>
      <c r="T2777" s="17">
        <v>6.0000000000000001E-3</v>
      </c>
      <c r="U2777" s="16">
        <v>1</v>
      </c>
      <c r="V2777" s="71">
        <v>1</v>
      </c>
      <c r="W2777" s="401" t="str">
        <f>IF(ISNA(MATCH($D2777,'My Squad'!$C$2:$C$16,0)),"","Yes")</f>
        <v/>
      </c>
    </row>
    <row r="2778" spans="1:23" ht="15.75" thickBot="1" x14ac:dyDescent="0.3">
      <c r="A2778" s="577">
        <v>201</v>
      </c>
      <c r="B2778" s="73">
        <v>15</v>
      </c>
      <c r="C2778" s="5" t="s">
        <v>110</v>
      </c>
      <c r="D2778" s="5" t="s">
        <v>326</v>
      </c>
      <c r="E2778" s="70" t="s">
        <v>16</v>
      </c>
      <c r="F2778" s="71">
        <v>4.4000000000000004</v>
      </c>
      <c r="G2778" s="71">
        <v>0</v>
      </c>
      <c r="H2778" s="71">
        <v>0</v>
      </c>
      <c r="I2778" s="71">
        <v>-0.47700000000000004</v>
      </c>
      <c r="J2778" s="71">
        <v>1.149</v>
      </c>
      <c r="K2778" s="71">
        <v>1.8623333333333334</v>
      </c>
      <c r="L2778" s="71">
        <v>8.5666666666666669E-2</v>
      </c>
      <c r="M2778" s="72">
        <v>2.62</v>
      </c>
      <c r="N2778" s="23">
        <v>0.14090909090909093</v>
      </c>
      <c r="O2778" s="16">
        <v>85.702666666666673</v>
      </c>
      <c r="P2778" s="15">
        <v>90</v>
      </c>
      <c r="Q2778" s="15">
        <f>IFERROR(Table37[[#This Row],[Total]]/Table37[[#This Row],[Mins]]*Table37[[#This Row],[Adj mins]],0)</f>
        <v>2.7513729638906606</v>
      </c>
      <c r="R2778" s="15">
        <v>9</v>
      </c>
      <c r="S2778" s="16">
        <v>90</v>
      </c>
      <c r="T2778" s="17">
        <v>0.10400000000000001</v>
      </c>
      <c r="U2778" s="16">
        <v>32</v>
      </c>
      <c r="V2778" s="71">
        <v>3.6</v>
      </c>
      <c r="W2778" s="401" t="str">
        <f>IF(ISNA(MATCH($D2778,'My Squad'!$C$2:$C$16,0)),"","Yes")</f>
        <v/>
      </c>
    </row>
    <row r="2779" spans="1:23" ht="15.75" thickBot="1" x14ac:dyDescent="0.3">
      <c r="A2779" s="577">
        <v>209</v>
      </c>
      <c r="B2779" s="73">
        <v>15</v>
      </c>
      <c r="C2779" s="5" t="s">
        <v>110</v>
      </c>
      <c r="D2779" s="5" t="s">
        <v>289</v>
      </c>
      <c r="E2779" s="70" t="s">
        <v>16</v>
      </c>
      <c r="F2779" s="71">
        <v>4</v>
      </c>
      <c r="G2779" s="71">
        <v>0</v>
      </c>
      <c r="H2779" s="71">
        <v>0</v>
      </c>
      <c r="I2779" s="71">
        <v>-6.6666666666666675E-4</v>
      </c>
      <c r="J2779" s="71">
        <v>3.6666666666666666E-3</v>
      </c>
      <c r="K2779" s="71">
        <v>4.333333333333334E-3</v>
      </c>
      <c r="L2779" s="71">
        <v>6.6666666666666664E-4</v>
      </c>
      <c r="M2779" s="72">
        <v>8.0000000000000002E-3</v>
      </c>
      <c r="N2779" s="23">
        <v>-0.498</v>
      </c>
      <c r="O2779" s="16">
        <v>0.21</v>
      </c>
      <c r="P2779" s="15">
        <v>90</v>
      </c>
      <c r="Q2779" s="15">
        <f>IFERROR(Table37[[#This Row],[Total]]/Table37[[#This Row],[Mins]]*Table37[[#This Row],[Adj mins]],0)</f>
        <v>3.4285714285714288</v>
      </c>
      <c r="R2779" s="15">
        <v>0</v>
      </c>
      <c r="S2779" s="16">
        <v>0</v>
      </c>
      <c r="T2779" s="17">
        <v>6.0000000000000001E-3</v>
      </c>
      <c r="U2779" s="16">
        <v>0</v>
      </c>
      <c r="V2779" s="71">
        <v>0</v>
      </c>
      <c r="W2779" s="401" t="str">
        <f>IF(ISNA(MATCH($D2779,'My Squad'!$C$2:$C$16,0)),"","Yes")</f>
        <v/>
      </c>
    </row>
    <row r="2780" spans="1:23" ht="15.75" thickBot="1" x14ac:dyDescent="0.3">
      <c r="A2780" s="577">
        <v>445</v>
      </c>
      <c r="B2780" s="73">
        <v>15</v>
      </c>
      <c r="C2780" s="5" t="s">
        <v>110</v>
      </c>
      <c r="D2780" s="5" t="s">
        <v>271</v>
      </c>
      <c r="E2780" s="70" t="s">
        <v>16</v>
      </c>
      <c r="F2780" s="71">
        <v>4</v>
      </c>
      <c r="G2780" s="71">
        <v>0</v>
      </c>
      <c r="H2780" s="71">
        <v>0</v>
      </c>
      <c r="I2780" s="71">
        <v>-3.4000000000000002E-2</v>
      </c>
      <c r="J2780" s="71">
        <v>0.05</v>
      </c>
      <c r="K2780" s="71">
        <v>9.2999999999999999E-2</v>
      </c>
      <c r="L2780" s="71">
        <v>3.0000000000000001E-3</v>
      </c>
      <c r="M2780" s="72">
        <v>0.112</v>
      </c>
      <c r="N2780" s="23">
        <v>-0.47199999999999998</v>
      </c>
      <c r="O2780" s="16">
        <v>3.84</v>
      </c>
      <c r="P2780" s="15">
        <v>90</v>
      </c>
      <c r="Q2780" s="15">
        <f>IFERROR(Table37[[#This Row],[Total]]/Table37[[#This Row],[Mins]]*Table37[[#This Row],[Adj mins]],0)</f>
        <v>2.625</v>
      </c>
      <c r="R2780" s="15">
        <v>0</v>
      </c>
      <c r="S2780" s="16">
        <v>0</v>
      </c>
      <c r="T2780" s="17">
        <v>0.128</v>
      </c>
      <c r="U2780" s="16">
        <v>0</v>
      </c>
      <c r="V2780" s="71">
        <v>0</v>
      </c>
      <c r="W2780" s="401" t="str">
        <f>IF(ISNA(MATCH($D2780,'My Squad'!$C$2:$C$16,0)),"","Yes")</f>
        <v/>
      </c>
    </row>
    <row r="2781" spans="1:23" ht="15.75" thickBot="1" x14ac:dyDescent="0.3">
      <c r="A2781" s="577">
        <v>650</v>
      </c>
      <c r="B2781" s="73">
        <v>15</v>
      </c>
      <c r="C2781" s="5" t="s">
        <v>110</v>
      </c>
      <c r="D2781" s="5" t="s">
        <v>1512</v>
      </c>
      <c r="E2781" s="70" t="s">
        <v>14</v>
      </c>
      <c r="F2781" s="71">
        <v>4.5</v>
      </c>
      <c r="G2781" s="71">
        <v>0.17199999999999999</v>
      </c>
      <c r="H2781" s="71">
        <v>0.187</v>
      </c>
      <c r="I2781" s="71">
        <v>-0.49599999999999994</v>
      </c>
      <c r="J2781" s="71">
        <v>0</v>
      </c>
      <c r="K2781" s="71">
        <v>1.5766666666666667</v>
      </c>
      <c r="L2781" s="71">
        <v>5.6333333333333332E-2</v>
      </c>
      <c r="M2781" s="72">
        <v>1.496</v>
      </c>
      <c r="N2781" s="23">
        <v>-0.112</v>
      </c>
      <c r="O2781" s="16">
        <v>86.667333333333332</v>
      </c>
      <c r="P2781" s="15">
        <v>90</v>
      </c>
      <c r="Q2781" s="15">
        <f>IFERROR(Table37[[#This Row],[Total]]/Table37[[#This Row],[Mins]]*Table37[[#This Row],[Adj mins]],0)</f>
        <v>1.5535265113345282</v>
      </c>
      <c r="R2781" s="15">
        <v>6</v>
      </c>
      <c r="S2781" s="16">
        <v>90</v>
      </c>
      <c r="T2781" s="17">
        <v>1E-3</v>
      </c>
      <c r="U2781" s="16">
        <v>19</v>
      </c>
      <c r="V2781" s="71">
        <v>3.2</v>
      </c>
      <c r="W2781" s="401" t="str">
        <f>IF(ISNA(MATCH($D2781,'My Squad'!$C$2:$C$16,0)),"","Yes")</f>
        <v/>
      </c>
    </row>
    <row r="2782" spans="1:23" ht="15.75" thickBot="1" x14ac:dyDescent="0.3">
      <c r="A2782" s="577">
        <v>194</v>
      </c>
      <c r="B2782" s="73">
        <v>15</v>
      </c>
      <c r="C2782" s="5" t="s">
        <v>110</v>
      </c>
      <c r="D2782" s="5" t="s">
        <v>208</v>
      </c>
      <c r="E2782" s="70" t="s">
        <v>14</v>
      </c>
      <c r="F2782" s="71">
        <v>4.4000000000000004</v>
      </c>
      <c r="G2782" s="71">
        <v>5.3999999999999999E-2</v>
      </c>
      <c r="H2782" s="71">
        <v>1.6E-2</v>
      </c>
      <c r="I2782" s="71">
        <v>-0.10766666666666666</v>
      </c>
      <c r="J2782" s="71">
        <v>0</v>
      </c>
      <c r="K2782" s="71">
        <v>0.44500000000000001</v>
      </c>
      <c r="L2782" s="71">
        <v>1.5333333333333332E-2</v>
      </c>
      <c r="M2782" s="72">
        <v>0.42266666666666669</v>
      </c>
      <c r="N2782" s="23">
        <v>-0.35848484848484846</v>
      </c>
      <c r="O2782" s="16">
        <v>21.819333333333333</v>
      </c>
      <c r="P2782" s="15">
        <v>90</v>
      </c>
      <c r="Q2782" s="15">
        <f>IFERROR(Table37[[#This Row],[Total]]/Table37[[#This Row],[Mins]]*Table37[[#This Row],[Adj mins]],0)</f>
        <v>1.7434079868006966</v>
      </c>
      <c r="R2782" s="15">
        <v>3.8</v>
      </c>
      <c r="S2782" s="16">
        <v>86</v>
      </c>
      <c r="T2782" s="17">
        <v>1E-3</v>
      </c>
      <c r="U2782" s="16">
        <v>9</v>
      </c>
      <c r="V2782" s="71">
        <v>2.2000000000000002</v>
      </c>
      <c r="W2782" s="401" t="str">
        <f>IF(ISNA(MATCH($D2782,'My Squad'!$C$2:$C$16,0)),"","Yes")</f>
        <v/>
      </c>
    </row>
    <row r="2783" spans="1:23" ht="15.75" thickBot="1" x14ac:dyDescent="0.3">
      <c r="A2783" s="577">
        <v>215</v>
      </c>
      <c r="B2783" s="73">
        <v>15</v>
      </c>
      <c r="C2783" s="5" t="s">
        <v>110</v>
      </c>
      <c r="D2783" s="5" t="s">
        <v>203</v>
      </c>
      <c r="E2783" s="70" t="s">
        <v>14</v>
      </c>
      <c r="F2783" s="71">
        <v>4.3</v>
      </c>
      <c r="G2783" s="71">
        <v>1.4E-2</v>
      </c>
      <c r="H2783" s="71">
        <v>0.01</v>
      </c>
      <c r="I2783" s="71">
        <v>-3.4666666666666665E-2</v>
      </c>
      <c r="J2783" s="71">
        <v>0</v>
      </c>
      <c r="K2783" s="71">
        <v>0.15966666666666668</v>
      </c>
      <c r="L2783" s="71">
        <v>4.6666666666666671E-3</v>
      </c>
      <c r="M2783" s="72">
        <v>0.15366666666666667</v>
      </c>
      <c r="N2783" s="23">
        <v>-0.42937984496124032</v>
      </c>
      <c r="O2783" s="16">
        <v>8.31</v>
      </c>
      <c r="P2783" s="15">
        <v>90</v>
      </c>
      <c r="Q2783" s="15">
        <f>IFERROR(Table37[[#This Row],[Total]]/Table37[[#This Row],[Mins]]*Table37[[#This Row],[Adj mins]],0)</f>
        <v>1.6642599277978338</v>
      </c>
      <c r="R2783" s="15">
        <v>0</v>
      </c>
      <c r="S2783" s="16">
        <v>0</v>
      </c>
      <c r="T2783" s="17">
        <v>1E-3</v>
      </c>
      <c r="U2783" s="16">
        <v>0</v>
      </c>
      <c r="V2783" s="71">
        <v>0</v>
      </c>
      <c r="W2783" s="401" t="str">
        <f>IF(ISNA(MATCH($D2783,'My Squad'!$C$2:$C$16,0)),"","Yes")</f>
        <v/>
      </c>
    </row>
    <row r="2784" spans="1:23" ht="15.75" thickBot="1" x14ac:dyDescent="0.3">
      <c r="A2784" s="577">
        <v>200</v>
      </c>
      <c r="B2784" s="73">
        <v>15</v>
      </c>
      <c r="C2784" s="5" t="s">
        <v>110</v>
      </c>
      <c r="D2784" s="5" t="s">
        <v>193</v>
      </c>
      <c r="E2784" s="70" t="s">
        <v>14</v>
      </c>
      <c r="F2784" s="71">
        <v>4.4000000000000004</v>
      </c>
      <c r="G2784" s="71">
        <v>0.16600000000000001</v>
      </c>
      <c r="H2784" s="71">
        <v>0.105</v>
      </c>
      <c r="I2784" s="71">
        <v>-0.47966666666666663</v>
      </c>
      <c r="J2784" s="71">
        <v>0</v>
      </c>
      <c r="K2784" s="71">
        <v>1.7096666666666667</v>
      </c>
      <c r="L2784" s="71">
        <v>0.11033333333333334</v>
      </c>
      <c r="M2784" s="72">
        <v>1.6113333333333333</v>
      </c>
      <c r="N2784" s="23">
        <v>-8.8333333333333333E-2</v>
      </c>
      <c r="O2784" s="16">
        <v>84.50566666666667</v>
      </c>
      <c r="P2784" s="15">
        <v>90</v>
      </c>
      <c r="Q2784" s="15">
        <f>IFERROR(Table37[[#This Row],[Total]]/Table37[[#This Row],[Mins]]*Table37[[#This Row],[Adj mins]],0)</f>
        <v>1.7160979342608187</v>
      </c>
      <c r="R2784" s="15">
        <v>9</v>
      </c>
      <c r="S2784" s="16">
        <v>90</v>
      </c>
      <c r="T2784" s="17">
        <v>6.5000000000000002E-2</v>
      </c>
      <c r="U2784" s="16">
        <v>29</v>
      </c>
      <c r="V2784" s="71">
        <v>3.2</v>
      </c>
      <c r="W2784" s="401" t="str">
        <f>IF(ISNA(MATCH($D2784,'My Squad'!$C$2:$C$16,0)),"","Yes")</f>
        <v/>
      </c>
    </row>
    <row r="2785" spans="1:23" ht="15.75" thickBot="1" x14ac:dyDescent="0.3">
      <c r="A2785" s="577">
        <v>196</v>
      </c>
      <c r="B2785" s="73">
        <v>15</v>
      </c>
      <c r="C2785" s="5" t="s">
        <v>110</v>
      </c>
      <c r="D2785" s="5" t="s">
        <v>212</v>
      </c>
      <c r="E2785" s="70" t="s">
        <v>14</v>
      </c>
      <c r="F2785" s="71">
        <v>4.4000000000000004</v>
      </c>
      <c r="G2785" s="71">
        <v>2E-3</v>
      </c>
      <c r="H2785" s="71">
        <v>8.0000000000000002E-3</v>
      </c>
      <c r="I2785" s="71">
        <v>-4.4000000000000004E-2</v>
      </c>
      <c r="J2785" s="71">
        <v>0</v>
      </c>
      <c r="K2785" s="71">
        <v>0.161</v>
      </c>
      <c r="L2785" s="71">
        <v>1.3333333333333333E-3</v>
      </c>
      <c r="M2785" s="72">
        <v>0.12833333333333333</v>
      </c>
      <c r="N2785" s="23">
        <v>-0.4253787878787878</v>
      </c>
      <c r="O2785" s="16">
        <v>7.59</v>
      </c>
      <c r="P2785" s="15">
        <v>90</v>
      </c>
      <c r="Q2785" s="15">
        <f>IFERROR(Table37[[#This Row],[Total]]/Table37[[#This Row],[Mins]]*Table37[[#This Row],[Adj mins]],0)</f>
        <v>1.5217391304347825</v>
      </c>
      <c r="R2785" s="15">
        <v>2.5</v>
      </c>
      <c r="S2785" s="16">
        <v>76</v>
      </c>
      <c r="T2785" s="17">
        <v>1E-3</v>
      </c>
      <c r="U2785" s="16">
        <v>9</v>
      </c>
      <c r="V2785" s="71">
        <v>3</v>
      </c>
      <c r="W2785" s="401" t="str">
        <f>IF(ISNA(MATCH($D2785,'My Squad'!$C$2:$C$16,0)),"","Yes")</f>
        <v/>
      </c>
    </row>
    <row r="2786" spans="1:23" ht="15.75" thickBot="1" x14ac:dyDescent="0.3">
      <c r="A2786" s="577">
        <v>202</v>
      </c>
      <c r="B2786" s="73">
        <v>15</v>
      </c>
      <c r="C2786" s="5" t="s">
        <v>110</v>
      </c>
      <c r="D2786" s="5" t="s">
        <v>327</v>
      </c>
      <c r="E2786" s="70" t="s">
        <v>14</v>
      </c>
      <c r="F2786" s="71">
        <v>4.3</v>
      </c>
      <c r="G2786" s="71">
        <v>0</v>
      </c>
      <c r="H2786" s="71">
        <v>0</v>
      </c>
      <c r="I2786" s="71">
        <v>0</v>
      </c>
      <c r="J2786" s="71">
        <v>0</v>
      </c>
      <c r="K2786" s="71">
        <v>0</v>
      </c>
      <c r="L2786" s="71">
        <v>0</v>
      </c>
      <c r="M2786" s="72">
        <v>0</v>
      </c>
      <c r="N2786" s="23">
        <v>-0.46511627906976744</v>
      </c>
      <c r="O2786" s="16">
        <v>0</v>
      </c>
      <c r="P2786" s="15">
        <v>90</v>
      </c>
      <c r="Q2786" s="15">
        <f>IFERROR(Table37[[#This Row],[Total]]/Table37[[#This Row],[Mins]]*Table37[[#This Row],[Adj mins]],0)</f>
        <v>0</v>
      </c>
      <c r="R2786" s="15">
        <v>0</v>
      </c>
      <c r="S2786" s="16">
        <v>0</v>
      </c>
      <c r="T2786" s="17">
        <v>1E-3</v>
      </c>
      <c r="U2786" s="16">
        <v>0</v>
      </c>
      <c r="V2786" s="71">
        <v>0</v>
      </c>
      <c r="W2786" s="401" t="str">
        <f>IF(ISNA(MATCH($D2786,'My Squad'!$C$2:$C$16,0)),"","Yes")</f>
        <v/>
      </c>
    </row>
    <row r="2787" spans="1:23" ht="15.75" thickBot="1" x14ac:dyDescent="0.3">
      <c r="A2787" s="577">
        <v>210</v>
      </c>
      <c r="B2787" s="73">
        <v>15</v>
      </c>
      <c r="C2787" s="5" t="s">
        <v>110</v>
      </c>
      <c r="D2787" s="5" t="s">
        <v>328</v>
      </c>
      <c r="E2787" s="70" t="s">
        <v>14</v>
      </c>
      <c r="F2787" s="71">
        <v>4.9000000000000004</v>
      </c>
      <c r="G2787" s="71">
        <v>0.13400000000000001</v>
      </c>
      <c r="H2787" s="71">
        <v>0.23300000000000001</v>
      </c>
      <c r="I2787" s="71">
        <v>-0.49133333333333329</v>
      </c>
      <c r="J2787" s="71">
        <v>0</v>
      </c>
      <c r="K2787" s="71">
        <v>1.7770000000000001</v>
      </c>
      <c r="L2787" s="71">
        <v>6.5333333333333327E-2</v>
      </c>
      <c r="M2787" s="72">
        <v>1.718</v>
      </c>
      <c r="N2787" s="23">
        <v>-5.7551020408163268E-2</v>
      </c>
      <c r="O2787" s="16">
        <v>86.178333333333327</v>
      </c>
      <c r="P2787" s="15">
        <v>90</v>
      </c>
      <c r="Q2787" s="15">
        <f>IFERROR(Table37[[#This Row],[Total]]/Table37[[#This Row],[Mins]]*Table37[[#This Row],[Adj mins]],0)</f>
        <v>1.7941864737849809</v>
      </c>
      <c r="R2787" s="15">
        <v>8.4</v>
      </c>
      <c r="S2787" s="16">
        <v>84</v>
      </c>
      <c r="T2787" s="17">
        <v>1.6E-2</v>
      </c>
      <c r="U2787" s="16">
        <v>24</v>
      </c>
      <c r="V2787" s="71">
        <v>2.7</v>
      </c>
      <c r="W2787" s="401" t="str">
        <f>IF(ISNA(MATCH($D2787,'My Squad'!$C$2:$C$16,0)),"","Yes")</f>
        <v/>
      </c>
    </row>
    <row r="2788" spans="1:23" ht="15.75" thickBot="1" x14ac:dyDescent="0.3">
      <c r="A2788" s="577">
        <v>211</v>
      </c>
      <c r="B2788" s="73">
        <v>15</v>
      </c>
      <c r="C2788" s="5" t="s">
        <v>110</v>
      </c>
      <c r="D2788" s="5" t="s">
        <v>545</v>
      </c>
      <c r="E2788" s="70" t="s">
        <v>14</v>
      </c>
      <c r="F2788" s="71">
        <v>4.8</v>
      </c>
      <c r="G2788" s="71">
        <v>0.224</v>
      </c>
      <c r="H2788" s="71">
        <v>0.26500000000000001</v>
      </c>
      <c r="I2788" s="71">
        <v>-0.49533333333333335</v>
      </c>
      <c r="J2788" s="71">
        <v>0</v>
      </c>
      <c r="K2788" s="71">
        <v>1.6206666666666667</v>
      </c>
      <c r="L2788" s="71">
        <v>8.2333333333333328E-2</v>
      </c>
      <c r="M2788" s="72">
        <v>1.6966666666666668</v>
      </c>
      <c r="N2788" s="23">
        <v>-6.3194444444444428E-2</v>
      </c>
      <c r="O2788" s="16">
        <v>85.575999999999993</v>
      </c>
      <c r="P2788" s="15">
        <v>90</v>
      </c>
      <c r="Q2788" s="15">
        <f>IFERROR(Table37[[#This Row],[Total]]/Table37[[#This Row],[Mins]]*Table37[[#This Row],[Adj mins]],0)</f>
        <v>1.7843787977937742</v>
      </c>
      <c r="R2788" s="15">
        <v>8.1</v>
      </c>
      <c r="S2788" s="16">
        <v>81</v>
      </c>
      <c r="T2788" s="17">
        <v>1.7000000000000001E-2</v>
      </c>
      <c r="U2788" s="16">
        <v>21</v>
      </c>
      <c r="V2788" s="71">
        <v>2.2999999999999998</v>
      </c>
      <c r="W2788" s="401" t="str">
        <f>IF(ISNA(MATCH($D2788,'My Squad'!$C$2:$C$16,0)),"","Yes")</f>
        <v/>
      </c>
    </row>
    <row r="2789" spans="1:23" ht="15.75" thickBot="1" x14ac:dyDescent="0.3">
      <c r="A2789" s="577">
        <v>159</v>
      </c>
      <c r="B2789" s="73">
        <v>15</v>
      </c>
      <c r="C2789" s="5" t="s">
        <v>110</v>
      </c>
      <c r="D2789" s="5" t="s">
        <v>319</v>
      </c>
      <c r="E2789" s="70" t="s">
        <v>14</v>
      </c>
      <c r="F2789" s="71">
        <v>4.4000000000000004</v>
      </c>
      <c r="G2789" s="71">
        <v>0.19600000000000001</v>
      </c>
      <c r="H2789" s="71">
        <v>7.0000000000000007E-2</v>
      </c>
      <c r="I2789" s="71">
        <v>-0.39400000000000002</v>
      </c>
      <c r="J2789" s="71">
        <v>0</v>
      </c>
      <c r="K2789" s="71">
        <v>1.3423333333333332</v>
      </c>
      <c r="L2789" s="71">
        <v>6.9666666666666668E-2</v>
      </c>
      <c r="M2789" s="72">
        <v>1.284</v>
      </c>
      <c r="N2789" s="23">
        <v>-0.16272727272727272</v>
      </c>
      <c r="O2789" s="16">
        <v>65.679333333333332</v>
      </c>
      <c r="P2789" s="15">
        <v>90</v>
      </c>
      <c r="Q2789" s="15">
        <f>IFERROR(Table37[[#This Row],[Total]]/Table37[[#This Row],[Mins]]*Table37[[#This Row],[Adj mins]],0)</f>
        <v>1.759457566560765</v>
      </c>
      <c r="R2789" s="15">
        <v>3</v>
      </c>
      <c r="S2789" s="16">
        <v>89</v>
      </c>
      <c r="T2789" s="17">
        <v>2E-3</v>
      </c>
      <c r="U2789" s="16">
        <v>12</v>
      </c>
      <c r="V2789" s="71">
        <v>4</v>
      </c>
      <c r="W2789" s="401" t="str">
        <f>IF(ISNA(MATCH($D2789,'My Squad'!$C$2:$C$16,0)),"","Yes")</f>
        <v/>
      </c>
    </row>
    <row r="2790" spans="1:23" ht="15.75" thickBot="1" x14ac:dyDescent="0.3">
      <c r="A2790" s="577">
        <v>193</v>
      </c>
      <c r="B2790" s="73">
        <v>15</v>
      </c>
      <c r="C2790" s="5" t="s">
        <v>110</v>
      </c>
      <c r="D2790" s="5" t="s">
        <v>329</v>
      </c>
      <c r="E2790" s="70" t="s">
        <v>13</v>
      </c>
      <c r="F2790" s="71">
        <v>4.9000000000000004</v>
      </c>
      <c r="G2790" s="71">
        <v>4.4999999999999998E-2</v>
      </c>
      <c r="H2790" s="71">
        <v>7.1999999999999995E-2</v>
      </c>
      <c r="I2790" s="71">
        <v>2.3666666666666666E-2</v>
      </c>
      <c r="J2790" s="71">
        <v>0</v>
      </c>
      <c r="K2790" s="71">
        <v>0.46699999999999997</v>
      </c>
      <c r="L2790" s="71">
        <v>8.0000000000000002E-3</v>
      </c>
      <c r="M2790" s="72">
        <v>0.6156666666666667</v>
      </c>
      <c r="N2790" s="23">
        <v>-0.28251700680272102</v>
      </c>
      <c r="O2790" s="16">
        <v>25.075666666666667</v>
      </c>
      <c r="P2790" s="15">
        <v>90</v>
      </c>
      <c r="Q2790" s="15">
        <f>IFERROR(Table37[[#This Row],[Total]]/Table37[[#This Row],[Mins]]*Table37[[#This Row],[Adj mins]],0)</f>
        <v>2.2097119385327075</v>
      </c>
      <c r="R2790" s="15">
        <v>1</v>
      </c>
      <c r="S2790" s="16">
        <v>31</v>
      </c>
      <c r="T2790" s="17">
        <v>1E-3</v>
      </c>
      <c r="U2790" s="16">
        <v>6</v>
      </c>
      <c r="V2790" s="71">
        <v>2</v>
      </c>
      <c r="W2790" s="401" t="str">
        <f>IF(ISNA(MATCH($D2790,'My Squad'!$C$2:$C$16,0)),"","Yes")</f>
        <v/>
      </c>
    </row>
    <row r="2791" spans="1:23" ht="15.75" thickBot="1" x14ac:dyDescent="0.3">
      <c r="A2791" s="577">
        <v>195</v>
      </c>
      <c r="B2791" s="73">
        <v>15</v>
      </c>
      <c r="C2791" s="5" t="s">
        <v>110</v>
      </c>
      <c r="D2791" s="5" t="s">
        <v>1513</v>
      </c>
      <c r="E2791" s="70" t="s">
        <v>14</v>
      </c>
      <c r="F2791" s="71">
        <v>4.3</v>
      </c>
      <c r="G2791" s="71">
        <v>6.0000000000000001E-3</v>
      </c>
      <c r="H2791" s="71">
        <v>0</v>
      </c>
      <c r="I2791" s="71">
        <v>-9.9999999999999985E-3</v>
      </c>
      <c r="J2791" s="71">
        <v>0</v>
      </c>
      <c r="K2791" s="71">
        <v>3.4000000000000002E-2</v>
      </c>
      <c r="L2791" s="71">
        <v>0</v>
      </c>
      <c r="M2791" s="72">
        <v>0.03</v>
      </c>
      <c r="N2791" s="23">
        <v>-0.45813953488372094</v>
      </c>
      <c r="O2791" s="16">
        <v>1.71</v>
      </c>
      <c r="P2791" s="15">
        <v>90</v>
      </c>
      <c r="Q2791" s="15">
        <f>IFERROR(Table37[[#This Row],[Total]]/Table37[[#This Row],[Mins]]*Table37[[#This Row],[Adj mins]],0)</f>
        <v>1.5789473684210527</v>
      </c>
      <c r="R2791" s="15">
        <v>1</v>
      </c>
      <c r="S2791" s="16">
        <v>90</v>
      </c>
      <c r="T2791" s="17">
        <v>1E-3</v>
      </c>
      <c r="U2791" s="16">
        <v>1</v>
      </c>
      <c r="V2791" s="71">
        <v>1</v>
      </c>
      <c r="W2791" s="401" t="str">
        <f>IF(ISNA(MATCH($D2791,'My Squad'!$C$2:$C$16,0)),"","Yes")</f>
        <v/>
      </c>
    </row>
    <row r="2792" spans="1:23" ht="15.75" thickBot="1" x14ac:dyDescent="0.3">
      <c r="A2792" s="577">
        <v>199</v>
      </c>
      <c r="B2792" s="73">
        <v>15</v>
      </c>
      <c r="C2792" s="5" t="s">
        <v>110</v>
      </c>
      <c r="D2792" s="5" t="s">
        <v>330</v>
      </c>
      <c r="E2792" s="70" t="s">
        <v>13</v>
      </c>
      <c r="F2792" s="71">
        <v>6.7</v>
      </c>
      <c r="G2792" s="71">
        <v>1.43</v>
      </c>
      <c r="H2792" s="71">
        <v>0.38200000000000001</v>
      </c>
      <c r="I2792" s="71">
        <v>9.3666666666666662E-2</v>
      </c>
      <c r="J2792" s="71">
        <v>0</v>
      </c>
      <c r="K2792" s="71">
        <v>1.79</v>
      </c>
      <c r="L2792" s="71">
        <v>0.27066666666666667</v>
      </c>
      <c r="M2792" s="72">
        <v>3.9663333333333335</v>
      </c>
      <c r="N2792" s="23">
        <v>0.29348258706467661</v>
      </c>
      <c r="O2792" s="16">
        <v>85.585666666666668</v>
      </c>
      <c r="P2792" s="15">
        <v>90</v>
      </c>
      <c r="Q2792" s="15">
        <f>IFERROR(Table37[[#This Row],[Total]]/Table37[[#This Row],[Mins]]*Table37[[#This Row],[Adj mins]],0)</f>
        <v>4.1709086801917765</v>
      </c>
      <c r="R2792" s="15">
        <v>9</v>
      </c>
      <c r="S2792" s="16">
        <v>90</v>
      </c>
      <c r="T2792" s="17">
        <v>0.13300000000000001</v>
      </c>
      <c r="U2792" s="16">
        <v>31</v>
      </c>
      <c r="V2792" s="71">
        <v>3.4</v>
      </c>
      <c r="W2792" s="401" t="str">
        <f>IF(ISNA(MATCH($D2792,'My Squad'!$C$2:$C$16,0)),"","Yes")</f>
        <v/>
      </c>
    </row>
    <row r="2793" spans="1:23" ht="15.75" thickBot="1" x14ac:dyDescent="0.3">
      <c r="A2793" s="577">
        <v>206</v>
      </c>
      <c r="B2793" s="73">
        <v>15</v>
      </c>
      <c r="C2793" s="5" t="s">
        <v>110</v>
      </c>
      <c r="D2793" s="5" t="s">
        <v>148</v>
      </c>
      <c r="E2793" s="70" t="s">
        <v>13</v>
      </c>
      <c r="F2793" s="71">
        <v>4.8</v>
      </c>
      <c r="G2793" s="71">
        <v>0</v>
      </c>
      <c r="H2793" s="71">
        <v>0</v>
      </c>
      <c r="I2793" s="71">
        <v>0</v>
      </c>
      <c r="J2793" s="71">
        <v>0</v>
      </c>
      <c r="K2793" s="71">
        <v>0</v>
      </c>
      <c r="L2793" s="71">
        <v>0</v>
      </c>
      <c r="M2793" s="72">
        <v>0</v>
      </c>
      <c r="N2793" s="23">
        <v>-0.41666666666666669</v>
      </c>
      <c r="O2793" s="16">
        <v>0</v>
      </c>
      <c r="P2793" s="15">
        <v>90</v>
      </c>
      <c r="Q2793" s="15">
        <f>IFERROR(Table37[[#This Row],[Total]]/Table37[[#This Row],[Mins]]*Table37[[#This Row],[Adj mins]],0)</f>
        <v>0</v>
      </c>
      <c r="R2793" s="15">
        <v>4.5999999999999996</v>
      </c>
      <c r="S2793" s="16">
        <v>59</v>
      </c>
      <c r="T2793" s="17">
        <v>1E-3</v>
      </c>
      <c r="U2793" s="16">
        <v>9</v>
      </c>
      <c r="V2793" s="71">
        <v>1.3</v>
      </c>
      <c r="W2793" s="401" t="str">
        <f>IF(ISNA(MATCH($D2793,'My Squad'!$C$2:$C$16,0)),"","Yes")</f>
        <v/>
      </c>
    </row>
    <row r="2794" spans="1:23" ht="15.75" thickBot="1" x14ac:dyDescent="0.3">
      <c r="A2794" s="577">
        <v>214</v>
      </c>
      <c r="B2794" s="73">
        <v>15</v>
      </c>
      <c r="C2794" s="5" t="s">
        <v>110</v>
      </c>
      <c r="D2794" s="5" t="s">
        <v>182</v>
      </c>
      <c r="E2794" s="70" t="s">
        <v>13</v>
      </c>
      <c r="F2794" s="71">
        <v>4.7</v>
      </c>
      <c r="G2794" s="71">
        <v>5.5E-2</v>
      </c>
      <c r="H2794" s="71">
        <v>2.1999999999999999E-2</v>
      </c>
      <c r="I2794" s="71">
        <v>8.3333333333333332E-3</v>
      </c>
      <c r="J2794" s="71">
        <v>0</v>
      </c>
      <c r="K2794" s="71">
        <v>0.17666666666666667</v>
      </c>
      <c r="L2794" s="71">
        <v>7.6666666666666662E-3</v>
      </c>
      <c r="M2794" s="72">
        <v>0.26966666666666667</v>
      </c>
      <c r="N2794" s="23">
        <v>-0.3681560283687943</v>
      </c>
      <c r="O2794" s="16">
        <v>8.56</v>
      </c>
      <c r="P2794" s="15">
        <v>90</v>
      </c>
      <c r="Q2794" s="15">
        <f>IFERROR(Table37[[#This Row],[Total]]/Table37[[#This Row],[Mins]]*Table37[[#This Row],[Adj mins]],0)</f>
        <v>2.8352803738317758</v>
      </c>
      <c r="R2794" s="15">
        <v>0.6</v>
      </c>
      <c r="S2794" s="16">
        <v>8</v>
      </c>
      <c r="T2794" s="17">
        <v>1E-3</v>
      </c>
      <c r="U2794" s="16">
        <v>6</v>
      </c>
      <c r="V2794" s="71">
        <v>1</v>
      </c>
      <c r="W2794" s="401" t="str">
        <f>IF(ISNA(MATCH($D2794,'My Squad'!$C$2:$C$16,0)),"","Yes")</f>
        <v/>
      </c>
    </row>
    <row r="2795" spans="1:23" ht="15.75" thickBot="1" x14ac:dyDescent="0.3">
      <c r="A2795" s="577">
        <v>216</v>
      </c>
      <c r="B2795" s="73">
        <v>15</v>
      </c>
      <c r="C2795" s="5" t="s">
        <v>110</v>
      </c>
      <c r="D2795" s="5" t="s">
        <v>546</v>
      </c>
      <c r="E2795" s="70" t="s">
        <v>13</v>
      </c>
      <c r="F2795" s="71">
        <v>4.8</v>
      </c>
      <c r="G2795" s="71">
        <v>0.11666666666666667</v>
      </c>
      <c r="H2795" s="71">
        <v>0.28599999999999998</v>
      </c>
      <c r="I2795" s="71">
        <v>9.166666666666666E-2</v>
      </c>
      <c r="J2795" s="71">
        <v>0</v>
      </c>
      <c r="K2795" s="71">
        <v>1.7603333333333333</v>
      </c>
      <c r="L2795" s="71">
        <v>4.9000000000000002E-2</v>
      </c>
      <c r="M2795" s="72">
        <v>2.3036666666666665</v>
      </c>
      <c r="N2795" s="23">
        <v>6.326388888888887E-2</v>
      </c>
      <c r="O2795" s="16">
        <v>83.86966666666666</v>
      </c>
      <c r="P2795" s="15">
        <v>90</v>
      </c>
      <c r="Q2795" s="15">
        <f>IFERROR(Table37[[#This Row],[Total]]/Table37[[#This Row],[Mins]]*Table37[[#This Row],[Adj mins]],0)</f>
        <v>2.4720498869277332</v>
      </c>
      <c r="R2795" s="15">
        <v>6.9</v>
      </c>
      <c r="S2795" s="16">
        <v>78</v>
      </c>
      <c r="T2795" s="17">
        <v>3.0000000000000001E-3</v>
      </c>
      <c r="U2795" s="16">
        <v>15</v>
      </c>
      <c r="V2795" s="71">
        <v>1.9</v>
      </c>
      <c r="W2795" s="401" t="str">
        <f>IF(ISNA(MATCH($D2795,'My Squad'!$C$2:$C$16,0)),"","Yes")</f>
        <v/>
      </c>
    </row>
    <row r="2796" spans="1:23" ht="15.75" thickBot="1" x14ac:dyDescent="0.3">
      <c r="A2796" s="577">
        <v>208</v>
      </c>
      <c r="B2796" s="73">
        <v>15</v>
      </c>
      <c r="C2796" s="5" t="s">
        <v>110</v>
      </c>
      <c r="D2796" s="5" t="s">
        <v>281</v>
      </c>
      <c r="E2796" s="70" t="s">
        <v>13</v>
      </c>
      <c r="F2796" s="71">
        <v>4.4000000000000004</v>
      </c>
      <c r="G2796" s="71">
        <v>0</v>
      </c>
      <c r="H2796" s="71">
        <v>0</v>
      </c>
      <c r="I2796" s="71">
        <v>0</v>
      </c>
      <c r="J2796" s="71">
        <v>0</v>
      </c>
      <c r="K2796" s="71">
        <v>0</v>
      </c>
      <c r="L2796" s="71">
        <v>0</v>
      </c>
      <c r="M2796" s="72">
        <v>0</v>
      </c>
      <c r="N2796" s="23">
        <v>-0.45454545454545453</v>
      </c>
      <c r="O2796" s="16">
        <v>0</v>
      </c>
      <c r="P2796" s="15">
        <v>90</v>
      </c>
      <c r="Q2796" s="15">
        <f>IFERROR(Table37[[#This Row],[Total]]/Table37[[#This Row],[Mins]]*Table37[[#This Row],[Adj mins]],0)</f>
        <v>0</v>
      </c>
      <c r="R2796" s="15">
        <v>0</v>
      </c>
      <c r="S2796" s="16" t="s">
        <v>374</v>
      </c>
      <c r="T2796" s="17">
        <v>6.0000000000000001E-3</v>
      </c>
      <c r="U2796" s="16">
        <v>0</v>
      </c>
      <c r="V2796" s="71">
        <v>0</v>
      </c>
      <c r="W2796" s="401" t="str">
        <f>IF(ISNA(MATCH($D2796,'My Squad'!$C$2:$C$16,0)),"","Yes")</f>
        <v/>
      </c>
    </row>
    <row r="2797" spans="1:23" ht="15.75" thickBot="1" x14ac:dyDescent="0.3">
      <c r="A2797" s="577">
        <v>203</v>
      </c>
      <c r="B2797" s="73">
        <v>15</v>
      </c>
      <c r="C2797" s="5" t="s">
        <v>110</v>
      </c>
      <c r="D2797" s="5" t="s">
        <v>211</v>
      </c>
      <c r="E2797" s="70" t="s">
        <v>13</v>
      </c>
      <c r="F2797" s="71">
        <v>4.9000000000000004</v>
      </c>
      <c r="G2797" s="71">
        <v>0.1</v>
      </c>
      <c r="H2797" s="71">
        <v>0.17699999999999999</v>
      </c>
      <c r="I2797" s="71">
        <v>7.8333333333333338E-2</v>
      </c>
      <c r="J2797" s="71">
        <v>0</v>
      </c>
      <c r="K2797" s="71">
        <v>1.1616666666666666</v>
      </c>
      <c r="L2797" s="71">
        <v>2.1999999999999999E-2</v>
      </c>
      <c r="M2797" s="72">
        <v>1.5389999999999999</v>
      </c>
      <c r="N2797" s="23">
        <v>-9.4081632653061228E-2</v>
      </c>
      <c r="O2797" s="16">
        <v>65.658333333333331</v>
      </c>
      <c r="P2797" s="15">
        <v>90</v>
      </c>
      <c r="Q2797" s="15">
        <f>IFERROR(Table37[[#This Row],[Total]]/Table37[[#This Row],[Mins]]*Table37[[#This Row],[Adj mins]],0)</f>
        <v>2.1095570503871048</v>
      </c>
      <c r="R2797" s="15">
        <v>4.2</v>
      </c>
      <c r="S2797" s="16">
        <v>47</v>
      </c>
      <c r="T2797" s="17">
        <v>0</v>
      </c>
      <c r="U2797" s="16">
        <v>8</v>
      </c>
      <c r="V2797" s="71">
        <v>1</v>
      </c>
      <c r="W2797" s="401" t="str">
        <f>IF(ISNA(MATCH($D2797,'My Squad'!$C$2:$C$16,0)),"","Yes")</f>
        <v/>
      </c>
    </row>
    <row r="2798" spans="1:23" ht="15.75" thickBot="1" x14ac:dyDescent="0.3">
      <c r="A2798" s="577">
        <v>585</v>
      </c>
      <c r="B2798" s="73">
        <v>15</v>
      </c>
      <c r="C2798" s="5" t="s">
        <v>110</v>
      </c>
      <c r="D2798" s="5" t="s">
        <v>1514</v>
      </c>
      <c r="E2798" s="70" t="s">
        <v>13</v>
      </c>
      <c r="F2798" s="71">
        <v>5.7</v>
      </c>
      <c r="G2798" s="71">
        <v>0.30499999999999999</v>
      </c>
      <c r="H2798" s="71">
        <v>0.14199999999999999</v>
      </c>
      <c r="I2798" s="71">
        <v>3.3000000000000002E-2</v>
      </c>
      <c r="J2798" s="71">
        <v>0</v>
      </c>
      <c r="K2798" s="71">
        <v>0.66533333333333333</v>
      </c>
      <c r="L2798" s="71">
        <v>3.6999999999999998E-2</v>
      </c>
      <c r="M2798" s="72">
        <v>1.1823333333333332</v>
      </c>
      <c r="N2798" s="23">
        <v>-0.14345029239766083</v>
      </c>
      <c r="O2798" s="16">
        <v>32.771666666666668</v>
      </c>
      <c r="P2798" s="15">
        <v>90</v>
      </c>
      <c r="Q2798" s="15">
        <f>IFERROR(Table37[[#This Row],[Total]]/Table37[[#This Row],[Mins]]*Table37[[#This Row],[Adj mins]],0)</f>
        <v>3.2470121548085236</v>
      </c>
      <c r="R2798" s="15">
        <v>3.4</v>
      </c>
      <c r="S2798" s="16">
        <v>34</v>
      </c>
      <c r="T2798" s="17">
        <v>2E-3</v>
      </c>
      <c r="U2798" s="16">
        <v>14</v>
      </c>
      <c r="V2798" s="71">
        <v>1.6</v>
      </c>
      <c r="W2798" s="401" t="str">
        <f>IF(ISNA(MATCH($D2798,'My Squad'!$C$2:$C$16,0)),"","Yes")</f>
        <v/>
      </c>
    </row>
    <row r="2799" spans="1:23" ht="15.75" thickBot="1" x14ac:dyDescent="0.3">
      <c r="A2799" s="577">
        <v>205</v>
      </c>
      <c r="B2799" s="73">
        <v>15</v>
      </c>
      <c r="C2799" s="5" t="s">
        <v>110</v>
      </c>
      <c r="D2799" s="5" t="s">
        <v>1515</v>
      </c>
      <c r="E2799" s="70" t="s">
        <v>13</v>
      </c>
      <c r="F2799" s="71">
        <v>5.0999999999999996</v>
      </c>
      <c r="G2799" s="71">
        <v>1.8333333333333333E-2</v>
      </c>
      <c r="H2799" s="71">
        <v>2.4E-2</v>
      </c>
      <c r="I2799" s="71">
        <v>1.2333333333333333E-2</v>
      </c>
      <c r="J2799" s="71">
        <v>0</v>
      </c>
      <c r="K2799" s="71">
        <v>0.17133333333333334</v>
      </c>
      <c r="L2799" s="71">
        <v>1.3333333333333333E-3</v>
      </c>
      <c r="M2799" s="72">
        <v>0.22733333333333333</v>
      </c>
      <c r="N2799" s="23">
        <v>-0.34758169934640526</v>
      </c>
      <c r="O2799" s="16">
        <v>9.4653333333333336</v>
      </c>
      <c r="P2799" s="15">
        <v>90</v>
      </c>
      <c r="Q2799" s="15">
        <f>IFERROR(Table37[[#This Row],[Total]]/Table37[[#This Row],[Mins]]*Table37[[#This Row],[Adj mins]],0)</f>
        <v>2.1615720524017465</v>
      </c>
      <c r="R2799" s="15">
        <v>5.0999999999999996</v>
      </c>
      <c r="S2799" s="16">
        <v>51</v>
      </c>
      <c r="T2799" s="17">
        <v>1E-3</v>
      </c>
      <c r="U2799" s="16">
        <v>13</v>
      </c>
      <c r="V2799" s="71">
        <v>1.4</v>
      </c>
      <c r="W2799" s="401" t="str">
        <f>IF(ISNA(MATCH($D2799,'My Squad'!$C$2:$C$16,0)),"","Yes")</f>
        <v/>
      </c>
    </row>
    <row r="2800" spans="1:23" ht="15.75" thickBot="1" x14ac:dyDescent="0.3">
      <c r="A2800" s="577">
        <v>207</v>
      </c>
      <c r="B2800" s="73">
        <v>15</v>
      </c>
      <c r="C2800" s="5" t="s">
        <v>110</v>
      </c>
      <c r="D2800" s="5" t="s">
        <v>249</v>
      </c>
      <c r="E2800" s="70" t="s">
        <v>15</v>
      </c>
      <c r="F2800" s="71">
        <v>7.3</v>
      </c>
      <c r="G2800" s="71">
        <v>0.76266666666666671</v>
      </c>
      <c r="H2800" s="71">
        <v>0.156</v>
      </c>
      <c r="I2800" s="71">
        <v>0</v>
      </c>
      <c r="J2800" s="71">
        <v>0</v>
      </c>
      <c r="K2800" s="71">
        <v>1.244</v>
      </c>
      <c r="L2800" s="71">
        <v>0.19366666666666665</v>
      </c>
      <c r="M2800" s="72">
        <v>2.3563333333333332</v>
      </c>
      <c r="N2800" s="23">
        <v>4.8812785388127833E-2</v>
      </c>
      <c r="O2800" s="16">
        <v>63.287333333333336</v>
      </c>
      <c r="P2800" s="15">
        <v>90</v>
      </c>
      <c r="Q2800" s="15">
        <f>IFERROR(Table37[[#This Row],[Total]]/Table37[[#This Row],[Mins]]*Table37[[#This Row],[Adj mins]],0)</f>
        <v>3.3509075012377409</v>
      </c>
      <c r="R2800" s="15">
        <v>6.4</v>
      </c>
      <c r="S2800" s="16">
        <v>64</v>
      </c>
      <c r="T2800" s="17">
        <v>0.03</v>
      </c>
      <c r="U2800" s="16">
        <v>31</v>
      </c>
      <c r="V2800" s="71">
        <v>3.4</v>
      </c>
      <c r="W2800" s="401" t="str">
        <f>IF(ISNA(MATCH($D2800,'My Squad'!$C$2:$C$16,0)),"","Yes")</f>
        <v/>
      </c>
    </row>
    <row r="2801" spans="1:23" ht="15.75" thickBot="1" x14ac:dyDescent="0.3">
      <c r="A2801" s="577">
        <v>11</v>
      </c>
      <c r="B2801" s="73">
        <v>15</v>
      </c>
      <c r="C2801" s="5" t="s">
        <v>110</v>
      </c>
      <c r="D2801" s="5" t="s">
        <v>247</v>
      </c>
      <c r="E2801" s="70" t="s">
        <v>15</v>
      </c>
      <c r="F2801" s="71">
        <v>5.9</v>
      </c>
      <c r="G2801" s="71">
        <v>0.44933333333333331</v>
      </c>
      <c r="H2801" s="71">
        <v>0.20300000000000001</v>
      </c>
      <c r="I2801" s="71">
        <v>0</v>
      </c>
      <c r="J2801" s="71">
        <v>0</v>
      </c>
      <c r="K2801" s="71">
        <v>1.415</v>
      </c>
      <c r="L2801" s="71">
        <v>0.107</v>
      </c>
      <c r="M2801" s="72">
        <v>2.1743333333333332</v>
      </c>
      <c r="N2801" s="23">
        <v>2.9548022598870037E-2</v>
      </c>
      <c r="O2801" s="16">
        <v>73.188333333333333</v>
      </c>
      <c r="P2801" s="15">
        <v>90</v>
      </c>
      <c r="Q2801" s="15">
        <f>IFERROR(Table37[[#This Row],[Total]]/Table37[[#This Row],[Mins]]*Table37[[#This Row],[Adj mins]],0)</f>
        <v>2.6737868057295104</v>
      </c>
      <c r="R2801" s="15">
        <v>4.5</v>
      </c>
      <c r="S2801" s="16">
        <v>68</v>
      </c>
      <c r="T2801" s="17">
        <v>8.0000000000000002E-3</v>
      </c>
      <c r="U2801" s="16">
        <v>10</v>
      </c>
      <c r="V2801" s="71">
        <v>1.7</v>
      </c>
      <c r="W2801" s="401" t="str">
        <f>IF(ISNA(MATCH($D2801,'My Squad'!$C$2:$C$16,0)),"","Yes")</f>
        <v/>
      </c>
    </row>
    <row r="2802" spans="1:23" ht="15.75" thickBot="1" x14ac:dyDescent="0.3">
      <c r="A2802" s="577">
        <v>227</v>
      </c>
      <c r="B2802" s="73">
        <v>15</v>
      </c>
      <c r="C2802" s="5" t="s">
        <v>91</v>
      </c>
      <c r="D2802" s="5" t="s">
        <v>275</v>
      </c>
      <c r="E2802" s="70" t="s">
        <v>16</v>
      </c>
      <c r="F2802" s="71">
        <v>4</v>
      </c>
      <c r="G2802" s="71">
        <v>0</v>
      </c>
      <c r="H2802" s="71">
        <v>0</v>
      </c>
      <c r="I2802" s="71">
        <v>-4.0000000000000001E-3</v>
      </c>
      <c r="J2802" s="71">
        <v>1.3333333333333333E-3</v>
      </c>
      <c r="K2802" s="71">
        <v>5.3333333333333332E-3</v>
      </c>
      <c r="L2802" s="71">
        <v>0</v>
      </c>
      <c r="M2802" s="72">
        <v>2.6666666666666666E-3</v>
      </c>
      <c r="N2802" s="23">
        <v>-0.49933333333333335</v>
      </c>
      <c r="O2802" s="16">
        <v>0.27</v>
      </c>
      <c r="P2802" s="15">
        <v>90</v>
      </c>
      <c r="Q2802" s="15">
        <f>IFERROR(Table37[[#This Row],[Total]]/Table37[[#This Row],[Mins]]*Table37[[#This Row],[Adj mins]],0)</f>
        <v>0.88888888888888884</v>
      </c>
      <c r="R2802" s="15">
        <v>0</v>
      </c>
      <c r="S2802" s="16">
        <v>0</v>
      </c>
      <c r="T2802" s="17">
        <v>4.0000000000000001E-3</v>
      </c>
      <c r="U2802" s="16">
        <v>0</v>
      </c>
      <c r="V2802" s="71">
        <v>0</v>
      </c>
      <c r="W2802" s="401" t="str">
        <f>IF(ISNA(MATCH($D2802,'My Squad'!$C$2:$C$16,0)),"","Yes")</f>
        <v/>
      </c>
    </row>
    <row r="2803" spans="1:23" ht="15.75" thickBot="1" x14ac:dyDescent="0.3">
      <c r="A2803" s="577">
        <v>235</v>
      </c>
      <c r="B2803" s="73">
        <v>15</v>
      </c>
      <c r="C2803" s="5" t="s">
        <v>91</v>
      </c>
      <c r="D2803" s="5" t="s">
        <v>151</v>
      </c>
      <c r="E2803" s="70" t="s">
        <v>16</v>
      </c>
      <c r="F2803" s="71">
        <v>4.8</v>
      </c>
      <c r="G2803" s="71">
        <v>0</v>
      </c>
      <c r="H2803" s="71">
        <v>2.1000000000000001E-2</v>
      </c>
      <c r="I2803" s="71">
        <v>-0.53066666666666662</v>
      </c>
      <c r="J2803" s="71">
        <v>0.68600000000000005</v>
      </c>
      <c r="K2803" s="71">
        <v>1.8656666666666666</v>
      </c>
      <c r="L2803" s="71">
        <v>8.9666666666666672E-2</v>
      </c>
      <c r="M2803" s="72">
        <v>2.1316666666666668</v>
      </c>
      <c r="N2803" s="23">
        <v>2.743055555555559E-2</v>
      </c>
      <c r="O2803" s="16">
        <v>85.38333333333334</v>
      </c>
      <c r="P2803" s="15">
        <v>90</v>
      </c>
      <c r="Q2803" s="15">
        <f>IFERROR(Table37[[#This Row],[Total]]/Table37[[#This Row],[Mins]]*Table37[[#This Row],[Adj mins]],0)</f>
        <v>2.2469256295139566</v>
      </c>
      <c r="R2803" s="15">
        <v>9</v>
      </c>
      <c r="S2803" s="16">
        <v>90</v>
      </c>
      <c r="T2803" s="17">
        <v>0.1</v>
      </c>
      <c r="U2803" s="16">
        <v>33</v>
      </c>
      <c r="V2803" s="71">
        <v>3.7</v>
      </c>
      <c r="W2803" s="401" t="str">
        <f>IF(ISNA(MATCH($D2803,'My Squad'!$C$2:$C$16,0)),"","Yes")</f>
        <v/>
      </c>
    </row>
    <row r="2804" spans="1:23" ht="15.75" thickBot="1" x14ac:dyDescent="0.3">
      <c r="A2804" s="577">
        <v>624</v>
      </c>
      <c r="B2804" s="73">
        <v>15</v>
      </c>
      <c r="C2804" s="5" t="s">
        <v>91</v>
      </c>
      <c r="D2804" s="5" t="s">
        <v>1349</v>
      </c>
      <c r="E2804" s="70" t="s">
        <v>16</v>
      </c>
      <c r="F2804" s="71">
        <v>4</v>
      </c>
      <c r="G2804" s="71">
        <v>0</v>
      </c>
      <c r="H2804" s="71">
        <v>1E-3</v>
      </c>
      <c r="I2804" s="71">
        <v>-3.3666666666666664E-2</v>
      </c>
      <c r="J2804" s="71">
        <v>3.4333333333333334E-2</v>
      </c>
      <c r="K2804" s="71">
        <v>9.0999999999999998E-2</v>
      </c>
      <c r="L2804" s="71">
        <v>2E-3</v>
      </c>
      <c r="M2804" s="72">
        <v>9.4666666666666663E-2</v>
      </c>
      <c r="N2804" s="23">
        <v>-0.47633333333333333</v>
      </c>
      <c r="O2804" s="16">
        <v>4.05</v>
      </c>
      <c r="P2804" s="15">
        <v>90</v>
      </c>
      <c r="Q2804" s="15">
        <f>IFERROR(Table37[[#This Row],[Total]]/Table37[[#This Row],[Mins]]*Table37[[#This Row],[Adj mins]],0)</f>
        <v>2.1037037037037036</v>
      </c>
      <c r="R2804" s="15">
        <v>0</v>
      </c>
      <c r="S2804" s="16">
        <v>0</v>
      </c>
      <c r="T2804" s="17">
        <v>3.0000000000000001E-3</v>
      </c>
      <c r="U2804" s="16">
        <v>0</v>
      </c>
      <c r="V2804" s="71">
        <v>0</v>
      </c>
      <c r="W2804" s="401" t="str">
        <f>IF(ISNA(MATCH($D2804,'My Squad'!$C$2:$C$16,0)),"","Yes")</f>
        <v/>
      </c>
    </row>
    <row r="2805" spans="1:23" ht="15.75" thickBot="1" x14ac:dyDescent="0.3">
      <c r="A2805" s="577">
        <v>238</v>
      </c>
      <c r="B2805" s="73">
        <v>15</v>
      </c>
      <c r="C2805" s="5" t="s">
        <v>91</v>
      </c>
      <c r="D2805" s="5" t="s">
        <v>177</v>
      </c>
      <c r="E2805" s="70" t="s">
        <v>14</v>
      </c>
      <c r="F2805" s="71">
        <v>4.5</v>
      </c>
      <c r="G2805" s="71">
        <v>0.05</v>
      </c>
      <c r="H2805" s="71">
        <v>0.28599999999999998</v>
      </c>
      <c r="I2805" s="71">
        <v>-0.51366666666666672</v>
      </c>
      <c r="J2805" s="71">
        <v>0</v>
      </c>
      <c r="K2805" s="71">
        <v>1.5250000000000001</v>
      </c>
      <c r="L2805" s="71">
        <v>0.11233333333333333</v>
      </c>
      <c r="M2805" s="72">
        <v>1.4596666666666667</v>
      </c>
      <c r="N2805" s="23">
        <v>-0.12007407407407407</v>
      </c>
      <c r="O2805" s="16">
        <v>80.097999999999999</v>
      </c>
      <c r="P2805" s="15">
        <v>90</v>
      </c>
      <c r="Q2805" s="15">
        <f>IFERROR(Table37[[#This Row],[Total]]/Table37[[#This Row],[Mins]]*Table37[[#This Row],[Adj mins]],0)</f>
        <v>1.6401158580738595</v>
      </c>
      <c r="R2805" s="15">
        <v>6.7</v>
      </c>
      <c r="S2805" s="16">
        <v>86</v>
      </c>
      <c r="T2805" s="17">
        <v>8.0000000000000002E-3</v>
      </c>
      <c r="U2805" s="16">
        <v>27</v>
      </c>
      <c r="V2805" s="71">
        <v>3.9</v>
      </c>
      <c r="W2805" s="401" t="str">
        <f>IF(ISNA(MATCH($D2805,'My Squad'!$C$2:$C$16,0)),"","Yes")</f>
        <v/>
      </c>
    </row>
    <row r="2806" spans="1:23" ht="15.75" thickBot="1" x14ac:dyDescent="0.3">
      <c r="A2806" s="577">
        <v>236</v>
      </c>
      <c r="B2806" s="73">
        <v>15</v>
      </c>
      <c r="C2806" s="5" t="s">
        <v>91</v>
      </c>
      <c r="D2806" s="5" t="s">
        <v>158</v>
      </c>
      <c r="E2806" s="70" t="s">
        <v>14</v>
      </c>
      <c r="F2806" s="71">
        <v>4.8</v>
      </c>
      <c r="G2806" s="71">
        <v>0.308</v>
      </c>
      <c r="H2806" s="71">
        <v>0.114</v>
      </c>
      <c r="I2806" s="71">
        <v>-0.52933333333333332</v>
      </c>
      <c r="J2806" s="71">
        <v>0</v>
      </c>
      <c r="K2806" s="71">
        <v>1.6276666666666666</v>
      </c>
      <c r="L2806" s="71">
        <v>8.0666666666666664E-2</v>
      </c>
      <c r="M2806" s="72">
        <v>1.601</v>
      </c>
      <c r="N2806" s="23">
        <v>-8.3125000000000004E-2</v>
      </c>
      <c r="O2806" s="16">
        <v>84.782333333333327</v>
      </c>
      <c r="P2806" s="15">
        <v>90</v>
      </c>
      <c r="Q2806" s="15">
        <f>IFERROR(Table37[[#This Row],[Total]]/Table37[[#This Row],[Mins]]*Table37[[#This Row],[Adj mins]],0)</f>
        <v>1.6995285967595453</v>
      </c>
      <c r="R2806" s="15">
        <v>9</v>
      </c>
      <c r="S2806" s="16">
        <v>90</v>
      </c>
      <c r="T2806" s="17">
        <v>1.3999999999999999E-2</v>
      </c>
      <c r="U2806" s="16">
        <v>21</v>
      </c>
      <c r="V2806" s="71">
        <v>2.2999999999999998</v>
      </c>
      <c r="W2806" s="401" t="str">
        <f>IF(ISNA(MATCH($D2806,'My Squad'!$C$2:$C$16,0)),"","Yes")</f>
        <v/>
      </c>
    </row>
    <row r="2807" spans="1:23" ht="15.75" thickBot="1" x14ac:dyDescent="0.3">
      <c r="A2807" s="577">
        <v>219</v>
      </c>
      <c r="B2807" s="73">
        <v>15</v>
      </c>
      <c r="C2807" s="5" t="s">
        <v>91</v>
      </c>
      <c r="D2807" s="5" t="s">
        <v>174</v>
      </c>
      <c r="E2807" s="70" t="s">
        <v>14</v>
      </c>
      <c r="F2807" s="71">
        <v>4.8</v>
      </c>
      <c r="G2807" s="71">
        <v>0.218</v>
      </c>
      <c r="H2807" s="71">
        <v>7.0000000000000007E-2</v>
      </c>
      <c r="I2807" s="71">
        <v>-0.55099999999999993</v>
      </c>
      <c r="J2807" s="71">
        <v>0</v>
      </c>
      <c r="K2807" s="71">
        <v>1.6606666666666667</v>
      </c>
      <c r="L2807" s="71">
        <v>4.7E-2</v>
      </c>
      <c r="M2807" s="72">
        <v>1.4446666666666668</v>
      </c>
      <c r="N2807" s="23">
        <v>-0.11569444444444443</v>
      </c>
      <c r="O2807" s="16">
        <v>84.533333333333331</v>
      </c>
      <c r="P2807" s="15">
        <v>90</v>
      </c>
      <c r="Q2807" s="15">
        <f>IFERROR(Table37[[#This Row],[Total]]/Table37[[#This Row],[Mins]]*Table37[[#This Row],[Adj mins]],0)</f>
        <v>1.5380914826498424</v>
      </c>
      <c r="R2807" s="15">
        <v>1.1000000000000001</v>
      </c>
      <c r="S2807" s="16">
        <v>48</v>
      </c>
      <c r="T2807" s="17">
        <v>6.9999999999999993E-3</v>
      </c>
      <c r="U2807" s="16">
        <v>3</v>
      </c>
      <c r="V2807" s="71">
        <v>1.5</v>
      </c>
      <c r="W2807" s="401" t="str">
        <f>IF(ISNA(MATCH($D2807,'My Squad'!$C$2:$C$16,0)),"","Yes")</f>
        <v/>
      </c>
    </row>
    <row r="2808" spans="1:23" ht="15.75" thickBot="1" x14ac:dyDescent="0.3">
      <c r="A2808" s="577">
        <v>228</v>
      </c>
      <c r="B2808" s="73">
        <v>15</v>
      </c>
      <c r="C2808" s="5" t="s">
        <v>91</v>
      </c>
      <c r="D2808" s="5" t="s">
        <v>260</v>
      </c>
      <c r="E2808" s="70" t="s">
        <v>14</v>
      </c>
      <c r="F2808" s="71">
        <v>4.2</v>
      </c>
      <c r="G2808" s="71">
        <v>3.2000000000000001E-2</v>
      </c>
      <c r="H2808" s="71">
        <v>5.0000000000000001E-3</v>
      </c>
      <c r="I2808" s="71">
        <v>-4.066666666666667E-2</v>
      </c>
      <c r="J2808" s="71">
        <v>0</v>
      </c>
      <c r="K2808" s="71">
        <v>0.16400000000000001</v>
      </c>
      <c r="L2808" s="71">
        <v>6.3333333333333332E-3</v>
      </c>
      <c r="M2808" s="72">
        <v>0.16666666666666666</v>
      </c>
      <c r="N2808" s="23">
        <v>-0.43650793650793646</v>
      </c>
      <c r="O2808" s="16">
        <v>8.07</v>
      </c>
      <c r="P2808" s="15">
        <v>90</v>
      </c>
      <c r="Q2808" s="15">
        <f>IFERROR(Table37[[#This Row],[Total]]/Table37[[#This Row],[Mins]]*Table37[[#This Row],[Adj mins]],0)</f>
        <v>1.8587360594795537</v>
      </c>
      <c r="R2808" s="15">
        <v>8</v>
      </c>
      <c r="S2808" s="16">
        <v>90</v>
      </c>
      <c r="T2808" s="17">
        <v>9.8000000000000004E-2</v>
      </c>
      <c r="U2808" s="16">
        <v>31</v>
      </c>
      <c r="V2808" s="71">
        <v>3.9</v>
      </c>
      <c r="W2808" s="401" t="str">
        <f>IF(ISNA(MATCH($D2808,'My Squad'!$C$2:$C$16,0)),"","Yes")</f>
        <v/>
      </c>
    </row>
    <row r="2809" spans="1:23" ht="15.75" thickBot="1" x14ac:dyDescent="0.3">
      <c r="A2809" s="577">
        <v>234</v>
      </c>
      <c r="B2809" s="73">
        <v>15</v>
      </c>
      <c r="C2809" s="5" t="s">
        <v>91</v>
      </c>
      <c r="D2809" s="5" t="s">
        <v>253</v>
      </c>
      <c r="E2809" s="70" t="s">
        <v>14</v>
      </c>
      <c r="F2809" s="71">
        <v>4.4000000000000004</v>
      </c>
      <c r="G2809" s="71">
        <v>2E-3</v>
      </c>
      <c r="H2809" s="71">
        <v>1.4999999999999999E-2</v>
      </c>
      <c r="I2809" s="71">
        <v>-3.7000000000000005E-2</v>
      </c>
      <c r="J2809" s="71">
        <v>0</v>
      </c>
      <c r="K2809" s="71">
        <v>0.10466666666666666</v>
      </c>
      <c r="L2809" s="71">
        <v>3.0000000000000001E-3</v>
      </c>
      <c r="M2809" s="72">
        <v>8.7666666666666671E-2</v>
      </c>
      <c r="N2809" s="23">
        <v>-0.43462121212121207</v>
      </c>
      <c r="O2809" s="16">
        <v>5.5823333333333336</v>
      </c>
      <c r="P2809" s="15">
        <v>90</v>
      </c>
      <c r="Q2809" s="15">
        <f>IFERROR(Table37[[#This Row],[Total]]/Table37[[#This Row],[Mins]]*Table37[[#This Row],[Adj mins]],0)</f>
        <v>1.4133874723831132</v>
      </c>
      <c r="R2809" s="15">
        <v>0</v>
      </c>
      <c r="S2809" s="16">
        <v>0</v>
      </c>
      <c r="T2809" s="17">
        <v>0</v>
      </c>
      <c r="U2809" s="16">
        <v>0</v>
      </c>
      <c r="V2809" s="71">
        <v>0</v>
      </c>
      <c r="W2809" s="401" t="str">
        <f>IF(ISNA(MATCH($D2809,'My Squad'!$C$2:$C$16,0)),"","Yes")</f>
        <v/>
      </c>
    </row>
    <row r="2810" spans="1:23" ht="15.75" thickBot="1" x14ac:dyDescent="0.3">
      <c r="A2810" s="577">
        <v>221</v>
      </c>
      <c r="B2810" s="73">
        <v>15</v>
      </c>
      <c r="C2810" s="5" t="s">
        <v>91</v>
      </c>
      <c r="D2810" s="5" t="s">
        <v>273</v>
      </c>
      <c r="E2810" s="70" t="s">
        <v>14</v>
      </c>
      <c r="F2810" s="71">
        <v>4.3</v>
      </c>
      <c r="G2810" s="71">
        <v>1.2E-2</v>
      </c>
      <c r="H2810" s="71">
        <v>6.0000000000000001E-3</v>
      </c>
      <c r="I2810" s="71">
        <v>-1.8333333333333333E-2</v>
      </c>
      <c r="J2810" s="71">
        <v>0</v>
      </c>
      <c r="K2810" s="71">
        <v>7.8E-2</v>
      </c>
      <c r="L2810" s="71">
        <v>6.3333333333333332E-3</v>
      </c>
      <c r="M2810" s="72">
        <v>8.4000000000000005E-2</v>
      </c>
      <c r="N2810" s="23">
        <v>-0.44558139534883723</v>
      </c>
      <c r="O2810" s="16">
        <v>3.57</v>
      </c>
      <c r="P2810" s="15">
        <v>90</v>
      </c>
      <c r="Q2810" s="15">
        <f>IFERROR(Table37[[#This Row],[Total]]/Table37[[#This Row],[Mins]]*Table37[[#This Row],[Adj mins]],0)</f>
        <v>2.1176470588235299</v>
      </c>
      <c r="R2810" s="15">
        <v>1</v>
      </c>
      <c r="S2810" s="16">
        <v>90</v>
      </c>
      <c r="T2810" s="17">
        <v>0</v>
      </c>
      <c r="U2810" s="16">
        <v>1</v>
      </c>
      <c r="V2810" s="71">
        <v>1</v>
      </c>
      <c r="W2810" s="401" t="str">
        <f>IF(ISNA(MATCH($D2810,'My Squad'!$C$2:$C$16,0)),"","Yes")</f>
        <v/>
      </c>
    </row>
    <row r="2811" spans="1:23" ht="15.75" thickBot="1" x14ac:dyDescent="0.3">
      <c r="A2811" s="577">
        <v>231</v>
      </c>
      <c r="B2811" s="73">
        <v>15</v>
      </c>
      <c r="C2811" s="5" t="s">
        <v>91</v>
      </c>
      <c r="D2811" s="5" t="s">
        <v>155</v>
      </c>
      <c r="E2811" s="70" t="s">
        <v>14</v>
      </c>
      <c r="F2811" s="71">
        <v>4.3</v>
      </c>
      <c r="G2811" s="71">
        <v>7.3999999999999996E-2</v>
      </c>
      <c r="H2811" s="71">
        <v>0.114</v>
      </c>
      <c r="I2811" s="71">
        <v>-0.56066666666666665</v>
      </c>
      <c r="J2811" s="71">
        <v>0</v>
      </c>
      <c r="K2811" s="71">
        <v>1.8683333333333332</v>
      </c>
      <c r="L2811" s="71">
        <v>7.3666666666666672E-2</v>
      </c>
      <c r="M2811" s="72">
        <v>1.5693333333333332</v>
      </c>
      <c r="N2811" s="23">
        <v>-0.10015503875968995</v>
      </c>
      <c r="O2811" s="16">
        <v>88.278666666666666</v>
      </c>
      <c r="P2811" s="15">
        <v>90</v>
      </c>
      <c r="Q2811" s="15">
        <f>IFERROR(Table37[[#This Row],[Total]]/Table37[[#This Row],[Mins]]*Table37[[#This Row],[Adj mins]],0)</f>
        <v>1.5999335437780362</v>
      </c>
      <c r="R2811" s="15">
        <v>6.3</v>
      </c>
      <c r="S2811" s="16">
        <v>81</v>
      </c>
      <c r="T2811" s="17">
        <v>4.2000000000000003E-2</v>
      </c>
      <c r="U2811" s="16">
        <v>14</v>
      </c>
      <c r="V2811" s="71">
        <v>2</v>
      </c>
      <c r="W2811" s="401" t="str">
        <f>IF(ISNA(MATCH($D2811,'My Squad'!$C$2:$C$16,0)),"","Yes")</f>
        <v/>
      </c>
    </row>
    <row r="2812" spans="1:23" ht="15.75" thickBot="1" x14ac:dyDescent="0.3">
      <c r="A2812" s="577">
        <v>582</v>
      </c>
      <c r="B2812" s="73">
        <v>15</v>
      </c>
      <c r="C2812" s="5" t="s">
        <v>91</v>
      </c>
      <c r="D2812" s="5" t="s">
        <v>1059</v>
      </c>
      <c r="E2812" s="70" t="s">
        <v>14</v>
      </c>
      <c r="F2812" s="71">
        <v>4.7</v>
      </c>
      <c r="G2812" s="71">
        <v>2E-3</v>
      </c>
      <c r="H2812" s="71">
        <v>3.0000000000000001E-3</v>
      </c>
      <c r="I2812" s="71">
        <v>-1.7333333333333336E-2</v>
      </c>
      <c r="J2812" s="71">
        <v>0</v>
      </c>
      <c r="K2812" s="71">
        <v>4.2333333333333334E-2</v>
      </c>
      <c r="L2812" s="71">
        <v>2.3333333333333335E-3</v>
      </c>
      <c r="M2812" s="72">
        <v>3.2333333333333332E-2</v>
      </c>
      <c r="N2812" s="23">
        <v>-0.41865248226950352</v>
      </c>
      <c r="O2812" s="16">
        <v>2.19</v>
      </c>
      <c r="P2812" s="15">
        <v>90</v>
      </c>
      <c r="Q2812" s="15">
        <f>IFERROR(Table37[[#This Row],[Total]]/Table37[[#This Row],[Mins]]*Table37[[#This Row],[Adj mins]],0)</f>
        <v>1.3287671232876712</v>
      </c>
      <c r="R2812" s="15">
        <v>0.3</v>
      </c>
      <c r="S2812" s="16">
        <v>27</v>
      </c>
      <c r="T2812" s="17">
        <v>2E-3</v>
      </c>
      <c r="U2812" s="16">
        <v>0</v>
      </c>
      <c r="V2812" s="71">
        <v>0</v>
      </c>
      <c r="W2812" s="401" t="str">
        <f>IF(ISNA(MATCH($D2812,'My Squad'!$C$2:$C$16,0)),"","Yes")</f>
        <v/>
      </c>
    </row>
    <row r="2813" spans="1:23" ht="15.75" thickBot="1" x14ac:dyDescent="0.3">
      <c r="A2813" s="577">
        <v>627</v>
      </c>
      <c r="B2813" s="73">
        <v>15</v>
      </c>
      <c r="C2813" s="5" t="s">
        <v>91</v>
      </c>
      <c r="D2813" s="5" t="s">
        <v>1516</v>
      </c>
      <c r="E2813" s="70" t="s">
        <v>14</v>
      </c>
      <c r="F2813" s="71">
        <v>4</v>
      </c>
      <c r="G2813" s="71">
        <v>0</v>
      </c>
      <c r="H2813" s="71">
        <v>1E-3</v>
      </c>
      <c r="I2813" s="71">
        <v>-7.3333333333333332E-3</v>
      </c>
      <c r="J2813" s="71">
        <v>0</v>
      </c>
      <c r="K2813" s="71">
        <v>2.5000000000000001E-2</v>
      </c>
      <c r="L2813" s="71">
        <v>1.6666666666666668E-3</v>
      </c>
      <c r="M2813" s="72">
        <v>2.0333333333333332E-2</v>
      </c>
      <c r="N2813" s="23">
        <v>-0.49491666666666667</v>
      </c>
      <c r="O2813" s="16">
        <v>1.26</v>
      </c>
      <c r="P2813" s="15">
        <v>90</v>
      </c>
      <c r="Q2813" s="15">
        <f>IFERROR(Table37[[#This Row],[Total]]/Table37[[#This Row],[Mins]]*Table37[[#This Row],[Adj mins]],0)</f>
        <v>1.4523809523809521</v>
      </c>
      <c r="R2813" s="15">
        <v>1</v>
      </c>
      <c r="S2813" s="16">
        <v>90</v>
      </c>
      <c r="T2813" s="17">
        <v>1E-3</v>
      </c>
      <c r="U2813" s="16">
        <v>0</v>
      </c>
      <c r="V2813" s="71">
        <v>0</v>
      </c>
      <c r="W2813" s="401" t="str">
        <f>IF(ISNA(MATCH($D2813,'My Squad'!$C$2:$C$16,0)),"","Yes")</f>
        <v/>
      </c>
    </row>
    <row r="2814" spans="1:23" ht="15.75" thickBot="1" x14ac:dyDescent="0.3">
      <c r="A2814" s="577">
        <v>651</v>
      </c>
      <c r="B2814" s="73">
        <v>15</v>
      </c>
      <c r="C2814" s="5" t="s">
        <v>91</v>
      </c>
      <c r="D2814" s="5" t="s">
        <v>1517</v>
      </c>
      <c r="E2814" s="70" t="s">
        <v>13</v>
      </c>
      <c r="F2814" s="71">
        <v>5</v>
      </c>
      <c r="G2814" s="71">
        <v>0.05</v>
      </c>
      <c r="H2814" s="71">
        <v>2.7E-2</v>
      </c>
      <c r="I2814" s="71">
        <v>3.1666666666666669E-2</v>
      </c>
      <c r="J2814" s="71">
        <v>0</v>
      </c>
      <c r="K2814" s="71">
        <v>0.57399999999999995</v>
      </c>
      <c r="L2814" s="71">
        <v>8.0000000000000002E-3</v>
      </c>
      <c r="M2814" s="72">
        <v>0.69066666666666665</v>
      </c>
      <c r="N2814" s="23">
        <v>-0.26186666666666669</v>
      </c>
      <c r="O2814" s="16">
        <v>29.768333333333334</v>
      </c>
      <c r="P2814" s="15">
        <v>90</v>
      </c>
      <c r="Q2814" s="15">
        <f>IFERROR(Table37[[#This Row],[Total]]/Table37[[#This Row],[Mins]]*Table37[[#This Row],[Adj mins]],0)</f>
        <v>2.0881249650075584</v>
      </c>
      <c r="R2814" s="15">
        <v>3.1</v>
      </c>
      <c r="S2814" s="16">
        <v>46</v>
      </c>
      <c r="T2814" s="17">
        <v>0</v>
      </c>
      <c r="U2814" s="16">
        <v>8</v>
      </c>
      <c r="V2814" s="71">
        <v>1.3</v>
      </c>
      <c r="W2814" s="401" t="str">
        <f>IF(ISNA(MATCH($D2814,'My Squad'!$C$2:$C$16,0)),"","Yes")</f>
        <v/>
      </c>
    </row>
    <row r="2815" spans="1:23" ht="15.75" thickBot="1" x14ac:dyDescent="0.3">
      <c r="A2815" s="577">
        <v>603</v>
      </c>
      <c r="B2815" s="73">
        <v>15</v>
      </c>
      <c r="C2815" s="5" t="s">
        <v>91</v>
      </c>
      <c r="D2815" s="5" t="s">
        <v>1518</v>
      </c>
      <c r="E2815" s="70" t="s">
        <v>13</v>
      </c>
      <c r="F2815" s="71">
        <v>4.5</v>
      </c>
      <c r="G2815" s="71">
        <v>4.6666666666666669E-2</v>
      </c>
      <c r="H2815" s="71">
        <v>2.5999999999999999E-2</v>
      </c>
      <c r="I2815" s="71">
        <v>7.6666666666666662E-3</v>
      </c>
      <c r="J2815" s="71">
        <v>0</v>
      </c>
      <c r="K2815" s="71">
        <v>0.15166666666666667</v>
      </c>
      <c r="L2815" s="71">
        <v>8.0000000000000002E-3</v>
      </c>
      <c r="M2815" s="72">
        <v>0.24</v>
      </c>
      <c r="N2815" s="23">
        <v>-0.39111111111111113</v>
      </c>
      <c r="O2815" s="16">
        <v>7.8523333333333332</v>
      </c>
      <c r="P2815" s="15">
        <v>90</v>
      </c>
      <c r="Q2815" s="15">
        <f>IFERROR(Table37[[#This Row],[Total]]/Table37[[#This Row],[Mins]]*Table37[[#This Row],[Adj mins]],0)</f>
        <v>2.7507747166447341</v>
      </c>
      <c r="R2815" s="15">
        <v>0</v>
      </c>
      <c r="S2815" s="16">
        <v>1</v>
      </c>
      <c r="T2815" s="17">
        <v>2E-3</v>
      </c>
      <c r="U2815" s="16">
        <v>1</v>
      </c>
      <c r="V2815" s="71">
        <v>1</v>
      </c>
      <c r="W2815" s="401" t="str">
        <f>IF(ISNA(MATCH($D2815,'My Squad'!$C$2:$C$16,0)),"","Yes")</f>
        <v/>
      </c>
    </row>
    <row r="2816" spans="1:23" ht="15.75" thickBot="1" x14ac:dyDescent="0.3">
      <c r="A2816" s="577">
        <v>577</v>
      </c>
      <c r="B2816" s="73">
        <v>15</v>
      </c>
      <c r="C2816" s="5" t="s">
        <v>91</v>
      </c>
      <c r="D2816" s="5" t="s">
        <v>1060</v>
      </c>
      <c r="E2816" s="70" t="s">
        <v>13</v>
      </c>
      <c r="F2816" s="71">
        <v>5.2</v>
      </c>
      <c r="G2816" s="71">
        <v>0.41333333333333333</v>
      </c>
      <c r="H2816" s="71">
        <v>0.24099999999999999</v>
      </c>
      <c r="I2816" s="71">
        <v>7.9000000000000001E-2</v>
      </c>
      <c r="J2816" s="71">
        <v>0</v>
      </c>
      <c r="K2816" s="71">
        <v>1.4846666666666666</v>
      </c>
      <c r="L2816" s="71">
        <v>0.10066666666666667</v>
      </c>
      <c r="M2816" s="72">
        <v>2.3186666666666667</v>
      </c>
      <c r="N2816" s="23">
        <v>6.1282051282051275E-2</v>
      </c>
      <c r="O2816" s="16">
        <v>75.292666666666662</v>
      </c>
      <c r="P2816" s="15">
        <v>90</v>
      </c>
      <c r="Q2816" s="15">
        <f>IFERROR(Table37[[#This Row],[Total]]/Table37[[#This Row],[Mins]]*Table37[[#This Row],[Adj mins]],0)</f>
        <v>2.7715846607460666</v>
      </c>
      <c r="R2816" s="15">
        <v>1.9</v>
      </c>
      <c r="S2816" s="16">
        <v>34</v>
      </c>
      <c r="T2816" s="17">
        <v>1E-3</v>
      </c>
      <c r="U2816" s="16">
        <v>7</v>
      </c>
      <c r="V2816" s="71">
        <v>1.4</v>
      </c>
      <c r="W2816" s="401" t="str">
        <f>IF(ISNA(MATCH($D2816,'My Squad'!$C$2:$C$16,0)),"","Yes")</f>
        <v/>
      </c>
    </row>
    <row r="2817" spans="1:23" ht="15.75" thickBot="1" x14ac:dyDescent="0.3">
      <c r="A2817" s="577">
        <v>217</v>
      </c>
      <c r="B2817" s="73">
        <v>15</v>
      </c>
      <c r="C2817" s="5" t="s">
        <v>91</v>
      </c>
      <c r="D2817" s="5" t="s">
        <v>98</v>
      </c>
      <c r="E2817" s="70" t="s">
        <v>13</v>
      </c>
      <c r="F2817" s="71">
        <v>5.2</v>
      </c>
      <c r="G2817" s="71">
        <v>0.29666666666666669</v>
      </c>
      <c r="H2817" s="71">
        <v>0.17199999999999999</v>
      </c>
      <c r="I2817" s="71">
        <v>7.7333333333333337E-2</v>
      </c>
      <c r="J2817" s="71">
        <v>0</v>
      </c>
      <c r="K2817" s="71">
        <v>1.4590000000000001</v>
      </c>
      <c r="L2817" s="71">
        <v>4.4333333333333336E-2</v>
      </c>
      <c r="M2817" s="72">
        <v>2.0493333333333332</v>
      </c>
      <c r="N2817" s="23">
        <v>9.487179487179467E-3</v>
      </c>
      <c r="O2817" s="16">
        <v>74.821666666666673</v>
      </c>
      <c r="P2817" s="15">
        <v>90</v>
      </c>
      <c r="Q2817" s="15">
        <f>IFERROR(Table37[[#This Row],[Total]]/Table37[[#This Row],[Mins]]*Table37[[#This Row],[Adj mins]],0)</f>
        <v>2.4650613681420261</v>
      </c>
      <c r="R2817" s="15">
        <v>6.3</v>
      </c>
      <c r="S2817" s="16">
        <v>71</v>
      </c>
      <c r="T2817" s="17">
        <v>2E-3</v>
      </c>
      <c r="U2817" s="16">
        <v>16</v>
      </c>
      <c r="V2817" s="71">
        <v>2</v>
      </c>
      <c r="W2817" s="401" t="str">
        <f>IF(ISNA(MATCH($D2817,'My Squad'!$C$2:$C$16,0)),"","Yes")</f>
        <v/>
      </c>
    </row>
    <row r="2818" spans="1:23" ht="15.75" thickBot="1" x14ac:dyDescent="0.3">
      <c r="A2818" s="577">
        <v>226</v>
      </c>
      <c r="B2818" s="73">
        <v>15</v>
      </c>
      <c r="C2818" s="5" t="s">
        <v>91</v>
      </c>
      <c r="D2818" s="5" t="s">
        <v>298</v>
      </c>
      <c r="E2818" s="70" t="s">
        <v>13</v>
      </c>
      <c r="F2818" s="71">
        <v>4.5</v>
      </c>
      <c r="G2818" s="71">
        <v>0</v>
      </c>
      <c r="H2818" s="71">
        <v>0</v>
      </c>
      <c r="I2818" s="71">
        <v>0</v>
      </c>
      <c r="J2818" s="71">
        <v>0</v>
      </c>
      <c r="K2818" s="71">
        <v>0</v>
      </c>
      <c r="L2818" s="71">
        <v>0</v>
      </c>
      <c r="M2818" s="72">
        <v>0</v>
      </c>
      <c r="N2818" s="23">
        <v>-0.44444444444444442</v>
      </c>
      <c r="O2818" s="16">
        <v>0</v>
      </c>
      <c r="P2818" s="15">
        <v>90</v>
      </c>
      <c r="Q2818" s="15">
        <f>IFERROR(Table37[[#This Row],[Total]]/Table37[[#This Row],[Mins]]*Table37[[#This Row],[Adj mins]],0)</f>
        <v>0</v>
      </c>
      <c r="R2818" s="15">
        <v>4.3</v>
      </c>
      <c r="S2818" s="16">
        <v>64</v>
      </c>
      <c r="T2818" s="17">
        <v>8.0000000000000002E-3</v>
      </c>
      <c r="U2818" s="16">
        <v>8</v>
      </c>
      <c r="V2818" s="71">
        <v>1.3</v>
      </c>
      <c r="W2818" s="401" t="str">
        <f>IF(ISNA(MATCH($D2818,'My Squad'!$C$2:$C$16,0)),"","Yes")</f>
        <v/>
      </c>
    </row>
    <row r="2819" spans="1:23" ht="15.75" thickBot="1" x14ac:dyDescent="0.3">
      <c r="A2819" s="577">
        <v>230</v>
      </c>
      <c r="B2819" s="73">
        <v>15</v>
      </c>
      <c r="C2819" s="5" t="s">
        <v>91</v>
      </c>
      <c r="D2819" s="5" t="s">
        <v>92</v>
      </c>
      <c r="E2819" s="70" t="s">
        <v>13</v>
      </c>
      <c r="F2819" s="71">
        <v>5.8</v>
      </c>
      <c r="G2819" s="71">
        <v>0.24166666666666667</v>
      </c>
      <c r="H2819" s="71">
        <v>0.47699999999999998</v>
      </c>
      <c r="I2819" s="71">
        <v>6.8000000000000005E-2</v>
      </c>
      <c r="J2819" s="71">
        <v>0</v>
      </c>
      <c r="K2819" s="71">
        <v>1.4493333333333334</v>
      </c>
      <c r="L2819" s="71">
        <v>8.1666666666666665E-2</v>
      </c>
      <c r="M2819" s="72">
        <v>2.3176666666666668</v>
      </c>
      <c r="N2819" s="23">
        <v>5.4770114942528751E-2</v>
      </c>
      <c r="O2819" s="16">
        <v>68.555000000000007</v>
      </c>
      <c r="P2819" s="15">
        <v>90</v>
      </c>
      <c r="Q2819" s="15">
        <f>IFERROR(Table37[[#This Row],[Total]]/Table37[[#This Row],[Mins]]*Table37[[#This Row],[Adj mins]],0)</f>
        <v>3.0426664721756249</v>
      </c>
      <c r="R2819" s="15">
        <v>8.9</v>
      </c>
      <c r="S2819" s="16">
        <v>89</v>
      </c>
      <c r="T2819" s="17">
        <v>0.129</v>
      </c>
      <c r="U2819" s="16">
        <v>49</v>
      </c>
      <c r="V2819" s="71">
        <v>5.4</v>
      </c>
      <c r="W2819" s="401" t="str">
        <f>IF(ISNA(MATCH($D2819,'My Squad'!$C$2:$C$16,0)),"","Yes")</f>
        <v/>
      </c>
    </row>
    <row r="2820" spans="1:23" ht="15.75" thickBot="1" x14ac:dyDescent="0.3">
      <c r="A2820" s="577">
        <v>222</v>
      </c>
      <c r="B2820" s="73">
        <v>15</v>
      </c>
      <c r="C2820" s="5" t="s">
        <v>91</v>
      </c>
      <c r="D2820" s="5" t="s">
        <v>162</v>
      </c>
      <c r="E2820" s="70" t="s">
        <v>13</v>
      </c>
      <c r="F2820" s="71">
        <v>4.9000000000000004</v>
      </c>
      <c r="G2820" s="71">
        <v>7.8333333333333338E-2</v>
      </c>
      <c r="H2820" s="71">
        <v>1.2E-2</v>
      </c>
      <c r="I2820" s="71">
        <v>1.9E-2</v>
      </c>
      <c r="J2820" s="71">
        <v>0</v>
      </c>
      <c r="K2820" s="71">
        <v>0.307</v>
      </c>
      <c r="L2820" s="71">
        <v>1.0666666666666666E-2</v>
      </c>
      <c r="M2820" s="72">
        <v>0.42699999999999999</v>
      </c>
      <c r="N2820" s="23">
        <v>-0.32102040816326527</v>
      </c>
      <c r="O2820" s="16">
        <v>15.996333333333334</v>
      </c>
      <c r="P2820" s="15">
        <v>90</v>
      </c>
      <c r="Q2820" s="15">
        <f>IFERROR(Table37[[#This Row],[Total]]/Table37[[#This Row],[Mins]]*Table37[[#This Row],[Adj mins]],0)</f>
        <v>2.4024255558565502</v>
      </c>
      <c r="R2820" s="15">
        <v>6.2</v>
      </c>
      <c r="S2820" s="16">
        <v>69</v>
      </c>
      <c r="T2820" s="17">
        <v>1E-3</v>
      </c>
      <c r="U2820" s="16">
        <v>15</v>
      </c>
      <c r="V2820" s="71">
        <v>1.9</v>
      </c>
      <c r="W2820" s="401" t="str">
        <f>IF(ISNA(MATCH($D2820,'My Squad'!$C$2:$C$16,0)),"","Yes")</f>
        <v/>
      </c>
    </row>
    <row r="2821" spans="1:23" ht="15.75" thickBot="1" x14ac:dyDescent="0.3">
      <c r="A2821" s="577">
        <v>224</v>
      </c>
      <c r="B2821" s="73">
        <v>15</v>
      </c>
      <c r="C2821" s="5" t="s">
        <v>91</v>
      </c>
      <c r="D2821" s="5" t="s">
        <v>103</v>
      </c>
      <c r="E2821" s="70" t="s">
        <v>13</v>
      </c>
      <c r="F2821" s="71">
        <v>5.3</v>
      </c>
      <c r="G2821" s="71">
        <v>0.45500000000000002</v>
      </c>
      <c r="H2821" s="71">
        <v>0.315</v>
      </c>
      <c r="I2821" s="71">
        <v>9.1333333333333336E-2</v>
      </c>
      <c r="J2821" s="71">
        <v>0</v>
      </c>
      <c r="K2821" s="71">
        <v>1.867</v>
      </c>
      <c r="L2821" s="71">
        <v>8.4000000000000005E-2</v>
      </c>
      <c r="M2821" s="72">
        <v>2.8123333333333331</v>
      </c>
      <c r="N2821" s="23">
        <v>0.1532704402515723</v>
      </c>
      <c r="O2821" s="16">
        <v>87.666666666666671</v>
      </c>
      <c r="P2821" s="15">
        <v>90</v>
      </c>
      <c r="Q2821" s="15">
        <f>IFERROR(Table37[[#This Row],[Total]]/Table37[[#This Row],[Mins]]*Table37[[#This Row],[Adj mins]],0)</f>
        <v>2.8871863117870715</v>
      </c>
      <c r="R2821" s="15">
        <v>6.6</v>
      </c>
      <c r="S2821" s="16">
        <v>66</v>
      </c>
      <c r="T2821" s="17">
        <v>1E-3</v>
      </c>
      <c r="U2821" s="16">
        <v>20</v>
      </c>
      <c r="V2821" s="71">
        <v>2.2000000000000002</v>
      </c>
      <c r="W2821" s="401" t="str">
        <f>IF(ISNA(MATCH($D2821,'My Squad'!$C$2:$C$16,0)),"","Yes")</f>
        <v/>
      </c>
    </row>
    <row r="2822" spans="1:23" ht="15.75" thickBot="1" x14ac:dyDescent="0.3">
      <c r="A2822" s="577">
        <v>223</v>
      </c>
      <c r="B2822" s="73">
        <v>15</v>
      </c>
      <c r="C2822" s="5" t="s">
        <v>91</v>
      </c>
      <c r="D2822" s="5" t="s">
        <v>331</v>
      </c>
      <c r="E2822" s="70" t="s">
        <v>13</v>
      </c>
      <c r="F2822" s="71">
        <v>5</v>
      </c>
      <c r="G2822" s="71">
        <v>0</v>
      </c>
      <c r="H2822" s="71">
        <v>0</v>
      </c>
      <c r="I2822" s="71">
        <v>0</v>
      </c>
      <c r="J2822" s="71">
        <v>0</v>
      </c>
      <c r="K2822" s="71">
        <v>0</v>
      </c>
      <c r="L2822" s="71">
        <v>0</v>
      </c>
      <c r="M2822" s="72">
        <v>0</v>
      </c>
      <c r="N2822" s="23">
        <v>-0.4</v>
      </c>
      <c r="O2822" s="16">
        <v>0</v>
      </c>
      <c r="P2822" s="15">
        <v>90</v>
      </c>
      <c r="Q2822" s="15">
        <f>IFERROR(Table37[[#This Row],[Total]]/Table37[[#This Row],[Mins]]*Table37[[#This Row],[Adj mins]],0)</f>
        <v>0</v>
      </c>
      <c r="R2822" s="15">
        <v>2.8</v>
      </c>
      <c r="S2822" s="16">
        <v>63</v>
      </c>
      <c r="T2822" s="17">
        <v>0</v>
      </c>
      <c r="U2822" s="16">
        <v>7</v>
      </c>
      <c r="V2822" s="71">
        <v>1.8</v>
      </c>
      <c r="W2822" s="401" t="str">
        <f>IF(ISNA(MATCH($D2822,'My Squad'!$C$2:$C$16,0)),"","Yes")</f>
        <v/>
      </c>
    </row>
    <row r="2823" spans="1:23" ht="15.75" thickBot="1" x14ac:dyDescent="0.3">
      <c r="A2823" s="577">
        <v>232</v>
      </c>
      <c r="B2823" s="73">
        <v>15</v>
      </c>
      <c r="C2823" s="5" t="s">
        <v>91</v>
      </c>
      <c r="D2823" s="5" t="s">
        <v>615</v>
      </c>
      <c r="E2823" s="70" t="s">
        <v>15</v>
      </c>
      <c r="F2823" s="71">
        <v>5.4</v>
      </c>
      <c r="G2823" s="71">
        <v>0.31733333333333336</v>
      </c>
      <c r="H2823" s="71">
        <v>0.13700000000000001</v>
      </c>
      <c r="I2823" s="71">
        <v>0</v>
      </c>
      <c r="J2823" s="71">
        <v>0</v>
      </c>
      <c r="K2823" s="71">
        <v>1.8163333333333334</v>
      </c>
      <c r="L2823" s="71">
        <v>0.11799999999999999</v>
      </c>
      <c r="M2823" s="72">
        <v>2.3886666666666665</v>
      </c>
      <c r="N2823" s="23">
        <v>7.1975308641975266E-2</v>
      </c>
      <c r="O2823" s="16">
        <v>88.260666666666665</v>
      </c>
      <c r="P2823" s="15">
        <v>90</v>
      </c>
      <c r="Q2823" s="15">
        <f>IFERROR(Table37[[#This Row],[Total]]/Table37[[#This Row],[Mins]]*Table37[[#This Row],[Adj mins]],0)</f>
        <v>2.4357395895491383</v>
      </c>
      <c r="R2823" s="15">
        <v>7.3</v>
      </c>
      <c r="S2823" s="16">
        <v>73</v>
      </c>
      <c r="T2823" s="17">
        <v>1.3999999999999999E-2</v>
      </c>
      <c r="U2823" s="16">
        <v>29</v>
      </c>
      <c r="V2823" s="71">
        <v>3.2</v>
      </c>
      <c r="W2823" s="401" t="str">
        <f>IF(ISNA(MATCH($D2823,'My Squad'!$C$2:$C$16,0)),"","Yes")</f>
        <v/>
      </c>
    </row>
    <row r="2824" spans="1:23" ht="15.75" thickBot="1" x14ac:dyDescent="0.3">
      <c r="A2824" s="577">
        <v>218</v>
      </c>
      <c r="B2824" s="73">
        <v>15</v>
      </c>
      <c r="C2824" s="5" t="s">
        <v>91</v>
      </c>
      <c r="D2824" s="5" t="s">
        <v>229</v>
      </c>
      <c r="E2824" s="70" t="s">
        <v>15</v>
      </c>
      <c r="F2824" s="71">
        <v>5</v>
      </c>
      <c r="G2824" s="71">
        <v>0.16</v>
      </c>
      <c r="H2824" s="71">
        <v>1.6E-2</v>
      </c>
      <c r="I2824" s="71">
        <v>0</v>
      </c>
      <c r="J2824" s="71">
        <v>0</v>
      </c>
      <c r="K2824" s="71">
        <v>0.16733333333333333</v>
      </c>
      <c r="L2824" s="71">
        <v>4.1333333333333333E-2</v>
      </c>
      <c r="M2824" s="72">
        <v>0.38466666666666666</v>
      </c>
      <c r="N2824" s="23">
        <v>-0.32306666666666667</v>
      </c>
      <c r="O2824" s="16">
        <v>8.7073333333333327</v>
      </c>
      <c r="P2824" s="15">
        <v>90</v>
      </c>
      <c r="Q2824" s="15">
        <f>IFERROR(Table37[[#This Row],[Total]]/Table37[[#This Row],[Mins]]*Table37[[#This Row],[Adj mins]],0)</f>
        <v>3.9759589617946562</v>
      </c>
      <c r="R2824" s="15">
        <v>0.6</v>
      </c>
      <c r="S2824" s="16">
        <v>11</v>
      </c>
      <c r="T2824" s="17">
        <v>6.0000000000000001E-3</v>
      </c>
      <c r="U2824" s="16">
        <v>11</v>
      </c>
      <c r="V2824" s="71">
        <v>2.2000000000000002</v>
      </c>
      <c r="W2824" s="401" t="str">
        <f>IF(ISNA(MATCH($D2824,'My Squad'!$C$2:$C$16,0)),"","Yes")</f>
        <v/>
      </c>
    </row>
    <row r="2825" spans="1:23" ht="15.75" thickBot="1" x14ac:dyDescent="0.3">
      <c r="A2825" s="577">
        <v>220</v>
      </c>
      <c r="B2825" s="73">
        <v>15</v>
      </c>
      <c r="C2825" s="5" t="s">
        <v>91</v>
      </c>
      <c r="D2825" s="5" t="s">
        <v>129</v>
      </c>
      <c r="E2825" s="70" t="s">
        <v>15</v>
      </c>
      <c r="F2825" s="71">
        <v>6</v>
      </c>
      <c r="G2825" s="71">
        <v>0.95333333333333337</v>
      </c>
      <c r="H2825" s="71">
        <v>0.12</v>
      </c>
      <c r="I2825" s="71">
        <v>0</v>
      </c>
      <c r="J2825" s="71">
        <v>0</v>
      </c>
      <c r="K2825" s="71">
        <v>1.5740000000000001</v>
      </c>
      <c r="L2825" s="71">
        <v>0.26300000000000001</v>
      </c>
      <c r="M2825" s="72">
        <v>2.9103333333333334</v>
      </c>
      <c r="N2825" s="23">
        <v>0.15172222222222223</v>
      </c>
      <c r="O2825" s="16">
        <v>76.809666666666672</v>
      </c>
      <c r="P2825" s="15">
        <v>90</v>
      </c>
      <c r="Q2825" s="15">
        <f>IFERROR(Table37[[#This Row],[Total]]/Table37[[#This Row],[Mins]]*Table37[[#This Row],[Adj mins]],0)</f>
        <v>3.4101176501221633</v>
      </c>
      <c r="R2825" s="15">
        <v>8.5</v>
      </c>
      <c r="S2825" s="16">
        <v>85</v>
      </c>
      <c r="T2825" s="17">
        <v>5.4000000000000006E-2</v>
      </c>
      <c r="U2825" s="16">
        <v>31</v>
      </c>
      <c r="V2825" s="71">
        <v>3.4</v>
      </c>
      <c r="W2825" s="401" t="str">
        <f>IF(ISNA(MATCH($D2825,'My Squad'!$C$2:$C$16,0)),"","Yes")</f>
        <v>Yes</v>
      </c>
    </row>
    <row r="2826" spans="1:23" ht="15.75" thickBot="1" x14ac:dyDescent="0.3">
      <c r="A2826" s="577">
        <v>237</v>
      </c>
      <c r="B2826" s="73">
        <v>15</v>
      </c>
      <c r="C2826" s="5" t="s">
        <v>91</v>
      </c>
      <c r="D2826" s="5" t="s">
        <v>283</v>
      </c>
      <c r="E2826" s="70" t="s">
        <v>15</v>
      </c>
      <c r="F2826" s="71">
        <v>4.9000000000000004</v>
      </c>
      <c r="G2826" s="71">
        <v>1.0666666666666666E-2</v>
      </c>
      <c r="H2826" s="71">
        <v>0</v>
      </c>
      <c r="I2826" s="71">
        <v>0</v>
      </c>
      <c r="J2826" s="71">
        <v>0</v>
      </c>
      <c r="K2826" s="71">
        <v>1.9333333333333334E-2</v>
      </c>
      <c r="L2826" s="71">
        <v>1.6666666666666668E-3</v>
      </c>
      <c r="M2826" s="72">
        <v>3.1666666666666669E-2</v>
      </c>
      <c r="N2826" s="23">
        <v>-0.40170068027210881</v>
      </c>
      <c r="O2826" s="16">
        <v>0.96</v>
      </c>
      <c r="P2826" s="15">
        <v>90</v>
      </c>
      <c r="Q2826" s="15">
        <f>IFERROR(Table37[[#This Row],[Total]]/Table37[[#This Row],[Mins]]*Table37[[#This Row],[Adj mins]],0)</f>
        <v>2.96875</v>
      </c>
      <c r="R2826" s="15">
        <v>0</v>
      </c>
      <c r="S2826" s="16" t="s">
        <v>374</v>
      </c>
      <c r="T2826" s="17">
        <v>0</v>
      </c>
      <c r="U2826" s="16">
        <v>0</v>
      </c>
      <c r="V2826" s="71">
        <v>0</v>
      </c>
      <c r="W2826" s="401" t="str">
        <f>IF(ISNA(MATCH($D2826,'My Squad'!$C$2:$C$16,0)),"","Yes")</f>
        <v/>
      </c>
    </row>
    <row r="2827" spans="1:23" ht="15.75" thickBot="1" x14ac:dyDescent="0.3">
      <c r="A2827" s="577">
        <v>156</v>
      </c>
      <c r="B2827" s="73">
        <v>15</v>
      </c>
      <c r="C2827" s="5" t="s">
        <v>91</v>
      </c>
      <c r="D2827" s="5" t="s">
        <v>1519</v>
      </c>
      <c r="E2827" s="70" t="s">
        <v>15</v>
      </c>
      <c r="F2827" s="71">
        <v>5.4</v>
      </c>
      <c r="G2827" s="71">
        <v>4.6666666666666669E-2</v>
      </c>
      <c r="H2827" s="71">
        <v>1E-3</v>
      </c>
      <c r="I2827" s="71">
        <v>0</v>
      </c>
      <c r="J2827" s="71">
        <v>0</v>
      </c>
      <c r="K2827" s="71">
        <v>6.8000000000000005E-2</v>
      </c>
      <c r="L2827" s="71">
        <v>8.9999999999999993E-3</v>
      </c>
      <c r="M2827" s="72">
        <v>0.12466666666666666</v>
      </c>
      <c r="N2827" s="23">
        <v>-0.3472839506172839</v>
      </c>
      <c r="O2827" s="16">
        <v>3.27</v>
      </c>
      <c r="P2827" s="15">
        <v>90</v>
      </c>
      <c r="Q2827" s="15">
        <f>IFERROR(Table37[[#This Row],[Total]]/Table37[[#This Row],[Mins]]*Table37[[#This Row],[Adj mins]],0)</f>
        <v>3.4311926605504581</v>
      </c>
      <c r="R2827" s="15">
        <v>0</v>
      </c>
      <c r="S2827" s="16" t="s">
        <v>374</v>
      </c>
      <c r="T2827" s="17">
        <v>1E-3</v>
      </c>
      <c r="U2827" s="16">
        <v>0</v>
      </c>
      <c r="V2827" s="71">
        <v>0</v>
      </c>
      <c r="W2827" s="401" t="str">
        <f>IF(ISNA(MATCH($D2827,'My Squad'!$C$2:$C$16,0)),"","Yes")</f>
        <v/>
      </c>
    </row>
    <row r="2828" spans="1:23" ht="15.75" thickBot="1" x14ac:dyDescent="0.3">
      <c r="A2828" s="577">
        <v>248</v>
      </c>
      <c r="B2828" s="73">
        <v>15</v>
      </c>
      <c r="C2828" s="5" t="s">
        <v>68</v>
      </c>
      <c r="D2828" s="5" t="s">
        <v>78</v>
      </c>
      <c r="E2828" s="70" t="s">
        <v>16</v>
      </c>
      <c r="F2828" s="71">
        <v>5</v>
      </c>
      <c r="G2828" s="71">
        <v>0</v>
      </c>
      <c r="H2828" s="71">
        <v>1.4999999999999999E-2</v>
      </c>
      <c r="I2828" s="71">
        <v>8.0333333333333368E-2</v>
      </c>
      <c r="J2828" s="71">
        <v>0.89166666666666672</v>
      </c>
      <c r="K2828" s="71">
        <v>1.9673333333333334</v>
      </c>
      <c r="L2828" s="71">
        <v>0.26433333333333331</v>
      </c>
      <c r="M2828" s="72">
        <v>3.2186666666666666</v>
      </c>
      <c r="N2828" s="23">
        <v>0.2437333333333333</v>
      </c>
      <c r="O2828" s="16">
        <v>89.599333333333334</v>
      </c>
      <c r="P2828" s="15">
        <v>90</v>
      </c>
      <c r="Q2828" s="15">
        <f>IFERROR(Table37[[#This Row],[Total]]/Table37[[#This Row],[Mins]]*Table37[[#This Row],[Adj mins]],0)</f>
        <v>3.2330597697899539</v>
      </c>
      <c r="R2828" s="15">
        <v>9</v>
      </c>
      <c r="S2828" s="16">
        <v>90</v>
      </c>
      <c r="T2828" s="17">
        <v>2.5000000000000001E-2</v>
      </c>
      <c r="U2828" s="16">
        <v>28</v>
      </c>
      <c r="V2828" s="71">
        <v>3.1</v>
      </c>
      <c r="W2828" s="401" t="str">
        <f>IF(ISNA(MATCH($D2828,'My Squad'!$C$2:$C$16,0)),"","Yes")</f>
        <v/>
      </c>
    </row>
    <row r="2829" spans="1:23" ht="15.75" thickBot="1" x14ac:dyDescent="0.3">
      <c r="A2829" s="577">
        <v>242</v>
      </c>
      <c r="B2829" s="73">
        <v>15</v>
      </c>
      <c r="C2829" s="5" t="s">
        <v>68</v>
      </c>
      <c r="D2829" s="5" t="s">
        <v>286</v>
      </c>
      <c r="E2829" s="70" t="s">
        <v>16</v>
      </c>
      <c r="F2829" s="71">
        <v>4</v>
      </c>
      <c r="G2829" s="71">
        <v>0</v>
      </c>
      <c r="H2829" s="71">
        <v>0</v>
      </c>
      <c r="I2829" s="71">
        <v>5.3333333333333332E-3</v>
      </c>
      <c r="J2829" s="71">
        <v>3.6666666666666666E-3</v>
      </c>
      <c r="K2829" s="71">
        <v>5.3333333333333332E-3</v>
      </c>
      <c r="L2829" s="71">
        <v>2.3333333333333335E-3</v>
      </c>
      <c r="M2829" s="72">
        <v>1.6666666666666666E-2</v>
      </c>
      <c r="N2829" s="23">
        <v>-0.49583333333333335</v>
      </c>
      <c r="O2829" s="16">
        <v>0.24</v>
      </c>
      <c r="P2829" s="15">
        <v>90</v>
      </c>
      <c r="Q2829" s="15">
        <f>IFERROR(Table37[[#This Row],[Total]]/Table37[[#This Row],[Mins]]*Table37[[#This Row],[Adj mins]],0)</f>
        <v>6.25</v>
      </c>
      <c r="R2829" s="15">
        <v>0</v>
      </c>
      <c r="S2829" s="16">
        <v>0</v>
      </c>
      <c r="T2829" s="17">
        <v>5.0000000000000001E-3</v>
      </c>
      <c r="U2829" s="16">
        <v>0</v>
      </c>
      <c r="V2829" s="71">
        <v>0</v>
      </c>
      <c r="W2829" s="401" t="str">
        <f>IF(ISNA(MATCH($D2829,'My Squad'!$C$2:$C$16,0)),"","Yes")</f>
        <v/>
      </c>
    </row>
    <row r="2830" spans="1:23" ht="15.75" thickBot="1" x14ac:dyDescent="0.3">
      <c r="A2830" s="577">
        <v>255</v>
      </c>
      <c r="B2830" s="73">
        <v>15</v>
      </c>
      <c r="C2830" s="5" t="s">
        <v>68</v>
      </c>
      <c r="D2830" s="5" t="s">
        <v>136</v>
      </c>
      <c r="E2830" s="70" t="s">
        <v>14</v>
      </c>
      <c r="F2830" s="71">
        <v>4.7</v>
      </c>
      <c r="G2830" s="71">
        <v>8.2000000000000003E-2</v>
      </c>
      <c r="H2830" s="71">
        <v>0.188</v>
      </c>
      <c r="I2830" s="71">
        <v>9.3000000000000083E-2</v>
      </c>
      <c r="J2830" s="71">
        <v>0</v>
      </c>
      <c r="K2830" s="71">
        <v>1.6963333333333332</v>
      </c>
      <c r="L2830" s="71">
        <v>0.14599999999999999</v>
      </c>
      <c r="M2830" s="72">
        <v>2.2053333333333334</v>
      </c>
      <c r="N2830" s="23">
        <v>4.3687943262411356E-2</v>
      </c>
      <c r="O2830" s="16">
        <v>85.228666666666669</v>
      </c>
      <c r="P2830" s="15">
        <v>90</v>
      </c>
      <c r="Q2830" s="15">
        <f>IFERROR(Table37[[#This Row],[Total]]/Table37[[#This Row],[Mins]]*Table37[[#This Row],[Adj mins]],0)</f>
        <v>2.3287939112818066</v>
      </c>
      <c r="R2830" s="15">
        <v>9</v>
      </c>
      <c r="S2830" s="16">
        <v>90</v>
      </c>
      <c r="T2830" s="17">
        <v>0.154</v>
      </c>
      <c r="U2830" s="16">
        <v>28</v>
      </c>
      <c r="V2830" s="71">
        <v>3.1</v>
      </c>
      <c r="W2830" s="401" t="str">
        <f>IF(ISNA(MATCH($D2830,'My Squad'!$C$2:$C$16,0)),"","Yes")</f>
        <v/>
      </c>
    </row>
    <row r="2831" spans="1:23" ht="15.75" thickBot="1" x14ac:dyDescent="0.3">
      <c r="A2831" s="577">
        <v>241</v>
      </c>
      <c r="B2831" s="73">
        <v>15</v>
      </c>
      <c r="C2831" s="5" t="s">
        <v>68</v>
      </c>
      <c r="D2831" s="5" t="s">
        <v>173</v>
      </c>
      <c r="E2831" s="70" t="s">
        <v>14</v>
      </c>
      <c r="F2831" s="71">
        <v>4.5</v>
      </c>
      <c r="G2831" s="71">
        <v>6.2E-2</v>
      </c>
      <c r="H2831" s="71">
        <v>1.7999999999999999E-2</v>
      </c>
      <c r="I2831" s="71">
        <v>8.333333333333337E-2</v>
      </c>
      <c r="J2831" s="71">
        <v>0</v>
      </c>
      <c r="K2831" s="71">
        <v>1.6263333333333334</v>
      </c>
      <c r="L2831" s="71">
        <v>0.10299999999999999</v>
      </c>
      <c r="M2831" s="72">
        <v>1.8926666666666667</v>
      </c>
      <c r="N2831" s="23">
        <v>-2.3851851851851839E-2</v>
      </c>
      <c r="O2831" s="16">
        <v>85.778666666666666</v>
      </c>
      <c r="P2831" s="15">
        <v>90</v>
      </c>
      <c r="Q2831" s="15">
        <f>IFERROR(Table37[[#This Row],[Total]]/Table37[[#This Row],[Mins]]*Table37[[#This Row],[Adj mins]],0)</f>
        <v>1.9858084372182672</v>
      </c>
      <c r="R2831" s="15">
        <v>9</v>
      </c>
      <c r="S2831" s="16">
        <v>90</v>
      </c>
      <c r="T2831" s="17">
        <v>4.0000000000000001E-3</v>
      </c>
      <c r="U2831" s="16">
        <v>17</v>
      </c>
      <c r="V2831" s="71">
        <v>1.9</v>
      </c>
      <c r="W2831" s="401" t="str">
        <f>IF(ISNA(MATCH($D2831,'My Squad'!$C$2:$C$16,0)),"","Yes")</f>
        <v/>
      </c>
    </row>
    <row r="2832" spans="1:23" ht="15.75" thickBot="1" x14ac:dyDescent="0.3">
      <c r="A2832" s="577">
        <v>245</v>
      </c>
      <c r="B2832" s="73">
        <v>15</v>
      </c>
      <c r="C2832" s="5" t="s">
        <v>68</v>
      </c>
      <c r="D2832" s="5" t="s">
        <v>332</v>
      </c>
      <c r="E2832" s="70" t="s">
        <v>14</v>
      </c>
      <c r="F2832" s="71">
        <v>4.4000000000000004</v>
      </c>
      <c r="G2832" s="71">
        <v>1.2E-2</v>
      </c>
      <c r="H2832" s="71">
        <v>2E-3</v>
      </c>
      <c r="I2832" s="71">
        <v>-9.9999999999999742E-4</v>
      </c>
      <c r="J2832" s="71">
        <v>0</v>
      </c>
      <c r="K2832" s="71">
        <v>8.2666666666666666E-2</v>
      </c>
      <c r="L2832" s="71">
        <v>8.0000000000000002E-3</v>
      </c>
      <c r="M2832" s="72">
        <v>0.10366666666666667</v>
      </c>
      <c r="N2832" s="23">
        <v>-0.43098484848484847</v>
      </c>
      <c r="O2832" s="16">
        <v>3.9786666666666668</v>
      </c>
      <c r="P2832" s="15">
        <v>90</v>
      </c>
      <c r="Q2832" s="15">
        <f>IFERROR(Table37[[#This Row],[Total]]/Table37[[#This Row],[Mins]]*Table37[[#This Row],[Adj mins]],0)</f>
        <v>2.3450067024128685</v>
      </c>
      <c r="R2832" s="15">
        <v>4.4000000000000004</v>
      </c>
      <c r="S2832" s="16">
        <v>56</v>
      </c>
      <c r="T2832" s="17">
        <v>2E-3</v>
      </c>
      <c r="U2832" s="16">
        <v>8</v>
      </c>
      <c r="V2832" s="71">
        <v>1.1000000000000001</v>
      </c>
      <c r="W2832" s="401" t="str">
        <f>IF(ISNA(MATCH($D2832,'My Squad'!$C$2:$C$16,0)),"","Yes")</f>
        <v/>
      </c>
    </row>
    <row r="2833" spans="1:23" ht="15.75" thickBot="1" x14ac:dyDescent="0.3">
      <c r="A2833" s="577">
        <v>257</v>
      </c>
      <c r="B2833" s="73">
        <v>15</v>
      </c>
      <c r="C2833" s="5" t="s">
        <v>68</v>
      </c>
      <c r="D2833" s="5" t="s">
        <v>221</v>
      </c>
      <c r="E2833" s="70" t="s">
        <v>14</v>
      </c>
      <c r="F2833" s="71">
        <v>4.5</v>
      </c>
      <c r="G2833" s="71">
        <v>0.28999999999999998</v>
      </c>
      <c r="H2833" s="71">
        <v>0.108</v>
      </c>
      <c r="I2833" s="71">
        <v>8.6333333333333262E-2</v>
      </c>
      <c r="J2833" s="71">
        <v>0</v>
      </c>
      <c r="K2833" s="71">
        <v>1.7053333333333334</v>
      </c>
      <c r="L2833" s="71">
        <v>0.11666666666666667</v>
      </c>
      <c r="M2833" s="72">
        <v>2.3063333333333333</v>
      </c>
      <c r="N2833" s="23">
        <v>6.8074074074074079E-2</v>
      </c>
      <c r="O2833" s="16">
        <v>88.452333333333328</v>
      </c>
      <c r="P2833" s="15">
        <v>90</v>
      </c>
      <c r="Q2833" s="15">
        <f>IFERROR(Table37[[#This Row],[Total]]/Table37[[#This Row],[Mins]]*Table37[[#This Row],[Adj mins]],0)</f>
        <v>2.3466876698183956</v>
      </c>
      <c r="R2833" s="15">
        <v>8.8000000000000007</v>
      </c>
      <c r="S2833" s="16">
        <v>88</v>
      </c>
      <c r="T2833" s="17">
        <v>4.0000000000000001E-3</v>
      </c>
      <c r="U2833" s="16">
        <v>18</v>
      </c>
      <c r="V2833" s="71">
        <v>2</v>
      </c>
      <c r="W2833" s="401" t="str">
        <f>IF(ISNA(MATCH($D2833,'My Squad'!$C$2:$C$16,0)),"","Yes")</f>
        <v/>
      </c>
    </row>
    <row r="2834" spans="1:23" ht="15.75" thickBot="1" x14ac:dyDescent="0.3">
      <c r="A2834" s="577">
        <v>244</v>
      </c>
      <c r="B2834" s="73">
        <v>15</v>
      </c>
      <c r="C2834" s="5" t="s">
        <v>68</v>
      </c>
      <c r="D2834" s="5" t="s">
        <v>176</v>
      </c>
      <c r="E2834" s="70" t="s">
        <v>14</v>
      </c>
      <c r="F2834" s="71">
        <v>4.2</v>
      </c>
      <c r="G2834" s="71">
        <v>0</v>
      </c>
      <c r="H2834" s="71">
        <v>0</v>
      </c>
      <c r="I2834" s="71">
        <v>0</v>
      </c>
      <c r="J2834" s="71">
        <v>0</v>
      </c>
      <c r="K2834" s="71">
        <v>0</v>
      </c>
      <c r="L2834" s="71">
        <v>0</v>
      </c>
      <c r="M2834" s="72">
        <v>0</v>
      </c>
      <c r="N2834" s="23">
        <v>-0.47619047619047616</v>
      </c>
      <c r="O2834" s="16">
        <v>0</v>
      </c>
      <c r="P2834" s="15">
        <v>90</v>
      </c>
      <c r="Q2834" s="15">
        <f>IFERROR(Table37[[#This Row],[Total]]/Table37[[#This Row],[Mins]]*Table37[[#This Row],[Adj mins]],0)</f>
        <v>0</v>
      </c>
      <c r="R2834" s="15">
        <v>0.2</v>
      </c>
      <c r="S2834" s="16">
        <v>14</v>
      </c>
      <c r="T2834" s="17">
        <v>8.0000000000000002E-3</v>
      </c>
      <c r="U2834" s="16">
        <v>1</v>
      </c>
      <c r="V2834" s="71">
        <v>1</v>
      </c>
      <c r="W2834" s="401" t="str">
        <f>IF(ISNA(MATCH($D2834,'My Squad'!$C$2:$C$16,0)),"","Yes")</f>
        <v/>
      </c>
    </row>
    <row r="2835" spans="1:23" ht="15.75" thickBot="1" x14ac:dyDescent="0.3">
      <c r="A2835" s="577">
        <v>579</v>
      </c>
      <c r="B2835" s="73">
        <v>15</v>
      </c>
      <c r="C2835" s="5" t="s">
        <v>68</v>
      </c>
      <c r="D2835" s="5" t="s">
        <v>1061</v>
      </c>
      <c r="E2835" s="70" t="s">
        <v>14</v>
      </c>
      <c r="F2835" s="71">
        <v>4.3</v>
      </c>
      <c r="G2835" s="71">
        <v>0.03</v>
      </c>
      <c r="H2835" s="71">
        <v>1.2999999999999999E-2</v>
      </c>
      <c r="I2835" s="71">
        <v>-8.9999999999999976E-3</v>
      </c>
      <c r="J2835" s="71">
        <v>0</v>
      </c>
      <c r="K2835" s="71">
        <v>9.1333333333333336E-2</v>
      </c>
      <c r="L2835" s="71">
        <v>6.3333333333333332E-3</v>
      </c>
      <c r="M2835" s="72">
        <v>0.13166666666666665</v>
      </c>
      <c r="N2835" s="23">
        <v>-0.43449612403100779</v>
      </c>
      <c r="O2835" s="16">
        <v>4.7756666666666669</v>
      </c>
      <c r="P2835" s="15">
        <v>90</v>
      </c>
      <c r="Q2835" s="15">
        <f>IFERROR(Table37[[#This Row],[Total]]/Table37[[#This Row],[Mins]]*Table37[[#This Row],[Adj mins]],0)</f>
        <v>2.4813289593076009</v>
      </c>
      <c r="R2835" s="15">
        <v>0</v>
      </c>
      <c r="S2835" s="16">
        <v>0</v>
      </c>
      <c r="T2835" s="17">
        <v>1E-3</v>
      </c>
      <c r="U2835" s="16">
        <v>0</v>
      </c>
      <c r="V2835" s="71">
        <v>0</v>
      </c>
      <c r="W2835" s="401" t="str">
        <f>IF(ISNA(MATCH($D2835,'My Squad'!$C$2:$C$16,0)),"","Yes")</f>
        <v/>
      </c>
    </row>
    <row r="2836" spans="1:23" ht="15.75" thickBot="1" x14ac:dyDescent="0.3">
      <c r="A2836" s="577">
        <v>586</v>
      </c>
      <c r="B2836" s="73">
        <v>15</v>
      </c>
      <c r="C2836" s="5" t="s">
        <v>68</v>
      </c>
      <c r="D2836" s="5" t="s">
        <v>1520</v>
      </c>
      <c r="E2836" s="70" t="s">
        <v>14</v>
      </c>
      <c r="F2836" s="71">
        <v>4.4000000000000004</v>
      </c>
      <c r="G2836" s="71">
        <v>1.4E-2</v>
      </c>
      <c r="H2836" s="71">
        <v>0.01</v>
      </c>
      <c r="I2836" s="71">
        <v>-2.0000000000000018E-3</v>
      </c>
      <c r="J2836" s="71">
        <v>0</v>
      </c>
      <c r="K2836" s="71">
        <v>9.4333333333333338E-2</v>
      </c>
      <c r="L2836" s="71">
        <v>8.9999999999999993E-3</v>
      </c>
      <c r="M2836" s="72">
        <v>0.12533333333333332</v>
      </c>
      <c r="N2836" s="23">
        <v>-0.42606060606060603</v>
      </c>
      <c r="O2836" s="16">
        <v>4.7350000000000003</v>
      </c>
      <c r="P2836" s="15">
        <v>90</v>
      </c>
      <c r="Q2836" s="15">
        <f>IFERROR(Table37[[#This Row],[Total]]/Table37[[#This Row],[Mins]]*Table37[[#This Row],[Adj mins]],0)</f>
        <v>2.3822597676874335</v>
      </c>
      <c r="R2836" s="15">
        <v>0</v>
      </c>
      <c r="S2836" s="16">
        <v>1</v>
      </c>
      <c r="T2836" s="17">
        <v>0</v>
      </c>
      <c r="U2836" s="16">
        <v>1</v>
      </c>
      <c r="V2836" s="71">
        <v>1</v>
      </c>
      <c r="W2836" s="401" t="str">
        <f>IF(ISNA(MATCH($D2836,'My Squad'!$C$2:$C$16,0)),"","Yes")</f>
        <v/>
      </c>
    </row>
    <row r="2837" spans="1:23" ht="15.75" thickBot="1" x14ac:dyDescent="0.3">
      <c r="A2837" s="577">
        <v>191</v>
      </c>
      <c r="B2837" s="73">
        <v>15</v>
      </c>
      <c r="C2837" s="5" t="s">
        <v>68</v>
      </c>
      <c r="D2837" s="5" t="s">
        <v>192</v>
      </c>
      <c r="E2837" s="70" t="s">
        <v>14</v>
      </c>
      <c r="F2837" s="71">
        <v>4.3</v>
      </c>
      <c r="G2837" s="71">
        <v>0.122</v>
      </c>
      <c r="H2837" s="71">
        <v>9.5000000000000001E-2</v>
      </c>
      <c r="I2837" s="71">
        <v>8.2000000000000073E-2</v>
      </c>
      <c r="J2837" s="71">
        <v>0</v>
      </c>
      <c r="K2837" s="71">
        <v>1.7043333333333333</v>
      </c>
      <c r="L2837" s="71">
        <v>0.17133333333333334</v>
      </c>
      <c r="M2837" s="72">
        <v>2.1746666666666665</v>
      </c>
      <c r="N2837" s="23">
        <v>4.062015503875966E-2</v>
      </c>
      <c r="O2837" s="16">
        <v>85.367666666666665</v>
      </c>
      <c r="P2837" s="15">
        <v>90</v>
      </c>
      <c r="Q2837" s="15">
        <f>IFERROR(Table37[[#This Row],[Total]]/Table37[[#This Row],[Mins]]*Table37[[#This Row],[Adj mins]],0)</f>
        <v>2.2926713080284102</v>
      </c>
      <c r="R2837" s="15">
        <v>5.7</v>
      </c>
      <c r="S2837" s="16">
        <v>85</v>
      </c>
      <c r="T2837" s="17">
        <v>7.2999999999999995E-2</v>
      </c>
      <c r="U2837" s="16">
        <v>11</v>
      </c>
      <c r="V2837" s="71">
        <v>1.8</v>
      </c>
      <c r="W2837" s="401" t="str">
        <f>IF(ISNA(MATCH($D2837,'My Squad'!$C$2:$C$16,0)),"","Yes")</f>
        <v/>
      </c>
    </row>
    <row r="2838" spans="1:23" ht="15.75" thickBot="1" x14ac:dyDescent="0.3">
      <c r="A2838" s="577">
        <v>239</v>
      </c>
      <c r="B2838" s="73">
        <v>15</v>
      </c>
      <c r="C2838" s="5" t="s">
        <v>68</v>
      </c>
      <c r="D2838" s="5" t="s">
        <v>333</v>
      </c>
      <c r="E2838" s="70" t="s">
        <v>13</v>
      </c>
      <c r="F2838" s="71">
        <v>5.0999999999999996</v>
      </c>
      <c r="G2838" s="71">
        <v>0.78833333333333333</v>
      </c>
      <c r="H2838" s="71">
        <v>0.374</v>
      </c>
      <c r="I2838" s="71">
        <v>0.13666666666666666</v>
      </c>
      <c r="J2838" s="71">
        <v>0</v>
      </c>
      <c r="K2838" s="71">
        <v>1.4736666666666667</v>
      </c>
      <c r="L2838" s="71">
        <v>0.21366666666666667</v>
      </c>
      <c r="M2838" s="72">
        <v>2.9863333333333335</v>
      </c>
      <c r="N2838" s="23">
        <v>0.19339869281045757</v>
      </c>
      <c r="O2838" s="16">
        <v>72.126333333333335</v>
      </c>
      <c r="P2838" s="15">
        <v>90</v>
      </c>
      <c r="Q2838" s="15">
        <f>IFERROR(Table37[[#This Row],[Total]]/Table37[[#This Row],[Mins]]*Table37[[#This Row],[Adj mins]],0)</f>
        <v>3.7263782529727933</v>
      </c>
      <c r="R2838" s="15">
        <v>7.7</v>
      </c>
      <c r="S2838" s="16">
        <v>77</v>
      </c>
      <c r="T2838" s="17">
        <v>3.7000000000000005E-2</v>
      </c>
      <c r="U2838" s="16">
        <v>33</v>
      </c>
      <c r="V2838" s="71">
        <v>3.7</v>
      </c>
      <c r="W2838" s="401" t="str">
        <f>IF(ISNA(MATCH($D2838,'My Squad'!$C$2:$C$16,0)),"","Yes")</f>
        <v/>
      </c>
    </row>
    <row r="2839" spans="1:23" ht="15.75" thickBot="1" x14ac:dyDescent="0.3">
      <c r="A2839" s="577">
        <v>247</v>
      </c>
      <c r="B2839" s="73">
        <v>15</v>
      </c>
      <c r="C2839" s="5" t="s">
        <v>68</v>
      </c>
      <c r="D2839" s="5" t="s">
        <v>133</v>
      </c>
      <c r="E2839" s="70" t="s">
        <v>13</v>
      </c>
      <c r="F2839" s="71">
        <v>5.5</v>
      </c>
      <c r="G2839" s="71">
        <v>0.37166666666666665</v>
      </c>
      <c r="H2839" s="71">
        <v>0.40600000000000003</v>
      </c>
      <c r="I2839" s="71">
        <v>0.154</v>
      </c>
      <c r="J2839" s="71">
        <v>0</v>
      </c>
      <c r="K2839" s="71">
        <v>1.7413333333333334</v>
      </c>
      <c r="L2839" s="71">
        <v>0.14433333333333334</v>
      </c>
      <c r="M2839" s="72">
        <v>2.8173333333333335</v>
      </c>
      <c r="N2839" s="23">
        <v>0.14860606060606063</v>
      </c>
      <c r="O2839" s="16">
        <v>81.068666666666672</v>
      </c>
      <c r="P2839" s="15">
        <v>90</v>
      </c>
      <c r="Q2839" s="15">
        <f>IFERROR(Table37[[#This Row],[Total]]/Table37[[#This Row],[Mins]]*Table37[[#This Row],[Adj mins]],0)</f>
        <v>3.1277188885142637</v>
      </c>
      <c r="R2839" s="15">
        <v>8.5</v>
      </c>
      <c r="S2839" s="16">
        <v>85</v>
      </c>
      <c r="T2839" s="17">
        <v>1.3999999999999999E-2</v>
      </c>
      <c r="U2839" s="16">
        <v>40</v>
      </c>
      <c r="V2839" s="71">
        <v>4.4000000000000004</v>
      </c>
      <c r="W2839" s="401" t="str">
        <f>IF(ISNA(MATCH($D2839,'My Squad'!$C$2:$C$16,0)),"","Yes")</f>
        <v/>
      </c>
    </row>
    <row r="2840" spans="1:23" ht="15.75" thickBot="1" x14ac:dyDescent="0.3">
      <c r="A2840" s="577">
        <v>240</v>
      </c>
      <c r="B2840" s="73">
        <v>15</v>
      </c>
      <c r="C2840" s="5" t="s">
        <v>68</v>
      </c>
      <c r="D2840" s="5" t="s">
        <v>108</v>
      </c>
      <c r="E2840" s="70" t="s">
        <v>13</v>
      </c>
      <c r="F2840" s="71">
        <v>5.3</v>
      </c>
      <c r="G2840" s="71">
        <v>0.64166666666666672</v>
      </c>
      <c r="H2840" s="71">
        <v>0.42299999999999999</v>
      </c>
      <c r="I2840" s="71">
        <v>0.14033333333333334</v>
      </c>
      <c r="J2840" s="71">
        <v>0</v>
      </c>
      <c r="K2840" s="71">
        <v>1.3466666666666667</v>
      </c>
      <c r="L2840" s="71">
        <v>0.217</v>
      </c>
      <c r="M2840" s="72">
        <v>2.7686666666666668</v>
      </c>
      <c r="N2840" s="23">
        <v>0.14503144654088054</v>
      </c>
      <c r="O2840" s="16">
        <v>70.63</v>
      </c>
      <c r="P2840" s="15">
        <v>90</v>
      </c>
      <c r="Q2840" s="15">
        <f>IFERROR(Table37[[#This Row],[Total]]/Table37[[#This Row],[Mins]]*Table37[[#This Row],[Adj mins]],0)</f>
        <v>3.5279626221152487</v>
      </c>
      <c r="R2840" s="15">
        <v>7.6</v>
      </c>
      <c r="S2840" s="16">
        <v>76</v>
      </c>
      <c r="T2840" s="17">
        <v>1.7000000000000001E-2</v>
      </c>
      <c r="U2840" s="16">
        <v>26</v>
      </c>
      <c r="V2840" s="71">
        <v>2.9</v>
      </c>
      <c r="W2840" s="401" t="str">
        <f>IF(ISNA(MATCH($D2840,'My Squad'!$C$2:$C$16,0)),"","Yes")</f>
        <v/>
      </c>
    </row>
    <row r="2841" spans="1:23" ht="15.75" thickBot="1" x14ac:dyDescent="0.3">
      <c r="A2841" s="577">
        <v>254</v>
      </c>
      <c r="B2841" s="73">
        <v>15</v>
      </c>
      <c r="C2841" s="5" t="s">
        <v>68</v>
      </c>
      <c r="D2841" s="5" t="s">
        <v>214</v>
      </c>
      <c r="E2841" s="70" t="s">
        <v>13</v>
      </c>
      <c r="F2841" s="71">
        <v>4.8</v>
      </c>
      <c r="G2841" s="71">
        <v>1.3333333333333334E-2</v>
      </c>
      <c r="H2841" s="71">
        <v>1.4E-2</v>
      </c>
      <c r="I2841" s="71">
        <v>8.9999999999999993E-3</v>
      </c>
      <c r="J2841" s="71">
        <v>0</v>
      </c>
      <c r="K2841" s="71">
        <v>0.10666666666666667</v>
      </c>
      <c r="L2841" s="71">
        <v>4.3333333333333331E-3</v>
      </c>
      <c r="M2841" s="72">
        <v>0.14733333333333334</v>
      </c>
      <c r="N2841" s="23">
        <v>-0.38597222222222222</v>
      </c>
      <c r="O2841" s="16">
        <v>5.5839999999999996</v>
      </c>
      <c r="P2841" s="15">
        <v>90</v>
      </c>
      <c r="Q2841" s="15">
        <f>IFERROR(Table37[[#This Row],[Total]]/Table37[[#This Row],[Mins]]*Table37[[#This Row],[Adj mins]],0)</f>
        <v>2.3746418338108888</v>
      </c>
      <c r="R2841" s="15">
        <v>0.7</v>
      </c>
      <c r="S2841" s="16">
        <v>8</v>
      </c>
      <c r="T2841" s="17">
        <v>0</v>
      </c>
      <c r="U2841" s="16">
        <v>5</v>
      </c>
      <c r="V2841" s="71">
        <v>0.7</v>
      </c>
      <c r="W2841" s="401" t="str">
        <f>IF(ISNA(MATCH($D2841,'My Squad'!$C$2:$C$16,0)),"","Yes")</f>
        <v/>
      </c>
    </row>
    <row r="2842" spans="1:23" ht="15.75" thickBot="1" x14ac:dyDescent="0.3">
      <c r="A2842" s="577">
        <v>622</v>
      </c>
      <c r="B2842" s="73">
        <v>15</v>
      </c>
      <c r="C2842" s="5" t="s">
        <v>68</v>
      </c>
      <c r="D2842" s="5" t="s">
        <v>1350</v>
      </c>
      <c r="E2842" s="70" t="s">
        <v>13</v>
      </c>
      <c r="F2842" s="71">
        <v>5</v>
      </c>
      <c r="G2842" s="71">
        <v>7.0000000000000007E-2</v>
      </c>
      <c r="H2842" s="71">
        <v>5.7000000000000002E-2</v>
      </c>
      <c r="I2842" s="71">
        <v>5.4666666666666669E-2</v>
      </c>
      <c r="J2842" s="71">
        <v>0</v>
      </c>
      <c r="K2842" s="71">
        <v>0.53800000000000003</v>
      </c>
      <c r="L2842" s="71">
        <v>2.6666666666666668E-2</v>
      </c>
      <c r="M2842" s="72">
        <v>0.74633333333333329</v>
      </c>
      <c r="N2842" s="23">
        <v>-0.25073333333333336</v>
      </c>
      <c r="O2842" s="16">
        <v>28.637333333333334</v>
      </c>
      <c r="P2842" s="15">
        <v>90</v>
      </c>
      <c r="Q2842" s="15">
        <f>IFERROR(Table37[[#This Row],[Total]]/Table37[[#This Row],[Mins]]*Table37[[#This Row],[Adj mins]],0)</f>
        <v>2.3455396219387277</v>
      </c>
      <c r="R2842" s="15">
        <v>3.8</v>
      </c>
      <c r="S2842" s="16">
        <v>49</v>
      </c>
      <c r="T2842" s="17">
        <v>0</v>
      </c>
      <c r="U2842" s="16">
        <v>10</v>
      </c>
      <c r="V2842" s="71">
        <v>1.4</v>
      </c>
      <c r="W2842" s="401" t="str">
        <f>IF(ISNA(MATCH($D2842,'My Squad'!$C$2:$C$16,0)),"","Yes")</f>
        <v/>
      </c>
    </row>
    <row r="2843" spans="1:23" ht="15.75" thickBot="1" x14ac:dyDescent="0.3">
      <c r="A2843" s="577">
        <v>259</v>
      </c>
      <c r="B2843" s="73">
        <v>15</v>
      </c>
      <c r="C2843" s="5" t="s">
        <v>68</v>
      </c>
      <c r="D2843" s="5" t="s">
        <v>235</v>
      </c>
      <c r="E2843" s="70" t="s">
        <v>13</v>
      </c>
      <c r="F2843" s="71">
        <v>5.3</v>
      </c>
      <c r="G2843" s="71">
        <v>8.3333333333333329E-2</v>
      </c>
      <c r="H2843" s="71">
        <v>0.03</v>
      </c>
      <c r="I2843" s="71">
        <v>1.9333333333333334E-2</v>
      </c>
      <c r="J2843" s="71">
        <v>0</v>
      </c>
      <c r="K2843" s="71">
        <v>0.19066666666666668</v>
      </c>
      <c r="L2843" s="71">
        <v>2.3666666666666666E-2</v>
      </c>
      <c r="M2843" s="72">
        <v>0.34699999999999998</v>
      </c>
      <c r="N2843" s="23">
        <v>-0.31188679245283019</v>
      </c>
      <c r="O2843" s="16">
        <v>9.9066666666666663</v>
      </c>
      <c r="P2843" s="15">
        <v>90</v>
      </c>
      <c r="Q2843" s="15">
        <f>IFERROR(Table37[[#This Row],[Total]]/Table37[[#This Row],[Mins]]*Table37[[#This Row],[Adj mins]],0)</f>
        <v>3.1524226110363394</v>
      </c>
      <c r="R2843" s="15">
        <v>0.7</v>
      </c>
      <c r="S2843" s="16">
        <v>12</v>
      </c>
      <c r="T2843" s="17">
        <v>1E-3</v>
      </c>
      <c r="U2843" s="16">
        <v>4</v>
      </c>
      <c r="V2843" s="71">
        <v>0.8</v>
      </c>
      <c r="W2843" s="401" t="str">
        <f>IF(ISNA(MATCH($D2843,'My Squad'!$C$2:$C$16,0)),"","Yes")</f>
        <v/>
      </c>
    </row>
    <row r="2844" spans="1:23" ht="15.75" thickBot="1" x14ac:dyDescent="0.3">
      <c r="A2844" s="577">
        <v>249</v>
      </c>
      <c r="B2844" s="73">
        <v>15</v>
      </c>
      <c r="C2844" s="5" t="s">
        <v>68</v>
      </c>
      <c r="D2844" s="5" t="s">
        <v>279</v>
      </c>
      <c r="E2844" s="70" t="s">
        <v>13</v>
      </c>
      <c r="F2844" s="71">
        <v>4.9000000000000004</v>
      </c>
      <c r="G2844" s="71">
        <v>0.14166666666666666</v>
      </c>
      <c r="H2844" s="71">
        <v>0.113</v>
      </c>
      <c r="I2844" s="71">
        <v>0.14000000000000001</v>
      </c>
      <c r="J2844" s="71">
        <v>0</v>
      </c>
      <c r="K2844" s="71">
        <v>1.3639999999999999</v>
      </c>
      <c r="L2844" s="71">
        <v>3.5999999999999997E-2</v>
      </c>
      <c r="M2844" s="72">
        <v>1.7946666666666666</v>
      </c>
      <c r="N2844" s="23">
        <v>-4.190476190476191E-2</v>
      </c>
      <c r="O2844" s="16">
        <v>73.293333333333337</v>
      </c>
      <c r="P2844" s="15">
        <v>90</v>
      </c>
      <c r="Q2844" s="15">
        <f>IFERROR(Table37[[#This Row],[Total]]/Table37[[#This Row],[Mins]]*Table37[[#This Row],[Adj mins]],0)</f>
        <v>2.2037474986356194</v>
      </c>
      <c r="R2844" s="15">
        <v>6.1</v>
      </c>
      <c r="S2844" s="16">
        <v>78</v>
      </c>
      <c r="T2844" s="17">
        <v>0</v>
      </c>
      <c r="U2844" s="16">
        <v>11</v>
      </c>
      <c r="V2844" s="71">
        <v>1.6</v>
      </c>
      <c r="W2844" s="401" t="str">
        <f>IF(ISNA(MATCH($D2844,'My Squad'!$C$2:$C$16,0)),"","Yes")</f>
        <v/>
      </c>
    </row>
    <row r="2845" spans="1:23" ht="15.75" thickBot="1" x14ac:dyDescent="0.3">
      <c r="A2845" s="577">
        <v>243</v>
      </c>
      <c r="B2845" s="73">
        <v>15</v>
      </c>
      <c r="C2845" s="5" t="s">
        <v>68</v>
      </c>
      <c r="D2845" s="5" t="s">
        <v>140</v>
      </c>
      <c r="E2845" s="70" t="s">
        <v>13</v>
      </c>
      <c r="F2845" s="71">
        <v>4.8</v>
      </c>
      <c r="G2845" s="71">
        <v>0.10833333333333334</v>
      </c>
      <c r="H2845" s="71">
        <v>0.113</v>
      </c>
      <c r="I2845" s="71">
        <v>5.0333333333333334E-2</v>
      </c>
      <c r="J2845" s="71">
        <v>0</v>
      </c>
      <c r="K2845" s="71">
        <v>0.53733333333333333</v>
      </c>
      <c r="L2845" s="71">
        <v>5.8666666666666666E-2</v>
      </c>
      <c r="M2845" s="72">
        <v>0.8676666666666667</v>
      </c>
      <c r="N2845" s="23">
        <v>-0.23590277777777779</v>
      </c>
      <c r="O2845" s="16">
        <v>27.290666666666667</v>
      </c>
      <c r="P2845" s="15">
        <v>90</v>
      </c>
      <c r="Q2845" s="15">
        <f>IFERROR(Table37[[#This Row],[Total]]/Table37[[#This Row],[Mins]]*Table37[[#This Row],[Adj mins]],0)</f>
        <v>2.8614178229431309</v>
      </c>
      <c r="R2845" s="15">
        <v>1.2</v>
      </c>
      <c r="S2845" s="16">
        <v>18</v>
      </c>
      <c r="T2845" s="17">
        <v>0</v>
      </c>
      <c r="U2845" s="16">
        <v>4</v>
      </c>
      <c r="V2845" s="71">
        <v>0.7</v>
      </c>
      <c r="W2845" s="401" t="str">
        <f>IF(ISNA(MATCH($D2845,'My Squad'!$C$2:$C$16,0)),"","Yes")</f>
        <v/>
      </c>
    </row>
    <row r="2846" spans="1:23" ht="15.75" thickBot="1" x14ac:dyDescent="0.3">
      <c r="A2846" s="577">
        <v>19</v>
      </c>
      <c r="B2846" s="73">
        <v>15</v>
      </c>
      <c r="C2846" s="5" t="s">
        <v>68</v>
      </c>
      <c r="D2846" s="5" t="s">
        <v>293</v>
      </c>
      <c r="E2846" s="70" t="s">
        <v>13</v>
      </c>
      <c r="F2846" s="71">
        <v>5.7</v>
      </c>
      <c r="G2846" s="71">
        <v>0.70833333333333337</v>
      </c>
      <c r="H2846" s="71">
        <v>0.219</v>
      </c>
      <c r="I2846" s="71">
        <v>0.12533333333333332</v>
      </c>
      <c r="J2846" s="71">
        <v>0</v>
      </c>
      <c r="K2846" s="71">
        <v>1.343</v>
      </c>
      <c r="L2846" s="71">
        <v>0.25366666666666665</v>
      </c>
      <c r="M2846" s="72">
        <v>2.6493333333333333</v>
      </c>
      <c r="N2846" s="23">
        <v>0.11391812865497075</v>
      </c>
      <c r="O2846" s="16">
        <v>62.519333333333336</v>
      </c>
      <c r="P2846" s="15">
        <v>90</v>
      </c>
      <c r="Q2846" s="15">
        <f>IFERROR(Table37[[#This Row],[Total]]/Table37[[#This Row],[Mins]]*Table37[[#This Row],[Adj mins]],0)</f>
        <v>3.8138602458972692</v>
      </c>
      <c r="R2846" s="15">
        <v>7</v>
      </c>
      <c r="S2846" s="16">
        <v>70</v>
      </c>
      <c r="T2846" s="17">
        <v>0.26200000000000001</v>
      </c>
      <c r="U2846" s="16">
        <v>41</v>
      </c>
      <c r="V2846" s="71">
        <v>4.5999999999999996</v>
      </c>
      <c r="W2846" s="401" t="str">
        <f>IF(ISNA(MATCH($D2846,'My Squad'!$C$2:$C$16,0)),"","Yes")</f>
        <v/>
      </c>
    </row>
    <row r="2847" spans="1:23" ht="15.75" thickBot="1" x14ac:dyDescent="0.3">
      <c r="A2847" s="577">
        <v>10</v>
      </c>
      <c r="B2847" s="73">
        <v>15</v>
      </c>
      <c r="C2847" s="5" t="s">
        <v>68</v>
      </c>
      <c r="D2847" s="5" t="s">
        <v>284</v>
      </c>
      <c r="E2847" s="70" t="s">
        <v>13</v>
      </c>
      <c r="F2847" s="71">
        <v>5</v>
      </c>
      <c r="G2847" s="71">
        <v>0.16833333333333333</v>
      </c>
      <c r="H2847" s="71">
        <v>0.124</v>
      </c>
      <c r="I2847" s="71">
        <v>3.8666666666666669E-2</v>
      </c>
      <c r="J2847" s="71">
        <v>0</v>
      </c>
      <c r="K2847" s="71">
        <v>0.30466666666666664</v>
      </c>
      <c r="L2847" s="71">
        <v>8.2333333333333328E-2</v>
      </c>
      <c r="M2847" s="72">
        <v>0.71799999999999997</v>
      </c>
      <c r="N2847" s="23">
        <v>-0.25640000000000002</v>
      </c>
      <c r="O2847" s="16">
        <v>16.258666666666667</v>
      </c>
      <c r="P2847" s="15">
        <v>90</v>
      </c>
      <c r="Q2847" s="15">
        <f>IFERROR(Table37[[#This Row],[Total]]/Table37[[#This Row],[Mins]]*Table37[[#This Row],[Adj mins]],0)</f>
        <v>3.974495653600131</v>
      </c>
      <c r="R2847" s="15">
        <v>1.4</v>
      </c>
      <c r="S2847" s="16">
        <v>21</v>
      </c>
      <c r="T2847" s="17">
        <v>1E-3</v>
      </c>
      <c r="U2847" s="16">
        <v>15</v>
      </c>
      <c r="V2847" s="71">
        <v>2.1</v>
      </c>
      <c r="W2847" s="401" t="str">
        <f>IF(ISNA(MATCH($D2847,'My Squad'!$C$2:$C$16,0)),"","Yes")</f>
        <v/>
      </c>
    </row>
    <row r="2848" spans="1:23" ht="15.75" thickBot="1" x14ac:dyDescent="0.3">
      <c r="A2848" s="577">
        <v>604</v>
      </c>
      <c r="B2848" s="73">
        <v>15</v>
      </c>
      <c r="C2848" s="5" t="s">
        <v>68</v>
      </c>
      <c r="D2848" s="5" t="s">
        <v>1521</v>
      </c>
      <c r="E2848" s="70" t="s">
        <v>13</v>
      </c>
      <c r="F2848" s="71">
        <v>4.5</v>
      </c>
      <c r="G2848" s="71">
        <v>3.3333333333333335E-3</v>
      </c>
      <c r="H2848" s="71">
        <v>0</v>
      </c>
      <c r="I2848" s="71">
        <v>3.3333333333333332E-4</v>
      </c>
      <c r="J2848" s="71">
        <v>0</v>
      </c>
      <c r="K2848" s="71">
        <v>4.0000000000000001E-3</v>
      </c>
      <c r="L2848" s="71">
        <v>0</v>
      </c>
      <c r="M2848" s="72">
        <v>7.6666666666666662E-3</v>
      </c>
      <c r="N2848" s="23">
        <v>-0.44274074074074071</v>
      </c>
      <c r="O2848" s="16">
        <v>0.24</v>
      </c>
      <c r="P2848" s="15">
        <v>90</v>
      </c>
      <c r="Q2848" s="15">
        <f>IFERROR(Table37[[#This Row],[Total]]/Table37[[#This Row],[Mins]]*Table37[[#This Row],[Adj mins]],0)</f>
        <v>2.875</v>
      </c>
      <c r="R2848" s="15">
        <v>0</v>
      </c>
      <c r="S2848" s="16">
        <v>0</v>
      </c>
      <c r="T2848" s="17">
        <v>1E-3</v>
      </c>
      <c r="U2848" s="16">
        <v>0</v>
      </c>
      <c r="V2848" s="71">
        <v>0</v>
      </c>
      <c r="W2848" s="401" t="str">
        <f>IF(ISNA(MATCH($D2848,'My Squad'!$C$2:$C$16,0)),"","Yes")</f>
        <v/>
      </c>
    </row>
    <row r="2849" spans="1:23" ht="15.75" thickBot="1" x14ac:dyDescent="0.3">
      <c r="A2849" s="577">
        <v>605</v>
      </c>
      <c r="B2849" s="73">
        <v>15</v>
      </c>
      <c r="C2849" s="5" t="s">
        <v>68</v>
      </c>
      <c r="D2849" s="5" t="s">
        <v>1522</v>
      </c>
      <c r="E2849" s="70" t="s">
        <v>13</v>
      </c>
      <c r="F2849" s="71">
        <v>4.5</v>
      </c>
      <c r="G2849" s="71">
        <v>0</v>
      </c>
      <c r="H2849" s="71">
        <v>0</v>
      </c>
      <c r="I2849" s="71">
        <v>0</v>
      </c>
      <c r="J2849" s="71">
        <v>0</v>
      </c>
      <c r="K2849" s="71">
        <v>0</v>
      </c>
      <c r="L2849" s="71">
        <v>0</v>
      </c>
      <c r="M2849" s="72">
        <v>0</v>
      </c>
      <c r="N2849" s="23">
        <v>-0.44444444444444442</v>
      </c>
      <c r="O2849" s="16">
        <v>0</v>
      </c>
      <c r="P2849" s="15">
        <v>90</v>
      </c>
      <c r="Q2849" s="15">
        <f>IFERROR(Table37[[#This Row],[Total]]/Table37[[#This Row],[Mins]]*Table37[[#This Row],[Adj mins]],0)</f>
        <v>0</v>
      </c>
      <c r="R2849" s="15">
        <v>0</v>
      </c>
      <c r="S2849" s="16" t="s">
        <v>374</v>
      </c>
      <c r="T2849" s="17">
        <v>0</v>
      </c>
      <c r="U2849" s="16">
        <v>0</v>
      </c>
      <c r="V2849" s="71">
        <v>0</v>
      </c>
      <c r="W2849" s="401" t="str">
        <f>IF(ISNA(MATCH($D2849,'My Squad'!$C$2:$C$16,0)),"","Yes")</f>
        <v/>
      </c>
    </row>
    <row r="2850" spans="1:23" ht="15.75" thickBot="1" x14ac:dyDescent="0.3">
      <c r="A2850" s="577">
        <v>258</v>
      </c>
      <c r="B2850" s="73">
        <v>15</v>
      </c>
      <c r="C2850" s="5" t="s">
        <v>68</v>
      </c>
      <c r="D2850" s="5" t="s">
        <v>257</v>
      </c>
      <c r="E2850" s="70" t="s">
        <v>15</v>
      </c>
      <c r="F2850" s="71">
        <v>5</v>
      </c>
      <c r="G2850" s="71">
        <v>1.4666666666666666E-2</v>
      </c>
      <c r="H2850" s="71">
        <v>4.0000000000000001E-3</v>
      </c>
      <c r="I2850" s="71">
        <v>0</v>
      </c>
      <c r="J2850" s="71">
        <v>0</v>
      </c>
      <c r="K2850" s="71">
        <v>1.9333333333333331E-2</v>
      </c>
      <c r="L2850" s="71">
        <v>6.3333333333333332E-3</v>
      </c>
      <c r="M2850" s="72">
        <v>4.4333333333333336E-2</v>
      </c>
      <c r="N2850" s="23">
        <v>-0.39113333333333333</v>
      </c>
      <c r="O2850" s="16">
        <v>0.99</v>
      </c>
      <c r="P2850" s="15">
        <v>90</v>
      </c>
      <c r="Q2850" s="15">
        <f>IFERROR(Table37[[#This Row],[Total]]/Table37[[#This Row],[Mins]]*Table37[[#This Row],[Adj mins]],0)</f>
        <v>4.0303030303030303</v>
      </c>
      <c r="R2850" s="15">
        <v>0</v>
      </c>
      <c r="S2850" s="16" t="s">
        <v>374</v>
      </c>
      <c r="T2850" s="17">
        <v>3.0000000000000001E-3</v>
      </c>
      <c r="U2850" s="16">
        <v>0</v>
      </c>
      <c r="V2850" s="71">
        <v>0</v>
      </c>
      <c r="W2850" s="401" t="str">
        <f>IF(ISNA(MATCH($D2850,'My Squad'!$C$2:$C$16,0)),"","Yes")</f>
        <v/>
      </c>
    </row>
    <row r="2851" spans="1:23" ht="15.75" thickBot="1" x14ac:dyDescent="0.3">
      <c r="A2851" s="577">
        <v>252</v>
      </c>
      <c r="B2851" s="73">
        <v>15</v>
      </c>
      <c r="C2851" s="5" t="s">
        <v>68</v>
      </c>
      <c r="D2851" s="5" t="s">
        <v>69</v>
      </c>
      <c r="E2851" s="70" t="s">
        <v>15</v>
      </c>
      <c r="F2851" s="71">
        <v>5.7</v>
      </c>
      <c r="G2851" s="71">
        <v>0.58533333333333337</v>
      </c>
      <c r="H2851" s="71">
        <v>0.22700000000000001</v>
      </c>
      <c r="I2851" s="71">
        <v>0</v>
      </c>
      <c r="J2851" s="71">
        <v>0</v>
      </c>
      <c r="K2851" s="71">
        <v>1.2089999999999999</v>
      </c>
      <c r="L2851" s="71">
        <v>0.22666666666666666</v>
      </c>
      <c r="M2851" s="72">
        <v>2.2480000000000002</v>
      </c>
      <c r="N2851" s="23">
        <v>4.3508771929824601E-2</v>
      </c>
      <c r="O2851" s="16">
        <v>61.484333333333332</v>
      </c>
      <c r="P2851" s="15">
        <v>90</v>
      </c>
      <c r="Q2851" s="15">
        <f>IFERROR(Table37[[#This Row],[Total]]/Table37[[#This Row],[Mins]]*Table37[[#This Row],[Adj mins]],0)</f>
        <v>3.2905943519487355</v>
      </c>
      <c r="R2851" s="15">
        <v>5.8</v>
      </c>
      <c r="S2851" s="16">
        <v>58</v>
      </c>
      <c r="T2851" s="17">
        <v>0.10199999999999999</v>
      </c>
      <c r="U2851" s="16">
        <v>41</v>
      </c>
      <c r="V2851" s="71">
        <v>4.5999999999999996</v>
      </c>
      <c r="W2851" s="401" t="str">
        <f>IF(ISNA(MATCH($D2851,'My Squad'!$C$2:$C$16,0)),"","Yes")</f>
        <v/>
      </c>
    </row>
    <row r="2852" spans="1:23" ht="15.75" thickBot="1" x14ac:dyDescent="0.3">
      <c r="A2852" s="577">
        <v>251</v>
      </c>
      <c r="B2852" s="73">
        <v>15</v>
      </c>
      <c r="C2852" s="5" t="s">
        <v>68</v>
      </c>
      <c r="D2852" s="5" t="s">
        <v>270</v>
      </c>
      <c r="E2852" s="70" t="s">
        <v>15</v>
      </c>
      <c r="F2852" s="71">
        <v>5.7</v>
      </c>
      <c r="G2852" s="71">
        <v>0.40666666666666668</v>
      </c>
      <c r="H2852" s="71">
        <v>0.06</v>
      </c>
      <c r="I2852" s="71">
        <v>0</v>
      </c>
      <c r="J2852" s="71">
        <v>0</v>
      </c>
      <c r="K2852" s="71">
        <v>0.58066666666666666</v>
      </c>
      <c r="L2852" s="71">
        <v>0.14799999999999999</v>
      </c>
      <c r="M2852" s="72">
        <v>1.1953333333333334</v>
      </c>
      <c r="N2852" s="23">
        <v>-0.14116959064327483</v>
      </c>
      <c r="O2852" s="16">
        <v>26.978999999999999</v>
      </c>
      <c r="P2852" s="15">
        <v>90</v>
      </c>
      <c r="Q2852" s="15">
        <f>IFERROR(Table37[[#This Row],[Total]]/Table37[[#This Row],[Mins]]*Table37[[#This Row],[Adj mins]],0)</f>
        <v>3.9875458690092298</v>
      </c>
      <c r="R2852" s="15">
        <v>3.2</v>
      </c>
      <c r="S2852" s="16">
        <v>37</v>
      </c>
      <c r="T2852" s="17">
        <v>2.3E-2</v>
      </c>
      <c r="U2852" s="16">
        <v>19</v>
      </c>
      <c r="V2852" s="71">
        <v>2.4</v>
      </c>
      <c r="W2852" s="401" t="str">
        <f>IF(ISNA(MATCH($D2852,'My Squad'!$C$2:$C$16,0)),"","Yes")</f>
        <v/>
      </c>
    </row>
    <row r="2853" spans="1:23" ht="15.75" thickBot="1" x14ac:dyDescent="0.3">
      <c r="A2853" s="577">
        <v>283</v>
      </c>
      <c r="B2853" s="73">
        <v>15</v>
      </c>
      <c r="C2853" s="5" t="s">
        <v>600</v>
      </c>
      <c r="D2853" s="5" t="s">
        <v>616</v>
      </c>
      <c r="E2853" s="70" t="s">
        <v>16</v>
      </c>
      <c r="F2853" s="71">
        <v>4.4000000000000004</v>
      </c>
      <c r="G2853" s="71">
        <v>0</v>
      </c>
      <c r="H2853" s="71">
        <v>0</v>
      </c>
      <c r="I2853" s="71">
        <v>4.6666666666666662E-3</v>
      </c>
      <c r="J2853" s="71">
        <v>4.3333333333333335E-2</v>
      </c>
      <c r="K2853" s="71">
        <v>9.1666666666666674E-2</v>
      </c>
      <c r="L2853" s="71">
        <v>1.1333333333333334E-2</v>
      </c>
      <c r="M2853" s="72">
        <v>0.151</v>
      </c>
      <c r="N2853" s="23">
        <v>-0.42022727272727267</v>
      </c>
      <c r="O2853" s="16">
        <v>4.0220000000000002</v>
      </c>
      <c r="P2853" s="15">
        <v>90</v>
      </c>
      <c r="Q2853" s="15">
        <f>IFERROR(Table37[[#This Row],[Total]]/Table37[[#This Row],[Mins]]*Table37[[#This Row],[Adj mins]],0)</f>
        <v>3.3789159622078566</v>
      </c>
      <c r="R2853" s="15">
        <v>1</v>
      </c>
      <c r="S2853" s="16">
        <v>90</v>
      </c>
      <c r="T2853" s="17">
        <v>2E-3</v>
      </c>
      <c r="U2853" s="16">
        <v>2</v>
      </c>
      <c r="V2853" s="71">
        <v>2</v>
      </c>
      <c r="W2853" s="401" t="str">
        <f>IF(ISNA(MATCH($D2853,'My Squad'!$C$2:$C$16,0)),"","Yes")</f>
        <v/>
      </c>
    </row>
    <row r="2854" spans="1:23" ht="15.75" thickBot="1" x14ac:dyDescent="0.3">
      <c r="A2854" s="577">
        <v>568</v>
      </c>
      <c r="B2854" s="73">
        <v>15</v>
      </c>
      <c r="C2854" s="5" t="s">
        <v>600</v>
      </c>
      <c r="D2854" s="5" t="s">
        <v>1062</v>
      </c>
      <c r="E2854" s="70" t="s">
        <v>16</v>
      </c>
      <c r="F2854" s="71">
        <v>4.4000000000000004</v>
      </c>
      <c r="G2854" s="71">
        <v>0</v>
      </c>
      <c r="H2854" s="71">
        <v>2.3E-2</v>
      </c>
      <c r="I2854" s="71">
        <v>0.20199999999999996</v>
      </c>
      <c r="J2854" s="71">
        <v>0.998</v>
      </c>
      <c r="K2854" s="71">
        <v>1.9646666666666666</v>
      </c>
      <c r="L2854" s="71">
        <v>0.28166666666666668</v>
      </c>
      <c r="M2854" s="72">
        <v>3.4693333333333332</v>
      </c>
      <c r="N2854" s="23">
        <v>0.33393939393939387</v>
      </c>
      <c r="O2854" s="16">
        <v>85.77</v>
      </c>
      <c r="P2854" s="15">
        <v>90</v>
      </c>
      <c r="Q2854" s="15">
        <f>IFERROR(Table37[[#This Row],[Total]]/Table37[[#This Row],[Mins]]*Table37[[#This Row],[Adj mins]],0)</f>
        <v>3.640433718083246</v>
      </c>
      <c r="R2854" s="15">
        <v>8</v>
      </c>
      <c r="S2854" s="16">
        <v>90</v>
      </c>
      <c r="T2854" s="17">
        <v>1.2E-2</v>
      </c>
      <c r="U2854" s="16">
        <v>24</v>
      </c>
      <c r="V2854" s="71">
        <v>3</v>
      </c>
      <c r="W2854" s="401" t="str">
        <f>IF(ISNA(MATCH($D2854,'My Squad'!$C$2:$C$16,0)),"","Yes")</f>
        <v/>
      </c>
    </row>
    <row r="2855" spans="1:23" ht="15.75" thickBot="1" x14ac:dyDescent="0.3">
      <c r="A2855" s="577">
        <v>280</v>
      </c>
      <c r="B2855" s="73">
        <v>15</v>
      </c>
      <c r="C2855" s="5" t="s">
        <v>600</v>
      </c>
      <c r="D2855" s="5" t="s">
        <v>617</v>
      </c>
      <c r="E2855" s="70" t="s">
        <v>16</v>
      </c>
      <c r="F2855" s="71">
        <v>4</v>
      </c>
      <c r="G2855" s="71">
        <v>0</v>
      </c>
      <c r="H2855" s="71">
        <v>0</v>
      </c>
      <c r="I2855" s="71">
        <v>1.3333333333333333E-3</v>
      </c>
      <c r="J2855" s="71">
        <v>2E-3</v>
      </c>
      <c r="K2855" s="71">
        <v>4.0000000000000001E-3</v>
      </c>
      <c r="L2855" s="71">
        <v>1.6666666666666668E-3</v>
      </c>
      <c r="M2855" s="72">
        <v>8.9999999999999993E-3</v>
      </c>
      <c r="N2855" s="23">
        <v>-0.49775000000000003</v>
      </c>
      <c r="O2855" s="16">
        <v>0.18</v>
      </c>
      <c r="P2855" s="15">
        <v>90</v>
      </c>
      <c r="Q2855" s="15">
        <f>IFERROR(Table37[[#This Row],[Total]]/Table37[[#This Row],[Mins]]*Table37[[#This Row],[Adj mins]],0)</f>
        <v>4.5</v>
      </c>
      <c r="R2855" s="15">
        <v>0</v>
      </c>
      <c r="S2855" s="16">
        <v>0</v>
      </c>
      <c r="T2855" s="17">
        <v>6.9999999999999993E-3</v>
      </c>
      <c r="U2855" s="16">
        <v>0</v>
      </c>
      <c r="V2855" s="71">
        <v>0</v>
      </c>
      <c r="W2855" s="401" t="str">
        <f>IF(ISNA(MATCH($D2855,'My Squad'!$C$2:$C$16,0)),"","Yes")</f>
        <v/>
      </c>
    </row>
    <row r="2856" spans="1:23" ht="15.75" thickBot="1" x14ac:dyDescent="0.3">
      <c r="A2856" s="577">
        <v>267</v>
      </c>
      <c r="B2856" s="73">
        <v>15</v>
      </c>
      <c r="C2856" s="5" t="s">
        <v>600</v>
      </c>
      <c r="D2856" s="5" t="s">
        <v>618</v>
      </c>
      <c r="E2856" s="70" t="s">
        <v>14</v>
      </c>
      <c r="F2856" s="71">
        <v>4.5</v>
      </c>
      <c r="G2856" s="71">
        <v>0.36</v>
      </c>
      <c r="H2856" s="71">
        <v>0.70499999999999996</v>
      </c>
      <c r="I2856" s="71">
        <v>0.18966666666666676</v>
      </c>
      <c r="J2856" s="71">
        <v>0</v>
      </c>
      <c r="K2856" s="71">
        <v>1.667</v>
      </c>
      <c r="L2856" s="71">
        <v>0.39633333333333332</v>
      </c>
      <c r="M2856" s="72">
        <v>3.3180000000000001</v>
      </c>
      <c r="N2856" s="23">
        <v>0.29288888888888892</v>
      </c>
      <c r="O2856" s="16">
        <v>80.656666666666666</v>
      </c>
      <c r="P2856" s="15">
        <v>90</v>
      </c>
      <c r="Q2856" s="15">
        <f>IFERROR(Table37[[#This Row],[Total]]/Table37[[#This Row],[Mins]]*Table37[[#This Row],[Adj mins]],0)</f>
        <v>3.7023597966690085</v>
      </c>
      <c r="R2856" s="15">
        <v>9</v>
      </c>
      <c r="S2856" s="16">
        <v>90</v>
      </c>
      <c r="T2856" s="17">
        <v>2.2000000000000002E-2</v>
      </c>
      <c r="U2856" s="16">
        <v>21</v>
      </c>
      <c r="V2856" s="71">
        <v>2.2999999999999998</v>
      </c>
      <c r="W2856" s="401" t="str">
        <f>IF(ISNA(MATCH($D2856,'My Squad'!$C$2:$C$16,0)),"","Yes")</f>
        <v/>
      </c>
    </row>
    <row r="2857" spans="1:23" ht="15.75" thickBot="1" x14ac:dyDescent="0.3">
      <c r="A2857" s="577">
        <v>263</v>
      </c>
      <c r="B2857" s="73">
        <v>15</v>
      </c>
      <c r="C2857" s="5" t="s">
        <v>600</v>
      </c>
      <c r="D2857" s="5" t="s">
        <v>619</v>
      </c>
      <c r="E2857" s="70" t="s">
        <v>14</v>
      </c>
      <c r="F2857" s="71">
        <v>3.9</v>
      </c>
      <c r="G2857" s="71">
        <v>2.1999999999999999E-2</v>
      </c>
      <c r="H2857" s="71">
        <v>2.5000000000000001E-2</v>
      </c>
      <c r="I2857" s="71">
        <v>1.3999999999999999E-2</v>
      </c>
      <c r="J2857" s="71">
        <v>0</v>
      </c>
      <c r="K2857" s="71">
        <v>0.16999999999999998</v>
      </c>
      <c r="L2857" s="71">
        <v>1.6E-2</v>
      </c>
      <c r="M2857" s="72">
        <v>0.247</v>
      </c>
      <c r="N2857" s="23">
        <v>-0.44948717948717953</v>
      </c>
      <c r="O2857" s="16">
        <v>8.5406666666666666</v>
      </c>
      <c r="P2857" s="15">
        <v>90</v>
      </c>
      <c r="Q2857" s="15">
        <f>IFERROR(Table37[[#This Row],[Total]]/Table37[[#This Row],[Mins]]*Table37[[#This Row],[Adj mins]],0)</f>
        <v>2.602841308250722</v>
      </c>
      <c r="R2857" s="15">
        <v>2</v>
      </c>
      <c r="S2857" s="16">
        <v>90</v>
      </c>
      <c r="T2857" s="17">
        <v>1.3000000000000001E-2</v>
      </c>
      <c r="U2857" s="16">
        <v>1</v>
      </c>
      <c r="V2857" s="71">
        <v>0.5</v>
      </c>
      <c r="W2857" s="401" t="str">
        <f>IF(ISNA(MATCH($D2857,'My Squad'!$C$2:$C$16,0)),"","Yes")</f>
        <v/>
      </c>
    </row>
    <row r="2858" spans="1:23" ht="15.75" thickBot="1" x14ac:dyDescent="0.3">
      <c r="A2858" s="577">
        <v>266</v>
      </c>
      <c r="B2858" s="73">
        <v>15</v>
      </c>
      <c r="C2858" s="5" t="s">
        <v>600</v>
      </c>
      <c r="D2858" s="5" t="s">
        <v>620</v>
      </c>
      <c r="E2858" s="70" t="s">
        <v>14</v>
      </c>
      <c r="F2858" s="71">
        <v>4</v>
      </c>
      <c r="G2858" s="71">
        <v>0.01</v>
      </c>
      <c r="H2858" s="71">
        <v>8.0000000000000002E-3</v>
      </c>
      <c r="I2858" s="71">
        <v>-2.6666666666666661E-3</v>
      </c>
      <c r="J2858" s="71">
        <v>0</v>
      </c>
      <c r="K2858" s="71">
        <v>3.6999999999999998E-2</v>
      </c>
      <c r="L2858" s="71">
        <v>4.0000000000000001E-3</v>
      </c>
      <c r="M2858" s="72">
        <v>5.6333333333333332E-2</v>
      </c>
      <c r="N2858" s="23">
        <v>-0.48591666666666666</v>
      </c>
      <c r="O2858" s="16">
        <v>1.83</v>
      </c>
      <c r="P2858" s="15">
        <v>90</v>
      </c>
      <c r="Q2858" s="15">
        <f>IFERROR(Table37[[#This Row],[Total]]/Table37[[#This Row],[Mins]]*Table37[[#This Row],[Adj mins]],0)</f>
        <v>2.7704918032786883</v>
      </c>
      <c r="R2858" s="15">
        <v>1.1000000000000001</v>
      </c>
      <c r="S2858" s="16">
        <v>48</v>
      </c>
      <c r="T2858" s="17">
        <v>0</v>
      </c>
      <c r="U2858" s="16">
        <v>-4</v>
      </c>
      <c r="V2858" s="71">
        <v>-2</v>
      </c>
      <c r="W2858" s="401" t="str">
        <f>IF(ISNA(MATCH($D2858,'My Squad'!$C$2:$C$16,0)),"","Yes")</f>
        <v/>
      </c>
    </row>
    <row r="2859" spans="1:23" ht="15.75" thickBot="1" x14ac:dyDescent="0.3">
      <c r="A2859" s="577">
        <v>270</v>
      </c>
      <c r="B2859" s="73">
        <v>15</v>
      </c>
      <c r="C2859" s="5" t="s">
        <v>600</v>
      </c>
      <c r="D2859" s="5" t="s">
        <v>621</v>
      </c>
      <c r="E2859" s="70" t="s">
        <v>14</v>
      </c>
      <c r="F2859" s="71">
        <v>4.0999999999999996</v>
      </c>
      <c r="G2859" s="71">
        <v>0.4</v>
      </c>
      <c r="H2859" s="71">
        <v>2.3E-2</v>
      </c>
      <c r="I2859" s="71">
        <v>0.19999999999999996</v>
      </c>
      <c r="J2859" s="71">
        <v>0</v>
      </c>
      <c r="K2859" s="71">
        <v>1.7323333333333333</v>
      </c>
      <c r="L2859" s="71">
        <v>0.23466666666666666</v>
      </c>
      <c r="M2859" s="72">
        <v>2.59</v>
      </c>
      <c r="N2859" s="23">
        <v>0.14390243902439023</v>
      </c>
      <c r="O2859" s="16">
        <v>85.385000000000005</v>
      </c>
      <c r="P2859" s="15">
        <v>90</v>
      </c>
      <c r="Q2859" s="15">
        <f>IFERROR(Table37[[#This Row],[Total]]/Table37[[#This Row],[Mins]]*Table37[[#This Row],[Adj mins]],0)</f>
        <v>2.7299877027580952</v>
      </c>
      <c r="R2859" s="15">
        <v>7</v>
      </c>
      <c r="S2859" s="16">
        <v>90</v>
      </c>
      <c r="T2859" s="17">
        <v>4.8000000000000001E-2</v>
      </c>
      <c r="U2859" s="16">
        <v>11</v>
      </c>
      <c r="V2859" s="71">
        <v>1.6</v>
      </c>
      <c r="W2859" s="401" t="str">
        <f>IF(ISNA(MATCH($D2859,'My Squad'!$C$2:$C$16,0)),"","Yes")</f>
        <v/>
      </c>
    </row>
    <row r="2860" spans="1:23" ht="15.75" thickBot="1" x14ac:dyDescent="0.3">
      <c r="A2860" s="577">
        <v>282</v>
      </c>
      <c r="B2860" s="73">
        <v>15</v>
      </c>
      <c r="C2860" s="5" t="s">
        <v>600</v>
      </c>
      <c r="D2860" s="5" t="s">
        <v>622</v>
      </c>
      <c r="E2860" s="70" t="s">
        <v>14</v>
      </c>
      <c r="F2860" s="71">
        <v>4</v>
      </c>
      <c r="G2860" s="71">
        <v>0.19800000000000001</v>
      </c>
      <c r="H2860" s="71">
        <v>0.10299999999999999</v>
      </c>
      <c r="I2860" s="71">
        <v>0.19566666666666677</v>
      </c>
      <c r="J2860" s="71">
        <v>0</v>
      </c>
      <c r="K2860" s="71">
        <v>1.5916666666666666</v>
      </c>
      <c r="L2860" s="71">
        <v>0.12966666666666668</v>
      </c>
      <c r="M2860" s="72">
        <v>2.218</v>
      </c>
      <c r="N2860" s="23">
        <v>5.4499999999999993E-2</v>
      </c>
      <c r="O2860" s="16">
        <v>80.540000000000006</v>
      </c>
      <c r="P2860" s="15">
        <v>90</v>
      </c>
      <c r="Q2860" s="15">
        <f>IFERROR(Table37[[#This Row],[Total]]/Table37[[#This Row],[Mins]]*Table37[[#This Row],[Adj mins]],0)</f>
        <v>2.4785199900670469</v>
      </c>
      <c r="R2860" s="15">
        <v>5.7</v>
      </c>
      <c r="S2860" s="16">
        <v>85</v>
      </c>
      <c r="T2860" s="17">
        <v>2.7000000000000003E-2</v>
      </c>
      <c r="U2860" s="16">
        <v>11</v>
      </c>
      <c r="V2860" s="71">
        <v>1.8</v>
      </c>
      <c r="W2860" s="401" t="str">
        <f>IF(ISNA(MATCH($D2860,'My Squad'!$C$2:$C$16,0)),"","Yes")</f>
        <v/>
      </c>
    </row>
    <row r="2861" spans="1:23" ht="15.75" thickBot="1" x14ac:dyDescent="0.3">
      <c r="A2861" s="577">
        <v>284</v>
      </c>
      <c r="B2861" s="73">
        <v>15</v>
      </c>
      <c r="C2861" s="5" t="s">
        <v>600</v>
      </c>
      <c r="D2861" s="5" t="s">
        <v>623</v>
      </c>
      <c r="E2861" s="70" t="s">
        <v>14</v>
      </c>
      <c r="F2861" s="71">
        <v>4</v>
      </c>
      <c r="G2861" s="71">
        <v>0.25600000000000001</v>
      </c>
      <c r="H2861" s="71">
        <v>0.221</v>
      </c>
      <c r="I2861" s="71">
        <v>0.19466666666666665</v>
      </c>
      <c r="J2861" s="71">
        <v>0</v>
      </c>
      <c r="K2861" s="71">
        <v>1.6506666666666667</v>
      </c>
      <c r="L2861" s="71">
        <v>0.18166666666666667</v>
      </c>
      <c r="M2861" s="72">
        <v>2.504</v>
      </c>
      <c r="N2861" s="23">
        <v>0.126</v>
      </c>
      <c r="O2861" s="16">
        <v>84.013666666666666</v>
      </c>
      <c r="P2861" s="15">
        <v>90</v>
      </c>
      <c r="Q2861" s="15">
        <f>IFERROR(Table37[[#This Row],[Total]]/Table37[[#This Row],[Mins]]*Table37[[#This Row],[Adj mins]],0)</f>
        <v>2.6824207172642547</v>
      </c>
      <c r="R2861" s="15">
        <v>4.2</v>
      </c>
      <c r="S2861" s="16">
        <v>76</v>
      </c>
      <c r="T2861" s="17">
        <v>1.8000000000000002E-2</v>
      </c>
      <c r="U2861" s="16">
        <v>4</v>
      </c>
      <c r="V2861" s="71">
        <v>0.8</v>
      </c>
      <c r="W2861" s="401" t="str">
        <f>IF(ISNA(MATCH($D2861,'My Squad'!$C$2:$C$16,0)),"","Yes")</f>
        <v/>
      </c>
    </row>
    <row r="2862" spans="1:23" ht="15.75" thickBot="1" x14ac:dyDescent="0.3">
      <c r="A2862" s="577">
        <v>275</v>
      </c>
      <c r="B2862" s="73">
        <v>15</v>
      </c>
      <c r="C2862" s="5" t="s">
        <v>600</v>
      </c>
      <c r="D2862" s="5" t="s">
        <v>365</v>
      </c>
      <c r="E2862" s="70" t="s">
        <v>14</v>
      </c>
      <c r="F2862" s="71">
        <v>4</v>
      </c>
      <c r="G2862" s="71">
        <v>1.4E-2</v>
      </c>
      <c r="H2862" s="71">
        <v>2.3E-2</v>
      </c>
      <c r="I2862" s="71">
        <v>1.9000000000000003E-2</v>
      </c>
      <c r="J2862" s="71">
        <v>0</v>
      </c>
      <c r="K2862" s="71">
        <v>0.27266666666666661</v>
      </c>
      <c r="L2862" s="71">
        <v>1.2E-2</v>
      </c>
      <c r="M2862" s="72">
        <v>0.34066666666666667</v>
      </c>
      <c r="N2862" s="23">
        <v>-0.41483333333333333</v>
      </c>
      <c r="O2862" s="16">
        <v>12.69</v>
      </c>
      <c r="P2862" s="15">
        <v>90</v>
      </c>
      <c r="Q2862" s="15">
        <f>IFERROR(Table37[[#This Row],[Total]]/Table37[[#This Row],[Mins]]*Table37[[#This Row],[Adj mins]],0)</f>
        <v>2.4160756501182035</v>
      </c>
      <c r="R2862" s="15">
        <v>2.5</v>
      </c>
      <c r="S2862" s="16">
        <v>56</v>
      </c>
      <c r="T2862" s="17">
        <v>2.4E-2</v>
      </c>
      <c r="U2862" s="16">
        <v>4</v>
      </c>
      <c r="V2862" s="71">
        <v>1</v>
      </c>
      <c r="W2862" s="401" t="str">
        <f>IF(ISNA(MATCH($D2862,'My Squad'!$C$2:$C$16,0)),"","Yes")</f>
        <v/>
      </c>
    </row>
    <row r="2863" spans="1:23" ht="15.75" thickBot="1" x14ac:dyDescent="0.3">
      <c r="A2863" s="577">
        <v>583</v>
      </c>
      <c r="B2863" s="73">
        <v>15</v>
      </c>
      <c r="C2863" s="5" t="s">
        <v>600</v>
      </c>
      <c r="D2863" s="5" t="s">
        <v>1063</v>
      </c>
      <c r="E2863" s="70" t="s">
        <v>14</v>
      </c>
      <c r="F2863" s="71">
        <v>4</v>
      </c>
      <c r="G2863" s="71">
        <v>0.02</v>
      </c>
      <c r="H2863" s="71">
        <v>1.9E-2</v>
      </c>
      <c r="I2863" s="71">
        <v>1.0999999999999996E-2</v>
      </c>
      <c r="J2863" s="71">
        <v>0</v>
      </c>
      <c r="K2863" s="71">
        <v>0.1</v>
      </c>
      <c r="L2863" s="71">
        <v>1.7333333333333333E-2</v>
      </c>
      <c r="M2863" s="72">
        <v>0.16733333333333333</v>
      </c>
      <c r="N2863" s="23">
        <v>-0.45816666666666667</v>
      </c>
      <c r="O2863" s="16">
        <v>4.95</v>
      </c>
      <c r="P2863" s="15">
        <v>90</v>
      </c>
      <c r="Q2863" s="15">
        <f>IFERROR(Table37[[#This Row],[Total]]/Table37[[#This Row],[Mins]]*Table37[[#This Row],[Adj mins]],0)</f>
        <v>3.042424242424242</v>
      </c>
      <c r="R2863" s="15">
        <v>0</v>
      </c>
      <c r="S2863" s="16">
        <v>1</v>
      </c>
      <c r="T2863" s="17">
        <v>4.0000000000000001E-3</v>
      </c>
      <c r="U2863" s="16">
        <v>1</v>
      </c>
      <c r="V2863" s="71">
        <v>1</v>
      </c>
      <c r="W2863" s="401" t="str">
        <f>IF(ISNA(MATCH($D2863,'My Squad'!$C$2:$C$16,0)),"","Yes")</f>
        <v/>
      </c>
    </row>
    <row r="2864" spans="1:23" ht="15.75" thickBot="1" x14ac:dyDescent="0.3">
      <c r="A2864" s="577">
        <v>359</v>
      </c>
      <c r="B2864" s="73">
        <v>15</v>
      </c>
      <c r="C2864" s="5" t="s">
        <v>600</v>
      </c>
      <c r="D2864" s="5" t="s">
        <v>1066</v>
      </c>
      <c r="E2864" s="70" t="s">
        <v>13</v>
      </c>
      <c r="F2864" s="71">
        <v>4.9000000000000004</v>
      </c>
      <c r="G2864" s="71">
        <v>0.23499999999999999</v>
      </c>
      <c r="H2864" s="71">
        <v>0.14699999999999999</v>
      </c>
      <c r="I2864" s="71">
        <v>0.161</v>
      </c>
      <c r="J2864" s="71">
        <v>0</v>
      </c>
      <c r="K2864" s="71">
        <v>1.3633333333333333</v>
      </c>
      <c r="L2864" s="71">
        <v>7.3999999999999996E-2</v>
      </c>
      <c r="M2864" s="72">
        <v>1.9803333333333333</v>
      </c>
      <c r="N2864" s="23">
        <v>-4.0136054421768819E-3</v>
      </c>
      <c r="O2864" s="16">
        <v>72.643000000000001</v>
      </c>
      <c r="P2864" s="15">
        <v>90</v>
      </c>
      <c r="Q2864" s="15">
        <f>IFERROR(Table37[[#This Row],[Total]]/Table37[[#This Row],[Mins]]*Table37[[#This Row],[Adj mins]],0)</f>
        <v>2.4535054994975427</v>
      </c>
      <c r="R2864" s="15">
        <v>5.0999999999999996</v>
      </c>
      <c r="S2864" s="16">
        <v>77</v>
      </c>
      <c r="T2864" s="17">
        <v>1E-3</v>
      </c>
      <c r="U2864" s="16">
        <v>12</v>
      </c>
      <c r="V2864" s="71">
        <v>2</v>
      </c>
      <c r="W2864" s="401" t="str">
        <f>IF(ISNA(MATCH($D2864,'My Squad'!$C$2:$C$16,0)),"","Yes")</f>
        <v/>
      </c>
    </row>
    <row r="2865" spans="1:23" ht="15.75" thickBot="1" x14ac:dyDescent="0.3">
      <c r="A2865" s="577">
        <v>265</v>
      </c>
      <c r="B2865" s="73">
        <v>15</v>
      </c>
      <c r="C2865" s="5" t="s">
        <v>600</v>
      </c>
      <c r="D2865" s="5" t="s">
        <v>624</v>
      </c>
      <c r="E2865" s="70" t="s">
        <v>13</v>
      </c>
      <c r="F2865" s="71">
        <v>5.2</v>
      </c>
      <c r="G2865" s="71">
        <v>0.08</v>
      </c>
      <c r="H2865" s="71">
        <v>4.2000000000000003E-2</v>
      </c>
      <c r="I2865" s="71">
        <v>1.6666666666666666E-2</v>
      </c>
      <c r="J2865" s="71">
        <v>0</v>
      </c>
      <c r="K2865" s="71">
        <v>0.17066666666666669</v>
      </c>
      <c r="L2865" s="71">
        <v>2.3E-2</v>
      </c>
      <c r="M2865" s="72">
        <v>0.33233333333333331</v>
      </c>
      <c r="N2865" s="23">
        <v>-0.3207051282051282</v>
      </c>
      <c r="O2865" s="16">
        <v>8.49</v>
      </c>
      <c r="P2865" s="15">
        <v>90</v>
      </c>
      <c r="Q2865" s="15">
        <f>IFERROR(Table37[[#This Row],[Total]]/Table37[[#This Row],[Mins]]*Table37[[#This Row],[Adj mins]],0)</f>
        <v>3.5229681978798584</v>
      </c>
      <c r="R2865" s="15">
        <v>2.2000000000000002</v>
      </c>
      <c r="S2865" s="16">
        <v>25</v>
      </c>
      <c r="T2865" s="17">
        <v>1E-3</v>
      </c>
      <c r="U2865" s="16">
        <v>13</v>
      </c>
      <c r="V2865" s="71">
        <v>1.6</v>
      </c>
      <c r="W2865" s="401" t="str">
        <f>IF(ISNA(MATCH($D2865,'My Squad'!$C$2:$C$16,0)),"","Yes")</f>
        <v/>
      </c>
    </row>
    <row r="2866" spans="1:23" ht="15.75" thickBot="1" x14ac:dyDescent="0.3">
      <c r="A2866" s="577">
        <v>274</v>
      </c>
      <c r="B2866" s="73">
        <v>15</v>
      </c>
      <c r="C2866" s="5" t="s">
        <v>600</v>
      </c>
      <c r="D2866" s="5" t="s">
        <v>1523</v>
      </c>
      <c r="E2866" s="70" t="s">
        <v>13</v>
      </c>
      <c r="F2866" s="71">
        <v>5.3</v>
      </c>
      <c r="G2866" s="71">
        <v>0.37666666666666665</v>
      </c>
      <c r="H2866" s="71">
        <v>0.26200000000000001</v>
      </c>
      <c r="I2866" s="71">
        <v>0.17599999999999999</v>
      </c>
      <c r="J2866" s="71">
        <v>0</v>
      </c>
      <c r="K2866" s="71">
        <v>1.444</v>
      </c>
      <c r="L2866" s="71">
        <v>6.0999999999999999E-2</v>
      </c>
      <c r="M2866" s="72">
        <v>2.3196666666666665</v>
      </c>
      <c r="N2866" s="23">
        <v>6.0314465408805008E-2</v>
      </c>
      <c r="O2866" s="16">
        <v>79.234999999999999</v>
      </c>
      <c r="P2866" s="15">
        <v>90</v>
      </c>
      <c r="Q2866" s="15">
        <f>IFERROR(Table37[[#This Row],[Total]]/Table37[[#This Row],[Mins]]*Table37[[#This Row],[Adj mins]],0)</f>
        <v>2.6348204707515617</v>
      </c>
      <c r="R2866" s="15">
        <v>7.8</v>
      </c>
      <c r="S2866" s="16">
        <v>88</v>
      </c>
      <c r="T2866" s="17">
        <v>3.0000000000000001E-3</v>
      </c>
      <c r="U2866" s="16">
        <v>18</v>
      </c>
      <c r="V2866" s="71">
        <v>2.2000000000000002</v>
      </c>
      <c r="W2866" s="401" t="str">
        <f>IF(ISNA(MATCH($D2866,'My Squad'!$C$2:$C$16,0)),"","Yes")</f>
        <v/>
      </c>
    </row>
    <row r="2867" spans="1:23" ht="15.75" thickBot="1" x14ac:dyDescent="0.3">
      <c r="A2867" s="577">
        <v>262</v>
      </c>
      <c r="B2867" s="73">
        <v>15</v>
      </c>
      <c r="C2867" s="5" t="s">
        <v>600</v>
      </c>
      <c r="D2867" s="5" t="s">
        <v>625</v>
      </c>
      <c r="E2867" s="70" t="s">
        <v>13</v>
      </c>
      <c r="F2867" s="71">
        <v>4.9000000000000004</v>
      </c>
      <c r="G2867" s="71">
        <v>0</v>
      </c>
      <c r="H2867" s="71">
        <v>1E-3</v>
      </c>
      <c r="I2867" s="71">
        <v>6.6666666666666664E-4</v>
      </c>
      <c r="J2867" s="71">
        <v>0</v>
      </c>
      <c r="K2867" s="71">
        <v>5.3333333333333332E-3</v>
      </c>
      <c r="L2867" s="71">
        <v>0</v>
      </c>
      <c r="M2867" s="72">
        <v>7.0000000000000001E-3</v>
      </c>
      <c r="N2867" s="23">
        <v>-0.40673469387755101</v>
      </c>
      <c r="O2867" s="16">
        <v>0.33</v>
      </c>
      <c r="P2867" s="15">
        <v>90</v>
      </c>
      <c r="Q2867" s="15">
        <f>IFERROR(Table37[[#This Row],[Total]]/Table37[[#This Row],[Mins]]*Table37[[#This Row],[Adj mins]],0)</f>
        <v>1.9090909090909089</v>
      </c>
      <c r="R2867" s="15">
        <v>0</v>
      </c>
      <c r="S2867" s="16">
        <v>0</v>
      </c>
      <c r="T2867" s="17">
        <v>0</v>
      </c>
      <c r="U2867" s="16">
        <v>0</v>
      </c>
      <c r="V2867" s="71">
        <v>0</v>
      </c>
      <c r="W2867" s="401" t="str">
        <f>IF(ISNA(MATCH($D2867,'My Squad'!$C$2:$C$16,0)),"","Yes")</f>
        <v/>
      </c>
    </row>
    <row r="2868" spans="1:23" ht="15.75" thickBot="1" x14ac:dyDescent="0.3">
      <c r="A2868" s="577">
        <v>264</v>
      </c>
      <c r="B2868" s="73">
        <v>15</v>
      </c>
      <c r="C2868" s="5" t="s">
        <v>600</v>
      </c>
      <c r="D2868" s="5" t="s">
        <v>626</v>
      </c>
      <c r="E2868" s="70" t="s">
        <v>13</v>
      </c>
      <c r="F2868" s="71">
        <v>4.9000000000000004</v>
      </c>
      <c r="G2868" s="71">
        <v>0.86499999999999999</v>
      </c>
      <c r="H2868" s="71">
        <v>0.42899999999999999</v>
      </c>
      <c r="I2868" s="71">
        <v>0.19400000000000001</v>
      </c>
      <c r="J2868" s="71">
        <v>0</v>
      </c>
      <c r="K2868" s="71">
        <v>1.7429999999999999</v>
      </c>
      <c r="L2868" s="71">
        <v>0.30266666666666664</v>
      </c>
      <c r="M2868" s="72">
        <v>3.5336666666666665</v>
      </c>
      <c r="N2868" s="23">
        <v>0.31299319727891151</v>
      </c>
      <c r="O2868" s="16">
        <v>87.74966666666667</v>
      </c>
      <c r="P2868" s="15">
        <v>90</v>
      </c>
      <c r="Q2868" s="15">
        <f>IFERROR(Table37[[#This Row],[Total]]/Table37[[#This Row],[Mins]]*Table37[[#This Row],[Adj mins]],0)</f>
        <v>3.6242872717465211</v>
      </c>
      <c r="R2868" s="15">
        <v>4.4000000000000004</v>
      </c>
      <c r="S2868" s="16">
        <v>57</v>
      </c>
      <c r="T2868" s="17">
        <v>0</v>
      </c>
      <c r="U2868" s="16">
        <v>9</v>
      </c>
      <c r="V2868" s="71">
        <v>1.3</v>
      </c>
      <c r="W2868" s="401" t="str">
        <f>IF(ISNA(MATCH($D2868,'My Squad'!$C$2:$C$16,0)),"","Yes")</f>
        <v/>
      </c>
    </row>
    <row r="2869" spans="1:23" ht="15.75" thickBot="1" x14ac:dyDescent="0.3">
      <c r="A2869" s="577">
        <v>278</v>
      </c>
      <c r="B2869" s="73">
        <v>15</v>
      </c>
      <c r="C2869" s="5" t="s">
        <v>600</v>
      </c>
      <c r="D2869" s="5" t="s">
        <v>627</v>
      </c>
      <c r="E2869" s="70" t="s">
        <v>13</v>
      </c>
      <c r="F2869" s="71">
        <v>4.9000000000000004</v>
      </c>
      <c r="G2869" s="71">
        <v>0.16833333333333333</v>
      </c>
      <c r="H2869" s="71">
        <v>0.28100000000000003</v>
      </c>
      <c r="I2869" s="71">
        <v>0.17866666666666667</v>
      </c>
      <c r="J2869" s="71">
        <v>0</v>
      </c>
      <c r="K2869" s="71">
        <v>1.3606666666666667</v>
      </c>
      <c r="L2869" s="71">
        <v>6.8333333333333329E-2</v>
      </c>
      <c r="M2869" s="72">
        <v>2.0569999999999999</v>
      </c>
      <c r="N2869" s="23">
        <v>1.1632653061224477E-2</v>
      </c>
      <c r="O2869" s="16">
        <v>80.023666666666671</v>
      </c>
      <c r="P2869" s="15">
        <v>90</v>
      </c>
      <c r="Q2869" s="15">
        <f>IFERROR(Table37[[#This Row],[Total]]/Table37[[#This Row],[Mins]]*Table37[[#This Row],[Adj mins]],0)</f>
        <v>2.313440607153717</v>
      </c>
      <c r="R2869" s="15">
        <v>7.9</v>
      </c>
      <c r="S2869" s="16">
        <v>89</v>
      </c>
      <c r="T2869" s="17">
        <v>3.0000000000000001E-3</v>
      </c>
      <c r="U2869" s="16">
        <v>20</v>
      </c>
      <c r="V2869" s="71">
        <v>2.5</v>
      </c>
      <c r="W2869" s="401" t="str">
        <f>IF(ISNA(MATCH($D2869,'My Squad'!$C$2:$C$16,0)),"","Yes")</f>
        <v/>
      </c>
    </row>
    <row r="2870" spans="1:23" ht="15.75" thickBot="1" x14ac:dyDescent="0.3">
      <c r="A2870" s="577">
        <v>281</v>
      </c>
      <c r="B2870" s="73">
        <v>15</v>
      </c>
      <c r="C2870" s="5" t="s">
        <v>600</v>
      </c>
      <c r="D2870" s="5" t="s">
        <v>628</v>
      </c>
      <c r="E2870" s="70" t="s">
        <v>13</v>
      </c>
      <c r="F2870" s="71">
        <v>4.8</v>
      </c>
      <c r="G2870" s="71">
        <v>0.16166666666666665</v>
      </c>
      <c r="H2870" s="71">
        <v>9.7000000000000003E-2</v>
      </c>
      <c r="I2870" s="71">
        <v>4.9666666666666665E-2</v>
      </c>
      <c r="J2870" s="71">
        <v>0</v>
      </c>
      <c r="K2870" s="71">
        <v>0.46866666666666668</v>
      </c>
      <c r="L2870" s="71">
        <v>5.6000000000000001E-2</v>
      </c>
      <c r="M2870" s="72">
        <v>0.83299999999999996</v>
      </c>
      <c r="N2870" s="23">
        <v>-0.24312500000000001</v>
      </c>
      <c r="O2870" s="16">
        <v>23.458333333333332</v>
      </c>
      <c r="P2870" s="15">
        <v>90</v>
      </c>
      <c r="Q2870" s="15">
        <f>IFERROR(Table37[[#This Row],[Total]]/Table37[[#This Row],[Mins]]*Table37[[#This Row],[Adj mins]],0)</f>
        <v>3.1958792184724687</v>
      </c>
      <c r="R2870" s="15">
        <v>1.5</v>
      </c>
      <c r="S2870" s="16">
        <v>22</v>
      </c>
      <c r="T2870" s="17">
        <v>0</v>
      </c>
      <c r="U2870" s="16">
        <v>4</v>
      </c>
      <c r="V2870" s="71">
        <v>0.7</v>
      </c>
      <c r="W2870" s="401" t="str">
        <f>IF(ISNA(MATCH($D2870,'My Squad'!$C$2:$C$16,0)),"","Yes")</f>
        <v/>
      </c>
    </row>
    <row r="2871" spans="1:23" ht="15.75" thickBot="1" x14ac:dyDescent="0.3">
      <c r="A2871" s="577">
        <v>277</v>
      </c>
      <c r="B2871" s="73">
        <v>15</v>
      </c>
      <c r="C2871" s="5" t="s">
        <v>600</v>
      </c>
      <c r="D2871" s="5" t="s">
        <v>629</v>
      </c>
      <c r="E2871" s="70" t="s">
        <v>13</v>
      </c>
      <c r="F2871" s="71">
        <v>4.5</v>
      </c>
      <c r="G2871" s="71">
        <v>6.6666666666666671E-3</v>
      </c>
      <c r="H2871" s="71">
        <v>8.9999999999999993E-3</v>
      </c>
      <c r="I2871" s="71">
        <v>2.3333333333333335E-3</v>
      </c>
      <c r="J2871" s="71">
        <v>0</v>
      </c>
      <c r="K2871" s="71">
        <v>2.1999999999999999E-2</v>
      </c>
      <c r="L2871" s="71">
        <v>2.3333333333333335E-3</v>
      </c>
      <c r="M2871" s="72">
        <v>4.2333333333333334E-2</v>
      </c>
      <c r="N2871" s="23">
        <v>-0.43503703703703706</v>
      </c>
      <c r="O2871" s="16">
        <v>1.17</v>
      </c>
      <c r="P2871" s="15">
        <v>90</v>
      </c>
      <c r="Q2871" s="15">
        <f>IFERROR(Table37[[#This Row],[Total]]/Table37[[#This Row],[Mins]]*Table37[[#This Row],[Adj mins]],0)</f>
        <v>3.2564102564102564</v>
      </c>
      <c r="R2871" s="15">
        <v>1.6</v>
      </c>
      <c r="S2871" s="16">
        <v>36</v>
      </c>
      <c r="T2871" s="17">
        <v>4.0000000000000001E-3</v>
      </c>
      <c r="U2871" s="16">
        <v>6</v>
      </c>
      <c r="V2871" s="71">
        <v>1.5</v>
      </c>
      <c r="W2871" s="401" t="str">
        <f>IF(ISNA(MATCH($D2871,'My Squad'!$C$2:$C$16,0)),"","Yes")</f>
        <v/>
      </c>
    </row>
    <row r="2872" spans="1:23" ht="15.75" thickBot="1" x14ac:dyDescent="0.3">
      <c r="A2872" s="577">
        <v>611</v>
      </c>
      <c r="B2872" s="73">
        <v>15</v>
      </c>
      <c r="C2872" s="5" t="s">
        <v>600</v>
      </c>
      <c r="D2872" s="5" t="s">
        <v>1524</v>
      </c>
      <c r="E2872" s="70" t="s">
        <v>13</v>
      </c>
      <c r="F2872" s="71">
        <v>5.8</v>
      </c>
      <c r="G2872" s="71">
        <v>0.23333333333333334</v>
      </c>
      <c r="H2872" s="71">
        <v>0.129</v>
      </c>
      <c r="I2872" s="71">
        <v>5.7000000000000002E-2</v>
      </c>
      <c r="J2872" s="71">
        <v>0</v>
      </c>
      <c r="K2872" s="71">
        <v>0.51133333333333342</v>
      </c>
      <c r="L2872" s="71">
        <v>7.3333333333333334E-2</v>
      </c>
      <c r="M2872" s="72">
        <v>1.004</v>
      </c>
      <c r="N2872" s="23">
        <v>-0.1717241379310345</v>
      </c>
      <c r="O2872" s="16">
        <v>25.821333333333332</v>
      </c>
      <c r="P2872" s="15">
        <v>90</v>
      </c>
      <c r="Q2872" s="15">
        <f>IFERROR(Table37[[#This Row],[Total]]/Table37[[#This Row],[Mins]]*Table37[[#This Row],[Adj mins]],0)</f>
        <v>3.4994319942166685</v>
      </c>
      <c r="R2872" s="15">
        <v>4.4000000000000004</v>
      </c>
      <c r="S2872" s="16">
        <v>44</v>
      </c>
      <c r="T2872" s="17">
        <v>2E-3</v>
      </c>
      <c r="U2872" s="16">
        <v>22</v>
      </c>
      <c r="V2872" s="71">
        <v>2.4</v>
      </c>
      <c r="W2872" s="401" t="str">
        <f>IF(ISNA(MATCH($D2872,'My Squad'!$C$2:$C$16,0)),"","Yes")</f>
        <v/>
      </c>
    </row>
    <row r="2873" spans="1:23" ht="15.75" thickBot="1" x14ac:dyDescent="0.3">
      <c r="A2873" s="577">
        <v>631</v>
      </c>
      <c r="B2873" s="73">
        <v>15</v>
      </c>
      <c r="C2873" s="5" t="s">
        <v>600</v>
      </c>
      <c r="D2873" s="5" t="s">
        <v>1525</v>
      </c>
      <c r="E2873" s="70" t="s">
        <v>13</v>
      </c>
      <c r="F2873" s="71">
        <v>5.5</v>
      </c>
      <c r="G2873" s="71">
        <v>0.59499999999999997</v>
      </c>
      <c r="H2873" s="71">
        <v>0.30099999999999999</v>
      </c>
      <c r="I2873" s="71">
        <v>0.14066666666666666</v>
      </c>
      <c r="J2873" s="71">
        <v>0</v>
      </c>
      <c r="K2873" s="71">
        <v>1.256</v>
      </c>
      <c r="L2873" s="71">
        <v>0.19633333333333333</v>
      </c>
      <c r="M2873" s="72">
        <v>2.4889999999999999</v>
      </c>
      <c r="N2873" s="23">
        <v>8.8909090909090882E-2</v>
      </c>
      <c r="O2873" s="16">
        <v>63.148666666666664</v>
      </c>
      <c r="P2873" s="15">
        <v>90</v>
      </c>
      <c r="Q2873" s="15">
        <f>IFERROR(Table37[[#This Row],[Total]]/Table37[[#This Row],[Mins]]*Table37[[#This Row],[Adj mins]],0)</f>
        <v>3.5473433062719719</v>
      </c>
      <c r="R2873" s="15">
        <v>3.6</v>
      </c>
      <c r="S2873" s="16">
        <v>46</v>
      </c>
      <c r="T2873" s="17">
        <v>0</v>
      </c>
      <c r="U2873" s="16">
        <v>12</v>
      </c>
      <c r="V2873" s="71">
        <v>1.7</v>
      </c>
      <c r="W2873" s="401" t="str">
        <f>IF(ISNA(MATCH($D2873,'My Squad'!$C$2:$C$16,0)),"","Yes")</f>
        <v/>
      </c>
    </row>
    <row r="2874" spans="1:23" ht="15.75" thickBot="1" x14ac:dyDescent="0.3">
      <c r="A2874" s="577">
        <v>632</v>
      </c>
      <c r="B2874" s="73">
        <v>15</v>
      </c>
      <c r="C2874" s="5" t="s">
        <v>600</v>
      </c>
      <c r="D2874" s="5" t="s">
        <v>1526</v>
      </c>
      <c r="E2874" s="70" t="s">
        <v>13</v>
      </c>
      <c r="F2874" s="71">
        <v>5</v>
      </c>
      <c r="G2874" s="71">
        <v>0</v>
      </c>
      <c r="H2874" s="71">
        <v>0</v>
      </c>
      <c r="I2874" s="71">
        <v>0</v>
      </c>
      <c r="J2874" s="71">
        <v>0</v>
      </c>
      <c r="K2874" s="71">
        <v>0</v>
      </c>
      <c r="L2874" s="71">
        <v>0</v>
      </c>
      <c r="M2874" s="72">
        <v>0</v>
      </c>
      <c r="N2874" s="23">
        <v>-0.4</v>
      </c>
      <c r="O2874" s="16">
        <v>0</v>
      </c>
      <c r="P2874" s="15">
        <v>90</v>
      </c>
      <c r="Q2874" s="15">
        <f>IFERROR(Table37[[#This Row],[Total]]/Table37[[#This Row],[Mins]]*Table37[[#This Row],[Adj mins]],0)</f>
        <v>0</v>
      </c>
      <c r="R2874" s="15">
        <v>2.6</v>
      </c>
      <c r="S2874" s="16">
        <v>48</v>
      </c>
      <c r="T2874" s="17">
        <v>0</v>
      </c>
      <c r="U2874" s="16">
        <v>7</v>
      </c>
      <c r="V2874" s="71">
        <v>1.4</v>
      </c>
      <c r="W2874" s="401" t="str">
        <f>IF(ISNA(MATCH($D2874,'My Squad'!$C$2:$C$16,0)),"","Yes")</f>
        <v/>
      </c>
    </row>
    <row r="2875" spans="1:23" ht="15.75" thickBot="1" x14ac:dyDescent="0.3">
      <c r="A2875" s="577">
        <v>619</v>
      </c>
      <c r="B2875" s="73">
        <v>15</v>
      </c>
      <c r="C2875" s="5" t="s">
        <v>600</v>
      </c>
      <c r="D2875" s="5" t="s">
        <v>1527</v>
      </c>
      <c r="E2875" s="70" t="s">
        <v>13</v>
      </c>
      <c r="F2875" s="71">
        <v>4.5</v>
      </c>
      <c r="G2875" s="71">
        <v>1.3333333333333334E-2</v>
      </c>
      <c r="H2875" s="71">
        <v>6.0000000000000001E-3</v>
      </c>
      <c r="I2875" s="71">
        <v>5.0000000000000001E-3</v>
      </c>
      <c r="J2875" s="71">
        <v>0</v>
      </c>
      <c r="K2875" s="71">
        <v>2.8999999999999998E-2</v>
      </c>
      <c r="L2875" s="71">
        <v>5.0000000000000001E-3</v>
      </c>
      <c r="M2875" s="72">
        <v>5.8333333333333334E-2</v>
      </c>
      <c r="N2875" s="23">
        <v>-0.43148148148148147</v>
      </c>
      <c r="O2875" s="16">
        <v>1.5043333333333333</v>
      </c>
      <c r="P2875" s="15">
        <v>90</v>
      </c>
      <c r="Q2875" s="15">
        <f>IFERROR(Table37[[#This Row],[Total]]/Table37[[#This Row],[Mins]]*Table37[[#This Row],[Adj mins]],0)</f>
        <v>3.4899180146244184</v>
      </c>
      <c r="R2875" s="15">
        <v>1.9</v>
      </c>
      <c r="S2875" s="16">
        <v>56</v>
      </c>
      <c r="T2875" s="17">
        <v>0</v>
      </c>
      <c r="U2875" s="16">
        <v>5</v>
      </c>
      <c r="V2875" s="71">
        <v>1.7</v>
      </c>
      <c r="W2875" s="401" t="str">
        <f>IF(ISNA(MATCH($D2875,'My Squad'!$C$2:$C$16,0)),"","Yes")</f>
        <v/>
      </c>
    </row>
    <row r="2876" spans="1:23" ht="15.75" thickBot="1" x14ac:dyDescent="0.3">
      <c r="A2876" s="577">
        <v>268</v>
      </c>
      <c r="B2876" s="73">
        <v>15</v>
      </c>
      <c r="C2876" s="5" t="s">
        <v>600</v>
      </c>
      <c r="D2876" s="5" t="s">
        <v>630</v>
      </c>
      <c r="E2876" s="70" t="s">
        <v>15</v>
      </c>
      <c r="F2876" s="71">
        <v>5.7</v>
      </c>
      <c r="G2876" s="71">
        <v>1.1813333333333333</v>
      </c>
      <c r="H2876" s="71">
        <v>0.13400000000000001</v>
      </c>
      <c r="I2876" s="71">
        <v>0</v>
      </c>
      <c r="J2876" s="71">
        <v>0</v>
      </c>
      <c r="K2876" s="71">
        <v>1.3660000000000001</v>
      </c>
      <c r="L2876" s="71">
        <v>0.42</v>
      </c>
      <c r="M2876" s="72">
        <v>3.1013333333333333</v>
      </c>
      <c r="N2876" s="23">
        <v>0.19321637426900584</v>
      </c>
      <c r="O2876" s="16">
        <v>72.785333333333327</v>
      </c>
      <c r="P2876" s="15">
        <v>90</v>
      </c>
      <c r="Q2876" s="15">
        <f>IFERROR(Table37[[#This Row],[Total]]/Table37[[#This Row],[Mins]]*Table37[[#This Row],[Adj mins]],0)</f>
        <v>3.8348385205810693</v>
      </c>
      <c r="R2876" s="15">
        <v>7</v>
      </c>
      <c r="S2876" s="16">
        <v>70</v>
      </c>
      <c r="T2876" s="17">
        <v>5.7000000000000002E-2</v>
      </c>
      <c r="U2876" s="16">
        <v>38</v>
      </c>
      <c r="V2876" s="71">
        <v>4.2</v>
      </c>
      <c r="W2876" s="401" t="str">
        <f>IF(ISNA(MATCH($D2876,'My Squad'!$C$2:$C$16,0)),"","Yes")</f>
        <v/>
      </c>
    </row>
    <row r="2877" spans="1:23" ht="15.75" thickBot="1" x14ac:dyDescent="0.3">
      <c r="A2877" s="577">
        <v>272</v>
      </c>
      <c r="B2877" s="73">
        <v>15</v>
      </c>
      <c r="C2877" s="5" t="s">
        <v>600</v>
      </c>
      <c r="D2877" s="5" t="s">
        <v>631</v>
      </c>
      <c r="E2877" s="70" t="s">
        <v>15</v>
      </c>
      <c r="F2877" s="71">
        <v>5.4</v>
      </c>
      <c r="G2877" s="71">
        <v>0.32</v>
      </c>
      <c r="H2877" s="71">
        <v>0.06</v>
      </c>
      <c r="I2877" s="71">
        <v>0</v>
      </c>
      <c r="J2877" s="71">
        <v>0</v>
      </c>
      <c r="K2877" s="71">
        <v>0.3143333333333333</v>
      </c>
      <c r="L2877" s="71">
        <v>0.12633333333333333</v>
      </c>
      <c r="M2877" s="72">
        <v>0.82066666666666666</v>
      </c>
      <c r="N2877" s="23">
        <v>-0.21839506172839504</v>
      </c>
      <c r="O2877" s="16">
        <v>15.911666666666667</v>
      </c>
      <c r="P2877" s="15">
        <v>90</v>
      </c>
      <c r="Q2877" s="15">
        <f>IFERROR(Table37[[#This Row],[Total]]/Table37[[#This Row],[Mins]]*Table37[[#This Row],[Adj mins]],0)</f>
        <v>4.6418770294333296</v>
      </c>
      <c r="R2877" s="15">
        <v>1.6</v>
      </c>
      <c r="S2877" s="16">
        <v>24</v>
      </c>
      <c r="T2877" s="17">
        <v>0</v>
      </c>
      <c r="U2877" s="16">
        <v>16</v>
      </c>
      <c r="V2877" s="71">
        <v>2.7</v>
      </c>
      <c r="W2877" s="401" t="str">
        <f>IF(ISNA(MATCH($D2877,'My Squad'!$C$2:$C$16,0)),"","Yes")</f>
        <v/>
      </c>
    </row>
    <row r="2878" spans="1:23" ht="15.75" thickBot="1" x14ac:dyDescent="0.3">
      <c r="A2878" s="577">
        <v>260</v>
      </c>
      <c r="B2878" s="73">
        <v>15</v>
      </c>
      <c r="C2878" s="5" t="s">
        <v>600</v>
      </c>
      <c r="D2878" s="5" t="s">
        <v>1528</v>
      </c>
      <c r="E2878" s="70" t="s">
        <v>15</v>
      </c>
      <c r="F2878" s="71">
        <v>4.8</v>
      </c>
      <c r="G2878" s="71">
        <v>6.4000000000000001E-2</v>
      </c>
      <c r="H2878" s="71">
        <v>1.7000000000000001E-2</v>
      </c>
      <c r="I2878" s="71">
        <v>0</v>
      </c>
      <c r="J2878" s="71">
        <v>0</v>
      </c>
      <c r="K2878" s="71">
        <v>6.0000000000000005E-2</v>
      </c>
      <c r="L2878" s="71">
        <v>2.6666666666666668E-2</v>
      </c>
      <c r="M2878" s="72">
        <v>0.16766666666666666</v>
      </c>
      <c r="N2878" s="23">
        <v>-0.38173611111111111</v>
      </c>
      <c r="O2878" s="16">
        <v>3.0003333333333333</v>
      </c>
      <c r="P2878" s="15">
        <v>90</v>
      </c>
      <c r="Q2878" s="15">
        <f>IFERROR(Table37[[#This Row],[Total]]/Table37[[#This Row],[Mins]]*Table37[[#This Row],[Adj mins]],0)</f>
        <v>5.0294411732029767</v>
      </c>
      <c r="R2878" s="15">
        <v>0.4</v>
      </c>
      <c r="S2878" s="16">
        <v>12</v>
      </c>
      <c r="T2878" s="17">
        <v>3.0000000000000001E-3</v>
      </c>
      <c r="U2878" s="16">
        <v>1</v>
      </c>
      <c r="V2878" s="71">
        <v>0.3</v>
      </c>
      <c r="W2878" s="401" t="str">
        <f>IF(ISNA(MATCH($D2878,'My Squad'!$C$2:$C$16,0)),"","Yes")</f>
        <v/>
      </c>
    </row>
    <row r="2879" spans="1:23" ht="15.75" thickBot="1" x14ac:dyDescent="0.3">
      <c r="A2879" s="577">
        <v>276</v>
      </c>
      <c r="B2879" s="73">
        <v>15</v>
      </c>
      <c r="C2879" s="5" t="s">
        <v>600</v>
      </c>
      <c r="D2879" s="5" t="s">
        <v>632</v>
      </c>
      <c r="E2879" s="70" t="s">
        <v>15</v>
      </c>
      <c r="F2879" s="71">
        <v>4.5</v>
      </c>
      <c r="G2879" s="71">
        <v>2.6666666666666666E-3</v>
      </c>
      <c r="H2879" s="71">
        <v>1E-3</v>
      </c>
      <c r="I2879" s="71">
        <v>0</v>
      </c>
      <c r="J2879" s="71">
        <v>0</v>
      </c>
      <c r="K2879" s="71">
        <v>3.666666666666667E-3</v>
      </c>
      <c r="L2879" s="71">
        <v>1.3333333333333333E-3</v>
      </c>
      <c r="M2879" s="72">
        <v>8.6666666666666663E-3</v>
      </c>
      <c r="N2879" s="23">
        <v>-0.44251851851851853</v>
      </c>
      <c r="O2879" s="16">
        <v>0.21</v>
      </c>
      <c r="P2879" s="15">
        <v>90</v>
      </c>
      <c r="Q2879" s="15">
        <f>IFERROR(Table37[[#This Row],[Total]]/Table37[[#This Row],[Mins]]*Table37[[#This Row],[Adj mins]],0)</f>
        <v>3.7142857142857144</v>
      </c>
      <c r="R2879" s="15">
        <v>0</v>
      </c>
      <c r="S2879" s="16" t="s">
        <v>374</v>
      </c>
      <c r="T2879" s="17">
        <v>8.0000000000000002E-3</v>
      </c>
      <c r="U2879" s="16">
        <v>0</v>
      </c>
      <c r="V2879" s="71">
        <v>0</v>
      </c>
      <c r="W2879" s="401" t="str">
        <f>IF(ISNA(MATCH($D2879,'My Squad'!$C$2:$C$16,0)),"","Yes")</f>
        <v/>
      </c>
    </row>
    <row r="2880" spans="1:23" ht="15.75" thickBot="1" x14ac:dyDescent="0.3">
      <c r="A2880" s="577">
        <v>293</v>
      </c>
      <c r="B2880" s="73">
        <v>15</v>
      </c>
      <c r="C2880" s="5" t="s">
        <v>601</v>
      </c>
      <c r="D2880" s="5" t="s">
        <v>633</v>
      </c>
      <c r="E2880" s="70" t="s">
        <v>16</v>
      </c>
      <c r="F2880" s="71">
        <v>4.5</v>
      </c>
      <c r="G2880" s="71">
        <v>0</v>
      </c>
      <c r="H2880" s="71">
        <v>0</v>
      </c>
      <c r="I2880" s="71">
        <v>-0.18499999999999994</v>
      </c>
      <c r="J2880" s="71">
        <v>0.98199999999999998</v>
      </c>
      <c r="K2880" s="71">
        <v>1.9863333333333333</v>
      </c>
      <c r="L2880" s="71">
        <v>0.11333333333333333</v>
      </c>
      <c r="M2880" s="72">
        <v>2.8966666666666665</v>
      </c>
      <c r="N2880" s="23">
        <v>0.19925925925925922</v>
      </c>
      <c r="O2880" s="16">
        <v>85.41</v>
      </c>
      <c r="P2880" s="15">
        <v>90</v>
      </c>
      <c r="Q2880" s="15">
        <f>IFERROR(Table37[[#This Row],[Total]]/Table37[[#This Row],[Mins]]*Table37[[#This Row],[Adj mins]],0)</f>
        <v>3.052335792061819</v>
      </c>
      <c r="R2880" s="15">
        <v>9</v>
      </c>
      <c r="S2880" s="16">
        <v>90</v>
      </c>
      <c r="T2880" s="17">
        <v>0.01</v>
      </c>
      <c r="U2880" s="16">
        <v>25</v>
      </c>
      <c r="V2880" s="71">
        <v>2.8</v>
      </c>
      <c r="W2880" s="401" t="str">
        <f>IF(ISNA(MATCH($D2880,'My Squad'!$C$2:$C$16,0)),"","Yes")</f>
        <v/>
      </c>
    </row>
    <row r="2881" spans="1:23" ht="15.75" thickBot="1" x14ac:dyDescent="0.3">
      <c r="A2881" s="577">
        <v>294</v>
      </c>
      <c r="B2881" s="73">
        <v>15</v>
      </c>
      <c r="C2881" s="5" t="s">
        <v>601</v>
      </c>
      <c r="D2881" s="5" t="s">
        <v>634</v>
      </c>
      <c r="E2881" s="70" t="s">
        <v>16</v>
      </c>
      <c r="F2881" s="71">
        <v>4</v>
      </c>
      <c r="G2881" s="71">
        <v>0</v>
      </c>
      <c r="H2881" s="71">
        <v>0</v>
      </c>
      <c r="I2881" s="71">
        <v>3.3333333333333305E-4</v>
      </c>
      <c r="J2881" s="71">
        <v>2.3333333333333335E-3</v>
      </c>
      <c r="K2881" s="71">
        <v>5.3333333333333332E-3</v>
      </c>
      <c r="L2881" s="71">
        <v>3.3333333333333332E-4</v>
      </c>
      <c r="M2881" s="72">
        <v>8.3333333333333332E-3</v>
      </c>
      <c r="N2881" s="23">
        <v>-0.49791666666666667</v>
      </c>
      <c r="O2881" s="16">
        <v>0.24</v>
      </c>
      <c r="P2881" s="15">
        <v>90</v>
      </c>
      <c r="Q2881" s="15">
        <f>IFERROR(Table37[[#This Row],[Total]]/Table37[[#This Row],[Mins]]*Table37[[#This Row],[Adj mins]],0)</f>
        <v>3.125</v>
      </c>
      <c r="R2881" s="15">
        <v>0</v>
      </c>
      <c r="S2881" s="16">
        <v>0</v>
      </c>
      <c r="T2881" s="17">
        <v>6.0000000000000001E-3</v>
      </c>
      <c r="U2881" s="16">
        <v>0</v>
      </c>
      <c r="V2881" s="71">
        <v>0</v>
      </c>
      <c r="W2881" s="401" t="str">
        <f>IF(ISNA(MATCH($D2881,'My Squad'!$C$2:$C$16,0)),"","Yes")</f>
        <v/>
      </c>
    </row>
    <row r="2882" spans="1:23" ht="15.75" thickBot="1" x14ac:dyDescent="0.3">
      <c r="A2882" s="577">
        <v>304</v>
      </c>
      <c r="B2882" s="73">
        <v>15</v>
      </c>
      <c r="C2882" s="5" t="s">
        <v>601</v>
      </c>
      <c r="D2882" s="5" t="s">
        <v>635</v>
      </c>
      <c r="E2882" s="70" t="s">
        <v>16</v>
      </c>
      <c r="F2882" s="71">
        <v>4</v>
      </c>
      <c r="G2882" s="71">
        <v>0</v>
      </c>
      <c r="H2882" s="71">
        <v>0</v>
      </c>
      <c r="I2882" s="71">
        <v>-4.6666666666666662E-3</v>
      </c>
      <c r="J2882" s="71">
        <v>5.2666666666666667E-2</v>
      </c>
      <c r="K2882" s="71">
        <v>9.4333333333333325E-2</v>
      </c>
      <c r="L2882" s="71">
        <v>7.6666666666666662E-3</v>
      </c>
      <c r="M2882" s="72">
        <v>0.15</v>
      </c>
      <c r="N2882" s="23">
        <v>-0.46250000000000002</v>
      </c>
      <c r="O2882" s="16">
        <v>4.3499999999999996</v>
      </c>
      <c r="P2882" s="15">
        <v>90</v>
      </c>
      <c r="Q2882" s="15">
        <f>IFERROR(Table37[[#This Row],[Total]]/Table37[[#This Row],[Mins]]*Table37[[#This Row],[Adj mins]],0)</f>
        <v>3.103448275862069</v>
      </c>
      <c r="R2882" s="15">
        <v>0</v>
      </c>
      <c r="S2882" s="16" t="s">
        <v>374</v>
      </c>
      <c r="T2882" s="17">
        <v>0</v>
      </c>
      <c r="U2882" s="16">
        <v>0</v>
      </c>
      <c r="V2882" s="71">
        <v>0</v>
      </c>
      <c r="W2882" s="401" t="str">
        <f>IF(ISNA(MATCH($D2882,'My Squad'!$C$2:$C$16,0)),"","Yes")</f>
        <v/>
      </c>
    </row>
    <row r="2883" spans="1:23" ht="15.75" thickBot="1" x14ac:dyDescent="0.3">
      <c r="A2883" s="577">
        <v>308</v>
      </c>
      <c r="B2883" s="73">
        <v>15</v>
      </c>
      <c r="C2883" s="5" t="s">
        <v>601</v>
      </c>
      <c r="D2883" s="5" t="s">
        <v>636</v>
      </c>
      <c r="E2883" s="70" t="s">
        <v>16</v>
      </c>
      <c r="F2883" s="71">
        <v>4</v>
      </c>
      <c r="G2883" s="71">
        <v>0</v>
      </c>
      <c r="H2883" s="71">
        <v>0</v>
      </c>
      <c r="I2883" s="71">
        <v>0</v>
      </c>
      <c r="J2883" s="71">
        <v>0</v>
      </c>
      <c r="K2883" s="71">
        <v>0</v>
      </c>
      <c r="L2883" s="71">
        <v>0</v>
      </c>
      <c r="M2883" s="72">
        <v>0</v>
      </c>
      <c r="N2883" s="23">
        <v>-0.5</v>
      </c>
      <c r="O2883" s="16">
        <v>0</v>
      </c>
      <c r="P2883" s="15">
        <v>90</v>
      </c>
      <c r="Q2883" s="15">
        <f>IFERROR(Table37[[#This Row],[Total]]/Table37[[#This Row],[Mins]]*Table37[[#This Row],[Adj mins]],0)</f>
        <v>0</v>
      </c>
      <c r="R2883" s="15">
        <v>0</v>
      </c>
      <c r="S2883" s="16">
        <v>0</v>
      </c>
      <c r="T2883" s="17">
        <v>2.3E-2</v>
      </c>
      <c r="U2883" s="16">
        <v>0</v>
      </c>
      <c r="V2883" s="71">
        <v>0</v>
      </c>
      <c r="W2883" s="401" t="str">
        <f>IF(ISNA(MATCH($D2883,'My Squad'!$C$2:$C$16,0)),"","Yes")</f>
        <v/>
      </c>
    </row>
    <row r="2884" spans="1:23" ht="15.75" thickBot="1" x14ac:dyDescent="0.3">
      <c r="A2884" s="577">
        <v>295</v>
      </c>
      <c r="B2884" s="73">
        <v>15</v>
      </c>
      <c r="C2884" s="5" t="s">
        <v>601</v>
      </c>
      <c r="D2884" s="5" t="s">
        <v>637</v>
      </c>
      <c r="E2884" s="70" t="s">
        <v>14</v>
      </c>
      <c r="F2884" s="71">
        <v>4.5999999999999996</v>
      </c>
      <c r="G2884" s="71">
        <v>0.28199999999999997</v>
      </c>
      <c r="H2884" s="71">
        <v>0.219</v>
      </c>
      <c r="I2884" s="71">
        <v>-0.17933333333333334</v>
      </c>
      <c r="J2884" s="71">
        <v>0</v>
      </c>
      <c r="K2884" s="71">
        <v>1.8226666666666667</v>
      </c>
      <c r="L2884" s="71">
        <v>0.23433333333333334</v>
      </c>
      <c r="M2884" s="72">
        <v>2.3786666666666667</v>
      </c>
      <c r="N2884" s="23">
        <v>8.2318840579710159E-2</v>
      </c>
      <c r="O2884" s="16">
        <v>84.447666666666663</v>
      </c>
      <c r="P2884" s="15">
        <v>90</v>
      </c>
      <c r="Q2884" s="15">
        <f>IFERROR(Table37[[#This Row],[Total]]/Table37[[#This Row],[Mins]]*Table37[[#This Row],[Adj mins]],0)</f>
        <v>2.5350611621398658</v>
      </c>
      <c r="R2884" s="15">
        <v>9</v>
      </c>
      <c r="S2884" s="16">
        <v>90</v>
      </c>
      <c r="T2884" s="17">
        <v>4.8000000000000001E-2</v>
      </c>
      <c r="U2884" s="16">
        <v>31</v>
      </c>
      <c r="V2884" s="71">
        <v>3.4</v>
      </c>
      <c r="W2884" s="401" t="str">
        <f>IF(ISNA(MATCH($D2884,'My Squad'!$C$2:$C$16,0)),"","Yes")</f>
        <v/>
      </c>
    </row>
    <row r="2885" spans="1:23" ht="15.75" thickBot="1" x14ac:dyDescent="0.3">
      <c r="A2885" s="577">
        <v>296</v>
      </c>
      <c r="B2885" s="73">
        <v>15</v>
      </c>
      <c r="C2885" s="5" t="s">
        <v>601</v>
      </c>
      <c r="D2885" s="5" t="s">
        <v>1529</v>
      </c>
      <c r="E2885" s="70" t="s">
        <v>14</v>
      </c>
      <c r="F2885" s="71">
        <v>4.5</v>
      </c>
      <c r="G2885" s="71">
        <v>0</v>
      </c>
      <c r="H2885" s="71">
        <v>0</v>
      </c>
      <c r="I2885" s="71">
        <v>0</v>
      </c>
      <c r="J2885" s="71">
        <v>0</v>
      </c>
      <c r="K2885" s="71">
        <v>0</v>
      </c>
      <c r="L2885" s="71">
        <v>0</v>
      </c>
      <c r="M2885" s="72">
        <v>0</v>
      </c>
      <c r="N2885" s="23">
        <v>-0.44444444444444442</v>
      </c>
      <c r="O2885" s="16">
        <v>0</v>
      </c>
      <c r="P2885" s="15">
        <v>90</v>
      </c>
      <c r="Q2885" s="15">
        <f>IFERROR(Table37[[#This Row],[Total]]/Table37[[#This Row],[Mins]]*Table37[[#This Row],[Adj mins]],0)</f>
        <v>0</v>
      </c>
      <c r="R2885" s="15">
        <v>7.6</v>
      </c>
      <c r="S2885" s="16">
        <v>85</v>
      </c>
      <c r="T2885" s="17">
        <v>1E-3</v>
      </c>
      <c r="U2885" s="16">
        <v>12</v>
      </c>
      <c r="V2885" s="71">
        <v>1.5</v>
      </c>
      <c r="W2885" s="401" t="str">
        <f>IF(ISNA(MATCH($D2885,'My Squad'!$C$2:$C$16,0)),"","Yes")</f>
        <v/>
      </c>
    </row>
    <row r="2886" spans="1:23" ht="15.75" thickBot="1" x14ac:dyDescent="0.3">
      <c r="A2886" s="577">
        <v>302</v>
      </c>
      <c r="B2886" s="73">
        <v>15</v>
      </c>
      <c r="C2886" s="5" t="s">
        <v>601</v>
      </c>
      <c r="D2886" s="5" t="s">
        <v>1530</v>
      </c>
      <c r="E2886" s="70" t="s">
        <v>14</v>
      </c>
      <c r="F2886" s="71">
        <v>4.3</v>
      </c>
      <c r="G2886" s="71">
        <v>0.20200000000000001</v>
      </c>
      <c r="H2886" s="71">
        <v>0.29699999999999999</v>
      </c>
      <c r="I2886" s="71">
        <v>-0.11733333333333335</v>
      </c>
      <c r="J2886" s="71">
        <v>0</v>
      </c>
      <c r="K2886" s="71">
        <v>1.054</v>
      </c>
      <c r="L2886" s="71">
        <v>0.16700000000000001</v>
      </c>
      <c r="M2886" s="72">
        <v>1.6026666666666667</v>
      </c>
      <c r="N2886" s="23">
        <v>-9.24031007751938E-2</v>
      </c>
      <c r="O2886" s="16">
        <v>57.795000000000002</v>
      </c>
      <c r="P2886" s="15">
        <v>90</v>
      </c>
      <c r="Q2886" s="15">
        <f>IFERROR(Table37[[#This Row],[Total]]/Table37[[#This Row],[Mins]]*Table37[[#This Row],[Adj mins]],0)</f>
        <v>2.4957176226317155</v>
      </c>
      <c r="R2886" s="15">
        <v>0.7</v>
      </c>
      <c r="S2886" s="16">
        <v>67</v>
      </c>
      <c r="T2886" s="17">
        <v>1E-3</v>
      </c>
      <c r="U2886" s="16">
        <v>0</v>
      </c>
      <c r="V2886" s="71">
        <v>0</v>
      </c>
      <c r="W2886" s="401" t="str">
        <f>IF(ISNA(MATCH($D2886,'My Squad'!$C$2:$C$16,0)),"","Yes")</f>
        <v/>
      </c>
    </row>
    <row r="2887" spans="1:23" ht="15.75" thickBot="1" x14ac:dyDescent="0.3">
      <c r="A2887" s="577">
        <v>288</v>
      </c>
      <c r="B2887" s="73">
        <v>15</v>
      </c>
      <c r="C2887" s="5" t="s">
        <v>601</v>
      </c>
      <c r="D2887" s="5" t="s">
        <v>638</v>
      </c>
      <c r="E2887" s="70" t="s">
        <v>14</v>
      </c>
      <c r="F2887" s="71">
        <v>4</v>
      </c>
      <c r="G2887" s="71">
        <v>3.4000000000000002E-2</v>
      </c>
      <c r="H2887" s="71">
        <v>8.0000000000000002E-3</v>
      </c>
      <c r="I2887" s="71">
        <v>6.6666666666666957E-4</v>
      </c>
      <c r="J2887" s="71">
        <v>0</v>
      </c>
      <c r="K2887" s="71">
        <v>0.13800000000000001</v>
      </c>
      <c r="L2887" s="71">
        <v>1.2999999999999999E-2</v>
      </c>
      <c r="M2887" s="72">
        <v>0.19366666666666665</v>
      </c>
      <c r="N2887" s="23">
        <v>-0.45158333333333334</v>
      </c>
      <c r="O2887" s="16">
        <v>6.6</v>
      </c>
      <c r="P2887" s="15">
        <v>90</v>
      </c>
      <c r="Q2887" s="15">
        <f>IFERROR(Table37[[#This Row],[Total]]/Table37[[#This Row],[Mins]]*Table37[[#This Row],[Adj mins]],0)</f>
        <v>2.6409090909090907</v>
      </c>
      <c r="R2887" s="15">
        <v>0.1</v>
      </c>
      <c r="S2887" s="16">
        <v>8</v>
      </c>
      <c r="T2887" s="17">
        <v>3.0000000000000001E-3</v>
      </c>
      <c r="U2887" s="16">
        <v>0</v>
      </c>
      <c r="V2887" s="71">
        <v>0</v>
      </c>
      <c r="W2887" s="401" t="str">
        <f>IF(ISNA(MATCH($D2887,'My Squad'!$C$2:$C$16,0)),"","Yes")</f>
        <v/>
      </c>
    </row>
    <row r="2888" spans="1:23" ht="15.75" thickBot="1" x14ac:dyDescent="0.3">
      <c r="A2888" s="577">
        <v>291</v>
      </c>
      <c r="B2888" s="73">
        <v>15</v>
      </c>
      <c r="C2888" s="5" t="s">
        <v>601</v>
      </c>
      <c r="D2888" s="5" t="s">
        <v>639</v>
      </c>
      <c r="E2888" s="70" t="s">
        <v>14</v>
      </c>
      <c r="F2888" s="71">
        <v>4.2</v>
      </c>
      <c r="G2888" s="71">
        <v>0.47599999999999998</v>
      </c>
      <c r="H2888" s="71">
        <v>0.106</v>
      </c>
      <c r="I2888" s="71">
        <v>-0.17033333333333323</v>
      </c>
      <c r="J2888" s="71">
        <v>0</v>
      </c>
      <c r="K2888" s="71">
        <v>1.6993333333333331</v>
      </c>
      <c r="L2888" s="71">
        <v>0.17100000000000001</v>
      </c>
      <c r="M2888" s="72">
        <v>2.282</v>
      </c>
      <c r="N2888" s="23">
        <v>6.7142857142857143E-2</v>
      </c>
      <c r="O2888" s="16">
        <v>85.525666666666666</v>
      </c>
      <c r="P2888" s="15">
        <v>90</v>
      </c>
      <c r="Q2888" s="15">
        <f>IFERROR(Table37[[#This Row],[Total]]/Table37[[#This Row],[Mins]]*Table37[[#This Row],[Adj mins]],0)</f>
        <v>2.4013843797378565</v>
      </c>
      <c r="R2888" s="15">
        <v>9</v>
      </c>
      <c r="S2888" s="16">
        <v>90</v>
      </c>
      <c r="T2888" s="17">
        <v>0.13200000000000001</v>
      </c>
      <c r="U2888" s="16">
        <v>20</v>
      </c>
      <c r="V2888" s="71">
        <v>2.2000000000000002</v>
      </c>
      <c r="W2888" s="401" t="str">
        <f>IF(ISNA(MATCH($D2888,'My Squad'!$C$2:$C$16,0)),"","Yes")</f>
        <v/>
      </c>
    </row>
    <row r="2889" spans="1:23" ht="15.75" thickBot="1" x14ac:dyDescent="0.3">
      <c r="A2889" s="577">
        <v>301</v>
      </c>
      <c r="B2889" s="73">
        <v>15</v>
      </c>
      <c r="C2889" s="5" t="s">
        <v>601</v>
      </c>
      <c r="D2889" s="5" t="s">
        <v>640</v>
      </c>
      <c r="E2889" s="70" t="s">
        <v>14</v>
      </c>
      <c r="F2889" s="71">
        <v>4</v>
      </c>
      <c r="G2889" s="71">
        <v>0.108</v>
      </c>
      <c r="H2889" s="71">
        <v>5.0000000000000001E-3</v>
      </c>
      <c r="I2889" s="71">
        <v>-0.19833333333333336</v>
      </c>
      <c r="J2889" s="71">
        <v>0</v>
      </c>
      <c r="K2889" s="71">
        <v>1.748</v>
      </c>
      <c r="L2889" s="71">
        <v>0.13366666666666666</v>
      </c>
      <c r="M2889" s="72">
        <v>1.7963333333333333</v>
      </c>
      <c r="N2889" s="23">
        <v>-5.0916666666666666E-2</v>
      </c>
      <c r="O2889" s="16">
        <v>85.656000000000006</v>
      </c>
      <c r="P2889" s="15">
        <v>90</v>
      </c>
      <c r="Q2889" s="15">
        <f>IFERROR(Table37[[#This Row],[Total]]/Table37[[#This Row],[Mins]]*Table37[[#This Row],[Adj mins]],0)</f>
        <v>1.8874334547492293</v>
      </c>
      <c r="R2889" s="15">
        <v>7</v>
      </c>
      <c r="S2889" s="16">
        <v>90</v>
      </c>
      <c r="T2889" s="17">
        <v>1.1000000000000001E-2</v>
      </c>
      <c r="U2889" s="16">
        <v>13</v>
      </c>
      <c r="V2889" s="71">
        <v>1.9</v>
      </c>
      <c r="W2889" s="401" t="str">
        <f>IF(ISNA(MATCH($D2889,'My Squad'!$C$2:$C$16,0)),"","Yes")</f>
        <v/>
      </c>
    </row>
    <row r="2890" spans="1:23" ht="15.75" thickBot="1" x14ac:dyDescent="0.3">
      <c r="A2890" s="577">
        <v>307</v>
      </c>
      <c r="B2890" s="73">
        <v>15</v>
      </c>
      <c r="C2890" s="5" t="s">
        <v>601</v>
      </c>
      <c r="D2890" s="5" t="s">
        <v>641</v>
      </c>
      <c r="E2890" s="70" t="s">
        <v>14</v>
      </c>
      <c r="F2890" s="71">
        <v>4</v>
      </c>
      <c r="G2890" s="71">
        <v>1.7999999999999999E-2</v>
      </c>
      <c r="H2890" s="71">
        <v>1.4E-2</v>
      </c>
      <c r="I2890" s="71">
        <v>-4.8333333333333311E-2</v>
      </c>
      <c r="J2890" s="71">
        <v>0</v>
      </c>
      <c r="K2890" s="71">
        <v>0.374</v>
      </c>
      <c r="L2890" s="71">
        <v>3.0666666666666665E-2</v>
      </c>
      <c r="M2890" s="72">
        <v>0.38833333333333331</v>
      </c>
      <c r="N2890" s="23">
        <v>-0.4029166666666667</v>
      </c>
      <c r="O2890" s="16">
        <v>21.029666666666667</v>
      </c>
      <c r="P2890" s="15">
        <v>90</v>
      </c>
      <c r="Q2890" s="15">
        <f>IFERROR(Table37[[#This Row],[Total]]/Table37[[#This Row],[Mins]]*Table37[[#This Row],[Adj mins]],0)</f>
        <v>1.6619378972562568</v>
      </c>
      <c r="R2890" s="15">
        <v>2</v>
      </c>
      <c r="S2890" s="16">
        <v>90</v>
      </c>
      <c r="T2890" s="17">
        <v>0.02</v>
      </c>
      <c r="U2890" s="16">
        <v>2</v>
      </c>
      <c r="V2890" s="71">
        <v>1</v>
      </c>
      <c r="W2890" s="401" t="str">
        <f>IF(ISNA(MATCH($D2890,'My Squad'!$C$2:$C$16,0)),"","Yes")</f>
        <v/>
      </c>
    </row>
    <row r="2891" spans="1:23" ht="15.75" thickBot="1" x14ac:dyDescent="0.3">
      <c r="A2891" s="577">
        <v>305</v>
      </c>
      <c r="B2891" s="73">
        <v>15</v>
      </c>
      <c r="C2891" s="5" t="s">
        <v>601</v>
      </c>
      <c r="D2891" s="5" t="s">
        <v>642</v>
      </c>
      <c r="E2891" s="70" t="s">
        <v>14</v>
      </c>
      <c r="F2891" s="71">
        <v>3.9</v>
      </c>
      <c r="G2891" s="71">
        <v>1.7999999999999999E-2</v>
      </c>
      <c r="H2891" s="71">
        <v>4.3999999999999997E-2</v>
      </c>
      <c r="I2891" s="71">
        <v>-4.4999999999999998E-2</v>
      </c>
      <c r="J2891" s="71">
        <v>0</v>
      </c>
      <c r="K2891" s="71">
        <v>0.34566666666666668</v>
      </c>
      <c r="L2891" s="71">
        <v>2.5000000000000001E-2</v>
      </c>
      <c r="M2891" s="72">
        <v>0.38766666666666666</v>
      </c>
      <c r="N2891" s="23">
        <v>-0.41341880341880344</v>
      </c>
      <c r="O2891" s="16">
        <v>17.402333333333335</v>
      </c>
      <c r="P2891" s="15">
        <v>90</v>
      </c>
      <c r="Q2891" s="15">
        <f>IFERROR(Table37[[#This Row],[Total]]/Table37[[#This Row],[Mins]]*Table37[[#This Row],[Adj mins]],0)</f>
        <v>2.0049035569942726</v>
      </c>
      <c r="R2891" s="15">
        <v>0</v>
      </c>
      <c r="S2891" s="16">
        <v>0</v>
      </c>
      <c r="T2891" s="17">
        <v>9.0000000000000011E-3</v>
      </c>
      <c r="U2891" s="16">
        <v>0</v>
      </c>
      <c r="V2891" s="71">
        <v>0</v>
      </c>
      <c r="W2891" s="401" t="str">
        <f>IF(ISNA(MATCH($D2891,'My Squad'!$C$2:$C$16,0)),"","Yes")</f>
        <v/>
      </c>
    </row>
    <row r="2892" spans="1:23" ht="15.75" thickBot="1" x14ac:dyDescent="0.3">
      <c r="A2892" s="577">
        <v>501</v>
      </c>
      <c r="B2892" s="73">
        <v>15</v>
      </c>
      <c r="C2892" s="5" t="s">
        <v>601</v>
      </c>
      <c r="D2892" s="5" t="s">
        <v>254</v>
      </c>
      <c r="E2892" s="70" t="s">
        <v>13</v>
      </c>
      <c r="F2892" s="71">
        <v>4.9000000000000004</v>
      </c>
      <c r="G2892" s="71">
        <v>9.166666666666666E-2</v>
      </c>
      <c r="H2892" s="71">
        <v>0.20899999999999999</v>
      </c>
      <c r="I2892" s="71">
        <v>0.108</v>
      </c>
      <c r="J2892" s="71">
        <v>0</v>
      </c>
      <c r="K2892" s="71">
        <v>1.2773333333333334</v>
      </c>
      <c r="L2892" s="71">
        <v>4.3999999999999997E-2</v>
      </c>
      <c r="M2892" s="72">
        <v>1.73</v>
      </c>
      <c r="N2892" s="23">
        <v>-5.5102040816326532E-2</v>
      </c>
      <c r="O2892" s="16">
        <v>72.13033333333334</v>
      </c>
      <c r="P2892" s="15">
        <v>90</v>
      </c>
      <c r="Q2892" s="15">
        <f>IFERROR(Table37[[#This Row],[Total]]/Table37[[#This Row],[Mins]]*Table37[[#This Row],[Adj mins]],0)</f>
        <v>2.1585925477492132</v>
      </c>
      <c r="R2892" s="15">
        <v>4.5</v>
      </c>
      <c r="S2892" s="16">
        <v>67</v>
      </c>
      <c r="T2892" s="17">
        <v>0</v>
      </c>
      <c r="U2892" s="16">
        <v>9</v>
      </c>
      <c r="V2892" s="71">
        <v>1.5</v>
      </c>
      <c r="W2892" s="401" t="str">
        <f>IF(ISNA(MATCH($D2892,'My Squad'!$C$2:$C$16,0)),"","Yes")</f>
        <v/>
      </c>
    </row>
    <row r="2893" spans="1:23" ht="15.75" thickBot="1" x14ac:dyDescent="0.3">
      <c r="A2893" s="577">
        <v>298</v>
      </c>
      <c r="B2893" s="73">
        <v>15</v>
      </c>
      <c r="C2893" s="5" t="s">
        <v>601</v>
      </c>
      <c r="D2893" s="5" t="s">
        <v>643</v>
      </c>
      <c r="E2893" s="70" t="s">
        <v>13</v>
      </c>
      <c r="F2893" s="71">
        <v>5.3</v>
      </c>
      <c r="G2893" s="71">
        <v>0.66833333333333333</v>
      </c>
      <c r="H2893" s="71">
        <v>0.56299999999999994</v>
      </c>
      <c r="I2893" s="71">
        <v>0.10166666666666667</v>
      </c>
      <c r="J2893" s="71">
        <v>0</v>
      </c>
      <c r="K2893" s="71">
        <v>1.3980000000000001</v>
      </c>
      <c r="L2893" s="71">
        <v>0.12266666666666666</v>
      </c>
      <c r="M2893" s="72">
        <v>2.8536666666666668</v>
      </c>
      <c r="N2893" s="23">
        <v>0.16106918238993714</v>
      </c>
      <c r="O2893" s="16">
        <v>69.081000000000003</v>
      </c>
      <c r="P2893" s="15">
        <v>90</v>
      </c>
      <c r="Q2893" s="15">
        <f>IFERROR(Table37[[#This Row],[Total]]/Table37[[#This Row],[Mins]]*Table37[[#This Row],[Adj mins]],0)</f>
        <v>3.7178095279454548</v>
      </c>
      <c r="R2893" s="15">
        <v>6</v>
      </c>
      <c r="S2893" s="16">
        <v>60</v>
      </c>
      <c r="T2893" s="17">
        <v>1.1000000000000001E-2</v>
      </c>
      <c r="U2893" s="16">
        <v>28</v>
      </c>
      <c r="V2893" s="71">
        <v>3.1</v>
      </c>
      <c r="W2893" s="401" t="str">
        <f>IF(ISNA(MATCH($D2893,'My Squad'!$C$2:$C$16,0)),"","Yes")</f>
        <v/>
      </c>
    </row>
    <row r="2894" spans="1:23" ht="15.75" thickBot="1" x14ac:dyDescent="0.3">
      <c r="A2894" s="577">
        <v>290</v>
      </c>
      <c r="B2894" s="73">
        <v>15</v>
      </c>
      <c r="C2894" s="5" t="s">
        <v>601</v>
      </c>
      <c r="D2894" s="5" t="s">
        <v>234</v>
      </c>
      <c r="E2894" s="70" t="s">
        <v>13</v>
      </c>
      <c r="F2894" s="71">
        <v>5.2</v>
      </c>
      <c r="G2894" s="71">
        <v>3.3333333333333335E-3</v>
      </c>
      <c r="H2894" s="71">
        <v>1E-3</v>
      </c>
      <c r="I2894" s="71">
        <v>6.6666666666666664E-4</v>
      </c>
      <c r="J2894" s="71">
        <v>0</v>
      </c>
      <c r="K2894" s="71">
        <v>9.3333333333333341E-3</v>
      </c>
      <c r="L2894" s="71">
        <v>3.3333333333333332E-4</v>
      </c>
      <c r="M2894" s="72">
        <v>1.4666666666666666E-2</v>
      </c>
      <c r="N2894" s="23">
        <v>-0.38179487179487182</v>
      </c>
      <c r="O2894" s="16">
        <v>0.51</v>
      </c>
      <c r="P2894" s="15">
        <v>90</v>
      </c>
      <c r="Q2894" s="15">
        <f>IFERROR(Table37[[#This Row],[Total]]/Table37[[#This Row],[Mins]]*Table37[[#This Row],[Adj mins]],0)</f>
        <v>2.5882352941176467</v>
      </c>
      <c r="R2894" s="15">
        <v>1.8</v>
      </c>
      <c r="S2894" s="16">
        <v>27</v>
      </c>
      <c r="T2894" s="17">
        <v>1E-3</v>
      </c>
      <c r="U2894" s="16">
        <v>8</v>
      </c>
      <c r="V2894" s="71">
        <v>1.3</v>
      </c>
      <c r="W2894" s="401" t="str">
        <f>IF(ISNA(MATCH($D2894,'My Squad'!$C$2:$C$16,0)),"","Yes")</f>
        <v/>
      </c>
    </row>
    <row r="2895" spans="1:23" ht="15.75" thickBot="1" x14ac:dyDescent="0.3">
      <c r="A2895" s="577">
        <v>299</v>
      </c>
      <c r="B2895" s="73">
        <v>15</v>
      </c>
      <c r="C2895" s="5" t="s">
        <v>601</v>
      </c>
      <c r="D2895" s="5" t="s">
        <v>644</v>
      </c>
      <c r="E2895" s="70" t="s">
        <v>13</v>
      </c>
      <c r="F2895" s="71">
        <v>4.8</v>
      </c>
      <c r="G2895" s="71">
        <v>0.02</v>
      </c>
      <c r="H2895" s="71">
        <v>1.4999999999999999E-2</v>
      </c>
      <c r="I2895" s="71">
        <v>3.3333333333333335E-3</v>
      </c>
      <c r="J2895" s="71">
        <v>0</v>
      </c>
      <c r="K2895" s="71">
        <v>4.1333333333333333E-2</v>
      </c>
      <c r="L2895" s="71">
        <v>4.3333333333333331E-3</v>
      </c>
      <c r="M2895" s="72">
        <v>8.4000000000000005E-2</v>
      </c>
      <c r="N2895" s="23">
        <v>-0.39916666666666667</v>
      </c>
      <c r="O2895" s="16">
        <v>2.1</v>
      </c>
      <c r="P2895" s="15">
        <v>90</v>
      </c>
      <c r="Q2895" s="15">
        <f>IFERROR(Table37[[#This Row],[Total]]/Table37[[#This Row],[Mins]]*Table37[[#This Row],[Adj mins]],0)</f>
        <v>3.6</v>
      </c>
      <c r="R2895" s="15">
        <v>0.1</v>
      </c>
      <c r="S2895" s="16">
        <v>4</v>
      </c>
      <c r="T2895" s="17">
        <v>0</v>
      </c>
      <c r="U2895" s="16">
        <v>3</v>
      </c>
      <c r="V2895" s="71">
        <v>1</v>
      </c>
      <c r="W2895" s="401" t="str">
        <f>IF(ISNA(MATCH($D2895,'My Squad'!$C$2:$C$16,0)),"","Yes")</f>
        <v/>
      </c>
    </row>
    <row r="2896" spans="1:23" ht="15.75" thickBot="1" x14ac:dyDescent="0.3">
      <c r="A2896" s="577">
        <v>300</v>
      </c>
      <c r="B2896" s="73">
        <v>15</v>
      </c>
      <c r="C2896" s="5" t="s">
        <v>601</v>
      </c>
      <c r="D2896" s="5" t="s">
        <v>645</v>
      </c>
      <c r="E2896" s="70" t="s">
        <v>13</v>
      </c>
      <c r="F2896" s="71">
        <v>5</v>
      </c>
      <c r="G2896" s="71">
        <v>0.20166666666666666</v>
      </c>
      <c r="H2896" s="71">
        <v>0.27900000000000003</v>
      </c>
      <c r="I2896" s="71">
        <v>0.126</v>
      </c>
      <c r="J2896" s="71">
        <v>0</v>
      </c>
      <c r="K2896" s="71">
        <v>1.653</v>
      </c>
      <c r="L2896" s="71">
        <v>9.4666666666666663E-2</v>
      </c>
      <c r="M2896" s="72">
        <v>2.3543333333333334</v>
      </c>
      <c r="N2896" s="23">
        <v>7.0866666666666675E-2</v>
      </c>
      <c r="O2896" s="16">
        <v>84.612666666666669</v>
      </c>
      <c r="P2896" s="15">
        <v>90</v>
      </c>
      <c r="Q2896" s="15">
        <f>IFERROR(Table37[[#This Row],[Total]]/Table37[[#This Row],[Mins]]*Table37[[#This Row],[Adj mins]],0)</f>
        <v>2.5042349845176846</v>
      </c>
      <c r="R2896" s="15">
        <v>8.6</v>
      </c>
      <c r="S2896" s="16">
        <v>86</v>
      </c>
      <c r="T2896" s="17">
        <v>6.0000000000000001E-3</v>
      </c>
      <c r="U2896" s="16">
        <v>27</v>
      </c>
      <c r="V2896" s="71">
        <v>3</v>
      </c>
      <c r="W2896" s="401" t="str">
        <f>IF(ISNA(MATCH($D2896,'My Squad'!$C$2:$C$16,0)),"","Yes")</f>
        <v/>
      </c>
    </row>
    <row r="2897" spans="1:23" ht="15.75" thickBot="1" x14ac:dyDescent="0.3">
      <c r="A2897" s="577">
        <v>285</v>
      </c>
      <c r="B2897" s="73">
        <v>15</v>
      </c>
      <c r="C2897" s="5" t="s">
        <v>601</v>
      </c>
      <c r="D2897" s="5" t="s">
        <v>646</v>
      </c>
      <c r="E2897" s="70" t="s">
        <v>13</v>
      </c>
      <c r="F2897" s="71">
        <v>4.4000000000000004</v>
      </c>
      <c r="G2897" s="71">
        <v>0.01</v>
      </c>
      <c r="H2897" s="71">
        <v>3.4000000000000002E-2</v>
      </c>
      <c r="I2897" s="71">
        <v>2.6666666666666668E-2</v>
      </c>
      <c r="J2897" s="71">
        <v>0</v>
      </c>
      <c r="K2897" s="71">
        <v>0.308</v>
      </c>
      <c r="L2897" s="71">
        <v>8.9999999999999993E-3</v>
      </c>
      <c r="M2897" s="72">
        <v>0.38766666666666666</v>
      </c>
      <c r="N2897" s="23">
        <v>-0.3664393939393939</v>
      </c>
      <c r="O2897" s="16">
        <v>17.032</v>
      </c>
      <c r="P2897" s="15">
        <v>90</v>
      </c>
      <c r="Q2897" s="15">
        <f>IFERROR(Table37[[#This Row],[Total]]/Table37[[#This Row],[Mins]]*Table37[[#This Row],[Adj mins]],0)</f>
        <v>2.048496946923438</v>
      </c>
      <c r="R2897" s="15">
        <v>0.4</v>
      </c>
      <c r="S2897" s="16">
        <v>11</v>
      </c>
      <c r="T2897" s="17">
        <v>2E-3</v>
      </c>
      <c r="U2897" s="16">
        <v>1</v>
      </c>
      <c r="V2897" s="71">
        <v>0.3</v>
      </c>
      <c r="W2897" s="401" t="str">
        <f>IF(ISNA(MATCH($D2897,'My Squad'!$C$2:$C$16,0)),"","Yes")</f>
        <v/>
      </c>
    </row>
    <row r="2898" spans="1:23" ht="15.75" thickBot="1" x14ac:dyDescent="0.3">
      <c r="A2898" s="577">
        <v>287</v>
      </c>
      <c r="B2898" s="73">
        <v>15</v>
      </c>
      <c r="C2898" s="5" t="s">
        <v>601</v>
      </c>
      <c r="D2898" s="5" t="s">
        <v>647</v>
      </c>
      <c r="E2898" s="70" t="s">
        <v>13</v>
      </c>
      <c r="F2898" s="71">
        <v>4.4000000000000004</v>
      </c>
      <c r="G2898" s="71">
        <v>5.6666666666666664E-2</v>
      </c>
      <c r="H2898" s="71">
        <v>0.05</v>
      </c>
      <c r="I2898" s="71">
        <v>1.3666666666666667E-2</v>
      </c>
      <c r="J2898" s="71">
        <v>0</v>
      </c>
      <c r="K2898" s="71">
        <v>0.14833333333333334</v>
      </c>
      <c r="L2898" s="71">
        <v>2.1333333333333333E-2</v>
      </c>
      <c r="M2898" s="72">
        <v>0.28999999999999998</v>
      </c>
      <c r="N2898" s="23">
        <v>-0.38863636363636361</v>
      </c>
      <c r="O2898" s="16">
        <v>7.4080000000000004</v>
      </c>
      <c r="P2898" s="15">
        <v>90</v>
      </c>
      <c r="Q2898" s="15">
        <f>IFERROR(Table37[[#This Row],[Total]]/Table37[[#This Row],[Mins]]*Table37[[#This Row],[Adj mins]],0)</f>
        <v>3.5232181425485956</v>
      </c>
      <c r="R2898" s="15">
        <v>0.2</v>
      </c>
      <c r="S2898" s="16">
        <v>15</v>
      </c>
      <c r="T2898" s="17">
        <v>4.0000000000000001E-3</v>
      </c>
      <c r="U2898" s="16">
        <v>1</v>
      </c>
      <c r="V2898" s="71">
        <v>1</v>
      </c>
      <c r="W2898" s="401" t="str">
        <f>IF(ISNA(MATCH($D2898,'My Squad'!$C$2:$C$16,0)),"","Yes")</f>
        <v/>
      </c>
    </row>
    <row r="2899" spans="1:23" ht="15.75" thickBot="1" x14ac:dyDescent="0.3">
      <c r="A2899" s="577">
        <v>292</v>
      </c>
      <c r="B2899" s="73">
        <v>15</v>
      </c>
      <c r="C2899" s="5" t="s">
        <v>601</v>
      </c>
      <c r="D2899" s="5" t="s">
        <v>648</v>
      </c>
      <c r="E2899" s="70" t="s">
        <v>13</v>
      </c>
      <c r="F2899" s="71">
        <v>4.4000000000000004</v>
      </c>
      <c r="G2899" s="71">
        <v>1.6666666666666668E-3</v>
      </c>
      <c r="H2899" s="71">
        <v>2E-3</v>
      </c>
      <c r="I2899" s="71">
        <v>3.3333333333333332E-4</v>
      </c>
      <c r="J2899" s="71">
        <v>0</v>
      </c>
      <c r="K2899" s="71">
        <v>8.0000000000000002E-3</v>
      </c>
      <c r="L2899" s="71">
        <v>1E-3</v>
      </c>
      <c r="M2899" s="72">
        <v>1.2999999999999999E-2</v>
      </c>
      <c r="N2899" s="23">
        <v>-0.4515909090909091</v>
      </c>
      <c r="O2899" s="16">
        <v>0.42</v>
      </c>
      <c r="P2899" s="15">
        <v>90</v>
      </c>
      <c r="Q2899" s="15">
        <f>IFERROR(Table37[[#This Row],[Total]]/Table37[[#This Row],[Mins]]*Table37[[#This Row],[Adj mins]],0)</f>
        <v>2.7857142857142856</v>
      </c>
      <c r="R2899" s="15">
        <v>0</v>
      </c>
      <c r="S2899" s="16" t="s">
        <v>374</v>
      </c>
      <c r="T2899" s="17">
        <v>3.0000000000000001E-3</v>
      </c>
      <c r="U2899" s="16">
        <v>0</v>
      </c>
      <c r="V2899" s="71">
        <v>0</v>
      </c>
      <c r="W2899" s="401" t="str">
        <f>IF(ISNA(MATCH($D2899,'My Squad'!$C$2:$C$16,0)),"","Yes")</f>
        <v/>
      </c>
    </row>
    <row r="2900" spans="1:23" ht="15.75" thickBot="1" x14ac:dyDescent="0.3">
      <c r="A2900" s="577">
        <v>297</v>
      </c>
      <c r="B2900" s="73">
        <v>15</v>
      </c>
      <c r="C2900" s="5" t="s">
        <v>601</v>
      </c>
      <c r="D2900" s="5" t="s">
        <v>649</v>
      </c>
      <c r="E2900" s="70" t="s">
        <v>13</v>
      </c>
      <c r="F2900" s="71">
        <v>4.5</v>
      </c>
      <c r="G2900" s="71">
        <v>3.3333333333333335E-3</v>
      </c>
      <c r="H2900" s="71">
        <v>1E-3</v>
      </c>
      <c r="I2900" s="71">
        <v>6.6666666666666664E-4</v>
      </c>
      <c r="J2900" s="71">
        <v>0</v>
      </c>
      <c r="K2900" s="71">
        <v>0.01</v>
      </c>
      <c r="L2900" s="71">
        <v>3.3333333333333332E-4</v>
      </c>
      <c r="M2900" s="72">
        <v>1.5333333333333332E-2</v>
      </c>
      <c r="N2900" s="23">
        <v>-0.44103703703703701</v>
      </c>
      <c r="O2900" s="16">
        <v>0.51</v>
      </c>
      <c r="P2900" s="15">
        <v>90</v>
      </c>
      <c r="Q2900" s="15">
        <f>IFERROR(Table37[[#This Row],[Total]]/Table37[[#This Row],[Mins]]*Table37[[#This Row],[Adj mins]],0)</f>
        <v>2.7058823529411762</v>
      </c>
      <c r="R2900" s="15">
        <v>0</v>
      </c>
      <c r="S2900" s="16" t="s">
        <v>374</v>
      </c>
      <c r="T2900" s="17">
        <v>0</v>
      </c>
      <c r="U2900" s="16">
        <v>0</v>
      </c>
      <c r="V2900" s="71">
        <v>0</v>
      </c>
      <c r="W2900" s="401" t="str">
        <f>IF(ISNA(MATCH($D2900,'My Squad'!$C$2:$C$16,0)),"","Yes")</f>
        <v/>
      </c>
    </row>
    <row r="2901" spans="1:23" ht="15.75" thickBot="1" x14ac:dyDescent="0.3">
      <c r="A2901" s="577">
        <v>309</v>
      </c>
      <c r="B2901" s="73">
        <v>15</v>
      </c>
      <c r="C2901" s="5" t="s">
        <v>601</v>
      </c>
      <c r="D2901" s="5" t="s">
        <v>650</v>
      </c>
      <c r="E2901" s="70" t="s">
        <v>13</v>
      </c>
      <c r="F2901" s="71">
        <v>4.5</v>
      </c>
      <c r="G2901" s="71">
        <v>2.6666666666666668E-2</v>
      </c>
      <c r="H2901" s="71">
        <v>0.67300000000000004</v>
      </c>
      <c r="I2901" s="71">
        <v>0.128</v>
      </c>
      <c r="J2901" s="71">
        <v>0</v>
      </c>
      <c r="K2901" s="71">
        <v>1.6309999999999998</v>
      </c>
      <c r="L2901" s="71">
        <v>0.10066666666666667</v>
      </c>
      <c r="M2901" s="72">
        <v>2.5593333333333335</v>
      </c>
      <c r="N2901" s="23">
        <v>0.12429629629629632</v>
      </c>
      <c r="O2901" s="16">
        <v>85.50266666666667</v>
      </c>
      <c r="P2901" s="15">
        <v>90</v>
      </c>
      <c r="Q2901" s="15">
        <f>IFERROR(Table37[[#This Row],[Total]]/Table37[[#This Row],[Mins]]*Table37[[#This Row],[Adj mins]],0)</f>
        <v>2.6939510658536965</v>
      </c>
      <c r="R2901" s="15">
        <v>7.5</v>
      </c>
      <c r="S2901" s="16">
        <v>84</v>
      </c>
      <c r="T2901" s="17">
        <v>0.13200000000000001</v>
      </c>
      <c r="U2901" s="16">
        <v>18</v>
      </c>
      <c r="V2901" s="71">
        <v>2.2000000000000002</v>
      </c>
      <c r="W2901" s="401" t="str">
        <f>IF(ISNA(MATCH($D2901,'My Squad'!$C$2:$C$16,0)),"","Yes")</f>
        <v/>
      </c>
    </row>
    <row r="2902" spans="1:23" ht="15.75" thickBot="1" x14ac:dyDescent="0.3">
      <c r="A2902" s="577">
        <v>117</v>
      </c>
      <c r="B2902" s="73">
        <v>15</v>
      </c>
      <c r="C2902" s="5" t="s">
        <v>601</v>
      </c>
      <c r="D2902" s="5" t="s">
        <v>217</v>
      </c>
      <c r="E2902" s="70" t="s">
        <v>13</v>
      </c>
      <c r="F2902" s="71">
        <v>5.0999999999999996</v>
      </c>
      <c r="G2902" s="71">
        <v>0.77166666666666661</v>
      </c>
      <c r="H2902" s="71">
        <v>0.246</v>
      </c>
      <c r="I2902" s="71">
        <v>5.7666666666666665E-2</v>
      </c>
      <c r="J2902" s="71">
        <v>0</v>
      </c>
      <c r="K2902" s="71">
        <v>0.62566666666666659</v>
      </c>
      <c r="L2902" s="71">
        <v>0.14366666666666666</v>
      </c>
      <c r="M2902" s="72">
        <v>1.8446666666666667</v>
      </c>
      <c r="N2902" s="23">
        <v>-3.0457516339869282E-2</v>
      </c>
      <c r="O2902" s="16">
        <v>36.345999999999997</v>
      </c>
      <c r="P2902" s="15">
        <v>90</v>
      </c>
      <c r="Q2902" s="15">
        <f>IFERROR(Table37[[#This Row],[Total]]/Table37[[#This Row],[Mins]]*Table37[[#This Row],[Adj mins]],0)</f>
        <v>4.5677653662026083</v>
      </c>
      <c r="R2902" s="15">
        <v>6.1</v>
      </c>
      <c r="S2902" s="16">
        <v>69</v>
      </c>
      <c r="T2902" s="17">
        <v>2.6000000000000002E-2</v>
      </c>
      <c r="U2902" s="16">
        <v>36</v>
      </c>
      <c r="V2902" s="71">
        <v>4.5</v>
      </c>
      <c r="W2902" s="401" t="str">
        <f>IF(ISNA(MATCH($D2902,'My Squad'!$C$2:$C$16,0)),"","Yes")</f>
        <v/>
      </c>
    </row>
    <row r="2903" spans="1:23" ht="15.75" thickBot="1" x14ac:dyDescent="0.3">
      <c r="A2903" s="577">
        <v>570</v>
      </c>
      <c r="B2903" s="73">
        <v>15</v>
      </c>
      <c r="C2903" s="5" t="s">
        <v>601</v>
      </c>
      <c r="D2903" s="5" t="s">
        <v>1064</v>
      </c>
      <c r="E2903" s="70" t="s">
        <v>13</v>
      </c>
      <c r="F2903" s="71">
        <v>5.4</v>
      </c>
      <c r="G2903" s="71">
        <v>0.01</v>
      </c>
      <c r="H2903" s="71">
        <v>1.0999999999999999E-2</v>
      </c>
      <c r="I2903" s="71">
        <v>2.3333333333333335E-3</v>
      </c>
      <c r="J2903" s="71">
        <v>0</v>
      </c>
      <c r="K2903" s="71">
        <v>2.3666666666666666E-2</v>
      </c>
      <c r="L2903" s="71">
        <v>2E-3</v>
      </c>
      <c r="M2903" s="72">
        <v>4.9000000000000002E-2</v>
      </c>
      <c r="N2903" s="23">
        <v>-0.36129629629629628</v>
      </c>
      <c r="O2903" s="16">
        <v>1.1399999999999999</v>
      </c>
      <c r="P2903" s="15">
        <v>90</v>
      </c>
      <c r="Q2903" s="15">
        <f>IFERROR(Table37[[#This Row],[Total]]/Table37[[#This Row],[Mins]]*Table37[[#This Row],[Adj mins]],0)</f>
        <v>3.8684210526315796</v>
      </c>
      <c r="R2903" s="15">
        <v>0</v>
      </c>
      <c r="S2903" s="16" t="s">
        <v>374</v>
      </c>
      <c r="T2903" s="17">
        <v>4.0000000000000001E-3</v>
      </c>
      <c r="U2903" s="16">
        <v>22</v>
      </c>
      <c r="V2903" s="71">
        <v>2.4</v>
      </c>
      <c r="W2903" s="401" t="str">
        <f>IF(ISNA(MATCH($D2903,'My Squad'!$C$2:$C$16,0)),"","Yes")</f>
        <v/>
      </c>
    </row>
    <row r="2904" spans="1:23" ht="15.75" thickBot="1" x14ac:dyDescent="0.3">
      <c r="A2904" s="577">
        <v>192</v>
      </c>
      <c r="B2904" s="73">
        <v>15</v>
      </c>
      <c r="C2904" s="5" t="s">
        <v>601</v>
      </c>
      <c r="D2904" s="5" t="s">
        <v>145</v>
      </c>
      <c r="E2904" s="70" t="s">
        <v>13</v>
      </c>
      <c r="F2904" s="71">
        <v>5.2</v>
      </c>
      <c r="G2904" s="71">
        <v>0.87333333333333329</v>
      </c>
      <c r="H2904" s="71">
        <v>0.191</v>
      </c>
      <c r="I2904" s="71">
        <v>9.7000000000000003E-2</v>
      </c>
      <c r="J2904" s="71">
        <v>0</v>
      </c>
      <c r="K2904" s="71">
        <v>1.2409999999999999</v>
      </c>
      <c r="L2904" s="71">
        <v>0.184</v>
      </c>
      <c r="M2904" s="72">
        <v>2.5863333333333332</v>
      </c>
      <c r="N2904" s="23">
        <v>0.11275641025641021</v>
      </c>
      <c r="O2904" s="16">
        <v>63.793333333333337</v>
      </c>
      <c r="P2904" s="15">
        <v>90</v>
      </c>
      <c r="Q2904" s="15">
        <f>IFERROR(Table37[[#This Row],[Total]]/Table37[[#This Row],[Mins]]*Table37[[#This Row],[Adj mins]],0)</f>
        <v>3.6488138781481863</v>
      </c>
      <c r="R2904" s="15">
        <v>4.7</v>
      </c>
      <c r="S2904" s="16">
        <v>51</v>
      </c>
      <c r="T2904" s="17">
        <v>2E-3</v>
      </c>
      <c r="U2904" s="16">
        <v>15</v>
      </c>
      <c r="V2904" s="71">
        <v>1.7</v>
      </c>
      <c r="W2904" s="401" t="str">
        <f>IF(ISNA(MATCH($D2904,'My Squad'!$C$2:$C$16,0)),"","Yes")</f>
        <v/>
      </c>
    </row>
    <row r="2905" spans="1:23" ht="15.75" thickBot="1" x14ac:dyDescent="0.3">
      <c r="A2905" s="577">
        <v>635</v>
      </c>
      <c r="B2905" s="73">
        <v>15</v>
      </c>
      <c r="C2905" s="5" t="s">
        <v>601</v>
      </c>
      <c r="D2905" s="5" t="s">
        <v>1531</v>
      </c>
      <c r="E2905" s="70" t="s">
        <v>13</v>
      </c>
      <c r="F2905" s="71">
        <v>4.9000000000000004</v>
      </c>
      <c r="G2905" s="71">
        <v>0</v>
      </c>
      <c r="H2905" s="71">
        <v>0</v>
      </c>
      <c r="I2905" s="71">
        <v>0</v>
      </c>
      <c r="J2905" s="71">
        <v>0</v>
      </c>
      <c r="K2905" s="71">
        <v>0</v>
      </c>
      <c r="L2905" s="71">
        <v>0</v>
      </c>
      <c r="M2905" s="72">
        <v>0</v>
      </c>
      <c r="N2905" s="23">
        <v>-0.4081632653061224</v>
      </c>
      <c r="O2905" s="16">
        <v>0</v>
      </c>
      <c r="P2905" s="15">
        <v>90</v>
      </c>
      <c r="Q2905" s="15">
        <f>IFERROR(Table37[[#This Row],[Total]]/Table37[[#This Row],[Mins]]*Table37[[#This Row],[Adj mins]],0)</f>
        <v>0</v>
      </c>
      <c r="R2905" s="15">
        <v>1.9</v>
      </c>
      <c r="S2905" s="16">
        <v>34</v>
      </c>
      <c r="T2905" s="17">
        <v>0</v>
      </c>
      <c r="U2905" s="16">
        <v>6</v>
      </c>
      <c r="V2905" s="71">
        <v>1.2</v>
      </c>
      <c r="W2905" s="401" t="str">
        <f>IF(ISNA(MATCH($D2905,'My Squad'!$C$2:$C$16,0)),"","Yes")</f>
        <v/>
      </c>
    </row>
    <row r="2906" spans="1:23" ht="15.75" thickBot="1" x14ac:dyDescent="0.3">
      <c r="A2906" s="577">
        <v>306</v>
      </c>
      <c r="B2906" s="73">
        <v>15</v>
      </c>
      <c r="C2906" s="5" t="s">
        <v>601</v>
      </c>
      <c r="D2906" s="5" t="s">
        <v>651</v>
      </c>
      <c r="E2906" s="70" t="s">
        <v>15</v>
      </c>
      <c r="F2906" s="71">
        <v>5.7</v>
      </c>
      <c r="G2906" s="71">
        <v>1.4093333333333333</v>
      </c>
      <c r="H2906" s="71">
        <v>0.14499999999999999</v>
      </c>
      <c r="I2906" s="71">
        <v>0</v>
      </c>
      <c r="J2906" s="71">
        <v>0</v>
      </c>
      <c r="K2906" s="71">
        <v>1.4390000000000001</v>
      </c>
      <c r="L2906" s="71">
        <v>0.46666666666666667</v>
      </c>
      <c r="M2906" s="72">
        <v>3.46</v>
      </c>
      <c r="N2906" s="23">
        <v>0.25614035087719295</v>
      </c>
      <c r="O2906" s="16">
        <v>70.998999999999995</v>
      </c>
      <c r="P2906" s="15">
        <v>90</v>
      </c>
      <c r="Q2906" s="15">
        <f>IFERROR(Table37[[#This Row],[Total]]/Table37[[#This Row],[Mins]]*Table37[[#This Row],[Adj mins]],0)</f>
        <v>4.3859772672854556</v>
      </c>
      <c r="R2906" s="15">
        <v>8.4</v>
      </c>
      <c r="S2906" s="16">
        <v>84</v>
      </c>
      <c r="T2906" s="17">
        <v>0.114</v>
      </c>
      <c r="U2906" s="16">
        <v>38</v>
      </c>
      <c r="V2906" s="71">
        <v>4.2</v>
      </c>
      <c r="W2906" s="401" t="str">
        <f>IF(ISNA(MATCH($D2906,'My Squad'!$C$2:$C$16,0)),"","Yes")</f>
        <v/>
      </c>
    </row>
    <row r="2907" spans="1:23" ht="15.75" thickBot="1" x14ac:dyDescent="0.3">
      <c r="A2907" s="577">
        <v>289</v>
      </c>
      <c r="B2907" s="73">
        <v>15</v>
      </c>
      <c r="C2907" s="5" t="s">
        <v>601</v>
      </c>
      <c r="D2907" s="5" t="s">
        <v>652</v>
      </c>
      <c r="E2907" s="70" t="s">
        <v>15</v>
      </c>
      <c r="F2907" s="71">
        <v>4.8</v>
      </c>
      <c r="G2907" s="71">
        <v>6.6666666666666671E-3</v>
      </c>
      <c r="H2907" s="71">
        <v>1E-3</v>
      </c>
      <c r="I2907" s="71">
        <v>0</v>
      </c>
      <c r="J2907" s="71">
        <v>0</v>
      </c>
      <c r="K2907" s="71">
        <v>1.1333333333333334E-2</v>
      </c>
      <c r="L2907" s="71">
        <v>1E-3</v>
      </c>
      <c r="M2907" s="72">
        <v>0.02</v>
      </c>
      <c r="N2907" s="23">
        <v>-0.41250000000000003</v>
      </c>
      <c r="O2907" s="16">
        <v>0.54966666666666664</v>
      </c>
      <c r="P2907" s="15">
        <v>90</v>
      </c>
      <c r="Q2907" s="15">
        <f>IFERROR(Table37[[#This Row],[Total]]/Table37[[#This Row],[Mins]]*Table37[[#This Row],[Adj mins]],0)</f>
        <v>3.2747119466343242</v>
      </c>
      <c r="R2907" s="15">
        <v>0</v>
      </c>
      <c r="S2907" s="16" t="s">
        <v>374</v>
      </c>
      <c r="T2907" s="17">
        <v>1E-3</v>
      </c>
      <c r="U2907" s="16">
        <v>0</v>
      </c>
      <c r="V2907" s="71">
        <v>0</v>
      </c>
      <c r="W2907" s="401" t="str">
        <f>IF(ISNA(MATCH($D2907,'My Squad'!$C$2:$C$16,0)),"","Yes")</f>
        <v/>
      </c>
    </row>
    <row r="2908" spans="1:23" ht="15.75" thickBot="1" x14ac:dyDescent="0.3">
      <c r="A2908" s="577">
        <v>198</v>
      </c>
      <c r="B2908" s="73">
        <v>15</v>
      </c>
      <c r="C2908" s="5" t="s">
        <v>601</v>
      </c>
      <c r="D2908" s="5" t="s">
        <v>120</v>
      </c>
      <c r="E2908" s="70" t="s">
        <v>15</v>
      </c>
      <c r="F2908" s="71">
        <v>5.3</v>
      </c>
      <c r="G2908" s="71">
        <v>0.44133333333333336</v>
      </c>
      <c r="H2908" s="71">
        <v>7.3999999999999996E-2</v>
      </c>
      <c r="I2908" s="71">
        <v>0</v>
      </c>
      <c r="J2908" s="71">
        <v>0</v>
      </c>
      <c r="K2908" s="71">
        <v>0.47433333333333327</v>
      </c>
      <c r="L2908" s="71">
        <v>0.123</v>
      </c>
      <c r="M2908" s="72">
        <v>1.1126666666666667</v>
      </c>
      <c r="N2908" s="23">
        <v>-0.16742138364779874</v>
      </c>
      <c r="O2908" s="16">
        <v>24.377333333333333</v>
      </c>
      <c r="P2908" s="15">
        <v>90</v>
      </c>
      <c r="Q2908" s="15">
        <f>IFERROR(Table37[[#This Row],[Total]]/Table37[[#This Row],[Mins]]*Table37[[#This Row],[Adj mins]],0)</f>
        <v>4.1079144560520708</v>
      </c>
      <c r="R2908" s="15">
        <v>1.6</v>
      </c>
      <c r="S2908" s="16">
        <v>9</v>
      </c>
      <c r="T2908" s="17">
        <v>3.0000000000000001E-3</v>
      </c>
      <c r="U2908" s="16">
        <v>6</v>
      </c>
      <c r="V2908" s="71">
        <v>1.2</v>
      </c>
      <c r="W2908" s="401" t="str">
        <f>IF(ISNA(MATCH($D2908,'My Squad'!$C$2:$C$16,0)),"","Yes")</f>
        <v/>
      </c>
    </row>
    <row r="2909" spans="1:23" ht="15.75" thickBot="1" x14ac:dyDescent="0.3">
      <c r="A2909" s="577">
        <v>310</v>
      </c>
      <c r="B2909" s="73">
        <v>15</v>
      </c>
      <c r="C2909" s="5" t="s">
        <v>25</v>
      </c>
      <c r="D2909" s="5" t="s">
        <v>334</v>
      </c>
      <c r="E2909" s="70" t="s">
        <v>16</v>
      </c>
      <c r="F2909" s="71">
        <v>5.4</v>
      </c>
      <c r="G2909" s="71">
        <v>0</v>
      </c>
      <c r="H2909" s="71">
        <v>0</v>
      </c>
      <c r="I2909" s="71">
        <v>1.4319999999999999</v>
      </c>
      <c r="J2909" s="71">
        <v>0.54266666666666663</v>
      </c>
      <c r="K2909" s="71">
        <v>1.9303333333333335</v>
      </c>
      <c r="L2909" s="71">
        <v>0.26500000000000001</v>
      </c>
      <c r="M2909" s="72">
        <v>4.17</v>
      </c>
      <c r="N2909" s="23">
        <v>0.40185185185185179</v>
      </c>
      <c r="O2909" s="16">
        <v>85.793000000000006</v>
      </c>
      <c r="P2909" s="15">
        <v>90</v>
      </c>
      <c r="Q2909" s="15">
        <f>IFERROR(Table37[[#This Row],[Total]]/Table37[[#This Row],[Mins]]*Table37[[#This Row],[Adj mins]],0)</f>
        <v>4.374482766659284</v>
      </c>
      <c r="R2909" s="15">
        <v>5.9</v>
      </c>
      <c r="S2909" s="16">
        <v>88</v>
      </c>
      <c r="T2909" s="17">
        <v>6.2E-2</v>
      </c>
      <c r="U2909" s="16">
        <v>35</v>
      </c>
      <c r="V2909" s="71">
        <v>5.8</v>
      </c>
      <c r="W2909" s="401" t="str">
        <f>IF(ISNA(MATCH($D2909,'My Squad'!$C$2:$C$16,0)),"","Yes")</f>
        <v/>
      </c>
    </row>
    <row r="2910" spans="1:23" ht="15.75" thickBot="1" x14ac:dyDescent="0.3">
      <c r="A2910" s="577">
        <v>325</v>
      </c>
      <c r="B2910" s="73">
        <v>15</v>
      </c>
      <c r="C2910" s="5" t="s">
        <v>25</v>
      </c>
      <c r="D2910" s="5" t="s">
        <v>43</v>
      </c>
      <c r="E2910" s="70" t="s">
        <v>16</v>
      </c>
      <c r="F2910" s="71">
        <v>4.4000000000000004</v>
      </c>
      <c r="G2910" s="71">
        <v>0</v>
      </c>
      <c r="H2910" s="71">
        <v>1E-3</v>
      </c>
      <c r="I2910" s="71">
        <v>6.6333333333333327E-2</v>
      </c>
      <c r="J2910" s="71">
        <v>2.9000000000000001E-2</v>
      </c>
      <c r="K2910" s="71">
        <v>9.4333333333333325E-2</v>
      </c>
      <c r="L2910" s="71">
        <v>1.6333333333333332E-2</v>
      </c>
      <c r="M2910" s="72">
        <v>0.20699999999999999</v>
      </c>
      <c r="N2910" s="23">
        <v>-0.40749999999999997</v>
      </c>
      <c r="O2910" s="16">
        <v>4.17</v>
      </c>
      <c r="P2910" s="15">
        <v>90</v>
      </c>
      <c r="Q2910" s="15">
        <f>IFERROR(Table37[[#This Row],[Total]]/Table37[[#This Row],[Mins]]*Table37[[#This Row],[Adj mins]],0)</f>
        <v>4.4676258992805753</v>
      </c>
      <c r="R2910" s="15">
        <v>3</v>
      </c>
      <c r="S2910" s="16">
        <v>90</v>
      </c>
      <c r="T2910" s="17">
        <v>1.4999999999999999E-2</v>
      </c>
      <c r="U2910" s="16">
        <v>12</v>
      </c>
      <c r="V2910" s="71">
        <v>4</v>
      </c>
      <c r="W2910" s="401" t="str">
        <f>IF(ISNA(MATCH($D2910,'My Squad'!$C$2:$C$16,0)),"","Yes")</f>
        <v/>
      </c>
    </row>
    <row r="2911" spans="1:23" ht="15.75" thickBot="1" x14ac:dyDescent="0.3">
      <c r="A2911" s="577">
        <v>335</v>
      </c>
      <c r="B2911" s="73">
        <v>15</v>
      </c>
      <c r="C2911" s="5" t="s">
        <v>25</v>
      </c>
      <c r="D2911" s="5" t="s">
        <v>335</v>
      </c>
      <c r="E2911" s="70" t="s">
        <v>14</v>
      </c>
      <c r="F2911" s="71">
        <v>6</v>
      </c>
      <c r="G2911" s="71">
        <v>0.45</v>
      </c>
      <c r="H2911" s="71">
        <v>0.754</v>
      </c>
      <c r="I2911" s="71">
        <v>1.3726666666666667</v>
      </c>
      <c r="J2911" s="71">
        <v>0</v>
      </c>
      <c r="K2911" s="71">
        <v>1.6826666666666665</v>
      </c>
      <c r="L2911" s="71">
        <v>0.499</v>
      </c>
      <c r="M2911" s="72">
        <v>4.7583333333333337</v>
      </c>
      <c r="N2911" s="23">
        <v>0.45972222222222231</v>
      </c>
      <c r="O2911" s="16">
        <v>81.733666666666664</v>
      </c>
      <c r="P2911" s="15">
        <v>90</v>
      </c>
      <c r="Q2911" s="15">
        <f>IFERROR(Table37[[#This Row],[Total]]/Table37[[#This Row],[Mins]]*Table37[[#This Row],[Adj mins]],0)</f>
        <v>5.239578957671462</v>
      </c>
      <c r="R2911" s="15">
        <v>7.4</v>
      </c>
      <c r="S2911" s="16">
        <v>74</v>
      </c>
      <c r="T2911" s="17">
        <v>5.7999999999999996E-2</v>
      </c>
      <c r="U2911" s="16">
        <v>31</v>
      </c>
      <c r="V2911" s="71">
        <v>3.4</v>
      </c>
      <c r="W2911" s="401" t="str">
        <f>IF(ISNA(MATCH($D2911,'My Squad'!$C$2:$C$16,0)),"","Yes")</f>
        <v/>
      </c>
    </row>
    <row r="2912" spans="1:23" ht="15.75" thickBot="1" x14ac:dyDescent="0.3">
      <c r="A2912" s="577">
        <v>326</v>
      </c>
      <c r="B2912" s="73">
        <v>15</v>
      </c>
      <c r="C2912" s="5" t="s">
        <v>25</v>
      </c>
      <c r="D2912" s="5" t="s">
        <v>107</v>
      </c>
      <c r="E2912" s="70" t="s">
        <v>14</v>
      </c>
      <c r="F2912" s="71">
        <v>5.3</v>
      </c>
      <c r="G2912" s="71">
        <v>0.34399999999999997</v>
      </c>
      <c r="H2912" s="71">
        <v>0.09</v>
      </c>
      <c r="I2912" s="71">
        <v>1.3593333333333333</v>
      </c>
      <c r="J2912" s="71">
        <v>0</v>
      </c>
      <c r="K2912" s="71">
        <v>1.5583333333333333</v>
      </c>
      <c r="L2912" s="71">
        <v>0.19866666666666666</v>
      </c>
      <c r="M2912" s="72">
        <v>3.5503333333333331</v>
      </c>
      <c r="N2912" s="23">
        <v>0.29251572327044023</v>
      </c>
      <c r="O2912" s="16">
        <v>81.492333333333335</v>
      </c>
      <c r="P2912" s="15">
        <v>90</v>
      </c>
      <c r="Q2912" s="15">
        <f>IFERROR(Table37[[#This Row],[Total]]/Table37[[#This Row],[Mins]]*Table37[[#This Row],[Adj mins]],0)</f>
        <v>3.9209823418971923</v>
      </c>
      <c r="R2912" s="15">
        <v>8.3000000000000007</v>
      </c>
      <c r="S2912" s="16">
        <v>83</v>
      </c>
      <c r="T2912" s="17">
        <v>0.13699999999999998</v>
      </c>
      <c r="U2912" s="16">
        <v>39</v>
      </c>
      <c r="V2912" s="71">
        <v>4.3</v>
      </c>
      <c r="W2912" s="401" t="str">
        <f>IF(ISNA(MATCH($D2912,'My Squad'!$C$2:$C$16,0)),"","Yes")</f>
        <v/>
      </c>
    </row>
    <row r="2913" spans="1:23" ht="15.75" thickBot="1" x14ac:dyDescent="0.3">
      <c r="A2913" s="577">
        <v>333</v>
      </c>
      <c r="B2913" s="73">
        <v>15</v>
      </c>
      <c r="C2913" s="5" t="s">
        <v>25</v>
      </c>
      <c r="D2913" s="5" t="s">
        <v>533</v>
      </c>
      <c r="E2913" s="70" t="s">
        <v>14</v>
      </c>
      <c r="F2913" s="71">
        <v>4</v>
      </c>
      <c r="G2913" s="71">
        <v>6.6000000000000003E-2</v>
      </c>
      <c r="H2913" s="71">
        <v>6.0000000000000001E-3</v>
      </c>
      <c r="I2913" s="71">
        <v>0.17600000000000002</v>
      </c>
      <c r="J2913" s="71">
        <v>0</v>
      </c>
      <c r="K2913" s="71">
        <v>0.22966666666666666</v>
      </c>
      <c r="L2913" s="71">
        <v>5.7333333333333333E-2</v>
      </c>
      <c r="M2913" s="72">
        <v>0.53500000000000003</v>
      </c>
      <c r="N2913" s="23">
        <v>-0.36624999999999996</v>
      </c>
      <c r="O2913" s="16">
        <v>10.785333333333334</v>
      </c>
      <c r="P2913" s="15">
        <v>90</v>
      </c>
      <c r="Q2913" s="15">
        <f>IFERROR(Table37[[#This Row],[Total]]/Table37[[#This Row],[Mins]]*Table37[[#This Row],[Adj mins]],0)</f>
        <v>4.4643960934602545</v>
      </c>
      <c r="R2913" s="15">
        <v>0.5</v>
      </c>
      <c r="S2913" s="16">
        <v>45</v>
      </c>
      <c r="T2913" s="17">
        <v>0.01</v>
      </c>
      <c r="U2913" s="16">
        <v>1</v>
      </c>
      <c r="V2913" s="71">
        <v>1</v>
      </c>
      <c r="W2913" s="401" t="str">
        <f>IF(ISNA(MATCH($D2913,'My Squad'!$C$2:$C$16,0)),"","Yes")</f>
        <v/>
      </c>
    </row>
    <row r="2914" spans="1:23" ht="15.75" thickBot="1" x14ac:dyDescent="0.3">
      <c r="A2914" s="577">
        <v>322</v>
      </c>
      <c r="B2914" s="73">
        <v>15</v>
      </c>
      <c r="C2914" s="5" t="s">
        <v>25</v>
      </c>
      <c r="D2914" s="5" t="s">
        <v>213</v>
      </c>
      <c r="E2914" s="70" t="s">
        <v>14</v>
      </c>
      <c r="F2914" s="71">
        <v>4.8</v>
      </c>
      <c r="G2914" s="71">
        <v>4.0000000000000001E-3</v>
      </c>
      <c r="H2914" s="71">
        <v>1.4999999999999999E-2</v>
      </c>
      <c r="I2914" s="71">
        <v>6.6666666666666666E-2</v>
      </c>
      <c r="J2914" s="71">
        <v>0</v>
      </c>
      <c r="K2914" s="71">
        <v>7.2333333333333333E-2</v>
      </c>
      <c r="L2914" s="71">
        <v>1.4666666666666666E-2</v>
      </c>
      <c r="M2914" s="72">
        <v>0.17266666666666666</v>
      </c>
      <c r="N2914" s="23">
        <v>-0.38069444444444445</v>
      </c>
      <c r="O2914" s="16">
        <v>3.7243333333333335</v>
      </c>
      <c r="P2914" s="15">
        <v>90</v>
      </c>
      <c r="Q2914" s="15">
        <f>IFERROR(Table37[[#This Row],[Total]]/Table37[[#This Row],[Mins]]*Table37[[#This Row],[Adj mins]],0)</f>
        <v>4.1725588472209791</v>
      </c>
      <c r="R2914" s="15">
        <v>0.1</v>
      </c>
      <c r="S2914" s="16">
        <v>6</v>
      </c>
      <c r="T2914" s="17">
        <v>4.0000000000000001E-3</v>
      </c>
      <c r="U2914" s="16">
        <v>2</v>
      </c>
      <c r="V2914" s="71">
        <v>1</v>
      </c>
      <c r="W2914" s="401" t="str">
        <f>IF(ISNA(MATCH($D2914,'My Squad'!$C$2:$C$16,0)),"","Yes")</f>
        <v/>
      </c>
    </row>
    <row r="2915" spans="1:23" ht="15.75" thickBot="1" x14ac:dyDescent="0.3">
      <c r="A2915" s="577">
        <v>337</v>
      </c>
      <c r="B2915" s="73">
        <v>15</v>
      </c>
      <c r="C2915" s="5" t="s">
        <v>25</v>
      </c>
      <c r="D2915" s="5" t="s">
        <v>125</v>
      </c>
      <c r="E2915" s="70" t="s">
        <v>14</v>
      </c>
      <c r="F2915" s="71">
        <v>4.5999999999999996</v>
      </c>
      <c r="G2915" s="71">
        <v>3.4000000000000002E-2</v>
      </c>
      <c r="H2915" s="71">
        <v>7.9000000000000001E-2</v>
      </c>
      <c r="I2915" s="71">
        <v>0.11099999999999999</v>
      </c>
      <c r="J2915" s="71">
        <v>0</v>
      </c>
      <c r="K2915" s="71">
        <v>0.14600000000000002</v>
      </c>
      <c r="L2915" s="71">
        <v>3.5000000000000003E-2</v>
      </c>
      <c r="M2915" s="72">
        <v>0.40500000000000003</v>
      </c>
      <c r="N2915" s="23">
        <v>-0.34673913043478261</v>
      </c>
      <c r="O2915" s="16">
        <v>7.3280000000000003</v>
      </c>
      <c r="P2915" s="15">
        <v>90</v>
      </c>
      <c r="Q2915" s="15">
        <f>IFERROR(Table37[[#This Row],[Total]]/Table37[[#This Row],[Mins]]*Table37[[#This Row],[Adj mins]],0)</f>
        <v>4.9740720524017465</v>
      </c>
      <c r="R2915" s="15">
        <v>1.6</v>
      </c>
      <c r="S2915" s="16">
        <v>28</v>
      </c>
      <c r="T2915" s="17">
        <v>2E-3</v>
      </c>
      <c r="U2915" s="16">
        <v>10</v>
      </c>
      <c r="V2915" s="71">
        <v>2</v>
      </c>
      <c r="W2915" s="401" t="str">
        <f>IF(ISNA(MATCH($D2915,'My Squad'!$C$2:$C$16,0)),"","Yes")</f>
        <v/>
      </c>
    </row>
    <row r="2916" spans="1:23" ht="15.75" thickBot="1" x14ac:dyDescent="0.3">
      <c r="A2916" s="577">
        <v>313</v>
      </c>
      <c r="B2916" s="73">
        <v>15</v>
      </c>
      <c r="C2916" s="5" t="s">
        <v>25</v>
      </c>
      <c r="D2916" s="5" t="s">
        <v>539</v>
      </c>
      <c r="E2916" s="70" t="s">
        <v>14</v>
      </c>
      <c r="F2916" s="71">
        <v>4.7</v>
      </c>
      <c r="G2916" s="71">
        <v>4.3999999999999997E-2</v>
      </c>
      <c r="H2916" s="71">
        <v>5.7000000000000002E-2</v>
      </c>
      <c r="I2916" s="71">
        <v>9.166666666666666E-2</v>
      </c>
      <c r="J2916" s="71">
        <v>0</v>
      </c>
      <c r="K2916" s="71">
        <v>0.11333333333333334</v>
      </c>
      <c r="L2916" s="71">
        <v>6.0999999999999999E-2</v>
      </c>
      <c r="M2916" s="72">
        <v>0.36699999999999999</v>
      </c>
      <c r="N2916" s="23">
        <v>-0.34744680851063831</v>
      </c>
      <c r="O2916" s="16">
        <v>5.6533333333333333</v>
      </c>
      <c r="P2916" s="15">
        <v>90</v>
      </c>
      <c r="Q2916" s="15">
        <f>IFERROR(Table37[[#This Row],[Total]]/Table37[[#This Row],[Mins]]*Table37[[#This Row],[Adj mins]],0)</f>
        <v>5.8425707547169816</v>
      </c>
      <c r="R2916" s="15">
        <v>0.9</v>
      </c>
      <c r="S2916" s="16">
        <v>20</v>
      </c>
      <c r="T2916" s="17">
        <v>3.0000000000000001E-3</v>
      </c>
      <c r="U2916" s="16">
        <v>4</v>
      </c>
      <c r="V2916" s="71">
        <v>1</v>
      </c>
      <c r="W2916" s="401" t="str">
        <f>IF(ISNA(MATCH($D2916,'My Squad'!$C$2:$C$16,0)),"","Yes")</f>
        <v/>
      </c>
    </row>
    <row r="2917" spans="1:23" ht="15.75" thickBot="1" x14ac:dyDescent="0.3">
      <c r="A2917" s="577">
        <v>311</v>
      </c>
      <c r="B2917" s="73">
        <v>15</v>
      </c>
      <c r="C2917" s="5" t="s">
        <v>25</v>
      </c>
      <c r="D2917" s="5" t="s">
        <v>39</v>
      </c>
      <c r="E2917" s="70" t="s">
        <v>14</v>
      </c>
      <c r="F2917" s="71">
        <v>7</v>
      </c>
      <c r="G2917" s="71">
        <v>0.41399999999999998</v>
      </c>
      <c r="H2917" s="71">
        <v>1.2</v>
      </c>
      <c r="I2917" s="71">
        <v>1.385</v>
      </c>
      <c r="J2917" s="71">
        <v>0</v>
      </c>
      <c r="K2917" s="71">
        <v>1.6940000000000002</v>
      </c>
      <c r="L2917" s="71">
        <v>0.53600000000000003</v>
      </c>
      <c r="M2917" s="72">
        <v>5.2290000000000001</v>
      </c>
      <c r="N2917" s="23">
        <v>0.4612857142857143</v>
      </c>
      <c r="O2917" s="16">
        <v>83.186333333333337</v>
      </c>
      <c r="P2917" s="15">
        <v>90</v>
      </c>
      <c r="Q2917" s="15">
        <f>IFERROR(Table37[[#This Row],[Total]]/Table37[[#This Row],[Mins]]*Table37[[#This Row],[Adj mins]],0)</f>
        <v>5.657299476276151</v>
      </c>
      <c r="R2917" s="15">
        <v>8.4</v>
      </c>
      <c r="S2917" s="16">
        <v>84</v>
      </c>
      <c r="T2917" s="17">
        <v>0.29799999999999999</v>
      </c>
      <c r="U2917" s="16">
        <v>44</v>
      </c>
      <c r="V2917" s="71">
        <v>4.9000000000000004</v>
      </c>
      <c r="W2917" s="401" t="str">
        <f>IF(ISNA(MATCH($D2917,'My Squad'!$C$2:$C$16,0)),"","Yes")</f>
        <v/>
      </c>
    </row>
    <row r="2918" spans="1:23" ht="15.75" thickBot="1" x14ac:dyDescent="0.3">
      <c r="A2918" s="577">
        <v>339</v>
      </c>
      <c r="B2918" s="73">
        <v>15</v>
      </c>
      <c r="C2918" s="5" t="s">
        <v>25</v>
      </c>
      <c r="D2918" s="5" t="s">
        <v>60</v>
      </c>
      <c r="E2918" s="70" t="s">
        <v>14</v>
      </c>
      <c r="F2918" s="71">
        <v>6.1</v>
      </c>
      <c r="G2918" s="71">
        <v>0.374</v>
      </c>
      <c r="H2918" s="71">
        <v>0.13</v>
      </c>
      <c r="I2918" s="71">
        <v>1.4139999999999999</v>
      </c>
      <c r="J2918" s="71">
        <v>0</v>
      </c>
      <c r="K2918" s="71">
        <v>1.7716666666666665</v>
      </c>
      <c r="L2918" s="71">
        <v>0.25766666666666665</v>
      </c>
      <c r="M2918" s="72">
        <v>3.9473333333333334</v>
      </c>
      <c r="N2918" s="23">
        <v>0.31923497267759565</v>
      </c>
      <c r="O2918" s="16">
        <v>85.01</v>
      </c>
      <c r="P2918" s="15">
        <v>90</v>
      </c>
      <c r="Q2918" s="15">
        <f>IFERROR(Table37[[#This Row],[Total]]/Table37[[#This Row],[Mins]]*Table37[[#This Row],[Adj mins]],0)</f>
        <v>4.1790377602634976</v>
      </c>
      <c r="R2918" s="15">
        <v>9</v>
      </c>
      <c r="S2918" s="16">
        <v>90</v>
      </c>
      <c r="T2918" s="17">
        <v>0.158</v>
      </c>
      <c r="U2918" s="16">
        <v>45</v>
      </c>
      <c r="V2918" s="71">
        <v>5</v>
      </c>
      <c r="W2918" s="401" t="str">
        <f>IF(ISNA(MATCH($D2918,'My Squad'!$C$2:$C$16,0)),"","Yes")</f>
        <v/>
      </c>
    </row>
    <row r="2919" spans="1:23" ht="15.75" thickBot="1" x14ac:dyDescent="0.3">
      <c r="A2919" s="577">
        <v>329</v>
      </c>
      <c r="B2919" s="73">
        <v>15</v>
      </c>
      <c r="C2919" s="5" t="s">
        <v>25</v>
      </c>
      <c r="D2919" s="5" t="s">
        <v>336</v>
      </c>
      <c r="E2919" s="70" t="s">
        <v>13</v>
      </c>
      <c r="F2919" s="71">
        <v>6.2</v>
      </c>
      <c r="G2919" s="71">
        <v>0.54833333333333334</v>
      </c>
      <c r="H2919" s="71">
        <v>0.53200000000000003</v>
      </c>
      <c r="I2919" s="71">
        <v>0.38533333333333336</v>
      </c>
      <c r="J2919" s="71">
        <v>0</v>
      </c>
      <c r="K2919" s="71">
        <v>1.5669999999999999</v>
      </c>
      <c r="L2919" s="71">
        <v>0.24466666666666667</v>
      </c>
      <c r="M2919" s="72">
        <v>3.2773333333333334</v>
      </c>
      <c r="N2919" s="23">
        <v>0.20602150537634409</v>
      </c>
      <c r="O2919" s="16">
        <v>80.515333333333331</v>
      </c>
      <c r="P2919" s="15">
        <v>90</v>
      </c>
      <c r="Q2919" s="15">
        <f>IFERROR(Table37[[#This Row],[Total]]/Table37[[#This Row],[Mins]]*Table37[[#This Row],[Adj mins]],0)</f>
        <v>3.6634015881033015</v>
      </c>
      <c r="R2919" s="15">
        <v>7</v>
      </c>
      <c r="S2919" s="16">
        <v>70</v>
      </c>
      <c r="T2919" s="17">
        <v>1.4999999999999999E-2</v>
      </c>
      <c r="U2919" s="16">
        <v>16</v>
      </c>
      <c r="V2919" s="71">
        <v>1.8</v>
      </c>
      <c r="W2919" s="401" t="str">
        <f>IF(ISNA(MATCH($D2919,'My Squad'!$C$2:$C$16,0)),"","Yes")</f>
        <v/>
      </c>
    </row>
    <row r="2920" spans="1:23" ht="15.75" thickBot="1" x14ac:dyDescent="0.3">
      <c r="A2920" s="577">
        <v>324</v>
      </c>
      <c r="B2920" s="73">
        <v>15</v>
      </c>
      <c r="C2920" s="5" t="s">
        <v>25</v>
      </c>
      <c r="D2920" s="5" t="s">
        <v>222</v>
      </c>
      <c r="E2920" s="70" t="s">
        <v>13</v>
      </c>
      <c r="F2920" s="71">
        <v>5.3</v>
      </c>
      <c r="G2920" s="71">
        <v>0.13666666666666666</v>
      </c>
      <c r="H2920" s="71">
        <v>6.3E-2</v>
      </c>
      <c r="I2920" s="71">
        <v>5.7666666666666665E-2</v>
      </c>
      <c r="J2920" s="71">
        <v>0</v>
      </c>
      <c r="K2920" s="71">
        <v>0.24500000000000002</v>
      </c>
      <c r="L2920" s="71">
        <v>5.0333333333333334E-2</v>
      </c>
      <c r="M2920" s="72">
        <v>0.55266666666666664</v>
      </c>
      <c r="N2920" s="23">
        <v>-0.27308176100628934</v>
      </c>
      <c r="O2920" s="16">
        <v>11.971333333333334</v>
      </c>
      <c r="P2920" s="15">
        <v>90</v>
      </c>
      <c r="Q2920" s="15">
        <f>IFERROR(Table37[[#This Row],[Total]]/Table37[[#This Row],[Mins]]*Table37[[#This Row],[Adj mins]],0)</f>
        <v>4.1549256557331402</v>
      </c>
      <c r="R2920" s="15">
        <v>3.6</v>
      </c>
      <c r="S2920" s="16">
        <v>54</v>
      </c>
      <c r="T2920" s="17">
        <v>2E-3</v>
      </c>
      <c r="U2920" s="16">
        <v>21</v>
      </c>
      <c r="V2920" s="71">
        <v>3.5</v>
      </c>
      <c r="W2920" s="401" t="str">
        <f>IF(ISNA(MATCH($D2920,'My Squad'!$C$2:$C$16,0)),"","Yes")</f>
        <v/>
      </c>
    </row>
    <row r="2921" spans="1:23" ht="15.75" thickBot="1" x14ac:dyDescent="0.3">
      <c r="A2921" s="577">
        <v>317</v>
      </c>
      <c r="B2921" s="73">
        <v>15</v>
      </c>
      <c r="C2921" s="5" t="s">
        <v>25</v>
      </c>
      <c r="D2921" s="5" t="s">
        <v>337</v>
      </c>
      <c r="E2921" s="70" t="s">
        <v>13</v>
      </c>
      <c r="F2921" s="71">
        <v>7.3</v>
      </c>
      <c r="G2921" s="71">
        <v>1.6933333333333334</v>
      </c>
      <c r="H2921" s="71">
        <v>0.27400000000000002</v>
      </c>
      <c r="I2921" s="71">
        <v>0.22733333333333333</v>
      </c>
      <c r="J2921" s="71">
        <v>0</v>
      </c>
      <c r="K2921" s="71">
        <v>0.96366666666666678</v>
      </c>
      <c r="L2921" s="71">
        <v>0.34366666666666668</v>
      </c>
      <c r="M2921" s="72">
        <v>3.5019999999999998</v>
      </c>
      <c r="N2921" s="23">
        <v>0.20575342465753421</v>
      </c>
      <c r="O2921" s="16">
        <v>47.56133333333333</v>
      </c>
      <c r="P2921" s="15">
        <v>90</v>
      </c>
      <c r="Q2921" s="15">
        <f>IFERROR(Table37[[#This Row],[Total]]/Table37[[#This Row],[Mins]]*Table37[[#This Row],[Adj mins]],0)</f>
        <v>6.6268116957752801</v>
      </c>
      <c r="R2921" s="15">
        <v>5.5</v>
      </c>
      <c r="S2921" s="16">
        <v>70</v>
      </c>
      <c r="T2921" s="17">
        <v>5.0999999999999997E-2</v>
      </c>
      <c r="U2921" s="16">
        <v>35</v>
      </c>
      <c r="V2921" s="71">
        <v>5</v>
      </c>
      <c r="W2921" s="401" t="str">
        <f>IF(ISNA(MATCH($D2921,'My Squad'!$C$2:$C$16,0)),"","Yes")</f>
        <v/>
      </c>
    </row>
    <row r="2922" spans="1:23" ht="15.75" thickBot="1" x14ac:dyDescent="0.3">
      <c r="A2922" s="577">
        <v>336</v>
      </c>
      <c r="B2922" s="73">
        <v>15</v>
      </c>
      <c r="C2922" s="5" t="s">
        <v>25</v>
      </c>
      <c r="D2922" s="5" t="s">
        <v>81</v>
      </c>
      <c r="E2922" s="70" t="s">
        <v>13</v>
      </c>
      <c r="F2922" s="71">
        <v>6.4</v>
      </c>
      <c r="G2922" s="71">
        <v>0.99833333333333329</v>
      </c>
      <c r="H2922" s="71">
        <v>0.73399999999999999</v>
      </c>
      <c r="I2922" s="71">
        <v>0.38300000000000001</v>
      </c>
      <c r="J2922" s="71">
        <v>0</v>
      </c>
      <c r="K2922" s="71">
        <v>1.6850000000000001</v>
      </c>
      <c r="L2922" s="71">
        <v>0.371</v>
      </c>
      <c r="M2922" s="72">
        <v>4.1713333333333331</v>
      </c>
      <c r="N2922" s="23">
        <v>0.3392708333333333</v>
      </c>
      <c r="O2922" s="16">
        <v>81.233999999999995</v>
      </c>
      <c r="P2922" s="15">
        <v>90</v>
      </c>
      <c r="Q2922" s="15">
        <f>IFERROR(Table37[[#This Row],[Total]]/Table37[[#This Row],[Mins]]*Table37[[#This Row],[Adj mins]],0)</f>
        <v>4.6214639190486748</v>
      </c>
      <c r="R2922" s="15">
        <v>7.3</v>
      </c>
      <c r="S2922" s="16">
        <v>73</v>
      </c>
      <c r="T2922" s="17">
        <v>1.7000000000000001E-2</v>
      </c>
      <c r="U2922" s="16">
        <v>24</v>
      </c>
      <c r="V2922" s="71">
        <v>2.7</v>
      </c>
      <c r="W2922" s="401" t="str">
        <f>IF(ISNA(MATCH($D2922,'My Squad'!$C$2:$C$16,0)),"","Yes")</f>
        <v/>
      </c>
    </row>
    <row r="2923" spans="1:23" ht="15.75" thickBot="1" x14ac:dyDescent="0.3">
      <c r="A2923" s="577">
        <v>319</v>
      </c>
      <c r="B2923" s="73">
        <v>15</v>
      </c>
      <c r="C2923" s="5" t="s">
        <v>25</v>
      </c>
      <c r="D2923" s="5" t="s">
        <v>228</v>
      </c>
      <c r="E2923" s="70" t="s">
        <v>13</v>
      </c>
      <c r="F2923" s="71">
        <v>5.2</v>
      </c>
      <c r="G2923" s="71">
        <v>9.8333333333333328E-2</v>
      </c>
      <c r="H2923" s="71">
        <v>0.11700000000000001</v>
      </c>
      <c r="I2923" s="71">
        <v>4.2666666666666665E-2</v>
      </c>
      <c r="J2923" s="71">
        <v>0</v>
      </c>
      <c r="K2923" s="71">
        <v>0.18166666666666664</v>
      </c>
      <c r="L2923" s="71">
        <v>5.2333333333333336E-2</v>
      </c>
      <c r="M2923" s="72">
        <v>0.49199999999999999</v>
      </c>
      <c r="N2923" s="23">
        <v>-0.28999999999999998</v>
      </c>
      <c r="O2923" s="16">
        <v>8.7050000000000001</v>
      </c>
      <c r="P2923" s="15">
        <v>90</v>
      </c>
      <c r="Q2923" s="15">
        <f>IFERROR(Table37[[#This Row],[Total]]/Table37[[#This Row],[Mins]]*Table37[[#This Row],[Adj mins]],0)</f>
        <v>5.0867317633543934</v>
      </c>
      <c r="R2923" s="15">
        <v>0.1</v>
      </c>
      <c r="S2923" s="16">
        <v>8</v>
      </c>
      <c r="T2923" s="17">
        <v>2E-3</v>
      </c>
      <c r="U2923" s="16">
        <v>1</v>
      </c>
      <c r="V2923" s="71">
        <v>1</v>
      </c>
      <c r="W2923" s="401" t="str">
        <f>IF(ISNA(MATCH($D2923,'My Squad'!$C$2:$C$16,0)),"","Yes")</f>
        <v/>
      </c>
    </row>
    <row r="2924" spans="1:23" ht="15.75" thickBot="1" x14ac:dyDescent="0.3">
      <c r="A2924" s="577">
        <v>330</v>
      </c>
      <c r="B2924" s="73">
        <v>15</v>
      </c>
      <c r="C2924" s="5" t="s">
        <v>25</v>
      </c>
      <c r="D2924" s="5" t="s">
        <v>338</v>
      </c>
      <c r="E2924" s="70" t="s">
        <v>13</v>
      </c>
      <c r="F2924" s="71">
        <v>4.4000000000000004</v>
      </c>
      <c r="G2924" s="71">
        <v>0</v>
      </c>
      <c r="H2924" s="71">
        <v>0</v>
      </c>
      <c r="I2924" s="71">
        <v>0</v>
      </c>
      <c r="J2924" s="71">
        <v>0</v>
      </c>
      <c r="K2924" s="71">
        <v>0</v>
      </c>
      <c r="L2924" s="71">
        <v>0</v>
      </c>
      <c r="M2924" s="72">
        <v>0</v>
      </c>
      <c r="N2924" s="23">
        <v>-0.45454545454545453</v>
      </c>
      <c r="O2924" s="16">
        <v>0</v>
      </c>
      <c r="P2924" s="15">
        <v>90</v>
      </c>
      <c r="Q2924" s="15">
        <f>IFERROR(Table37[[#This Row],[Total]]/Table37[[#This Row],[Mins]]*Table37[[#This Row],[Adj mins]],0)</f>
        <v>0</v>
      </c>
      <c r="R2924" s="15">
        <v>0</v>
      </c>
      <c r="S2924" s="16" t="s">
        <v>374</v>
      </c>
      <c r="T2924" s="17">
        <v>0</v>
      </c>
      <c r="U2924" s="16">
        <v>0</v>
      </c>
      <c r="V2924" s="71">
        <v>0</v>
      </c>
      <c r="W2924" s="401" t="str">
        <f>IF(ISNA(MATCH($D2924,'My Squad'!$C$2:$C$16,0)),"","Yes")</f>
        <v/>
      </c>
    </row>
    <row r="2925" spans="1:23" ht="15.75" thickBot="1" x14ac:dyDescent="0.3">
      <c r="A2925" s="577">
        <v>636</v>
      </c>
      <c r="B2925" s="73">
        <v>15</v>
      </c>
      <c r="C2925" s="5" t="s">
        <v>25</v>
      </c>
      <c r="D2925" s="5" t="s">
        <v>1532</v>
      </c>
      <c r="E2925" s="70" t="s">
        <v>13</v>
      </c>
      <c r="F2925" s="71">
        <v>6.8</v>
      </c>
      <c r="G2925" s="71">
        <v>0.16500000000000001</v>
      </c>
      <c r="H2925" s="71">
        <v>6.2E-2</v>
      </c>
      <c r="I2925" s="71">
        <v>3.9E-2</v>
      </c>
      <c r="J2925" s="71">
        <v>0</v>
      </c>
      <c r="K2925" s="71">
        <v>0.16</v>
      </c>
      <c r="L2925" s="71">
        <v>4.8666666666666664E-2</v>
      </c>
      <c r="M2925" s="72">
        <v>0.47466666666666668</v>
      </c>
      <c r="N2925" s="23">
        <v>-0.22431372549019607</v>
      </c>
      <c r="O2925" s="16">
        <v>8.0303333333333331</v>
      </c>
      <c r="P2925" s="15">
        <v>90</v>
      </c>
      <c r="Q2925" s="15">
        <f>IFERROR(Table37[[#This Row],[Total]]/Table37[[#This Row],[Mins]]*Table37[[#This Row],[Adj mins]],0)</f>
        <v>5.3198289817774276</v>
      </c>
      <c r="R2925" s="15">
        <v>0.2</v>
      </c>
      <c r="S2925" s="16">
        <v>19</v>
      </c>
      <c r="T2925" s="17">
        <v>2E-3</v>
      </c>
      <c r="U2925" s="16">
        <v>1</v>
      </c>
      <c r="V2925" s="71">
        <v>1</v>
      </c>
      <c r="W2925" s="401" t="str">
        <f>IF(ISNA(MATCH($D2925,'My Squad'!$C$2:$C$16,0)),"","Yes")</f>
        <v/>
      </c>
    </row>
    <row r="2926" spans="1:23" ht="15.75" thickBot="1" x14ac:dyDescent="0.3">
      <c r="A2926" s="577">
        <v>327</v>
      </c>
      <c r="B2926" s="73">
        <v>15</v>
      </c>
      <c r="C2926" s="5" t="s">
        <v>25</v>
      </c>
      <c r="D2926" s="5" t="s">
        <v>17</v>
      </c>
      <c r="E2926" s="70" t="s">
        <v>13</v>
      </c>
      <c r="F2926" s="71">
        <v>7.9</v>
      </c>
      <c r="G2926" s="71">
        <v>1.8483333333333334</v>
      </c>
      <c r="H2926" s="71">
        <v>0.60099999999999998</v>
      </c>
      <c r="I2926" s="71">
        <v>0.31033333333333335</v>
      </c>
      <c r="J2926" s="71">
        <v>0</v>
      </c>
      <c r="K2926" s="71">
        <v>1.3900000000000001</v>
      </c>
      <c r="L2926" s="71">
        <v>0.57633333333333336</v>
      </c>
      <c r="M2926" s="72">
        <v>4.726</v>
      </c>
      <c r="N2926" s="23">
        <v>0.3450632911392405</v>
      </c>
      <c r="O2926" s="16">
        <v>65.72</v>
      </c>
      <c r="P2926" s="15">
        <v>90</v>
      </c>
      <c r="Q2926" s="15">
        <f>IFERROR(Table37[[#This Row],[Total]]/Table37[[#This Row],[Mins]]*Table37[[#This Row],[Adj mins]],0)</f>
        <v>6.4720024345709071</v>
      </c>
      <c r="R2926" s="15">
        <v>5.9</v>
      </c>
      <c r="S2926" s="16">
        <v>59</v>
      </c>
      <c r="T2926" s="17">
        <v>0.27699999999999997</v>
      </c>
      <c r="U2926" s="16">
        <v>60</v>
      </c>
      <c r="V2926" s="71">
        <v>6.7</v>
      </c>
      <c r="W2926" s="401" t="str">
        <f>IF(ISNA(MATCH($D2926,'My Squad'!$C$2:$C$16,0)),"","Yes")</f>
        <v/>
      </c>
    </row>
    <row r="2927" spans="1:23" ht="15.75" thickBot="1" x14ac:dyDescent="0.3">
      <c r="A2927" s="577">
        <v>328</v>
      </c>
      <c r="B2927" s="73">
        <v>15</v>
      </c>
      <c r="C2927" s="5" t="s">
        <v>25</v>
      </c>
      <c r="D2927" s="5" t="s">
        <v>26</v>
      </c>
      <c r="E2927" s="70" t="s">
        <v>13</v>
      </c>
      <c r="F2927" s="71">
        <v>12.7</v>
      </c>
      <c r="G2927" s="71">
        <v>2.6383333333333332</v>
      </c>
      <c r="H2927" s="71">
        <v>0.63900000000000001</v>
      </c>
      <c r="I2927" s="71">
        <v>0.38</v>
      </c>
      <c r="J2927" s="71">
        <v>0</v>
      </c>
      <c r="K2927" s="71">
        <v>1.6669999999999998</v>
      </c>
      <c r="L2927" s="71">
        <v>0.81100000000000005</v>
      </c>
      <c r="M2927" s="72">
        <v>6.1353333333333335</v>
      </c>
      <c r="N2927" s="23">
        <v>0.32561679790026249</v>
      </c>
      <c r="O2927" s="16">
        <v>80.421999999999997</v>
      </c>
      <c r="P2927" s="15">
        <v>90</v>
      </c>
      <c r="Q2927" s="15">
        <f>IFERROR(Table37[[#This Row],[Total]]/Table37[[#This Row],[Mins]]*Table37[[#This Row],[Adj mins]],0)</f>
        <v>6.8660316828728467</v>
      </c>
      <c r="R2927" s="15">
        <v>8.6999999999999993</v>
      </c>
      <c r="S2927" s="16">
        <v>87</v>
      </c>
      <c r="T2927" s="17">
        <v>0.40200000000000002</v>
      </c>
      <c r="U2927" s="16">
        <v>84</v>
      </c>
      <c r="V2927" s="71">
        <v>9.3000000000000007</v>
      </c>
      <c r="W2927" s="401" t="str">
        <f>IF(ISNA(MATCH($D2927,'My Squad'!$C$2:$C$16,0)),"","Yes")</f>
        <v/>
      </c>
    </row>
    <row r="2928" spans="1:23" ht="15.75" thickBot="1" x14ac:dyDescent="0.3">
      <c r="A2928" s="577">
        <v>323</v>
      </c>
      <c r="B2928" s="73">
        <v>15</v>
      </c>
      <c r="C2928" s="5" t="s">
        <v>25</v>
      </c>
      <c r="D2928" s="5" t="s">
        <v>169</v>
      </c>
      <c r="E2928" s="70" t="s">
        <v>13</v>
      </c>
      <c r="F2928" s="71">
        <v>5</v>
      </c>
      <c r="G2928" s="71">
        <v>0.05</v>
      </c>
      <c r="H2928" s="71">
        <v>0.38</v>
      </c>
      <c r="I2928" s="71">
        <v>0.40733333333333333</v>
      </c>
      <c r="J2928" s="71">
        <v>0</v>
      </c>
      <c r="K2928" s="71">
        <v>1.8193333333333332</v>
      </c>
      <c r="L2928" s="71">
        <v>6.5333333333333327E-2</v>
      </c>
      <c r="M2928" s="72">
        <v>2.722</v>
      </c>
      <c r="N2928" s="23">
        <v>0.1444</v>
      </c>
      <c r="O2928" s="16">
        <v>85.816666666666663</v>
      </c>
      <c r="P2928" s="15">
        <v>90</v>
      </c>
      <c r="Q2928" s="15">
        <f>IFERROR(Table37[[#This Row],[Total]]/Table37[[#This Row],[Mins]]*Table37[[#This Row],[Adj mins]],0)</f>
        <v>2.8546902311128375</v>
      </c>
      <c r="R2928" s="15">
        <v>9</v>
      </c>
      <c r="S2928" s="16">
        <v>90</v>
      </c>
      <c r="T2928" s="17">
        <v>0.01</v>
      </c>
      <c r="U2928" s="16">
        <v>22</v>
      </c>
      <c r="V2928" s="71">
        <v>2.4</v>
      </c>
      <c r="W2928" s="401" t="str">
        <f>IF(ISNA(MATCH($D2928,'My Squad'!$C$2:$C$16,0)),"","Yes")</f>
        <v/>
      </c>
    </row>
    <row r="2929" spans="1:23" ht="15.75" thickBot="1" x14ac:dyDescent="0.3">
      <c r="A2929" s="577">
        <v>320</v>
      </c>
      <c r="B2929" s="73">
        <v>15</v>
      </c>
      <c r="C2929" s="5" t="s">
        <v>25</v>
      </c>
      <c r="D2929" s="5" t="s">
        <v>170</v>
      </c>
      <c r="E2929" s="70" t="s">
        <v>13</v>
      </c>
      <c r="F2929" s="71">
        <v>4.7</v>
      </c>
      <c r="G2929" s="71">
        <v>1.6666666666666666E-2</v>
      </c>
      <c r="H2929" s="71">
        <v>4.3999999999999997E-2</v>
      </c>
      <c r="I2929" s="71">
        <v>4.5999999999999999E-2</v>
      </c>
      <c r="J2929" s="71">
        <v>0</v>
      </c>
      <c r="K2929" s="71">
        <v>0.15266666666666664</v>
      </c>
      <c r="L2929" s="71">
        <v>6.0000000000000001E-3</v>
      </c>
      <c r="M2929" s="72">
        <v>0.26533333333333331</v>
      </c>
      <c r="N2929" s="23">
        <v>-0.36907801418439712</v>
      </c>
      <c r="O2929" s="16">
        <v>9.1266666666666669</v>
      </c>
      <c r="P2929" s="15">
        <v>90</v>
      </c>
      <c r="Q2929" s="15">
        <f>IFERROR(Table37[[#This Row],[Total]]/Table37[[#This Row],[Mins]]*Table37[[#This Row],[Adj mins]],0)</f>
        <v>2.6165084002921835</v>
      </c>
      <c r="R2929" s="15">
        <v>0</v>
      </c>
      <c r="S2929" s="16">
        <v>1</v>
      </c>
      <c r="T2929" s="17">
        <v>1E-3</v>
      </c>
      <c r="U2929" s="16">
        <v>3</v>
      </c>
      <c r="V2929" s="71">
        <v>1</v>
      </c>
      <c r="W2929" s="401" t="str">
        <f>IF(ISNA(MATCH($D2929,'My Squad'!$C$2:$C$16,0)),"","Yes")</f>
        <v/>
      </c>
    </row>
    <row r="2930" spans="1:23" ht="15.75" thickBot="1" x14ac:dyDescent="0.3">
      <c r="A2930" s="577">
        <v>321</v>
      </c>
      <c r="B2930" s="73">
        <v>15</v>
      </c>
      <c r="C2930" s="5" t="s">
        <v>25</v>
      </c>
      <c r="D2930" s="5" t="s">
        <v>232</v>
      </c>
      <c r="E2930" s="70" t="s">
        <v>15</v>
      </c>
      <c r="F2930" s="71">
        <v>7.1</v>
      </c>
      <c r="G2930" s="71">
        <v>0.58933333333333338</v>
      </c>
      <c r="H2930" s="71">
        <v>0.19500000000000001</v>
      </c>
      <c r="I2930" s="71">
        <v>0</v>
      </c>
      <c r="J2930" s="71">
        <v>0</v>
      </c>
      <c r="K2930" s="71">
        <v>0.57066666666666666</v>
      </c>
      <c r="L2930" s="71">
        <v>0.29266666666666669</v>
      </c>
      <c r="M2930" s="72">
        <v>1.6476666666666666</v>
      </c>
      <c r="N2930" s="23">
        <v>-4.962441314553992E-2</v>
      </c>
      <c r="O2930" s="16">
        <v>27.114999999999998</v>
      </c>
      <c r="P2930" s="15">
        <v>90</v>
      </c>
      <c r="Q2930" s="15">
        <f>IFERROR(Table37[[#This Row],[Total]]/Table37[[#This Row],[Mins]]*Table37[[#This Row],[Adj mins]],0)</f>
        <v>5.4689286372856358</v>
      </c>
      <c r="R2930" s="15">
        <v>3.4</v>
      </c>
      <c r="S2930" s="16">
        <v>34</v>
      </c>
      <c r="T2930" s="17">
        <v>1.7000000000000001E-2</v>
      </c>
      <c r="U2930" s="16">
        <v>12</v>
      </c>
      <c r="V2930" s="71">
        <v>1.3</v>
      </c>
      <c r="W2930" s="401" t="str">
        <f>IF(ISNA(MATCH($D2930,'My Squad'!$C$2:$C$16,0)),"","Yes")</f>
        <v/>
      </c>
    </row>
    <row r="2931" spans="1:23" ht="15.75" thickBot="1" x14ac:dyDescent="0.3">
      <c r="A2931" s="577">
        <v>316</v>
      </c>
      <c r="B2931" s="73">
        <v>15</v>
      </c>
      <c r="C2931" s="5" t="s">
        <v>25</v>
      </c>
      <c r="D2931" s="5" t="s">
        <v>45</v>
      </c>
      <c r="E2931" s="70" t="s">
        <v>15</v>
      </c>
      <c r="F2931" s="71">
        <v>7.1</v>
      </c>
      <c r="G2931" s="71">
        <v>0.91466666666666663</v>
      </c>
      <c r="H2931" s="71">
        <v>0.245</v>
      </c>
      <c r="I2931" s="71">
        <v>0</v>
      </c>
      <c r="J2931" s="71">
        <v>0</v>
      </c>
      <c r="K2931" s="71">
        <v>0.60733333333333328</v>
      </c>
      <c r="L2931" s="71">
        <v>0.36166666666666669</v>
      </c>
      <c r="M2931" s="72">
        <v>2.1286666666666667</v>
      </c>
      <c r="N2931" s="23">
        <v>1.8122065727699536E-2</v>
      </c>
      <c r="O2931" s="16">
        <v>31.641333333333332</v>
      </c>
      <c r="P2931" s="15">
        <v>90</v>
      </c>
      <c r="Q2931" s="15">
        <f>IFERROR(Table37[[#This Row],[Total]]/Table37[[#This Row],[Mins]]*Table37[[#This Row],[Adj mins]],0)</f>
        <v>6.0547385276642371</v>
      </c>
      <c r="R2931" s="15">
        <v>3.2</v>
      </c>
      <c r="S2931" s="16">
        <v>48</v>
      </c>
      <c r="T2931" s="17">
        <v>2.2000000000000002E-2</v>
      </c>
      <c r="U2931" s="16">
        <v>14</v>
      </c>
      <c r="V2931" s="71">
        <v>2.2999999999999998</v>
      </c>
      <c r="W2931" s="401" t="str">
        <f>IF(ISNA(MATCH($D2931,'My Squad'!$C$2:$C$16,0)),"","Yes")</f>
        <v/>
      </c>
    </row>
    <row r="2932" spans="1:23" ht="15.75" thickBot="1" x14ac:dyDescent="0.3">
      <c r="A2932" s="577">
        <v>347</v>
      </c>
      <c r="B2932" s="73">
        <v>15</v>
      </c>
      <c r="C2932" s="5" t="s">
        <v>23</v>
      </c>
      <c r="D2932" s="5" t="s">
        <v>63</v>
      </c>
      <c r="E2932" s="70" t="s">
        <v>16</v>
      </c>
      <c r="F2932" s="71">
        <v>5.5</v>
      </c>
      <c r="G2932" s="71">
        <v>0</v>
      </c>
      <c r="H2932" s="71">
        <v>1.2E-2</v>
      </c>
      <c r="I2932" s="71">
        <v>1.2883333333333333</v>
      </c>
      <c r="J2932" s="71">
        <v>0.75966666666666671</v>
      </c>
      <c r="K2932" s="71">
        <v>1.8053333333333335</v>
      </c>
      <c r="L2932" s="71">
        <v>0.23666666666666666</v>
      </c>
      <c r="M2932" s="72">
        <v>4.1020000000000003</v>
      </c>
      <c r="N2932" s="23">
        <v>0.38218181818181823</v>
      </c>
      <c r="O2932" s="16">
        <v>85.2</v>
      </c>
      <c r="P2932" s="15">
        <v>90</v>
      </c>
      <c r="Q2932" s="15">
        <f>IFERROR(Table37[[#This Row],[Total]]/Table37[[#This Row],[Mins]]*Table37[[#This Row],[Adj mins]],0)</f>
        <v>4.3330985915492963</v>
      </c>
      <c r="R2932" s="15">
        <v>9</v>
      </c>
      <c r="S2932" s="16">
        <v>90</v>
      </c>
      <c r="T2932" s="17">
        <v>9.0999999999999998E-2</v>
      </c>
      <c r="U2932" s="16">
        <v>29</v>
      </c>
      <c r="V2932" s="71">
        <v>3.2</v>
      </c>
      <c r="W2932" s="401" t="str">
        <f>IF(ISNA(MATCH($D2932,'My Squad'!$C$2:$C$16,0)),"","Yes")</f>
        <v/>
      </c>
    </row>
    <row r="2933" spans="1:23" ht="15.75" thickBot="1" x14ac:dyDescent="0.3">
      <c r="A2933" s="577">
        <v>344</v>
      </c>
      <c r="B2933" s="73">
        <v>15</v>
      </c>
      <c r="C2933" s="5" t="s">
        <v>23</v>
      </c>
      <c r="D2933" s="5" t="s">
        <v>285</v>
      </c>
      <c r="E2933" s="70" t="s">
        <v>16</v>
      </c>
      <c r="F2933" s="71">
        <v>4</v>
      </c>
      <c r="G2933" s="71">
        <v>0</v>
      </c>
      <c r="H2933" s="71">
        <v>0</v>
      </c>
      <c r="I2933" s="71">
        <v>5.6666666666666671E-3</v>
      </c>
      <c r="J2933" s="71">
        <v>3.6666666666666666E-3</v>
      </c>
      <c r="K2933" s="71">
        <v>7.3333333333333332E-3</v>
      </c>
      <c r="L2933" s="71">
        <v>0</v>
      </c>
      <c r="M2933" s="72">
        <v>1.6666666666666666E-2</v>
      </c>
      <c r="N2933" s="23">
        <v>-0.49583333333333335</v>
      </c>
      <c r="O2933" s="16">
        <v>0.33</v>
      </c>
      <c r="P2933" s="15">
        <v>90</v>
      </c>
      <c r="Q2933" s="15">
        <f>IFERROR(Table37[[#This Row],[Total]]/Table37[[#This Row],[Mins]]*Table37[[#This Row],[Adj mins]],0)</f>
        <v>4.545454545454545</v>
      </c>
      <c r="R2933" s="15">
        <v>0</v>
      </c>
      <c r="S2933" s="16">
        <v>0</v>
      </c>
      <c r="T2933" s="17">
        <v>2E-3</v>
      </c>
      <c r="U2933" s="16">
        <v>0</v>
      </c>
      <c r="V2933" s="71">
        <v>0</v>
      </c>
      <c r="W2933" s="401" t="str">
        <f>IF(ISNA(MATCH($D2933,'My Squad'!$C$2:$C$16,0)),"","Yes")</f>
        <v/>
      </c>
    </row>
    <row r="2934" spans="1:23" ht="15.75" thickBot="1" x14ac:dyDescent="0.3">
      <c r="A2934" s="577">
        <v>358</v>
      </c>
      <c r="B2934" s="73">
        <v>15</v>
      </c>
      <c r="C2934" s="5" t="s">
        <v>23</v>
      </c>
      <c r="D2934" s="5" t="s">
        <v>266</v>
      </c>
      <c r="E2934" s="70" t="s">
        <v>16</v>
      </c>
      <c r="F2934" s="71">
        <v>5.3</v>
      </c>
      <c r="G2934" s="71">
        <v>0</v>
      </c>
      <c r="H2934" s="71">
        <v>0</v>
      </c>
      <c r="I2934" s="71">
        <v>5.8333333333333334E-2</v>
      </c>
      <c r="J2934" s="71">
        <v>3.833333333333333E-2</v>
      </c>
      <c r="K2934" s="71">
        <v>9.4666666666666663E-2</v>
      </c>
      <c r="L2934" s="71">
        <v>6.0000000000000001E-3</v>
      </c>
      <c r="M2934" s="72">
        <v>0.19733333333333333</v>
      </c>
      <c r="N2934" s="23">
        <v>-0.34012578616352201</v>
      </c>
      <c r="O2934" s="16">
        <v>4.26</v>
      </c>
      <c r="P2934" s="15">
        <v>90</v>
      </c>
      <c r="Q2934" s="15">
        <f>IFERROR(Table37[[#This Row],[Total]]/Table37[[#This Row],[Mins]]*Table37[[#This Row],[Adj mins]],0)</f>
        <v>4.1690140845070429</v>
      </c>
      <c r="R2934" s="15">
        <v>0</v>
      </c>
      <c r="S2934" s="16">
        <v>0</v>
      </c>
      <c r="T2934" s="17">
        <v>5.0000000000000001E-3</v>
      </c>
      <c r="U2934" s="16">
        <v>0</v>
      </c>
      <c r="V2934" s="71">
        <v>0</v>
      </c>
      <c r="W2934" s="401" t="str">
        <f>IF(ISNA(MATCH($D2934,'My Squad'!$C$2:$C$16,0)),"","Yes")</f>
        <v/>
      </c>
    </row>
    <row r="2935" spans="1:23" ht="15.75" thickBot="1" x14ac:dyDescent="0.3">
      <c r="A2935" s="577">
        <v>350</v>
      </c>
      <c r="B2935" s="73">
        <v>15</v>
      </c>
      <c r="C2935" s="5" t="s">
        <v>23</v>
      </c>
      <c r="D2935" s="5" t="s">
        <v>149</v>
      </c>
      <c r="E2935" s="70" t="s">
        <v>14</v>
      </c>
      <c r="F2935" s="71">
        <v>6.2</v>
      </c>
      <c r="G2935" s="71">
        <v>0.28799999999999998</v>
      </c>
      <c r="H2935" s="71">
        <v>0.36899999999999999</v>
      </c>
      <c r="I2935" s="71">
        <v>1.0923333333333334</v>
      </c>
      <c r="J2935" s="71">
        <v>0</v>
      </c>
      <c r="K2935" s="71">
        <v>1.504</v>
      </c>
      <c r="L2935" s="71">
        <v>0.40066666666666667</v>
      </c>
      <c r="M2935" s="72">
        <v>3.6539999999999999</v>
      </c>
      <c r="N2935" s="23">
        <v>0.26677419354838705</v>
      </c>
      <c r="O2935" s="16">
        <v>71.884</v>
      </c>
      <c r="P2935" s="15">
        <v>90</v>
      </c>
      <c r="Q2935" s="15">
        <f>IFERROR(Table37[[#This Row],[Total]]/Table37[[#This Row],[Mins]]*Table37[[#This Row],[Adj mins]],0)</f>
        <v>4.5748706248956648</v>
      </c>
      <c r="R2935" s="15">
        <v>8.5</v>
      </c>
      <c r="S2935" s="16">
        <v>85</v>
      </c>
      <c r="T2935" s="17">
        <v>0.3</v>
      </c>
      <c r="U2935" s="16">
        <v>42</v>
      </c>
      <c r="V2935" s="71">
        <v>4.7</v>
      </c>
      <c r="W2935" s="401" t="str">
        <f>IF(ISNA(MATCH($D2935,'My Squad'!$C$2:$C$16,0)),"","Yes")</f>
        <v/>
      </c>
    </row>
    <row r="2936" spans="1:23" ht="15.75" thickBot="1" x14ac:dyDescent="0.3">
      <c r="A2936" s="577">
        <v>341</v>
      </c>
      <c r="B2936" s="73">
        <v>15</v>
      </c>
      <c r="C2936" s="5" t="s">
        <v>23</v>
      </c>
      <c r="D2936" s="5" t="s">
        <v>183</v>
      </c>
      <c r="E2936" s="70" t="s">
        <v>14</v>
      </c>
      <c r="F2936" s="71">
        <v>5.3</v>
      </c>
      <c r="G2936" s="71">
        <v>0.214</v>
      </c>
      <c r="H2936" s="71">
        <v>7.6999999999999999E-2</v>
      </c>
      <c r="I2936" s="71">
        <v>0.55666666666666664</v>
      </c>
      <c r="J2936" s="71">
        <v>0</v>
      </c>
      <c r="K2936" s="71">
        <v>0.81833333333333336</v>
      </c>
      <c r="L2936" s="71">
        <v>8.1000000000000003E-2</v>
      </c>
      <c r="M2936" s="72">
        <v>1.7470000000000001</v>
      </c>
      <c r="N2936" s="23">
        <v>-4.7735849056603753E-2</v>
      </c>
      <c r="O2936" s="16">
        <v>37.847333333333331</v>
      </c>
      <c r="P2936" s="15">
        <v>90</v>
      </c>
      <c r="Q2936" s="15">
        <f>IFERROR(Table37[[#This Row],[Total]]/Table37[[#This Row],[Mins]]*Table37[[#This Row],[Adj mins]],0)</f>
        <v>4.1543217487801876</v>
      </c>
      <c r="R2936" s="15">
        <v>0</v>
      </c>
      <c r="S2936" s="16">
        <v>3</v>
      </c>
      <c r="T2936" s="17">
        <v>9.0000000000000011E-3</v>
      </c>
      <c r="U2936" s="16">
        <v>1</v>
      </c>
      <c r="V2936" s="71">
        <v>1</v>
      </c>
      <c r="W2936" s="401" t="str">
        <f>IF(ISNA(MATCH($D2936,'My Squad'!$C$2:$C$16,0)),"","Yes")</f>
        <v/>
      </c>
    </row>
    <row r="2937" spans="1:23" ht="15.75" thickBot="1" x14ac:dyDescent="0.3">
      <c r="A2937" s="577">
        <v>361</v>
      </c>
      <c r="B2937" s="73">
        <v>15</v>
      </c>
      <c r="C2937" s="5" t="s">
        <v>23</v>
      </c>
      <c r="D2937" s="5" t="s">
        <v>49</v>
      </c>
      <c r="E2937" s="70" t="s">
        <v>14</v>
      </c>
      <c r="F2937" s="71">
        <v>5.5</v>
      </c>
      <c r="G2937" s="71">
        <v>0.34799999999999998</v>
      </c>
      <c r="H2937" s="71">
        <v>0.161</v>
      </c>
      <c r="I2937" s="71">
        <v>1.1046666666666667</v>
      </c>
      <c r="J2937" s="71">
        <v>0</v>
      </c>
      <c r="K2937" s="71">
        <v>1.5203333333333333</v>
      </c>
      <c r="L2937" s="71">
        <v>0.17533333333333334</v>
      </c>
      <c r="M2937" s="72">
        <v>3.3093333333333335</v>
      </c>
      <c r="N2937" s="23">
        <v>0.23806060606060608</v>
      </c>
      <c r="O2937" s="16">
        <v>73.665333333333336</v>
      </c>
      <c r="P2937" s="15">
        <v>90</v>
      </c>
      <c r="Q2937" s="15">
        <f>IFERROR(Table37[[#This Row],[Total]]/Table37[[#This Row],[Mins]]*Table37[[#This Row],[Adj mins]],0)</f>
        <v>4.0431501022642946</v>
      </c>
      <c r="R2937" s="15">
        <v>8.1</v>
      </c>
      <c r="S2937" s="16">
        <v>81</v>
      </c>
      <c r="T2937" s="17">
        <v>4.0999999999999995E-2</v>
      </c>
      <c r="U2937" s="16">
        <v>19</v>
      </c>
      <c r="V2937" s="71">
        <v>2.1</v>
      </c>
      <c r="W2937" s="401" t="str">
        <f>IF(ISNA(MATCH($D2937,'My Squad'!$C$2:$C$16,0)),"","Yes")</f>
        <v/>
      </c>
    </row>
    <row r="2938" spans="1:23" ht="15.75" thickBot="1" x14ac:dyDescent="0.3">
      <c r="A2938" s="577">
        <v>340</v>
      </c>
      <c r="B2938" s="73">
        <v>15</v>
      </c>
      <c r="C2938" s="5" t="s">
        <v>23</v>
      </c>
      <c r="D2938" s="5" t="s">
        <v>77</v>
      </c>
      <c r="E2938" s="70" t="s">
        <v>14</v>
      </c>
      <c r="F2938" s="71">
        <v>5.5</v>
      </c>
      <c r="G2938" s="71">
        <v>0.13400000000000001</v>
      </c>
      <c r="H2938" s="71">
        <v>0.23300000000000001</v>
      </c>
      <c r="I2938" s="71">
        <v>1.1143333333333332</v>
      </c>
      <c r="J2938" s="71">
        <v>0</v>
      </c>
      <c r="K2938" s="71">
        <v>1.5569999999999999</v>
      </c>
      <c r="L2938" s="71">
        <v>0.158</v>
      </c>
      <c r="M2938" s="72">
        <v>3.1963333333333335</v>
      </c>
      <c r="N2938" s="23">
        <v>0.21751515151515155</v>
      </c>
      <c r="O2938" s="16">
        <v>75.256</v>
      </c>
      <c r="P2938" s="15">
        <v>90</v>
      </c>
      <c r="Q2938" s="15">
        <f>IFERROR(Table37[[#This Row],[Total]]/Table37[[#This Row],[Mins]]*Table37[[#This Row],[Adj mins]],0)</f>
        <v>3.822552354629531</v>
      </c>
      <c r="R2938" s="15">
        <v>7.7</v>
      </c>
      <c r="S2938" s="16">
        <v>86</v>
      </c>
      <c r="T2938" s="17">
        <v>4.8000000000000001E-2</v>
      </c>
      <c r="U2938" s="16">
        <v>22</v>
      </c>
      <c r="V2938" s="71">
        <v>2.8</v>
      </c>
      <c r="W2938" s="401" t="str">
        <f>IF(ISNA(MATCH($D2938,'My Squad'!$C$2:$C$16,0)),"","Yes")</f>
        <v/>
      </c>
    </row>
    <row r="2939" spans="1:23" ht="15.75" thickBot="1" x14ac:dyDescent="0.3">
      <c r="A2939" s="577">
        <v>362</v>
      </c>
      <c r="B2939" s="73">
        <v>15</v>
      </c>
      <c r="C2939" s="5" t="s">
        <v>23</v>
      </c>
      <c r="D2939" s="5" t="s">
        <v>223</v>
      </c>
      <c r="E2939" s="70" t="s">
        <v>14</v>
      </c>
      <c r="F2939" s="71">
        <v>5.3</v>
      </c>
      <c r="G2939" s="71">
        <v>9.4E-2</v>
      </c>
      <c r="H2939" s="71">
        <v>2.8000000000000001E-2</v>
      </c>
      <c r="I2939" s="71">
        <v>0.27633333333333338</v>
      </c>
      <c r="J2939" s="71">
        <v>0</v>
      </c>
      <c r="K2939" s="71">
        <v>0.37366666666666665</v>
      </c>
      <c r="L2939" s="71">
        <v>3.4666666666666665E-2</v>
      </c>
      <c r="M2939" s="72">
        <v>0.80666666666666664</v>
      </c>
      <c r="N2939" s="23">
        <v>-0.22515723270440252</v>
      </c>
      <c r="O2939" s="16">
        <v>17.979666666666667</v>
      </c>
      <c r="P2939" s="15">
        <v>90</v>
      </c>
      <c r="Q2939" s="15">
        <f>IFERROR(Table37[[#This Row],[Total]]/Table37[[#This Row],[Mins]]*Table37[[#This Row],[Adj mins]],0)</f>
        <v>4.0378946587812159</v>
      </c>
      <c r="R2939" s="15">
        <v>2.7</v>
      </c>
      <c r="S2939" s="16">
        <v>40</v>
      </c>
      <c r="T2939" s="17">
        <v>2.4E-2</v>
      </c>
      <c r="U2939" s="16">
        <v>20</v>
      </c>
      <c r="V2939" s="71">
        <v>3.3</v>
      </c>
      <c r="W2939" s="401" t="str">
        <f>IF(ISNA(MATCH($D2939,'My Squad'!$C$2:$C$16,0)),"","Yes")</f>
        <v/>
      </c>
    </row>
    <row r="2940" spans="1:23" ht="15.75" thickBot="1" x14ac:dyDescent="0.3">
      <c r="A2940" s="577">
        <v>363</v>
      </c>
      <c r="B2940" s="73">
        <v>15</v>
      </c>
      <c r="C2940" s="5" t="s">
        <v>23</v>
      </c>
      <c r="D2940" s="5" t="s">
        <v>50</v>
      </c>
      <c r="E2940" s="70" t="s">
        <v>14</v>
      </c>
      <c r="F2940" s="71">
        <v>5.3</v>
      </c>
      <c r="G2940" s="71">
        <v>5.1999999999999998E-2</v>
      </c>
      <c r="H2940" s="71">
        <v>0.107</v>
      </c>
      <c r="I2940" s="71">
        <v>0.42733333333333334</v>
      </c>
      <c r="J2940" s="71">
        <v>0</v>
      </c>
      <c r="K2940" s="71">
        <v>0.61299999999999999</v>
      </c>
      <c r="L2940" s="71">
        <v>5.6333333333333332E-2</v>
      </c>
      <c r="M2940" s="72">
        <v>1.2556666666666667</v>
      </c>
      <c r="N2940" s="23">
        <v>-0.14044025157232704</v>
      </c>
      <c r="O2940" s="16">
        <v>29.017333333333333</v>
      </c>
      <c r="P2940" s="15">
        <v>90</v>
      </c>
      <c r="Q2940" s="15">
        <f>IFERROR(Table37[[#This Row],[Total]]/Table37[[#This Row],[Mins]]*Table37[[#This Row],[Adj mins]],0)</f>
        <v>3.8945687634976798</v>
      </c>
      <c r="R2940" s="15">
        <v>3.2</v>
      </c>
      <c r="S2940" s="16">
        <v>58</v>
      </c>
      <c r="T2940" s="17">
        <v>3.9E-2</v>
      </c>
      <c r="U2940" s="16">
        <v>7</v>
      </c>
      <c r="V2940" s="71">
        <v>1.4</v>
      </c>
      <c r="W2940" s="401" t="str">
        <f>IF(ISNA(MATCH($D2940,'My Squad'!$C$2:$C$16,0)),"","Yes")</f>
        <v/>
      </c>
    </row>
    <row r="2941" spans="1:23" ht="15.75" thickBot="1" x14ac:dyDescent="0.3">
      <c r="A2941" s="577">
        <v>355</v>
      </c>
      <c r="B2941" s="73">
        <v>15</v>
      </c>
      <c r="C2941" s="5" t="s">
        <v>23</v>
      </c>
      <c r="D2941" s="5" t="s">
        <v>238</v>
      </c>
      <c r="E2941" s="70" t="s">
        <v>14</v>
      </c>
      <c r="F2941" s="71">
        <v>4.8</v>
      </c>
      <c r="G2941" s="71">
        <v>0.32</v>
      </c>
      <c r="H2941" s="71">
        <v>0.13600000000000001</v>
      </c>
      <c r="I2941" s="71">
        <v>0.82200000000000006</v>
      </c>
      <c r="J2941" s="71">
        <v>0</v>
      </c>
      <c r="K2941" s="71">
        <v>1.1419999999999999</v>
      </c>
      <c r="L2941" s="71">
        <v>0.19933333333333333</v>
      </c>
      <c r="M2941" s="72">
        <v>2.6193333333333335</v>
      </c>
      <c r="N2941" s="23">
        <v>0.12902777777777782</v>
      </c>
      <c r="O2941" s="16">
        <v>53.712666666666664</v>
      </c>
      <c r="P2941" s="15">
        <v>90</v>
      </c>
      <c r="Q2941" s="15">
        <f>IFERROR(Table37[[#This Row],[Total]]/Table37[[#This Row],[Mins]]*Table37[[#This Row],[Adj mins]],0)</f>
        <v>4.3889088855515155</v>
      </c>
      <c r="R2941" s="15">
        <v>7.4</v>
      </c>
      <c r="S2941" s="16">
        <v>83</v>
      </c>
      <c r="T2941" s="17">
        <v>0.155</v>
      </c>
      <c r="U2941" s="16">
        <v>29</v>
      </c>
      <c r="V2941" s="71">
        <v>3.6</v>
      </c>
      <c r="W2941" s="401" t="str">
        <f>IF(ISNA(MATCH($D2941,'My Squad'!$C$2:$C$16,0)),"","Yes")</f>
        <v/>
      </c>
    </row>
    <row r="2942" spans="1:23" ht="15.75" thickBot="1" x14ac:dyDescent="0.3">
      <c r="A2942" s="577">
        <v>357</v>
      </c>
      <c r="B2942" s="73">
        <v>15</v>
      </c>
      <c r="C2942" s="5" t="s">
        <v>23</v>
      </c>
      <c r="D2942" s="5" t="s">
        <v>1065</v>
      </c>
      <c r="E2942" s="70" t="s">
        <v>13</v>
      </c>
      <c r="F2942" s="71">
        <v>4.7</v>
      </c>
      <c r="G2942" s="71">
        <v>1.6666666666666668E-3</v>
      </c>
      <c r="H2942" s="71">
        <v>2E-3</v>
      </c>
      <c r="I2942" s="71">
        <v>2.6666666666666666E-3</v>
      </c>
      <c r="J2942" s="71">
        <v>0</v>
      </c>
      <c r="K2942" s="71">
        <v>1.9E-2</v>
      </c>
      <c r="L2942" s="71">
        <v>6.6666666666666664E-4</v>
      </c>
      <c r="M2942" s="72">
        <v>2.5999999999999999E-2</v>
      </c>
      <c r="N2942" s="23">
        <v>-0.42</v>
      </c>
      <c r="O2942" s="16">
        <v>0.87</v>
      </c>
      <c r="P2942" s="15">
        <v>90</v>
      </c>
      <c r="Q2942" s="15">
        <f>IFERROR(Table37[[#This Row],[Total]]/Table37[[#This Row],[Mins]]*Table37[[#This Row],[Adj mins]],0)</f>
        <v>2.6896551724137931</v>
      </c>
      <c r="R2942" s="15">
        <v>0</v>
      </c>
      <c r="S2942" s="16">
        <v>1</v>
      </c>
      <c r="T2942" s="17">
        <v>0</v>
      </c>
      <c r="U2942" s="16">
        <v>1</v>
      </c>
      <c r="V2942" s="71">
        <v>1</v>
      </c>
      <c r="W2942" s="401" t="str">
        <f>IF(ISNA(MATCH($D2942,'My Squad'!$C$2:$C$16,0)),"","Yes")</f>
        <v/>
      </c>
    </row>
    <row r="2943" spans="1:23" ht="15.75" thickBot="1" x14ac:dyDescent="0.3">
      <c r="A2943" s="577">
        <v>356</v>
      </c>
      <c r="B2943" s="73">
        <v>15</v>
      </c>
      <c r="C2943" s="5" t="s">
        <v>23</v>
      </c>
      <c r="D2943" s="5" t="s">
        <v>251</v>
      </c>
      <c r="E2943" s="70" t="s">
        <v>13</v>
      </c>
      <c r="F2943" s="71">
        <v>4.9000000000000004</v>
      </c>
      <c r="G2943" s="71">
        <v>4.6666666666666669E-2</v>
      </c>
      <c r="H2943" s="71">
        <v>4.8000000000000001E-2</v>
      </c>
      <c r="I2943" s="71">
        <v>3.966666666666667E-2</v>
      </c>
      <c r="J2943" s="71">
        <v>0</v>
      </c>
      <c r="K2943" s="71">
        <v>0.19933333333333333</v>
      </c>
      <c r="L2943" s="71">
        <v>1.5666666666666666E-2</v>
      </c>
      <c r="M2943" s="72">
        <v>0.34933333333333333</v>
      </c>
      <c r="N2943" s="23">
        <v>-0.33687074829931973</v>
      </c>
      <c r="O2943" s="16">
        <v>9.658666666666667</v>
      </c>
      <c r="P2943" s="15">
        <v>90</v>
      </c>
      <c r="Q2943" s="15">
        <f>IFERROR(Table37[[#This Row],[Total]]/Table37[[#This Row],[Mins]]*Table37[[#This Row],[Adj mins]],0)</f>
        <v>3.2551076753175039</v>
      </c>
      <c r="R2943" s="15">
        <v>1.3</v>
      </c>
      <c r="S2943" s="16">
        <v>19</v>
      </c>
      <c r="T2943" s="17">
        <v>2E-3</v>
      </c>
      <c r="U2943" s="16">
        <v>14</v>
      </c>
      <c r="V2943" s="71">
        <v>2.2999999999999998</v>
      </c>
      <c r="W2943" s="401" t="str">
        <f>IF(ISNA(MATCH($D2943,'My Squad'!$C$2:$C$16,0)),"","Yes")</f>
        <v/>
      </c>
    </row>
    <row r="2944" spans="1:23" ht="15.75" thickBot="1" x14ac:dyDescent="0.3">
      <c r="A2944" s="577">
        <v>360</v>
      </c>
      <c r="B2944" s="73">
        <v>15</v>
      </c>
      <c r="C2944" s="5" t="s">
        <v>23</v>
      </c>
      <c r="D2944" s="5" t="s">
        <v>67</v>
      </c>
      <c r="E2944" s="70" t="s">
        <v>13</v>
      </c>
      <c r="F2944" s="71">
        <v>6.3</v>
      </c>
      <c r="G2944" s="71">
        <v>0</v>
      </c>
      <c r="H2944" s="71">
        <v>0</v>
      </c>
      <c r="I2944" s="71">
        <v>0</v>
      </c>
      <c r="J2944" s="71">
        <v>0</v>
      </c>
      <c r="K2944" s="71">
        <v>0</v>
      </c>
      <c r="L2944" s="71">
        <v>0</v>
      </c>
      <c r="M2944" s="72">
        <v>0</v>
      </c>
      <c r="N2944" s="23">
        <v>-0.31746031746031744</v>
      </c>
      <c r="O2944" s="16">
        <v>0</v>
      </c>
      <c r="P2944" s="15">
        <v>90</v>
      </c>
      <c r="Q2944" s="15">
        <f>IFERROR(Table37[[#This Row],[Total]]/Table37[[#This Row],[Mins]]*Table37[[#This Row],[Adj mins]],0)</f>
        <v>0</v>
      </c>
      <c r="R2944" s="15">
        <v>0.7</v>
      </c>
      <c r="S2944" s="16">
        <v>33</v>
      </c>
      <c r="T2944" s="17">
        <v>9.0000000000000011E-3</v>
      </c>
      <c r="U2944" s="16">
        <v>2</v>
      </c>
      <c r="V2944" s="71">
        <v>1</v>
      </c>
      <c r="W2944" s="401" t="str">
        <f>IF(ISNA(MATCH($D2944,'My Squad'!$C$2:$C$16,0)),"","Yes")</f>
        <v/>
      </c>
    </row>
    <row r="2945" spans="1:23" ht="15.75" thickBot="1" x14ac:dyDescent="0.3">
      <c r="A2945" s="577">
        <v>625</v>
      </c>
      <c r="B2945" s="73">
        <v>15</v>
      </c>
      <c r="C2945" s="5" t="s">
        <v>23</v>
      </c>
      <c r="D2945" s="5" t="s">
        <v>1347</v>
      </c>
      <c r="E2945" s="70" t="s">
        <v>13</v>
      </c>
      <c r="F2945" s="71">
        <v>6.5</v>
      </c>
      <c r="G2945" s="71">
        <v>0.66833333333333333</v>
      </c>
      <c r="H2945" s="71">
        <v>0.45900000000000002</v>
      </c>
      <c r="I2945" s="71">
        <v>0.23033333333333333</v>
      </c>
      <c r="J2945" s="71">
        <v>0</v>
      </c>
      <c r="K2945" s="71">
        <v>1.1606666666666667</v>
      </c>
      <c r="L2945" s="71">
        <v>0.24666666666666667</v>
      </c>
      <c r="M2945" s="72">
        <v>2.7650000000000001</v>
      </c>
      <c r="N2945" s="23">
        <v>0.11769230769230771</v>
      </c>
      <c r="O2945" s="16">
        <v>53.016333333333336</v>
      </c>
      <c r="P2945" s="15">
        <v>90</v>
      </c>
      <c r="Q2945" s="15">
        <f>IFERROR(Table37[[#This Row],[Total]]/Table37[[#This Row],[Mins]]*Table37[[#This Row],[Adj mins]],0)</f>
        <v>4.6938364906412486</v>
      </c>
      <c r="R2945" s="15">
        <v>5.2</v>
      </c>
      <c r="S2945" s="16">
        <v>59</v>
      </c>
      <c r="T2945" s="17">
        <v>6.9999999999999993E-3</v>
      </c>
      <c r="U2945" s="16">
        <v>13</v>
      </c>
      <c r="V2945" s="71">
        <v>1.6</v>
      </c>
      <c r="W2945" s="401" t="str">
        <f>IF(ISNA(MATCH($D2945,'My Squad'!$C$2:$C$16,0)),"","Yes")</f>
        <v/>
      </c>
    </row>
    <row r="2946" spans="1:23" ht="15.75" thickBot="1" x14ac:dyDescent="0.3">
      <c r="A2946" s="577">
        <v>354</v>
      </c>
      <c r="B2946" s="73">
        <v>15</v>
      </c>
      <c r="C2946" s="5" t="s">
        <v>23</v>
      </c>
      <c r="D2946" s="5" t="s">
        <v>245</v>
      </c>
      <c r="E2946" s="70" t="s">
        <v>13</v>
      </c>
      <c r="F2946" s="71">
        <v>5.6</v>
      </c>
      <c r="G2946" s="71">
        <v>0.30166666666666669</v>
      </c>
      <c r="H2946" s="71">
        <v>0.26400000000000001</v>
      </c>
      <c r="I2946" s="71">
        <v>0.22633333333333333</v>
      </c>
      <c r="J2946" s="71">
        <v>0</v>
      </c>
      <c r="K2946" s="71">
        <v>0.94833333333333325</v>
      </c>
      <c r="L2946" s="71">
        <v>0.10633333333333334</v>
      </c>
      <c r="M2946" s="72">
        <v>1.8466666666666667</v>
      </c>
      <c r="N2946" s="23">
        <v>-2.7380952380952381E-2</v>
      </c>
      <c r="O2946" s="16">
        <v>50.139333333333333</v>
      </c>
      <c r="P2946" s="15">
        <v>90</v>
      </c>
      <c r="Q2946" s="15">
        <f>IFERROR(Table37[[#This Row],[Total]]/Table37[[#This Row],[Mins]]*Table37[[#This Row],[Adj mins]],0)</f>
        <v>3.3147628608278263</v>
      </c>
      <c r="R2946" s="15">
        <v>7.8</v>
      </c>
      <c r="S2946" s="16">
        <v>78</v>
      </c>
      <c r="T2946" s="17">
        <v>4.2000000000000003E-2</v>
      </c>
      <c r="U2946" s="16">
        <v>40</v>
      </c>
      <c r="V2946" s="71">
        <v>4.4000000000000004</v>
      </c>
      <c r="W2946" s="401" t="str">
        <f>IF(ISNA(MATCH($D2946,'My Squad'!$C$2:$C$16,0)),"","Yes")</f>
        <v/>
      </c>
    </row>
    <row r="2947" spans="1:23" ht="15.75" thickBot="1" x14ac:dyDescent="0.3">
      <c r="A2947" s="577">
        <v>349</v>
      </c>
      <c r="B2947" s="73">
        <v>15</v>
      </c>
      <c r="C2947" s="5" t="s">
        <v>23</v>
      </c>
      <c r="D2947" s="5" t="s">
        <v>32</v>
      </c>
      <c r="E2947" s="70" t="s">
        <v>13</v>
      </c>
      <c r="F2947" s="71">
        <v>6.4</v>
      </c>
      <c r="G2947" s="71">
        <v>0.60499999999999998</v>
      </c>
      <c r="H2947" s="71">
        <v>0.52600000000000002</v>
      </c>
      <c r="I2947" s="71">
        <v>0.23</v>
      </c>
      <c r="J2947" s="71">
        <v>0</v>
      </c>
      <c r="K2947" s="71">
        <v>1.0253333333333334</v>
      </c>
      <c r="L2947" s="71">
        <v>0.33933333333333332</v>
      </c>
      <c r="M2947" s="72">
        <v>2.7256666666666667</v>
      </c>
      <c r="N2947" s="23">
        <v>0.11338541666666667</v>
      </c>
      <c r="O2947" s="16">
        <v>53.756999999999998</v>
      </c>
      <c r="P2947" s="15">
        <v>90</v>
      </c>
      <c r="Q2947" s="15">
        <f>IFERROR(Table37[[#This Row],[Total]]/Table37[[#This Row],[Mins]]*Table37[[#This Row],[Adj mins]],0)</f>
        <v>4.563312684859647</v>
      </c>
      <c r="R2947" s="15">
        <v>3.8</v>
      </c>
      <c r="S2947" s="16">
        <v>49</v>
      </c>
      <c r="T2947" s="17">
        <v>3.0000000000000001E-3</v>
      </c>
      <c r="U2947" s="16">
        <v>15</v>
      </c>
      <c r="V2947" s="71">
        <v>2.1</v>
      </c>
      <c r="W2947" s="401" t="str">
        <f>IF(ISNA(MATCH($D2947,'My Squad'!$C$2:$C$16,0)),"","Yes")</f>
        <v/>
      </c>
    </row>
    <row r="2948" spans="1:23" ht="15.75" thickBot="1" x14ac:dyDescent="0.3">
      <c r="A2948" s="577">
        <v>346</v>
      </c>
      <c r="B2948" s="73">
        <v>15</v>
      </c>
      <c r="C2948" s="5" t="s">
        <v>23</v>
      </c>
      <c r="D2948" s="5" t="s">
        <v>339</v>
      </c>
      <c r="E2948" s="70" t="s">
        <v>13</v>
      </c>
      <c r="F2948" s="71">
        <v>6.3</v>
      </c>
      <c r="G2948" s="71">
        <v>0.19666666666666666</v>
      </c>
      <c r="H2948" s="71">
        <v>0.40600000000000003</v>
      </c>
      <c r="I2948" s="71">
        <v>0.192</v>
      </c>
      <c r="J2948" s="71">
        <v>0</v>
      </c>
      <c r="K2948" s="71">
        <v>0.86633333333333329</v>
      </c>
      <c r="L2948" s="71">
        <v>0.15066666666666667</v>
      </c>
      <c r="M2948" s="72">
        <v>1.8116666666666668</v>
      </c>
      <c r="N2948" s="23">
        <v>-2.9894179894179879E-2</v>
      </c>
      <c r="O2948" s="16">
        <v>42.351666666666667</v>
      </c>
      <c r="P2948" s="15">
        <v>90</v>
      </c>
      <c r="Q2948" s="15">
        <f>IFERROR(Table37[[#This Row],[Total]]/Table37[[#This Row],[Mins]]*Table37[[#This Row],[Adj mins]],0)</f>
        <v>3.8499075203651967</v>
      </c>
      <c r="R2948" s="15">
        <v>4.5</v>
      </c>
      <c r="S2948" s="16">
        <v>57</v>
      </c>
      <c r="T2948" s="17">
        <v>1.9E-2</v>
      </c>
      <c r="U2948" s="16">
        <v>21</v>
      </c>
      <c r="V2948" s="71">
        <v>3</v>
      </c>
      <c r="W2948" s="401" t="str">
        <f>IF(ISNA(MATCH($D2948,'My Squad'!$C$2:$C$16,0)),"","Yes")</f>
        <v/>
      </c>
    </row>
    <row r="2949" spans="1:23" ht="15.75" thickBot="1" x14ac:dyDescent="0.3">
      <c r="A2949" s="577">
        <v>342</v>
      </c>
      <c r="B2949" s="73">
        <v>15</v>
      </c>
      <c r="C2949" s="5" t="s">
        <v>23</v>
      </c>
      <c r="D2949" s="5" t="s">
        <v>48</v>
      </c>
      <c r="E2949" s="70" t="s">
        <v>13</v>
      </c>
      <c r="F2949" s="71">
        <v>6.5</v>
      </c>
      <c r="G2949" s="71">
        <v>0.69666666666666666</v>
      </c>
      <c r="H2949" s="71">
        <v>0.64</v>
      </c>
      <c r="I2949" s="71">
        <v>0.34033333333333332</v>
      </c>
      <c r="J2949" s="71">
        <v>0</v>
      </c>
      <c r="K2949" s="71">
        <v>1.516</v>
      </c>
      <c r="L2949" s="71">
        <v>0.35233333333333333</v>
      </c>
      <c r="M2949" s="72">
        <v>3.5453333333333332</v>
      </c>
      <c r="N2949" s="23">
        <v>0.23774358974358972</v>
      </c>
      <c r="O2949" s="16">
        <v>76.88366666666667</v>
      </c>
      <c r="P2949" s="15">
        <v>90</v>
      </c>
      <c r="Q2949" s="15">
        <f>IFERROR(Table37[[#This Row],[Total]]/Table37[[#This Row],[Mins]]*Table37[[#This Row],[Adj mins]],0)</f>
        <v>4.1501662685182374</v>
      </c>
      <c r="R2949" s="15">
        <v>8.1</v>
      </c>
      <c r="S2949" s="16">
        <v>81</v>
      </c>
      <c r="T2949" s="17">
        <v>5.2999999999999999E-2</v>
      </c>
      <c r="U2949" s="16">
        <v>30</v>
      </c>
      <c r="V2949" s="71">
        <v>3.3</v>
      </c>
      <c r="W2949" s="401" t="str">
        <f>IF(ISNA(MATCH($D2949,'My Squad'!$C$2:$C$16,0)),"","Yes")</f>
        <v/>
      </c>
    </row>
    <row r="2950" spans="1:23" ht="15.75" thickBot="1" x14ac:dyDescent="0.3">
      <c r="A2950" s="577">
        <v>343</v>
      </c>
      <c r="B2950" s="73">
        <v>15</v>
      </c>
      <c r="C2950" s="5" t="s">
        <v>23</v>
      </c>
      <c r="D2950" s="5" t="s">
        <v>262</v>
      </c>
      <c r="E2950" s="70" t="s">
        <v>13</v>
      </c>
      <c r="F2950" s="71">
        <v>4.7</v>
      </c>
      <c r="G2950" s="71">
        <v>0</v>
      </c>
      <c r="H2950" s="71">
        <v>0</v>
      </c>
      <c r="I2950" s="71">
        <v>0</v>
      </c>
      <c r="J2950" s="71">
        <v>0</v>
      </c>
      <c r="K2950" s="71">
        <v>0</v>
      </c>
      <c r="L2950" s="71">
        <v>0</v>
      </c>
      <c r="M2950" s="72">
        <v>0</v>
      </c>
      <c r="N2950" s="23">
        <v>-0.42553191489361702</v>
      </c>
      <c r="O2950" s="16">
        <v>0</v>
      </c>
      <c r="P2950" s="15">
        <v>90</v>
      </c>
      <c r="Q2950" s="15">
        <f>IFERROR(Table37[[#This Row],[Total]]/Table37[[#This Row],[Mins]]*Table37[[#This Row],[Adj mins]],0)</f>
        <v>0</v>
      </c>
      <c r="R2950" s="15">
        <v>0</v>
      </c>
      <c r="S2950" s="16" t="s">
        <v>374</v>
      </c>
      <c r="T2950" s="17">
        <v>1E-3</v>
      </c>
      <c r="U2950" s="16">
        <v>0</v>
      </c>
      <c r="V2950" s="71">
        <v>0</v>
      </c>
      <c r="W2950" s="401" t="str">
        <f>IF(ISNA(MATCH($D2950,'My Squad'!$C$2:$C$16,0)),"","Yes")</f>
        <v/>
      </c>
    </row>
    <row r="2951" spans="1:23" ht="15.75" thickBot="1" x14ac:dyDescent="0.3">
      <c r="A2951" s="577">
        <v>571</v>
      </c>
      <c r="B2951" s="73">
        <v>15</v>
      </c>
      <c r="C2951" s="5" t="s">
        <v>23</v>
      </c>
      <c r="D2951" s="5" t="s">
        <v>653</v>
      </c>
      <c r="E2951" s="70" t="s">
        <v>13</v>
      </c>
      <c r="F2951" s="71">
        <v>6.5</v>
      </c>
      <c r="G2951" s="71">
        <v>8.5000000000000006E-2</v>
      </c>
      <c r="H2951" s="71">
        <v>9.5000000000000001E-2</v>
      </c>
      <c r="I2951" s="71">
        <v>2.8666666666666667E-2</v>
      </c>
      <c r="J2951" s="71">
        <v>0</v>
      </c>
      <c r="K2951" s="71">
        <v>0.11766666666666667</v>
      </c>
      <c r="L2951" s="71">
        <v>5.8666666666666666E-2</v>
      </c>
      <c r="M2951" s="72">
        <v>0.38500000000000001</v>
      </c>
      <c r="N2951" s="23">
        <v>-0.24846153846153846</v>
      </c>
      <c r="O2951" s="16">
        <v>6.5726666666666667</v>
      </c>
      <c r="P2951" s="15">
        <v>90</v>
      </c>
      <c r="Q2951" s="15">
        <f>IFERROR(Table37[[#This Row],[Total]]/Table37[[#This Row],[Mins]]*Table37[[#This Row],[Adj mins]],0)</f>
        <v>5.2718328430875347</v>
      </c>
      <c r="R2951" s="15">
        <v>5</v>
      </c>
      <c r="S2951" s="16">
        <v>65</v>
      </c>
      <c r="T2951" s="17">
        <v>1.9E-2</v>
      </c>
      <c r="U2951" s="16">
        <v>26</v>
      </c>
      <c r="V2951" s="71">
        <v>3.7</v>
      </c>
      <c r="W2951" s="401" t="str">
        <f>IF(ISNA(MATCH($D2951,'My Squad'!$C$2:$C$16,0)),"","Yes")</f>
        <v/>
      </c>
    </row>
    <row r="2952" spans="1:23" ht="15.75" thickBot="1" x14ac:dyDescent="0.3">
      <c r="A2952" s="577">
        <v>348</v>
      </c>
      <c r="B2952" s="73">
        <v>15</v>
      </c>
      <c r="C2952" s="5" t="s">
        <v>23</v>
      </c>
      <c r="D2952" s="5" t="s">
        <v>27</v>
      </c>
      <c r="E2952" s="70" t="s">
        <v>13</v>
      </c>
      <c r="F2952" s="71">
        <v>9.3000000000000007</v>
      </c>
      <c r="G2952" s="71">
        <v>1.4916666666666667</v>
      </c>
      <c r="H2952" s="71">
        <v>0.75900000000000001</v>
      </c>
      <c r="I2952" s="71">
        <v>0.35199999999999998</v>
      </c>
      <c r="J2952" s="71">
        <v>0</v>
      </c>
      <c r="K2952" s="71">
        <v>1.71</v>
      </c>
      <c r="L2952" s="71">
        <v>0.70133333333333336</v>
      </c>
      <c r="M2952" s="72">
        <v>5.0140000000000002</v>
      </c>
      <c r="N2952" s="23">
        <v>0.32408602150537635</v>
      </c>
      <c r="O2952" s="16">
        <v>78.969666666666669</v>
      </c>
      <c r="P2952" s="15">
        <v>90</v>
      </c>
      <c r="Q2952" s="15">
        <f>IFERROR(Table37[[#This Row],[Total]]/Table37[[#This Row],[Mins]]*Table37[[#This Row],[Adj mins]],0)</f>
        <v>5.7143460147145104</v>
      </c>
      <c r="R2952" s="15">
        <v>3.1</v>
      </c>
      <c r="S2952" s="16">
        <v>47</v>
      </c>
      <c r="T2952" s="17">
        <v>8.199999999999999E-2</v>
      </c>
      <c r="U2952" s="16">
        <v>12</v>
      </c>
      <c r="V2952" s="71">
        <v>2</v>
      </c>
      <c r="W2952" s="401" t="str">
        <f>IF(ISNA(MATCH($D2952,'My Squad'!$C$2:$C$16,0)),"","Yes")</f>
        <v/>
      </c>
    </row>
    <row r="2953" spans="1:23" ht="15.75" thickBot="1" x14ac:dyDescent="0.3">
      <c r="A2953" s="577">
        <v>345</v>
      </c>
      <c r="B2953" s="73">
        <v>15</v>
      </c>
      <c r="C2953" s="5" t="s">
        <v>23</v>
      </c>
      <c r="D2953" s="5" t="s">
        <v>340</v>
      </c>
      <c r="E2953" s="70" t="s">
        <v>13</v>
      </c>
      <c r="F2953" s="71">
        <v>9.4</v>
      </c>
      <c r="G2953" s="71">
        <v>1.0983333333333334</v>
      </c>
      <c r="H2953" s="71">
        <v>1.333</v>
      </c>
      <c r="I2953" s="71">
        <v>0.35066666666666668</v>
      </c>
      <c r="J2953" s="71">
        <v>0</v>
      </c>
      <c r="K2953" s="71">
        <v>1.661</v>
      </c>
      <c r="L2953" s="71">
        <v>0.64300000000000002</v>
      </c>
      <c r="M2953" s="72">
        <v>5.0860000000000003</v>
      </c>
      <c r="N2953" s="23">
        <v>0.32829787234042557</v>
      </c>
      <c r="O2953" s="16">
        <v>78.980333333333334</v>
      </c>
      <c r="P2953" s="15">
        <v>90</v>
      </c>
      <c r="Q2953" s="15">
        <f>IFERROR(Table37[[#This Row],[Total]]/Table37[[#This Row],[Mins]]*Table37[[#This Row],[Adj mins]],0)</f>
        <v>5.7956200066683268</v>
      </c>
      <c r="R2953" s="15">
        <v>4</v>
      </c>
      <c r="S2953" s="16">
        <v>89</v>
      </c>
      <c r="T2953" s="17">
        <v>3.7999999999999999E-2</v>
      </c>
      <c r="U2953" s="16">
        <v>18</v>
      </c>
      <c r="V2953" s="71">
        <v>4.5</v>
      </c>
      <c r="W2953" s="401" t="str">
        <f>IF(ISNA(MATCH($D2953,'My Squad'!$C$2:$C$16,0)),"","Yes")</f>
        <v/>
      </c>
    </row>
    <row r="2954" spans="1:23" ht="15.75" thickBot="1" x14ac:dyDescent="0.3">
      <c r="A2954" s="577">
        <v>351</v>
      </c>
      <c r="B2954" s="73">
        <v>15</v>
      </c>
      <c r="C2954" s="5" t="s">
        <v>23</v>
      </c>
      <c r="D2954" s="5" t="s">
        <v>24</v>
      </c>
      <c r="E2954" s="70" t="s">
        <v>15</v>
      </c>
      <c r="F2954" s="71">
        <v>15.4</v>
      </c>
      <c r="G2954" s="71">
        <v>3.7493333333333334</v>
      </c>
      <c r="H2954" s="71">
        <v>0.24199999999999999</v>
      </c>
      <c r="I2954" s="71">
        <v>0</v>
      </c>
      <c r="J2954" s="71">
        <v>0</v>
      </c>
      <c r="K2954" s="71">
        <v>1.7596666666666667</v>
      </c>
      <c r="L2954" s="71">
        <v>1.2103333333333333</v>
      </c>
      <c r="M2954" s="72">
        <v>6.9613333333333332</v>
      </c>
      <c r="N2954" s="23">
        <v>0.32216450216450215</v>
      </c>
      <c r="O2954" s="16">
        <v>86.631666666666661</v>
      </c>
      <c r="P2954" s="15">
        <v>90</v>
      </c>
      <c r="Q2954" s="15">
        <f>IFERROR(Table37[[#This Row],[Total]]/Table37[[#This Row],[Mins]]*Table37[[#This Row],[Adj mins]],0)</f>
        <v>7.2319975374670546</v>
      </c>
      <c r="R2954" s="15">
        <v>9</v>
      </c>
      <c r="S2954" s="16">
        <v>90</v>
      </c>
      <c r="T2954" s="17">
        <v>0.73299999999999998</v>
      </c>
      <c r="U2954" s="16">
        <v>75</v>
      </c>
      <c r="V2954" s="71">
        <v>8.3000000000000007</v>
      </c>
      <c r="W2954" s="401" t="str">
        <f>IF(ISNA(MATCH($D2954,'My Squad'!$C$2:$C$16,0)),"","Yes")</f>
        <v>Yes</v>
      </c>
    </row>
    <row r="2955" spans="1:23" ht="15.75" thickBot="1" x14ac:dyDescent="0.3">
      <c r="A2955" s="577">
        <v>367</v>
      </c>
      <c r="B2955" s="73">
        <v>15</v>
      </c>
      <c r="C2955" s="5" t="s">
        <v>30</v>
      </c>
      <c r="D2955" s="5" t="s">
        <v>263</v>
      </c>
      <c r="E2955" s="70" t="s">
        <v>16</v>
      </c>
      <c r="F2955" s="71">
        <v>4.4000000000000004</v>
      </c>
      <c r="G2955" s="71">
        <v>0</v>
      </c>
      <c r="H2955" s="71">
        <v>1E-3</v>
      </c>
      <c r="I2955" s="71">
        <v>5.1000000000000004E-2</v>
      </c>
      <c r="J2955" s="71">
        <v>3.4333333333333334E-2</v>
      </c>
      <c r="K2955" s="71">
        <v>9.0333333333333335E-2</v>
      </c>
      <c r="L2955" s="71">
        <v>1.1333333333333334E-2</v>
      </c>
      <c r="M2955" s="72">
        <v>0.188</v>
      </c>
      <c r="N2955" s="23">
        <v>-0.41181818181818181</v>
      </c>
      <c r="O2955" s="16">
        <v>4.29</v>
      </c>
      <c r="P2955" s="15">
        <v>90</v>
      </c>
      <c r="Q2955" s="15">
        <f>IFERROR(Table37[[#This Row],[Total]]/Table37[[#This Row],[Mins]]*Table37[[#This Row],[Adj mins]],0)</f>
        <v>3.9440559440559437</v>
      </c>
      <c r="R2955" s="15">
        <v>0</v>
      </c>
      <c r="S2955" s="16">
        <v>0</v>
      </c>
      <c r="T2955" s="17">
        <v>1E-3</v>
      </c>
      <c r="U2955" s="16">
        <v>0</v>
      </c>
      <c r="V2955" s="71">
        <v>0</v>
      </c>
      <c r="W2955" s="401" t="str">
        <f>IF(ISNA(MATCH($D2955,'My Squad'!$C$2:$C$16,0)),"","Yes")</f>
        <v/>
      </c>
    </row>
    <row r="2956" spans="1:23" ht="15.75" thickBot="1" x14ac:dyDescent="0.3">
      <c r="A2956" s="577">
        <v>383</v>
      </c>
      <c r="B2956" s="73">
        <v>15</v>
      </c>
      <c r="C2956" s="5" t="s">
        <v>30</v>
      </c>
      <c r="D2956" s="5" t="s">
        <v>71</v>
      </c>
      <c r="E2956" s="70" t="s">
        <v>16</v>
      </c>
      <c r="F2956" s="71">
        <v>5</v>
      </c>
      <c r="G2956" s="71">
        <v>0</v>
      </c>
      <c r="H2956" s="71">
        <v>4.7E-2</v>
      </c>
      <c r="I2956" s="71">
        <v>0.90099999999999991</v>
      </c>
      <c r="J2956" s="71">
        <v>0.66533333333333333</v>
      </c>
      <c r="K2956" s="71">
        <v>1.8280000000000001</v>
      </c>
      <c r="L2956" s="71">
        <v>0.18266666666666667</v>
      </c>
      <c r="M2956" s="72">
        <v>3.6240000000000001</v>
      </c>
      <c r="N2956" s="23">
        <v>0.32480000000000003</v>
      </c>
      <c r="O2956" s="16">
        <v>85.340666666666664</v>
      </c>
      <c r="P2956" s="15">
        <v>90</v>
      </c>
      <c r="Q2956" s="15">
        <f>IFERROR(Table37[[#This Row],[Total]]/Table37[[#This Row],[Mins]]*Table37[[#This Row],[Adj mins]],0)</f>
        <v>3.8218590589871186</v>
      </c>
      <c r="R2956" s="15">
        <v>9</v>
      </c>
      <c r="S2956" s="16">
        <v>90</v>
      </c>
      <c r="T2956" s="17">
        <v>7.0999999999999994E-2</v>
      </c>
      <c r="U2956" s="16">
        <v>42</v>
      </c>
      <c r="V2956" s="71">
        <v>4.7</v>
      </c>
      <c r="W2956" s="401" t="str">
        <f>IF(ISNA(MATCH($D2956,'My Squad'!$C$2:$C$16,0)),"","Yes")</f>
        <v/>
      </c>
    </row>
    <row r="2957" spans="1:23" ht="15.75" thickBot="1" x14ac:dyDescent="0.3">
      <c r="A2957" s="577">
        <v>374</v>
      </c>
      <c r="B2957" s="73">
        <v>15</v>
      </c>
      <c r="C2957" s="5" t="s">
        <v>30</v>
      </c>
      <c r="D2957" s="5" t="s">
        <v>654</v>
      </c>
      <c r="E2957" s="70" t="s">
        <v>16</v>
      </c>
      <c r="F2957" s="71">
        <v>4</v>
      </c>
      <c r="G2957" s="71">
        <v>0</v>
      </c>
      <c r="H2957" s="71">
        <v>0</v>
      </c>
      <c r="I2957" s="71">
        <v>6.0000000000000001E-3</v>
      </c>
      <c r="J2957" s="71">
        <v>2E-3</v>
      </c>
      <c r="K2957" s="71">
        <v>7.6666666666666671E-3</v>
      </c>
      <c r="L2957" s="71">
        <v>3.3333333333333332E-4</v>
      </c>
      <c r="M2957" s="72">
        <v>1.6E-2</v>
      </c>
      <c r="N2957" s="23">
        <v>-0.496</v>
      </c>
      <c r="O2957" s="16">
        <v>0.27</v>
      </c>
      <c r="P2957" s="15">
        <v>90</v>
      </c>
      <c r="Q2957" s="15">
        <f>IFERROR(Table37[[#This Row],[Total]]/Table37[[#This Row],[Mins]]*Table37[[#This Row],[Adj mins]],0)</f>
        <v>5.333333333333333</v>
      </c>
      <c r="R2957" s="15">
        <v>0</v>
      </c>
      <c r="S2957" s="16">
        <v>0</v>
      </c>
      <c r="T2957" s="17">
        <v>3.0000000000000001E-3</v>
      </c>
      <c r="U2957" s="16">
        <v>0</v>
      </c>
      <c r="V2957" s="71">
        <v>0</v>
      </c>
      <c r="W2957" s="401" t="str">
        <f>IF(ISNA(MATCH($D2957,'My Squad'!$C$2:$C$16,0)),"","Yes")</f>
        <v/>
      </c>
    </row>
    <row r="2958" spans="1:23" ht="15.75" thickBot="1" x14ac:dyDescent="0.3">
      <c r="A2958" s="577">
        <v>369</v>
      </c>
      <c r="B2958" s="73">
        <v>15</v>
      </c>
      <c r="C2958" s="5" t="s">
        <v>30</v>
      </c>
      <c r="D2958" s="5" t="s">
        <v>146</v>
      </c>
      <c r="E2958" s="70" t="s">
        <v>14</v>
      </c>
      <c r="F2958" s="71">
        <v>5.0999999999999996</v>
      </c>
      <c r="G2958" s="71">
        <v>0.36599999999999999</v>
      </c>
      <c r="H2958" s="71">
        <v>0.33100000000000002</v>
      </c>
      <c r="I2958" s="71">
        <v>0.7596666666666666</v>
      </c>
      <c r="J2958" s="71">
        <v>0</v>
      </c>
      <c r="K2958" s="71">
        <v>1.3766666666666667</v>
      </c>
      <c r="L2958" s="71">
        <v>0.32100000000000001</v>
      </c>
      <c r="M2958" s="72">
        <v>3.1543333333333332</v>
      </c>
      <c r="N2958" s="23">
        <v>0.22633986928104574</v>
      </c>
      <c r="O2958" s="16">
        <v>69.942999999999998</v>
      </c>
      <c r="P2958" s="15">
        <v>90</v>
      </c>
      <c r="Q2958" s="15">
        <f>IFERROR(Table37[[#This Row],[Total]]/Table37[[#This Row],[Mins]]*Table37[[#This Row],[Adj mins]],0)</f>
        <v>4.0588765137326108</v>
      </c>
      <c r="R2958" s="15">
        <v>9</v>
      </c>
      <c r="S2958" s="16">
        <v>90</v>
      </c>
      <c r="T2958" s="17">
        <v>0.10099999999999999</v>
      </c>
      <c r="U2958" s="16">
        <v>37</v>
      </c>
      <c r="V2958" s="71">
        <v>4.0999999999999996</v>
      </c>
      <c r="W2958" s="401" t="str">
        <f>IF(ISNA(MATCH($D2958,'My Squad'!$C$2:$C$16,0)),"","Yes")</f>
        <v/>
      </c>
    </row>
    <row r="2959" spans="1:23" ht="15.75" thickBot="1" x14ac:dyDescent="0.3">
      <c r="A2959" s="577">
        <v>377</v>
      </c>
      <c r="B2959" s="73">
        <v>15</v>
      </c>
      <c r="C2959" s="5" t="s">
        <v>30</v>
      </c>
      <c r="D2959" s="5" t="s">
        <v>134</v>
      </c>
      <c r="E2959" s="70" t="s">
        <v>14</v>
      </c>
      <c r="F2959" s="71">
        <v>4.9000000000000004</v>
      </c>
      <c r="G2959" s="71">
        <v>7.1999999999999995E-2</v>
      </c>
      <c r="H2959" s="71">
        <v>2.3E-2</v>
      </c>
      <c r="I2959" s="71">
        <v>0.13266666666666665</v>
      </c>
      <c r="J2959" s="71">
        <v>0</v>
      </c>
      <c r="K2959" s="71">
        <v>0.2136666666666667</v>
      </c>
      <c r="L2959" s="71">
        <v>3.2666666666666663E-2</v>
      </c>
      <c r="M2959" s="72">
        <v>0.47399999999999998</v>
      </c>
      <c r="N2959" s="23">
        <v>-0.31142857142857139</v>
      </c>
      <c r="O2959" s="16">
        <v>11.481333333333334</v>
      </c>
      <c r="P2959" s="15">
        <v>90</v>
      </c>
      <c r="Q2959" s="15">
        <f>IFERROR(Table37[[#This Row],[Total]]/Table37[[#This Row],[Mins]]*Table37[[#This Row],[Adj mins]],0)</f>
        <v>3.7155963302752291</v>
      </c>
      <c r="R2959" s="15">
        <v>2.7</v>
      </c>
      <c r="S2959" s="16">
        <v>48</v>
      </c>
      <c r="T2959" s="17">
        <v>5.0000000000000001E-3</v>
      </c>
      <c r="U2959" s="16">
        <v>8</v>
      </c>
      <c r="V2959" s="71">
        <v>1.6</v>
      </c>
      <c r="W2959" s="401" t="str">
        <f>IF(ISNA(MATCH($D2959,'My Squad'!$C$2:$C$16,0)),"","Yes")</f>
        <v/>
      </c>
    </row>
    <row r="2960" spans="1:23" ht="15.75" thickBot="1" x14ac:dyDescent="0.3">
      <c r="A2960" s="577">
        <v>371</v>
      </c>
      <c r="B2960" s="73">
        <v>15</v>
      </c>
      <c r="C2960" s="5" t="s">
        <v>30</v>
      </c>
      <c r="D2960" s="5" t="s">
        <v>277</v>
      </c>
      <c r="E2960" s="70" t="s">
        <v>14</v>
      </c>
      <c r="F2960" s="71">
        <v>4.4000000000000004</v>
      </c>
      <c r="G2960" s="71">
        <v>4.0000000000000001E-3</v>
      </c>
      <c r="H2960" s="71">
        <v>5.0000000000000001E-3</v>
      </c>
      <c r="I2960" s="71">
        <v>5.1666666666666673E-2</v>
      </c>
      <c r="J2960" s="71">
        <v>0</v>
      </c>
      <c r="K2960" s="71">
        <v>9.9333333333333343E-2</v>
      </c>
      <c r="L2960" s="71">
        <v>1.2E-2</v>
      </c>
      <c r="M2960" s="72">
        <v>0.17199999999999999</v>
      </c>
      <c r="N2960" s="23">
        <v>-0.41545454545454541</v>
      </c>
      <c r="O2960" s="16">
        <v>4.7553333333333336</v>
      </c>
      <c r="P2960" s="15">
        <v>90</v>
      </c>
      <c r="Q2960" s="15">
        <f>IFERROR(Table37[[#This Row],[Total]]/Table37[[#This Row],[Mins]]*Table37[[#This Row],[Adj mins]],0)</f>
        <v>3.2552923033786625</v>
      </c>
      <c r="R2960" s="15">
        <v>2.2000000000000002</v>
      </c>
      <c r="S2960" s="16">
        <v>50</v>
      </c>
      <c r="T2960" s="17">
        <v>1E-3</v>
      </c>
      <c r="U2960" s="16">
        <v>12</v>
      </c>
      <c r="V2960" s="71">
        <v>3</v>
      </c>
      <c r="W2960" s="401" t="str">
        <f>IF(ISNA(MATCH($D2960,'My Squad'!$C$2:$C$16,0)),"","Yes")</f>
        <v/>
      </c>
    </row>
    <row r="2961" spans="1:23" ht="15.75" thickBot="1" x14ac:dyDescent="0.3">
      <c r="A2961" s="577">
        <v>380</v>
      </c>
      <c r="B2961" s="73">
        <v>15</v>
      </c>
      <c r="C2961" s="5" t="s">
        <v>30</v>
      </c>
      <c r="D2961" s="5" t="s">
        <v>341</v>
      </c>
      <c r="E2961" s="70" t="s">
        <v>14</v>
      </c>
      <c r="F2961" s="71">
        <v>4.4000000000000004</v>
      </c>
      <c r="G2961" s="71">
        <v>0.36</v>
      </c>
      <c r="H2961" s="71">
        <v>0.16</v>
      </c>
      <c r="I2961" s="71">
        <v>0.83866666666666667</v>
      </c>
      <c r="J2961" s="71">
        <v>0</v>
      </c>
      <c r="K2961" s="71">
        <v>1.4813333333333334</v>
      </c>
      <c r="L2961" s="71">
        <v>0.23566666666666666</v>
      </c>
      <c r="M2961" s="72">
        <v>3.0756666666666668</v>
      </c>
      <c r="N2961" s="23">
        <v>0.24446969696969698</v>
      </c>
      <c r="O2961" s="16">
        <v>79.614999999999995</v>
      </c>
      <c r="P2961" s="15">
        <v>90</v>
      </c>
      <c r="Q2961" s="15">
        <f>IFERROR(Table37[[#This Row],[Total]]/Table37[[#This Row],[Mins]]*Table37[[#This Row],[Adj mins]],0)</f>
        <v>3.4768573761225903</v>
      </c>
      <c r="R2961" s="15">
        <v>7.8</v>
      </c>
      <c r="S2961" s="16">
        <v>88</v>
      </c>
      <c r="T2961" s="17">
        <v>4.2999999999999997E-2</v>
      </c>
      <c r="U2961" s="16">
        <v>22</v>
      </c>
      <c r="V2961" s="71">
        <v>2.8</v>
      </c>
      <c r="W2961" s="401" t="str">
        <f>IF(ISNA(MATCH($D2961,'My Squad'!$C$2:$C$16,0)),"","Yes")</f>
        <v/>
      </c>
    </row>
    <row r="2962" spans="1:23" ht="15.75" thickBot="1" x14ac:dyDescent="0.3">
      <c r="A2962" s="577">
        <v>387</v>
      </c>
      <c r="B2962" s="73">
        <v>15</v>
      </c>
      <c r="C2962" s="5" t="s">
        <v>30</v>
      </c>
      <c r="D2962" s="5" t="s">
        <v>101</v>
      </c>
      <c r="E2962" s="70" t="s">
        <v>14</v>
      </c>
      <c r="F2962" s="71">
        <v>4.9000000000000004</v>
      </c>
      <c r="G2962" s="71">
        <v>2.1999999999999999E-2</v>
      </c>
      <c r="H2962" s="71">
        <v>0.13200000000000001</v>
      </c>
      <c r="I2962" s="71">
        <v>0.21266666666666664</v>
      </c>
      <c r="J2962" s="71">
        <v>0</v>
      </c>
      <c r="K2962" s="71">
        <v>0.3803333333333333</v>
      </c>
      <c r="L2962" s="71">
        <v>6.9666666666666668E-2</v>
      </c>
      <c r="M2962" s="72">
        <v>0.81666666666666665</v>
      </c>
      <c r="N2962" s="23">
        <v>-0.24149659863945577</v>
      </c>
      <c r="O2962" s="16">
        <v>20.960999999999999</v>
      </c>
      <c r="P2962" s="15">
        <v>90</v>
      </c>
      <c r="Q2962" s="15">
        <f>IFERROR(Table37[[#This Row],[Total]]/Table37[[#This Row],[Mins]]*Table37[[#This Row],[Adj mins]],0)</f>
        <v>3.5065120938886505</v>
      </c>
      <c r="R2962" s="15">
        <v>0</v>
      </c>
      <c r="S2962" s="16" t="s">
        <v>374</v>
      </c>
      <c r="T2962" s="17">
        <v>2E-3</v>
      </c>
      <c r="U2962" s="16">
        <v>0</v>
      </c>
      <c r="V2962" s="71">
        <v>0</v>
      </c>
      <c r="W2962" s="401" t="str">
        <f>IF(ISNA(MATCH($D2962,'My Squad'!$C$2:$C$16,0)),"","Yes")</f>
        <v/>
      </c>
    </row>
    <row r="2963" spans="1:23" ht="15.75" thickBot="1" x14ac:dyDescent="0.3">
      <c r="A2963" s="577">
        <v>572</v>
      </c>
      <c r="B2963" s="73">
        <v>15</v>
      </c>
      <c r="C2963" s="5" t="s">
        <v>30</v>
      </c>
      <c r="D2963" s="5" t="s">
        <v>655</v>
      </c>
      <c r="E2963" s="70" t="s">
        <v>14</v>
      </c>
      <c r="F2963" s="71">
        <v>4.3</v>
      </c>
      <c r="G2963" s="71">
        <v>8.4000000000000005E-2</v>
      </c>
      <c r="H2963" s="71">
        <v>5.1999999999999998E-2</v>
      </c>
      <c r="I2963" s="71">
        <v>0.27200000000000002</v>
      </c>
      <c r="J2963" s="71">
        <v>0</v>
      </c>
      <c r="K2963" s="71">
        <v>0.47899999999999998</v>
      </c>
      <c r="L2963" s="71">
        <v>6.3666666666666663E-2</v>
      </c>
      <c r="M2963" s="72">
        <v>0.95066666666666666</v>
      </c>
      <c r="N2963" s="23">
        <v>-0.24403100775193798</v>
      </c>
      <c r="O2963" s="16">
        <v>23.842666666666666</v>
      </c>
      <c r="P2963" s="15">
        <v>90</v>
      </c>
      <c r="Q2963" s="15">
        <f>IFERROR(Table37[[#This Row],[Total]]/Table37[[#This Row],[Mins]]*Table37[[#This Row],[Adj mins]],0)</f>
        <v>3.588524773515267</v>
      </c>
      <c r="R2963" s="15">
        <v>0</v>
      </c>
      <c r="S2963" s="16" t="s">
        <v>374</v>
      </c>
      <c r="T2963" s="17">
        <v>1E-3</v>
      </c>
      <c r="U2963" s="16">
        <v>0</v>
      </c>
      <c r="V2963" s="71">
        <v>0</v>
      </c>
      <c r="W2963" s="401" t="str">
        <f>IF(ISNA(MATCH($D2963,'My Squad'!$C$2:$C$16,0)),"","Yes")</f>
        <v/>
      </c>
    </row>
    <row r="2964" spans="1:23" ht="15.75" thickBot="1" x14ac:dyDescent="0.3">
      <c r="A2964" s="577">
        <v>379</v>
      </c>
      <c r="B2964" s="73">
        <v>15</v>
      </c>
      <c r="C2964" s="5" t="s">
        <v>30</v>
      </c>
      <c r="D2964" s="5" t="s">
        <v>342</v>
      </c>
      <c r="E2964" s="70" t="s">
        <v>14</v>
      </c>
      <c r="F2964" s="71">
        <v>4.4000000000000004</v>
      </c>
      <c r="G2964" s="71">
        <v>0</v>
      </c>
      <c r="H2964" s="71">
        <v>2E-3</v>
      </c>
      <c r="I2964" s="71">
        <v>1.0999999999999999E-2</v>
      </c>
      <c r="J2964" s="71">
        <v>0</v>
      </c>
      <c r="K2964" s="71">
        <v>2.2666666666666665E-2</v>
      </c>
      <c r="L2964" s="71">
        <v>1.6666666666666668E-3</v>
      </c>
      <c r="M2964" s="72">
        <v>3.7333333333333336E-2</v>
      </c>
      <c r="N2964" s="23">
        <v>-0.44606060606060599</v>
      </c>
      <c r="O2964" s="16">
        <v>1.17</v>
      </c>
      <c r="P2964" s="15">
        <v>90</v>
      </c>
      <c r="Q2964" s="15">
        <f>IFERROR(Table37[[#This Row],[Total]]/Table37[[#This Row],[Mins]]*Table37[[#This Row],[Adj mins]],0)</f>
        <v>2.8717948717948718</v>
      </c>
      <c r="R2964" s="15">
        <v>0</v>
      </c>
      <c r="S2964" s="16" t="s">
        <v>374</v>
      </c>
      <c r="T2964" s="17">
        <v>0</v>
      </c>
      <c r="U2964" s="16">
        <v>0</v>
      </c>
      <c r="V2964" s="71">
        <v>0</v>
      </c>
      <c r="W2964" s="401" t="str">
        <f>IF(ISNA(MATCH($D2964,'My Squad'!$C$2:$C$16,0)),"","Yes")</f>
        <v/>
      </c>
    </row>
    <row r="2965" spans="1:23" ht="15.75" thickBot="1" x14ac:dyDescent="0.3">
      <c r="A2965" s="577">
        <v>376</v>
      </c>
      <c r="B2965" s="73">
        <v>15</v>
      </c>
      <c r="C2965" s="5" t="s">
        <v>30</v>
      </c>
      <c r="D2965" s="5" t="s">
        <v>240</v>
      </c>
      <c r="E2965" s="70" t="s">
        <v>14</v>
      </c>
      <c r="F2965" s="71">
        <v>4.3</v>
      </c>
      <c r="G2965" s="71">
        <v>0</v>
      </c>
      <c r="H2965" s="71">
        <v>3.0000000000000001E-3</v>
      </c>
      <c r="I2965" s="71">
        <v>3.2333333333333332E-2</v>
      </c>
      <c r="J2965" s="71">
        <v>0</v>
      </c>
      <c r="K2965" s="71">
        <v>3.9999999999999994E-2</v>
      </c>
      <c r="L2965" s="71">
        <v>6.3333333333333332E-3</v>
      </c>
      <c r="M2965" s="72">
        <v>8.1666666666666665E-2</v>
      </c>
      <c r="N2965" s="23">
        <v>-0.446124031007752</v>
      </c>
      <c r="O2965" s="16">
        <v>1.98</v>
      </c>
      <c r="P2965" s="15">
        <v>90</v>
      </c>
      <c r="Q2965" s="15">
        <f>IFERROR(Table37[[#This Row],[Total]]/Table37[[#This Row],[Mins]]*Table37[[#This Row],[Adj mins]],0)</f>
        <v>3.7121212121212119</v>
      </c>
      <c r="R2965" s="15">
        <v>0.6</v>
      </c>
      <c r="S2965" s="16">
        <v>18</v>
      </c>
      <c r="T2965" s="17">
        <v>1E-3</v>
      </c>
      <c r="U2965" s="16">
        <v>2</v>
      </c>
      <c r="V2965" s="71">
        <v>0.7</v>
      </c>
      <c r="W2965" s="401" t="str">
        <f>IF(ISNA(MATCH($D2965,'My Squad'!$C$2:$C$16,0)),"","Yes")</f>
        <v/>
      </c>
    </row>
    <row r="2966" spans="1:23" ht="15.75" thickBot="1" x14ac:dyDescent="0.3">
      <c r="A2966" s="577">
        <v>593</v>
      </c>
      <c r="B2966" s="73">
        <v>15</v>
      </c>
      <c r="C2966" s="5" t="s">
        <v>30</v>
      </c>
      <c r="D2966" s="5" t="s">
        <v>1255</v>
      </c>
      <c r="E2966" s="70" t="s">
        <v>14</v>
      </c>
      <c r="F2966" s="71">
        <v>5</v>
      </c>
      <c r="G2966" s="71">
        <v>0.65800000000000003</v>
      </c>
      <c r="H2966" s="71">
        <v>7.0000000000000007E-2</v>
      </c>
      <c r="I2966" s="71">
        <v>0.57899999999999996</v>
      </c>
      <c r="J2966" s="71">
        <v>0</v>
      </c>
      <c r="K2966" s="71">
        <v>1.0626666666666666</v>
      </c>
      <c r="L2966" s="71">
        <v>0.27300000000000002</v>
      </c>
      <c r="M2966" s="72">
        <v>2.6426666666666665</v>
      </c>
      <c r="N2966" s="23">
        <v>0.12853333333333331</v>
      </c>
      <c r="O2966" s="16">
        <v>57.116</v>
      </c>
      <c r="P2966" s="15">
        <v>90</v>
      </c>
      <c r="Q2966" s="15">
        <f>IFERROR(Table37[[#This Row],[Total]]/Table37[[#This Row],[Mins]]*Table37[[#This Row],[Adj mins]],0)</f>
        <v>4.1641571538623152</v>
      </c>
      <c r="R2966" s="15">
        <v>6.5</v>
      </c>
      <c r="S2966" s="16">
        <v>65</v>
      </c>
      <c r="T2966" s="17">
        <v>4.7E-2</v>
      </c>
      <c r="U2966" s="16">
        <v>27</v>
      </c>
      <c r="V2966" s="71">
        <v>3</v>
      </c>
      <c r="W2966" s="401" t="str">
        <f>IF(ISNA(MATCH($D2966,'My Squad'!$C$2:$C$16,0)),"","Yes")</f>
        <v/>
      </c>
    </row>
    <row r="2967" spans="1:23" ht="15.75" thickBot="1" x14ac:dyDescent="0.3">
      <c r="A2967" s="577">
        <v>594</v>
      </c>
      <c r="B2967" s="73">
        <v>15</v>
      </c>
      <c r="C2967" s="5" t="s">
        <v>30</v>
      </c>
      <c r="D2967" s="5" t="s">
        <v>1256</v>
      </c>
      <c r="E2967" s="70" t="s">
        <v>14</v>
      </c>
      <c r="F2967" s="71">
        <v>4.5999999999999996</v>
      </c>
      <c r="G2967" s="71">
        <v>0.2</v>
      </c>
      <c r="H2967" s="71">
        <v>0.308</v>
      </c>
      <c r="I2967" s="71">
        <v>0.91333333333333333</v>
      </c>
      <c r="J2967" s="71">
        <v>0</v>
      </c>
      <c r="K2967" s="71">
        <v>1.7789999999999999</v>
      </c>
      <c r="L2967" s="71">
        <v>0.24833333333333332</v>
      </c>
      <c r="M2967" s="72">
        <v>3.4486666666666665</v>
      </c>
      <c r="N2967" s="23">
        <v>0.31492753623188408</v>
      </c>
      <c r="O2967" s="16">
        <v>86.968666666666664</v>
      </c>
      <c r="P2967" s="15">
        <v>90</v>
      </c>
      <c r="Q2967" s="15">
        <f>IFERROR(Table37[[#This Row],[Total]]/Table37[[#This Row],[Mins]]*Table37[[#This Row],[Adj mins]],0)</f>
        <v>3.5688715476071842</v>
      </c>
      <c r="R2967" s="15">
        <v>7.1</v>
      </c>
      <c r="S2967" s="16">
        <v>71</v>
      </c>
      <c r="T2967" s="17">
        <v>0.125</v>
      </c>
      <c r="U2967" s="16">
        <v>29</v>
      </c>
      <c r="V2967" s="71">
        <v>3.2</v>
      </c>
      <c r="W2967" s="401" t="str">
        <f>IF(ISNA(MATCH($D2967,'My Squad'!$C$2:$C$16,0)),"","Yes")</f>
        <v/>
      </c>
    </row>
    <row r="2968" spans="1:23" ht="15.75" thickBot="1" x14ac:dyDescent="0.3">
      <c r="A2968" s="577">
        <v>372</v>
      </c>
      <c r="B2968" s="73">
        <v>15</v>
      </c>
      <c r="C2968" s="5" t="s">
        <v>30</v>
      </c>
      <c r="D2968" s="5" t="s">
        <v>137</v>
      </c>
      <c r="E2968" s="70" t="s">
        <v>13</v>
      </c>
      <c r="F2968" s="71">
        <v>6.2</v>
      </c>
      <c r="G2968" s="71">
        <v>0.84499999999999997</v>
      </c>
      <c r="H2968" s="71">
        <v>0.189</v>
      </c>
      <c r="I2968" s="71">
        <v>0.113</v>
      </c>
      <c r="J2968" s="71">
        <v>0</v>
      </c>
      <c r="K2968" s="71">
        <v>0.65733333333333344</v>
      </c>
      <c r="L2968" s="71">
        <v>0.26633333333333331</v>
      </c>
      <c r="M2968" s="72">
        <v>2.0706666666666669</v>
      </c>
      <c r="N2968" s="23">
        <v>1.1397849462365625E-2</v>
      </c>
      <c r="O2968" s="16">
        <v>32.555666666666667</v>
      </c>
      <c r="P2968" s="15">
        <v>90</v>
      </c>
      <c r="Q2968" s="15">
        <f>IFERROR(Table37[[#This Row],[Total]]/Table37[[#This Row],[Mins]]*Table37[[#This Row],[Adj mins]],0)</f>
        <v>5.7243490636550733</v>
      </c>
      <c r="R2968" s="15">
        <v>6.6</v>
      </c>
      <c r="S2968" s="16">
        <v>66</v>
      </c>
      <c r="T2968" s="17">
        <v>8.8000000000000009E-2</v>
      </c>
      <c r="U2968" s="16">
        <v>32</v>
      </c>
      <c r="V2968" s="71">
        <v>3.6</v>
      </c>
      <c r="W2968" s="401" t="str">
        <f>IF(ISNA(MATCH($D2968,'My Squad'!$C$2:$C$16,0)),"","Yes")</f>
        <v/>
      </c>
    </row>
    <row r="2969" spans="1:23" ht="15.75" thickBot="1" x14ac:dyDescent="0.3">
      <c r="A2969" s="577">
        <v>364</v>
      </c>
      <c r="B2969" s="73">
        <v>15</v>
      </c>
      <c r="C2969" s="5" t="s">
        <v>30</v>
      </c>
      <c r="D2969" s="5" t="s">
        <v>343</v>
      </c>
      <c r="E2969" s="70" t="s">
        <v>13</v>
      </c>
      <c r="F2969" s="71">
        <v>4.9000000000000004</v>
      </c>
      <c r="G2969" s="71">
        <v>0.49833333333333335</v>
      </c>
      <c r="H2969" s="71">
        <v>0.67300000000000004</v>
      </c>
      <c r="I2969" s="71">
        <v>0.20266666666666666</v>
      </c>
      <c r="J2969" s="71">
        <v>0</v>
      </c>
      <c r="K2969" s="71">
        <v>1.1466666666666667</v>
      </c>
      <c r="L2969" s="71">
        <v>0.24066666666666667</v>
      </c>
      <c r="M2969" s="72">
        <v>2.7613333333333334</v>
      </c>
      <c r="N2969" s="23">
        <v>0.15537414965986396</v>
      </c>
      <c r="O2969" s="16">
        <v>59.107999999999997</v>
      </c>
      <c r="P2969" s="15">
        <v>90</v>
      </c>
      <c r="Q2969" s="15">
        <f>IFERROR(Table37[[#This Row],[Total]]/Table37[[#This Row],[Mins]]*Table37[[#This Row],[Adj mins]],0)</f>
        <v>4.204507004128037</v>
      </c>
      <c r="R2969" s="15">
        <v>4.2</v>
      </c>
      <c r="S2969" s="16">
        <v>53</v>
      </c>
      <c r="T2969" s="17">
        <v>2.8999999999999998E-2</v>
      </c>
      <c r="U2969" s="16">
        <v>21</v>
      </c>
      <c r="V2969" s="71">
        <v>3</v>
      </c>
      <c r="W2969" s="401" t="str">
        <f>IF(ISNA(MATCH($D2969,'My Squad'!$C$2:$C$16,0)),"","Yes")</f>
        <v/>
      </c>
    </row>
    <row r="2970" spans="1:23" ht="15.75" thickBot="1" x14ac:dyDescent="0.3">
      <c r="A2970" s="577">
        <v>365</v>
      </c>
      <c r="B2970" s="73">
        <v>15</v>
      </c>
      <c r="C2970" s="5" t="s">
        <v>30</v>
      </c>
      <c r="D2970" s="5" t="s">
        <v>114</v>
      </c>
      <c r="E2970" s="70" t="s">
        <v>13</v>
      </c>
      <c r="F2970" s="71">
        <v>5.7</v>
      </c>
      <c r="G2970" s="71">
        <v>0.20166666666666666</v>
      </c>
      <c r="H2970" s="71">
        <v>6.0999999999999999E-2</v>
      </c>
      <c r="I2970" s="71">
        <v>4.0333333333333332E-2</v>
      </c>
      <c r="J2970" s="71">
        <v>0</v>
      </c>
      <c r="K2970" s="71">
        <v>0.19666666666666666</v>
      </c>
      <c r="L2970" s="71">
        <v>5.5E-2</v>
      </c>
      <c r="M2970" s="72">
        <v>0.55466666666666664</v>
      </c>
      <c r="N2970" s="23">
        <v>-0.25356725146198827</v>
      </c>
      <c r="O2970" s="16">
        <v>10.321999999999999</v>
      </c>
      <c r="P2970" s="15">
        <v>90</v>
      </c>
      <c r="Q2970" s="15">
        <f>IFERROR(Table37[[#This Row],[Total]]/Table37[[#This Row],[Mins]]*Table37[[#This Row],[Adj mins]],0)</f>
        <v>4.8362720403022665</v>
      </c>
      <c r="R2970" s="15">
        <v>0.3</v>
      </c>
      <c r="S2970" s="16">
        <v>14</v>
      </c>
      <c r="T2970" s="17">
        <v>2E-3</v>
      </c>
      <c r="U2970" s="16">
        <v>2</v>
      </c>
      <c r="V2970" s="71">
        <v>1</v>
      </c>
      <c r="W2970" s="401" t="str">
        <f>IF(ISNA(MATCH($D2970,'My Squad'!$C$2:$C$16,0)),"","Yes")</f>
        <v/>
      </c>
    </row>
    <row r="2971" spans="1:23" ht="15.75" thickBot="1" x14ac:dyDescent="0.3">
      <c r="A2971" s="577">
        <v>366</v>
      </c>
      <c r="B2971" s="73">
        <v>15</v>
      </c>
      <c r="C2971" s="5" t="s">
        <v>30</v>
      </c>
      <c r="D2971" s="5" t="s">
        <v>31</v>
      </c>
      <c r="E2971" s="70" t="s">
        <v>13</v>
      </c>
      <c r="F2971" s="71">
        <v>8.1999999999999993</v>
      </c>
      <c r="G2971" s="71">
        <v>1.9133333333333333</v>
      </c>
      <c r="H2971" s="71">
        <v>0.66500000000000004</v>
      </c>
      <c r="I2971" s="71">
        <v>0.312</v>
      </c>
      <c r="J2971" s="71">
        <v>0</v>
      </c>
      <c r="K2971" s="71">
        <v>1.6253333333333333</v>
      </c>
      <c r="L2971" s="71">
        <v>0.71066666666666667</v>
      </c>
      <c r="M2971" s="72">
        <v>5.2263333333333337</v>
      </c>
      <c r="N2971" s="23">
        <v>0.39345528455284562</v>
      </c>
      <c r="O2971" s="16">
        <v>85.635999999999996</v>
      </c>
      <c r="P2971" s="15">
        <v>90</v>
      </c>
      <c r="Q2971" s="15">
        <f>IFERROR(Table37[[#This Row],[Total]]/Table37[[#This Row],[Mins]]*Table37[[#This Row],[Adj mins]],0)</f>
        <v>5.4926666355271152</v>
      </c>
      <c r="R2971" s="15">
        <v>8.3000000000000007</v>
      </c>
      <c r="S2971" s="16">
        <v>83</v>
      </c>
      <c r="T2971" s="17">
        <v>6.6000000000000003E-2</v>
      </c>
      <c r="U2971" s="16">
        <v>23</v>
      </c>
      <c r="V2971" s="71">
        <v>2.6</v>
      </c>
      <c r="W2971" s="401" t="str">
        <f>IF(ISNA(MATCH($D2971,'My Squad'!$C$2:$C$16,0)),"","Yes")</f>
        <v>Yes</v>
      </c>
    </row>
    <row r="2972" spans="1:23" ht="15.75" thickBot="1" x14ac:dyDescent="0.3">
      <c r="A2972" s="577">
        <v>652</v>
      </c>
      <c r="B2972" s="73">
        <v>15</v>
      </c>
      <c r="C2972" s="5" t="s">
        <v>30</v>
      </c>
      <c r="D2972" s="5" t="s">
        <v>1533</v>
      </c>
      <c r="E2972" s="70" t="s">
        <v>13</v>
      </c>
      <c r="F2972" s="71">
        <v>4.9000000000000004</v>
      </c>
      <c r="G2972" s="71">
        <v>0.14666666666666667</v>
      </c>
      <c r="H2972" s="71">
        <v>0.106</v>
      </c>
      <c r="I2972" s="71">
        <v>7.2999999999999995E-2</v>
      </c>
      <c r="J2972" s="71">
        <v>0</v>
      </c>
      <c r="K2972" s="71">
        <v>0.37666666666666671</v>
      </c>
      <c r="L2972" s="71">
        <v>4.7E-2</v>
      </c>
      <c r="M2972" s="72">
        <v>0.7493333333333333</v>
      </c>
      <c r="N2972" s="23">
        <v>-0.25523809523809521</v>
      </c>
      <c r="O2972" s="16">
        <v>19.080333333333332</v>
      </c>
      <c r="P2972" s="15">
        <v>90</v>
      </c>
      <c r="Q2972" s="15">
        <f>IFERROR(Table37[[#This Row],[Total]]/Table37[[#This Row],[Mins]]*Table37[[#This Row],[Adj mins]],0)</f>
        <v>3.53452944567705</v>
      </c>
      <c r="R2972" s="15">
        <v>1.2</v>
      </c>
      <c r="S2972" s="16">
        <v>27</v>
      </c>
      <c r="T2972" s="17">
        <v>1E-3</v>
      </c>
      <c r="U2972" s="16">
        <v>4</v>
      </c>
      <c r="V2972" s="71">
        <v>1</v>
      </c>
      <c r="W2972" s="401" t="str">
        <f>IF(ISNA(MATCH($D2972,'My Squad'!$C$2:$C$16,0)),"","Yes")</f>
        <v/>
      </c>
    </row>
    <row r="2973" spans="1:23" ht="15.75" thickBot="1" x14ac:dyDescent="0.3">
      <c r="A2973" s="577">
        <v>368</v>
      </c>
      <c r="B2973" s="73">
        <v>15</v>
      </c>
      <c r="C2973" s="5" t="s">
        <v>30</v>
      </c>
      <c r="D2973" s="5" t="s">
        <v>344</v>
      </c>
      <c r="E2973" s="70" t="s">
        <v>13</v>
      </c>
      <c r="F2973" s="71">
        <v>4.8</v>
      </c>
      <c r="G2973" s="71">
        <v>0.22</v>
      </c>
      <c r="H2973" s="71">
        <v>0.182</v>
      </c>
      <c r="I2973" s="71">
        <v>6.8333333333333329E-2</v>
      </c>
      <c r="J2973" s="71">
        <v>0</v>
      </c>
      <c r="K2973" s="71">
        <v>0.36533333333333334</v>
      </c>
      <c r="L2973" s="71">
        <v>0.13600000000000001</v>
      </c>
      <c r="M2973" s="72">
        <v>0.97166666666666668</v>
      </c>
      <c r="N2973" s="23">
        <v>-0.21423611111111113</v>
      </c>
      <c r="O2973" s="16">
        <v>19.066333333333333</v>
      </c>
      <c r="P2973" s="15">
        <v>90</v>
      </c>
      <c r="Q2973" s="15">
        <f>IFERROR(Table37[[#This Row],[Total]]/Table37[[#This Row],[Mins]]*Table37[[#This Row],[Adj mins]],0)</f>
        <v>4.5866186471791472</v>
      </c>
      <c r="R2973" s="15">
        <v>5.0999999999999996</v>
      </c>
      <c r="S2973" s="16">
        <v>57</v>
      </c>
      <c r="T2973" s="17">
        <v>5.0000000000000001E-3</v>
      </c>
      <c r="U2973" s="16">
        <v>21</v>
      </c>
      <c r="V2973" s="71">
        <v>2.6</v>
      </c>
      <c r="W2973" s="401" t="str">
        <f>IF(ISNA(MATCH($D2973,'My Squad'!$C$2:$C$16,0)),"","Yes")</f>
        <v/>
      </c>
    </row>
    <row r="2974" spans="1:23" ht="15.75" thickBot="1" x14ac:dyDescent="0.3">
      <c r="A2974" s="577">
        <v>370</v>
      </c>
      <c r="B2974" s="73">
        <v>15</v>
      </c>
      <c r="C2974" s="5" t="s">
        <v>30</v>
      </c>
      <c r="D2974" s="5" t="s">
        <v>345</v>
      </c>
      <c r="E2974" s="70" t="s">
        <v>13</v>
      </c>
      <c r="F2974" s="71">
        <v>5.4</v>
      </c>
      <c r="G2974" s="71">
        <v>6.3333333333333339E-2</v>
      </c>
      <c r="H2974" s="71">
        <v>0.434</v>
      </c>
      <c r="I2974" s="71">
        <v>0.15766666666666668</v>
      </c>
      <c r="J2974" s="71">
        <v>0</v>
      </c>
      <c r="K2974" s="71">
        <v>0.95100000000000007</v>
      </c>
      <c r="L2974" s="71">
        <v>9.5333333333333339E-2</v>
      </c>
      <c r="M2974" s="72">
        <v>1.7013333333333334</v>
      </c>
      <c r="N2974" s="23">
        <v>-5.5308641975308631E-2</v>
      </c>
      <c r="O2974" s="16">
        <v>46.38066666666667</v>
      </c>
      <c r="P2974" s="15">
        <v>90</v>
      </c>
      <c r="Q2974" s="15">
        <f>IFERROR(Table37[[#This Row],[Total]]/Table37[[#This Row],[Mins]]*Table37[[#This Row],[Adj mins]],0)</f>
        <v>3.3013755731554815</v>
      </c>
      <c r="R2974" s="15">
        <v>4.8</v>
      </c>
      <c r="S2974" s="16">
        <v>61</v>
      </c>
      <c r="T2974" s="17">
        <v>2E-3</v>
      </c>
      <c r="U2974" s="16">
        <v>13</v>
      </c>
      <c r="V2974" s="71">
        <v>1.9</v>
      </c>
      <c r="W2974" s="401" t="str">
        <f>IF(ISNA(MATCH($D2974,'My Squad'!$C$2:$C$16,0)),"","Yes")</f>
        <v/>
      </c>
    </row>
    <row r="2975" spans="1:23" ht="15.75" thickBot="1" x14ac:dyDescent="0.3">
      <c r="A2975" s="577">
        <v>378</v>
      </c>
      <c r="B2975" s="73">
        <v>15</v>
      </c>
      <c r="C2975" s="5" t="s">
        <v>30</v>
      </c>
      <c r="D2975" s="5" t="s">
        <v>194</v>
      </c>
      <c r="E2975" s="70" t="s">
        <v>13</v>
      </c>
      <c r="F2975" s="71">
        <v>5.2</v>
      </c>
      <c r="G2975" s="71">
        <v>7.6666666666666661E-2</v>
      </c>
      <c r="H2975" s="71">
        <v>0.23200000000000001</v>
      </c>
      <c r="I2975" s="71">
        <v>0.29766666666666669</v>
      </c>
      <c r="J2975" s="71">
        <v>0</v>
      </c>
      <c r="K2975" s="71">
        <v>1.6183333333333332</v>
      </c>
      <c r="L2975" s="71">
        <v>5.0666666666666665E-2</v>
      </c>
      <c r="M2975" s="72">
        <v>2.2753333333333332</v>
      </c>
      <c r="N2975" s="23">
        <v>5.2948717948717923E-2</v>
      </c>
      <c r="O2975" s="16">
        <v>83.50366666666666</v>
      </c>
      <c r="P2975" s="15">
        <v>90</v>
      </c>
      <c r="Q2975" s="15">
        <f>IFERROR(Table37[[#This Row],[Total]]/Table37[[#This Row],[Mins]]*Table37[[#This Row],[Adj mins]],0)</f>
        <v>2.4523474019104947</v>
      </c>
      <c r="R2975" s="15">
        <v>6.3</v>
      </c>
      <c r="S2975" s="16">
        <v>82</v>
      </c>
      <c r="T2975" s="17">
        <v>2.5000000000000001E-2</v>
      </c>
      <c r="U2975" s="16">
        <v>13</v>
      </c>
      <c r="V2975" s="71">
        <v>1.9</v>
      </c>
      <c r="W2975" s="401" t="str">
        <f>IF(ISNA(MATCH($D2975,'My Squad'!$C$2:$C$16,0)),"","Yes")</f>
        <v/>
      </c>
    </row>
    <row r="2976" spans="1:23" ht="15.75" thickBot="1" x14ac:dyDescent="0.3">
      <c r="A2976" s="577">
        <v>385</v>
      </c>
      <c r="B2976" s="73">
        <v>15</v>
      </c>
      <c r="C2976" s="5" t="s">
        <v>30</v>
      </c>
      <c r="D2976" s="5" t="s">
        <v>164</v>
      </c>
      <c r="E2976" s="70" t="s">
        <v>13</v>
      </c>
      <c r="F2976" s="71">
        <v>6.9</v>
      </c>
      <c r="G2976" s="71">
        <v>1.0266666666666666</v>
      </c>
      <c r="H2976" s="71">
        <v>0.40699999999999997</v>
      </c>
      <c r="I2976" s="71">
        <v>0.26500000000000001</v>
      </c>
      <c r="J2976" s="71">
        <v>0</v>
      </c>
      <c r="K2976" s="71">
        <v>1.5129999999999999</v>
      </c>
      <c r="L2976" s="71">
        <v>0.28433333333333333</v>
      </c>
      <c r="M2976" s="72">
        <v>3.496</v>
      </c>
      <c r="N2976" s="23">
        <v>0.21681159420289853</v>
      </c>
      <c r="O2976" s="16">
        <v>71.830666666666673</v>
      </c>
      <c r="P2976" s="15">
        <v>90</v>
      </c>
      <c r="Q2976" s="15">
        <f>IFERROR(Table37[[#This Row],[Total]]/Table37[[#This Row],[Mins]]*Table37[[#This Row],[Adj mins]],0)</f>
        <v>4.3803018209492697</v>
      </c>
      <c r="R2976" s="15">
        <v>7</v>
      </c>
      <c r="S2976" s="16">
        <v>70</v>
      </c>
      <c r="T2976" s="17">
        <v>3.2000000000000001E-2</v>
      </c>
      <c r="U2976" s="16">
        <v>27</v>
      </c>
      <c r="V2976" s="71">
        <v>3</v>
      </c>
      <c r="W2976" s="401" t="str">
        <f>IF(ISNA(MATCH($D2976,'My Squad'!$C$2:$C$16,0)),"","Yes")</f>
        <v/>
      </c>
    </row>
    <row r="2977" spans="1:23" ht="15.75" thickBot="1" x14ac:dyDescent="0.3">
      <c r="A2977" s="577">
        <v>382</v>
      </c>
      <c r="B2977" s="73">
        <v>15</v>
      </c>
      <c r="C2977" s="5" t="s">
        <v>30</v>
      </c>
      <c r="D2977" s="5" t="s">
        <v>243</v>
      </c>
      <c r="E2977" s="70" t="s">
        <v>13</v>
      </c>
      <c r="F2977" s="71">
        <v>6.3</v>
      </c>
      <c r="G2977" s="71">
        <v>0.245</v>
      </c>
      <c r="H2977" s="71">
        <v>0.158</v>
      </c>
      <c r="I2977" s="71">
        <v>7.6333333333333336E-2</v>
      </c>
      <c r="J2977" s="71">
        <v>0</v>
      </c>
      <c r="K2977" s="71">
        <v>0.40866666666666668</v>
      </c>
      <c r="L2977" s="71">
        <v>0.08</v>
      </c>
      <c r="M2977" s="72">
        <v>0.96799999999999997</v>
      </c>
      <c r="N2977" s="23">
        <v>-0.16380952380952382</v>
      </c>
      <c r="O2977" s="16">
        <v>20.905999999999999</v>
      </c>
      <c r="P2977" s="15">
        <v>90</v>
      </c>
      <c r="Q2977" s="15">
        <f>IFERROR(Table37[[#This Row],[Total]]/Table37[[#This Row],[Mins]]*Table37[[#This Row],[Adj mins]],0)</f>
        <v>4.1672247201760264</v>
      </c>
      <c r="R2977" s="15">
        <v>1.6</v>
      </c>
      <c r="S2977" s="16">
        <v>48</v>
      </c>
      <c r="T2977" s="17">
        <v>1E-3</v>
      </c>
      <c r="U2977" s="16">
        <v>3</v>
      </c>
      <c r="V2977" s="71">
        <v>1</v>
      </c>
      <c r="W2977" s="401" t="str">
        <f>IF(ISNA(MATCH($D2977,'My Squad'!$C$2:$C$16,0)),"","Yes")</f>
        <v/>
      </c>
    </row>
    <row r="2978" spans="1:23" ht="15.75" thickBot="1" x14ac:dyDescent="0.3">
      <c r="A2978" s="577">
        <v>389</v>
      </c>
      <c r="B2978" s="73">
        <v>15</v>
      </c>
      <c r="C2978" s="5" t="s">
        <v>30</v>
      </c>
      <c r="D2978" s="5" t="s">
        <v>657</v>
      </c>
      <c r="E2978" s="70" t="s">
        <v>15</v>
      </c>
      <c r="F2978" s="71">
        <v>6.7</v>
      </c>
      <c r="G2978" s="71">
        <v>0.35466666666666669</v>
      </c>
      <c r="H2978" s="71">
        <v>7.2999999999999995E-2</v>
      </c>
      <c r="I2978" s="71">
        <v>0</v>
      </c>
      <c r="J2978" s="71">
        <v>0</v>
      </c>
      <c r="K2978" s="71">
        <v>0.35600000000000004</v>
      </c>
      <c r="L2978" s="71">
        <v>0.14000000000000001</v>
      </c>
      <c r="M2978" s="72">
        <v>0.92366666666666664</v>
      </c>
      <c r="N2978" s="23">
        <v>-0.16064676616915424</v>
      </c>
      <c r="O2978" s="16">
        <v>17.717333333333332</v>
      </c>
      <c r="P2978" s="15">
        <v>90</v>
      </c>
      <c r="Q2978" s="15">
        <f>IFERROR(Table37[[#This Row],[Total]]/Table37[[#This Row],[Mins]]*Table37[[#This Row],[Adj mins]],0)</f>
        <v>4.6920153521974717</v>
      </c>
      <c r="R2978" s="15">
        <v>4.5999999999999996</v>
      </c>
      <c r="S2978" s="16">
        <v>46</v>
      </c>
      <c r="T2978" s="17">
        <v>0.02</v>
      </c>
      <c r="U2978" s="16">
        <v>21</v>
      </c>
      <c r="V2978" s="71">
        <v>2.2999999999999998</v>
      </c>
      <c r="W2978" s="401" t="str">
        <f>IF(ISNA(MATCH($D2978,'My Squad'!$C$2:$C$16,0)),"","Yes")</f>
        <v/>
      </c>
    </row>
    <row r="2979" spans="1:23" ht="15.75" thickBot="1" x14ac:dyDescent="0.3">
      <c r="A2979" s="577">
        <v>375</v>
      </c>
      <c r="B2979" s="73">
        <v>15</v>
      </c>
      <c r="C2979" s="5" t="s">
        <v>30</v>
      </c>
      <c r="D2979" s="5" t="s">
        <v>99</v>
      </c>
      <c r="E2979" s="70" t="s">
        <v>15</v>
      </c>
      <c r="F2979" s="71">
        <v>6.9</v>
      </c>
      <c r="G2979" s="71">
        <v>1.1439999999999999</v>
      </c>
      <c r="H2979" s="71">
        <v>0.28100000000000003</v>
      </c>
      <c r="I2979" s="71">
        <v>0</v>
      </c>
      <c r="J2979" s="71">
        <v>0</v>
      </c>
      <c r="K2979" s="71">
        <v>1.5156666666666667</v>
      </c>
      <c r="L2979" s="71">
        <v>0.5</v>
      </c>
      <c r="M2979" s="72">
        <v>3.4406666666666665</v>
      </c>
      <c r="N2979" s="23">
        <v>0.20879227053140093</v>
      </c>
      <c r="O2979" s="16">
        <v>71.608333333333334</v>
      </c>
      <c r="P2979" s="15">
        <v>90</v>
      </c>
      <c r="Q2979" s="15">
        <f>IFERROR(Table37[[#This Row],[Total]]/Table37[[#This Row],[Mins]]*Table37[[#This Row],[Adj mins]],0)</f>
        <v>4.3243570347957636</v>
      </c>
      <c r="R2979" s="15">
        <v>2.9</v>
      </c>
      <c r="S2979" s="16">
        <v>52</v>
      </c>
      <c r="T2979" s="17">
        <v>1.1000000000000001E-2</v>
      </c>
      <c r="U2979" s="16">
        <v>14</v>
      </c>
      <c r="V2979" s="71">
        <v>2.8</v>
      </c>
      <c r="W2979" s="401" t="str">
        <f>IF(ISNA(MATCH($D2979,'My Squad'!$C$2:$C$16,0)),"","Yes")</f>
        <v/>
      </c>
    </row>
    <row r="2980" spans="1:23" ht="15.75" thickBot="1" x14ac:dyDescent="0.3">
      <c r="A2980" s="577">
        <v>412</v>
      </c>
      <c r="B2980" s="73">
        <v>15</v>
      </c>
      <c r="C2980" s="5" t="s">
        <v>40</v>
      </c>
      <c r="D2980" s="5" t="s">
        <v>128</v>
      </c>
      <c r="E2980" s="70" t="s">
        <v>16</v>
      </c>
      <c r="F2980" s="71">
        <v>4.4000000000000004</v>
      </c>
      <c r="G2980" s="71">
        <v>0</v>
      </c>
      <c r="H2980" s="71">
        <v>0</v>
      </c>
      <c r="I2980" s="71">
        <v>-3.3333333333333348E-4</v>
      </c>
      <c r="J2980" s="71">
        <v>8.3333333333333332E-3</v>
      </c>
      <c r="K2980" s="71">
        <v>8.6666666666666663E-3</v>
      </c>
      <c r="L2980" s="71">
        <v>2.3333333333333335E-3</v>
      </c>
      <c r="M2980" s="72">
        <v>1.9E-2</v>
      </c>
      <c r="N2980" s="23">
        <v>-0.4502272727272727</v>
      </c>
      <c r="O2980" s="16">
        <v>0.39</v>
      </c>
      <c r="P2980" s="15">
        <v>90</v>
      </c>
      <c r="Q2980" s="15">
        <f>IFERROR(Table37[[#This Row],[Total]]/Table37[[#This Row],[Mins]]*Table37[[#This Row],[Adj mins]],0)</f>
        <v>4.384615384615385</v>
      </c>
      <c r="R2980" s="15">
        <v>0</v>
      </c>
      <c r="S2980" s="16">
        <v>0</v>
      </c>
      <c r="T2980" s="17">
        <v>1E-3</v>
      </c>
      <c r="U2980" s="16">
        <v>0</v>
      </c>
      <c r="V2980" s="71">
        <v>0</v>
      </c>
      <c r="W2980" s="401" t="str">
        <f>IF(ISNA(MATCH($D2980,'My Squad'!$C$2:$C$16,0)),"","Yes")</f>
        <v/>
      </c>
    </row>
    <row r="2981" spans="1:23" ht="15.75" thickBot="1" x14ac:dyDescent="0.3">
      <c r="A2981" s="577">
        <v>414</v>
      </c>
      <c r="B2981" s="73">
        <v>15</v>
      </c>
      <c r="C2981" s="5" t="s">
        <v>40</v>
      </c>
      <c r="D2981" s="5" t="s">
        <v>658</v>
      </c>
      <c r="E2981" s="70" t="s">
        <v>16</v>
      </c>
      <c r="F2981" s="71">
        <v>4</v>
      </c>
      <c r="G2981" s="71">
        <v>0</v>
      </c>
      <c r="H2981" s="71">
        <v>0</v>
      </c>
      <c r="I2981" s="71">
        <v>1.3333333333333333E-3</v>
      </c>
      <c r="J2981" s="71">
        <v>1.3333333333333333E-3</v>
      </c>
      <c r="K2981" s="71">
        <v>1.3333333333333333E-3</v>
      </c>
      <c r="L2981" s="71">
        <v>1E-3</v>
      </c>
      <c r="M2981" s="72">
        <v>5.0000000000000001E-3</v>
      </c>
      <c r="N2981" s="23">
        <v>-0.49875000000000003</v>
      </c>
      <c r="O2981" s="16">
        <v>0.06</v>
      </c>
      <c r="P2981" s="15">
        <v>90</v>
      </c>
      <c r="Q2981" s="15">
        <f>IFERROR(Table37[[#This Row],[Total]]/Table37[[#This Row],[Mins]]*Table37[[#This Row],[Adj mins]],0)</f>
        <v>7.5000000000000009</v>
      </c>
      <c r="R2981" s="15">
        <v>0</v>
      </c>
      <c r="S2981" s="16">
        <v>0</v>
      </c>
      <c r="T2981" s="17">
        <v>3.0000000000000001E-3</v>
      </c>
      <c r="U2981" s="16">
        <v>0</v>
      </c>
      <c r="V2981" s="71">
        <v>0</v>
      </c>
      <c r="W2981" s="401" t="str">
        <f>IF(ISNA(MATCH($D2981,'My Squad'!$C$2:$C$16,0)),"","Yes")</f>
        <v/>
      </c>
    </row>
    <row r="2982" spans="1:23" ht="15.75" thickBot="1" x14ac:dyDescent="0.3">
      <c r="A2982" s="577">
        <v>396</v>
      </c>
      <c r="B2982" s="73">
        <v>15</v>
      </c>
      <c r="C2982" s="5" t="s">
        <v>40</v>
      </c>
      <c r="D2982" s="5" t="s">
        <v>106</v>
      </c>
      <c r="E2982" s="70" t="s">
        <v>16</v>
      </c>
      <c r="F2982" s="71">
        <v>4.3</v>
      </c>
      <c r="G2982" s="71">
        <v>0</v>
      </c>
      <c r="H2982" s="71">
        <v>1E-3</v>
      </c>
      <c r="I2982" s="71">
        <v>2.066666666666667E-2</v>
      </c>
      <c r="J2982" s="71">
        <v>7.6666666666666661E-2</v>
      </c>
      <c r="K2982" s="71">
        <v>9.3333333333333338E-2</v>
      </c>
      <c r="L2982" s="71">
        <v>2.1000000000000001E-2</v>
      </c>
      <c r="M2982" s="72">
        <v>0.21266666666666667</v>
      </c>
      <c r="N2982" s="23">
        <v>-0.41565891472868216</v>
      </c>
      <c r="O2982" s="16">
        <v>4.2300000000000004</v>
      </c>
      <c r="P2982" s="15">
        <v>90</v>
      </c>
      <c r="Q2982" s="15">
        <f>IFERROR(Table37[[#This Row],[Total]]/Table37[[#This Row],[Mins]]*Table37[[#This Row],[Adj mins]],0)</f>
        <v>4.5248226950354606</v>
      </c>
      <c r="R2982" s="15">
        <v>0</v>
      </c>
      <c r="S2982" s="16">
        <v>0</v>
      </c>
      <c r="T2982" s="17">
        <v>6.0000000000000001E-3</v>
      </c>
      <c r="U2982" s="16">
        <v>0</v>
      </c>
      <c r="V2982" s="71">
        <v>0</v>
      </c>
      <c r="W2982" s="401" t="str">
        <f>IF(ISNA(MATCH($D2982,'My Squad'!$C$2:$C$16,0)),"","Yes")</f>
        <v/>
      </c>
    </row>
    <row r="2983" spans="1:23" ht="15.75" thickBot="1" x14ac:dyDescent="0.3">
      <c r="A2983" s="577">
        <v>413</v>
      </c>
      <c r="B2983" s="73">
        <v>15</v>
      </c>
      <c r="C2983" s="5" t="s">
        <v>40</v>
      </c>
      <c r="D2983" s="5" t="s">
        <v>346</v>
      </c>
      <c r="E2983" s="70" t="s">
        <v>16</v>
      </c>
      <c r="F2983" s="71">
        <v>5</v>
      </c>
      <c r="G2983" s="71">
        <v>0</v>
      </c>
      <c r="H2983" s="71">
        <v>0</v>
      </c>
      <c r="I2983" s="71">
        <v>0.43000000000000005</v>
      </c>
      <c r="J2983" s="71">
        <v>1.458</v>
      </c>
      <c r="K2983" s="71">
        <v>1.8853333333333333</v>
      </c>
      <c r="L2983" s="71">
        <v>0.34</v>
      </c>
      <c r="M2983" s="72">
        <v>4.1133333333333333</v>
      </c>
      <c r="N2983" s="23">
        <v>0.42266666666666663</v>
      </c>
      <c r="O2983" s="16">
        <v>85.171999999999997</v>
      </c>
      <c r="P2983" s="15">
        <v>90</v>
      </c>
      <c r="Q2983" s="15">
        <f>IFERROR(Table37[[#This Row],[Total]]/Table37[[#This Row],[Mins]]*Table37[[#This Row],[Adj mins]],0)</f>
        <v>4.3464988493871228</v>
      </c>
      <c r="R2983" s="15">
        <v>9</v>
      </c>
      <c r="S2983" s="16">
        <v>90</v>
      </c>
      <c r="T2983" s="17">
        <v>6.8000000000000005E-2</v>
      </c>
      <c r="U2983" s="16">
        <v>36</v>
      </c>
      <c r="V2983" s="71">
        <v>4</v>
      </c>
      <c r="W2983" s="401" t="str">
        <f>IF(ISNA(MATCH($D2983,'My Squad'!$C$2:$C$16,0)),"","Yes")</f>
        <v/>
      </c>
    </row>
    <row r="2984" spans="1:23" ht="15.75" thickBot="1" x14ac:dyDescent="0.3">
      <c r="A2984" s="577">
        <v>390</v>
      </c>
      <c r="B2984" s="73">
        <v>15</v>
      </c>
      <c r="C2984" s="5" t="s">
        <v>40</v>
      </c>
      <c r="D2984" s="5" t="s">
        <v>347</v>
      </c>
      <c r="E2984" s="70" t="s">
        <v>14</v>
      </c>
      <c r="F2984" s="71">
        <v>4</v>
      </c>
      <c r="G2984" s="71">
        <v>0</v>
      </c>
      <c r="H2984" s="71">
        <v>0</v>
      </c>
      <c r="I2984" s="71">
        <v>0</v>
      </c>
      <c r="J2984" s="71">
        <v>0</v>
      </c>
      <c r="K2984" s="71">
        <v>0</v>
      </c>
      <c r="L2984" s="71">
        <v>0</v>
      </c>
      <c r="M2984" s="72">
        <v>0</v>
      </c>
      <c r="N2984" s="23">
        <v>-0.5</v>
      </c>
      <c r="O2984" s="16">
        <v>0</v>
      </c>
      <c r="P2984" s="15">
        <v>90</v>
      </c>
      <c r="Q2984" s="15">
        <f>IFERROR(Table37[[#This Row],[Total]]/Table37[[#This Row],[Mins]]*Table37[[#This Row],[Adj mins]],0)</f>
        <v>0</v>
      </c>
      <c r="R2984" s="15">
        <v>0</v>
      </c>
      <c r="S2984" s="16">
        <v>0</v>
      </c>
      <c r="T2984" s="17">
        <v>9.0000000000000011E-3</v>
      </c>
      <c r="U2984" s="16">
        <v>0</v>
      </c>
      <c r="V2984" s="71">
        <v>0</v>
      </c>
      <c r="W2984" s="401" t="str">
        <f>IF(ISNA(MATCH($D2984,'My Squad'!$C$2:$C$16,0)),"","Yes")</f>
        <v/>
      </c>
    </row>
    <row r="2985" spans="1:23" ht="15.75" thickBot="1" x14ac:dyDescent="0.3">
      <c r="A2985" s="577">
        <v>395</v>
      </c>
      <c r="B2985" s="73">
        <v>15</v>
      </c>
      <c r="C2985" s="5" t="s">
        <v>40</v>
      </c>
      <c r="D2985" s="5" t="s">
        <v>348</v>
      </c>
      <c r="E2985" s="70" t="s">
        <v>14</v>
      </c>
      <c r="F2985" s="71">
        <v>4.4000000000000004</v>
      </c>
      <c r="G2985" s="71">
        <v>0.224</v>
      </c>
      <c r="H2985" s="71">
        <v>6.0999999999999999E-2</v>
      </c>
      <c r="I2985" s="71">
        <v>0.42566666666666669</v>
      </c>
      <c r="J2985" s="71">
        <v>0</v>
      </c>
      <c r="K2985" s="71">
        <v>1.5993333333333333</v>
      </c>
      <c r="L2985" s="71">
        <v>0.11033333333333334</v>
      </c>
      <c r="M2985" s="72">
        <v>2.4203333333333332</v>
      </c>
      <c r="N2985" s="23">
        <v>9.5530303030302993E-2</v>
      </c>
      <c r="O2985" s="16">
        <v>80.564999999999998</v>
      </c>
      <c r="P2985" s="15">
        <v>90</v>
      </c>
      <c r="Q2985" s="15">
        <f>IFERROR(Table37[[#This Row],[Total]]/Table37[[#This Row],[Mins]]*Table37[[#This Row],[Adj mins]],0)</f>
        <v>2.7037795568795384</v>
      </c>
      <c r="R2985" s="15">
        <v>9</v>
      </c>
      <c r="S2985" s="16">
        <v>90</v>
      </c>
      <c r="T2985" s="17">
        <v>9.3000000000000013E-2</v>
      </c>
      <c r="U2985" s="16">
        <v>20</v>
      </c>
      <c r="V2985" s="71">
        <v>2.2000000000000002</v>
      </c>
      <c r="W2985" s="401" t="str">
        <f>IF(ISNA(MATCH($D2985,'My Squad'!$C$2:$C$16,0)),"","Yes")</f>
        <v/>
      </c>
    </row>
    <row r="2986" spans="1:23" ht="15.75" thickBot="1" x14ac:dyDescent="0.3">
      <c r="A2986" s="577">
        <v>405</v>
      </c>
      <c r="B2986" s="73">
        <v>15</v>
      </c>
      <c r="C2986" s="5" t="s">
        <v>40</v>
      </c>
      <c r="D2986" s="5" t="s">
        <v>280</v>
      </c>
      <c r="E2986" s="70" t="s">
        <v>14</v>
      </c>
      <c r="F2986" s="71">
        <v>4.4000000000000004</v>
      </c>
      <c r="G2986" s="71">
        <v>1.7999999999999999E-2</v>
      </c>
      <c r="H2986" s="71">
        <v>3.2000000000000001E-2</v>
      </c>
      <c r="I2986" s="71">
        <v>7.2666666666666657E-2</v>
      </c>
      <c r="J2986" s="71">
        <v>0</v>
      </c>
      <c r="K2986" s="71">
        <v>0.33033333333333331</v>
      </c>
      <c r="L2986" s="71">
        <v>1.5666666666666666E-2</v>
      </c>
      <c r="M2986" s="72">
        <v>0.46866666666666668</v>
      </c>
      <c r="N2986" s="23">
        <v>-0.34803030303030302</v>
      </c>
      <c r="O2986" s="16">
        <v>16.541333333333334</v>
      </c>
      <c r="P2986" s="15">
        <v>90</v>
      </c>
      <c r="Q2986" s="15">
        <f>IFERROR(Table37[[#This Row],[Total]]/Table37[[#This Row],[Mins]]*Table37[[#This Row],[Adj mins]],0)</f>
        <v>2.5499758181525065</v>
      </c>
      <c r="R2986" s="15">
        <v>2.7</v>
      </c>
      <c r="S2986" s="16">
        <v>80</v>
      </c>
      <c r="T2986" s="17">
        <v>1E-3</v>
      </c>
      <c r="U2986" s="16">
        <v>10</v>
      </c>
      <c r="V2986" s="71">
        <v>3.3</v>
      </c>
      <c r="W2986" s="401" t="str">
        <f>IF(ISNA(MATCH($D2986,'My Squad'!$C$2:$C$16,0)),"","Yes")</f>
        <v/>
      </c>
    </row>
    <row r="2987" spans="1:23" ht="15.75" thickBot="1" x14ac:dyDescent="0.3">
      <c r="A2987" s="577">
        <v>415</v>
      </c>
      <c r="B2987" s="73">
        <v>15</v>
      </c>
      <c r="C2987" s="5" t="s">
        <v>40</v>
      </c>
      <c r="D2987" s="5" t="s">
        <v>175</v>
      </c>
      <c r="E2987" s="70" t="s">
        <v>14</v>
      </c>
      <c r="F2987" s="71">
        <v>5.4</v>
      </c>
      <c r="G2987" s="71">
        <v>0.41199999999999998</v>
      </c>
      <c r="H2987" s="71">
        <v>0.16600000000000001</v>
      </c>
      <c r="I2987" s="71">
        <v>0.40333333333333338</v>
      </c>
      <c r="J2987" s="71">
        <v>0</v>
      </c>
      <c r="K2987" s="71">
        <v>1.6016666666666666</v>
      </c>
      <c r="L2987" s="71">
        <v>0.11766666666666667</v>
      </c>
      <c r="M2987" s="72">
        <v>2.7006666666666668</v>
      </c>
      <c r="N2987" s="23">
        <v>0.12975308641975311</v>
      </c>
      <c r="O2987" s="16">
        <v>80.544666666666672</v>
      </c>
      <c r="P2987" s="15">
        <v>90</v>
      </c>
      <c r="Q2987" s="15">
        <f>IFERROR(Table37[[#This Row],[Total]]/Table37[[#This Row],[Mins]]*Table37[[#This Row],[Adj mins]],0)</f>
        <v>3.0177044621203968</v>
      </c>
      <c r="R2987" s="15">
        <v>6.3</v>
      </c>
      <c r="S2987" s="16">
        <v>81</v>
      </c>
      <c r="T2987" s="17">
        <v>1.1000000000000001E-2</v>
      </c>
      <c r="U2987" s="16">
        <v>15</v>
      </c>
      <c r="V2987" s="71">
        <v>2.1</v>
      </c>
      <c r="W2987" s="401" t="str">
        <f>IF(ISNA(MATCH($D2987,'My Squad'!$C$2:$C$16,0)),"","Yes")</f>
        <v/>
      </c>
    </row>
    <row r="2988" spans="1:23" ht="15.75" thickBot="1" x14ac:dyDescent="0.3">
      <c r="A2988" s="577">
        <v>407</v>
      </c>
      <c r="B2988" s="73">
        <v>15</v>
      </c>
      <c r="C2988" s="5" t="s">
        <v>40</v>
      </c>
      <c r="D2988" s="5" t="s">
        <v>189</v>
      </c>
      <c r="E2988" s="70" t="s">
        <v>14</v>
      </c>
      <c r="F2988" s="71">
        <v>4.5</v>
      </c>
      <c r="G2988" s="71">
        <v>0</v>
      </c>
      <c r="H2988" s="71">
        <v>0</v>
      </c>
      <c r="I2988" s="71">
        <v>0</v>
      </c>
      <c r="J2988" s="71">
        <v>0</v>
      </c>
      <c r="K2988" s="71">
        <v>0</v>
      </c>
      <c r="L2988" s="71">
        <v>0</v>
      </c>
      <c r="M2988" s="72">
        <v>0</v>
      </c>
      <c r="N2988" s="23">
        <v>-0.44444444444444442</v>
      </c>
      <c r="O2988" s="16">
        <v>0</v>
      </c>
      <c r="P2988" s="15">
        <v>90</v>
      </c>
      <c r="Q2988" s="15">
        <f>IFERROR(Table37[[#This Row],[Total]]/Table37[[#This Row],[Mins]]*Table37[[#This Row],[Adj mins]],0)</f>
        <v>0</v>
      </c>
      <c r="R2988" s="15">
        <v>0</v>
      </c>
      <c r="S2988" s="16" t="s">
        <v>374</v>
      </c>
      <c r="T2988" s="17">
        <v>0</v>
      </c>
      <c r="U2988" s="16">
        <v>0</v>
      </c>
      <c r="V2988" s="71">
        <v>0</v>
      </c>
      <c r="W2988" s="401" t="str">
        <f>IF(ISNA(MATCH($D2988,'My Squad'!$C$2:$C$16,0)),"","Yes")</f>
        <v/>
      </c>
    </row>
    <row r="2989" spans="1:23" ht="15.75" thickBot="1" x14ac:dyDescent="0.3">
      <c r="A2989" s="577">
        <v>418</v>
      </c>
      <c r="B2989" s="73">
        <v>15</v>
      </c>
      <c r="C2989" s="5" t="s">
        <v>40</v>
      </c>
      <c r="D2989" s="5" t="s">
        <v>86</v>
      </c>
      <c r="E2989" s="70" t="s">
        <v>14</v>
      </c>
      <c r="F2989" s="71">
        <v>5.6</v>
      </c>
      <c r="G2989" s="71">
        <v>9.4E-2</v>
      </c>
      <c r="H2989" s="71">
        <v>0.65100000000000002</v>
      </c>
      <c r="I2989" s="71">
        <v>0.30866666666666664</v>
      </c>
      <c r="J2989" s="71">
        <v>0</v>
      </c>
      <c r="K2989" s="71">
        <v>1.2726666666666666</v>
      </c>
      <c r="L2989" s="71">
        <v>0.28666666666666668</v>
      </c>
      <c r="M2989" s="72">
        <v>2.613</v>
      </c>
      <c r="N2989" s="23">
        <v>0.10946428571428572</v>
      </c>
      <c r="O2989" s="16">
        <v>62.966000000000001</v>
      </c>
      <c r="P2989" s="15">
        <v>90</v>
      </c>
      <c r="Q2989" s="15">
        <f>IFERROR(Table37[[#This Row],[Total]]/Table37[[#This Row],[Mins]]*Table37[[#This Row],[Adj mins]],0)</f>
        <v>3.7348727884890258</v>
      </c>
      <c r="R2989" s="15">
        <v>3.1</v>
      </c>
      <c r="S2989" s="16">
        <v>56</v>
      </c>
      <c r="T2989" s="17">
        <v>3.9E-2</v>
      </c>
      <c r="U2989" s="16">
        <v>13</v>
      </c>
      <c r="V2989" s="71">
        <v>2.6</v>
      </c>
      <c r="W2989" s="401" t="str">
        <f>IF(ISNA(MATCH($D2989,'My Squad'!$C$2:$C$16,0)),"","Yes")</f>
        <v/>
      </c>
    </row>
    <row r="2990" spans="1:23" ht="15.75" thickBot="1" x14ac:dyDescent="0.3">
      <c r="A2990" s="577">
        <v>399</v>
      </c>
      <c r="B2990" s="73">
        <v>15</v>
      </c>
      <c r="C2990" s="5" t="s">
        <v>40</v>
      </c>
      <c r="D2990" s="5" t="s">
        <v>269</v>
      </c>
      <c r="E2990" s="70" t="s">
        <v>14</v>
      </c>
      <c r="F2990" s="71">
        <v>4.3</v>
      </c>
      <c r="G2990" s="71">
        <v>0</v>
      </c>
      <c r="H2990" s="71">
        <v>0.56699999999999995</v>
      </c>
      <c r="I2990" s="71">
        <v>0.35599999999999998</v>
      </c>
      <c r="J2990" s="71">
        <v>0</v>
      </c>
      <c r="K2990" s="71">
        <v>1.3863333333333334</v>
      </c>
      <c r="L2990" s="71">
        <v>0.26866666666666666</v>
      </c>
      <c r="M2990" s="72">
        <v>2.5779999999999998</v>
      </c>
      <c r="N2990" s="23">
        <v>0.13441860465116276</v>
      </c>
      <c r="O2990" s="16">
        <v>72.228666666666669</v>
      </c>
      <c r="P2990" s="15">
        <v>90</v>
      </c>
      <c r="Q2990" s="15">
        <f>IFERROR(Table37[[#This Row],[Total]]/Table37[[#This Row],[Mins]]*Table37[[#This Row],[Adj mins]],0)</f>
        <v>3.2122979795649003</v>
      </c>
      <c r="R2990" s="15">
        <v>6.7</v>
      </c>
      <c r="S2990" s="16">
        <v>67</v>
      </c>
      <c r="T2990" s="17">
        <v>2.1000000000000001E-2</v>
      </c>
      <c r="U2990" s="16">
        <v>22</v>
      </c>
      <c r="V2990" s="71">
        <v>2.4</v>
      </c>
      <c r="W2990" s="401" t="str">
        <f>IF(ISNA(MATCH($D2990,'My Squad'!$C$2:$C$16,0)),"","Yes")</f>
        <v/>
      </c>
    </row>
    <row r="2991" spans="1:23" ht="15.75" thickBot="1" x14ac:dyDescent="0.3">
      <c r="A2991" s="577">
        <v>416</v>
      </c>
      <c r="B2991" s="73">
        <v>15</v>
      </c>
      <c r="C2991" s="5" t="s">
        <v>40</v>
      </c>
      <c r="D2991" s="5" t="s">
        <v>349</v>
      </c>
      <c r="E2991" s="70" t="s">
        <v>14</v>
      </c>
      <c r="F2991" s="71">
        <v>4</v>
      </c>
      <c r="G2991" s="71">
        <v>4.0000000000000001E-3</v>
      </c>
      <c r="H2991" s="71">
        <v>4.0000000000000001E-3</v>
      </c>
      <c r="I2991" s="71">
        <v>-3.0000000000000001E-3</v>
      </c>
      <c r="J2991" s="71">
        <v>0</v>
      </c>
      <c r="K2991" s="71">
        <v>2.4E-2</v>
      </c>
      <c r="L2991" s="71">
        <v>3.0000000000000001E-3</v>
      </c>
      <c r="M2991" s="72">
        <v>3.2000000000000001E-2</v>
      </c>
      <c r="N2991" s="23">
        <v>-0.49199999999999999</v>
      </c>
      <c r="O2991" s="16">
        <v>1.17</v>
      </c>
      <c r="P2991" s="15">
        <v>90</v>
      </c>
      <c r="Q2991" s="15">
        <f>IFERROR(Table37[[#This Row],[Total]]/Table37[[#This Row],[Mins]]*Table37[[#This Row],[Adj mins]],0)</f>
        <v>2.4615384615384617</v>
      </c>
      <c r="R2991" s="15">
        <v>0</v>
      </c>
      <c r="S2991" s="16">
        <v>0</v>
      </c>
      <c r="T2991" s="17">
        <v>4.0000000000000001E-3</v>
      </c>
      <c r="U2991" s="16">
        <v>0</v>
      </c>
      <c r="V2991" s="71">
        <v>0</v>
      </c>
      <c r="W2991" s="401" t="str">
        <f>IF(ISNA(MATCH($D2991,'My Squad'!$C$2:$C$16,0)),"","Yes")</f>
        <v/>
      </c>
    </row>
    <row r="2992" spans="1:23" ht="15.75" thickBot="1" x14ac:dyDescent="0.3">
      <c r="A2992" s="577">
        <v>404</v>
      </c>
      <c r="B2992" s="73">
        <v>15</v>
      </c>
      <c r="C2992" s="5" t="s">
        <v>40</v>
      </c>
      <c r="D2992" s="5" t="s">
        <v>299</v>
      </c>
      <c r="E2992" s="70" t="s">
        <v>14</v>
      </c>
      <c r="F2992" s="71">
        <v>4.4000000000000004</v>
      </c>
      <c r="G2992" s="71">
        <v>0.02</v>
      </c>
      <c r="H2992" s="71">
        <v>3.5000000000000003E-2</v>
      </c>
      <c r="I2992" s="71">
        <v>0.10066666666666667</v>
      </c>
      <c r="J2992" s="71">
        <v>0</v>
      </c>
      <c r="K2992" s="71">
        <v>0.36466666666666664</v>
      </c>
      <c r="L2992" s="71">
        <v>2.5666666666666667E-2</v>
      </c>
      <c r="M2992" s="72">
        <v>0.54600000000000004</v>
      </c>
      <c r="N2992" s="23">
        <v>-0.33045454545454545</v>
      </c>
      <c r="O2992" s="16">
        <v>18.096</v>
      </c>
      <c r="P2992" s="15">
        <v>90</v>
      </c>
      <c r="Q2992" s="15">
        <f>IFERROR(Table37[[#This Row],[Total]]/Table37[[#This Row],[Mins]]*Table37[[#This Row],[Adj mins]],0)</f>
        <v>2.7155172413793105</v>
      </c>
      <c r="R2992" s="15">
        <v>2.2999999999999998</v>
      </c>
      <c r="S2992" s="16">
        <v>35</v>
      </c>
      <c r="T2992" s="17">
        <v>1E-3</v>
      </c>
      <c r="U2992" s="16">
        <v>9</v>
      </c>
      <c r="V2992" s="71">
        <v>1.5</v>
      </c>
      <c r="W2992" s="401" t="str">
        <f>IF(ISNA(MATCH($D2992,'My Squad'!$C$2:$C$16,0)),"","Yes")</f>
        <v/>
      </c>
    </row>
    <row r="2993" spans="1:23" ht="15.75" thickBot="1" x14ac:dyDescent="0.3">
      <c r="A2993" s="577">
        <v>393</v>
      </c>
      <c r="B2993" s="73">
        <v>15</v>
      </c>
      <c r="C2993" s="5" t="s">
        <v>40</v>
      </c>
      <c r="D2993" s="5" t="s">
        <v>350</v>
      </c>
      <c r="E2993" s="70" t="s">
        <v>14</v>
      </c>
      <c r="F2993" s="71">
        <v>4.4000000000000004</v>
      </c>
      <c r="G2993" s="71">
        <v>0</v>
      </c>
      <c r="H2993" s="71">
        <v>0</v>
      </c>
      <c r="I2993" s="71">
        <v>0</v>
      </c>
      <c r="J2993" s="71">
        <v>0</v>
      </c>
      <c r="K2993" s="71">
        <v>0</v>
      </c>
      <c r="L2993" s="71">
        <v>0</v>
      </c>
      <c r="M2993" s="72">
        <v>0</v>
      </c>
      <c r="N2993" s="23">
        <v>-0.45454545454545453</v>
      </c>
      <c r="O2993" s="16">
        <v>0</v>
      </c>
      <c r="P2993" s="15">
        <v>90</v>
      </c>
      <c r="Q2993" s="15">
        <f>IFERROR(Table37[[#This Row],[Total]]/Table37[[#This Row],[Mins]]*Table37[[#This Row],[Adj mins]],0)</f>
        <v>0</v>
      </c>
      <c r="R2993" s="15">
        <v>0</v>
      </c>
      <c r="S2993" s="16" t="s">
        <v>374</v>
      </c>
      <c r="T2993" s="17">
        <v>0</v>
      </c>
      <c r="U2993" s="16">
        <v>0</v>
      </c>
      <c r="V2993" s="71">
        <v>0</v>
      </c>
      <c r="W2993" s="401" t="str">
        <f>IF(ISNA(MATCH($D2993,'My Squad'!$C$2:$C$16,0)),"","Yes")</f>
        <v/>
      </c>
    </row>
    <row r="2994" spans="1:23" ht="15.75" thickBot="1" x14ac:dyDescent="0.3">
      <c r="A2994" s="577">
        <v>409</v>
      </c>
      <c r="B2994" s="73">
        <v>15</v>
      </c>
      <c r="C2994" s="5" t="s">
        <v>40</v>
      </c>
      <c r="D2994" s="5" t="s">
        <v>167</v>
      </c>
      <c r="E2994" s="70" t="s">
        <v>14</v>
      </c>
      <c r="F2994" s="71">
        <v>4.5</v>
      </c>
      <c r="G2994" s="71">
        <v>0</v>
      </c>
      <c r="H2994" s="71">
        <v>4.2000000000000003E-2</v>
      </c>
      <c r="I2994" s="71">
        <v>0.14133333333333334</v>
      </c>
      <c r="J2994" s="71">
        <v>0</v>
      </c>
      <c r="K2994" s="71">
        <v>0.56633333333333336</v>
      </c>
      <c r="L2994" s="71">
        <v>4.7333333333333331E-2</v>
      </c>
      <c r="M2994" s="72">
        <v>0.79700000000000004</v>
      </c>
      <c r="N2994" s="23">
        <v>-0.26733333333333331</v>
      </c>
      <c r="O2994" s="16">
        <v>26.538333333333334</v>
      </c>
      <c r="P2994" s="15">
        <v>90</v>
      </c>
      <c r="Q2994" s="15">
        <f>IFERROR(Table37[[#This Row],[Total]]/Table37[[#This Row],[Mins]]*Table37[[#This Row],[Adj mins]],0)</f>
        <v>2.7028826226213654</v>
      </c>
      <c r="R2994" s="15">
        <v>5.9</v>
      </c>
      <c r="S2994" s="16">
        <v>59</v>
      </c>
      <c r="T2994" s="17">
        <v>1.9E-2</v>
      </c>
      <c r="U2994" s="16">
        <v>18</v>
      </c>
      <c r="V2994" s="71">
        <v>2</v>
      </c>
      <c r="W2994" s="401" t="str">
        <f>IF(ISNA(MATCH($D2994,'My Squad'!$C$2:$C$16,0)),"","Yes")</f>
        <v/>
      </c>
    </row>
    <row r="2995" spans="1:23" ht="15.75" thickBot="1" x14ac:dyDescent="0.3">
      <c r="A2995" s="577">
        <v>398</v>
      </c>
      <c r="B2995" s="73">
        <v>15</v>
      </c>
      <c r="C2995" s="5" t="s">
        <v>40</v>
      </c>
      <c r="D2995" s="5" t="s">
        <v>76</v>
      </c>
      <c r="E2995" s="70" t="s">
        <v>13</v>
      </c>
      <c r="F2995" s="71">
        <v>7.2</v>
      </c>
      <c r="G2995" s="71">
        <v>0.94666666666666666</v>
      </c>
      <c r="H2995" s="71">
        <v>0.56200000000000006</v>
      </c>
      <c r="I2995" s="71">
        <v>0.21</v>
      </c>
      <c r="J2995" s="71">
        <v>0</v>
      </c>
      <c r="K2995" s="71">
        <v>1.5246666666666666</v>
      </c>
      <c r="L2995" s="71">
        <v>0.33933333333333332</v>
      </c>
      <c r="M2995" s="72">
        <v>3.5826666666666669</v>
      </c>
      <c r="N2995" s="23">
        <v>0.21981481481481485</v>
      </c>
      <c r="O2995" s="16">
        <v>80.655666666666662</v>
      </c>
      <c r="P2995" s="15">
        <v>90</v>
      </c>
      <c r="Q2995" s="15">
        <f>IFERROR(Table37[[#This Row],[Total]]/Table37[[#This Row],[Mins]]*Table37[[#This Row],[Adj mins]],0)</f>
        <v>3.9977352283575862</v>
      </c>
      <c r="R2995" s="15">
        <v>7.6</v>
      </c>
      <c r="S2995" s="16">
        <v>85</v>
      </c>
      <c r="T2995" s="17">
        <v>9.0999999999999998E-2</v>
      </c>
      <c r="U2995" s="16">
        <v>31</v>
      </c>
      <c r="V2995" s="71">
        <v>3.9</v>
      </c>
      <c r="W2995" s="401" t="str">
        <f>IF(ISNA(MATCH($D2995,'My Squad'!$C$2:$C$16,0)),"","Yes")</f>
        <v/>
      </c>
    </row>
    <row r="2996" spans="1:23" ht="15.75" thickBot="1" x14ac:dyDescent="0.3">
      <c r="A2996" s="577">
        <v>394</v>
      </c>
      <c r="B2996" s="73">
        <v>15</v>
      </c>
      <c r="C2996" s="5" t="s">
        <v>40</v>
      </c>
      <c r="D2996" s="5" t="s">
        <v>141</v>
      </c>
      <c r="E2996" s="70" t="s">
        <v>13</v>
      </c>
      <c r="F2996" s="71">
        <v>6.2</v>
      </c>
      <c r="G2996" s="71">
        <v>0.39666666666666667</v>
      </c>
      <c r="H2996" s="71">
        <v>0.37</v>
      </c>
      <c r="I2996" s="71">
        <v>0.21733333333333332</v>
      </c>
      <c r="J2996" s="71">
        <v>0</v>
      </c>
      <c r="K2996" s="71">
        <v>1.6203333333333334</v>
      </c>
      <c r="L2996" s="71">
        <v>0.20066666666666666</v>
      </c>
      <c r="M2996" s="72">
        <v>2.8050000000000002</v>
      </c>
      <c r="N2996" s="23">
        <v>0.12983870967741937</v>
      </c>
      <c r="O2996" s="16">
        <v>84.061999999999998</v>
      </c>
      <c r="P2996" s="15">
        <v>90</v>
      </c>
      <c r="Q2996" s="15">
        <f>IFERROR(Table37[[#This Row],[Total]]/Table37[[#This Row],[Mins]]*Table37[[#This Row],[Adj mins]],0)</f>
        <v>3.0031405391258832</v>
      </c>
      <c r="R2996" s="15">
        <v>8.9</v>
      </c>
      <c r="S2996" s="16">
        <v>89</v>
      </c>
      <c r="T2996" s="17">
        <v>1.8000000000000002E-2</v>
      </c>
      <c r="U2996" s="16">
        <v>23</v>
      </c>
      <c r="V2996" s="71">
        <v>2.6</v>
      </c>
      <c r="W2996" s="401" t="str">
        <f>IF(ISNA(MATCH($D2996,'My Squad'!$C$2:$C$16,0)),"","Yes")</f>
        <v/>
      </c>
    </row>
    <row r="2997" spans="1:23" ht="15.75" thickBot="1" x14ac:dyDescent="0.3">
      <c r="A2997" s="577">
        <v>392</v>
      </c>
      <c r="B2997" s="73">
        <v>15</v>
      </c>
      <c r="C2997" s="5" t="s">
        <v>40</v>
      </c>
      <c r="D2997" s="5" t="s">
        <v>352</v>
      </c>
      <c r="E2997" s="70" t="s">
        <v>13</v>
      </c>
      <c r="F2997" s="71">
        <v>6.5</v>
      </c>
      <c r="G2997" s="71">
        <v>1.0066666666666666</v>
      </c>
      <c r="H2997" s="71">
        <v>0.32100000000000001</v>
      </c>
      <c r="I2997" s="71">
        <v>0.15366666666666667</v>
      </c>
      <c r="J2997" s="71">
        <v>0</v>
      </c>
      <c r="K2997" s="71">
        <v>1.2043333333333333</v>
      </c>
      <c r="L2997" s="71">
        <v>0.23333333333333334</v>
      </c>
      <c r="M2997" s="72">
        <v>2.919</v>
      </c>
      <c r="N2997" s="23">
        <v>0.14138461538461539</v>
      </c>
      <c r="O2997" s="16">
        <v>57.38</v>
      </c>
      <c r="P2997" s="15">
        <v>90</v>
      </c>
      <c r="Q2997" s="15">
        <f>IFERROR(Table37[[#This Row],[Total]]/Table37[[#This Row],[Mins]]*Table37[[#This Row],[Adj mins]],0)</f>
        <v>4.5784245381666082</v>
      </c>
      <c r="R2997" s="15">
        <v>5.3</v>
      </c>
      <c r="S2997" s="16">
        <v>53</v>
      </c>
      <c r="T2997" s="17">
        <v>3.3000000000000002E-2</v>
      </c>
      <c r="U2997" s="16">
        <v>41</v>
      </c>
      <c r="V2997" s="71">
        <v>4.5999999999999996</v>
      </c>
      <c r="W2997" s="401" t="str">
        <f>IF(ISNA(MATCH($D2997,'My Squad'!$C$2:$C$16,0)),"","Yes")</f>
        <v/>
      </c>
    </row>
    <row r="2998" spans="1:23" ht="15.75" thickBot="1" x14ac:dyDescent="0.3">
      <c r="A2998" s="577">
        <v>402</v>
      </c>
      <c r="B2998" s="73">
        <v>15</v>
      </c>
      <c r="C2998" s="5" t="s">
        <v>40</v>
      </c>
      <c r="D2998" s="5" t="s">
        <v>353</v>
      </c>
      <c r="E2998" s="70" t="s">
        <v>13</v>
      </c>
      <c r="F2998" s="71">
        <v>5.0999999999999996</v>
      </c>
      <c r="G2998" s="71">
        <v>0.22833333333333333</v>
      </c>
      <c r="H2998" s="71">
        <v>0.27500000000000002</v>
      </c>
      <c r="I2998" s="71">
        <v>9.4E-2</v>
      </c>
      <c r="J2998" s="71">
        <v>0</v>
      </c>
      <c r="K2998" s="71">
        <v>0.77966666666666662</v>
      </c>
      <c r="L2998" s="71">
        <v>6.2333333333333331E-2</v>
      </c>
      <c r="M2998" s="72">
        <v>1.4393333333333334</v>
      </c>
      <c r="N2998" s="23">
        <v>-0.10993464052287583</v>
      </c>
      <c r="O2998" s="16">
        <v>37.762666666666668</v>
      </c>
      <c r="P2998" s="15">
        <v>90</v>
      </c>
      <c r="Q2998" s="15">
        <f>IFERROR(Table37[[#This Row],[Total]]/Table37[[#This Row],[Mins]]*Table37[[#This Row],[Adj mins]],0)</f>
        <v>3.4303721488595436</v>
      </c>
      <c r="R2998" s="15">
        <v>5.5</v>
      </c>
      <c r="S2998" s="16">
        <v>55</v>
      </c>
      <c r="T2998" s="17">
        <v>4.0000000000000001E-3</v>
      </c>
      <c r="U2998" s="16">
        <v>19</v>
      </c>
      <c r="V2998" s="71">
        <v>2.1</v>
      </c>
      <c r="W2998" s="401" t="str">
        <f>IF(ISNA(MATCH($D2998,'My Squad'!$C$2:$C$16,0)),"","Yes")</f>
        <v/>
      </c>
    </row>
    <row r="2999" spans="1:23" ht="15.75" thickBot="1" x14ac:dyDescent="0.3">
      <c r="A2999" s="577">
        <v>420</v>
      </c>
      <c r="B2999" s="73">
        <v>15</v>
      </c>
      <c r="C2999" s="5" t="s">
        <v>40</v>
      </c>
      <c r="D2999" s="5" t="s">
        <v>354</v>
      </c>
      <c r="E2999" s="70" t="s">
        <v>13</v>
      </c>
      <c r="F2999" s="71">
        <v>4.8</v>
      </c>
      <c r="G2999" s="71">
        <v>0.28833333333333333</v>
      </c>
      <c r="H2999" s="71">
        <v>0.13600000000000001</v>
      </c>
      <c r="I2999" s="71">
        <v>8.3000000000000004E-2</v>
      </c>
      <c r="J2999" s="71">
        <v>0</v>
      </c>
      <c r="K2999" s="71">
        <v>0.65500000000000003</v>
      </c>
      <c r="L2999" s="71">
        <v>6.8666666666666668E-2</v>
      </c>
      <c r="M2999" s="72">
        <v>1.2310000000000001</v>
      </c>
      <c r="N2999" s="23">
        <v>-0.16020833333333331</v>
      </c>
      <c r="O2999" s="16">
        <v>30.024999999999999</v>
      </c>
      <c r="P2999" s="15">
        <v>90</v>
      </c>
      <c r="Q2999" s="15">
        <f>IFERROR(Table37[[#This Row],[Total]]/Table37[[#This Row],[Mins]]*Table37[[#This Row],[Adj mins]],0)</f>
        <v>3.6899250624479603</v>
      </c>
      <c r="R2999" s="15">
        <v>2.2000000000000002</v>
      </c>
      <c r="S2999" s="16">
        <v>28</v>
      </c>
      <c r="T2999" s="17">
        <v>2E-3</v>
      </c>
      <c r="U2999" s="16">
        <v>10</v>
      </c>
      <c r="V2999" s="71">
        <v>1.4</v>
      </c>
      <c r="W2999" s="401" t="str">
        <f>IF(ISNA(MATCH($D2999,'My Squad'!$C$2:$C$16,0)),"","Yes")</f>
        <v/>
      </c>
    </row>
    <row r="3000" spans="1:23" ht="15.75" thickBot="1" x14ac:dyDescent="0.3">
      <c r="A3000" s="577">
        <v>403</v>
      </c>
      <c r="B3000" s="73">
        <v>15</v>
      </c>
      <c r="C3000" s="5" t="s">
        <v>40</v>
      </c>
      <c r="D3000" s="5" t="s">
        <v>138</v>
      </c>
      <c r="E3000" s="70" t="s">
        <v>13</v>
      </c>
      <c r="F3000" s="71">
        <v>6</v>
      </c>
      <c r="G3000" s="71">
        <v>0.64</v>
      </c>
      <c r="H3000" s="71">
        <v>0.23400000000000001</v>
      </c>
      <c r="I3000" s="71">
        <v>0.16433333333333333</v>
      </c>
      <c r="J3000" s="71">
        <v>0</v>
      </c>
      <c r="K3000" s="71">
        <v>1.1379999999999999</v>
      </c>
      <c r="L3000" s="71">
        <v>0.19233333333333333</v>
      </c>
      <c r="M3000" s="72">
        <v>2.3686666666666665</v>
      </c>
      <c r="N3000" s="23">
        <v>6.1444444444444413E-2</v>
      </c>
      <c r="O3000" s="16">
        <v>61.674666666666667</v>
      </c>
      <c r="P3000" s="15">
        <v>90</v>
      </c>
      <c r="Q3000" s="15">
        <f>IFERROR(Table37[[#This Row],[Total]]/Table37[[#This Row],[Mins]]*Table37[[#This Row],[Adj mins]],0)</f>
        <v>3.4565245589761324</v>
      </c>
      <c r="R3000" s="15">
        <v>8.3000000000000007</v>
      </c>
      <c r="S3000" s="16">
        <v>83</v>
      </c>
      <c r="T3000" s="17">
        <v>1.4999999999999999E-2</v>
      </c>
      <c r="U3000" s="16">
        <v>23</v>
      </c>
      <c r="V3000" s="71">
        <v>2.6</v>
      </c>
      <c r="W3000" s="401" t="str">
        <f>IF(ISNA(MATCH($D3000,'My Squad'!$C$2:$C$16,0)),"","Yes")</f>
        <v/>
      </c>
    </row>
    <row r="3001" spans="1:23" ht="15.75" thickBot="1" x14ac:dyDescent="0.3">
      <c r="A3001" s="577">
        <v>411</v>
      </c>
      <c r="B3001" s="73">
        <v>15</v>
      </c>
      <c r="C3001" s="5" t="s">
        <v>40</v>
      </c>
      <c r="D3001" s="5" t="s">
        <v>139</v>
      </c>
      <c r="E3001" s="70" t="s">
        <v>13</v>
      </c>
      <c r="F3001" s="71">
        <v>5</v>
      </c>
      <c r="G3001" s="71">
        <v>1.3333333333333334E-2</v>
      </c>
      <c r="H3001" s="71">
        <v>1.2999999999999999E-2</v>
      </c>
      <c r="I3001" s="71">
        <v>8.6666666666666663E-3</v>
      </c>
      <c r="J3001" s="71">
        <v>0</v>
      </c>
      <c r="K3001" s="71">
        <v>6.4333333333333326E-2</v>
      </c>
      <c r="L3001" s="71">
        <v>2.6666666666666666E-3</v>
      </c>
      <c r="M3001" s="72">
        <v>0.10199999999999999</v>
      </c>
      <c r="N3001" s="23">
        <v>-0.37959999999999999</v>
      </c>
      <c r="O3001" s="16">
        <v>3.03</v>
      </c>
      <c r="P3001" s="15">
        <v>90</v>
      </c>
      <c r="Q3001" s="15">
        <f>IFERROR(Table37[[#This Row],[Total]]/Table37[[#This Row],[Mins]]*Table37[[#This Row],[Adj mins]],0)</f>
        <v>3.0297029702970297</v>
      </c>
      <c r="R3001" s="15">
        <v>0</v>
      </c>
      <c r="S3001" s="16">
        <v>0</v>
      </c>
      <c r="T3001" s="17">
        <v>0</v>
      </c>
      <c r="U3001" s="16">
        <v>0</v>
      </c>
      <c r="V3001" s="71">
        <v>0</v>
      </c>
      <c r="W3001" s="401" t="str">
        <f>IF(ISNA(MATCH($D3001,'My Squad'!$C$2:$C$16,0)),"","Yes")</f>
        <v/>
      </c>
    </row>
    <row r="3002" spans="1:23" ht="15.75" thickBot="1" x14ac:dyDescent="0.3">
      <c r="A3002" s="577">
        <v>417</v>
      </c>
      <c r="B3002" s="73">
        <v>15</v>
      </c>
      <c r="C3002" s="5" t="s">
        <v>40</v>
      </c>
      <c r="D3002" s="5" t="s">
        <v>659</v>
      </c>
      <c r="E3002" s="70" t="s">
        <v>13</v>
      </c>
      <c r="F3002" s="71">
        <v>5.5</v>
      </c>
      <c r="G3002" s="71">
        <v>0.55333333333333334</v>
      </c>
      <c r="H3002" s="71">
        <v>0.245</v>
      </c>
      <c r="I3002" s="71">
        <v>0.161</v>
      </c>
      <c r="J3002" s="71">
        <v>0</v>
      </c>
      <c r="K3002" s="71">
        <v>1.1379999999999999</v>
      </c>
      <c r="L3002" s="71">
        <v>0.22</v>
      </c>
      <c r="M3002" s="72">
        <v>2.3173333333333335</v>
      </c>
      <c r="N3002" s="23">
        <v>5.7696969696969719E-2</v>
      </c>
      <c r="O3002" s="16">
        <v>65.427666666666667</v>
      </c>
      <c r="P3002" s="15">
        <v>90</v>
      </c>
      <c r="Q3002" s="15">
        <f>IFERROR(Table37[[#This Row],[Total]]/Table37[[#This Row],[Mins]]*Table37[[#This Row],[Adj mins]],0)</f>
        <v>3.1876423327542378</v>
      </c>
      <c r="R3002" s="15">
        <v>4</v>
      </c>
      <c r="S3002" s="16">
        <v>52</v>
      </c>
      <c r="T3002" s="17">
        <v>3.0000000000000001E-3</v>
      </c>
      <c r="U3002" s="16">
        <v>10</v>
      </c>
      <c r="V3002" s="71">
        <v>1.4</v>
      </c>
      <c r="W3002" s="401" t="str">
        <f>IF(ISNA(MATCH($D3002,'My Squad'!$C$2:$C$16,0)),"","Yes")</f>
        <v/>
      </c>
    </row>
    <row r="3003" spans="1:23" ht="15.75" thickBot="1" x14ac:dyDescent="0.3">
      <c r="A3003" s="577">
        <v>391</v>
      </c>
      <c r="B3003" s="73">
        <v>15</v>
      </c>
      <c r="C3003" s="5" t="s">
        <v>40</v>
      </c>
      <c r="D3003" s="5" t="s">
        <v>121</v>
      </c>
      <c r="E3003" s="70" t="s">
        <v>13</v>
      </c>
      <c r="F3003" s="71">
        <v>5.6</v>
      </c>
      <c r="G3003" s="71">
        <v>6.6666666666666666E-2</v>
      </c>
      <c r="H3003" s="71">
        <v>1.7000000000000001E-2</v>
      </c>
      <c r="I3003" s="71">
        <v>1.3333333333333334E-2</v>
      </c>
      <c r="J3003" s="71">
        <v>0</v>
      </c>
      <c r="K3003" s="71">
        <v>0.11266666666666666</v>
      </c>
      <c r="L3003" s="71">
        <v>2.2666666666666668E-2</v>
      </c>
      <c r="M3003" s="72">
        <v>0.23233333333333334</v>
      </c>
      <c r="N3003" s="23">
        <v>-0.31565476190476194</v>
      </c>
      <c r="O3003" s="16">
        <v>5.28</v>
      </c>
      <c r="P3003" s="15">
        <v>90</v>
      </c>
      <c r="Q3003" s="15">
        <f>IFERROR(Table37[[#This Row],[Total]]/Table37[[#This Row],[Mins]]*Table37[[#This Row],[Adj mins]],0)</f>
        <v>3.9602272727272725</v>
      </c>
      <c r="R3003" s="15">
        <v>1.2</v>
      </c>
      <c r="S3003" s="16">
        <v>21</v>
      </c>
      <c r="T3003" s="17">
        <v>4.0000000000000001E-3</v>
      </c>
      <c r="U3003" s="16">
        <v>6</v>
      </c>
      <c r="V3003" s="71">
        <v>1.2</v>
      </c>
      <c r="W3003" s="401" t="str">
        <f>IF(ISNA(MATCH($D3003,'My Squad'!$C$2:$C$16,0)),"","Yes")</f>
        <v/>
      </c>
    </row>
    <row r="3004" spans="1:23" ht="15.75" thickBot="1" x14ac:dyDescent="0.3">
      <c r="A3004" s="577">
        <v>410</v>
      </c>
      <c r="B3004" s="73">
        <v>15</v>
      </c>
      <c r="C3004" s="5" t="s">
        <v>40</v>
      </c>
      <c r="D3004" s="5" t="s">
        <v>355</v>
      </c>
      <c r="E3004" s="70" t="s">
        <v>13</v>
      </c>
      <c r="F3004" s="71">
        <v>4.7</v>
      </c>
      <c r="G3004" s="71">
        <v>0.20666666666666667</v>
      </c>
      <c r="H3004" s="71">
        <v>9.1999999999999998E-2</v>
      </c>
      <c r="I3004" s="71">
        <v>6.7666666666666667E-2</v>
      </c>
      <c r="J3004" s="71">
        <v>0</v>
      </c>
      <c r="K3004" s="71">
        <v>0.49266666666666664</v>
      </c>
      <c r="L3004" s="71">
        <v>5.2333333333333336E-2</v>
      </c>
      <c r="M3004" s="72">
        <v>0.91133333333333333</v>
      </c>
      <c r="N3004" s="23">
        <v>-0.23163120567375886</v>
      </c>
      <c r="O3004" s="16">
        <v>24.333333333333332</v>
      </c>
      <c r="P3004" s="15">
        <v>90</v>
      </c>
      <c r="Q3004" s="15">
        <f>IFERROR(Table37[[#This Row],[Total]]/Table37[[#This Row],[Mins]]*Table37[[#This Row],[Adj mins]],0)</f>
        <v>3.3706849315068497</v>
      </c>
      <c r="R3004" s="15">
        <v>3.7</v>
      </c>
      <c r="S3004" s="16">
        <v>42</v>
      </c>
      <c r="T3004" s="17">
        <v>5.0000000000000001E-3</v>
      </c>
      <c r="U3004" s="16">
        <v>10</v>
      </c>
      <c r="V3004" s="71">
        <v>1.2</v>
      </c>
      <c r="W3004" s="401" t="str">
        <f>IF(ISNA(MATCH($D3004,'My Squad'!$C$2:$C$16,0)),"","Yes")</f>
        <v/>
      </c>
    </row>
    <row r="3005" spans="1:23" ht="15.75" thickBot="1" x14ac:dyDescent="0.3">
      <c r="A3005" s="577">
        <v>401</v>
      </c>
      <c r="B3005" s="73">
        <v>15</v>
      </c>
      <c r="C3005" s="5" t="s">
        <v>40</v>
      </c>
      <c r="D3005" s="5" t="s">
        <v>41</v>
      </c>
      <c r="E3005" s="70" t="s">
        <v>15</v>
      </c>
      <c r="F3005" s="71">
        <v>8.3000000000000007</v>
      </c>
      <c r="G3005" s="71">
        <v>1.9013333333333333</v>
      </c>
      <c r="H3005" s="71">
        <v>0.28899999999999998</v>
      </c>
      <c r="I3005" s="71">
        <v>0</v>
      </c>
      <c r="J3005" s="71">
        <v>0</v>
      </c>
      <c r="K3005" s="71">
        <v>1.6416666666666666</v>
      </c>
      <c r="L3005" s="71">
        <v>0.68233333333333335</v>
      </c>
      <c r="M3005" s="72">
        <v>4.5143333333333331</v>
      </c>
      <c r="N3005" s="23">
        <v>0.30293172690763048</v>
      </c>
      <c r="O3005" s="16">
        <v>79.177666666666667</v>
      </c>
      <c r="P3005" s="15">
        <v>90</v>
      </c>
      <c r="Q3005" s="15">
        <f>IFERROR(Table37[[#This Row],[Total]]/Table37[[#This Row],[Mins]]*Table37[[#This Row],[Adj mins]],0)</f>
        <v>5.131371219998905</v>
      </c>
      <c r="R3005" s="15">
        <v>6.5</v>
      </c>
      <c r="S3005" s="16">
        <v>84</v>
      </c>
      <c r="T3005" s="17">
        <v>0.126</v>
      </c>
      <c r="U3005" s="16">
        <v>27</v>
      </c>
      <c r="V3005" s="71">
        <v>3.9</v>
      </c>
      <c r="W3005" s="401" t="str">
        <f>IF(ISNA(MATCH($D3005,'My Squad'!$C$2:$C$16,0)),"","Yes")</f>
        <v/>
      </c>
    </row>
    <row r="3006" spans="1:23" ht="15.75" thickBot="1" x14ac:dyDescent="0.3">
      <c r="A3006" s="577">
        <v>421</v>
      </c>
      <c r="B3006" s="73">
        <v>15</v>
      </c>
      <c r="C3006" s="5" t="s">
        <v>40</v>
      </c>
      <c r="D3006" s="5" t="s">
        <v>356</v>
      </c>
      <c r="E3006" s="70" t="s">
        <v>15</v>
      </c>
      <c r="F3006" s="71">
        <v>6.9</v>
      </c>
      <c r="G3006" s="71">
        <v>0.22533333333333333</v>
      </c>
      <c r="H3006" s="71">
        <v>2.1000000000000001E-2</v>
      </c>
      <c r="I3006" s="71">
        <v>0</v>
      </c>
      <c r="J3006" s="71">
        <v>0</v>
      </c>
      <c r="K3006" s="71">
        <v>0.14433333333333331</v>
      </c>
      <c r="L3006" s="71">
        <v>7.7333333333333337E-2</v>
      </c>
      <c r="M3006" s="72">
        <v>0.46800000000000003</v>
      </c>
      <c r="N3006" s="23">
        <v>-0.22202898550724637</v>
      </c>
      <c r="O3006" s="16">
        <v>7.9390000000000001</v>
      </c>
      <c r="P3006" s="15">
        <v>90</v>
      </c>
      <c r="Q3006" s="15">
        <f>IFERROR(Table37[[#This Row],[Total]]/Table37[[#This Row],[Mins]]*Table37[[#This Row],[Adj mins]],0)</f>
        <v>5.3054540874165514</v>
      </c>
      <c r="R3006" s="15">
        <v>0</v>
      </c>
      <c r="S3006" s="16" t="s">
        <v>374</v>
      </c>
      <c r="T3006" s="17">
        <v>0</v>
      </c>
      <c r="U3006" s="16">
        <v>0</v>
      </c>
      <c r="V3006" s="71">
        <v>0</v>
      </c>
      <c r="W3006" s="401" t="str">
        <f>IF(ISNA(MATCH($D3006,'My Squad'!$C$2:$C$16,0)),"","Yes")</f>
        <v/>
      </c>
    </row>
    <row r="3007" spans="1:23" ht="15.75" thickBot="1" x14ac:dyDescent="0.3">
      <c r="A3007" s="577">
        <v>590</v>
      </c>
      <c r="B3007" s="73">
        <v>15</v>
      </c>
      <c r="C3007" s="5" t="s">
        <v>40</v>
      </c>
      <c r="D3007" s="5" t="s">
        <v>1067</v>
      </c>
      <c r="E3007" s="70" t="s">
        <v>15</v>
      </c>
      <c r="F3007" s="71">
        <v>5</v>
      </c>
      <c r="G3007" s="71">
        <v>0</v>
      </c>
      <c r="H3007" s="71">
        <v>0</v>
      </c>
      <c r="I3007" s="71">
        <v>0</v>
      </c>
      <c r="J3007" s="71">
        <v>0</v>
      </c>
      <c r="K3007" s="71">
        <v>1.3333333333333335E-3</v>
      </c>
      <c r="L3007" s="71">
        <v>0</v>
      </c>
      <c r="M3007" s="72">
        <v>1.3333333333333333E-3</v>
      </c>
      <c r="N3007" s="23">
        <v>-0.39973333333333333</v>
      </c>
      <c r="O3007" s="16">
        <v>0.14933333333333335</v>
      </c>
      <c r="P3007" s="15">
        <v>90</v>
      </c>
      <c r="Q3007" s="15">
        <f>IFERROR(Table37[[#This Row],[Total]]/Table37[[#This Row],[Mins]]*Table37[[#This Row],[Adj mins]],0)</f>
        <v>0.80357142857142849</v>
      </c>
      <c r="R3007" s="15">
        <v>0.1</v>
      </c>
      <c r="S3007" s="16">
        <v>4</v>
      </c>
      <c r="T3007" s="17">
        <v>2E-3</v>
      </c>
      <c r="U3007" s="16">
        <v>3</v>
      </c>
      <c r="V3007" s="71">
        <v>1</v>
      </c>
      <c r="W3007" s="401" t="str">
        <f>IF(ISNA(MATCH($D3007,'My Squad'!$C$2:$C$16,0)),"","Yes")</f>
        <v/>
      </c>
    </row>
    <row r="3008" spans="1:23" ht="15.75" thickBot="1" x14ac:dyDescent="0.3">
      <c r="A3008" s="577">
        <v>443</v>
      </c>
      <c r="B3008" s="73">
        <v>15</v>
      </c>
      <c r="C3008" s="5" t="s">
        <v>82</v>
      </c>
      <c r="D3008" s="5" t="s">
        <v>547</v>
      </c>
      <c r="E3008" s="70" t="s">
        <v>16</v>
      </c>
      <c r="F3008" s="71">
        <v>4.5999999999999996</v>
      </c>
      <c r="G3008" s="71">
        <v>0</v>
      </c>
      <c r="H3008" s="71">
        <v>2.3E-2</v>
      </c>
      <c r="I3008" s="71">
        <v>4.0333333333333332E-2</v>
      </c>
      <c r="J3008" s="71">
        <v>1.2106666666666666</v>
      </c>
      <c r="K3008" s="71">
        <v>1.8416666666666666</v>
      </c>
      <c r="L3008" s="71">
        <v>0.219</v>
      </c>
      <c r="M3008" s="72">
        <v>3.3346666666666667</v>
      </c>
      <c r="N3008" s="23">
        <v>0.29014492753623189</v>
      </c>
      <c r="O3008" s="16">
        <v>84.83</v>
      </c>
      <c r="P3008" s="15">
        <v>90</v>
      </c>
      <c r="Q3008" s="15">
        <f>IFERROR(Table37[[#This Row],[Total]]/Table37[[#This Row],[Mins]]*Table37[[#This Row],[Adj mins]],0)</f>
        <v>3.5378993280679003</v>
      </c>
      <c r="R3008" s="15">
        <v>9</v>
      </c>
      <c r="S3008" s="16">
        <v>90</v>
      </c>
      <c r="T3008" s="17">
        <v>4.7E-2</v>
      </c>
      <c r="U3008" s="16">
        <v>42</v>
      </c>
      <c r="V3008" s="71">
        <v>4.7</v>
      </c>
      <c r="W3008" s="401" t="str">
        <f>IF(ISNA(MATCH($D3008,'My Squad'!$C$2:$C$16,0)),"","Yes")</f>
        <v/>
      </c>
    </row>
    <row r="3009" spans="1:23" ht="15.75" thickBot="1" x14ac:dyDescent="0.3">
      <c r="A3009" s="577">
        <v>427</v>
      </c>
      <c r="B3009" s="73">
        <v>15</v>
      </c>
      <c r="C3009" s="5" t="s">
        <v>82</v>
      </c>
      <c r="D3009" s="5" t="s">
        <v>1534</v>
      </c>
      <c r="E3009" s="70" t="s">
        <v>16</v>
      </c>
      <c r="F3009" s="71">
        <v>4.3</v>
      </c>
      <c r="G3009" s="71">
        <v>0</v>
      </c>
      <c r="H3009" s="71">
        <v>0</v>
      </c>
      <c r="I3009" s="71">
        <v>-6.3333333333333332E-3</v>
      </c>
      <c r="J3009" s="71">
        <v>7.2333333333333333E-2</v>
      </c>
      <c r="K3009" s="71">
        <v>0.10533333333333333</v>
      </c>
      <c r="L3009" s="71">
        <v>1.3333333333333334E-2</v>
      </c>
      <c r="M3009" s="72">
        <v>0.18466666666666667</v>
      </c>
      <c r="N3009" s="23">
        <v>-0.4221705426356589</v>
      </c>
      <c r="O3009" s="16">
        <v>4.7663333333333338</v>
      </c>
      <c r="P3009" s="15">
        <v>90</v>
      </c>
      <c r="Q3009" s="15">
        <f>IFERROR(Table37[[#This Row],[Total]]/Table37[[#This Row],[Mins]]*Table37[[#This Row],[Adj mins]],0)</f>
        <v>3.4869571298692215</v>
      </c>
      <c r="R3009" s="15">
        <v>0</v>
      </c>
      <c r="S3009" s="16">
        <v>0</v>
      </c>
      <c r="T3009" s="17">
        <v>2E-3</v>
      </c>
      <c r="U3009" s="16">
        <v>0</v>
      </c>
      <c r="V3009" s="71">
        <v>0</v>
      </c>
      <c r="W3009" s="401" t="str">
        <f>IF(ISNA(MATCH($D3009,'My Squad'!$C$2:$C$16,0)),"","Yes")</f>
        <v/>
      </c>
    </row>
    <row r="3010" spans="1:23" ht="15.75" thickBot="1" x14ac:dyDescent="0.3">
      <c r="A3010" s="577">
        <v>26</v>
      </c>
      <c r="B3010" s="73">
        <v>15</v>
      </c>
      <c r="C3010" s="5" t="s">
        <v>82</v>
      </c>
      <c r="D3010" s="5" t="s">
        <v>256</v>
      </c>
      <c r="E3010" s="70" t="s">
        <v>14</v>
      </c>
      <c r="F3010" s="71">
        <v>4.4000000000000004</v>
      </c>
      <c r="G3010" s="71">
        <v>0.17599999999999999</v>
      </c>
      <c r="H3010" s="71">
        <v>0.20100000000000001</v>
      </c>
      <c r="I3010" s="71">
        <v>1.4666666666666661E-2</v>
      </c>
      <c r="J3010" s="71">
        <v>0</v>
      </c>
      <c r="K3010" s="71">
        <v>1.1746666666666667</v>
      </c>
      <c r="L3010" s="71">
        <v>0.111</v>
      </c>
      <c r="M3010" s="72">
        <v>1.6773333333333333</v>
      </c>
      <c r="N3010" s="23">
        <v>-7.333333333333332E-2</v>
      </c>
      <c r="O3010" s="16">
        <v>60.787666666666667</v>
      </c>
      <c r="P3010" s="15">
        <v>90</v>
      </c>
      <c r="Q3010" s="15">
        <f>IFERROR(Table37[[#This Row],[Total]]/Table37[[#This Row],[Mins]]*Table37[[#This Row],[Adj mins]],0)</f>
        <v>2.4833984964055209</v>
      </c>
      <c r="R3010" s="15">
        <v>4.8</v>
      </c>
      <c r="S3010" s="16">
        <v>73</v>
      </c>
      <c r="T3010" s="17">
        <v>6.0000000000000001E-3</v>
      </c>
      <c r="U3010" s="16">
        <v>17</v>
      </c>
      <c r="V3010" s="71">
        <v>2.8</v>
      </c>
      <c r="W3010" s="401" t="str">
        <f>IF(ISNA(MATCH($D3010,'My Squad'!$C$2:$C$16,0)),"","Yes")</f>
        <v/>
      </c>
    </row>
    <row r="3011" spans="1:23" ht="15.75" thickBot="1" x14ac:dyDescent="0.3">
      <c r="A3011" s="577">
        <v>440</v>
      </c>
      <c r="B3011" s="73">
        <v>15</v>
      </c>
      <c r="C3011" s="5" t="s">
        <v>82</v>
      </c>
      <c r="D3011" s="5" t="s">
        <v>357</v>
      </c>
      <c r="E3011" s="70" t="s">
        <v>14</v>
      </c>
      <c r="F3011" s="71">
        <v>4.3</v>
      </c>
      <c r="G3011" s="71">
        <v>4.0000000000000001E-3</v>
      </c>
      <c r="H3011" s="71">
        <v>1E-3</v>
      </c>
      <c r="I3011" s="71">
        <v>1.0000000000000009E-3</v>
      </c>
      <c r="J3011" s="71">
        <v>0</v>
      </c>
      <c r="K3011" s="71">
        <v>3.5000000000000003E-2</v>
      </c>
      <c r="L3011" s="71">
        <v>1.6666666666666668E-3</v>
      </c>
      <c r="M3011" s="72">
        <v>4.2666666666666665E-2</v>
      </c>
      <c r="N3011" s="23">
        <v>-0.45519379844961244</v>
      </c>
      <c r="O3011" s="16">
        <v>1.7466666666666666</v>
      </c>
      <c r="P3011" s="15">
        <v>90</v>
      </c>
      <c r="Q3011" s="15">
        <f>IFERROR(Table37[[#This Row],[Total]]/Table37[[#This Row],[Mins]]*Table37[[#This Row],[Adj mins]],0)</f>
        <v>2.1984732824427482</v>
      </c>
      <c r="R3011" s="15">
        <v>0</v>
      </c>
      <c r="S3011" s="16">
        <v>0</v>
      </c>
      <c r="T3011" s="17">
        <v>1E-3</v>
      </c>
      <c r="U3011" s="16">
        <v>0</v>
      </c>
      <c r="V3011" s="71">
        <v>0</v>
      </c>
      <c r="W3011" s="401" t="str">
        <f>IF(ISNA(MATCH($D3011,'My Squad'!$C$2:$C$16,0)),"","Yes")</f>
        <v/>
      </c>
    </row>
    <row r="3012" spans="1:23" ht="15.75" thickBot="1" x14ac:dyDescent="0.3">
      <c r="A3012" s="577">
        <v>573</v>
      </c>
      <c r="B3012" s="73">
        <v>15</v>
      </c>
      <c r="C3012" s="5" t="s">
        <v>82</v>
      </c>
      <c r="D3012" s="5" t="s">
        <v>660</v>
      </c>
      <c r="E3012" s="70" t="s">
        <v>14</v>
      </c>
      <c r="F3012" s="71">
        <v>4.5</v>
      </c>
      <c r="G3012" s="71">
        <v>0.36399999999999999</v>
      </c>
      <c r="H3012" s="71">
        <v>8.2000000000000003E-2</v>
      </c>
      <c r="I3012" s="71">
        <v>2.8000000000000025E-2</v>
      </c>
      <c r="J3012" s="71">
        <v>0</v>
      </c>
      <c r="K3012" s="71">
        <v>1.7416666666666667</v>
      </c>
      <c r="L3012" s="71">
        <v>6.433333333333334E-2</v>
      </c>
      <c r="M3012" s="72">
        <v>2.2799999999999998</v>
      </c>
      <c r="N3012" s="23">
        <v>6.2222222222222179E-2</v>
      </c>
      <c r="O3012" s="16">
        <v>85.268333333333331</v>
      </c>
      <c r="P3012" s="15">
        <v>90</v>
      </c>
      <c r="Q3012" s="15">
        <f>IFERROR(Table37[[#This Row],[Total]]/Table37[[#This Row],[Mins]]*Table37[[#This Row],[Adj mins]],0)</f>
        <v>2.4065205918570785</v>
      </c>
      <c r="R3012" s="15">
        <v>8</v>
      </c>
      <c r="S3012" s="16">
        <v>90</v>
      </c>
      <c r="T3012" s="17">
        <v>0.01</v>
      </c>
      <c r="U3012" s="16">
        <v>29</v>
      </c>
      <c r="V3012" s="71">
        <v>3.6</v>
      </c>
      <c r="W3012" s="401" t="str">
        <f>IF(ISNA(MATCH($D3012,'My Squad'!$C$2:$C$16,0)),"","Yes")</f>
        <v/>
      </c>
    </row>
    <row r="3013" spans="1:23" ht="15.75" thickBot="1" x14ac:dyDescent="0.3">
      <c r="A3013" s="577">
        <v>444</v>
      </c>
      <c r="B3013" s="73">
        <v>15</v>
      </c>
      <c r="C3013" s="5" t="s">
        <v>82</v>
      </c>
      <c r="D3013" s="5" t="s">
        <v>190</v>
      </c>
      <c r="E3013" s="70" t="s">
        <v>14</v>
      </c>
      <c r="F3013" s="71">
        <v>4.3</v>
      </c>
      <c r="G3013" s="71">
        <v>4.5999999999999999E-2</v>
      </c>
      <c r="H3013" s="71">
        <v>0.02</v>
      </c>
      <c r="I3013" s="71">
        <v>1.0333333333333333E-2</v>
      </c>
      <c r="J3013" s="71">
        <v>0</v>
      </c>
      <c r="K3013" s="71">
        <v>0.20766666666666667</v>
      </c>
      <c r="L3013" s="71">
        <v>1.3333333333333334E-2</v>
      </c>
      <c r="M3013" s="72">
        <v>0.29733333333333334</v>
      </c>
      <c r="N3013" s="23">
        <v>-0.39596899224806198</v>
      </c>
      <c r="O3013" s="16">
        <v>10.263</v>
      </c>
      <c r="P3013" s="15">
        <v>90</v>
      </c>
      <c r="Q3013" s="15">
        <f>IFERROR(Table37[[#This Row],[Total]]/Table37[[#This Row],[Mins]]*Table37[[#This Row],[Adj mins]],0)</f>
        <v>2.6074247296112252</v>
      </c>
      <c r="R3013" s="15">
        <v>0.4</v>
      </c>
      <c r="S3013" s="16">
        <v>37</v>
      </c>
      <c r="T3013" s="17">
        <v>1E-3</v>
      </c>
      <c r="U3013" s="16">
        <v>1</v>
      </c>
      <c r="V3013" s="71">
        <v>1</v>
      </c>
      <c r="W3013" s="401" t="str">
        <f>IF(ISNA(MATCH($D3013,'My Squad'!$C$2:$C$16,0)),"","Yes")</f>
        <v/>
      </c>
    </row>
    <row r="3014" spans="1:23" ht="15.75" thickBot="1" x14ac:dyDescent="0.3">
      <c r="A3014" s="577">
        <v>436</v>
      </c>
      <c r="B3014" s="73">
        <v>15</v>
      </c>
      <c r="C3014" s="5" t="s">
        <v>82</v>
      </c>
      <c r="D3014" s="5" t="s">
        <v>150</v>
      </c>
      <c r="E3014" s="70" t="s">
        <v>14</v>
      </c>
      <c r="F3014" s="71">
        <v>4.5</v>
      </c>
      <c r="G3014" s="71">
        <v>0.124</v>
      </c>
      <c r="H3014" s="71">
        <v>0.17100000000000001</v>
      </c>
      <c r="I3014" s="71">
        <v>2.4666666666666615E-2</v>
      </c>
      <c r="J3014" s="71">
        <v>0</v>
      </c>
      <c r="K3014" s="71">
        <v>1.7453333333333334</v>
      </c>
      <c r="L3014" s="71">
        <v>0.14366666666666666</v>
      </c>
      <c r="M3014" s="72">
        <v>2.2086666666666668</v>
      </c>
      <c r="N3014" s="23">
        <v>4.6370370370370395E-2</v>
      </c>
      <c r="O3014" s="16">
        <v>85.722333333333339</v>
      </c>
      <c r="P3014" s="15">
        <v>90</v>
      </c>
      <c r="Q3014" s="15">
        <f>IFERROR(Table37[[#This Row],[Total]]/Table37[[#This Row],[Mins]]*Table37[[#This Row],[Adj mins]],0)</f>
        <v>2.3188822827190112</v>
      </c>
      <c r="R3014" s="15">
        <v>9</v>
      </c>
      <c r="S3014" s="16">
        <v>90</v>
      </c>
      <c r="T3014" s="17">
        <v>0.01</v>
      </c>
      <c r="U3014" s="16">
        <v>31</v>
      </c>
      <c r="V3014" s="71">
        <v>3.4</v>
      </c>
      <c r="W3014" s="401" t="str">
        <f>IF(ISNA(MATCH($D3014,'My Squad'!$C$2:$C$16,0)),"","Yes")</f>
        <v/>
      </c>
    </row>
    <row r="3015" spans="1:23" ht="15.75" thickBot="1" x14ac:dyDescent="0.3">
      <c r="A3015" s="577">
        <v>437</v>
      </c>
      <c r="B3015" s="73">
        <v>15</v>
      </c>
      <c r="C3015" s="5" t="s">
        <v>82</v>
      </c>
      <c r="D3015" s="5" t="s">
        <v>246</v>
      </c>
      <c r="E3015" s="70" t="s">
        <v>14</v>
      </c>
      <c r="F3015" s="71">
        <v>4.4000000000000004</v>
      </c>
      <c r="G3015" s="71">
        <v>0.11</v>
      </c>
      <c r="H3015" s="71">
        <v>5.1999999999999998E-2</v>
      </c>
      <c r="I3015" s="71">
        <v>1.8333333333333313E-2</v>
      </c>
      <c r="J3015" s="71">
        <v>0</v>
      </c>
      <c r="K3015" s="71">
        <v>0.40233333333333338</v>
      </c>
      <c r="L3015" s="71">
        <v>5.5E-2</v>
      </c>
      <c r="M3015" s="72">
        <v>0.63766666666666671</v>
      </c>
      <c r="N3015" s="23">
        <v>-0.30962121212121213</v>
      </c>
      <c r="O3015" s="16">
        <v>21.68</v>
      </c>
      <c r="P3015" s="15">
        <v>90</v>
      </c>
      <c r="Q3015" s="15">
        <f>IFERROR(Table37[[#This Row],[Total]]/Table37[[#This Row],[Mins]]*Table37[[#This Row],[Adj mins]],0)</f>
        <v>2.6471402214022142</v>
      </c>
      <c r="R3015" s="15">
        <v>4.2</v>
      </c>
      <c r="S3015" s="16">
        <v>42</v>
      </c>
      <c r="T3015" s="17">
        <v>4.0000000000000001E-3</v>
      </c>
      <c r="U3015" s="16">
        <v>13</v>
      </c>
      <c r="V3015" s="71">
        <v>1.4</v>
      </c>
      <c r="W3015" s="401" t="str">
        <f>IF(ISNA(MATCH($D3015,'My Squad'!$C$2:$C$16,0)),"","Yes")</f>
        <v/>
      </c>
    </row>
    <row r="3016" spans="1:23" ht="15.75" thickBot="1" x14ac:dyDescent="0.3">
      <c r="A3016" s="577">
        <v>422</v>
      </c>
      <c r="B3016" s="73">
        <v>15</v>
      </c>
      <c r="C3016" s="5" t="s">
        <v>82</v>
      </c>
      <c r="D3016" s="5" t="s">
        <v>225</v>
      </c>
      <c r="E3016" s="70" t="s">
        <v>14</v>
      </c>
      <c r="F3016" s="71">
        <v>4.5</v>
      </c>
      <c r="G3016" s="71">
        <v>9.1999999999999998E-2</v>
      </c>
      <c r="H3016" s="71">
        <v>0.186</v>
      </c>
      <c r="I3016" s="71">
        <v>2.8333333333333321E-2</v>
      </c>
      <c r="J3016" s="71">
        <v>0</v>
      </c>
      <c r="K3016" s="71">
        <v>1.7363333333333335</v>
      </c>
      <c r="L3016" s="71">
        <v>0.157</v>
      </c>
      <c r="M3016" s="72">
        <v>2.1996666666666669</v>
      </c>
      <c r="N3016" s="23">
        <v>4.4370370370370421E-2</v>
      </c>
      <c r="O3016" s="16">
        <v>85.540666666666667</v>
      </c>
      <c r="P3016" s="15">
        <v>90</v>
      </c>
      <c r="Q3016" s="15">
        <f>IFERROR(Table37[[#This Row],[Total]]/Table37[[#This Row],[Mins]]*Table37[[#This Row],[Adj mins]],0)</f>
        <v>2.3143378198283862</v>
      </c>
      <c r="R3016" s="15">
        <v>8.6</v>
      </c>
      <c r="S3016" s="16">
        <v>86</v>
      </c>
      <c r="T3016" s="17">
        <v>7.0999999999999994E-2</v>
      </c>
      <c r="U3016" s="16">
        <v>32</v>
      </c>
      <c r="V3016" s="71">
        <v>3.6</v>
      </c>
      <c r="W3016" s="401" t="str">
        <f>IF(ISNA(MATCH($D3016,'My Squad'!$C$2:$C$16,0)),"","Yes")</f>
        <v/>
      </c>
    </row>
    <row r="3017" spans="1:23" ht="15.75" thickBot="1" x14ac:dyDescent="0.3">
      <c r="A3017" s="577">
        <v>425</v>
      </c>
      <c r="B3017" s="73">
        <v>15</v>
      </c>
      <c r="C3017" s="5" t="s">
        <v>82</v>
      </c>
      <c r="D3017" s="5" t="s">
        <v>358</v>
      </c>
      <c r="E3017" s="70" t="s">
        <v>14</v>
      </c>
      <c r="F3017" s="71">
        <v>4.3</v>
      </c>
      <c r="G3017" s="71">
        <v>1.2E-2</v>
      </c>
      <c r="H3017" s="71">
        <v>3.0000000000000001E-3</v>
      </c>
      <c r="I3017" s="71">
        <v>6.9999999999999993E-3</v>
      </c>
      <c r="J3017" s="71">
        <v>0</v>
      </c>
      <c r="K3017" s="71">
        <v>0.15033333333333335</v>
      </c>
      <c r="L3017" s="71">
        <v>1.2666666666666666E-2</v>
      </c>
      <c r="M3017" s="72">
        <v>0.185</v>
      </c>
      <c r="N3017" s="23">
        <v>-0.42209302325581394</v>
      </c>
      <c r="O3017" s="16">
        <v>7.5356666666666667</v>
      </c>
      <c r="P3017" s="15">
        <v>90</v>
      </c>
      <c r="Q3017" s="15">
        <f>IFERROR(Table37[[#This Row],[Total]]/Table37[[#This Row],[Mins]]*Table37[[#This Row],[Adj mins]],0)</f>
        <v>2.2094926350245498</v>
      </c>
      <c r="R3017" s="15">
        <v>1</v>
      </c>
      <c r="S3017" s="16">
        <v>46</v>
      </c>
      <c r="T3017" s="17">
        <v>1E-3</v>
      </c>
      <c r="U3017" s="16">
        <v>3</v>
      </c>
      <c r="V3017" s="71">
        <v>1.5</v>
      </c>
      <c r="W3017" s="401" t="str">
        <f>IF(ISNA(MATCH($D3017,'My Squad'!$C$2:$C$16,0)),"","Yes")</f>
        <v/>
      </c>
    </row>
    <row r="3018" spans="1:23" ht="15.75" thickBot="1" x14ac:dyDescent="0.3">
      <c r="A3018" s="577">
        <v>531</v>
      </c>
      <c r="B3018" s="73">
        <v>15</v>
      </c>
      <c r="C3018" s="5" t="s">
        <v>82</v>
      </c>
      <c r="D3018" s="5" t="s">
        <v>59</v>
      </c>
      <c r="E3018" s="70" t="s">
        <v>13</v>
      </c>
      <c r="F3018" s="71">
        <v>6.2</v>
      </c>
      <c r="G3018" s="71">
        <v>0.31</v>
      </c>
      <c r="H3018" s="71">
        <v>0.33700000000000002</v>
      </c>
      <c r="I3018" s="71">
        <v>0.11466666666666667</v>
      </c>
      <c r="J3018" s="71">
        <v>0</v>
      </c>
      <c r="K3018" s="71">
        <v>1.2486666666666668</v>
      </c>
      <c r="L3018" s="71">
        <v>0.14433333333333334</v>
      </c>
      <c r="M3018" s="72">
        <v>2.1546666666666665</v>
      </c>
      <c r="N3018" s="23">
        <v>2.4946236559139759E-2</v>
      </c>
      <c r="O3018" s="16">
        <v>60.136333333333333</v>
      </c>
      <c r="P3018" s="15">
        <v>90</v>
      </c>
      <c r="Q3018" s="15">
        <f>IFERROR(Table37[[#This Row],[Total]]/Table37[[#This Row],[Mins]]*Table37[[#This Row],[Adj mins]],0)</f>
        <v>3.2246728267436771</v>
      </c>
      <c r="R3018" s="15">
        <v>3.4000000000000004</v>
      </c>
      <c r="S3018" s="16">
        <v>72</v>
      </c>
      <c r="T3018" s="17">
        <v>6.0000000000000001E-3</v>
      </c>
      <c r="U3018" s="16">
        <v>6</v>
      </c>
      <c r="V3018" s="71">
        <v>1.2</v>
      </c>
      <c r="W3018" s="401" t="str">
        <f>IF(ISNA(MATCH($D3018,'My Squad'!$C$2:$C$16,0)),"","Yes")</f>
        <v/>
      </c>
    </row>
    <row r="3019" spans="1:23" ht="15.75" thickBot="1" x14ac:dyDescent="0.3">
      <c r="A3019" s="577">
        <v>432</v>
      </c>
      <c r="B3019" s="73">
        <v>15</v>
      </c>
      <c r="C3019" s="5" t="s">
        <v>82</v>
      </c>
      <c r="D3019" s="5" t="s">
        <v>122</v>
      </c>
      <c r="E3019" s="70" t="s">
        <v>13</v>
      </c>
      <c r="F3019" s="71">
        <v>5.2</v>
      </c>
      <c r="G3019" s="71">
        <v>0.31833333333333336</v>
      </c>
      <c r="H3019" s="71">
        <v>0.307</v>
      </c>
      <c r="I3019" s="71">
        <v>0.111</v>
      </c>
      <c r="J3019" s="71">
        <v>0</v>
      </c>
      <c r="K3019" s="71">
        <v>1.2909999999999999</v>
      </c>
      <c r="L3019" s="71">
        <v>6.7000000000000004E-2</v>
      </c>
      <c r="M3019" s="72">
        <v>2.0943333333333332</v>
      </c>
      <c r="N3019" s="23">
        <v>1.8141025641025606E-2</v>
      </c>
      <c r="O3019" s="16">
        <v>59.460999999999999</v>
      </c>
      <c r="P3019" s="15">
        <v>90</v>
      </c>
      <c r="Q3019" s="15">
        <f>IFERROR(Table37[[#This Row],[Total]]/Table37[[#This Row],[Mins]]*Table37[[#This Row],[Adj mins]],0)</f>
        <v>3.1699769596878626</v>
      </c>
      <c r="R3019" s="15">
        <v>5.5</v>
      </c>
      <c r="S3019" s="16">
        <v>55</v>
      </c>
      <c r="T3019" s="17">
        <v>9.0000000000000011E-3</v>
      </c>
      <c r="U3019" s="16">
        <v>17</v>
      </c>
      <c r="V3019" s="71">
        <v>1.9</v>
      </c>
      <c r="W3019" s="401" t="str">
        <f>IF(ISNA(MATCH($D3019,'My Squad'!$C$2:$C$16,0)),"","Yes")</f>
        <v/>
      </c>
    </row>
    <row r="3020" spans="1:23" ht="15.75" thickBot="1" x14ac:dyDescent="0.3">
      <c r="A3020" s="577">
        <v>434</v>
      </c>
      <c r="B3020" s="73">
        <v>15</v>
      </c>
      <c r="C3020" s="5" t="s">
        <v>82</v>
      </c>
      <c r="D3020" s="5" t="s">
        <v>255</v>
      </c>
      <c r="E3020" s="70" t="s">
        <v>13</v>
      </c>
      <c r="F3020" s="71">
        <v>5.4</v>
      </c>
      <c r="G3020" s="71">
        <v>0.48333333333333334</v>
      </c>
      <c r="H3020" s="71">
        <v>0.39800000000000002</v>
      </c>
      <c r="I3020" s="71">
        <v>0.14199999999999999</v>
      </c>
      <c r="J3020" s="71">
        <v>0</v>
      </c>
      <c r="K3020" s="71">
        <v>1.6103333333333334</v>
      </c>
      <c r="L3020" s="71">
        <v>0.19433333333333333</v>
      </c>
      <c r="M3020" s="72">
        <v>2.8279999999999998</v>
      </c>
      <c r="N3020" s="23">
        <v>0.15333333333333329</v>
      </c>
      <c r="O3020" s="16">
        <v>74.791666666666671</v>
      </c>
      <c r="P3020" s="15">
        <v>90</v>
      </c>
      <c r="Q3020" s="15">
        <f>IFERROR(Table37[[#This Row],[Total]]/Table37[[#This Row],[Mins]]*Table37[[#This Row],[Adj mins]],0)</f>
        <v>3.4030529247910861</v>
      </c>
      <c r="R3020" s="15">
        <v>7.1</v>
      </c>
      <c r="S3020" s="16">
        <v>71</v>
      </c>
      <c r="T3020" s="17">
        <v>0.02</v>
      </c>
      <c r="U3020" s="16">
        <v>27</v>
      </c>
      <c r="V3020" s="71">
        <v>3</v>
      </c>
      <c r="W3020" s="401" t="str">
        <f>IF(ISNA(MATCH($D3020,'My Squad'!$C$2:$C$16,0)),"","Yes")</f>
        <v/>
      </c>
    </row>
    <row r="3021" spans="1:23" ht="15.75" thickBot="1" x14ac:dyDescent="0.3">
      <c r="A3021" s="577">
        <v>423</v>
      </c>
      <c r="B3021" s="73">
        <v>15</v>
      </c>
      <c r="C3021" s="5" t="s">
        <v>82</v>
      </c>
      <c r="D3021" s="5" t="s">
        <v>351</v>
      </c>
      <c r="E3021" s="70" t="s">
        <v>13</v>
      </c>
      <c r="F3021" s="71">
        <v>5</v>
      </c>
      <c r="G3021" s="71">
        <v>0.35333333333333333</v>
      </c>
      <c r="H3021" s="71">
        <v>0.26800000000000002</v>
      </c>
      <c r="I3021" s="71">
        <v>0.11533333333333333</v>
      </c>
      <c r="J3021" s="71">
        <v>0</v>
      </c>
      <c r="K3021" s="71">
        <v>1.1916666666666667</v>
      </c>
      <c r="L3021" s="71">
        <v>0.18866666666666668</v>
      </c>
      <c r="M3021" s="72">
        <v>2.117</v>
      </c>
      <c r="N3021" s="23">
        <v>2.3399999999999997E-2</v>
      </c>
      <c r="O3021" s="16">
        <v>60.802</v>
      </c>
      <c r="P3021" s="15">
        <v>90</v>
      </c>
      <c r="Q3021" s="15">
        <f>IFERROR(Table37[[#This Row],[Total]]/Table37[[#This Row],[Mins]]*Table37[[#This Row],[Adj mins]],0)</f>
        <v>3.1336140258544125</v>
      </c>
      <c r="R3021" s="15">
        <v>6.3</v>
      </c>
      <c r="S3021" s="16">
        <v>63</v>
      </c>
      <c r="T3021" s="17">
        <v>2E-3</v>
      </c>
      <c r="U3021" s="16">
        <v>24</v>
      </c>
      <c r="V3021" s="71">
        <v>2.7</v>
      </c>
      <c r="W3021" s="401" t="str">
        <f>IF(ISNA(MATCH($D3021,'My Squad'!$C$2:$C$16,0)),"","Yes")</f>
        <v/>
      </c>
    </row>
    <row r="3022" spans="1:23" ht="15.75" thickBot="1" x14ac:dyDescent="0.3">
      <c r="A3022" s="577">
        <v>429</v>
      </c>
      <c r="B3022" s="73">
        <v>15</v>
      </c>
      <c r="C3022" s="5" t="s">
        <v>82</v>
      </c>
      <c r="D3022" s="5" t="s">
        <v>258</v>
      </c>
      <c r="E3022" s="70" t="s">
        <v>13</v>
      </c>
      <c r="F3022" s="71">
        <v>4.7</v>
      </c>
      <c r="G3022" s="71">
        <v>0</v>
      </c>
      <c r="H3022" s="71">
        <v>0</v>
      </c>
      <c r="I3022" s="71">
        <v>0</v>
      </c>
      <c r="J3022" s="71">
        <v>0</v>
      </c>
      <c r="K3022" s="71">
        <v>0</v>
      </c>
      <c r="L3022" s="71">
        <v>0</v>
      </c>
      <c r="M3022" s="72">
        <v>0</v>
      </c>
      <c r="N3022" s="23">
        <v>-0.42553191489361702</v>
      </c>
      <c r="O3022" s="16">
        <v>0</v>
      </c>
      <c r="P3022" s="15">
        <v>90</v>
      </c>
      <c r="Q3022" s="15">
        <f>IFERROR(Table37[[#This Row],[Total]]/Table37[[#This Row],[Mins]]*Table37[[#This Row],[Adj mins]],0)</f>
        <v>0</v>
      </c>
      <c r="R3022" s="15">
        <v>0.2</v>
      </c>
      <c r="S3022" s="16">
        <v>14</v>
      </c>
      <c r="T3022" s="17">
        <v>0</v>
      </c>
      <c r="U3022" s="16">
        <v>1</v>
      </c>
      <c r="V3022" s="71">
        <v>1</v>
      </c>
      <c r="W3022" s="401" t="str">
        <f>IF(ISNA(MATCH($D3022,'My Squad'!$C$2:$C$16,0)),"","Yes")</f>
        <v/>
      </c>
    </row>
    <row r="3023" spans="1:23" ht="15.75" thickBot="1" x14ac:dyDescent="0.3">
      <c r="A3023" s="577">
        <v>442</v>
      </c>
      <c r="B3023" s="73">
        <v>15</v>
      </c>
      <c r="C3023" s="5" t="s">
        <v>82</v>
      </c>
      <c r="D3023" s="5" t="s">
        <v>206</v>
      </c>
      <c r="E3023" s="70" t="s">
        <v>13</v>
      </c>
      <c r="F3023" s="71">
        <v>4.4000000000000004</v>
      </c>
      <c r="G3023" s="71">
        <v>5.1666666666666666E-2</v>
      </c>
      <c r="H3023" s="71">
        <v>3.4000000000000002E-2</v>
      </c>
      <c r="I3023" s="71">
        <v>3.5999999999999997E-2</v>
      </c>
      <c r="J3023" s="71">
        <v>0</v>
      </c>
      <c r="K3023" s="71">
        <v>0.308</v>
      </c>
      <c r="L3023" s="71">
        <v>1.1333333333333334E-2</v>
      </c>
      <c r="M3023" s="72">
        <v>0.441</v>
      </c>
      <c r="N3023" s="23">
        <v>-0.35431818181818175</v>
      </c>
      <c r="O3023" s="16">
        <v>17.876666666666665</v>
      </c>
      <c r="P3023" s="15">
        <v>90</v>
      </c>
      <c r="Q3023" s="15">
        <f>IFERROR(Table37[[#This Row],[Total]]/Table37[[#This Row],[Mins]]*Table37[[#This Row],[Adj mins]],0)</f>
        <v>2.2202125675927658</v>
      </c>
      <c r="R3023" s="15">
        <v>2.4</v>
      </c>
      <c r="S3023" s="16">
        <v>71</v>
      </c>
      <c r="T3023" s="17">
        <v>1.1000000000000001E-2</v>
      </c>
      <c r="U3023" s="16">
        <v>4</v>
      </c>
      <c r="V3023" s="71">
        <v>1.3</v>
      </c>
      <c r="W3023" s="401" t="str">
        <f>IF(ISNA(MATCH($D3023,'My Squad'!$C$2:$C$16,0)),"","Yes")</f>
        <v/>
      </c>
    </row>
    <row r="3024" spans="1:23" ht="15.75" thickBot="1" x14ac:dyDescent="0.3">
      <c r="A3024" s="577">
        <v>433</v>
      </c>
      <c r="B3024" s="73">
        <v>15</v>
      </c>
      <c r="C3024" s="5" t="s">
        <v>82</v>
      </c>
      <c r="D3024" s="5" t="s">
        <v>83</v>
      </c>
      <c r="E3024" s="70" t="s">
        <v>13</v>
      </c>
      <c r="F3024" s="71">
        <v>6.3</v>
      </c>
      <c r="G3024" s="71">
        <v>0.65833333333333333</v>
      </c>
      <c r="H3024" s="71">
        <v>0.48599999999999999</v>
      </c>
      <c r="I3024" s="71">
        <v>0.16</v>
      </c>
      <c r="J3024" s="71">
        <v>0</v>
      </c>
      <c r="K3024" s="71">
        <v>1.6426666666666667</v>
      </c>
      <c r="L3024" s="71">
        <v>0.16133333333333333</v>
      </c>
      <c r="M3024" s="72">
        <v>3.1083333333333334</v>
      </c>
      <c r="N3024" s="23">
        <v>0.17592592592592593</v>
      </c>
      <c r="O3024" s="16">
        <v>85.046000000000006</v>
      </c>
      <c r="P3024" s="15">
        <v>90</v>
      </c>
      <c r="Q3024" s="15">
        <f>IFERROR(Table37[[#This Row],[Total]]/Table37[[#This Row],[Mins]]*Table37[[#This Row],[Adj mins]],0)</f>
        <v>3.2893963266937889</v>
      </c>
      <c r="R3024" s="15">
        <v>5.6</v>
      </c>
      <c r="S3024" s="16">
        <v>84</v>
      </c>
      <c r="T3024" s="17">
        <v>1.2E-2</v>
      </c>
      <c r="U3024" s="16">
        <v>17</v>
      </c>
      <c r="V3024" s="71">
        <v>2.8</v>
      </c>
      <c r="W3024" s="401" t="str">
        <f>IF(ISNA(MATCH($D3024,'My Squad'!$C$2:$C$16,0)),"","Yes")</f>
        <v/>
      </c>
    </row>
    <row r="3025" spans="1:23" ht="15.75" thickBot="1" x14ac:dyDescent="0.3">
      <c r="A3025" s="577">
        <v>431</v>
      </c>
      <c r="B3025" s="73">
        <v>15</v>
      </c>
      <c r="C3025" s="5" t="s">
        <v>82</v>
      </c>
      <c r="D3025" s="5" t="s">
        <v>159</v>
      </c>
      <c r="E3025" s="70" t="s">
        <v>13</v>
      </c>
      <c r="F3025" s="71">
        <v>4.8</v>
      </c>
      <c r="G3025" s="71">
        <v>0.125</v>
      </c>
      <c r="H3025" s="71">
        <v>3.9E-2</v>
      </c>
      <c r="I3025" s="71">
        <v>4.1000000000000002E-2</v>
      </c>
      <c r="J3025" s="71">
        <v>0</v>
      </c>
      <c r="K3025" s="71">
        <v>0.41499999999999998</v>
      </c>
      <c r="L3025" s="71">
        <v>3.9333333333333331E-2</v>
      </c>
      <c r="M3025" s="72">
        <v>0.65933333333333333</v>
      </c>
      <c r="N3025" s="23">
        <v>-0.27930555555555558</v>
      </c>
      <c r="O3025" s="16">
        <v>22.048333333333332</v>
      </c>
      <c r="P3025" s="15">
        <v>90</v>
      </c>
      <c r="Q3025" s="15">
        <f>IFERROR(Table37[[#This Row],[Total]]/Table37[[#This Row],[Mins]]*Table37[[#This Row],[Adj mins]],0)</f>
        <v>2.691359891148235</v>
      </c>
      <c r="R3025" s="15">
        <v>4</v>
      </c>
      <c r="S3025" s="16">
        <v>51</v>
      </c>
      <c r="T3025" s="17">
        <v>0</v>
      </c>
      <c r="U3025" s="16">
        <v>7</v>
      </c>
      <c r="V3025" s="71">
        <v>1</v>
      </c>
      <c r="W3025" s="401" t="str">
        <f>IF(ISNA(MATCH($D3025,'My Squad'!$C$2:$C$16,0)),"","Yes")</f>
        <v/>
      </c>
    </row>
    <row r="3026" spans="1:23" ht="15.75" thickBot="1" x14ac:dyDescent="0.3">
      <c r="A3026" s="577">
        <v>449</v>
      </c>
      <c r="B3026" s="73">
        <v>15</v>
      </c>
      <c r="C3026" s="5" t="s">
        <v>82</v>
      </c>
      <c r="D3026" s="5" t="s">
        <v>233</v>
      </c>
      <c r="E3026" s="70" t="s">
        <v>13</v>
      </c>
      <c r="F3026" s="71">
        <v>4.9000000000000004</v>
      </c>
      <c r="G3026" s="71">
        <v>0.42499999999999999</v>
      </c>
      <c r="H3026" s="71">
        <v>0.17100000000000001</v>
      </c>
      <c r="I3026" s="71">
        <v>0.12466666666666666</v>
      </c>
      <c r="J3026" s="71">
        <v>0</v>
      </c>
      <c r="K3026" s="71">
        <v>1.2993333333333332</v>
      </c>
      <c r="L3026" s="71">
        <v>0.14733333333333334</v>
      </c>
      <c r="M3026" s="72">
        <v>2.1673333333333331</v>
      </c>
      <c r="N3026" s="23">
        <v>3.4149659863945532E-2</v>
      </c>
      <c r="O3026" s="16">
        <v>67.162333333333336</v>
      </c>
      <c r="P3026" s="15">
        <v>90</v>
      </c>
      <c r="Q3026" s="15">
        <f>IFERROR(Table37[[#This Row],[Total]]/Table37[[#This Row],[Mins]]*Table37[[#This Row],[Adj mins]],0)</f>
        <v>2.904306481311449</v>
      </c>
      <c r="R3026" s="15">
        <v>7</v>
      </c>
      <c r="S3026" s="16">
        <v>70</v>
      </c>
      <c r="T3026" s="17">
        <v>2E-3</v>
      </c>
      <c r="U3026" s="16">
        <v>26</v>
      </c>
      <c r="V3026" s="71">
        <v>2.9</v>
      </c>
      <c r="W3026" s="401" t="str">
        <f>IF(ISNA(MATCH($D3026,'My Squad'!$C$2:$C$16,0)),"","Yes")</f>
        <v/>
      </c>
    </row>
    <row r="3027" spans="1:23" ht="15.75" thickBot="1" x14ac:dyDescent="0.3">
      <c r="A3027" s="577">
        <v>596</v>
      </c>
      <c r="B3027" s="73">
        <v>15</v>
      </c>
      <c r="C3027" s="5" t="s">
        <v>82</v>
      </c>
      <c r="D3027" s="5" t="s">
        <v>1535</v>
      </c>
      <c r="E3027" s="70" t="s">
        <v>13</v>
      </c>
      <c r="F3027" s="71">
        <v>5.9</v>
      </c>
      <c r="G3027" s="71">
        <v>0</v>
      </c>
      <c r="H3027" s="71">
        <v>0</v>
      </c>
      <c r="I3027" s="71">
        <v>0</v>
      </c>
      <c r="J3027" s="71">
        <v>0</v>
      </c>
      <c r="K3027" s="71">
        <v>0</v>
      </c>
      <c r="L3027" s="71">
        <v>0</v>
      </c>
      <c r="M3027" s="72">
        <v>0</v>
      </c>
      <c r="N3027" s="23">
        <v>-0.33898305084745761</v>
      </c>
      <c r="O3027" s="16">
        <v>0</v>
      </c>
      <c r="P3027" s="15">
        <v>90</v>
      </c>
      <c r="Q3027" s="15">
        <f>IFERROR(Table37[[#This Row],[Total]]/Table37[[#This Row],[Mins]]*Table37[[#This Row],[Adj mins]],0)</f>
        <v>0</v>
      </c>
      <c r="R3027" s="15">
        <v>1.8</v>
      </c>
      <c r="S3027" s="16">
        <v>20</v>
      </c>
      <c r="T3027" s="17">
        <v>1E-3</v>
      </c>
      <c r="U3027" s="16">
        <v>10</v>
      </c>
      <c r="V3027" s="71">
        <v>1.2</v>
      </c>
      <c r="W3027" s="401" t="str">
        <f>IF(ISNA(MATCH($D3027,'My Squad'!$C$2:$C$16,0)),"","Yes")</f>
        <v/>
      </c>
    </row>
    <row r="3028" spans="1:23" ht="15.75" thickBot="1" x14ac:dyDescent="0.3">
      <c r="A3028" s="577">
        <v>620</v>
      </c>
      <c r="B3028" s="73">
        <v>15</v>
      </c>
      <c r="C3028" s="5" t="s">
        <v>82</v>
      </c>
      <c r="D3028" s="5" t="s">
        <v>1536</v>
      </c>
      <c r="E3028" s="70" t="s">
        <v>13</v>
      </c>
      <c r="F3028" s="71">
        <v>5.5</v>
      </c>
      <c r="G3028" s="71">
        <v>0.01</v>
      </c>
      <c r="H3028" s="71">
        <v>5.0000000000000001E-3</v>
      </c>
      <c r="I3028" s="71">
        <v>1.6666666666666668E-3</v>
      </c>
      <c r="J3028" s="71">
        <v>0</v>
      </c>
      <c r="K3028" s="71">
        <v>1.5333333333333332E-2</v>
      </c>
      <c r="L3028" s="71">
        <v>4.0000000000000001E-3</v>
      </c>
      <c r="M3028" s="72">
        <v>3.5999999999999997E-2</v>
      </c>
      <c r="N3028" s="23">
        <v>-0.35709090909090907</v>
      </c>
      <c r="O3028" s="16">
        <v>0.78</v>
      </c>
      <c r="P3028" s="15">
        <v>90</v>
      </c>
      <c r="Q3028" s="15">
        <f>IFERROR(Table37[[#This Row],[Total]]/Table37[[#This Row],[Mins]]*Table37[[#This Row],[Adj mins]],0)</f>
        <v>4.1538461538461533</v>
      </c>
      <c r="R3028" s="15">
        <v>0.9</v>
      </c>
      <c r="S3028" s="16">
        <v>16</v>
      </c>
      <c r="T3028" s="17">
        <v>0</v>
      </c>
      <c r="U3028" s="16">
        <v>10</v>
      </c>
      <c r="V3028" s="71">
        <v>2</v>
      </c>
      <c r="W3028" s="401" t="str">
        <f>IF(ISNA(MATCH($D3028,'My Squad'!$C$2:$C$16,0)),"","Yes")</f>
        <v/>
      </c>
    </row>
    <row r="3029" spans="1:23" ht="15.75" thickBot="1" x14ac:dyDescent="0.3">
      <c r="A3029" s="577">
        <v>428</v>
      </c>
      <c r="B3029" s="73">
        <v>15</v>
      </c>
      <c r="C3029" s="5" t="s">
        <v>82</v>
      </c>
      <c r="D3029" s="5" t="s">
        <v>1537</v>
      </c>
      <c r="E3029" s="70" t="s">
        <v>13</v>
      </c>
      <c r="F3029" s="71">
        <v>4.5</v>
      </c>
      <c r="G3029" s="71">
        <v>0</v>
      </c>
      <c r="H3029" s="71">
        <v>0</v>
      </c>
      <c r="I3029" s="71">
        <v>0</v>
      </c>
      <c r="J3029" s="71">
        <v>0</v>
      </c>
      <c r="K3029" s="71">
        <v>0</v>
      </c>
      <c r="L3029" s="71">
        <v>0</v>
      </c>
      <c r="M3029" s="72">
        <v>0</v>
      </c>
      <c r="N3029" s="23">
        <v>-0.44444444444444442</v>
      </c>
      <c r="O3029" s="16">
        <v>0</v>
      </c>
      <c r="P3029" s="15">
        <v>90</v>
      </c>
      <c r="Q3029" s="15">
        <f>IFERROR(Table37[[#This Row],[Total]]/Table37[[#This Row],[Mins]]*Table37[[#This Row],[Adj mins]],0)</f>
        <v>0</v>
      </c>
      <c r="R3029" s="15">
        <v>0</v>
      </c>
      <c r="S3029" s="16">
        <v>0</v>
      </c>
      <c r="T3029" s="17">
        <v>1E-3</v>
      </c>
      <c r="U3029" s="16">
        <v>0</v>
      </c>
      <c r="V3029" s="71">
        <v>0</v>
      </c>
      <c r="W3029" s="401" t="str">
        <f>IF(ISNA(MATCH($D3029,'My Squad'!$C$2:$C$16,0)),"","Yes")</f>
        <v/>
      </c>
    </row>
    <row r="3030" spans="1:23" ht="15.75" thickBot="1" x14ac:dyDescent="0.3">
      <c r="A3030" s="577">
        <v>446</v>
      </c>
      <c r="B3030" s="73">
        <v>15</v>
      </c>
      <c r="C3030" s="5" t="s">
        <v>82</v>
      </c>
      <c r="D3030" s="5" t="s">
        <v>1538</v>
      </c>
      <c r="E3030" s="70" t="s">
        <v>15</v>
      </c>
      <c r="F3030" s="71">
        <v>4.5</v>
      </c>
      <c r="G3030" s="71">
        <v>0</v>
      </c>
      <c r="H3030" s="71">
        <v>0</v>
      </c>
      <c r="I3030" s="71">
        <v>0</v>
      </c>
      <c r="J3030" s="71">
        <v>0</v>
      </c>
      <c r="K3030" s="71">
        <v>0</v>
      </c>
      <c r="L3030" s="71">
        <v>0</v>
      </c>
      <c r="M3030" s="72">
        <v>0</v>
      </c>
      <c r="N3030" s="23">
        <v>-0.44444444444444442</v>
      </c>
      <c r="O3030" s="16">
        <v>0</v>
      </c>
      <c r="P3030" s="15">
        <v>90</v>
      </c>
      <c r="Q3030" s="15">
        <f>IFERROR(Table37[[#This Row],[Total]]/Table37[[#This Row],[Mins]]*Table37[[#This Row],[Adj mins]],0)</f>
        <v>0</v>
      </c>
      <c r="R3030" s="15">
        <v>0</v>
      </c>
      <c r="S3030" s="16" t="s">
        <v>374</v>
      </c>
      <c r="T3030" s="17">
        <v>1.7000000000000001E-2</v>
      </c>
      <c r="U3030" s="16">
        <v>0</v>
      </c>
      <c r="V3030" s="71">
        <v>0</v>
      </c>
      <c r="W3030" s="401" t="str">
        <f>IF(ISNA(MATCH($D3030,'My Squad'!$C$2:$C$16,0)),"","Yes")</f>
        <v/>
      </c>
    </row>
    <row r="3031" spans="1:23" ht="15.75" thickBot="1" x14ac:dyDescent="0.3">
      <c r="A3031" s="577">
        <v>447</v>
      </c>
      <c r="B3031" s="73">
        <v>15</v>
      </c>
      <c r="C3031" s="5" t="s">
        <v>82</v>
      </c>
      <c r="D3031" s="5" t="s">
        <v>152</v>
      </c>
      <c r="E3031" s="70" t="s">
        <v>15</v>
      </c>
      <c r="F3031" s="71">
        <v>6.4</v>
      </c>
      <c r="G3031" s="71">
        <v>1.3293333333333333</v>
      </c>
      <c r="H3031" s="71">
        <v>8.3000000000000004E-2</v>
      </c>
      <c r="I3031" s="71">
        <v>0</v>
      </c>
      <c r="J3031" s="71">
        <v>0</v>
      </c>
      <c r="K3031" s="71">
        <v>1.635</v>
      </c>
      <c r="L3031" s="71">
        <v>0.48133333333333334</v>
      </c>
      <c r="M3031" s="72">
        <v>3.5286666666666666</v>
      </c>
      <c r="N3031" s="23">
        <v>0.23885416666666665</v>
      </c>
      <c r="O3031" s="16">
        <v>76.156000000000006</v>
      </c>
      <c r="P3031" s="15">
        <v>90</v>
      </c>
      <c r="Q3031" s="15">
        <f>IFERROR(Table37[[#This Row],[Total]]/Table37[[#This Row],[Mins]]*Table37[[#This Row],[Adj mins]],0)</f>
        <v>4.1701244813278002</v>
      </c>
      <c r="R3031" s="15">
        <v>8</v>
      </c>
      <c r="S3031" s="16">
        <v>80</v>
      </c>
      <c r="T3031" s="17">
        <v>0.17</v>
      </c>
      <c r="U3031" s="16">
        <v>59</v>
      </c>
      <c r="V3031" s="71">
        <v>6.6</v>
      </c>
      <c r="W3031" s="401" t="str">
        <f>IF(ISNA(MATCH($D3031,'My Squad'!$C$2:$C$16,0)),"","Yes")</f>
        <v/>
      </c>
    </row>
    <row r="3032" spans="1:23" ht="15.75" thickBot="1" x14ac:dyDescent="0.3">
      <c r="A3032" s="577">
        <v>430</v>
      </c>
      <c r="B3032" s="73">
        <v>15</v>
      </c>
      <c r="C3032" s="5" t="s">
        <v>82</v>
      </c>
      <c r="D3032" s="5" t="s">
        <v>661</v>
      </c>
      <c r="E3032" s="70" t="s">
        <v>15</v>
      </c>
      <c r="F3032" s="71">
        <v>4.9000000000000004</v>
      </c>
      <c r="G3032" s="71">
        <v>5.3333333333333332E-3</v>
      </c>
      <c r="H3032" s="71">
        <v>4.0000000000000001E-3</v>
      </c>
      <c r="I3032" s="71">
        <v>0</v>
      </c>
      <c r="J3032" s="71">
        <v>0</v>
      </c>
      <c r="K3032" s="71">
        <v>1.7333333333333333E-2</v>
      </c>
      <c r="L3032" s="71">
        <v>3.0000000000000001E-3</v>
      </c>
      <c r="M3032" s="72">
        <v>2.9666666666666668E-2</v>
      </c>
      <c r="N3032" s="23">
        <v>-0.40210884353741494</v>
      </c>
      <c r="O3032" s="16">
        <v>0.87</v>
      </c>
      <c r="P3032" s="15">
        <v>90</v>
      </c>
      <c r="Q3032" s="15">
        <f>IFERROR(Table37[[#This Row],[Total]]/Table37[[#This Row],[Mins]]*Table37[[#This Row],[Adj mins]],0)</f>
        <v>3.0689655172413794</v>
      </c>
      <c r="R3032" s="15">
        <v>0</v>
      </c>
      <c r="S3032" s="16" t="s">
        <v>374</v>
      </c>
      <c r="T3032" s="17">
        <v>3.0000000000000001E-3</v>
      </c>
      <c r="U3032" s="16">
        <v>0</v>
      </c>
      <c r="V3032" s="71">
        <v>0</v>
      </c>
      <c r="W3032" s="401" t="str">
        <f>IF(ISNA(MATCH($D3032,'My Squad'!$C$2:$C$16,0)),"","Yes")</f>
        <v/>
      </c>
    </row>
    <row r="3033" spans="1:23" ht="15.75" thickBot="1" x14ac:dyDescent="0.3">
      <c r="A3033" s="577">
        <v>424</v>
      </c>
      <c r="B3033" s="73">
        <v>15</v>
      </c>
      <c r="C3033" s="5" t="s">
        <v>82</v>
      </c>
      <c r="D3033" s="5" t="s">
        <v>359</v>
      </c>
      <c r="E3033" s="70" t="s">
        <v>15</v>
      </c>
      <c r="F3033" s="71">
        <v>5.6</v>
      </c>
      <c r="G3033" s="71">
        <v>0.20266666666666666</v>
      </c>
      <c r="H3033" s="71">
        <v>3.1E-2</v>
      </c>
      <c r="I3033" s="71">
        <v>0</v>
      </c>
      <c r="J3033" s="71">
        <v>0</v>
      </c>
      <c r="K3033" s="71">
        <v>0.26600000000000001</v>
      </c>
      <c r="L3033" s="71">
        <v>7.0666666666666669E-2</v>
      </c>
      <c r="M3033" s="72">
        <v>0.57033333333333336</v>
      </c>
      <c r="N3033" s="23">
        <v>-0.25529761904761905</v>
      </c>
      <c r="O3033" s="16">
        <v>13.063666666666666</v>
      </c>
      <c r="P3033" s="15">
        <v>90</v>
      </c>
      <c r="Q3033" s="15">
        <f>IFERROR(Table37[[#This Row],[Total]]/Table37[[#This Row],[Mins]]*Table37[[#This Row],[Adj mins]],0)</f>
        <v>3.9292184430098751</v>
      </c>
      <c r="R3033" s="15">
        <v>1.1000000000000001</v>
      </c>
      <c r="S3033" s="16">
        <v>16</v>
      </c>
      <c r="T3033" s="17">
        <v>3.0000000000000001E-3</v>
      </c>
      <c r="U3033" s="16">
        <v>6</v>
      </c>
      <c r="V3033" s="71">
        <v>1</v>
      </c>
      <c r="W3033" s="401" t="str">
        <f>IF(ISNA(MATCH($D3033,'My Squad'!$C$2:$C$16,0)),"","Yes")</f>
        <v/>
      </c>
    </row>
    <row r="3034" spans="1:23" ht="15.75" thickBot="1" x14ac:dyDescent="0.3">
      <c r="A3034" s="577">
        <v>14</v>
      </c>
      <c r="B3034" s="73">
        <v>15</v>
      </c>
      <c r="C3034" s="5" t="s">
        <v>602</v>
      </c>
      <c r="D3034" s="5" t="s">
        <v>250</v>
      </c>
      <c r="E3034" s="70" t="s">
        <v>16</v>
      </c>
      <c r="F3034" s="71">
        <v>4.4000000000000004</v>
      </c>
      <c r="G3034" s="71">
        <v>0</v>
      </c>
      <c r="H3034" s="71">
        <v>0</v>
      </c>
      <c r="I3034" s="71">
        <v>-0.38233333333333336</v>
      </c>
      <c r="J3034" s="71">
        <v>1.0349999999999999</v>
      </c>
      <c r="K3034" s="71">
        <v>2.0626666666666669</v>
      </c>
      <c r="L3034" s="71">
        <v>0.17799999999999999</v>
      </c>
      <c r="M3034" s="72">
        <v>2.8933333333333335</v>
      </c>
      <c r="N3034" s="23">
        <v>0.20303030303030306</v>
      </c>
      <c r="O3034" s="16">
        <v>89.771333333333331</v>
      </c>
      <c r="P3034" s="15">
        <v>90</v>
      </c>
      <c r="Q3034" s="15">
        <f>IFERROR(Table37[[#This Row],[Total]]/Table37[[#This Row],[Mins]]*Table37[[#This Row],[Adj mins]],0)</f>
        <v>2.9007032683039133</v>
      </c>
      <c r="R3034" s="15">
        <v>7</v>
      </c>
      <c r="S3034" s="16">
        <v>90</v>
      </c>
      <c r="T3034" s="17">
        <v>2.1000000000000001E-2</v>
      </c>
      <c r="U3034" s="16">
        <v>17</v>
      </c>
      <c r="V3034" s="71">
        <v>2.4</v>
      </c>
      <c r="W3034" s="401" t="str">
        <f>IF(ISNA(MATCH($D3034,'My Squad'!$C$2:$C$16,0)),"","Yes")</f>
        <v/>
      </c>
    </row>
    <row r="3035" spans="1:23" ht="15.75" thickBot="1" x14ac:dyDescent="0.3">
      <c r="A3035" s="577">
        <v>454</v>
      </c>
      <c r="B3035" s="73">
        <v>15</v>
      </c>
      <c r="C3035" s="5" t="s">
        <v>602</v>
      </c>
      <c r="D3035" s="5" t="s">
        <v>662</v>
      </c>
      <c r="E3035" s="70" t="s">
        <v>16</v>
      </c>
      <c r="F3035" s="71">
        <v>4.4000000000000004</v>
      </c>
      <c r="G3035" s="71">
        <v>0</v>
      </c>
      <c r="H3035" s="71">
        <v>0</v>
      </c>
      <c r="I3035" s="71">
        <v>0</v>
      </c>
      <c r="J3035" s="71">
        <v>0</v>
      </c>
      <c r="K3035" s="71">
        <v>0</v>
      </c>
      <c r="L3035" s="71">
        <v>0</v>
      </c>
      <c r="M3035" s="72">
        <v>0</v>
      </c>
      <c r="N3035" s="23">
        <v>-0.45454545454545453</v>
      </c>
      <c r="O3035" s="16">
        <v>0</v>
      </c>
      <c r="P3035" s="15">
        <v>90</v>
      </c>
      <c r="Q3035" s="15">
        <f>IFERROR(Table37[[#This Row],[Total]]/Table37[[#This Row],[Mins]]*Table37[[#This Row],[Adj mins]],0)</f>
        <v>0</v>
      </c>
      <c r="R3035" s="15">
        <v>0</v>
      </c>
      <c r="S3035" s="16" t="s">
        <v>374</v>
      </c>
      <c r="T3035" s="17">
        <v>1E-3</v>
      </c>
      <c r="U3035" s="16">
        <v>0</v>
      </c>
      <c r="V3035" s="71">
        <v>0</v>
      </c>
      <c r="W3035" s="401" t="str">
        <f>IF(ISNA(MATCH($D3035,'My Squad'!$C$2:$C$16,0)),"","Yes")</f>
        <v/>
      </c>
    </row>
    <row r="3036" spans="1:23" ht="15.75" thickBot="1" x14ac:dyDescent="0.3">
      <c r="A3036" s="577">
        <v>469</v>
      </c>
      <c r="B3036" s="73">
        <v>15</v>
      </c>
      <c r="C3036" s="5" t="s">
        <v>602</v>
      </c>
      <c r="D3036" s="5" t="s">
        <v>663</v>
      </c>
      <c r="E3036" s="70" t="s">
        <v>16</v>
      </c>
      <c r="F3036" s="71">
        <v>4.4000000000000004</v>
      </c>
      <c r="G3036" s="71">
        <v>0</v>
      </c>
      <c r="H3036" s="71">
        <v>0</v>
      </c>
      <c r="I3036" s="71">
        <v>6.6666666666666654E-4</v>
      </c>
      <c r="J3036" s="71">
        <v>1.6666666666666668E-3</v>
      </c>
      <c r="K3036" s="71">
        <v>4.0000000000000001E-3</v>
      </c>
      <c r="L3036" s="71">
        <v>1E-3</v>
      </c>
      <c r="M3036" s="72">
        <v>7.3333333333333332E-3</v>
      </c>
      <c r="N3036" s="23">
        <v>-0.45287878787878783</v>
      </c>
      <c r="O3036" s="16">
        <v>0.18</v>
      </c>
      <c r="P3036" s="15">
        <v>90</v>
      </c>
      <c r="Q3036" s="15">
        <f>IFERROR(Table37[[#This Row],[Total]]/Table37[[#This Row],[Mins]]*Table37[[#This Row],[Adj mins]],0)</f>
        <v>3.666666666666667</v>
      </c>
      <c r="R3036" s="15">
        <v>2</v>
      </c>
      <c r="S3036" s="16">
        <v>90</v>
      </c>
      <c r="T3036" s="17">
        <v>2E-3</v>
      </c>
      <c r="U3036" s="16">
        <v>6</v>
      </c>
      <c r="V3036" s="71">
        <v>3</v>
      </c>
      <c r="W3036" s="401" t="str">
        <f>IF(ISNA(MATCH($D3036,'My Squad'!$C$2:$C$16,0)),"","Yes")</f>
        <v/>
      </c>
    </row>
    <row r="3037" spans="1:23" ht="15.75" thickBot="1" x14ac:dyDescent="0.3">
      <c r="A3037" s="577">
        <v>466</v>
      </c>
      <c r="B3037" s="73">
        <v>15</v>
      </c>
      <c r="C3037" s="5" t="s">
        <v>602</v>
      </c>
      <c r="D3037" s="5" t="s">
        <v>664</v>
      </c>
      <c r="E3037" s="70" t="s">
        <v>16</v>
      </c>
      <c r="F3037" s="71">
        <v>4</v>
      </c>
      <c r="G3037" s="71">
        <v>0</v>
      </c>
      <c r="H3037" s="71">
        <v>0</v>
      </c>
      <c r="I3037" s="71">
        <v>0</v>
      </c>
      <c r="J3037" s="71">
        <v>3.3333333333333332E-4</v>
      </c>
      <c r="K3037" s="71">
        <v>6.6666666666666664E-4</v>
      </c>
      <c r="L3037" s="71">
        <v>0</v>
      </c>
      <c r="M3037" s="72">
        <v>1E-3</v>
      </c>
      <c r="N3037" s="23">
        <v>-0.49975000000000003</v>
      </c>
      <c r="O3037" s="16">
        <v>0.03</v>
      </c>
      <c r="P3037" s="15">
        <v>90</v>
      </c>
      <c r="Q3037" s="15">
        <f>IFERROR(Table37[[#This Row],[Total]]/Table37[[#This Row],[Mins]]*Table37[[#This Row],[Adj mins]],0)</f>
        <v>3</v>
      </c>
      <c r="R3037" s="15">
        <v>0</v>
      </c>
      <c r="S3037" s="16">
        <v>0</v>
      </c>
      <c r="T3037" s="17">
        <v>3.0000000000000001E-3</v>
      </c>
      <c r="U3037" s="16">
        <v>0</v>
      </c>
      <c r="V3037" s="71">
        <v>0</v>
      </c>
      <c r="W3037" s="401" t="str">
        <f>IF(ISNA(MATCH($D3037,'My Squad'!$C$2:$C$16,0)),"","Yes")</f>
        <v/>
      </c>
    </row>
    <row r="3038" spans="1:23" ht="15.75" thickBot="1" x14ac:dyDescent="0.3">
      <c r="A3038" s="577">
        <v>475</v>
      </c>
      <c r="B3038" s="73">
        <v>15</v>
      </c>
      <c r="C3038" s="5" t="s">
        <v>602</v>
      </c>
      <c r="D3038" s="5" t="s">
        <v>1539</v>
      </c>
      <c r="E3038" s="70" t="s">
        <v>14</v>
      </c>
      <c r="F3038" s="71">
        <v>3.9</v>
      </c>
      <c r="G3038" s="71">
        <v>2E-3</v>
      </c>
      <c r="H3038" s="71">
        <v>6.0000000000000001E-3</v>
      </c>
      <c r="I3038" s="71">
        <v>-2.1999999999999995E-2</v>
      </c>
      <c r="J3038" s="71">
        <v>0</v>
      </c>
      <c r="K3038" s="71">
        <v>8.5666666666666655E-2</v>
      </c>
      <c r="L3038" s="71">
        <v>3.0000000000000001E-3</v>
      </c>
      <c r="M3038" s="72">
        <v>7.4666666666666673E-2</v>
      </c>
      <c r="N3038" s="23">
        <v>-0.49367521367521366</v>
      </c>
      <c r="O3038" s="16">
        <v>4.38</v>
      </c>
      <c r="P3038" s="15">
        <v>90</v>
      </c>
      <c r="Q3038" s="15">
        <f>IFERROR(Table37[[#This Row],[Total]]/Table37[[#This Row],[Mins]]*Table37[[#This Row],[Adj mins]],0)</f>
        <v>1.5342465753424661</v>
      </c>
      <c r="R3038" s="15">
        <v>2.2999999999999998</v>
      </c>
      <c r="S3038" s="16">
        <v>42</v>
      </c>
      <c r="T3038" s="17">
        <v>4.0999999999999995E-2</v>
      </c>
      <c r="U3038" s="16">
        <v>5</v>
      </c>
      <c r="V3038" s="71">
        <v>1</v>
      </c>
      <c r="W3038" s="401" t="str">
        <f>IF(ISNA(MATCH($D3038,'My Squad'!$C$2:$C$16,0)),"","Yes")</f>
        <v/>
      </c>
    </row>
    <row r="3039" spans="1:23" ht="15.75" thickBot="1" x14ac:dyDescent="0.3">
      <c r="A3039" s="577">
        <v>467</v>
      </c>
      <c r="B3039" s="73">
        <v>15</v>
      </c>
      <c r="C3039" s="5" t="s">
        <v>602</v>
      </c>
      <c r="D3039" s="5" t="s">
        <v>665</v>
      </c>
      <c r="E3039" s="70" t="s">
        <v>14</v>
      </c>
      <c r="F3039" s="71">
        <v>4.3</v>
      </c>
      <c r="G3039" s="71">
        <v>2E-3</v>
      </c>
      <c r="H3039" s="71">
        <v>2E-3</v>
      </c>
      <c r="I3039" s="71">
        <v>-2.666666666666667E-3</v>
      </c>
      <c r="J3039" s="71">
        <v>0</v>
      </c>
      <c r="K3039" s="71">
        <v>1.1333333333333334E-2</v>
      </c>
      <c r="L3039" s="71">
        <v>1E-3</v>
      </c>
      <c r="M3039" s="72">
        <v>1.3666666666666667E-2</v>
      </c>
      <c r="N3039" s="23">
        <v>-0.46193798449612405</v>
      </c>
      <c r="O3039" s="16">
        <v>0.54</v>
      </c>
      <c r="P3039" s="15">
        <v>90</v>
      </c>
      <c r="Q3039" s="15">
        <f>IFERROR(Table37[[#This Row],[Total]]/Table37[[#This Row],[Mins]]*Table37[[#This Row],[Adj mins]],0)</f>
        <v>2.2777777777777777</v>
      </c>
      <c r="R3039" s="15">
        <v>2.5</v>
      </c>
      <c r="S3039" s="16">
        <v>75</v>
      </c>
      <c r="T3039" s="17">
        <v>1E-3</v>
      </c>
      <c r="U3039" s="16">
        <v>6</v>
      </c>
      <c r="V3039" s="71">
        <v>2</v>
      </c>
      <c r="W3039" s="401" t="str">
        <f>IF(ISNA(MATCH($D3039,'My Squad'!$C$2:$C$16,0)),"","Yes")</f>
        <v/>
      </c>
    </row>
    <row r="3040" spans="1:23" ht="15.75" thickBot="1" x14ac:dyDescent="0.3">
      <c r="A3040" s="577">
        <v>474</v>
      </c>
      <c r="B3040" s="73">
        <v>15</v>
      </c>
      <c r="C3040" s="5" t="s">
        <v>602</v>
      </c>
      <c r="D3040" s="5" t="s">
        <v>1540</v>
      </c>
      <c r="E3040" s="70" t="s">
        <v>14</v>
      </c>
      <c r="F3040" s="71">
        <v>4.5</v>
      </c>
      <c r="G3040" s="71">
        <v>0.14000000000000001</v>
      </c>
      <c r="H3040" s="71">
        <v>0.38200000000000001</v>
      </c>
      <c r="I3040" s="71">
        <v>-0.34800000000000003</v>
      </c>
      <c r="J3040" s="71">
        <v>0</v>
      </c>
      <c r="K3040" s="71">
        <v>1.5923333333333334</v>
      </c>
      <c r="L3040" s="71">
        <v>0.16500000000000001</v>
      </c>
      <c r="M3040" s="72">
        <v>1.9313333333333333</v>
      </c>
      <c r="N3040" s="23">
        <v>-1.5259259259259257E-2</v>
      </c>
      <c r="O3040" s="16">
        <v>84.092666666666673</v>
      </c>
      <c r="P3040" s="15">
        <v>90</v>
      </c>
      <c r="Q3040" s="15">
        <f>IFERROR(Table37[[#This Row],[Total]]/Table37[[#This Row],[Mins]]*Table37[[#This Row],[Adj mins]],0)</f>
        <v>2.0670054463726522</v>
      </c>
      <c r="R3040" s="15">
        <v>6.9</v>
      </c>
      <c r="S3040" s="16">
        <v>78</v>
      </c>
      <c r="T3040" s="17">
        <v>2E-3</v>
      </c>
      <c r="U3040" s="16">
        <v>19</v>
      </c>
      <c r="V3040" s="71">
        <v>2.4</v>
      </c>
      <c r="W3040" s="401" t="str">
        <f>IF(ISNA(MATCH($D3040,'My Squad'!$C$2:$C$16,0)),"","Yes")</f>
        <v/>
      </c>
    </row>
    <row r="3041" spans="1:23" ht="15.75" thickBot="1" x14ac:dyDescent="0.3">
      <c r="A3041" s="577">
        <v>476</v>
      </c>
      <c r="B3041" s="73">
        <v>15</v>
      </c>
      <c r="C3041" s="5" t="s">
        <v>602</v>
      </c>
      <c r="D3041" s="5" t="s">
        <v>666</v>
      </c>
      <c r="E3041" s="70" t="s">
        <v>14</v>
      </c>
      <c r="F3041" s="71">
        <v>4.4000000000000004</v>
      </c>
      <c r="G3041" s="71">
        <v>0.152</v>
      </c>
      <c r="H3041" s="71">
        <v>0.17499999999999999</v>
      </c>
      <c r="I3041" s="71">
        <v>-0.35966666666666669</v>
      </c>
      <c r="J3041" s="71">
        <v>0</v>
      </c>
      <c r="K3041" s="71">
        <v>1.6943333333333332</v>
      </c>
      <c r="L3041" s="71">
        <v>9.0999999999999998E-2</v>
      </c>
      <c r="M3041" s="72">
        <v>1.7526666666666666</v>
      </c>
      <c r="N3041" s="23">
        <v>-5.6212121212121227E-2</v>
      </c>
      <c r="O3041" s="16">
        <v>83.918999999999997</v>
      </c>
      <c r="P3041" s="15">
        <v>90</v>
      </c>
      <c r="Q3041" s="15">
        <f>IFERROR(Table37[[#This Row],[Total]]/Table37[[#This Row],[Mins]]*Table37[[#This Row],[Adj mins]],0)</f>
        <v>1.8796696814785685</v>
      </c>
      <c r="R3041" s="15">
        <v>6.9</v>
      </c>
      <c r="S3041" s="16">
        <v>89</v>
      </c>
      <c r="T3041" s="17">
        <v>3.0000000000000001E-3</v>
      </c>
      <c r="U3041" s="16">
        <v>12</v>
      </c>
      <c r="V3041" s="71">
        <v>1.7</v>
      </c>
      <c r="W3041" s="401" t="str">
        <f>IF(ISNA(MATCH($D3041,'My Squad'!$C$2:$C$16,0)),"","Yes")</f>
        <v/>
      </c>
    </row>
    <row r="3042" spans="1:23" ht="15.75" thickBot="1" x14ac:dyDescent="0.3">
      <c r="A3042" s="577">
        <v>455</v>
      </c>
      <c r="B3042" s="73">
        <v>15</v>
      </c>
      <c r="C3042" s="5" t="s">
        <v>602</v>
      </c>
      <c r="D3042" s="5" t="s">
        <v>667</v>
      </c>
      <c r="E3042" s="70" t="s">
        <v>14</v>
      </c>
      <c r="F3042" s="71">
        <v>4</v>
      </c>
      <c r="G3042" s="71">
        <v>9.1999999999999998E-2</v>
      </c>
      <c r="H3042" s="71">
        <v>0.14000000000000001</v>
      </c>
      <c r="I3042" s="71">
        <v>-0.37899999999999995</v>
      </c>
      <c r="J3042" s="71">
        <v>0</v>
      </c>
      <c r="K3042" s="71">
        <v>1.6376666666666666</v>
      </c>
      <c r="L3042" s="71">
        <v>0.121</v>
      </c>
      <c r="M3042" s="72">
        <v>1.6116666666666666</v>
      </c>
      <c r="N3042" s="23">
        <v>-9.7083333333333355E-2</v>
      </c>
      <c r="O3042" s="16">
        <v>87.975999999999999</v>
      </c>
      <c r="P3042" s="15">
        <v>90</v>
      </c>
      <c r="Q3042" s="15">
        <f>IFERROR(Table37[[#This Row],[Total]]/Table37[[#This Row],[Mins]]*Table37[[#This Row],[Adj mins]],0)</f>
        <v>1.6487451123033554</v>
      </c>
      <c r="R3042" s="15">
        <v>8.9</v>
      </c>
      <c r="S3042" s="16">
        <v>89</v>
      </c>
      <c r="T3042" s="17">
        <v>3.2000000000000001E-2</v>
      </c>
      <c r="U3042" s="16">
        <v>11</v>
      </c>
      <c r="V3042" s="71">
        <v>1.2</v>
      </c>
      <c r="W3042" s="401" t="str">
        <f>IF(ISNA(MATCH($D3042,'My Squad'!$C$2:$C$16,0)),"","Yes")</f>
        <v/>
      </c>
    </row>
    <row r="3043" spans="1:23" ht="15.75" thickBot="1" x14ac:dyDescent="0.3">
      <c r="A3043" s="577">
        <v>456</v>
      </c>
      <c r="B3043" s="73">
        <v>15</v>
      </c>
      <c r="C3043" s="5" t="s">
        <v>602</v>
      </c>
      <c r="D3043" s="5" t="s">
        <v>668</v>
      </c>
      <c r="E3043" s="70" t="s">
        <v>14</v>
      </c>
      <c r="F3043" s="71">
        <v>3.9</v>
      </c>
      <c r="G3043" s="71">
        <v>2E-3</v>
      </c>
      <c r="H3043" s="71">
        <v>0</v>
      </c>
      <c r="I3043" s="71">
        <v>1.3333333333333333E-3</v>
      </c>
      <c r="J3043" s="71">
        <v>0</v>
      </c>
      <c r="K3043" s="71">
        <v>3.3333333333333335E-3</v>
      </c>
      <c r="L3043" s="71">
        <v>0</v>
      </c>
      <c r="M3043" s="72">
        <v>6.6666666666666671E-3</v>
      </c>
      <c r="N3043" s="23">
        <v>-0.51111111111111118</v>
      </c>
      <c r="O3043" s="16">
        <v>0.15</v>
      </c>
      <c r="P3043" s="15">
        <v>90</v>
      </c>
      <c r="Q3043" s="15">
        <f>IFERROR(Table37[[#This Row],[Total]]/Table37[[#This Row],[Mins]]*Table37[[#This Row],[Adj mins]],0)</f>
        <v>4</v>
      </c>
      <c r="R3043" s="15">
        <v>0</v>
      </c>
      <c r="S3043" s="16" t="s">
        <v>374</v>
      </c>
      <c r="T3043" s="17">
        <v>5.0000000000000001E-3</v>
      </c>
      <c r="U3043" s="16">
        <v>0</v>
      </c>
      <c r="V3043" s="71">
        <v>0</v>
      </c>
      <c r="W3043" s="401" t="str">
        <f>IF(ISNA(MATCH($D3043,'My Squad'!$C$2:$C$16,0)),"","Yes")</f>
        <v/>
      </c>
    </row>
    <row r="3044" spans="1:23" ht="15.75" thickBot="1" x14ac:dyDescent="0.3">
      <c r="A3044" s="577">
        <v>457</v>
      </c>
      <c r="B3044" s="73">
        <v>15</v>
      </c>
      <c r="C3044" s="5" t="s">
        <v>602</v>
      </c>
      <c r="D3044" s="5" t="s">
        <v>669</v>
      </c>
      <c r="E3044" s="70" t="s">
        <v>14</v>
      </c>
      <c r="F3044" s="71">
        <v>4</v>
      </c>
      <c r="G3044" s="71">
        <v>2E-3</v>
      </c>
      <c r="H3044" s="71">
        <v>4.0000000000000001E-3</v>
      </c>
      <c r="I3044" s="71">
        <v>-2.9666666666666671E-2</v>
      </c>
      <c r="J3044" s="71">
        <v>0</v>
      </c>
      <c r="K3044" s="71">
        <v>6.3E-2</v>
      </c>
      <c r="L3044" s="71">
        <v>3.3333333333333332E-4</v>
      </c>
      <c r="M3044" s="72">
        <v>3.966666666666667E-2</v>
      </c>
      <c r="N3044" s="23">
        <v>-0.49008333333333332</v>
      </c>
      <c r="O3044" s="16">
        <v>3.1236666666666668</v>
      </c>
      <c r="P3044" s="15">
        <v>90</v>
      </c>
      <c r="Q3044" s="15">
        <f>IFERROR(Table37[[#This Row],[Total]]/Table37[[#This Row],[Mins]]*Table37[[#This Row],[Adj mins]],0)</f>
        <v>1.1428876320563441</v>
      </c>
      <c r="R3044" s="15">
        <v>0.2</v>
      </c>
      <c r="S3044" s="16">
        <v>14</v>
      </c>
      <c r="T3044" s="17">
        <v>2E-3</v>
      </c>
      <c r="U3044" s="16">
        <v>1</v>
      </c>
      <c r="V3044" s="71">
        <v>1</v>
      </c>
      <c r="W3044" s="401" t="str">
        <f>IF(ISNA(MATCH($D3044,'My Squad'!$C$2:$C$16,0)),"","Yes")</f>
        <v/>
      </c>
    </row>
    <row r="3045" spans="1:23" ht="15.75" thickBot="1" x14ac:dyDescent="0.3">
      <c r="A3045" s="577">
        <v>460</v>
      </c>
      <c r="B3045" s="73">
        <v>15</v>
      </c>
      <c r="C3045" s="5" t="s">
        <v>602</v>
      </c>
      <c r="D3045" s="5" t="s">
        <v>670</v>
      </c>
      <c r="E3045" s="70" t="s">
        <v>14</v>
      </c>
      <c r="F3045" s="71">
        <v>3.9</v>
      </c>
      <c r="G3045" s="71">
        <v>4.0000000000000001E-3</v>
      </c>
      <c r="H3045" s="71">
        <v>0</v>
      </c>
      <c r="I3045" s="71">
        <v>-2.6666666666666661E-3</v>
      </c>
      <c r="J3045" s="71">
        <v>0</v>
      </c>
      <c r="K3045" s="71">
        <v>2.7E-2</v>
      </c>
      <c r="L3045" s="71">
        <v>2E-3</v>
      </c>
      <c r="M3045" s="72">
        <v>3.0333333333333334E-2</v>
      </c>
      <c r="N3045" s="23">
        <v>-0.505042735042735</v>
      </c>
      <c r="O3045" s="16">
        <v>1.29</v>
      </c>
      <c r="P3045" s="15">
        <v>90</v>
      </c>
      <c r="Q3045" s="15">
        <f>IFERROR(Table37[[#This Row],[Total]]/Table37[[#This Row],[Mins]]*Table37[[#This Row],[Adj mins]],0)</f>
        <v>2.1162790697674416</v>
      </c>
      <c r="R3045" s="15">
        <v>0</v>
      </c>
      <c r="S3045" s="16" t="s">
        <v>374</v>
      </c>
      <c r="T3045" s="17">
        <v>3.0000000000000001E-3</v>
      </c>
      <c r="U3045" s="16">
        <v>0</v>
      </c>
      <c r="V3045" s="71">
        <v>0</v>
      </c>
      <c r="W3045" s="401" t="str">
        <f>IF(ISNA(MATCH($D3045,'My Squad'!$C$2:$C$16,0)),"","Yes")</f>
        <v/>
      </c>
    </row>
    <row r="3046" spans="1:23" ht="15.75" thickBot="1" x14ac:dyDescent="0.3">
      <c r="A3046" s="577">
        <v>461</v>
      </c>
      <c r="B3046" s="73">
        <v>15</v>
      </c>
      <c r="C3046" s="5" t="s">
        <v>602</v>
      </c>
      <c r="D3046" s="5" t="s">
        <v>671</v>
      </c>
      <c r="E3046" s="70" t="s">
        <v>14</v>
      </c>
      <c r="F3046" s="71">
        <v>4.0999999999999996</v>
      </c>
      <c r="G3046" s="71">
        <v>0.34200000000000003</v>
      </c>
      <c r="H3046" s="71">
        <v>0.113</v>
      </c>
      <c r="I3046" s="71">
        <v>-0.32600000000000001</v>
      </c>
      <c r="J3046" s="71">
        <v>0</v>
      </c>
      <c r="K3046" s="71">
        <v>1.4576666666666667</v>
      </c>
      <c r="L3046" s="71">
        <v>0.14299999999999999</v>
      </c>
      <c r="M3046" s="72">
        <v>1.7296666666666667</v>
      </c>
      <c r="N3046" s="23">
        <v>-6.5934959349593494E-2</v>
      </c>
      <c r="O3046" s="16">
        <v>80.720333333333329</v>
      </c>
      <c r="P3046" s="15">
        <v>90</v>
      </c>
      <c r="Q3046" s="15">
        <f>IFERROR(Table37[[#This Row],[Total]]/Table37[[#This Row],[Mins]]*Table37[[#This Row],[Adj mins]],0)</f>
        <v>1.9285103711993263</v>
      </c>
      <c r="R3046" s="15">
        <v>7.6</v>
      </c>
      <c r="S3046" s="16">
        <v>76</v>
      </c>
      <c r="T3046" s="17">
        <v>0.10300000000000001</v>
      </c>
      <c r="U3046" s="16">
        <v>16</v>
      </c>
      <c r="V3046" s="71">
        <v>1.8</v>
      </c>
      <c r="W3046" s="401" t="str">
        <f>IF(ISNA(MATCH($D3046,'My Squad'!$C$2:$C$16,0)),"","Yes")</f>
        <v/>
      </c>
    </row>
    <row r="3047" spans="1:23" ht="15.75" thickBot="1" x14ac:dyDescent="0.3">
      <c r="A3047" s="577">
        <v>464</v>
      </c>
      <c r="B3047" s="73">
        <v>15</v>
      </c>
      <c r="C3047" s="5" t="s">
        <v>602</v>
      </c>
      <c r="D3047" s="5" t="s">
        <v>672</v>
      </c>
      <c r="E3047" s="70" t="s">
        <v>14</v>
      </c>
      <c r="F3047" s="71">
        <v>4</v>
      </c>
      <c r="G3047" s="71">
        <v>0</v>
      </c>
      <c r="H3047" s="71">
        <v>1E-3</v>
      </c>
      <c r="I3047" s="71">
        <v>-1.6666666666666668E-3</v>
      </c>
      <c r="J3047" s="71">
        <v>0</v>
      </c>
      <c r="K3047" s="71">
        <v>8.0000000000000002E-3</v>
      </c>
      <c r="L3047" s="71">
        <v>0</v>
      </c>
      <c r="M3047" s="72">
        <v>7.3333333333333332E-3</v>
      </c>
      <c r="N3047" s="23">
        <v>-0.49816666666666665</v>
      </c>
      <c r="O3047" s="16">
        <v>0.39</v>
      </c>
      <c r="P3047" s="15">
        <v>90</v>
      </c>
      <c r="Q3047" s="15">
        <f>IFERROR(Table37[[#This Row],[Total]]/Table37[[#This Row],[Mins]]*Table37[[#This Row],[Adj mins]],0)</f>
        <v>1.6923076923076923</v>
      </c>
      <c r="R3047" s="15">
        <v>0</v>
      </c>
      <c r="S3047" s="16" t="s">
        <v>374</v>
      </c>
      <c r="T3047" s="17">
        <v>1E-3</v>
      </c>
      <c r="U3047" s="16">
        <v>0</v>
      </c>
      <c r="V3047" s="71">
        <v>0</v>
      </c>
      <c r="W3047" s="401" t="str">
        <f>IF(ISNA(MATCH($D3047,'My Squad'!$C$2:$C$16,0)),"","Yes")</f>
        <v/>
      </c>
    </row>
    <row r="3048" spans="1:23" ht="15.75" thickBot="1" x14ac:dyDescent="0.3">
      <c r="A3048" s="577">
        <v>472</v>
      </c>
      <c r="B3048" s="73">
        <v>15</v>
      </c>
      <c r="C3048" s="5" t="s">
        <v>602</v>
      </c>
      <c r="D3048" s="5" t="s">
        <v>673</v>
      </c>
      <c r="E3048" s="70" t="s">
        <v>14</v>
      </c>
      <c r="F3048" s="71">
        <v>4</v>
      </c>
      <c r="G3048" s="71">
        <v>0.01</v>
      </c>
      <c r="H3048" s="71">
        <v>1.0999999999999999E-2</v>
      </c>
      <c r="I3048" s="71">
        <v>-4.4999999999999998E-2</v>
      </c>
      <c r="J3048" s="71">
        <v>0</v>
      </c>
      <c r="K3048" s="71">
        <v>0.20833333333333331</v>
      </c>
      <c r="L3048" s="71">
        <v>1.2E-2</v>
      </c>
      <c r="M3048" s="72">
        <v>0.19633333333333333</v>
      </c>
      <c r="N3048" s="23">
        <v>-0.45091666666666669</v>
      </c>
      <c r="O3048" s="16">
        <v>10.897</v>
      </c>
      <c r="P3048" s="15">
        <v>90</v>
      </c>
      <c r="Q3048" s="15">
        <f>IFERROR(Table37[[#This Row],[Total]]/Table37[[#This Row],[Mins]]*Table37[[#This Row],[Adj mins]],0)</f>
        <v>1.6215472148297696</v>
      </c>
      <c r="R3048" s="15">
        <v>4.9000000000000004</v>
      </c>
      <c r="S3048" s="16">
        <v>88</v>
      </c>
      <c r="T3048" s="17">
        <v>6.0000000000000001E-3</v>
      </c>
      <c r="U3048" s="16">
        <v>4</v>
      </c>
      <c r="V3048" s="71">
        <v>0.8</v>
      </c>
      <c r="W3048" s="401" t="str">
        <f>IF(ISNA(MATCH($D3048,'My Squad'!$C$2:$C$16,0)),"","Yes")</f>
        <v/>
      </c>
    </row>
    <row r="3049" spans="1:23" ht="15.75" thickBot="1" x14ac:dyDescent="0.3">
      <c r="A3049" s="577">
        <v>477</v>
      </c>
      <c r="B3049" s="73">
        <v>15</v>
      </c>
      <c r="C3049" s="5" t="s">
        <v>602</v>
      </c>
      <c r="D3049" s="5" t="s">
        <v>674</v>
      </c>
      <c r="E3049" s="70" t="s">
        <v>14</v>
      </c>
      <c r="F3049" s="71">
        <v>4</v>
      </c>
      <c r="G3049" s="71">
        <v>0</v>
      </c>
      <c r="H3049" s="71">
        <v>0</v>
      </c>
      <c r="I3049" s="71">
        <v>-1.0000000000000002E-3</v>
      </c>
      <c r="J3049" s="71">
        <v>0</v>
      </c>
      <c r="K3049" s="71">
        <v>5.0000000000000001E-3</v>
      </c>
      <c r="L3049" s="71">
        <v>3.3333333333333332E-4</v>
      </c>
      <c r="M3049" s="72">
        <v>4.3333333333333331E-3</v>
      </c>
      <c r="N3049" s="23">
        <v>-0.49891666666666667</v>
      </c>
      <c r="O3049" s="16">
        <v>0.27866666666666667</v>
      </c>
      <c r="P3049" s="15">
        <v>90</v>
      </c>
      <c r="Q3049" s="15">
        <f>IFERROR(Table37[[#This Row],[Total]]/Table37[[#This Row],[Mins]]*Table37[[#This Row],[Adj mins]],0)</f>
        <v>1.3995215311004785</v>
      </c>
      <c r="R3049" s="15">
        <v>0</v>
      </c>
      <c r="S3049" s="16">
        <v>0</v>
      </c>
      <c r="T3049" s="17">
        <v>1.4999999999999999E-2</v>
      </c>
      <c r="U3049" s="16">
        <v>0</v>
      </c>
      <c r="V3049" s="71">
        <v>0</v>
      </c>
      <c r="W3049" s="401" t="str">
        <f>IF(ISNA(MATCH($D3049,'My Squad'!$C$2:$C$16,0)),"","Yes")</f>
        <v/>
      </c>
    </row>
    <row r="3050" spans="1:23" ht="15.75" thickBot="1" x14ac:dyDescent="0.3">
      <c r="A3050" s="577">
        <v>188</v>
      </c>
      <c r="B3050" s="73">
        <v>15</v>
      </c>
      <c r="C3050" s="5" t="s">
        <v>602</v>
      </c>
      <c r="D3050" s="5" t="s">
        <v>322</v>
      </c>
      <c r="E3050" s="70" t="s">
        <v>13</v>
      </c>
      <c r="F3050" s="71">
        <v>4.5</v>
      </c>
      <c r="G3050" s="71">
        <v>0.06</v>
      </c>
      <c r="H3050" s="71">
        <v>0.06</v>
      </c>
      <c r="I3050" s="71">
        <v>2.7333333333333334E-2</v>
      </c>
      <c r="J3050" s="71">
        <v>0</v>
      </c>
      <c r="K3050" s="71">
        <v>0.37166666666666665</v>
      </c>
      <c r="L3050" s="71">
        <v>1.5666666666666666E-2</v>
      </c>
      <c r="M3050" s="72">
        <v>0.53466666666666662</v>
      </c>
      <c r="N3050" s="23">
        <v>-0.32562962962962966</v>
      </c>
      <c r="O3050" s="16">
        <v>18.908999999999999</v>
      </c>
      <c r="P3050" s="15">
        <v>90</v>
      </c>
      <c r="Q3050" s="15">
        <f>IFERROR(Table37[[#This Row],[Total]]/Table37[[#This Row],[Mins]]*Table37[[#This Row],[Adj mins]],0)</f>
        <v>2.5448199270188798</v>
      </c>
      <c r="R3050" s="15">
        <v>1.6</v>
      </c>
      <c r="S3050" s="16">
        <v>47</v>
      </c>
      <c r="T3050" s="17">
        <v>4.0000000000000001E-3</v>
      </c>
      <c r="U3050" s="16">
        <v>4</v>
      </c>
      <c r="V3050" s="71">
        <v>1.3</v>
      </c>
      <c r="W3050" s="401" t="str">
        <f>IF(ISNA(MATCH($D3050,'My Squad'!$C$2:$C$16,0)),"","Yes")</f>
        <v/>
      </c>
    </row>
    <row r="3051" spans="1:23" ht="15.75" thickBot="1" x14ac:dyDescent="0.3">
      <c r="A3051" s="577">
        <v>452</v>
      </c>
      <c r="B3051" s="73">
        <v>15</v>
      </c>
      <c r="C3051" s="5" t="s">
        <v>602</v>
      </c>
      <c r="D3051" s="5" t="s">
        <v>675</v>
      </c>
      <c r="E3051" s="70" t="s">
        <v>13</v>
      </c>
      <c r="F3051" s="71">
        <v>4.9000000000000004</v>
      </c>
      <c r="G3051" s="71">
        <v>0.53500000000000003</v>
      </c>
      <c r="H3051" s="71">
        <v>0.16800000000000001</v>
      </c>
      <c r="I3051" s="71">
        <v>9.3666666666666662E-2</v>
      </c>
      <c r="J3051" s="71">
        <v>0</v>
      </c>
      <c r="K3051" s="71">
        <v>1.4876666666666667</v>
      </c>
      <c r="L3051" s="71">
        <v>0.13833333333333334</v>
      </c>
      <c r="M3051" s="72">
        <v>2.4226666666666667</v>
      </c>
      <c r="N3051" s="23">
        <v>8.6258503401360556E-2</v>
      </c>
      <c r="O3051" s="16">
        <v>71.36066666666666</v>
      </c>
      <c r="P3051" s="15">
        <v>90</v>
      </c>
      <c r="Q3051" s="15">
        <f>IFERROR(Table37[[#This Row],[Total]]/Table37[[#This Row],[Mins]]*Table37[[#This Row],[Adj mins]],0)</f>
        <v>3.0554647284685315</v>
      </c>
      <c r="R3051" s="15">
        <v>5.4</v>
      </c>
      <c r="S3051" s="16">
        <v>60</v>
      </c>
      <c r="T3051" s="17">
        <v>1E-3</v>
      </c>
      <c r="U3051" s="16">
        <v>20</v>
      </c>
      <c r="V3051" s="71">
        <v>2.5</v>
      </c>
      <c r="W3051" s="401" t="str">
        <f>IF(ISNA(MATCH($D3051,'My Squad'!$C$2:$C$16,0)),"","Yes")</f>
        <v/>
      </c>
    </row>
    <row r="3052" spans="1:23" ht="15.75" thickBot="1" x14ac:dyDescent="0.3">
      <c r="A3052" s="577">
        <v>459</v>
      </c>
      <c r="B3052" s="73">
        <v>15</v>
      </c>
      <c r="C3052" s="5" t="s">
        <v>602</v>
      </c>
      <c r="D3052" s="5" t="s">
        <v>676</v>
      </c>
      <c r="E3052" s="70" t="s">
        <v>13</v>
      </c>
      <c r="F3052" s="71">
        <v>4.9000000000000004</v>
      </c>
      <c r="G3052" s="71">
        <v>0.21833333333333332</v>
      </c>
      <c r="H3052" s="71">
        <v>0.14899999999999999</v>
      </c>
      <c r="I3052" s="71">
        <v>5.3333333333333337E-2</v>
      </c>
      <c r="J3052" s="71">
        <v>0</v>
      </c>
      <c r="K3052" s="71">
        <v>0.96566666666666667</v>
      </c>
      <c r="L3052" s="71">
        <v>6.6333333333333327E-2</v>
      </c>
      <c r="M3052" s="72">
        <v>1.4526666666666668</v>
      </c>
      <c r="N3052" s="23">
        <v>-0.11170068027210882</v>
      </c>
      <c r="O3052" s="16">
        <v>46.740666666666669</v>
      </c>
      <c r="P3052" s="15">
        <v>90</v>
      </c>
      <c r="Q3052" s="15">
        <f>IFERROR(Table37[[#This Row],[Total]]/Table37[[#This Row],[Mins]]*Table37[[#This Row],[Adj mins]],0)</f>
        <v>2.7971359701045486</v>
      </c>
      <c r="R3052" s="15">
        <v>0.7</v>
      </c>
      <c r="S3052" s="16">
        <v>33</v>
      </c>
      <c r="T3052" s="17">
        <v>0</v>
      </c>
      <c r="U3052" s="16">
        <v>1</v>
      </c>
      <c r="V3052" s="71">
        <v>0.5</v>
      </c>
      <c r="W3052" s="401" t="str">
        <f>IF(ISNA(MATCH($D3052,'My Squad'!$C$2:$C$16,0)),"","Yes")</f>
        <v/>
      </c>
    </row>
    <row r="3053" spans="1:23" ht="15.75" thickBot="1" x14ac:dyDescent="0.3">
      <c r="A3053" s="577">
        <v>462</v>
      </c>
      <c r="B3053" s="73">
        <v>15</v>
      </c>
      <c r="C3053" s="5" t="s">
        <v>602</v>
      </c>
      <c r="D3053" s="5" t="s">
        <v>677</v>
      </c>
      <c r="E3053" s="70" t="s">
        <v>13</v>
      </c>
      <c r="F3053" s="71">
        <v>5</v>
      </c>
      <c r="G3053" s="71">
        <v>8.3333333333333332E-3</v>
      </c>
      <c r="H3053" s="71">
        <v>8.9999999999999993E-3</v>
      </c>
      <c r="I3053" s="71">
        <v>3.3333333333333335E-3</v>
      </c>
      <c r="J3053" s="71">
        <v>0</v>
      </c>
      <c r="K3053" s="71">
        <v>5.1333333333333335E-2</v>
      </c>
      <c r="L3053" s="71">
        <v>1.3333333333333333E-3</v>
      </c>
      <c r="M3053" s="72">
        <v>7.3333333333333334E-2</v>
      </c>
      <c r="N3053" s="23">
        <v>-0.38533333333333336</v>
      </c>
      <c r="O3053" s="16">
        <v>2.31</v>
      </c>
      <c r="P3053" s="15">
        <v>90</v>
      </c>
      <c r="Q3053" s="15">
        <f>IFERROR(Table37[[#This Row],[Total]]/Table37[[#This Row],[Mins]]*Table37[[#This Row],[Adj mins]],0)</f>
        <v>2.8571428571428568</v>
      </c>
      <c r="R3053" s="15">
        <v>0.2</v>
      </c>
      <c r="S3053" s="16">
        <v>9</v>
      </c>
      <c r="T3053" s="17">
        <v>0</v>
      </c>
      <c r="U3053" s="16">
        <v>2</v>
      </c>
      <c r="V3053" s="71">
        <v>1</v>
      </c>
      <c r="W3053" s="401" t="str">
        <f>IF(ISNA(MATCH($D3053,'My Squad'!$C$2:$C$16,0)),"","Yes")</f>
        <v/>
      </c>
    </row>
    <row r="3054" spans="1:23" ht="15.75" thickBot="1" x14ac:dyDescent="0.3">
      <c r="A3054" s="577">
        <v>471</v>
      </c>
      <c r="B3054" s="73">
        <v>15</v>
      </c>
      <c r="C3054" s="5" t="s">
        <v>602</v>
      </c>
      <c r="D3054" s="5" t="s">
        <v>1541</v>
      </c>
      <c r="E3054" s="70" t="s">
        <v>13</v>
      </c>
      <c r="F3054" s="71">
        <v>5</v>
      </c>
      <c r="G3054" s="71">
        <v>0.20166666666666666</v>
      </c>
      <c r="H3054" s="71">
        <v>0.15</v>
      </c>
      <c r="I3054" s="71">
        <v>4.766666666666667E-2</v>
      </c>
      <c r="J3054" s="71">
        <v>0</v>
      </c>
      <c r="K3054" s="71">
        <v>0.79233333333333333</v>
      </c>
      <c r="L3054" s="71">
        <v>5.1666666666666666E-2</v>
      </c>
      <c r="M3054" s="72">
        <v>1.2433333333333334</v>
      </c>
      <c r="N3054" s="23">
        <v>-0.15133333333333332</v>
      </c>
      <c r="O3054" s="16">
        <v>39.648000000000003</v>
      </c>
      <c r="P3054" s="15">
        <v>90</v>
      </c>
      <c r="Q3054" s="15">
        <f>IFERROR(Table37[[#This Row],[Total]]/Table37[[#This Row],[Mins]]*Table37[[#This Row],[Adj mins]],0)</f>
        <v>2.8223365617433416</v>
      </c>
      <c r="R3054" s="15">
        <v>2.7</v>
      </c>
      <c r="S3054" s="16">
        <v>60</v>
      </c>
      <c r="T3054" s="17">
        <v>0</v>
      </c>
      <c r="U3054" s="16">
        <v>6</v>
      </c>
      <c r="V3054" s="71">
        <v>1.5</v>
      </c>
      <c r="W3054" s="401" t="str">
        <f>IF(ISNA(MATCH($D3054,'My Squad'!$C$2:$C$16,0)),"","Yes")</f>
        <v/>
      </c>
    </row>
    <row r="3055" spans="1:23" ht="15.75" thickBot="1" x14ac:dyDescent="0.3">
      <c r="A3055" s="577">
        <v>463</v>
      </c>
      <c r="B3055" s="73">
        <v>15</v>
      </c>
      <c r="C3055" s="5" t="s">
        <v>602</v>
      </c>
      <c r="D3055" s="5" t="s">
        <v>218</v>
      </c>
      <c r="E3055" s="70" t="s">
        <v>13</v>
      </c>
      <c r="F3055" s="71">
        <v>5</v>
      </c>
      <c r="G3055" s="71">
        <v>0.24666666666666667</v>
      </c>
      <c r="H3055" s="71">
        <v>0.17399999999999999</v>
      </c>
      <c r="I3055" s="71">
        <v>7.3333333333333334E-2</v>
      </c>
      <c r="J3055" s="71">
        <v>0</v>
      </c>
      <c r="K3055" s="71">
        <v>1.0470000000000002</v>
      </c>
      <c r="L3055" s="71">
        <v>7.7666666666666662E-2</v>
      </c>
      <c r="M3055" s="72">
        <v>1.6186666666666667</v>
      </c>
      <c r="N3055" s="23">
        <v>-7.6266666666666663E-2</v>
      </c>
      <c r="O3055" s="16">
        <v>54.723666666666666</v>
      </c>
      <c r="P3055" s="15">
        <v>90</v>
      </c>
      <c r="Q3055" s="15">
        <f>IFERROR(Table37[[#This Row],[Total]]/Table37[[#This Row],[Mins]]*Table37[[#This Row],[Adj mins]],0)</f>
        <v>2.6621023201418037</v>
      </c>
      <c r="R3055" s="15">
        <v>1.9</v>
      </c>
      <c r="S3055" s="16">
        <v>35</v>
      </c>
      <c r="T3055" s="17">
        <v>0</v>
      </c>
      <c r="U3055" s="16">
        <v>9</v>
      </c>
      <c r="V3055" s="71">
        <v>1.8</v>
      </c>
      <c r="W3055" s="401" t="str">
        <f>IF(ISNA(MATCH($D3055,'My Squad'!$C$2:$C$16,0)),"","Yes")</f>
        <v/>
      </c>
    </row>
    <row r="3056" spans="1:23" ht="15.75" thickBot="1" x14ac:dyDescent="0.3">
      <c r="A3056" s="577">
        <v>518</v>
      </c>
      <c r="B3056" s="73">
        <v>15</v>
      </c>
      <c r="C3056" s="5" t="s">
        <v>602</v>
      </c>
      <c r="D3056" s="5" t="s">
        <v>678</v>
      </c>
      <c r="E3056" s="70" t="s">
        <v>13</v>
      </c>
      <c r="F3056" s="71">
        <v>4.8</v>
      </c>
      <c r="G3056" s="71">
        <v>0.15166666666666667</v>
      </c>
      <c r="H3056" s="71">
        <v>0.22600000000000001</v>
      </c>
      <c r="I3056" s="71">
        <v>0.10833333333333334</v>
      </c>
      <c r="J3056" s="71">
        <v>0</v>
      </c>
      <c r="K3056" s="71">
        <v>1.5559999999999998</v>
      </c>
      <c r="L3056" s="71">
        <v>7.166666666666667E-2</v>
      </c>
      <c r="M3056" s="72">
        <v>2.1136666666666666</v>
      </c>
      <c r="N3056" s="23">
        <v>2.3680555555555538E-2</v>
      </c>
      <c r="O3056" s="16">
        <v>84.369</v>
      </c>
      <c r="P3056" s="15">
        <v>90</v>
      </c>
      <c r="Q3056" s="15">
        <f>IFERROR(Table37[[#This Row],[Total]]/Table37[[#This Row],[Mins]]*Table37[[#This Row],[Adj mins]],0)</f>
        <v>2.2547381147103795</v>
      </c>
      <c r="R3056" s="15">
        <v>9</v>
      </c>
      <c r="S3056" s="16">
        <v>90</v>
      </c>
      <c r="T3056" s="17">
        <v>1E-3</v>
      </c>
      <c r="U3056" s="16">
        <v>14</v>
      </c>
      <c r="V3056" s="71">
        <v>1.6</v>
      </c>
      <c r="W3056" s="401" t="str">
        <f>IF(ISNA(MATCH($D3056,'My Squad'!$C$2:$C$16,0)),"","Yes")</f>
        <v/>
      </c>
    </row>
    <row r="3057" spans="1:23" ht="15.75" thickBot="1" x14ac:dyDescent="0.3">
      <c r="A3057" s="577">
        <v>451</v>
      </c>
      <c r="B3057" s="73">
        <v>15</v>
      </c>
      <c r="C3057" s="5" t="s">
        <v>602</v>
      </c>
      <c r="D3057" s="5" t="s">
        <v>679</v>
      </c>
      <c r="E3057" s="70" t="s">
        <v>13</v>
      </c>
      <c r="F3057" s="71">
        <v>4.5</v>
      </c>
      <c r="G3057" s="71">
        <v>3.3333333333333335E-3</v>
      </c>
      <c r="H3057" s="71">
        <v>3.0000000000000001E-3</v>
      </c>
      <c r="I3057" s="71">
        <v>2.3333333333333335E-3</v>
      </c>
      <c r="J3057" s="71">
        <v>0</v>
      </c>
      <c r="K3057" s="71">
        <v>2.4666666666666667E-2</v>
      </c>
      <c r="L3057" s="71">
        <v>6.6666666666666664E-4</v>
      </c>
      <c r="M3057" s="72">
        <v>3.4000000000000002E-2</v>
      </c>
      <c r="N3057" s="23">
        <v>-0.43688888888888888</v>
      </c>
      <c r="O3057" s="16">
        <v>1.26</v>
      </c>
      <c r="P3057" s="15">
        <v>90</v>
      </c>
      <c r="Q3057" s="15">
        <f>IFERROR(Table37[[#This Row],[Total]]/Table37[[#This Row],[Mins]]*Table37[[#This Row],[Adj mins]],0)</f>
        <v>2.4285714285714288</v>
      </c>
      <c r="R3057" s="15">
        <v>0.1</v>
      </c>
      <c r="S3057" s="16">
        <v>10</v>
      </c>
      <c r="T3057" s="17">
        <v>1E-3</v>
      </c>
      <c r="U3057" s="16">
        <v>1</v>
      </c>
      <c r="V3057" s="71">
        <v>1</v>
      </c>
      <c r="W3057" s="401" t="str">
        <f>IF(ISNA(MATCH($D3057,'My Squad'!$C$2:$C$16,0)),"","Yes")</f>
        <v/>
      </c>
    </row>
    <row r="3058" spans="1:23" ht="15.75" thickBot="1" x14ac:dyDescent="0.3">
      <c r="A3058" s="577">
        <v>584</v>
      </c>
      <c r="B3058" s="73">
        <v>15</v>
      </c>
      <c r="C3058" s="5" t="s">
        <v>602</v>
      </c>
      <c r="D3058" s="5" t="s">
        <v>1542</v>
      </c>
      <c r="E3058" s="70" t="s">
        <v>13</v>
      </c>
      <c r="F3058" s="71">
        <v>5.0999999999999996</v>
      </c>
      <c r="G3058" s="71">
        <v>0.13</v>
      </c>
      <c r="H3058" s="71">
        <v>3.3000000000000002E-2</v>
      </c>
      <c r="I3058" s="71">
        <v>2.2333333333333334E-2</v>
      </c>
      <c r="J3058" s="71">
        <v>0</v>
      </c>
      <c r="K3058" s="71">
        <v>0.33466666666666667</v>
      </c>
      <c r="L3058" s="71">
        <v>2.0333333333333332E-2</v>
      </c>
      <c r="M3058" s="72">
        <v>0.54033333333333333</v>
      </c>
      <c r="N3058" s="23">
        <v>-0.28620915032679739</v>
      </c>
      <c r="O3058" s="16">
        <v>17.609000000000002</v>
      </c>
      <c r="P3058" s="15">
        <v>90</v>
      </c>
      <c r="Q3058" s="15">
        <f>IFERROR(Table37[[#This Row],[Total]]/Table37[[#This Row],[Mins]]*Table37[[#This Row],[Adj mins]],0)</f>
        <v>2.7616559713782722</v>
      </c>
      <c r="R3058" s="15">
        <v>4.3</v>
      </c>
      <c r="S3058" s="16">
        <v>65</v>
      </c>
      <c r="T3058" s="17">
        <v>2E-3</v>
      </c>
      <c r="U3058" s="16">
        <v>9</v>
      </c>
      <c r="V3058" s="71">
        <v>1.5</v>
      </c>
      <c r="W3058" s="401" t="str">
        <f>IF(ISNA(MATCH($D3058,'My Squad'!$C$2:$C$16,0)),"","Yes")</f>
        <v/>
      </c>
    </row>
    <row r="3059" spans="1:23" ht="15.75" thickBot="1" x14ac:dyDescent="0.3">
      <c r="A3059" s="577">
        <v>515</v>
      </c>
      <c r="B3059" s="73">
        <v>15</v>
      </c>
      <c r="C3059" s="5" t="s">
        <v>602</v>
      </c>
      <c r="D3059" s="5" t="s">
        <v>366</v>
      </c>
      <c r="E3059" s="70" t="s">
        <v>13</v>
      </c>
      <c r="F3059" s="71">
        <v>4.8</v>
      </c>
      <c r="G3059" s="71">
        <v>0.46666666666666667</v>
      </c>
      <c r="H3059" s="71">
        <v>9.9000000000000005E-2</v>
      </c>
      <c r="I3059" s="71">
        <v>5.8999999999999997E-2</v>
      </c>
      <c r="J3059" s="71">
        <v>0</v>
      </c>
      <c r="K3059" s="71">
        <v>0.79933333333333323</v>
      </c>
      <c r="L3059" s="71">
        <v>6.3333333333333339E-2</v>
      </c>
      <c r="M3059" s="72">
        <v>1.4873333333333334</v>
      </c>
      <c r="N3059" s="23">
        <v>-0.10680555555555554</v>
      </c>
      <c r="O3059" s="16">
        <v>38.594999999999999</v>
      </c>
      <c r="P3059" s="15">
        <v>90</v>
      </c>
      <c r="Q3059" s="15">
        <f>IFERROR(Table37[[#This Row],[Total]]/Table37[[#This Row],[Mins]]*Table37[[#This Row],[Adj mins]],0)</f>
        <v>3.4683249125534399</v>
      </c>
      <c r="R3059" s="15">
        <v>0.8</v>
      </c>
      <c r="S3059" s="16">
        <v>36</v>
      </c>
      <c r="T3059" s="17">
        <v>0</v>
      </c>
      <c r="U3059" s="16">
        <v>1</v>
      </c>
      <c r="V3059" s="71">
        <v>0.5</v>
      </c>
      <c r="W3059" s="401" t="str">
        <f>IF(ISNA(MATCH($D3059,'My Squad'!$C$2:$C$16,0)),"","Yes")</f>
        <v/>
      </c>
    </row>
    <row r="3060" spans="1:23" ht="15.75" thickBot="1" x14ac:dyDescent="0.3">
      <c r="A3060" s="577">
        <v>608</v>
      </c>
      <c r="B3060" s="73">
        <v>15</v>
      </c>
      <c r="C3060" s="5" t="s">
        <v>602</v>
      </c>
      <c r="D3060" s="5" t="s">
        <v>1543</v>
      </c>
      <c r="E3060" s="70" t="s">
        <v>13</v>
      </c>
      <c r="F3060" s="71">
        <v>4.5999999999999996</v>
      </c>
      <c r="G3060" s="71">
        <v>0.43833333333333335</v>
      </c>
      <c r="H3060" s="71">
        <v>0.26900000000000002</v>
      </c>
      <c r="I3060" s="71">
        <v>9.5333333333333339E-2</v>
      </c>
      <c r="J3060" s="71">
        <v>0</v>
      </c>
      <c r="K3060" s="71">
        <v>1.1963333333333332</v>
      </c>
      <c r="L3060" s="71">
        <v>9.9666666666666667E-2</v>
      </c>
      <c r="M3060" s="72">
        <v>2.0986666666666665</v>
      </c>
      <c r="N3060" s="23">
        <v>2.1449275362318797E-2</v>
      </c>
      <c r="O3060" s="16">
        <v>71.727999999999994</v>
      </c>
      <c r="P3060" s="15">
        <v>90</v>
      </c>
      <c r="Q3060" s="15">
        <f>IFERROR(Table37[[#This Row],[Total]]/Table37[[#This Row],[Mins]]*Table37[[#This Row],[Adj mins]],0)</f>
        <v>2.6332812848538927</v>
      </c>
      <c r="R3060" s="15">
        <v>5.5</v>
      </c>
      <c r="S3060" s="16">
        <v>55</v>
      </c>
      <c r="T3060" s="17">
        <v>3.3000000000000002E-2</v>
      </c>
      <c r="U3060" s="16">
        <v>20</v>
      </c>
      <c r="V3060" s="71">
        <v>2.2000000000000002</v>
      </c>
      <c r="W3060" s="401" t="str">
        <f>IF(ISNA(MATCH($D3060,'My Squad'!$C$2:$C$16,0)),"","Yes")</f>
        <v/>
      </c>
    </row>
    <row r="3061" spans="1:23" ht="15.75" thickBot="1" x14ac:dyDescent="0.3">
      <c r="A3061" s="577">
        <v>27</v>
      </c>
      <c r="B3061" s="73">
        <v>15</v>
      </c>
      <c r="C3061" s="5" t="s">
        <v>602</v>
      </c>
      <c r="D3061" s="5" t="s">
        <v>1544</v>
      </c>
      <c r="E3061" s="70" t="s">
        <v>15</v>
      </c>
      <c r="F3061" s="71">
        <v>5</v>
      </c>
      <c r="G3061" s="71">
        <v>0.7493333333333333</v>
      </c>
      <c r="H3061" s="71">
        <v>0.112</v>
      </c>
      <c r="I3061" s="71">
        <v>0</v>
      </c>
      <c r="J3061" s="71">
        <v>0</v>
      </c>
      <c r="K3061" s="71">
        <v>1.351</v>
      </c>
      <c r="L3061" s="71">
        <v>0.23300000000000001</v>
      </c>
      <c r="M3061" s="72">
        <v>2.4453333333333331</v>
      </c>
      <c r="N3061" s="23">
        <v>8.9066666666666627E-2</v>
      </c>
      <c r="O3061" s="16">
        <v>63.82</v>
      </c>
      <c r="P3061" s="15">
        <v>90</v>
      </c>
      <c r="Q3061" s="15">
        <f>IFERROR(Table37[[#This Row],[Total]]/Table37[[#This Row],[Mins]]*Table37[[#This Row],[Adj mins]],0)</f>
        <v>3.4484487621435287</v>
      </c>
      <c r="R3061" s="15">
        <v>4.9000000000000004</v>
      </c>
      <c r="S3061" s="16">
        <v>49</v>
      </c>
      <c r="T3061" s="17">
        <v>2.4E-2</v>
      </c>
      <c r="U3061" s="16">
        <v>23</v>
      </c>
      <c r="V3061" s="71">
        <v>2.6</v>
      </c>
      <c r="W3061" s="401" t="str">
        <f>IF(ISNA(MATCH($D3061,'My Squad'!$C$2:$C$16,0)),"","Yes")</f>
        <v/>
      </c>
    </row>
    <row r="3062" spans="1:23" ht="15.75" thickBot="1" x14ac:dyDescent="0.3">
      <c r="A3062" s="577">
        <v>453</v>
      </c>
      <c r="B3062" s="73">
        <v>15</v>
      </c>
      <c r="C3062" s="5" t="s">
        <v>602</v>
      </c>
      <c r="D3062" s="5" t="s">
        <v>680</v>
      </c>
      <c r="E3062" s="70" t="s">
        <v>15</v>
      </c>
      <c r="F3062" s="71">
        <v>5.2</v>
      </c>
      <c r="G3062" s="71">
        <v>0.24533333333333332</v>
      </c>
      <c r="H3062" s="71">
        <v>5.2999999999999999E-2</v>
      </c>
      <c r="I3062" s="71">
        <v>0</v>
      </c>
      <c r="J3062" s="71">
        <v>0</v>
      </c>
      <c r="K3062" s="71">
        <v>0.49833333333333329</v>
      </c>
      <c r="L3062" s="71">
        <v>7.4666666666666673E-2</v>
      </c>
      <c r="M3062" s="72">
        <v>0.87133333333333329</v>
      </c>
      <c r="N3062" s="23">
        <v>-0.21705128205128205</v>
      </c>
      <c r="O3062" s="16">
        <v>24.817333333333334</v>
      </c>
      <c r="P3062" s="15">
        <v>90</v>
      </c>
      <c r="Q3062" s="15">
        <f>IFERROR(Table37[[#This Row],[Total]]/Table37[[#This Row],[Mins]]*Table37[[#This Row],[Adj mins]],0)</f>
        <v>3.1598882501477461</v>
      </c>
      <c r="R3062" s="15">
        <v>3.1</v>
      </c>
      <c r="S3062" s="16">
        <v>46</v>
      </c>
      <c r="T3062" s="17">
        <v>6.0000000000000001E-3</v>
      </c>
      <c r="U3062" s="16">
        <v>6</v>
      </c>
      <c r="V3062" s="71">
        <v>1</v>
      </c>
      <c r="W3062" s="401" t="str">
        <f>IF(ISNA(MATCH($D3062,'My Squad'!$C$2:$C$16,0)),"","Yes")</f>
        <v/>
      </c>
    </row>
    <row r="3063" spans="1:23" ht="15.75" thickBot="1" x14ac:dyDescent="0.3">
      <c r="A3063" s="577">
        <v>470</v>
      </c>
      <c r="B3063" s="73">
        <v>15</v>
      </c>
      <c r="C3063" s="5" t="s">
        <v>602</v>
      </c>
      <c r="D3063" s="5" t="s">
        <v>681</v>
      </c>
      <c r="E3063" s="70" t="s">
        <v>15</v>
      </c>
      <c r="F3063" s="71">
        <v>4.9000000000000004</v>
      </c>
      <c r="G3063" s="71">
        <v>1.0666666666666666E-2</v>
      </c>
      <c r="H3063" s="71">
        <v>2E-3</v>
      </c>
      <c r="I3063" s="71">
        <v>0</v>
      </c>
      <c r="J3063" s="71">
        <v>0</v>
      </c>
      <c r="K3063" s="71">
        <v>2.1333333333333333E-2</v>
      </c>
      <c r="L3063" s="71">
        <v>3.6666666666666666E-3</v>
      </c>
      <c r="M3063" s="72">
        <v>3.7666666666666668E-2</v>
      </c>
      <c r="N3063" s="23">
        <v>-0.40047619047619043</v>
      </c>
      <c r="O3063" s="16">
        <v>0.96</v>
      </c>
      <c r="P3063" s="15">
        <v>90</v>
      </c>
      <c r="Q3063" s="15">
        <f>IFERROR(Table37[[#This Row],[Total]]/Table37[[#This Row],[Mins]]*Table37[[#This Row],[Adj mins]],0)</f>
        <v>3.53125</v>
      </c>
      <c r="R3063" s="15">
        <v>0.5</v>
      </c>
      <c r="S3063" s="16">
        <v>15</v>
      </c>
      <c r="T3063" s="17">
        <v>2E-3</v>
      </c>
      <c r="U3063" s="16">
        <v>3</v>
      </c>
      <c r="V3063" s="71">
        <v>1</v>
      </c>
      <c r="W3063" s="401" t="str">
        <f>IF(ISNA(MATCH($D3063,'My Squad'!$C$2:$C$16,0)),"","Yes")</f>
        <v/>
      </c>
    </row>
    <row r="3064" spans="1:23" ht="15.75" thickBot="1" x14ac:dyDescent="0.3">
      <c r="A3064" s="577">
        <v>510</v>
      </c>
      <c r="B3064" s="73">
        <v>15</v>
      </c>
      <c r="C3064" s="5" t="s">
        <v>28</v>
      </c>
      <c r="D3064" s="5" t="s">
        <v>360</v>
      </c>
      <c r="E3064" s="70" t="s">
        <v>16</v>
      </c>
      <c r="F3064" s="71">
        <v>4</v>
      </c>
      <c r="G3064" s="71">
        <v>0</v>
      </c>
      <c r="H3064" s="71">
        <v>0</v>
      </c>
      <c r="I3064" s="71">
        <v>0</v>
      </c>
      <c r="J3064" s="71">
        <v>0</v>
      </c>
      <c r="K3064" s="71">
        <v>0</v>
      </c>
      <c r="L3064" s="71">
        <v>0</v>
      </c>
      <c r="M3064" s="72">
        <v>0</v>
      </c>
      <c r="N3064" s="23">
        <v>-0.5</v>
      </c>
      <c r="O3064" s="16">
        <v>0</v>
      </c>
      <c r="P3064" s="15">
        <v>90</v>
      </c>
      <c r="Q3064" s="15">
        <f>IFERROR(Table37[[#This Row],[Total]]/Table37[[#This Row],[Mins]]*Table37[[#This Row],[Adj mins]],0)</f>
        <v>0</v>
      </c>
      <c r="R3064" s="15">
        <v>0</v>
      </c>
      <c r="S3064" s="16" t="s">
        <v>374</v>
      </c>
      <c r="T3064" s="17">
        <v>1.4999999999999999E-2</v>
      </c>
      <c r="U3064" s="16">
        <v>0</v>
      </c>
      <c r="V3064" s="71">
        <v>0</v>
      </c>
      <c r="W3064" s="401" t="str">
        <f>IF(ISNA(MATCH($D3064,'My Squad'!$C$2:$C$16,0)),"","Yes")</f>
        <v/>
      </c>
    </row>
    <row r="3065" spans="1:23" ht="15.75" thickBot="1" x14ac:dyDescent="0.3">
      <c r="A3065" s="577">
        <v>479</v>
      </c>
      <c r="B3065" s="73">
        <v>15</v>
      </c>
      <c r="C3065" s="5" t="s">
        <v>28</v>
      </c>
      <c r="D3065" s="5" t="s">
        <v>287</v>
      </c>
      <c r="E3065" s="70" t="s">
        <v>16</v>
      </c>
      <c r="F3065" s="71">
        <v>4</v>
      </c>
      <c r="G3065" s="71">
        <v>0</v>
      </c>
      <c r="H3065" s="71">
        <v>0</v>
      </c>
      <c r="I3065" s="71">
        <v>0</v>
      </c>
      <c r="J3065" s="71">
        <v>1.6666666666666668E-3</v>
      </c>
      <c r="K3065" s="71">
        <v>5.3333333333333332E-3</v>
      </c>
      <c r="L3065" s="71">
        <v>0</v>
      </c>
      <c r="M3065" s="72">
        <v>7.0000000000000001E-3</v>
      </c>
      <c r="N3065" s="23">
        <v>-0.49825000000000003</v>
      </c>
      <c r="O3065" s="16">
        <v>0.24</v>
      </c>
      <c r="P3065" s="15">
        <v>90</v>
      </c>
      <c r="Q3065" s="15">
        <f>IFERROR(Table37[[#This Row],[Total]]/Table37[[#This Row],[Mins]]*Table37[[#This Row],[Adj mins]],0)</f>
        <v>2.625</v>
      </c>
      <c r="R3065" s="15">
        <v>0</v>
      </c>
      <c r="S3065" s="16">
        <v>0</v>
      </c>
      <c r="T3065" s="17">
        <v>5.0000000000000001E-3</v>
      </c>
      <c r="U3065" s="16">
        <v>0</v>
      </c>
      <c r="V3065" s="71">
        <v>0</v>
      </c>
      <c r="W3065" s="401" t="str">
        <f>IF(ISNA(MATCH($D3065,'My Squad'!$C$2:$C$16,0)),"","Yes")</f>
        <v/>
      </c>
    </row>
    <row r="3066" spans="1:23" ht="15.75" thickBot="1" x14ac:dyDescent="0.3">
      <c r="A3066" s="577">
        <v>488</v>
      </c>
      <c r="B3066" s="73">
        <v>15</v>
      </c>
      <c r="C3066" s="5" t="s">
        <v>28</v>
      </c>
      <c r="D3066" s="5" t="s">
        <v>274</v>
      </c>
      <c r="E3066" s="70" t="s">
        <v>16</v>
      </c>
      <c r="F3066" s="71">
        <v>4.4000000000000004</v>
      </c>
      <c r="G3066" s="71">
        <v>0</v>
      </c>
      <c r="H3066" s="71">
        <v>0</v>
      </c>
      <c r="I3066" s="71">
        <v>6.9999999999999993E-3</v>
      </c>
      <c r="J3066" s="71">
        <v>2.5333333333333333E-2</v>
      </c>
      <c r="K3066" s="71">
        <v>9.7000000000000003E-2</v>
      </c>
      <c r="L3066" s="71">
        <v>3.3333333333333335E-3</v>
      </c>
      <c r="M3066" s="72">
        <v>0.13266666666666665</v>
      </c>
      <c r="N3066" s="23">
        <v>-0.42439393939393932</v>
      </c>
      <c r="O3066" s="16">
        <v>4.29</v>
      </c>
      <c r="P3066" s="15">
        <v>90</v>
      </c>
      <c r="Q3066" s="15">
        <f>IFERROR(Table37[[#This Row],[Total]]/Table37[[#This Row],[Mins]]*Table37[[#This Row],[Adj mins]],0)</f>
        <v>2.7832167832167829</v>
      </c>
      <c r="R3066" s="15">
        <v>0</v>
      </c>
      <c r="S3066" s="16">
        <v>0</v>
      </c>
      <c r="T3066" s="17">
        <v>2E-3</v>
      </c>
      <c r="U3066" s="16">
        <v>0</v>
      </c>
      <c r="V3066" s="71">
        <v>0</v>
      </c>
      <c r="W3066" s="401" t="str">
        <f>IF(ISNA(MATCH($D3066,'My Squad'!$C$2:$C$16,0)),"","Yes")</f>
        <v/>
      </c>
    </row>
    <row r="3067" spans="1:23" ht="15.75" thickBot="1" x14ac:dyDescent="0.3">
      <c r="A3067" s="577">
        <v>508</v>
      </c>
      <c r="B3067" s="73">
        <v>15</v>
      </c>
      <c r="C3067" s="5" t="s">
        <v>28</v>
      </c>
      <c r="D3067" s="5" t="s">
        <v>115</v>
      </c>
      <c r="E3067" s="70" t="s">
        <v>16</v>
      </c>
      <c r="F3067" s="71">
        <v>5</v>
      </c>
      <c r="G3067" s="71">
        <v>0</v>
      </c>
      <c r="H3067" s="71">
        <v>0</v>
      </c>
      <c r="I3067" s="71">
        <v>0.15233333333333332</v>
      </c>
      <c r="J3067" s="71">
        <v>0.53200000000000003</v>
      </c>
      <c r="K3067" s="71">
        <v>1.9236666666666666</v>
      </c>
      <c r="L3067" s="71">
        <v>0.153</v>
      </c>
      <c r="M3067" s="72">
        <v>2.7610000000000001</v>
      </c>
      <c r="N3067" s="23">
        <v>0.15220000000000003</v>
      </c>
      <c r="O3067" s="16">
        <v>85.335999999999999</v>
      </c>
      <c r="P3067" s="15">
        <v>90</v>
      </c>
      <c r="Q3067" s="15">
        <f>IFERROR(Table37[[#This Row],[Total]]/Table37[[#This Row],[Mins]]*Table37[[#This Row],[Adj mins]],0)</f>
        <v>2.9119011905877943</v>
      </c>
      <c r="R3067" s="15">
        <v>9</v>
      </c>
      <c r="S3067" s="16">
        <v>90</v>
      </c>
      <c r="T3067" s="17">
        <v>3.6000000000000004E-2</v>
      </c>
      <c r="U3067" s="16">
        <v>26</v>
      </c>
      <c r="V3067" s="71">
        <v>2.9</v>
      </c>
      <c r="W3067" s="401" t="str">
        <f>IF(ISNA(MATCH($D3067,'My Squad'!$C$2:$C$16,0)),"","Yes")</f>
        <v/>
      </c>
    </row>
    <row r="3068" spans="1:23" ht="15.75" thickBot="1" x14ac:dyDescent="0.3">
      <c r="A3068" s="577">
        <v>484</v>
      </c>
      <c r="B3068" s="73">
        <v>15</v>
      </c>
      <c r="C3068" s="5" t="s">
        <v>28</v>
      </c>
      <c r="D3068" s="5" t="s">
        <v>104</v>
      </c>
      <c r="E3068" s="70" t="s">
        <v>14</v>
      </c>
      <c r="F3068" s="71">
        <v>4.3</v>
      </c>
      <c r="G3068" s="71">
        <v>1.4E-2</v>
      </c>
      <c r="H3068" s="71">
        <v>6.0000000000000001E-3</v>
      </c>
      <c r="I3068" s="71">
        <v>1.6333333333333332E-2</v>
      </c>
      <c r="J3068" s="71">
        <v>0</v>
      </c>
      <c r="K3068" s="71">
        <v>6.4666666666666664E-2</v>
      </c>
      <c r="L3068" s="71">
        <v>7.6666666666666662E-3</v>
      </c>
      <c r="M3068" s="72">
        <v>0.10866666666666666</v>
      </c>
      <c r="N3068" s="23">
        <v>-0.43984496124031008</v>
      </c>
      <c r="O3068" s="16">
        <v>3.2203333333333335</v>
      </c>
      <c r="P3068" s="15">
        <v>90</v>
      </c>
      <c r="Q3068" s="15">
        <f>IFERROR(Table37[[#This Row],[Total]]/Table37[[#This Row],[Mins]]*Table37[[#This Row],[Adj mins]],0)</f>
        <v>3.0369526964082389</v>
      </c>
      <c r="R3068" s="15">
        <v>0</v>
      </c>
      <c r="S3068" s="16">
        <v>0</v>
      </c>
      <c r="T3068" s="17">
        <v>2E-3</v>
      </c>
      <c r="U3068" s="16">
        <v>0</v>
      </c>
      <c r="V3068" s="71">
        <v>0</v>
      </c>
      <c r="W3068" s="401" t="str">
        <f>IF(ISNA(MATCH($D3068,'My Squad'!$C$2:$C$16,0)),"","Yes")</f>
        <v/>
      </c>
    </row>
    <row r="3069" spans="1:23" ht="15.75" thickBot="1" x14ac:dyDescent="0.3">
      <c r="A3069" s="577">
        <v>498</v>
      </c>
      <c r="B3069" s="73">
        <v>15</v>
      </c>
      <c r="C3069" s="5" t="s">
        <v>28</v>
      </c>
      <c r="D3069" s="5" t="s">
        <v>126</v>
      </c>
      <c r="E3069" s="70" t="s">
        <v>14</v>
      </c>
      <c r="F3069" s="71">
        <v>5.0999999999999996</v>
      </c>
      <c r="G3069" s="71">
        <v>0.45800000000000002</v>
      </c>
      <c r="H3069" s="71">
        <v>0.17799999999999999</v>
      </c>
      <c r="I3069" s="71">
        <v>0.14766666666666672</v>
      </c>
      <c r="J3069" s="71">
        <v>0</v>
      </c>
      <c r="K3069" s="71">
        <v>1.5880000000000001</v>
      </c>
      <c r="L3069" s="71">
        <v>0.22766666666666666</v>
      </c>
      <c r="M3069" s="72">
        <v>2.5993333333333335</v>
      </c>
      <c r="N3069" s="23">
        <v>0.11751633986928109</v>
      </c>
      <c r="O3069" s="16">
        <v>84.579666666666668</v>
      </c>
      <c r="P3069" s="15">
        <v>90</v>
      </c>
      <c r="Q3069" s="15">
        <f>IFERROR(Table37[[#This Row],[Total]]/Table37[[#This Row],[Mins]]*Table37[[#This Row],[Adj mins]],0)</f>
        <v>2.7659130050957876</v>
      </c>
      <c r="R3069" s="15">
        <v>9</v>
      </c>
      <c r="S3069" s="16">
        <v>90</v>
      </c>
      <c r="T3069" s="17">
        <v>0.10199999999999999</v>
      </c>
      <c r="U3069" s="16">
        <v>32</v>
      </c>
      <c r="V3069" s="71">
        <v>3.6</v>
      </c>
      <c r="W3069" s="401" t="str">
        <f>IF(ISNA(MATCH($D3069,'My Squad'!$C$2:$C$16,0)),"","Yes")</f>
        <v/>
      </c>
    </row>
    <row r="3070" spans="1:23" ht="15.75" thickBot="1" x14ac:dyDescent="0.3">
      <c r="A3070" s="577">
        <v>504</v>
      </c>
      <c r="B3070" s="73">
        <v>15</v>
      </c>
      <c r="C3070" s="5" t="s">
        <v>28</v>
      </c>
      <c r="D3070" s="5" t="s">
        <v>1068</v>
      </c>
      <c r="E3070" s="70" t="s">
        <v>14</v>
      </c>
      <c r="F3070" s="71">
        <v>4.4000000000000004</v>
      </c>
      <c r="G3070" s="71">
        <v>4.0000000000000001E-3</v>
      </c>
      <c r="H3070" s="71">
        <v>3.0000000000000001E-3</v>
      </c>
      <c r="I3070" s="71">
        <v>7.6666666666666671E-3</v>
      </c>
      <c r="J3070" s="71">
        <v>0</v>
      </c>
      <c r="K3070" s="71">
        <v>2.0999999999999998E-2</v>
      </c>
      <c r="L3070" s="71">
        <v>1E-3</v>
      </c>
      <c r="M3070" s="72">
        <v>3.6666666666666667E-2</v>
      </c>
      <c r="N3070" s="23">
        <v>-0.44621212121212117</v>
      </c>
      <c r="O3070" s="16">
        <v>1.1399999999999999</v>
      </c>
      <c r="P3070" s="15">
        <v>90</v>
      </c>
      <c r="Q3070" s="15">
        <f>IFERROR(Table37[[#This Row],[Total]]/Table37[[#This Row],[Mins]]*Table37[[#This Row],[Adj mins]],0)</f>
        <v>2.8947368421052637</v>
      </c>
      <c r="R3070" s="15">
        <v>0.7</v>
      </c>
      <c r="S3070" s="16">
        <v>21</v>
      </c>
      <c r="T3070" s="17">
        <v>1E-3</v>
      </c>
      <c r="U3070" s="16">
        <v>2</v>
      </c>
      <c r="V3070" s="71">
        <v>0.7</v>
      </c>
      <c r="W3070" s="401" t="str">
        <f>IF(ISNA(MATCH($D3070,'My Squad'!$C$2:$C$16,0)),"","Yes")</f>
        <v/>
      </c>
    </row>
    <row r="3071" spans="1:23" ht="15.75" thickBot="1" x14ac:dyDescent="0.3">
      <c r="A3071" s="577">
        <v>486</v>
      </c>
      <c r="B3071" s="73">
        <v>15</v>
      </c>
      <c r="C3071" s="5" t="s">
        <v>28</v>
      </c>
      <c r="D3071" s="5" t="s">
        <v>540</v>
      </c>
      <c r="E3071" s="70" t="s">
        <v>14</v>
      </c>
      <c r="F3071" s="71">
        <v>4.3</v>
      </c>
      <c r="G3071" s="71">
        <v>0.02</v>
      </c>
      <c r="H3071" s="71">
        <v>0</v>
      </c>
      <c r="I3071" s="71">
        <v>2.5000000000000008E-2</v>
      </c>
      <c r="J3071" s="71">
        <v>0</v>
      </c>
      <c r="K3071" s="71">
        <v>0.28233333333333333</v>
      </c>
      <c r="L3071" s="71">
        <v>7.0000000000000001E-3</v>
      </c>
      <c r="M3071" s="72">
        <v>0.33433333333333332</v>
      </c>
      <c r="N3071" s="23">
        <v>-0.38736434108527135</v>
      </c>
      <c r="O3071" s="16">
        <v>14.152666666666667</v>
      </c>
      <c r="P3071" s="15">
        <v>90</v>
      </c>
      <c r="Q3071" s="15">
        <f>IFERROR(Table37[[#This Row],[Total]]/Table37[[#This Row],[Mins]]*Table37[[#This Row],[Adj mins]],0)</f>
        <v>2.1261010881341558</v>
      </c>
      <c r="R3071" s="15">
        <v>1.1000000000000001</v>
      </c>
      <c r="S3071" s="16">
        <v>50</v>
      </c>
      <c r="T3071" s="17">
        <v>2E-3</v>
      </c>
      <c r="U3071" s="16">
        <v>2</v>
      </c>
      <c r="V3071" s="71">
        <v>1</v>
      </c>
      <c r="W3071" s="401" t="str">
        <f>IF(ISNA(MATCH($D3071,'My Squad'!$C$2:$C$16,0)),"","Yes")</f>
        <v/>
      </c>
    </row>
    <row r="3072" spans="1:23" ht="15.75" thickBot="1" x14ac:dyDescent="0.3">
      <c r="A3072" s="577">
        <v>505</v>
      </c>
      <c r="B3072" s="73">
        <v>15</v>
      </c>
      <c r="C3072" s="5" t="s">
        <v>28</v>
      </c>
      <c r="D3072" s="5" t="s">
        <v>172</v>
      </c>
      <c r="E3072" s="70" t="s">
        <v>14</v>
      </c>
      <c r="F3072" s="71">
        <v>4.9000000000000004</v>
      </c>
      <c r="G3072" s="71">
        <v>0.16400000000000001</v>
      </c>
      <c r="H3072" s="71">
        <v>0.32700000000000001</v>
      </c>
      <c r="I3072" s="71">
        <v>0.14600000000000002</v>
      </c>
      <c r="J3072" s="71">
        <v>0</v>
      </c>
      <c r="K3072" s="71">
        <v>1.5976666666666666</v>
      </c>
      <c r="L3072" s="71">
        <v>0.16266666666666665</v>
      </c>
      <c r="M3072" s="72">
        <v>2.3973333333333335</v>
      </c>
      <c r="N3072" s="23">
        <v>8.1088435374149698E-2</v>
      </c>
      <c r="O3072" s="16">
        <v>83.802999999999997</v>
      </c>
      <c r="P3072" s="15">
        <v>90</v>
      </c>
      <c r="Q3072" s="15">
        <f>IFERROR(Table37[[#This Row],[Total]]/Table37[[#This Row],[Mins]]*Table37[[#This Row],[Adj mins]],0)</f>
        <v>2.5746095008531915</v>
      </c>
      <c r="R3072" s="15">
        <v>8.3000000000000007</v>
      </c>
      <c r="S3072" s="16">
        <v>83</v>
      </c>
      <c r="T3072" s="17">
        <v>2.7999999999999997E-2</v>
      </c>
      <c r="U3072" s="16">
        <v>20</v>
      </c>
      <c r="V3072" s="71">
        <v>2.2000000000000002</v>
      </c>
      <c r="W3072" s="401" t="str">
        <f>IF(ISNA(MATCH($D3072,'My Squad'!$C$2:$C$16,0)),"","Yes")</f>
        <v/>
      </c>
    </row>
    <row r="3073" spans="1:23" ht="15.75" thickBot="1" x14ac:dyDescent="0.3">
      <c r="A3073" s="577">
        <v>506</v>
      </c>
      <c r="B3073" s="73">
        <v>15</v>
      </c>
      <c r="C3073" s="5" t="s">
        <v>28</v>
      </c>
      <c r="D3073" s="5" t="s">
        <v>361</v>
      </c>
      <c r="E3073" s="70" t="s">
        <v>14</v>
      </c>
      <c r="F3073" s="71">
        <v>4.7</v>
      </c>
      <c r="G3073" s="71">
        <v>0.128</v>
      </c>
      <c r="H3073" s="71">
        <v>0.14699999999999999</v>
      </c>
      <c r="I3073" s="71">
        <v>0.15266666666666673</v>
      </c>
      <c r="J3073" s="71">
        <v>0</v>
      </c>
      <c r="K3073" s="71">
        <v>1.6243333333333334</v>
      </c>
      <c r="L3073" s="71">
        <v>0.14599999999999999</v>
      </c>
      <c r="M3073" s="72">
        <v>2.198</v>
      </c>
      <c r="N3073" s="23">
        <v>4.2127659574468075E-2</v>
      </c>
      <c r="O3073" s="16">
        <v>84.962999999999994</v>
      </c>
      <c r="P3073" s="15">
        <v>90</v>
      </c>
      <c r="Q3073" s="15">
        <f>IFERROR(Table37[[#This Row],[Total]]/Table37[[#This Row],[Mins]]*Table37[[#This Row],[Adj mins]],0)</f>
        <v>2.3283076162564882</v>
      </c>
      <c r="R3073" s="15">
        <v>7.9</v>
      </c>
      <c r="S3073" s="16">
        <v>89</v>
      </c>
      <c r="T3073" s="17">
        <v>0.11800000000000001</v>
      </c>
      <c r="U3073" s="16">
        <v>27</v>
      </c>
      <c r="V3073" s="71">
        <v>3.4</v>
      </c>
      <c r="W3073" s="401" t="str">
        <f>IF(ISNA(MATCH($D3073,'My Squad'!$C$2:$C$16,0)),"","Yes")</f>
        <v/>
      </c>
    </row>
    <row r="3074" spans="1:23" ht="15.75" thickBot="1" x14ac:dyDescent="0.3">
      <c r="A3074" s="577">
        <v>495</v>
      </c>
      <c r="B3074" s="73">
        <v>15</v>
      </c>
      <c r="C3074" s="5" t="s">
        <v>28</v>
      </c>
      <c r="D3074" s="5" t="s">
        <v>64</v>
      </c>
      <c r="E3074" s="70" t="s">
        <v>14</v>
      </c>
      <c r="F3074" s="71">
        <v>5.5</v>
      </c>
      <c r="G3074" s="71">
        <v>0.44800000000000001</v>
      </c>
      <c r="H3074" s="71">
        <v>0.57699999999999996</v>
      </c>
      <c r="I3074" s="71">
        <v>0.14366666666666672</v>
      </c>
      <c r="J3074" s="71">
        <v>0</v>
      </c>
      <c r="K3074" s="71">
        <v>1.8</v>
      </c>
      <c r="L3074" s="71">
        <v>0.33033333333333331</v>
      </c>
      <c r="M3074" s="72">
        <v>3.2989999999999999</v>
      </c>
      <c r="N3074" s="23">
        <v>0.23618181818181816</v>
      </c>
      <c r="O3074" s="16">
        <v>85.566333333333333</v>
      </c>
      <c r="P3074" s="15">
        <v>90</v>
      </c>
      <c r="Q3074" s="15">
        <f>IFERROR(Table37[[#This Row],[Total]]/Table37[[#This Row],[Mins]]*Table37[[#This Row],[Adj mins]],0)</f>
        <v>3.4699395011277803</v>
      </c>
      <c r="R3074" s="15">
        <v>9</v>
      </c>
      <c r="S3074" s="16">
        <v>90</v>
      </c>
      <c r="T3074" s="17">
        <v>0.28699999999999998</v>
      </c>
      <c r="U3074" s="16">
        <v>30</v>
      </c>
      <c r="V3074" s="71">
        <v>3.3</v>
      </c>
      <c r="W3074" s="401" t="str">
        <f>IF(ISNA(MATCH($D3074,'My Squad'!$C$2:$C$16,0)),"","Yes")</f>
        <v/>
      </c>
    </row>
    <row r="3075" spans="1:23" ht="15.75" thickBot="1" x14ac:dyDescent="0.3">
      <c r="A3075" s="577">
        <v>496</v>
      </c>
      <c r="B3075" s="73">
        <v>15</v>
      </c>
      <c r="C3075" s="5" t="s">
        <v>28</v>
      </c>
      <c r="D3075" s="5" t="s">
        <v>171</v>
      </c>
      <c r="E3075" s="70" t="s">
        <v>14</v>
      </c>
      <c r="F3075" s="71">
        <v>4.3</v>
      </c>
      <c r="G3075" s="71">
        <v>0</v>
      </c>
      <c r="H3075" s="71">
        <v>3.0000000000000001E-3</v>
      </c>
      <c r="I3075" s="71">
        <v>1.3333333333333335E-3</v>
      </c>
      <c r="J3075" s="71">
        <v>0</v>
      </c>
      <c r="K3075" s="71">
        <v>9.0000000000000011E-3</v>
      </c>
      <c r="L3075" s="71">
        <v>3.3333333333333332E-4</v>
      </c>
      <c r="M3075" s="72">
        <v>1.3666666666666667E-2</v>
      </c>
      <c r="N3075" s="23">
        <v>-0.46193798449612405</v>
      </c>
      <c r="O3075" s="16">
        <v>0.45</v>
      </c>
      <c r="P3075" s="15">
        <v>90</v>
      </c>
      <c r="Q3075" s="15">
        <f>IFERROR(Table37[[#This Row],[Total]]/Table37[[#This Row],[Mins]]*Table37[[#This Row],[Adj mins]],0)</f>
        <v>2.7333333333333334</v>
      </c>
      <c r="R3075" s="15">
        <v>0</v>
      </c>
      <c r="S3075" s="16" t="s">
        <v>374</v>
      </c>
      <c r="T3075" s="17">
        <v>2E-3</v>
      </c>
      <c r="U3075" s="16">
        <v>0</v>
      </c>
      <c r="V3075" s="71">
        <v>0</v>
      </c>
      <c r="W3075" s="401" t="str">
        <f>IF(ISNA(MATCH($D3075,'My Squad'!$C$2:$C$16,0)),"","Yes")</f>
        <v/>
      </c>
    </row>
    <row r="3076" spans="1:23" ht="15.75" thickBot="1" x14ac:dyDescent="0.3">
      <c r="A3076" s="577">
        <v>481</v>
      </c>
      <c r="B3076" s="73">
        <v>15</v>
      </c>
      <c r="C3076" s="5" t="s">
        <v>28</v>
      </c>
      <c r="D3076" s="5" t="s">
        <v>1545</v>
      </c>
      <c r="E3076" s="70" t="s">
        <v>13</v>
      </c>
      <c r="F3076" s="71">
        <v>4.5</v>
      </c>
      <c r="G3076" s="71">
        <v>0.02</v>
      </c>
      <c r="H3076" s="71">
        <v>1.2E-2</v>
      </c>
      <c r="I3076" s="71">
        <v>7.3333333333333332E-3</v>
      </c>
      <c r="J3076" s="71">
        <v>0</v>
      </c>
      <c r="K3076" s="71">
        <v>6.4999999999999988E-2</v>
      </c>
      <c r="L3076" s="71">
        <v>6.0000000000000001E-3</v>
      </c>
      <c r="M3076" s="72">
        <v>0.11033333333333334</v>
      </c>
      <c r="N3076" s="23">
        <v>-0.41992592592592592</v>
      </c>
      <c r="O3076" s="16">
        <v>3.24</v>
      </c>
      <c r="P3076" s="15">
        <v>90</v>
      </c>
      <c r="Q3076" s="15">
        <f>IFERROR(Table37[[#This Row],[Total]]/Table37[[#This Row],[Mins]]*Table37[[#This Row],[Adj mins]],0)</f>
        <v>3.0648148148148149</v>
      </c>
      <c r="R3076" s="15">
        <v>0.6</v>
      </c>
      <c r="S3076" s="16">
        <v>10</v>
      </c>
      <c r="T3076" s="17">
        <v>8.0000000000000002E-3</v>
      </c>
      <c r="U3076" s="16">
        <v>5</v>
      </c>
      <c r="V3076" s="71">
        <v>1</v>
      </c>
      <c r="W3076" s="401" t="str">
        <f>IF(ISNA(MATCH($D3076,'My Squad'!$C$2:$C$16,0)),"","Yes")</f>
        <v/>
      </c>
    </row>
    <row r="3077" spans="1:23" ht="15.75" thickBot="1" x14ac:dyDescent="0.3">
      <c r="A3077" s="577">
        <v>491</v>
      </c>
      <c r="B3077" s="73">
        <v>15</v>
      </c>
      <c r="C3077" s="5" t="s">
        <v>28</v>
      </c>
      <c r="D3077" s="5" t="s">
        <v>74</v>
      </c>
      <c r="E3077" s="70" t="s">
        <v>13</v>
      </c>
      <c r="F3077" s="71">
        <v>6.7</v>
      </c>
      <c r="G3077" s="71">
        <v>1.6366666666666667</v>
      </c>
      <c r="H3077" s="71">
        <v>0.433</v>
      </c>
      <c r="I3077" s="71">
        <v>0.151</v>
      </c>
      <c r="J3077" s="71">
        <v>0</v>
      </c>
      <c r="K3077" s="71">
        <v>1.4876666666666667</v>
      </c>
      <c r="L3077" s="71">
        <v>0.29699999999999999</v>
      </c>
      <c r="M3077" s="72">
        <v>4.0053333333333336</v>
      </c>
      <c r="N3077" s="23">
        <v>0.29930348258706474</v>
      </c>
      <c r="O3077" s="16">
        <v>73.151333333333326</v>
      </c>
      <c r="P3077" s="15">
        <v>90</v>
      </c>
      <c r="Q3077" s="15">
        <f>IFERROR(Table37[[#This Row],[Total]]/Table37[[#This Row],[Mins]]*Table37[[#This Row],[Adj mins]],0)</f>
        <v>4.9278664321452341</v>
      </c>
      <c r="R3077" s="15">
        <v>7.7</v>
      </c>
      <c r="S3077" s="16">
        <v>77</v>
      </c>
      <c r="T3077" s="17">
        <v>0.10400000000000001</v>
      </c>
      <c r="U3077" s="16">
        <v>39</v>
      </c>
      <c r="V3077" s="71">
        <v>4.3</v>
      </c>
      <c r="W3077" s="401" t="str">
        <f>IF(ISNA(MATCH($D3077,'My Squad'!$C$2:$C$16,0)),"","Yes")</f>
        <v/>
      </c>
    </row>
    <row r="3078" spans="1:23" ht="15.75" thickBot="1" x14ac:dyDescent="0.3">
      <c r="A3078" s="577">
        <v>492</v>
      </c>
      <c r="B3078" s="73">
        <v>15</v>
      </c>
      <c r="C3078" s="5" t="s">
        <v>28</v>
      </c>
      <c r="D3078" s="5" t="s">
        <v>85</v>
      </c>
      <c r="E3078" s="70" t="s">
        <v>13</v>
      </c>
      <c r="F3078" s="71">
        <v>6.3</v>
      </c>
      <c r="G3078" s="71">
        <v>0.7583333333333333</v>
      </c>
      <c r="H3078" s="71">
        <v>0.79300000000000004</v>
      </c>
      <c r="I3078" s="71">
        <v>0.17100000000000001</v>
      </c>
      <c r="J3078" s="71">
        <v>0</v>
      </c>
      <c r="K3078" s="71">
        <v>1.6953333333333334</v>
      </c>
      <c r="L3078" s="71">
        <v>0.21666666666666667</v>
      </c>
      <c r="M3078" s="72">
        <v>3.6343333333333332</v>
      </c>
      <c r="N3078" s="23">
        <v>0.25941798941798938</v>
      </c>
      <c r="O3078" s="16">
        <v>84.61933333333333</v>
      </c>
      <c r="P3078" s="15">
        <v>90</v>
      </c>
      <c r="Q3078" s="15">
        <f>IFERROR(Table37[[#This Row],[Total]]/Table37[[#This Row],[Mins]]*Table37[[#This Row],[Adj mins]],0)</f>
        <v>3.8654287042362268</v>
      </c>
      <c r="R3078" s="15">
        <v>7.5</v>
      </c>
      <c r="S3078" s="16">
        <v>75</v>
      </c>
      <c r="T3078" s="17">
        <v>3.5000000000000003E-2</v>
      </c>
      <c r="U3078" s="16">
        <v>34</v>
      </c>
      <c r="V3078" s="71">
        <v>3.8</v>
      </c>
      <c r="W3078" s="401" t="str">
        <f>IF(ISNA(MATCH($D3078,'My Squad'!$C$2:$C$16,0)),"","Yes")</f>
        <v/>
      </c>
    </row>
    <row r="3079" spans="1:23" ht="15.75" thickBot="1" x14ac:dyDescent="0.3">
      <c r="A3079" s="577">
        <v>494</v>
      </c>
      <c r="B3079" s="73">
        <v>15</v>
      </c>
      <c r="C3079" s="5" t="s">
        <v>28</v>
      </c>
      <c r="D3079" s="5" t="s">
        <v>362</v>
      </c>
      <c r="E3079" s="70" t="s">
        <v>13</v>
      </c>
      <c r="F3079" s="71">
        <v>7.6</v>
      </c>
      <c r="G3079" s="71">
        <v>1.1366666666666667</v>
      </c>
      <c r="H3079" s="71">
        <v>0.91300000000000003</v>
      </c>
      <c r="I3079" s="71">
        <v>0.15833333333333333</v>
      </c>
      <c r="J3079" s="71">
        <v>0</v>
      </c>
      <c r="K3079" s="71">
        <v>1.577</v>
      </c>
      <c r="L3079" s="71">
        <v>0.48566666666666669</v>
      </c>
      <c r="M3079" s="72">
        <v>4.2706666666666671</v>
      </c>
      <c r="N3079" s="23">
        <v>0.29877192982456147</v>
      </c>
      <c r="O3079" s="16">
        <v>80.673333333333332</v>
      </c>
      <c r="P3079" s="15">
        <v>90</v>
      </c>
      <c r="Q3079" s="15">
        <f>IFERROR(Table37[[#This Row],[Total]]/Table37[[#This Row],[Mins]]*Table37[[#This Row],[Adj mins]],0)</f>
        <v>4.7643996363936871</v>
      </c>
      <c r="R3079" s="15">
        <v>7.4</v>
      </c>
      <c r="S3079" s="16">
        <v>74</v>
      </c>
      <c r="T3079" s="17">
        <v>7.0999999999999994E-2</v>
      </c>
      <c r="U3079" s="16">
        <v>45</v>
      </c>
      <c r="V3079" s="71">
        <v>5</v>
      </c>
      <c r="W3079" s="401" t="str">
        <f>IF(ISNA(MATCH($D3079,'My Squad'!$C$2:$C$16,0)),"","Yes")</f>
        <v/>
      </c>
    </row>
    <row r="3080" spans="1:23" ht="15.75" thickBot="1" x14ac:dyDescent="0.3">
      <c r="A3080" s="577">
        <v>499</v>
      </c>
      <c r="B3080" s="73">
        <v>15</v>
      </c>
      <c r="C3080" s="5" t="s">
        <v>28</v>
      </c>
      <c r="D3080" s="5" t="s">
        <v>236</v>
      </c>
      <c r="E3080" s="70" t="s">
        <v>13</v>
      </c>
      <c r="F3080" s="71">
        <v>4.9000000000000004</v>
      </c>
      <c r="G3080" s="71">
        <v>0.13333333333333333</v>
      </c>
      <c r="H3080" s="71">
        <v>8.1000000000000003E-2</v>
      </c>
      <c r="I3080" s="71">
        <v>4.2333333333333334E-2</v>
      </c>
      <c r="J3080" s="71">
        <v>0</v>
      </c>
      <c r="K3080" s="71">
        <v>0.42133333333333334</v>
      </c>
      <c r="L3080" s="71">
        <v>4.6666666666666669E-2</v>
      </c>
      <c r="M3080" s="72">
        <v>0.72466666666666668</v>
      </c>
      <c r="N3080" s="23">
        <v>-0.26027210884353735</v>
      </c>
      <c r="O3080" s="16">
        <v>23.391999999999999</v>
      </c>
      <c r="P3080" s="15">
        <v>90</v>
      </c>
      <c r="Q3080" s="15">
        <f>IFERROR(Table37[[#This Row],[Total]]/Table37[[#This Row],[Mins]]*Table37[[#This Row],[Adj mins]],0)</f>
        <v>2.7881326949384406</v>
      </c>
      <c r="R3080" s="15">
        <v>3.2</v>
      </c>
      <c r="S3080" s="16">
        <v>32</v>
      </c>
      <c r="T3080" s="17">
        <v>2E-3</v>
      </c>
      <c r="U3080" s="16">
        <v>15</v>
      </c>
      <c r="V3080" s="71">
        <v>1.7</v>
      </c>
      <c r="W3080" s="401" t="str">
        <f>IF(ISNA(MATCH($D3080,'My Squad'!$C$2:$C$16,0)),"","Yes")</f>
        <v/>
      </c>
    </row>
    <row r="3081" spans="1:23" ht="15.75" thickBot="1" x14ac:dyDescent="0.3">
      <c r="A3081" s="577">
        <v>489</v>
      </c>
      <c r="B3081" s="73">
        <v>15</v>
      </c>
      <c r="C3081" s="5" t="s">
        <v>28</v>
      </c>
      <c r="D3081" s="5" t="s">
        <v>682</v>
      </c>
      <c r="E3081" s="70" t="s">
        <v>13</v>
      </c>
      <c r="F3081" s="71">
        <v>4.7</v>
      </c>
      <c r="G3081" s="71">
        <v>1.8333333333333333E-2</v>
      </c>
      <c r="H3081" s="71">
        <v>1.9E-2</v>
      </c>
      <c r="I3081" s="71">
        <v>7.3333333333333332E-3</v>
      </c>
      <c r="J3081" s="71">
        <v>0</v>
      </c>
      <c r="K3081" s="71">
        <v>5.0999999999999997E-2</v>
      </c>
      <c r="L3081" s="71">
        <v>3.3333333333333335E-3</v>
      </c>
      <c r="M3081" s="72">
        <v>9.9000000000000005E-2</v>
      </c>
      <c r="N3081" s="23">
        <v>-0.40446808510638299</v>
      </c>
      <c r="O3081" s="16">
        <v>2.7</v>
      </c>
      <c r="P3081" s="15">
        <v>90</v>
      </c>
      <c r="Q3081" s="15">
        <f>IFERROR(Table37[[#This Row],[Total]]/Table37[[#This Row],[Mins]]*Table37[[#This Row],[Adj mins]],0)</f>
        <v>3.3</v>
      </c>
      <c r="R3081" s="15">
        <v>0.4</v>
      </c>
      <c r="S3081" s="16">
        <v>9</v>
      </c>
      <c r="T3081" s="17">
        <v>1E-3</v>
      </c>
      <c r="U3081" s="16">
        <v>4</v>
      </c>
      <c r="V3081" s="71">
        <v>1</v>
      </c>
      <c r="W3081" s="401" t="str">
        <f>IF(ISNA(MATCH($D3081,'My Squad'!$C$2:$C$16,0)),"","Yes")</f>
        <v/>
      </c>
    </row>
    <row r="3082" spans="1:23" ht="15.75" thickBot="1" x14ac:dyDescent="0.3">
      <c r="A3082" s="577">
        <v>612</v>
      </c>
      <c r="B3082" s="73">
        <v>15</v>
      </c>
      <c r="C3082" s="5" t="s">
        <v>28</v>
      </c>
      <c r="D3082" s="5" t="s">
        <v>1348</v>
      </c>
      <c r="E3082" s="70" t="s">
        <v>13</v>
      </c>
      <c r="F3082" s="71">
        <v>5.3</v>
      </c>
      <c r="G3082" s="71">
        <v>0.02</v>
      </c>
      <c r="H3082" s="71">
        <v>2.5000000000000001E-2</v>
      </c>
      <c r="I3082" s="71">
        <v>7.3333333333333332E-3</v>
      </c>
      <c r="J3082" s="71">
        <v>0</v>
      </c>
      <c r="K3082" s="71">
        <v>9.3333333333333338E-2</v>
      </c>
      <c r="L3082" s="71">
        <v>6.0000000000000001E-3</v>
      </c>
      <c r="M3082" s="72">
        <v>0.15166666666666667</v>
      </c>
      <c r="N3082" s="23">
        <v>-0.34874213836477991</v>
      </c>
      <c r="O3082" s="16">
        <v>4.434333333333333</v>
      </c>
      <c r="P3082" s="15">
        <v>90</v>
      </c>
      <c r="Q3082" s="15">
        <f>IFERROR(Table37[[#This Row],[Total]]/Table37[[#This Row],[Mins]]*Table37[[#This Row],[Adj mins]],0)</f>
        <v>3.078253025633316</v>
      </c>
      <c r="R3082" s="15">
        <v>1.8</v>
      </c>
      <c r="S3082" s="16">
        <v>54</v>
      </c>
      <c r="T3082" s="17">
        <v>0</v>
      </c>
      <c r="U3082" s="16">
        <v>6</v>
      </c>
      <c r="V3082" s="71">
        <v>2</v>
      </c>
      <c r="W3082" s="401" t="str">
        <f>IF(ISNA(MATCH($D3082,'My Squad'!$C$2:$C$16,0)),"","Yes")</f>
        <v/>
      </c>
    </row>
    <row r="3083" spans="1:23" ht="15.75" thickBot="1" x14ac:dyDescent="0.3">
      <c r="A3083" s="577">
        <v>480</v>
      </c>
      <c r="B3083" s="73">
        <v>15</v>
      </c>
      <c r="C3083" s="5" t="s">
        <v>28</v>
      </c>
      <c r="D3083" s="5" t="s">
        <v>363</v>
      </c>
      <c r="E3083" s="70" t="s">
        <v>13</v>
      </c>
      <c r="F3083" s="71">
        <v>5</v>
      </c>
      <c r="G3083" s="71">
        <v>0.32500000000000001</v>
      </c>
      <c r="H3083" s="71">
        <v>0.17899999999999999</v>
      </c>
      <c r="I3083" s="71">
        <v>0.12633333333333333</v>
      </c>
      <c r="J3083" s="71">
        <v>0</v>
      </c>
      <c r="K3083" s="71">
        <v>1.07</v>
      </c>
      <c r="L3083" s="71">
        <v>0.10766666666666666</v>
      </c>
      <c r="M3083" s="72">
        <v>1.8080000000000001</v>
      </c>
      <c r="N3083" s="23">
        <v>-3.839999999999999E-2</v>
      </c>
      <c r="O3083" s="16">
        <v>61.887333333333331</v>
      </c>
      <c r="P3083" s="15">
        <v>90</v>
      </c>
      <c r="Q3083" s="15">
        <f>IFERROR(Table37[[#This Row],[Total]]/Table37[[#This Row],[Mins]]*Table37[[#This Row],[Adj mins]],0)</f>
        <v>2.6292940935678817</v>
      </c>
      <c r="R3083" s="15">
        <v>4.4000000000000004</v>
      </c>
      <c r="S3083" s="16">
        <v>50</v>
      </c>
      <c r="T3083" s="17">
        <v>2E-3</v>
      </c>
      <c r="U3083" s="16">
        <v>11</v>
      </c>
      <c r="V3083" s="71">
        <v>1.4</v>
      </c>
      <c r="W3083" s="401" t="str">
        <f>IF(ISNA(MATCH($D3083,'My Squad'!$C$2:$C$16,0)),"","Yes")</f>
        <v/>
      </c>
    </row>
    <row r="3084" spans="1:23" ht="15.75" thickBot="1" x14ac:dyDescent="0.3">
      <c r="A3084" s="577">
        <v>503</v>
      </c>
      <c r="B3084" s="73">
        <v>15</v>
      </c>
      <c r="C3084" s="5" t="s">
        <v>28</v>
      </c>
      <c r="D3084" s="5" t="s">
        <v>29</v>
      </c>
      <c r="E3084" s="70" t="s">
        <v>13</v>
      </c>
      <c r="F3084" s="71">
        <v>9.9</v>
      </c>
      <c r="G3084" s="71">
        <v>1.9783333333333333</v>
      </c>
      <c r="H3084" s="71">
        <v>0.74</v>
      </c>
      <c r="I3084" s="71">
        <v>0.17199999999999999</v>
      </c>
      <c r="J3084" s="71">
        <v>0</v>
      </c>
      <c r="K3084" s="71">
        <v>1.7896666666666667</v>
      </c>
      <c r="L3084" s="71">
        <v>0.69966666666666666</v>
      </c>
      <c r="M3084" s="72">
        <v>5.379666666666667</v>
      </c>
      <c r="N3084" s="23">
        <v>0.3413804713804714</v>
      </c>
      <c r="O3084" s="16">
        <v>85.528333333333336</v>
      </c>
      <c r="P3084" s="15">
        <v>90</v>
      </c>
      <c r="Q3084" s="15">
        <f>IFERROR(Table37[[#This Row],[Total]]/Table37[[#This Row],[Mins]]*Table37[[#This Row],[Adj mins]],0)</f>
        <v>5.6609310754720656</v>
      </c>
      <c r="R3084" s="15">
        <v>5.8</v>
      </c>
      <c r="S3084" s="16">
        <v>87</v>
      </c>
      <c r="T3084" s="17">
        <v>6.3E-2</v>
      </c>
      <c r="U3084" s="16">
        <v>41</v>
      </c>
      <c r="V3084" s="71">
        <v>6.8</v>
      </c>
      <c r="W3084" s="401" t="str">
        <f>IF(ISNA(MATCH($D3084,'My Squad'!$C$2:$C$16,0)),"","Yes")</f>
        <v/>
      </c>
    </row>
    <row r="3085" spans="1:23" ht="15.75" thickBot="1" x14ac:dyDescent="0.3">
      <c r="A3085" s="577">
        <v>482</v>
      </c>
      <c r="B3085" s="73">
        <v>15</v>
      </c>
      <c r="C3085" s="5" t="s">
        <v>28</v>
      </c>
      <c r="D3085" s="5" t="s">
        <v>168</v>
      </c>
      <c r="E3085" s="70" t="s">
        <v>13</v>
      </c>
      <c r="F3085" s="71">
        <v>4.9000000000000004</v>
      </c>
      <c r="G3085" s="71">
        <v>7.3333333333333334E-2</v>
      </c>
      <c r="H3085" s="71">
        <v>5.5E-2</v>
      </c>
      <c r="I3085" s="71">
        <v>4.2999999999999997E-2</v>
      </c>
      <c r="J3085" s="71">
        <v>0</v>
      </c>
      <c r="K3085" s="71">
        <v>0.39233333333333331</v>
      </c>
      <c r="L3085" s="71">
        <v>3.4000000000000002E-2</v>
      </c>
      <c r="M3085" s="72">
        <v>0.59766666666666668</v>
      </c>
      <c r="N3085" s="23">
        <v>-0.28619047619047622</v>
      </c>
      <c r="O3085" s="16">
        <v>22.800666666666668</v>
      </c>
      <c r="P3085" s="15">
        <v>90</v>
      </c>
      <c r="Q3085" s="15">
        <f>IFERROR(Table37[[#This Row],[Total]]/Table37[[#This Row],[Mins]]*Table37[[#This Row],[Adj mins]],0)</f>
        <v>2.3591415455688427</v>
      </c>
      <c r="R3085" s="15">
        <v>4</v>
      </c>
      <c r="S3085" s="16">
        <v>60</v>
      </c>
      <c r="T3085" s="17">
        <v>4.0000000000000001E-3</v>
      </c>
      <c r="U3085" s="16">
        <v>23</v>
      </c>
      <c r="V3085" s="71">
        <v>3.8</v>
      </c>
      <c r="W3085" s="401" t="str">
        <f>IF(ISNA(MATCH($D3085,'My Squad'!$C$2:$C$16,0)),"","Yes")</f>
        <v/>
      </c>
    </row>
    <row r="3086" spans="1:23" ht="15.75" thickBot="1" x14ac:dyDescent="0.3">
      <c r="A3086" s="577">
        <v>509</v>
      </c>
      <c r="B3086" s="73">
        <v>15</v>
      </c>
      <c r="C3086" s="5" t="s">
        <v>28</v>
      </c>
      <c r="D3086" s="5" t="s">
        <v>537</v>
      </c>
      <c r="E3086" s="70" t="s">
        <v>13</v>
      </c>
      <c r="F3086" s="71">
        <v>6.2</v>
      </c>
      <c r="G3086" s="71">
        <v>9.3333333333333338E-2</v>
      </c>
      <c r="H3086" s="71">
        <v>2.9000000000000001E-2</v>
      </c>
      <c r="I3086" s="71">
        <v>0.01</v>
      </c>
      <c r="J3086" s="71">
        <v>0</v>
      </c>
      <c r="K3086" s="71">
        <v>0.11333333333333333</v>
      </c>
      <c r="L3086" s="71">
        <v>0.02</v>
      </c>
      <c r="M3086" s="72">
        <v>0.26566666666666666</v>
      </c>
      <c r="N3086" s="23">
        <v>-0.27973118279569892</v>
      </c>
      <c r="O3086" s="16">
        <v>5.3586666666666662</v>
      </c>
      <c r="P3086" s="15">
        <v>90</v>
      </c>
      <c r="Q3086" s="15">
        <f>IFERROR(Table37[[#This Row],[Total]]/Table37[[#This Row],[Mins]]*Table37[[#This Row],[Adj mins]],0)</f>
        <v>4.46193082856432</v>
      </c>
      <c r="R3086" s="15">
        <v>2.7</v>
      </c>
      <c r="S3086" s="16">
        <v>35</v>
      </c>
      <c r="T3086" s="17">
        <v>2E-3</v>
      </c>
      <c r="U3086" s="16">
        <v>13</v>
      </c>
      <c r="V3086" s="71">
        <v>1.9</v>
      </c>
      <c r="W3086" s="401" t="str">
        <f>IF(ISNA(MATCH($D3086,'My Squad'!$C$2:$C$16,0)),"","Yes")</f>
        <v/>
      </c>
    </row>
    <row r="3087" spans="1:23" ht="15.75" thickBot="1" x14ac:dyDescent="0.3">
      <c r="A3087" s="577">
        <v>497</v>
      </c>
      <c r="B3087" s="73">
        <v>15</v>
      </c>
      <c r="C3087" s="5" t="s">
        <v>28</v>
      </c>
      <c r="D3087" s="5" t="s">
        <v>237</v>
      </c>
      <c r="E3087" s="70" t="s">
        <v>15</v>
      </c>
      <c r="F3087" s="71">
        <v>6.8</v>
      </c>
      <c r="G3087" s="71">
        <v>4.6666666666666669E-2</v>
      </c>
      <c r="H3087" s="71">
        <v>2.8000000000000001E-2</v>
      </c>
      <c r="I3087" s="71">
        <v>0</v>
      </c>
      <c r="J3087" s="71">
        <v>0</v>
      </c>
      <c r="K3087" s="71">
        <v>8.3333333333333343E-2</v>
      </c>
      <c r="L3087" s="71">
        <v>2.1666666666666667E-2</v>
      </c>
      <c r="M3087" s="72">
        <v>0.17966666666666667</v>
      </c>
      <c r="N3087" s="23">
        <v>-0.26769607843137255</v>
      </c>
      <c r="O3087" s="16">
        <v>4.2973333333333334</v>
      </c>
      <c r="P3087" s="15">
        <v>90</v>
      </c>
      <c r="Q3087" s="15">
        <f>IFERROR(Table37[[#This Row],[Total]]/Table37[[#This Row],[Mins]]*Table37[[#This Row],[Adj mins]],0)</f>
        <v>3.7627986348122864</v>
      </c>
      <c r="R3087" s="15">
        <v>0.7</v>
      </c>
      <c r="S3087" s="16">
        <v>16</v>
      </c>
      <c r="T3087" s="17">
        <v>4.0000000000000001E-3</v>
      </c>
      <c r="U3087" s="16">
        <v>3</v>
      </c>
      <c r="V3087" s="71">
        <v>0.8</v>
      </c>
      <c r="W3087" s="401" t="str">
        <f>IF(ISNA(MATCH($D3087,'My Squad'!$C$2:$C$16,0)),"","Yes")</f>
        <v/>
      </c>
    </row>
    <row r="3088" spans="1:23" ht="15.75" thickBot="1" x14ac:dyDescent="0.3">
      <c r="A3088" s="577">
        <v>82</v>
      </c>
      <c r="B3088" s="73">
        <v>15</v>
      </c>
      <c r="C3088" s="5" t="s">
        <v>28</v>
      </c>
      <c r="D3088" s="5" t="s">
        <v>66</v>
      </c>
      <c r="E3088" s="70" t="s">
        <v>15</v>
      </c>
      <c r="F3088" s="71">
        <v>7.7</v>
      </c>
      <c r="G3088" s="71">
        <v>1.4306666666666668</v>
      </c>
      <c r="H3088" s="71">
        <v>0.34100000000000003</v>
      </c>
      <c r="I3088" s="71">
        <v>0</v>
      </c>
      <c r="J3088" s="71">
        <v>0</v>
      </c>
      <c r="K3088" s="71">
        <v>1.8203333333333334</v>
      </c>
      <c r="L3088" s="71">
        <v>0.46100000000000002</v>
      </c>
      <c r="M3088" s="72">
        <v>4.0529999999999999</v>
      </c>
      <c r="N3088" s="23">
        <v>0.2666233766233766</v>
      </c>
      <c r="O3088" s="16">
        <v>85.339333333333329</v>
      </c>
      <c r="P3088" s="15">
        <v>90</v>
      </c>
      <c r="Q3088" s="15">
        <f>IFERROR(Table37[[#This Row],[Total]]/Table37[[#This Row],[Mins]]*Table37[[#This Row],[Adj mins]],0)</f>
        <v>4.2743478974134632</v>
      </c>
      <c r="R3088" s="15">
        <v>6.9</v>
      </c>
      <c r="S3088" s="16">
        <v>88</v>
      </c>
      <c r="T3088" s="17">
        <v>0.125</v>
      </c>
      <c r="U3088" s="16">
        <v>25</v>
      </c>
      <c r="V3088" s="71">
        <v>3.6</v>
      </c>
      <c r="W3088" s="401" t="str">
        <f>IF(ISNA(MATCH($D3088,'My Squad'!$C$2:$C$16,0)),"","Yes")</f>
        <v>Yes</v>
      </c>
    </row>
    <row r="3089" spans="1:23" ht="15.75" thickBot="1" x14ac:dyDescent="0.3">
      <c r="A3089" s="577">
        <v>513</v>
      </c>
      <c r="B3089" s="73">
        <v>15</v>
      </c>
      <c r="C3089" s="5" t="s">
        <v>56</v>
      </c>
      <c r="D3089" s="5" t="s">
        <v>364</v>
      </c>
      <c r="E3089" s="70" t="s">
        <v>16</v>
      </c>
      <c r="F3089" s="71">
        <v>4.4000000000000004</v>
      </c>
      <c r="G3089" s="71">
        <v>0</v>
      </c>
      <c r="H3089" s="71">
        <v>0</v>
      </c>
      <c r="I3089" s="71">
        <v>0.62400000000000011</v>
      </c>
      <c r="J3089" s="71">
        <v>0.42566666666666669</v>
      </c>
      <c r="K3089" s="71">
        <v>1.929</v>
      </c>
      <c r="L3089" s="71">
        <v>0.11799999999999999</v>
      </c>
      <c r="M3089" s="72">
        <v>3.0966666666666667</v>
      </c>
      <c r="N3089" s="23">
        <v>0.24924242424242424</v>
      </c>
      <c r="O3089" s="16">
        <v>85.403333333333336</v>
      </c>
      <c r="P3089" s="15">
        <v>90</v>
      </c>
      <c r="Q3089" s="15">
        <f>IFERROR(Table37[[#This Row],[Total]]/Table37[[#This Row],[Mins]]*Table37[[#This Row],[Adj mins]],0)</f>
        <v>3.2633386674993168</v>
      </c>
      <c r="R3089" s="15">
        <v>7.5</v>
      </c>
      <c r="S3089" s="16">
        <v>84</v>
      </c>
      <c r="T3089" s="17">
        <v>6.4000000000000001E-2</v>
      </c>
      <c r="U3089" s="16">
        <v>15</v>
      </c>
      <c r="V3089" s="71">
        <v>1.9</v>
      </c>
      <c r="W3089" s="401" t="str">
        <f>IF(ISNA(MATCH($D3089,'My Squad'!$C$2:$C$16,0)),"","Yes")</f>
        <v/>
      </c>
    </row>
    <row r="3090" spans="1:23" ht="15.75" thickBot="1" x14ac:dyDescent="0.3">
      <c r="A3090" s="577">
        <v>522</v>
      </c>
      <c r="B3090" s="73">
        <v>15</v>
      </c>
      <c r="C3090" s="5" t="s">
        <v>56</v>
      </c>
      <c r="D3090" s="5" t="s">
        <v>93</v>
      </c>
      <c r="E3090" s="70" t="s">
        <v>16</v>
      </c>
      <c r="F3090" s="71">
        <v>4.4000000000000004</v>
      </c>
      <c r="G3090" s="71">
        <v>0</v>
      </c>
      <c r="H3090" s="71">
        <v>0</v>
      </c>
      <c r="I3090" s="71">
        <v>3.3333333333333327E-4</v>
      </c>
      <c r="J3090" s="71">
        <v>6.6666666666666664E-4</v>
      </c>
      <c r="K3090" s="71">
        <v>4.333333333333334E-3</v>
      </c>
      <c r="L3090" s="71">
        <v>6.6666666666666664E-4</v>
      </c>
      <c r="M3090" s="72">
        <v>6.0000000000000001E-3</v>
      </c>
      <c r="N3090" s="23">
        <v>-0.45318181818181813</v>
      </c>
      <c r="O3090" s="16">
        <v>0.21</v>
      </c>
      <c r="P3090" s="15">
        <v>90</v>
      </c>
      <c r="Q3090" s="15">
        <f>IFERROR(Table37[[#This Row],[Total]]/Table37[[#This Row],[Mins]]*Table37[[#This Row],[Adj mins]],0)</f>
        <v>2.5714285714285716</v>
      </c>
      <c r="R3090" s="15">
        <v>0</v>
      </c>
      <c r="S3090" s="16" t="s">
        <v>374</v>
      </c>
      <c r="T3090" s="17">
        <v>1E-3</v>
      </c>
      <c r="U3090" s="16">
        <v>0</v>
      </c>
      <c r="V3090" s="71">
        <v>0</v>
      </c>
      <c r="W3090" s="401" t="str">
        <f>IF(ISNA(MATCH($D3090,'My Squad'!$C$2:$C$16,0)),"","Yes")</f>
        <v/>
      </c>
    </row>
    <row r="3091" spans="1:23" ht="15.75" thickBot="1" x14ac:dyDescent="0.3">
      <c r="A3091" s="577">
        <v>521</v>
      </c>
      <c r="B3091" s="73">
        <v>15</v>
      </c>
      <c r="C3091" s="5" t="s">
        <v>56</v>
      </c>
      <c r="D3091" s="5" t="s">
        <v>118</v>
      </c>
      <c r="E3091" s="70" t="s">
        <v>16</v>
      </c>
      <c r="F3091" s="71">
        <v>4</v>
      </c>
      <c r="G3091" s="71">
        <v>0</v>
      </c>
      <c r="H3091" s="71">
        <v>0</v>
      </c>
      <c r="I3091" s="71">
        <v>2.3333333333333338E-2</v>
      </c>
      <c r="J3091" s="71">
        <v>2.3333333333333334E-2</v>
      </c>
      <c r="K3091" s="71">
        <v>9.6666666666666665E-2</v>
      </c>
      <c r="L3091" s="71">
        <v>4.3333333333333331E-3</v>
      </c>
      <c r="M3091" s="72">
        <v>0.14766666666666667</v>
      </c>
      <c r="N3091" s="23">
        <v>-0.46308333333333335</v>
      </c>
      <c r="O3091" s="16">
        <v>4.3499999999999996</v>
      </c>
      <c r="P3091" s="15">
        <v>90</v>
      </c>
      <c r="Q3091" s="15">
        <f>IFERROR(Table37[[#This Row],[Total]]/Table37[[#This Row],[Mins]]*Table37[[#This Row],[Adj mins]],0)</f>
        <v>3.0551724137931036</v>
      </c>
      <c r="R3091" s="15">
        <v>1.5</v>
      </c>
      <c r="S3091" s="16">
        <v>68</v>
      </c>
      <c r="T3091" s="17">
        <v>0.17199999999999999</v>
      </c>
      <c r="U3091" s="16">
        <v>4</v>
      </c>
      <c r="V3091" s="71">
        <v>2</v>
      </c>
      <c r="W3091" s="401" t="str">
        <f>IF(ISNA(MATCH($D3091,'My Squad'!$C$2:$C$16,0)),"","Yes")</f>
        <v/>
      </c>
    </row>
    <row r="3092" spans="1:23" ht="15.75" thickBot="1" x14ac:dyDescent="0.3">
      <c r="A3092" s="577">
        <v>517</v>
      </c>
      <c r="B3092" s="73">
        <v>15</v>
      </c>
      <c r="C3092" s="5" t="s">
        <v>56</v>
      </c>
      <c r="D3092" s="5" t="s">
        <v>268</v>
      </c>
      <c r="E3092" s="70" t="s">
        <v>14</v>
      </c>
      <c r="F3092" s="71">
        <v>4</v>
      </c>
      <c r="G3092" s="71">
        <v>6.0000000000000001E-3</v>
      </c>
      <c r="H3092" s="71">
        <v>1.0999999999999999E-2</v>
      </c>
      <c r="I3092" s="71">
        <v>1.1333333333333334E-2</v>
      </c>
      <c r="J3092" s="71">
        <v>0</v>
      </c>
      <c r="K3092" s="71">
        <v>3.6333333333333329E-2</v>
      </c>
      <c r="L3092" s="71">
        <v>8.9999999999999993E-3</v>
      </c>
      <c r="M3092" s="72">
        <v>7.3666666666666672E-2</v>
      </c>
      <c r="N3092" s="23">
        <v>-0.48158333333333331</v>
      </c>
      <c r="O3092" s="16">
        <v>1.81</v>
      </c>
      <c r="P3092" s="15">
        <v>90</v>
      </c>
      <c r="Q3092" s="15">
        <f>IFERROR(Table37[[#This Row],[Total]]/Table37[[#This Row],[Mins]]*Table37[[#This Row],[Adj mins]],0)</f>
        <v>3.6629834254143647</v>
      </c>
      <c r="R3092" s="15">
        <v>0.3</v>
      </c>
      <c r="S3092" s="16">
        <v>7</v>
      </c>
      <c r="T3092" s="17">
        <v>1.7000000000000001E-2</v>
      </c>
      <c r="U3092" s="16">
        <v>3</v>
      </c>
      <c r="V3092" s="71">
        <v>0.8</v>
      </c>
      <c r="W3092" s="401" t="str">
        <f>IF(ISNA(MATCH($D3092,'My Squad'!$C$2:$C$16,0)),"","Yes")</f>
        <v/>
      </c>
    </row>
    <row r="3093" spans="1:23" ht="15.75" thickBot="1" x14ac:dyDescent="0.3">
      <c r="A3093" s="577">
        <v>520</v>
      </c>
      <c r="B3093" s="73">
        <v>15</v>
      </c>
      <c r="C3093" s="5" t="s">
        <v>56</v>
      </c>
      <c r="D3093" s="5" t="s">
        <v>153</v>
      </c>
      <c r="E3093" s="70" t="s">
        <v>14</v>
      </c>
      <c r="F3093" s="71">
        <v>4.4000000000000004</v>
      </c>
      <c r="G3093" s="71">
        <v>0.40799999999999997</v>
      </c>
      <c r="H3093" s="71">
        <v>0.42099999999999999</v>
      </c>
      <c r="I3093" s="71">
        <v>0.52</v>
      </c>
      <c r="J3093" s="71">
        <v>0</v>
      </c>
      <c r="K3093" s="71">
        <v>1.3420000000000001</v>
      </c>
      <c r="L3093" s="71">
        <v>0.28199999999999997</v>
      </c>
      <c r="M3093" s="72">
        <v>2.9729999999999999</v>
      </c>
      <c r="N3093" s="23">
        <v>0.22113636363636358</v>
      </c>
      <c r="O3093" s="16">
        <v>70.88366666666667</v>
      </c>
      <c r="P3093" s="15">
        <v>90</v>
      </c>
      <c r="Q3093" s="15">
        <f>IFERROR(Table37[[#This Row],[Total]]/Table37[[#This Row],[Mins]]*Table37[[#This Row],[Adj mins]],0)</f>
        <v>3.7747765117492982</v>
      </c>
      <c r="R3093" s="15">
        <v>7.6</v>
      </c>
      <c r="S3093" s="16">
        <v>76</v>
      </c>
      <c r="T3093" s="17">
        <v>5.0000000000000001E-3</v>
      </c>
      <c r="U3093" s="16">
        <v>12</v>
      </c>
      <c r="V3093" s="71">
        <v>1.3</v>
      </c>
      <c r="W3093" s="401" t="str">
        <f>IF(ISNA(MATCH($D3093,'My Squad'!$C$2:$C$16,0)),"","Yes")</f>
        <v/>
      </c>
    </row>
    <row r="3094" spans="1:23" ht="15.75" thickBot="1" x14ac:dyDescent="0.3">
      <c r="A3094" s="577">
        <v>528</v>
      </c>
      <c r="B3094" s="73">
        <v>15</v>
      </c>
      <c r="C3094" s="5" t="s">
        <v>56</v>
      </c>
      <c r="D3094" s="5" t="s">
        <v>252</v>
      </c>
      <c r="E3094" s="70" t="s">
        <v>14</v>
      </c>
      <c r="F3094" s="71">
        <v>4.5</v>
      </c>
      <c r="G3094" s="71">
        <v>9.6000000000000002E-2</v>
      </c>
      <c r="H3094" s="71">
        <v>2.5000000000000001E-2</v>
      </c>
      <c r="I3094" s="71">
        <v>0.17833333333333332</v>
      </c>
      <c r="J3094" s="71">
        <v>0</v>
      </c>
      <c r="K3094" s="71">
        <v>0.44133333333333336</v>
      </c>
      <c r="L3094" s="71">
        <v>3.833333333333333E-2</v>
      </c>
      <c r="M3094" s="72">
        <v>0.77900000000000003</v>
      </c>
      <c r="N3094" s="23">
        <v>-0.27133333333333337</v>
      </c>
      <c r="O3094" s="16">
        <v>21.466333333333335</v>
      </c>
      <c r="P3094" s="15">
        <v>90</v>
      </c>
      <c r="Q3094" s="15">
        <f>IFERROR(Table37[[#This Row],[Total]]/Table37[[#This Row],[Mins]]*Table37[[#This Row],[Adj mins]],0)</f>
        <v>3.2660445037966426</v>
      </c>
      <c r="R3094" s="15">
        <v>6.2</v>
      </c>
      <c r="S3094" s="16">
        <v>70</v>
      </c>
      <c r="T3094" s="17">
        <v>2E-3</v>
      </c>
      <c r="U3094" s="16">
        <v>15</v>
      </c>
      <c r="V3094" s="71">
        <v>1.9</v>
      </c>
      <c r="W3094" s="401" t="str">
        <f>IF(ISNA(MATCH($D3094,'My Squad'!$C$2:$C$16,0)),"","Yes")</f>
        <v/>
      </c>
    </row>
    <row r="3095" spans="1:23" ht="15.75" thickBot="1" x14ac:dyDescent="0.3">
      <c r="A3095" s="577">
        <v>591</v>
      </c>
      <c r="B3095" s="73">
        <v>15</v>
      </c>
      <c r="C3095" s="5" t="s">
        <v>56</v>
      </c>
      <c r="D3095" s="5" t="s">
        <v>1069</v>
      </c>
      <c r="E3095" s="70" t="s">
        <v>14</v>
      </c>
      <c r="F3095" s="71">
        <v>4.4000000000000004</v>
      </c>
      <c r="G3095" s="71">
        <v>0.254</v>
      </c>
      <c r="H3095" s="71">
        <v>0.22800000000000001</v>
      </c>
      <c r="I3095" s="71">
        <v>0.48099999999999993</v>
      </c>
      <c r="J3095" s="71">
        <v>0</v>
      </c>
      <c r="K3095" s="71">
        <v>1.4106666666666667</v>
      </c>
      <c r="L3095" s="71">
        <v>0.18466666666666667</v>
      </c>
      <c r="M3095" s="72">
        <v>2.5583333333333331</v>
      </c>
      <c r="N3095" s="23">
        <v>0.12689393939393934</v>
      </c>
      <c r="O3095" s="16">
        <v>71.35466666666666</v>
      </c>
      <c r="P3095" s="15">
        <v>90</v>
      </c>
      <c r="Q3095" s="15">
        <f>IFERROR(Table37[[#This Row],[Total]]/Table37[[#This Row],[Mins]]*Table37[[#This Row],[Adj mins]],0)</f>
        <v>3.226838702444129</v>
      </c>
      <c r="R3095" s="15">
        <v>3.6</v>
      </c>
      <c r="S3095" s="16">
        <v>54</v>
      </c>
      <c r="T3095" s="17">
        <v>3.0000000000000001E-3</v>
      </c>
      <c r="U3095" s="16">
        <v>7</v>
      </c>
      <c r="V3095" s="71">
        <v>1.2</v>
      </c>
      <c r="W3095" s="401" t="str">
        <f>IF(ISNA(MATCH($D3095,'My Squad'!$C$2:$C$16,0)),"","Yes")</f>
        <v/>
      </c>
    </row>
    <row r="3096" spans="1:23" ht="15.75" thickBot="1" x14ac:dyDescent="0.3">
      <c r="A3096" s="577">
        <v>516</v>
      </c>
      <c r="B3096" s="73">
        <v>15</v>
      </c>
      <c r="C3096" s="5" t="s">
        <v>56</v>
      </c>
      <c r="D3096" s="5" t="s">
        <v>160</v>
      </c>
      <c r="E3096" s="70" t="s">
        <v>14</v>
      </c>
      <c r="F3096" s="71">
        <v>4.3</v>
      </c>
      <c r="G3096" s="71">
        <v>3.2000000000000001E-2</v>
      </c>
      <c r="H3096" s="71">
        <v>0.11700000000000001</v>
      </c>
      <c r="I3096" s="71">
        <v>0.14433333333333334</v>
      </c>
      <c r="J3096" s="71">
        <v>0</v>
      </c>
      <c r="K3096" s="71">
        <v>0.43500000000000005</v>
      </c>
      <c r="L3096" s="71">
        <v>4.5999999999999999E-2</v>
      </c>
      <c r="M3096" s="72">
        <v>0.77433333333333332</v>
      </c>
      <c r="N3096" s="23">
        <v>-0.28503875968992248</v>
      </c>
      <c r="O3096" s="16">
        <v>21.786333333333335</v>
      </c>
      <c r="P3096" s="15">
        <v>90</v>
      </c>
      <c r="Q3096" s="15">
        <f>IFERROR(Table37[[#This Row],[Total]]/Table37[[#This Row],[Mins]]*Table37[[#This Row],[Adj mins]],0)</f>
        <v>3.1987943511987633</v>
      </c>
      <c r="R3096" s="15">
        <v>2.2000000000000002</v>
      </c>
      <c r="S3096" s="16">
        <v>50</v>
      </c>
      <c r="T3096" s="17">
        <v>6.0000000000000001E-3</v>
      </c>
      <c r="U3096" s="16">
        <v>9</v>
      </c>
      <c r="V3096" s="71">
        <v>2.2000000000000002</v>
      </c>
      <c r="W3096" s="401" t="str">
        <f>IF(ISNA(MATCH($D3096,'My Squad'!$C$2:$C$16,0)),"","Yes")</f>
        <v/>
      </c>
    </row>
    <row r="3097" spans="1:23" ht="15.75" thickBot="1" x14ac:dyDescent="0.3">
      <c r="A3097" s="577">
        <v>388</v>
      </c>
      <c r="B3097" s="73">
        <v>15</v>
      </c>
      <c r="C3097" s="5" t="s">
        <v>56</v>
      </c>
      <c r="D3097" s="5" t="s">
        <v>178</v>
      </c>
      <c r="E3097" s="70" t="s">
        <v>14</v>
      </c>
      <c r="F3097" s="71">
        <v>4.4000000000000004</v>
      </c>
      <c r="G3097" s="71">
        <v>0.11799999999999999</v>
      </c>
      <c r="H3097" s="71">
        <v>0.439</v>
      </c>
      <c r="I3097" s="71">
        <v>0.61899999999999999</v>
      </c>
      <c r="J3097" s="71">
        <v>0</v>
      </c>
      <c r="K3097" s="71">
        <v>1.7506666666666668</v>
      </c>
      <c r="L3097" s="71">
        <v>0.25033333333333335</v>
      </c>
      <c r="M3097" s="72">
        <v>3.177</v>
      </c>
      <c r="N3097" s="23">
        <v>0.26750000000000002</v>
      </c>
      <c r="O3097" s="16">
        <v>85.43</v>
      </c>
      <c r="P3097" s="15">
        <v>90</v>
      </c>
      <c r="Q3097" s="15">
        <f>IFERROR(Table37[[#This Row],[Total]]/Table37[[#This Row],[Mins]]*Table37[[#This Row],[Adj mins]],0)</f>
        <v>3.3469507198876274</v>
      </c>
      <c r="R3097" s="15">
        <v>7.3</v>
      </c>
      <c r="S3097" s="16">
        <v>82</v>
      </c>
      <c r="T3097" s="17">
        <v>1.6E-2</v>
      </c>
      <c r="U3097" s="16">
        <v>11</v>
      </c>
      <c r="V3097" s="71">
        <v>1.4</v>
      </c>
      <c r="W3097" s="401" t="str">
        <f>IF(ISNA(MATCH($D3097,'My Squad'!$C$2:$C$16,0)),"","Yes")</f>
        <v/>
      </c>
    </row>
    <row r="3098" spans="1:23" ht="15.75" thickBot="1" x14ac:dyDescent="0.3">
      <c r="A3098" s="577">
        <v>524</v>
      </c>
      <c r="B3098" s="73">
        <v>15</v>
      </c>
      <c r="C3098" s="5" t="s">
        <v>56</v>
      </c>
      <c r="D3098" s="5" t="s">
        <v>88</v>
      </c>
      <c r="E3098" s="70" t="s">
        <v>14</v>
      </c>
      <c r="F3098" s="71">
        <v>4.5</v>
      </c>
      <c r="G3098" s="71">
        <v>0.41</v>
      </c>
      <c r="H3098" s="71">
        <v>0.16400000000000001</v>
      </c>
      <c r="I3098" s="71">
        <v>0.61266666666666669</v>
      </c>
      <c r="J3098" s="71">
        <v>0</v>
      </c>
      <c r="K3098" s="71">
        <v>1.7349999999999999</v>
      </c>
      <c r="L3098" s="71">
        <v>0.26933333333333331</v>
      </c>
      <c r="M3098" s="72">
        <v>3.1909999999999998</v>
      </c>
      <c r="N3098" s="23">
        <v>0.26466666666666661</v>
      </c>
      <c r="O3098" s="16">
        <v>85.38366666666667</v>
      </c>
      <c r="P3098" s="15">
        <v>90</v>
      </c>
      <c r="Q3098" s="15">
        <f>IFERROR(Table37[[#This Row],[Total]]/Table37[[#This Row],[Mins]]*Table37[[#This Row],[Adj mins]],0)</f>
        <v>3.3635238589738079</v>
      </c>
      <c r="R3098" s="15">
        <v>9</v>
      </c>
      <c r="S3098" s="16">
        <v>90</v>
      </c>
      <c r="T3098" s="17">
        <v>2.2000000000000002E-2</v>
      </c>
      <c r="U3098" s="16">
        <v>20</v>
      </c>
      <c r="V3098" s="71">
        <v>2.2000000000000002</v>
      </c>
      <c r="W3098" s="401" t="str">
        <f>IF(ISNA(MATCH($D3098,'My Squad'!$C$2:$C$16,0)),"","Yes")</f>
        <v/>
      </c>
    </row>
    <row r="3099" spans="1:23" ht="15.75" thickBot="1" x14ac:dyDescent="0.3">
      <c r="A3099" s="577">
        <v>511</v>
      </c>
      <c r="B3099" s="73">
        <v>15</v>
      </c>
      <c r="C3099" s="5" t="s">
        <v>56</v>
      </c>
      <c r="D3099" s="5" t="s">
        <v>198</v>
      </c>
      <c r="E3099" s="70" t="s">
        <v>13</v>
      </c>
      <c r="F3099" s="71">
        <v>5</v>
      </c>
      <c r="G3099" s="71">
        <v>5.6666666666666664E-2</v>
      </c>
      <c r="H3099" s="71">
        <v>0.10299999999999999</v>
      </c>
      <c r="I3099" s="71">
        <v>9.1333333333333336E-2</v>
      </c>
      <c r="J3099" s="71">
        <v>0</v>
      </c>
      <c r="K3099" s="71">
        <v>0.52866666666666673</v>
      </c>
      <c r="L3099" s="71">
        <v>1.9333333333333334E-2</v>
      </c>
      <c r="M3099" s="72">
        <v>0.79900000000000004</v>
      </c>
      <c r="N3099" s="23">
        <v>-0.24020000000000002</v>
      </c>
      <c r="O3099" s="16">
        <v>30.026666666666667</v>
      </c>
      <c r="P3099" s="15">
        <v>90</v>
      </c>
      <c r="Q3099" s="15">
        <f>IFERROR(Table37[[#This Row],[Total]]/Table37[[#This Row],[Mins]]*Table37[[#This Row],[Adj mins]],0)</f>
        <v>2.3948712255772646</v>
      </c>
      <c r="R3099" s="15">
        <v>4</v>
      </c>
      <c r="S3099" s="16">
        <v>52</v>
      </c>
      <c r="T3099" s="17">
        <v>1E-3</v>
      </c>
      <c r="U3099" s="16">
        <v>8</v>
      </c>
      <c r="V3099" s="71">
        <v>1.1000000000000001</v>
      </c>
      <c r="W3099" s="401" t="str">
        <f>IF(ISNA(MATCH($D3099,'My Squad'!$C$2:$C$16,0)),"","Yes")</f>
        <v/>
      </c>
    </row>
    <row r="3100" spans="1:23" ht="15.75" thickBot="1" x14ac:dyDescent="0.3">
      <c r="A3100" s="577">
        <v>654</v>
      </c>
      <c r="B3100" s="73">
        <v>15</v>
      </c>
      <c r="C3100" s="5" t="s">
        <v>56</v>
      </c>
      <c r="D3100" s="5" t="s">
        <v>1546</v>
      </c>
      <c r="E3100" s="70" t="s">
        <v>13</v>
      </c>
      <c r="F3100" s="71">
        <v>5</v>
      </c>
      <c r="G3100" s="71">
        <v>0.17166666666666666</v>
      </c>
      <c r="H3100" s="71">
        <v>0.13900000000000001</v>
      </c>
      <c r="I3100" s="71">
        <v>6.2E-2</v>
      </c>
      <c r="J3100" s="71">
        <v>0</v>
      </c>
      <c r="K3100" s="71">
        <v>0.39533333333333331</v>
      </c>
      <c r="L3100" s="71">
        <v>5.3666666666666668E-2</v>
      </c>
      <c r="M3100" s="72">
        <v>0.82166666666666666</v>
      </c>
      <c r="N3100" s="23">
        <v>-0.23566666666666664</v>
      </c>
      <c r="O3100" s="16">
        <v>19.947333333333333</v>
      </c>
      <c r="P3100" s="15">
        <v>90</v>
      </c>
      <c r="Q3100" s="15">
        <f>IFERROR(Table37[[#This Row],[Total]]/Table37[[#This Row],[Mins]]*Table37[[#This Row],[Adj mins]],0)</f>
        <v>3.7072624578055549</v>
      </c>
      <c r="R3100" s="15">
        <v>2.2000000000000002</v>
      </c>
      <c r="S3100" s="16">
        <v>33</v>
      </c>
      <c r="T3100" s="17">
        <v>0</v>
      </c>
      <c r="U3100" s="16">
        <v>3</v>
      </c>
      <c r="V3100" s="71">
        <v>0.5</v>
      </c>
      <c r="W3100" s="401" t="str">
        <f>IF(ISNA(MATCH($D3100,'My Squad'!$C$2:$C$16,0)),"","Yes")</f>
        <v/>
      </c>
    </row>
    <row r="3101" spans="1:23" ht="15.75" thickBot="1" x14ac:dyDescent="0.3">
      <c r="A3101" s="577">
        <v>514</v>
      </c>
      <c r="B3101" s="73">
        <v>15</v>
      </c>
      <c r="C3101" s="5" t="s">
        <v>56</v>
      </c>
      <c r="D3101" s="5" t="s">
        <v>57</v>
      </c>
      <c r="E3101" s="70" t="s">
        <v>13</v>
      </c>
      <c r="F3101" s="71">
        <v>7.4</v>
      </c>
      <c r="G3101" s="71">
        <v>1.3233333333333333</v>
      </c>
      <c r="H3101" s="71">
        <v>0.92</v>
      </c>
      <c r="I3101" s="71">
        <v>0.253</v>
      </c>
      <c r="J3101" s="71">
        <v>0</v>
      </c>
      <c r="K3101" s="71">
        <v>1.8096666666666668</v>
      </c>
      <c r="L3101" s="71">
        <v>0.42766666666666664</v>
      </c>
      <c r="M3101" s="72">
        <v>4.7336666666666662</v>
      </c>
      <c r="N3101" s="23">
        <v>0.36941441441441436</v>
      </c>
      <c r="O3101" s="16">
        <v>86.143000000000001</v>
      </c>
      <c r="P3101" s="15">
        <v>90</v>
      </c>
      <c r="Q3101" s="15">
        <f>IFERROR(Table37[[#This Row],[Total]]/Table37[[#This Row],[Mins]]*Table37[[#This Row],[Adj mins]],0)</f>
        <v>4.945613688866187</v>
      </c>
      <c r="R3101" s="15">
        <v>8.6999999999999993</v>
      </c>
      <c r="S3101" s="16">
        <v>87</v>
      </c>
      <c r="T3101" s="17">
        <v>0.06</v>
      </c>
      <c r="U3101" s="16">
        <v>45</v>
      </c>
      <c r="V3101" s="71">
        <v>5</v>
      </c>
      <c r="W3101" s="401" t="str">
        <f>IF(ISNA(MATCH($D3101,'My Squad'!$C$2:$C$16,0)),"","Yes")</f>
        <v/>
      </c>
    </row>
    <row r="3102" spans="1:23" ht="15.75" thickBot="1" x14ac:dyDescent="0.3">
      <c r="A3102" s="577">
        <v>525</v>
      </c>
      <c r="B3102" s="73">
        <v>15</v>
      </c>
      <c r="C3102" s="5" t="s">
        <v>56</v>
      </c>
      <c r="D3102" s="5" t="s">
        <v>1547</v>
      </c>
      <c r="E3102" s="70" t="s">
        <v>13</v>
      </c>
      <c r="F3102" s="71">
        <v>6.2</v>
      </c>
      <c r="G3102" s="71">
        <v>1.6216666666666666</v>
      </c>
      <c r="H3102" s="71">
        <v>0.51600000000000001</v>
      </c>
      <c r="I3102" s="71">
        <v>0.24833333333333332</v>
      </c>
      <c r="J3102" s="71">
        <v>0</v>
      </c>
      <c r="K3102" s="71">
        <v>1.714</v>
      </c>
      <c r="L3102" s="71">
        <v>0.45533333333333331</v>
      </c>
      <c r="M3102" s="72">
        <v>4.5553333333333335</v>
      </c>
      <c r="N3102" s="23">
        <v>0.41215053763440862</v>
      </c>
      <c r="O3102" s="16">
        <v>84.38066666666667</v>
      </c>
      <c r="P3102" s="15">
        <v>90</v>
      </c>
      <c r="Q3102" s="15">
        <f>IFERROR(Table37[[#This Row],[Total]]/Table37[[#This Row],[Mins]]*Table37[[#This Row],[Adj mins]],0)</f>
        <v>4.8586959098055642</v>
      </c>
      <c r="R3102" s="15">
        <v>7.4</v>
      </c>
      <c r="S3102" s="16">
        <v>83</v>
      </c>
      <c r="T3102" s="17">
        <v>0.03</v>
      </c>
      <c r="U3102" s="16">
        <v>23</v>
      </c>
      <c r="V3102" s="71">
        <v>2.9</v>
      </c>
      <c r="W3102" s="401" t="str">
        <f>IF(ISNA(MATCH($D3102,'My Squad'!$C$2:$C$16,0)),"","Yes")</f>
        <v/>
      </c>
    </row>
    <row r="3103" spans="1:23" ht="15.75" thickBot="1" x14ac:dyDescent="0.3">
      <c r="A3103" s="577">
        <v>527</v>
      </c>
      <c r="B3103" s="73">
        <v>15</v>
      </c>
      <c r="C3103" s="5" t="s">
        <v>56</v>
      </c>
      <c r="D3103" s="5" t="s">
        <v>123</v>
      </c>
      <c r="E3103" s="70" t="s">
        <v>13</v>
      </c>
      <c r="F3103" s="71">
        <v>5.9</v>
      </c>
      <c r="G3103" s="71">
        <v>1.1516666666666666</v>
      </c>
      <c r="H3103" s="71">
        <v>0.46200000000000002</v>
      </c>
      <c r="I3103" s="71">
        <v>0.21233333333333335</v>
      </c>
      <c r="J3103" s="71">
        <v>0</v>
      </c>
      <c r="K3103" s="71">
        <v>1.3126666666666666</v>
      </c>
      <c r="L3103" s="71">
        <v>0.36466666666666664</v>
      </c>
      <c r="M3103" s="72">
        <v>3.5033333333333334</v>
      </c>
      <c r="N3103" s="23">
        <v>0.25480225988700567</v>
      </c>
      <c r="O3103" s="16">
        <v>71.836666666666673</v>
      </c>
      <c r="P3103" s="15">
        <v>90</v>
      </c>
      <c r="Q3103" s="15">
        <f>IFERROR(Table37[[#This Row],[Total]]/Table37[[#This Row],[Mins]]*Table37[[#This Row],[Adj mins]],0)</f>
        <v>4.389123474548744</v>
      </c>
      <c r="R3103" s="15">
        <v>7</v>
      </c>
      <c r="S3103" s="16">
        <v>70</v>
      </c>
      <c r="T3103" s="17">
        <v>1.4999999999999999E-2</v>
      </c>
      <c r="U3103" s="16">
        <v>25</v>
      </c>
      <c r="V3103" s="71">
        <v>2.8</v>
      </c>
      <c r="W3103" s="401" t="str">
        <f>IF(ISNA(MATCH($D3103,'My Squad'!$C$2:$C$16,0)),"","Yes")</f>
        <v/>
      </c>
    </row>
    <row r="3104" spans="1:23" ht="15.75" thickBot="1" x14ac:dyDescent="0.3">
      <c r="A3104" s="577">
        <v>526</v>
      </c>
      <c r="B3104" s="73">
        <v>15</v>
      </c>
      <c r="C3104" s="5" t="s">
        <v>56</v>
      </c>
      <c r="D3104" s="5" t="s">
        <v>1548</v>
      </c>
      <c r="E3104" s="70" t="s">
        <v>13</v>
      </c>
      <c r="F3104" s="71">
        <v>4.8</v>
      </c>
      <c r="G3104" s="71">
        <v>6.6666666666666671E-3</v>
      </c>
      <c r="H3104" s="71">
        <v>1E-3</v>
      </c>
      <c r="I3104" s="71">
        <v>3.3333333333333332E-4</v>
      </c>
      <c r="J3104" s="71">
        <v>0</v>
      </c>
      <c r="K3104" s="71">
        <v>5.6666666666666671E-3</v>
      </c>
      <c r="L3104" s="71">
        <v>1.3333333333333333E-3</v>
      </c>
      <c r="M3104" s="72">
        <v>1.4999999999999999E-2</v>
      </c>
      <c r="N3104" s="23">
        <v>-0.4135416666666667</v>
      </c>
      <c r="O3104" s="16">
        <v>0.27</v>
      </c>
      <c r="P3104" s="15">
        <v>90</v>
      </c>
      <c r="Q3104" s="15">
        <f>IFERROR(Table37[[#This Row],[Total]]/Table37[[#This Row],[Mins]]*Table37[[#This Row],[Adj mins]],0)</f>
        <v>5</v>
      </c>
      <c r="R3104" s="15">
        <v>0.1</v>
      </c>
      <c r="S3104" s="16">
        <v>5</v>
      </c>
      <c r="T3104" s="17">
        <v>0</v>
      </c>
      <c r="U3104" s="16">
        <v>1</v>
      </c>
      <c r="V3104" s="71">
        <v>1</v>
      </c>
      <c r="W3104" s="401" t="str">
        <f>IF(ISNA(MATCH($D3104,'My Squad'!$C$2:$C$16,0)),"","Yes")</f>
        <v/>
      </c>
    </row>
    <row r="3105" spans="1:23" ht="15.75" thickBot="1" x14ac:dyDescent="0.3">
      <c r="A3105" s="577">
        <v>530</v>
      </c>
      <c r="B3105" s="73">
        <v>15</v>
      </c>
      <c r="C3105" s="5" t="s">
        <v>56</v>
      </c>
      <c r="D3105" s="5" t="s">
        <v>84</v>
      </c>
      <c r="E3105" s="70" t="s">
        <v>13</v>
      </c>
      <c r="F3105" s="71">
        <v>5</v>
      </c>
      <c r="G3105" s="71">
        <v>0.98666666666666669</v>
      </c>
      <c r="H3105" s="71">
        <v>0.316</v>
      </c>
      <c r="I3105" s="71">
        <v>0.189</v>
      </c>
      <c r="J3105" s="71">
        <v>0</v>
      </c>
      <c r="K3105" s="71">
        <v>1.33</v>
      </c>
      <c r="L3105" s="71">
        <v>0.27966666666666667</v>
      </c>
      <c r="M3105" s="72">
        <v>3.1013333333333333</v>
      </c>
      <c r="N3105" s="23">
        <v>0.22026666666666667</v>
      </c>
      <c r="O3105" s="16">
        <v>65.914000000000001</v>
      </c>
      <c r="P3105" s="15">
        <v>90</v>
      </c>
      <c r="Q3105" s="15">
        <f>IFERROR(Table37[[#This Row],[Total]]/Table37[[#This Row],[Mins]]*Table37[[#This Row],[Adj mins]],0)</f>
        <v>4.2346087325909521</v>
      </c>
      <c r="R3105" s="15">
        <v>6.3</v>
      </c>
      <c r="S3105" s="16">
        <v>63</v>
      </c>
      <c r="T3105" s="17">
        <v>2.7000000000000003E-2</v>
      </c>
      <c r="U3105" s="16">
        <v>29</v>
      </c>
      <c r="V3105" s="71">
        <v>3.2</v>
      </c>
      <c r="W3105" s="401" t="str">
        <f>IF(ISNA(MATCH($D3105,'My Squad'!$C$2:$C$16,0)),"","Yes")</f>
        <v/>
      </c>
    </row>
    <row r="3106" spans="1:23" ht="15.75" thickBot="1" x14ac:dyDescent="0.3">
      <c r="A3106" s="577">
        <v>587</v>
      </c>
      <c r="B3106" s="73">
        <v>15</v>
      </c>
      <c r="C3106" s="5" t="s">
        <v>56</v>
      </c>
      <c r="D3106" s="5" t="s">
        <v>1070</v>
      </c>
      <c r="E3106" s="70" t="s">
        <v>13</v>
      </c>
      <c r="F3106" s="71">
        <v>5.7</v>
      </c>
      <c r="G3106" s="71">
        <v>0.21333333333333335</v>
      </c>
      <c r="H3106" s="71">
        <v>9.9000000000000005E-2</v>
      </c>
      <c r="I3106" s="71">
        <v>4.7333333333333331E-2</v>
      </c>
      <c r="J3106" s="71">
        <v>0</v>
      </c>
      <c r="K3106" s="71">
        <v>0.30333333333333334</v>
      </c>
      <c r="L3106" s="71">
        <v>7.8666666666666663E-2</v>
      </c>
      <c r="M3106" s="72">
        <v>0.7416666666666667</v>
      </c>
      <c r="N3106" s="23">
        <v>-0.22076023391812866</v>
      </c>
      <c r="O3106" s="16">
        <v>16.005666666666666</v>
      </c>
      <c r="P3106" s="15">
        <v>90</v>
      </c>
      <c r="Q3106" s="15">
        <f>IFERROR(Table37[[#This Row],[Total]]/Table37[[#This Row],[Mins]]*Table37[[#This Row],[Adj mins]],0)</f>
        <v>4.1703979840473169</v>
      </c>
      <c r="R3106" s="15">
        <v>2.4</v>
      </c>
      <c r="S3106" s="16">
        <v>27</v>
      </c>
      <c r="T3106" s="17">
        <v>4.0000000000000001E-3</v>
      </c>
      <c r="U3106" s="16">
        <v>14</v>
      </c>
      <c r="V3106" s="71">
        <v>1.8</v>
      </c>
      <c r="W3106" s="401" t="str">
        <f>IF(ISNA(MATCH($D3106,'My Squad'!$C$2:$C$16,0)),"","Yes")</f>
        <v/>
      </c>
    </row>
    <row r="3107" spans="1:23" ht="15.75" thickBot="1" x14ac:dyDescent="0.3">
      <c r="A3107" s="577">
        <v>588</v>
      </c>
      <c r="B3107" s="73">
        <v>15</v>
      </c>
      <c r="C3107" s="5" t="s">
        <v>56</v>
      </c>
      <c r="D3107" s="5" t="s">
        <v>1071</v>
      </c>
      <c r="E3107" s="70" t="s">
        <v>13</v>
      </c>
      <c r="F3107" s="71">
        <v>4.9000000000000004</v>
      </c>
      <c r="G3107" s="71">
        <v>6.3333333333333339E-2</v>
      </c>
      <c r="H3107" s="71">
        <v>7.2999999999999995E-2</v>
      </c>
      <c r="I3107" s="71">
        <v>0.21299999999999999</v>
      </c>
      <c r="J3107" s="71">
        <v>0</v>
      </c>
      <c r="K3107" s="71">
        <v>1.4100000000000001</v>
      </c>
      <c r="L3107" s="71">
        <v>1.7666666666666667E-2</v>
      </c>
      <c r="M3107" s="72">
        <v>1.7769999999999999</v>
      </c>
      <c r="N3107" s="23">
        <v>-4.5510204081632664E-2</v>
      </c>
      <c r="O3107" s="16">
        <v>73.13133333333333</v>
      </c>
      <c r="P3107" s="15">
        <v>90</v>
      </c>
      <c r="Q3107" s="15">
        <f>IFERROR(Table37[[#This Row],[Total]]/Table37[[#This Row],[Mins]]*Table37[[#This Row],[Adj mins]],0)</f>
        <v>2.1868875174343874</v>
      </c>
      <c r="R3107" s="15">
        <v>7.6</v>
      </c>
      <c r="S3107" s="16">
        <v>76</v>
      </c>
      <c r="T3107" s="17">
        <v>1E-3</v>
      </c>
      <c r="U3107" s="16">
        <v>16</v>
      </c>
      <c r="V3107" s="71">
        <v>1.8</v>
      </c>
      <c r="W3107" s="401" t="str">
        <f>IF(ISNA(MATCH($D3107,'My Squad'!$C$2:$C$16,0)),"","Yes")</f>
        <v/>
      </c>
    </row>
    <row r="3108" spans="1:23" ht="15.75" thickBot="1" x14ac:dyDescent="0.3">
      <c r="A3108" s="577">
        <v>589</v>
      </c>
      <c r="B3108" s="73">
        <v>15</v>
      </c>
      <c r="C3108" s="5" t="s">
        <v>56</v>
      </c>
      <c r="D3108" s="5" t="s">
        <v>1072</v>
      </c>
      <c r="E3108" s="70" t="s">
        <v>15</v>
      </c>
      <c r="F3108" s="71">
        <v>6.7</v>
      </c>
      <c r="G3108" s="71">
        <v>0</v>
      </c>
      <c r="H3108" s="71">
        <v>0</v>
      </c>
      <c r="I3108" s="71">
        <v>0</v>
      </c>
      <c r="J3108" s="71">
        <v>0</v>
      </c>
      <c r="K3108" s="71">
        <v>0</v>
      </c>
      <c r="L3108" s="71">
        <v>0</v>
      </c>
      <c r="M3108" s="72">
        <v>0</v>
      </c>
      <c r="N3108" s="23">
        <v>-0.29850746268656714</v>
      </c>
      <c r="O3108" s="16">
        <v>0</v>
      </c>
      <c r="P3108" s="15">
        <v>90</v>
      </c>
      <c r="Q3108" s="15">
        <f>IFERROR(Table37[[#This Row],[Total]]/Table37[[#This Row],[Mins]]*Table37[[#This Row],[Adj mins]],0)</f>
        <v>0</v>
      </c>
      <c r="R3108" s="15">
        <v>0.7</v>
      </c>
      <c r="S3108" s="16">
        <v>22</v>
      </c>
      <c r="T3108" s="17">
        <v>9.0000000000000011E-3</v>
      </c>
      <c r="U3108" s="16">
        <v>3</v>
      </c>
      <c r="V3108" s="71">
        <v>1</v>
      </c>
      <c r="W3108" s="401" t="str">
        <f>IF(ISNA(MATCH($D3108,'My Squad'!$C$2:$C$16,0)),"","Yes")</f>
        <v/>
      </c>
    </row>
    <row r="3109" spans="1:23" ht="15.75" thickBot="1" x14ac:dyDescent="0.3">
      <c r="A3109" s="577">
        <v>523</v>
      </c>
      <c r="B3109" s="73">
        <v>15</v>
      </c>
      <c r="C3109" s="5" t="s">
        <v>56</v>
      </c>
      <c r="D3109" s="5" t="s">
        <v>261</v>
      </c>
      <c r="E3109" s="70" t="s">
        <v>15</v>
      </c>
      <c r="F3109" s="71">
        <v>5</v>
      </c>
      <c r="G3109" s="71">
        <v>0.15733333333333333</v>
      </c>
      <c r="H3109" s="71">
        <v>2.9000000000000001E-2</v>
      </c>
      <c r="I3109" s="71">
        <v>0</v>
      </c>
      <c r="J3109" s="71">
        <v>0</v>
      </c>
      <c r="K3109" s="71">
        <v>0.156</v>
      </c>
      <c r="L3109" s="71">
        <v>5.7333333333333333E-2</v>
      </c>
      <c r="M3109" s="72">
        <v>0.39966666666666667</v>
      </c>
      <c r="N3109" s="23">
        <v>-0.32006666666666667</v>
      </c>
      <c r="O3109" s="16">
        <v>7.8726666666666665</v>
      </c>
      <c r="P3109" s="15">
        <v>90</v>
      </c>
      <c r="Q3109" s="15">
        <f>IFERROR(Table37[[#This Row],[Total]]/Table37[[#This Row],[Mins]]*Table37[[#This Row],[Adj mins]],0)</f>
        <v>4.5689728173427051</v>
      </c>
      <c r="R3109" s="15">
        <v>0.6</v>
      </c>
      <c r="S3109" s="16">
        <v>13</v>
      </c>
      <c r="T3109" s="17">
        <v>2.2000000000000002E-2</v>
      </c>
      <c r="U3109" s="16">
        <v>18</v>
      </c>
      <c r="V3109" s="71">
        <v>4.5</v>
      </c>
      <c r="W3109" s="401" t="str">
        <f>IF(ISNA(MATCH($D3109,'My Squad'!$C$2:$C$16,0)),"","Yes")</f>
        <v/>
      </c>
    </row>
    <row r="3110" spans="1:23" ht="15.75" thickBot="1" x14ac:dyDescent="0.3">
      <c r="A3110" s="577">
        <v>512</v>
      </c>
      <c r="B3110" s="73">
        <v>15</v>
      </c>
      <c r="C3110" s="5" t="s">
        <v>56</v>
      </c>
      <c r="D3110" s="5" t="s">
        <v>367</v>
      </c>
      <c r="E3110" s="70" t="s">
        <v>15</v>
      </c>
      <c r="F3110" s="71">
        <v>5.4</v>
      </c>
      <c r="G3110" s="71">
        <v>1.3080000000000001</v>
      </c>
      <c r="H3110" s="71">
        <v>0.51700000000000002</v>
      </c>
      <c r="I3110" s="71">
        <v>0</v>
      </c>
      <c r="J3110" s="71">
        <v>0</v>
      </c>
      <c r="K3110" s="71">
        <v>1.6013333333333335</v>
      </c>
      <c r="L3110" s="71">
        <v>0.49766666666666665</v>
      </c>
      <c r="M3110" s="72">
        <v>3.9239999999999999</v>
      </c>
      <c r="N3110" s="23">
        <v>0.35629629629629628</v>
      </c>
      <c r="O3110" s="16">
        <v>81.768666666666661</v>
      </c>
      <c r="P3110" s="15">
        <v>90</v>
      </c>
      <c r="Q3110" s="15">
        <f>IFERROR(Table37[[#This Row],[Total]]/Table37[[#This Row],[Mins]]*Table37[[#This Row],[Adj mins]],0)</f>
        <v>4.3190138031682883</v>
      </c>
      <c r="R3110" s="15">
        <v>6.2</v>
      </c>
      <c r="S3110" s="16">
        <v>62</v>
      </c>
      <c r="T3110" s="17">
        <v>2.7999999999999997E-2</v>
      </c>
      <c r="U3110" s="16">
        <v>34</v>
      </c>
      <c r="V3110" s="71">
        <v>3.8</v>
      </c>
      <c r="W3110" s="401" t="str">
        <f>IF(ISNA(MATCH($D3110,'My Squad'!$C$2:$C$16,0)),"","Yes")</f>
        <v/>
      </c>
    </row>
    <row r="3111" spans="1:23" ht="15.75" thickBot="1" x14ac:dyDescent="0.3">
      <c r="A3111" s="577">
        <v>204</v>
      </c>
      <c r="B3111" s="73">
        <v>15</v>
      </c>
      <c r="C3111" s="5" t="s">
        <v>33</v>
      </c>
      <c r="D3111" s="5" t="s">
        <v>157</v>
      </c>
      <c r="E3111" s="70" t="s">
        <v>16</v>
      </c>
      <c r="F3111" s="71">
        <v>4.4000000000000004</v>
      </c>
      <c r="G3111" s="71">
        <v>0</v>
      </c>
      <c r="H3111" s="71">
        <v>3.2000000000000001E-2</v>
      </c>
      <c r="I3111" s="71">
        <v>2.2333333333333427E-2</v>
      </c>
      <c r="J3111" s="71">
        <v>1</v>
      </c>
      <c r="K3111" s="71">
        <v>1.9286666666666668</v>
      </c>
      <c r="L3111" s="71">
        <v>0.14099999999999999</v>
      </c>
      <c r="M3111" s="72">
        <v>3.1240000000000001</v>
      </c>
      <c r="N3111" s="23">
        <v>0.25545454545454543</v>
      </c>
      <c r="O3111" s="16">
        <v>85.831000000000003</v>
      </c>
      <c r="P3111" s="15">
        <v>90</v>
      </c>
      <c r="Q3111" s="15">
        <f>IFERROR(Table37[[#This Row],[Total]]/Table37[[#This Row],[Mins]]*Table37[[#This Row],[Adj mins]],0)</f>
        <v>3.275739534666962</v>
      </c>
      <c r="R3111" s="15">
        <v>5</v>
      </c>
      <c r="S3111" s="16">
        <v>90</v>
      </c>
      <c r="T3111" s="17">
        <v>5.0000000000000001E-3</v>
      </c>
      <c r="U3111" s="16">
        <v>10</v>
      </c>
      <c r="V3111" s="71">
        <v>2</v>
      </c>
      <c r="W3111" s="401" t="str">
        <f>IF(ISNA(MATCH($D3111,'My Squad'!$C$2:$C$16,0)),"","Yes")</f>
        <v/>
      </c>
    </row>
    <row r="3112" spans="1:23" ht="15.75" thickBot="1" x14ac:dyDescent="0.3">
      <c r="A3112" s="577">
        <v>536</v>
      </c>
      <c r="B3112" s="73">
        <v>15</v>
      </c>
      <c r="C3112" s="5" t="s">
        <v>33</v>
      </c>
      <c r="D3112" s="5" t="s">
        <v>264</v>
      </c>
      <c r="E3112" s="70" t="s">
        <v>16</v>
      </c>
      <c r="F3112" s="71">
        <v>4</v>
      </c>
      <c r="G3112" s="71">
        <v>0</v>
      </c>
      <c r="H3112" s="71">
        <v>0</v>
      </c>
      <c r="I3112" s="71">
        <v>0</v>
      </c>
      <c r="J3112" s="71">
        <v>2.3333333333333335E-3</v>
      </c>
      <c r="K3112" s="71">
        <v>3.3333333333333335E-3</v>
      </c>
      <c r="L3112" s="71">
        <v>6.6666666666666664E-4</v>
      </c>
      <c r="M3112" s="72">
        <v>6.3333333333333332E-3</v>
      </c>
      <c r="N3112" s="23">
        <v>-0.49841666666666667</v>
      </c>
      <c r="O3112" s="16">
        <v>0.15</v>
      </c>
      <c r="P3112" s="15">
        <v>90</v>
      </c>
      <c r="Q3112" s="15">
        <f>IFERROR(Table37[[#This Row],[Total]]/Table37[[#This Row],[Mins]]*Table37[[#This Row],[Adj mins]],0)</f>
        <v>3.8000000000000003</v>
      </c>
      <c r="R3112" s="15">
        <v>0</v>
      </c>
      <c r="S3112" s="16">
        <v>0</v>
      </c>
      <c r="T3112" s="17">
        <v>1.7000000000000001E-2</v>
      </c>
      <c r="U3112" s="16">
        <v>0</v>
      </c>
      <c r="V3112" s="71">
        <v>0</v>
      </c>
      <c r="W3112" s="401" t="str">
        <f>IF(ISNA(MATCH($D3112,'My Squad'!$C$2:$C$16,0)),"","Yes")</f>
        <v/>
      </c>
    </row>
    <row r="3113" spans="1:23" ht="15.75" thickBot="1" x14ac:dyDescent="0.3">
      <c r="A3113" s="577">
        <v>554</v>
      </c>
      <c r="B3113" s="73">
        <v>15</v>
      </c>
      <c r="C3113" s="5" t="s">
        <v>33</v>
      </c>
      <c r="D3113" s="5" t="s">
        <v>72</v>
      </c>
      <c r="E3113" s="70" t="s">
        <v>16</v>
      </c>
      <c r="F3113" s="71">
        <v>4.3</v>
      </c>
      <c r="G3113" s="71">
        <v>0</v>
      </c>
      <c r="H3113" s="71">
        <v>0</v>
      </c>
      <c r="I3113" s="71">
        <v>6.6666666666666645E-3</v>
      </c>
      <c r="J3113" s="71">
        <v>4.3999999999999997E-2</v>
      </c>
      <c r="K3113" s="71">
        <v>0.09</v>
      </c>
      <c r="L3113" s="71">
        <v>7.6666666666666662E-3</v>
      </c>
      <c r="M3113" s="72">
        <v>0.14833333333333334</v>
      </c>
      <c r="N3113" s="23">
        <v>-0.43062015503875967</v>
      </c>
      <c r="O3113" s="16">
        <v>3.9</v>
      </c>
      <c r="P3113" s="15">
        <v>90</v>
      </c>
      <c r="Q3113" s="15">
        <f>IFERROR(Table37[[#This Row],[Total]]/Table37[[#This Row],[Mins]]*Table37[[#This Row],[Adj mins]],0)</f>
        <v>3.4230769230769234</v>
      </c>
      <c r="R3113" s="15">
        <v>4</v>
      </c>
      <c r="S3113" s="16">
        <v>90</v>
      </c>
      <c r="T3113" s="17">
        <v>1.6E-2</v>
      </c>
      <c r="U3113" s="16">
        <v>5</v>
      </c>
      <c r="V3113" s="71">
        <v>1.2</v>
      </c>
      <c r="W3113" s="401" t="str">
        <f>IF(ISNA(MATCH($D3113,'My Squad'!$C$2:$C$16,0)),"","Yes")</f>
        <v/>
      </c>
    </row>
    <row r="3114" spans="1:23" ht="15.75" thickBot="1" x14ac:dyDescent="0.3">
      <c r="A3114" s="577">
        <v>556</v>
      </c>
      <c r="B3114" s="73">
        <v>15</v>
      </c>
      <c r="C3114" s="5" t="s">
        <v>33</v>
      </c>
      <c r="D3114" s="5" t="s">
        <v>288</v>
      </c>
      <c r="E3114" s="70" t="s">
        <v>16</v>
      </c>
      <c r="F3114" s="71">
        <v>4</v>
      </c>
      <c r="G3114" s="71">
        <v>0</v>
      </c>
      <c r="H3114" s="71">
        <v>0</v>
      </c>
      <c r="I3114" s="71">
        <v>0</v>
      </c>
      <c r="J3114" s="71">
        <v>0</v>
      </c>
      <c r="K3114" s="71">
        <v>0</v>
      </c>
      <c r="L3114" s="71">
        <v>0</v>
      </c>
      <c r="M3114" s="72">
        <v>0</v>
      </c>
      <c r="N3114" s="23">
        <v>-0.5</v>
      </c>
      <c r="O3114" s="16">
        <v>0</v>
      </c>
      <c r="P3114" s="15">
        <v>90</v>
      </c>
      <c r="Q3114" s="15">
        <f>IFERROR(Table37[[#This Row],[Total]]/Table37[[#This Row],[Mins]]*Table37[[#This Row],[Adj mins]],0)</f>
        <v>0</v>
      </c>
      <c r="R3114" s="15">
        <v>0</v>
      </c>
      <c r="S3114" s="16" t="s">
        <v>374</v>
      </c>
      <c r="T3114" s="17">
        <v>1.7000000000000001E-2</v>
      </c>
      <c r="U3114" s="16">
        <v>0</v>
      </c>
      <c r="V3114" s="71">
        <v>0</v>
      </c>
      <c r="W3114" s="401" t="str">
        <f>IF(ISNA(MATCH($D3114,'My Squad'!$C$2:$C$16,0)),"","Yes")</f>
        <v/>
      </c>
    </row>
    <row r="3115" spans="1:23" ht="15.75" thickBot="1" x14ac:dyDescent="0.3">
      <c r="A3115" s="577">
        <v>542</v>
      </c>
      <c r="B3115" s="73">
        <v>15</v>
      </c>
      <c r="C3115" s="5" t="s">
        <v>33</v>
      </c>
      <c r="D3115" s="5" t="s">
        <v>80</v>
      </c>
      <c r="E3115" s="70" t="s">
        <v>14</v>
      </c>
      <c r="F3115" s="71">
        <v>4.4000000000000004</v>
      </c>
      <c r="G3115" s="71">
        <v>0.49</v>
      </c>
      <c r="H3115" s="71">
        <v>0.14199999999999999</v>
      </c>
      <c r="I3115" s="71">
        <v>3.5999999999999921E-2</v>
      </c>
      <c r="J3115" s="71">
        <v>0</v>
      </c>
      <c r="K3115" s="71">
        <v>1.74</v>
      </c>
      <c r="L3115" s="71">
        <v>0.18866666666666668</v>
      </c>
      <c r="M3115" s="72">
        <v>2.5966666666666667</v>
      </c>
      <c r="N3115" s="23">
        <v>0.13560606060606059</v>
      </c>
      <c r="O3115" s="16">
        <v>88.674999999999997</v>
      </c>
      <c r="P3115" s="15">
        <v>90</v>
      </c>
      <c r="Q3115" s="15">
        <f>IFERROR(Table37[[#This Row],[Total]]/Table37[[#This Row],[Mins]]*Table37[[#This Row],[Adj mins]],0)</f>
        <v>2.6354665914857627</v>
      </c>
      <c r="R3115" s="15">
        <v>6.3</v>
      </c>
      <c r="S3115" s="16">
        <v>71</v>
      </c>
      <c r="T3115" s="17">
        <v>2E-3</v>
      </c>
      <c r="U3115" s="16">
        <v>10</v>
      </c>
      <c r="V3115" s="71">
        <v>1.2</v>
      </c>
      <c r="W3115" s="401" t="str">
        <f>IF(ISNA(MATCH($D3115,'My Squad'!$C$2:$C$16,0)),"","Yes")</f>
        <v/>
      </c>
    </row>
    <row r="3116" spans="1:23" ht="15.75" thickBot="1" x14ac:dyDescent="0.3">
      <c r="A3116" s="577">
        <v>543</v>
      </c>
      <c r="B3116" s="73">
        <v>15</v>
      </c>
      <c r="C3116" s="5" t="s">
        <v>33</v>
      </c>
      <c r="D3116" s="5" t="s">
        <v>242</v>
      </c>
      <c r="E3116" s="70" t="s">
        <v>14</v>
      </c>
      <c r="F3116" s="71">
        <v>4.4000000000000004</v>
      </c>
      <c r="G3116" s="71">
        <v>0.20799999999999999</v>
      </c>
      <c r="H3116" s="71">
        <v>0.16900000000000001</v>
      </c>
      <c r="I3116" s="71">
        <v>3.2666666666666677E-2</v>
      </c>
      <c r="J3116" s="71">
        <v>0</v>
      </c>
      <c r="K3116" s="71">
        <v>0.629</v>
      </c>
      <c r="L3116" s="71">
        <v>9.9000000000000005E-2</v>
      </c>
      <c r="M3116" s="72">
        <v>1.1376666666666666</v>
      </c>
      <c r="N3116" s="23">
        <v>-0.19598484848484848</v>
      </c>
      <c r="O3116" s="16">
        <v>30.008666666666667</v>
      </c>
      <c r="P3116" s="15">
        <v>90</v>
      </c>
      <c r="Q3116" s="15">
        <f>IFERROR(Table37[[#This Row],[Total]]/Table37[[#This Row],[Mins]]*Table37[[#This Row],[Adj mins]],0)</f>
        <v>3.412014306977984</v>
      </c>
      <c r="R3116" s="15">
        <v>2.2999999999999998</v>
      </c>
      <c r="S3116" s="16">
        <v>53</v>
      </c>
      <c r="T3116" s="17">
        <v>2E-3</v>
      </c>
      <c r="U3116" s="16">
        <v>2</v>
      </c>
      <c r="V3116" s="71">
        <v>0.5</v>
      </c>
      <c r="W3116" s="401" t="str">
        <f>IF(ISNA(MATCH($D3116,'My Squad'!$C$2:$C$16,0)),"","Yes")</f>
        <v/>
      </c>
    </row>
    <row r="3117" spans="1:23" ht="15.75" thickBot="1" x14ac:dyDescent="0.3">
      <c r="A3117" s="577">
        <v>559</v>
      </c>
      <c r="B3117" s="73">
        <v>15</v>
      </c>
      <c r="C3117" s="5" t="s">
        <v>33</v>
      </c>
      <c r="D3117" s="5" t="s">
        <v>89</v>
      </c>
      <c r="E3117" s="70" t="s">
        <v>14</v>
      </c>
      <c r="F3117" s="71">
        <v>4.5</v>
      </c>
      <c r="G3117" s="71">
        <v>0.23599999999999999</v>
      </c>
      <c r="H3117" s="71">
        <v>0.30199999999999999</v>
      </c>
      <c r="I3117" s="71">
        <v>1.5666666666666718E-2</v>
      </c>
      <c r="J3117" s="71">
        <v>0</v>
      </c>
      <c r="K3117" s="71">
        <v>1.5819999999999999</v>
      </c>
      <c r="L3117" s="71">
        <v>0.15166666666666667</v>
      </c>
      <c r="M3117" s="72">
        <v>2.2873333333333332</v>
      </c>
      <c r="N3117" s="23">
        <v>6.3851851851851826E-2</v>
      </c>
      <c r="O3117" s="16">
        <v>82.973666666666674</v>
      </c>
      <c r="P3117" s="15">
        <v>90</v>
      </c>
      <c r="Q3117" s="15">
        <f>IFERROR(Table37[[#This Row],[Total]]/Table37[[#This Row],[Mins]]*Table37[[#This Row],[Adj mins]],0)</f>
        <v>2.4810281173545015</v>
      </c>
      <c r="R3117" s="15">
        <v>6.7</v>
      </c>
      <c r="S3117" s="16">
        <v>86</v>
      </c>
      <c r="T3117" s="17">
        <v>1E-3</v>
      </c>
      <c r="U3117" s="16">
        <v>10</v>
      </c>
      <c r="V3117" s="71">
        <v>1.4</v>
      </c>
      <c r="W3117" s="401" t="str">
        <f>IF(ISNA(MATCH($D3117,'My Squad'!$C$2:$C$16,0)),"","Yes")</f>
        <v/>
      </c>
    </row>
    <row r="3118" spans="1:23" ht="15.75" thickBot="1" x14ac:dyDescent="0.3">
      <c r="A3118" s="577">
        <v>533</v>
      </c>
      <c r="B3118" s="73">
        <v>15</v>
      </c>
      <c r="C3118" s="5" t="s">
        <v>33</v>
      </c>
      <c r="D3118" s="5" t="s">
        <v>1549</v>
      </c>
      <c r="E3118" s="70" t="s">
        <v>14</v>
      </c>
      <c r="F3118" s="71">
        <v>4.5999999999999996</v>
      </c>
      <c r="G3118" s="71">
        <v>0.72399999999999998</v>
      </c>
      <c r="H3118" s="71">
        <v>0.40699999999999997</v>
      </c>
      <c r="I3118" s="71">
        <v>1.9000000000000017E-2</v>
      </c>
      <c r="J3118" s="71">
        <v>0</v>
      </c>
      <c r="K3118" s="71">
        <v>1.5033333333333334</v>
      </c>
      <c r="L3118" s="71">
        <v>0.33833333333333332</v>
      </c>
      <c r="M3118" s="72">
        <v>2.9916666666666667</v>
      </c>
      <c r="N3118" s="23">
        <v>0.21557971014492755</v>
      </c>
      <c r="O3118" s="16">
        <v>80.919666666666672</v>
      </c>
      <c r="P3118" s="15">
        <v>90</v>
      </c>
      <c r="Q3118" s="15">
        <f>IFERROR(Table37[[#This Row],[Total]]/Table37[[#This Row],[Mins]]*Table37[[#This Row],[Adj mins]],0)</f>
        <v>3.3273740623416637</v>
      </c>
      <c r="R3118" s="15">
        <v>8.3000000000000007</v>
      </c>
      <c r="S3118" s="16">
        <v>83</v>
      </c>
      <c r="T3118" s="17">
        <v>6.5000000000000002E-2</v>
      </c>
      <c r="U3118" s="16">
        <v>29</v>
      </c>
      <c r="V3118" s="71">
        <v>3.2</v>
      </c>
      <c r="W3118" s="401" t="str">
        <f>IF(ISNA(MATCH($D3118,'My Squad'!$C$2:$C$16,0)),"","Yes")</f>
        <v>Yes</v>
      </c>
    </row>
    <row r="3119" spans="1:23" ht="15.75" thickBot="1" x14ac:dyDescent="0.3">
      <c r="A3119" s="577">
        <v>564</v>
      </c>
      <c r="B3119" s="73">
        <v>15</v>
      </c>
      <c r="C3119" s="5" t="s">
        <v>33</v>
      </c>
      <c r="D3119" s="5" t="s">
        <v>239</v>
      </c>
      <c r="E3119" s="70" t="s">
        <v>14</v>
      </c>
      <c r="F3119" s="71">
        <v>4.3</v>
      </c>
      <c r="G3119" s="71">
        <v>0.06</v>
      </c>
      <c r="H3119" s="71">
        <v>2.3E-2</v>
      </c>
      <c r="I3119" s="71">
        <v>-3.3333333333329662E-4</v>
      </c>
      <c r="J3119" s="71">
        <v>0</v>
      </c>
      <c r="K3119" s="71">
        <v>1.2049999999999998</v>
      </c>
      <c r="L3119" s="71">
        <v>6.3666666666666663E-2</v>
      </c>
      <c r="M3119" s="72">
        <v>1.3513333333333333</v>
      </c>
      <c r="N3119" s="23">
        <v>-0.1508527131782946</v>
      </c>
      <c r="O3119" s="16">
        <v>57.173666666666669</v>
      </c>
      <c r="P3119" s="15">
        <v>90</v>
      </c>
      <c r="Q3119" s="15">
        <f>IFERROR(Table37[[#This Row],[Total]]/Table37[[#This Row],[Mins]]*Table37[[#This Row],[Adj mins]],0)</f>
        <v>2.1272030830044133</v>
      </c>
      <c r="R3119" s="15">
        <v>2.9</v>
      </c>
      <c r="S3119" s="16">
        <v>66</v>
      </c>
      <c r="T3119" s="17">
        <v>1E-3</v>
      </c>
      <c r="U3119" s="16">
        <v>3</v>
      </c>
      <c r="V3119" s="71">
        <v>0.8</v>
      </c>
      <c r="W3119" s="401" t="str">
        <f>IF(ISNA(MATCH($D3119,'My Squad'!$C$2:$C$16,0)),"","Yes")</f>
        <v/>
      </c>
    </row>
    <row r="3120" spans="1:23" ht="15.75" thickBot="1" x14ac:dyDescent="0.3">
      <c r="A3120" s="577">
        <v>567</v>
      </c>
      <c r="B3120" s="73">
        <v>15</v>
      </c>
      <c r="C3120" s="5" t="s">
        <v>33</v>
      </c>
      <c r="D3120" s="5" t="s">
        <v>111</v>
      </c>
      <c r="E3120" s="70" t="s">
        <v>14</v>
      </c>
      <c r="F3120" s="71">
        <v>4.3</v>
      </c>
      <c r="G3120" s="71">
        <v>0.11600000000000001</v>
      </c>
      <c r="H3120" s="71">
        <v>0.17399999999999999</v>
      </c>
      <c r="I3120" s="71">
        <v>3.0666666666666731E-2</v>
      </c>
      <c r="J3120" s="71">
        <v>0</v>
      </c>
      <c r="K3120" s="71">
        <v>1.5936666666666668</v>
      </c>
      <c r="L3120" s="71">
        <v>8.8666666666666671E-2</v>
      </c>
      <c r="M3120" s="72">
        <v>2.0030000000000001</v>
      </c>
      <c r="N3120" s="23">
        <v>6.9767441860467763E-4</v>
      </c>
      <c r="O3120" s="16">
        <v>86.76466666666667</v>
      </c>
      <c r="P3120" s="15">
        <v>90</v>
      </c>
      <c r="Q3120" s="15">
        <f>IFERROR(Table37[[#This Row],[Total]]/Table37[[#This Row],[Mins]]*Table37[[#This Row],[Adj mins]],0)</f>
        <v>2.0776890746617287</v>
      </c>
      <c r="R3120" s="15">
        <v>6.5</v>
      </c>
      <c r="S3120" s="16">
        <v>84</v>
      </c>
      <c r="T3120" s="17">
        <v>2E-3</v>
      </c>
      <c r="U3120" s="16">
        <v>4</v>
      </c>
      <c r="V3120" s="71">
        <v>0.6</v>
      </c>
      <c r="W3120" s="401" t="str">
        <f>IF(ISNA(MATCH($D3120,'My Squad'!$C$2:$C$16,0)),"","Yes")</f>
        <v/>
      </c>
    </row>
    <row r="3121" spans="1:23" ht="15.75" thickBot="1" x14ac:dyDescent="0.3">
      <c r="A3121" s="577">
        <v>561</v>
      </c>
      <c r="B3121" s="73">
        <v>15</v>
      </c>
      <c r="C3121" s="5" t="s">
        <v>33</v>
      </c>
      <c r="D3121" s="5" t="s">
        <v>1550</v>
      </c>
      <c r="E3121" s="70" t="s">
        <v>14</v>
      </c>
      <c r="F3121" s="71">
        <v>4</v>
      </c>
      <c r="G3121" s="71">
        <v>8.0000000000000002E-3</v>
      </c>
      <c r="H3121" s="71">
        <v>2.1000000000000001E-2</v>
      </c>
      <c r="I3121" s="71">
        <v>9.3333333333333324E-3</v>
      </c>
      <c r="J3121" s="71">
        <v>0</v>
      </c>
      <c r="K3121" s="71">
        <v>0.12433333333333332</v>
      </c>
      <c r="L3121" s="71">
        <v>1.2666666666666666E-2</v>
      </c>
      <c r="M3121" s="72">
        <v>0.17533333333333334</v>
      </c>
      <c r="N3121" s="23">
        <v>-0.45616666666666666</v>
      </c>
      <c r="O3121" s="16">
        <v>6.2333333333333334</v>
      </c>
      <c r="P3121" s="15">
        <v>90</v>
      </c>
      <c r="Q3121" s="15">
        <f>IFERROR(Table37[[#This Row],[Total]]/Table37[[#This Row],[Mins]]*Table37[[#This Row],[Adj mins]],0)</f>
        <v>2.5315508021390376</v>
      </c>
      <c r="R3121" s="15">
        <v>0</v>
      </c>
      <c r="S3121" s="16" t="s">
        <v>374</v>
      </c>
      <c r="T3121" s="17">
        <v>1.4999999999999999E-2</v>
      </c>
      <c r="U3121" s="16">
        <v>0</v>
      </c>
      <c r="V3121" s="71">
        <v>0</v>
      </c>
      <c r="W3121" s="401" t="str">
        <f>IF(ISNA(MATCH($D3121,'My Squad'!$C$2:$C$16,0)),"","Yes")</f>
        <v/>
      </c>
    </row>
    <row r="3122" spans="1:23" ht="15.75" thickBot="1" x14ac:dyDescent="0.3">
      <c r="A3122" s="577">
        <v>558</v>
      </c>
      <c r="B3122" s="73">
        <v>15</v>
      </c>
      <c r="C3122" s="5" t="s">
        <v>33</v>
      </c>
      <c r="D3122" s="5" t="s">
        <v>1551</v>
      </c>
      <c r="E3122" s="70" t="s">
        <v>14</v>
      </c>
      <c r="F3122" s="71">
        <v>4</v>
      </c>
      <c r="G3122" s="71">
        <v>0</v>
      </c>
      <c r="H3122" s="71">
        <v>0</v>
      </c>
      <c r="I3122" s="71">
        <v>0</v>
      </c>
      <c r="J3122" s="71">
        <v>0</v>
      </c>
      <c r="K3122" s="71">
        <v>0</v>
      </c>
      <c r="L3122" s="71">
        <v>0</v>
      </c>
      <c r="M3122" s="72">
        <v>0</v>
      </c>
      <c r="N3122" s="23">
        <v>-0.5</v>
      </c>
      <c r="O3122" s="16">
        <v>0</v>
      </c>
      <c r="P3122" s="15">
        <v>90</v>
      </c>
      <c r="Q3122" s="15">
        <f>IFERROR(Table37[[#This Row],[Total]]/Table37[[#This Row],[Mins]]*Table37[[#This Row],[Adj mins]],0)</f>
        <v>0</v>
      </c>
      <c r="R3122" s="15">
        <v>4.9000000000000004</v>
      </c>
      <c r="S3122" s="16">
        <v>88</v>
      </c>
      <c r="T3122" s="17">
        <v>6.9999999999999993E-3</v>
      </c>
      <c r="U3122" s="16">
        <v>3</v>
      </c>
      <c r="V3122" s="71">
        <v>0.6</v>
      </c>
      <c r="W3122" s="401" t="str">
        <f>IF(ISNA(MATCH($D3122,'My Squad'!$C$2:$C$16,0)),"","Yes")</f>
        <v/>
      </c>
    </row>
    <row r="3123" spans="1:23" ht="15.75" thickBot="1" x14ac:dyDescent="0.3">
      <c r="A3123" s="577">
        <v>637</v>
      </c>
      <c r="B3123" s="73">
        <v>15</v>
      </c>
      <c r="C3123" s="5" t="s">
        <v>33</v>
      </c>
      <c r="D3123" s="5" t="s">
        <v>1552</v>
      </c>
      <c r="E3123" s="70" t="s">
        <v>14</v>
      </c>
      <c r="F3123" s="71">
        <v>4</v>
      </c>
      <c r="G3123" s="71">
        <v>0</v>
      </c>
      <c r="H3123" s="71">
        <v>0</v>
      </c>
      <c r="I3123" s="71">
        <v>0</v>
      </c>
      <c r="J3123" s="71">
        <v>0</v>
      </c>
      <c r="K3123" s="71">
        <v>0</v>
      </c>
      <c r="L3123" s="71">
        <v>0</v>
      </c>
      <c r="M3123" s="72">
        <v>0</v>
      </c>
      <c r="N3123" s="23">
        <v>-0.5</v>
      </c>
      <c r="O3123" s="16">
        <v>0</v>
      </c>
      <c r="P3123" s="15">
        <v>90</v>
      </c>
      <c r="Q3123" s="15">
        <f>IFERROR(Table37[[#This Row],[Total]]/Table37[[#This Row],[Mins]]*Table37[[#This Row],[Adj mins]],0)</f>
        <v>0</v>
      </c>
      <c r="R3123" s="15">
        <v>0</v>
      </c>
      <c r="S3123" s="16" t="s">
        <v>374</v>
      </c>
      <c r="T3123" s="17">
        <v>2E-3</v>
      </c>
      <c r="U3123" s="16">
        <v>0</v>
      </c>
      <c r="V3123" s="71">
        <v>0</v>
      </c>
      <c r="W3123" s="401" t="str">
        <f>IF(ISNA(MATCH($D3123,'My Squad'!$C$2:$C$16,0)),"","Yes")</f>
        <v/>
      </c>
    </row>
    <row r="3124" spans="1:23" ht="15.75" thickBot="1" x14ac:dyDescent="0.3">
      <c r="A3124" s="577">
        <v>534</v>
      </c>
      <c r="B3124" s="73">
        <v>15</v>
      </c>
      <c r="C3124" s="5" t="s">
        <v>33</v>
      </c>
      <c r="D3124" s="5" t="s">
        <v>267</v>
      </c>
      <c r="E3124" s="70" t="s">
        <v>13</v>
      </c>
      <c r="F3124" s="71">
        <v>4.8</v>
      </c>
      <c r="G3124" s="71">
        <v>0</v>
      </c>
      <c r="H3124" s="71">
        <v>0</v>
      </c>
      <c r="I3124" s="71">
        <v>0</v>
      </c>
      <c r="J3124" s="71">
        <v>0</v>
      </c>
      <c r="K3124" s="71">
        <v>0</v>
      </c>
      <c r="L3124" s="71">
        <v>0</v>
      </c>
      <c r="M3124" s="72">
        <v>0</v>
      </c>
      <c r="N3124" s="23">
        <v>-0.41666666666666669</v>
      </c>
      <c r="O3124" s="16">
        <v>0</v>
      </c>
      <c r="P3124" s="15">
        <v>90</v>
      </c>
      <c r="Q3124" s="15">
        <f>IFERROR(Table37[[#This Row],[Total]]/Table37[[#This Row],[Mins]]*Table37[[#This Row],[Adj mins]],0)</f>
        <v>0</v>
      </c>
      <c r="R3124" s="15">
        <v>0</v>
      </c>
      <c r="S3124" s="16">
        <v>0</v>
      </c>
      <c r="T3124" s="17">
        <v>0</v>
      </c>
      <c r="U3124" s="16">
        <v>0</v>
      </c>
      <c r="V3124" s="71">
        <v>0</v>
      </c>
      <c r="W3124" s="401" t="str">
        <f>IF(ISNA(MATCH($D3124,'My Squad'!$C$2:$C$16,0)),"","Yes")</f>
        <v/>
      </c>
    </row>
    <row r="3125" spans="1:23" ht="15.75" thickBot="1" x14ac:dyDescent="0.3">
      <c r="A3125" s="577">
        <v>547</v>
      </c>
      <c r="B3125" s="73">
        <v>15</v>
      </c>
      <c r="C3125" s="5" t="s">
        <v>33</v>
      </c>
      <c r="D3125" s="5" t="s">
        <v>368</v>
      </c>
      <c r="E3125" s="70" t="s">
        <v>13</v>
      </c>
      <c r="F3125" s="71">
        <v>4.5</v>
      </c>
      <c r="G3125" s="71">
        <v>0</v>
      </c>
      <c r="H3125" s="71">
        <v>0</v>
      </c>
      <c r="I3125" s="71">
        <v>0</v>
      </c>
      <c r="J3125" s="71">
        <v>0</v>
      </c>
      <c r="K3125" s="71">
        <v>0</v>
      </c>
      <c r="L3125" s="71">
        <v>0</v>
      </c>
      <c r="M3125" s="72">
        <v>0</v>
      </c>
      <c r="N3125" s="23">
        <v>-0.44444444444444442</v>
      </c>
      <c r="O3125" s="16">
        <v>0</v>
      </c>
      <c r="P3125" s="15">
        <v>90</v>
      </c>
      <c r="Q3125" s="15">
        <f>IFERROR(Table37[[#This Row],[Total]]/Table37[[#This Row],[Mins]]*Table37[[#This Row],[Adj mins]],0)</f>
        <v>0</v>
      </c>
      <c r="R3125" s="15">
        <v>0</v>
      </c>
      <c r="S3125" s="16" t="s">
        <v>374</v>
      </c>
      <c r="T3125" s="17">
        <v>0</v>
      </c>
      <c r="U3125" s="16">
        <v>0</v>
      </c>
      <c r="V3125" s="71">
        <v>0</v>
      </c>
      <c r="W3125" s="401" t="str">
        <f>IF(ISNA(MATCH($D3125,'My Squad'!$C$2:$C$16,0)),"","Yes")</f>
        <v/>
      </c>
    </row>
    <row r="3126" spans="1:23" ht="15.75" thickBot="1" x14ac:dyDescent="0.3">
      <c r="A3126" s="577">
        <v>550</v>
      </c>
      <c r="B3126" s="73">
        <v>15</v>
      </c>
      <c r="C3126" s="5" t="s">
        <v>33</v>
      </c>
      <c r="D3126" s="5" t="s">
        <v>34</v>
      </c>
      <c r="E3126" s="70" t="s">
        <v>13</v>
      </c>
      <c r="F3126" s="71">
        <v>6.1</v>
      </c>
      <c r="G3126" s="71">
        <v>0.39333333333333331</v>
      </c>
      <c r="H3126" s="71">
        <v>9.6000000000000002E-2</v>
      </c>
      <c r="I3126" s="71">
        <v>4.1333333333333333E-2</v>
      </c>
      <c r="J3126" s="71">
        <v>0</v>
      </c>
      <c r="K3126" s="71">
        <v>0.46800000000000003</v>
      </c>
      <c r="L3126" s="71">
        <v>8.433333333333333E-2</v>
      </c>
      <c r="M3126" s="72">
        <v>1.083</v>
      </c>
      <c r="N3126" s="23">
        <v>-0.15032786885245902</v>
      </c>
      <c r="O3126" s="16">
        <v>23.518666666666668</v>
      </c>
      <c r="P3126" s="15">
        <v>90</v>
      </c>
      <c r="Q3126" s="15">
        <f>IFERROR(Table37[[#This Row],[Total]]/Table37[[#This Row],[Mins]]*Table37[[#This Row],[Adj mins]],0)</f>
        <v>4.1443675945348373</v>
      </c>
      <c r="R3126" s="15">
        <v>2.8</v>
      </c>
      <c r="S3126" s="16">
        <v>43</v>
      </c>
      <c r="T3126" s="17">
        <v>3.0000000000000001E-3</v>
      </c>
      <c r="U3126" s="16">
        <v>7</v>
      </c>
      <c r="V3126" s="71">
        <v>1.2</v>
      </c>
      <c r="W3126" s="401" t="str">
        <f>IF(ISNA(MATCH($D3126,'My Squad'!$C$2:$C$16,0)),"","Yes")</f>
        <v/>
      </c>
    </row>
    <row r="3127" spans="1:23" ht="15.75" thickBot="1" x14ac:dyDescent="0.3">
      <c r="A3127" s="577">
        <v>535</v>
      </c>
      <c r="B3127" s="73">
        <v>15</v>
      </c>
      <c r="C3127" s="5" t="s">
        <v>33</v>
      </c>
      <c r="D3127" s="5" t="s">
        <v>95</v>
      </c>
      <c r="E3127" s="70" t="s">
        <v>13</v>
      </c>
      <c r="F3127" s="71">
        <v>5</v>
      </c>
      <c r="G3127" s="71">
        <v>0.14333333333333334</v>
      </c>
      <c r="H3127" s="71">
        <v>0.11</v>
      </c>
      <c r="I3127" s="71">
        <v>4.1666666666666664E-2</v>
      </c>
      <c r="J3127" s="71">
        <v>0</v>
      </c>
      <c r="K3127" s="71">
        <v>0.42266666666666669</v>
      </c>
      <c r="L3127" s="71">
        <v>4.6666666666666669E-2</v>
      </c>
      <c r="M3127" s="72">
        <v>0.76433333333333331</v>
      </c>
      <c r="N3127" s="23">
        <v>-0.24713333333333334</v>
      </c>
      <c r="O3127" s="16">
        <v>19.828333333333333</v>
      </c>
      <c r="P3127" s="15">
        <v>90</v>
      </c>
      <c r="Q3127" s="15">
        <f>IFERROR(Table37[[#This Row],[Total]]/Table37[[#This Row],[Mins]]*Table37[[#This Row],[Adj mins]],0)</f>
        <v>3.4692779692359421</v>
      </c>
      <c r="R3127" s="15">
        <v>4.5</v>
      </c>
      <c r="S3127" s="16">
        <v>50</v>
      </c>
      <c r="T3127" s="17">
        <v>1E-3</v>
      </c>
      <c r="U3127" s="16">
        <v>21</v>
      </c>
      <c r="V3127" s="71">
        <v>2.6</v>
      </c>
      <c r="W3127" s="401" t="str">
        <f>IF(ISNA(MATCH($D3127,'My Squad'!$C$2:$C$16,0)),"","Yes")</f>
        <v/>
      </c>
    </row>
    <row r="3128" spans="1:23" ht="15.75" thickBot="1" x14ac:dyDescent="0.3">
      <c r="A3128" s="577">
        <v>553</v>
      </c>
      <c r="B3128" s="73">
        <v>15</v>
      </c>
      <c r="C3128" s="5" t="s">
        <v>33</v>
      </c>
      <c r="D3128" s="5" t="s">
        <v>179</v>
      </c>
      <c r="E3128" s="70" t="s">
        <v>13</v>
      </c>
      <c r="F3128" s="71">
        <v>4.9000000000000004</v>
      </c>
      <c r="G3128" s="71">
        <v>0.15333333333333332</v>
      </c>
      <c r="H3128" s="71">
        <v>0.16</v>
      </c>
      <c r="I3128" s="71">
        <v>0.13500000000000001</v>
      </c>
      <c r="J3128" s="71">
        <v>0</v>
      </c>
      <c r="K3128" s="71">
        <v>1.2676666666666665</v>
      </c>
      <c r="L3128" s="71">
        <v>5.6333333333333332E-2</v>
      </c>
      <c r="M3128" s="72">
        <v>1.7723333333333333</v>
      </c>
      <c r="N3128" s="23">
        <v>-4.6462585034013605E-2</v>
      </c>
      <c r="O3128" s="16">
        <v>71.730666666666664</v>
      </c>
      <c r="P3128" s="15">
        <v>90</v>
      </c>
      <c r="Q3128" s="15">
        <f>IFERROR(Table37[[#This Row],[Total]]/Table37[[#This Row],[Mins]]*Table37[[#This Row],[Adj mins]],0)</f>
        <v>2.2237350830885907</v>
      </c>
      <c r="R3128" s="15">
        <v>8.3000000000000007</v>
      </c>
      <c r="S3128" s="16">
        <v>83</v>
      </c>
      <c r="T3128" s="17">
        <v>1E-3</v>
      </c>
      <c r="U3128" s="16">
        <v>13</v>
      </c>
      <c r="V3128" s="71">
        <v>1.4</v>
      </c>
      <c r="W3128" s="401" t="str">
        <f>IF(ISNA(MATCH($D3128,'My Squad'!$C$2:$C$16,0)),"","Yes")</f>
        <v/>
      </c>
    </row>
    <row r="3129" spans="1:23" ht="15.75" thickBot="1" x14ac:dyDescent="0.3">
      <c r="A3129" s="577">
        <v>557</v>
      </c>
      <c r="B3129" s="73">
        <v>15</v>
      </c>
      <c r="C3129" s="5" t="s">
        <v>33</v>
      </c>
      <c r="D3129" s="5" t="s">
        <v>100</v>
      </c>
      <c r="E3129" s="70" t="s">
        <v>13</v>
      </c>
      <c r="F3129" s="71">
        <v>5</v>
      </c>
      <c r="G3129" s="71">
        <v>0.57166666666666666</v>
      </c>
      <c r="H3129" s="71">
        <v>0.28999999999999998</v>
      </c>
      <c r="I3129" s="71">
        <v>0.15866666666666668</v>
      </c>
      <c r="J3129" s="71">
        <v>0</v>
      </c>
      <c r="K3129" s="71">
        <v>1.6043333333333334</v>
      </c>
      <c r="L3129" s="71">
        <v>0.24199999999999999</v>
      </c>
      <c r="M3129" s="72">
        <v>2.8666666666666667</v>
      </c>
      <c r="N3129" s="23">
        <v>0.17333333333333334</v>
      </c>
      <c r="O3129" s="16">
        <v>85.938999999999993</v>
      </c>
      <c r="P3129" s="15">
        <v>90</v>
      </c>
      <c r="Q3129" s="15">
        <f>IFERROR(Table37[[#This Row],[Total]]/Table37[[#This Row],[Mins]]*Table37[[#This Row],[Adj mins]],0)</f>
        <v>3.0021294173774429</v>
      </c>
      <c r="R3129" s="15">
        <v>8.5</v>
      </c>
      <c r="S3129" s="16">
        <v>85</v>
      </c>
      <c r="T3129" s="17">
        <v>4.0000000000000001E-3</v>
      </c>
      <c r="U3129" s="16">
        <v>27</v>
      </c>
      <c r="V3129" s="71">
        <v>3</v>
      </c>
      <c r="W3129" s="401" t="str">
        <f>IF(ISNA(MATCH($D3129,'My Squad'!$C$2:$C$16,0)),"","Yes")</f>
        <v/>
      </c>
    </row>
    <row r="3130" spans="1:23" ht="15.75" thickBot="1" x14ac:dyDescent="0.3">
      <c r="A3130" s="577">
        <v>565</v>
      </c>
      <c r="B3130" s="73">
        <v>15</v>
      </c>
      <c r="C3130" s="5" t="s">
        <v>33</v>
      </c>
      <c r="D3130" s="5" t="s">
        <v>227</v>
      </c>
      <c r="E3130" s="70" t="s">
        <v>13</v>
      </c>
      <c r="F3130" s="71">
        <v>5.0999999999999996</v>
      </c>
      <c r="G3130" s="71">
        <v>2.1666666666666667E-2</v>
      </c>
      <c r="H3130" s="71">
        <v>1.0999999999999999E-2</v>
      </c>
      <c r="I3130" s="71">
        <v>2E-3</v>
      </c>
      <c r="J3130" s="71">
        <v>0</v>
      </c>
      <c r="K3130" s="71">
        <v>1.9333333333333334E-2</v>
      </c>
      <c r="L3130" s="71">
        <v>7.0000000000000001E-3</v>
      </c>
      <c r="M3130" s="72">
        <v>6.0999999999999999E-2</v>
      </c>
      <c r="N3130" s="23">
        <v>-0.3801960784313726</v>
      </c>
      <c r="O3130" s="16">
        <v>1.05</v>
      </c>
      <c r="P3130" s="15">
        <v>90</v>
      </c>
      <c r="Q3130" s="15">
        <f>IFERROR(Table37[[#This Row],[Total]]/Table37[[#This Row],[Mins]]*Table37[[#This Row],[Adj mins]],0)</f>
        <v>5.2285714285714278</v>
      </c>
      <c r="R3130" s="15">
        <v>0.8</v>
      </c>
      <c r="S3130" s="16">
        <v>25</v>
      </c>
      <c r="T3130" s="17">
        <v>1E-3</v>
      </c>
      <c r="U3130" s="16">
        <v>2</v>
      </c>
      <c r="V3130" s="71">
        <v>1</v>
      </c>
      <c r="W3130" s="401" t="str">
        <f>IF(ISNA(MATCH($D3130,'My Squad'!$C$2:$C$16,0)),"","Yes")</f>
        <v/>
      </c>
    </row>
    <row r="3131" spans="1:23" ht="15.75" thickBot="1" x14ac:dyDescent="0.3">
      <c r="A3131" s="577">
        <v>566</v>
      </c>
      <c r="B3131" s="73">
        <v>15</v>
      </c>
      <c r="C3131" s="5" t="s">
        <v>33</v>
      </c>
      <c r="D3131" s="5" t="s">
        <v>1073</v>
      </c>
      <c r="E3131" s="70" t="s">
        <v>15</v>
      </c>
      <c r="F3131" s="71">
        <v>5.5</v>
      </c>
      <c r="G3131" s="71">
        <v>0.85066666666666668</v>
      </c>
      <c r="H3131" s="71">
        <v>0.28299999999999997</v>
      </c>
      <c r="I3131" s="71">
        <v>0</v>
      </c>
      <c r="J3131" s="71">
        <v>0</v>
      </c>
      <c r="K3131" s="71">
        <v>1.6503333333333334</v>
      </c>
      <c r="L3131" s="71">
        <v>0.34133333333333332</v>
      </c>
      <c r="M3131" s="72">
        <v>3.1253333333333333</v>
      </c>
      <c r="N3131" s="23">
        <v>0.2046060606060606</v>
      </c>
      <c r="O3131" s="16">
        <v>79.88</v>
      </c>
      <c r="P3131" s="15">
        <v>90</v>
      </c>
      <c r="Q3131" s="15">
        <f>IFERROR(Table37[[#This Row],[Total]]/Table37[[#This Row],[Mins]]*Table37[[#This Row],[Adj mins]],0)</f>
        <v>3.5212819228843264</v>
      </c>
      <c r="R3131" s="15">
        <v>8.1</v>
      </c>
      <c r="S3131" s="16">
        <v>81</v>
      </c>
      <c r="T3131" s="17">
        <v>1.6E-2</v>
      </c>
      <c r="U3131" s="16">
        <v>35</v>
      </c>
      <c r="V3131" s="71">
        <v>3.9</v>
      </c>
      <c r="W3131" s="401" t="str">
        <f>IF(ISNA(MATCH($D3131,'My Squad'!$C$2:$C$16,0)),"","Yes")</f>
        <v/>
      </c>
    </row>
    <row r="3132" spans="1:23" ht="15.75" thickBot="1" x14ac:dyDescent="0.3">
      <c r="A3132" s="577">
        <v>544</v>
      </c>
      <c r="B3132" s="73">
        <v>15</v>
      </c>
      <c r="C3132" s="5" t="s">
        <v>33</v>
      </c>
      <c r="D3132" s="5" t="s">
        <v>259</v>
      </c>
      <c r="E3132" s="70" t="s">
        <v>13</v>
      </c>
      <c r="F3132" s="71">
        <v>4.8</v>
      </c>
      <c r="G3132" s="71">
        <v>4.1666666666666664E-2</v>
      </c>
      <c r="H3132" s="71">
        <v>6.4000000000000001E-2</v>
      </c>
      <c r="I3132" s="71">
        <v>3.7333333333333336E-2</v>
      </c>
      <c r="J3132" s="71">
        <v>0</v>
      </c>
      <c r="K3132" s="71">
        <v>0.38833333333333331</v>
      </c>
      <c r="L3132" s="71">
        <v>1.4666666666666666E-2</v>
      </c>
      <c r="M3132" s="72">
        <v>0.54600000000000004</v>
      </c>
      <c r="N3132" s="23">
        <v>-0.30291666666666667</v>
      </c>
      <c r="O3132" s="16">
        <v>18.754666666666665</v>
      </c>
      <c r="P3132" s="15">
        <v>90</v>
      </c>
      <c r="Q3132" s="15">
        <f>IFERROR(Table37[[#This Row],[Total]]/Table37[[#This Row],[Mins]]*Table37[[#This Row],[Adj mins]],0)</f>
        <v>2.6201478743068396</v>
      </c>
      <c r="R3132" s="15">
        <v>2.2999999999999998</v>
      </c>
      <c r="S3132" s="16">
        <v>29</v>
      </c>
      <c r="T3132" s="17">
        <v>0</v>
      </c>
      <c r="U3132" s="16">
        <v>11</v>
      </c>
      <c r="V3132" s="71">
        <v>1.6</v>
      </c>
      <c r="W3132" s="401" t="str">
        <f>IF(ISNA(MATCH($D3132,'My Squad'!$C$2:$C$16,0)),"","Yes")</f>
        <v/>
      </c>
    </row>
    <row r="3133" spans="1:23" ht="15.75" thickBot="1" x14ac:dyDescent="0.3">
      <c r="A3133" s="577">
        <v>563</v>
      </c>
      <c r="B3133" s="73">
        <v>15</v>
      </c>
      <c r="C3133" s="5" t="s">
        <v>33</v>
      </c>
      <c r="D3133" s="5" t="s">
        <v>1553</v>
      </c>
      <c r="E3133" s="70" t="s">
        <v>13</v>
      </c>
      <c r="F3133" s="71">
        <v>5.2</v>
      </c>
      <c r="G3133" s="71">
        <v>1.6666666666666666E-2</v>
      </c>
      <c r="H3133" s="71">
        <v>7.0000000000000001E-3</v>
      </c>
      <c r="I3133" s="71">
        <v>3.6666666666666666E-3</v>
      </c>
      <c r="J3133" s="71">
        <v>0</v>
      </c>
      <c r="K3133" s="71">
        <v>3.3666666666666664E-2</v>
      </c>
      <c r="L3133" s="71">
        <v>3.6666666666666666E-3</v>
      </c>
      <c r="M3133" s="72">
        <v>6.4666666666666664E-2</v>
      </c>
      <c r="N3133" s="23">
        <v>-0.37217948717948718</v>
      </c>
      <c r="O3133" s="16">
        <v>1.748</v>
      </c>
      <c r="P3133" s="15">
        <v>90</v>
      </c>
      <c r="Q3133" s="15">
        <f>IFERROR(Table37[[#This Row],[Total]]/Table37[[#This Row],[Mins]]*Table37[[#This Row],[Adj mins]],0)</f>
        <v>3.3295194508009152</v>
      </c>
      <c r="R3133" s="15">
        <v>1.3</v>
      </c>
      <c r="S3133" s="16">
        <v>30</v>
      </c>
      <c r="T3133" s="17">
        <v>1E-3</v>
      </c>
      <c r="U3133" s="16">
        <v>5</v>
      </c>
      <c r="V3133" s="71">
        <v>1.2</v>
      </c>
      <c r="W3133" s="401" t="str">
        <f>IF(ISNA(MATCH($D3133,'My Squad'!$C$2:$C$16,0)),"","Yes")</f>
        <v/>
      </c>
    </row>
    <row r="3134" spans="1:23" ht="15.75" thickBot="1" x14ac:dyDescent="0.3">
      <c r="A3134" s="577">
        <v>655</v>
      </c>
      <c r="B3134" s="73">
        <v>15</v>
      </c>
      <c r="C3134" s="5" t="s">
        <v>33</v>
      </c>
      <c r="D3134" s="5" t="s">
        <v>1554</v>
      </c>
      <c r="E3134" s="70" t="s">
        <v>13</v>
      </c>
      <c r="F3134" s="71">
        <v>5.5</v>
      </c>
      <c r="G3134" s="71">
        <v>0</v>
      </c>
      <c r="H3134" s="71">
        <v>0</v>
      </c>
      <c r="I3134" s="71">
        <v>0</v>
      </c>
      <c r="J3134" s="71">
        <v>0</v>
      </c>
      <c r="K3134" s="71">
        <v>0</v>
      </c>
      <c r="L3134" s="71">
        <v>0</v>
      </c>
      <c r="M3134" s="72">
        <v>0</v>
      </c>
      <c r="N3134" s="23">
        <v>-0.36363636363636365</v>
      </c>
      <c r="O3134" s="16">
        <v>0</v>
      </c>
      <c r="P3134" s="15">
        <v>90</v>
      </c>
      <c r="Q3134" s="15">
        <f>IFERROR(Table37[[#This Row],[Total]]/Table37[[#This Row],[Mins]]*Table37[[#This Row],[Adj mins]],0)</f>
        <v>0</v>
      </c>
      <c r="R3134" s="15">
        <v>0</v>
      </c>
      <c r="S3134" s="16" t="s">
        <v>374</v>
      </c>
      <c r="T3134" s="17">
        <v>0</v>
      </c>
      <c r="U3134" s="16">
        <v>4</v>
      </c>
      <c r="V3134" s="71">
        <v>0.8</v>
      </c>
      <c r="W3134" s="401" t="str">
        <f>IF(ISNA(MATCH($D3134,'My Squad'!$C$2:$C$16,0)),"","Yes")</f>
        <v/>
      </c>
    </row>
    <row r="3135" spans="1:23" ht="15.75" thickBot="1" x14ac:dyDescent="0.3">
      <c r="A3135" s="577">
        <v>548</v>
      </c>
      <c r="B3135" s="73">
        <v>15</v>
      </c>
      <c r="C3135" s="5" t="s">
        <v>33</v>
      </c>
      <c r="D3135" s="5" t="s">
        <v>1555</v>
      </c>
      <c r="E3135" s="70" t="s">
        <v>13</v>
      </c>
      <c r="F3135" s="71">
        <v>5.3</v>
      </c>
      <c r="G3135" s="71">
        <v>2.5000000000000001E-2</v>
      </c>
      <c r="H3135" s="71">
        <v>0.02</v>
      </c>
      <c r="I3135" s="71">
        <v>4.6666666666666671E-3</v>
      </c>
      <c r="J3135" s="71">
        <v>0</v>
      </c>
      <c r="K3135" s="71">
        <v>6.066666666666666E-2</v>
      </c>
      <c r="L3135" s="71">
        <v>5.6666666666666671E-3</v>
      </c>
      <c r="M3135" s="72">
        <v>0.11600000000000001</v>
      </c>
      <c r="N3135" s="23">
        <v>-0.35547169811320756</v>
      </c>
      <c r="O3135" s="16">
        <v>2.94</v>
      </c>
      <c r="P3135" s="15">
        <v>90</v>
      </c>
      <c r="Q3135" s="15">
        <f>IFERROR(Table37[[#This Row],[Total]]/Table37[[#This Row],[Mins]]*Table37[[#This Row],[Adj mins]],0)</f>
        <v>3.5510204081632657</v>
      </c>
      <c r="R3135" s="15">
        <v>0.9</v>
      </c>
      <c r="S3135" s="16">
        <v>14</v>
      </c>
      <c r="T3135" s="17">
        <v>1E-3</v>
      </c>
      <c r="U3135" s="16">
        <v>6</v>
      </c>
      <c r="V3135" s="71">
        <v>1</v>
      </c>
      <c r="W3135" s="401" t="str">
        <f>IF(ISNA(MATCH($D3135,'My Squad'!$C$2:$C$16,0)),"","Yes")</f>
        <v/>
      </c>
    </row>
    <row r="3136" spans="1:23" ht="15.75" thickBot="1" x14ac:dyDescent="0.3">
      <c r="A3136" s="577">
        <v>642</v>
      </c>
      <c r="B3136" s="73">
        <v>15</v>
      </c>
      <c r="C3136" s="5" t="s">
        <v>33</v>
      </c>
      <c r="D3136" s="5" t="s">
        <v>1556</v>
      </c>
      <c r="E3136" s="70" t="s">
        <v>13</v>
      </c>
      <c r="F3136" s="71">
        <v>5</v>
      </c>
      <c r="G3136" s="71">
        <v>0.62666666666666671</v>
      </c>
      <c r="H3136" s="71">
        <v>0.433</v>
      </c>
      <c r="I3136" s="71">
        <v>0.12766666666666668</v>
      </c>
      <c r="J3136" s="71">
        <v>0</v>
      </c>
      <c r="K3136" s="71">
        <v>1.4133333333333333</v>
      </c>
      <c r="L3136" s="71">
        <v>0.23733333333333334</v>
      </c>
      <c r="M3136" s="72">
        <v>2.8380000000000001</v>
      </c>
      <c r="N3136" s="23">
        <v>0.16760000000000003</v>
      </c>
      <c r="O3136" s="16">
        <v>71.022000000000006</v>
      </c>
      <c r="P3136" s="15">
        <v>90</v>
      </c>
      <c r="Q3136" s="15">
        <f>IFERROR(Table37[[#This Row],[Total]]/Table37[[#This Row],[Mins]]*Table37[[#This Row],[Adj mins]],0)</f>
        <v>3.5963504266283688</v>
      </c>
      <c r="R3136" s="15">
        <v>4</v>
      </c>
      <c r="S3136" s="16">
        <v>52</v>
      </c>
      <c r="T3136" s="17">
        <v>0</v>
      </c>
      <c r="U3136" s="16">
        <v>8</v>
      </c>
      <c r="V3136" s="71">
        <v>1.1000000000000001</v>
      </c>
      <c r="W3136" s="401" t="str">
        <f>IF(ISNA(MATCH($D3136,'My Squad'!$C$2:$C$16,0)),"","Yes")</f>
        <v/>
      </c>
    </row>
    <row r="3137" spans="1:23" ht="15.75" thickBot="1" x14ac:dyDescent="0.3">
      <c r="A3137" s="577">
        <v>540</v>
      </c>
      <c r="B3137" s="73">
        <v>15</v>
      </c>
      <c r="C3137" s="5" t="s">
        <v>33</v>
      </c>
      <c r="D3137" s="5" t="s">
        <v>1557</v>
      </c>
      <c r="E3137" s="70" t="s">
        <v>13</v>
      </c>
      <c r="F3137" s="71">
        <v>4.5</v>
      </c>
      <c r="G3137" s="71">
        <v>0</v>
      </c>
      <c r="H3137" s="71">
        <v>0</v>
      </c>
      <c r="I3137" s="71">
        <v>0</v>
      </c>
      <c r="J3137" s="71">
        <v>0</v>
      </c>
      <c r="K3137" s="71">
        <v>0</v>
      </c>
      <c r="L3137" s="71">
        <v>0</v>
      </c>
      <c r="M3137" s="72">
        <v>0</v>
      </c>
      <c r="N3137" s="23">
        <v>-0.44444444444444442</v>
      </c>
      <c r="O3137" s="16">
        <v>0</v>
      </c>
      <c r="P3137" s="15">
        <v>90</v>
      </c>
      <c r="Q3137" s="15">
        <f>IFERROR(Table37[[#This Row],[Total]]/Table37[[#This Row],[Mins]]*Table37[[#This Row],[Adj mins]],0)</f>
        <v>0</v>
      </c>
      <c r="R3137" s="15">
        <v>0</v>
      </c>
      <c r="S3137" s="16" t="s">
        <v>374</v>
      </c>
      <c r="T3137" s="17">
        <v>2E-3</v>
      </c>
      <c r="U3137" s="16">
        <v>0</v>
      </c>
      <c r="V3137" s="71">
        <v>0</v>
      </c>
      <c r="W3137" s="401" t="str">
        <f>IF(ISNA(MATCH($D3137,'My Squad'!$C$2:$C$16,0)),"","Yes")</f>
        <v/>
      </c>
    </row>
    <row r="3138" spans="1:23" ht="15.75" thickBot="1" x14ac:dyDescent="0.3">
      <c r="A3138" s="577">
        <v>555</v>
      </c>
      <c r="B3138" s="73">
        <v>15</v>
      </c>
      <c r="C3138" s="5" t="s">
        <v>33</v>
      </c>
      <c r="D3138" s="5" t="s">
        <v>1558</v>
      </c>
      <c r="E3138" s="70" t="s">
        <v>15</v>
      </c>
      <c r="F3138" s="71">
        <v>4.8</v>
      </c>
      <c r="G3138" s="71">
        <v>0</v>
      </c>
      <c r="H3138" s="71">
        <v>0</v>
      </c>
      <c r="I3138" s="71">
        <v>0</v>
      </c>
      <c r="J3138" s="71">
        <v>0</v>
      </c>
      <c r="K3138" s="71">
        <v>0</v>
      </c>
      <c r="L3138" s="71">
        <v>0</v>
      </c>
      <c r="M3138" s="72">
        <v>0</v>
      </c>
      <c r="N3138" s="23">
        <v>-0.41666666666666669</v>
      </c>
      <c r="O3138" s="16">
        <v>0</v>
      </c>
      <c r="P3138" s="15">
        <v>90</v>
      </c>
      <c r="Q3138" s="15">
        <f>IFERROR(Table37[[#This Row],[Total]]/Table37[[#This Row],[Mins]]*Table37[[#This Row],[Adj mins]],0)</f>
        <v>0</v>
      </c>
      <c r="R3138" s="15">
        <v>0</v>
      </c>
      <c r="S3138" s="16" t="s">
        <v>374</v>
      </c>
      <c r="T3138" s="17">
        <v>0</v>
      </c>
      <c r="U3138" s="16">
        <v>0</v>
      </c>
      <c r="V3138" s="71">
        <v>0</v>
      </c>
      <c r="W3138" s="401" t="str">
        <f>IF(ISNA(MATCH($D3138,'My Squad'!$C$2:$C$16,0)),"","Yes")</f>
        <v/>
      </c>
    </row>
    <row r="3139" spans="1:23" ht="15.75" thickBot="1" x14ac:dyDescent="0.3">
      <c r="A3139" s="577">
        <v>539</v>
      </c>
      <c r="B3139" s="73">
        <v>15</v>
      </c>
      <c r="C3139" s="5" t="s">
        <v>33</v>
      </c>
      <c r="D3139" s="5" t="s">
        <v>1559</v>
      </c>
      <c r="E3139" s="70" t="s">
        <v>15</v>
      </c>
      <c r="F3139" s="71">
        <v>4.5</v>
      </c>
      <c r="G3139" s="71">
        <v>0</v>
      </c>
      <c r="H3139" s="71">
        <v>0</v>
      </c>
      <c r="I3139" s="71">
        <v>0</v>
      </c>
      <c r="J3139" s="71">
        <v>0</v>
      </c>
      <c r="K3139" s="71">
        <v>0</v>
      </c>
      <c r="L3139" s="71">
        <v>0</v>
      </c>
      <c r="M3139" s="72">
        <v>0</v>
      </c>
      <c r="N3139" s="23">
        <v>-0.44444444444444442</v>
      </c>
      <c r="O3139" s="16">
        <v>0</v>
      </c>
      <c r="P3139" s="15">
        <v>90</v>
      </c>
      <c r="Q3139" s="15">
        <f>IFERROR(Table37[[#This Row],[Total]]/Table37[[#This Row],[Mins]]*Table37[[#This Row],[Adj mins]],0)</f>
        <v>0</v>
      </c>
      <c r="R3139" s="15">
        <v>0</v>
      </c>
      <c r="S3139" s="16" t="s">
        <v>374</v>
      </c>
      <c r="T3139" s="17">
        <v>2.7000000000000003E-2</v>
      </c>
      <c r="U3139" s="16">
        <v>0</v>
      </c>
      <c r="V3139" s="71">
        <v>0</v>
      </c>
      <c r="W3139" s="401" t="str">
        <f>IF(ISNA(MATCH($D3139,'My Squad'!$C$2:$C$16,0)),"","Yes")</f>
        <v/>
      </c>
    </row>
    <row r="3140" spans="1:23" ht="15.75" thickBot="1" x14ac:dyDescent="0.3">
      <c r="A3140" s="577">
        <v>541</v>
      </c>
      <c r="B3140" s="73">
        <v>15</v>
      </c>
      <c r="C3140" s="5" t="s">
        <v>33</v>
      </c>
      <c r="D3140" s="5" t="s">
        <v>75</v>
      </c>
      <c r="E3140" s="70" t="s">
        <v>15</v>
      </c>
      <c r="F3140" s="71">
        <v>6.5</v>
      </c>
      <c r="G3140" s="71">
        <v>1.3226666666666667</v>
      </c>
      <c r="H3140" s="71">
        <v>0.63900000000000001</v>
      </c>
      <c r="I3140" s="71">
        <v>0</v>
      </c>
      <c r="J3140" s="71">
        <v>0</v>
      </c>
      <c r="K3140" s="71">
        <v>1.6193333333333333</v>
      </c>
      <c r="L3140" s="71">
        <v>0.76833333333333331</v>
      </c>
      <c r="M3140" s="72">
        <v>4.3493333333333331</v>
      </c>
      <c r="N3140" s="23">
        <v>0.36143589743589738</v>
      </c>
      <c r="O3140" s="16">
        <v>85.333333333333329</v>
      </c>
      <c r="P3140" s="15">
        <v>90</v>
      </c>
      <c r="Q3140" s="15">
        <f>IFERROR(Table37[[#This Row],[Total]]/Table37[[#This Row],[Mins]]*Table37[[#This Row],[Adj mins]],0)</f>
        <v>4.5871874999999998</v>
      </c>
      <c r="R3140" s="15">
        <v>7.9</v>
      </c>
      <c r="S3140" s="16">
        <v>79</v>
      </c>
      <c r="T3140" s="17">
        <v>3.4000000000000002E-2</v>
      </c>
      <c r="U3140" s="16">
        <v>41</v>
      </c>
      <c r="V3140" s="71">
        <v>4.5999999999999996</v>
      </c>
      <c r="W3140" s="401" t="str">
        <f>IF(ISNA(MATCH($D3140,'My Squad'!$C$2:$C$16,0)),"","Yes")</f>
        <v/>
      </c>
    </row>
    <row r="3141" spans="1:23" ht="15.75" thickBot="1" x14ac:dyDescent="0.3">
      <c r="A3141" s="577">
        <v>73</v>
      </c>
      <c r="B3141" s="73">
        <v>16</v>
      </c>
      <c r="C3141" s="5" t="s">
        <v>35</v>
      </c>
      <c r="D3141" s="5" t="s">
        <v>147</v>
      </c>
      <c r="E3141" s="70" t="s">
        <v>16</v>
      </c>
      <c r="F3141" s="71">
        <v>4.3</v>
      </c>
      <c r="G3141" s="71">
        <v>0</v>
      </c>
      <c r="H3141" s="71">
        <v>0</v>
      </c>
      <c r="I3141" s="71">
        <v>6.5666666666666665E-2</v>
      </c>
      <c r="J3141" s="71">
        <v>2.2333333333333334E-2</v>
      </c>
      <c r="K3141" s="71">
        <v>6.933333333333333E-2</v>
      </c>
      <c r="L3141" s="71">
        <v>6.0000000000000001E-3</v>
      </c>
      <c r="M3141" s="72">
        <v>0.16333333333333333</v>
      </c>
      <c r="N3141" s="23">
        <v>-0.42713178294573645</v>
      </c>
      <c r="O3141" s="16">
        <v>3.5070000000000001</v>
      </c>
      <c r="P3141" s="15">
        <v>90</v>
      </c>
      <c r="Q3141" s="15">
        <f>IFERROR(Table37[[#This Row],[Total]]/Table37[[#This Row],[Mins]]*Table37[[#This Row],[Adj mins]],0)</f>
        <v>4.1916167664670656</v>
      </c>
      <c r="R3141" s="15">
        <v>2</v>
      </c>
      <c r="S3141" s="16">
        <v>0</v>
      </c>
      <c r="T3141" s="17">
        <v>1.1000000000000001E-2</v>
      </c>
      <c r="U3141" s="16">
        <v>7</v>
      </c>
      <c r="V3141" s="71">
        <v>3.5</v>
      </c>
      <c r="W3141" s="401" t="str">
        <f>IF(ISNA(MATCH($D3141,'My Squad'!$C$2:$C$16,0)),"","Yes")</f>
        <v/>
      </c>
    </row>
    <row r="3142" spans="1:23" ht="15.75" thickBot="1" x14ac:dyDescent="0.3">
      <c r="A3142" s="577">
        <v>15</v>
      </c>
      <c r="B3142" s="73">
        <v>16</v>
      </c>
      <c r="C3142" s="5" t="s">
        <v>35</v>
      </c>
      <c r="D3142" s="5" t="s">
        <v>130</v>
      </c>
      <c r="E3142" s="70" t="s">
        <v>16</v>
      </c>
      <c r="F3142" s="71">
        <v>5.6</v>
      </c>
      <c r="G3142" s="71">
        <v>0</v>
      </c>
      <c r="H3142" s="71">
        <v>5.0000000000000001E-3</v>
      </c>
      <c r="I3142" s="71">
        <v>1.6946666666666668</v>
      </c>
      <c r="J3142" s="71">
        <v>0.55000000000000004</v>
      </c>
      <c r="K3142" s="71">
        <v>1.889</v>
      </c>
      <c r="L3142" s="71">
        <v>0.21833333333333332</v>
      </c>
      <c r="M3142" s="72">
        <v>4.3570000000000002</v>
      </c>
      <c r="N3142" s="23">
        <v>0.42089285714285718</v>
      </c>
      <c r="O3142" s="16">
        <v>85.998333333333335</v>
      </c>
      <c r="P3142" s="15">
        <v>90</v>
      </c>
      <c r="Q3142" s="15">
        <f>IFERROR(Table37[[#This Row],[Total]]/Table37[[#This Row],[Mins]]*Table37[[#This Row],[Adj mins]],0)</f>
        <v>4.5597395298358494</v>
      </c>
      <c r="R3142" s="15">
        <v>9</v>
      </c>
      <c r="S3142" s="16">
        <v>90</v>
      </c>
      <c r="T3142" s="17">
        <v>0.30399999999999999</v>
      </c>
      <c r="U3142" s="16">
        <v>37</v>
      </c>
      <c r="V3142" s="71">
        <v>4.0999999999999996</v>
      </c>
      <c r="W3142" s="401" t="str">
        <f>IF(ISNA(MATCH($D3142,'My Squad'!$C$2:$C$16,0)),"","Yes")</f>
        <v/>
      </c>
    </row>
    <row r="3143" spans="1:23" ht="15.75" thickBot="1" x14ac:dyDescent="0.3">
      <c r="A3143" s="577">
        <v>639</v>
      </c>
      <c r="B3143" s="73">
        <v>16</v>
      </c>
      <c r="C3143" s="5" t="s">
        <v>35</v>
      </c>
      <c r="D3143" s="5" t="s">
        <v>1491</v>
      </c>
      <c r="E3143" s="70" t="s">
        <v>16</v>
      </c>
      <c r="F3143" s="71">
        <v>4.5</v>
      </c>
      <c r="G3143" s="71">
        <v>0</v>
      </c>
      <c r="H3143" s="71">
        <v>0</v>
      </c>
      <c r="I3143" s="71">
        <v>5.0000000000000001E-3</v>
      </c>
      <c r="J3143" s="71">
        <v>1.6666666666666668E-3</v>
      </c>
      <c r="K3143" s="71">
        <v>6.0000000000000001E-3</v>
      </c>
      <c r="L3143" s="71">
        <v>6.6666666666666664E-4</v>
      </c>
      <c r="M3143" s="72">
        <v>1.3333333333333334E-2</v>
      </c>
      <c r="N3143" s="23">
        <v>-0.44148148148148147</v>
      </c>
      <c r="O3143" s="16">
        <v>0.27</v>
      </c>
      <c r="P3143" s="15">
        <v>90</v>
      </c>
      <c r="Q3143" s="15">
        <f>IFERROR(Table37[[#This Row],[Total]]/Table37[[#This Row],[Mins]]*Table37[[#This Row],[Adj mins]],0)</f>
        <v>4.4444444444444446</v>
      </c>
      <c r="R3143" s="15">
        <v>0</v>
      </c>
      <c r="S3143" s="16">
        <v>0</v>
      </c>
      <c r="T3143" s="17">
        <v>0</v>
      </c>
      <c r="U3143" s="16">
        <v>0</v>
      </c>
      <c r="V3143" s="71">
        <v>0</v>
      </c>
      <c r="W3143" s="401" t="str">
        <f>IF(ISNA(MATCH($D3143,'My Squad'!$C$2:$C$16,0)),"","Yes")</f>
        <v/>
      </c>
    </row>
    <row r="3144" spans="1:23" ht="15.75" thickBot="1" x14ac:dyDescent="0.3">
      <c r="A3144" s="577">
        <v>21</v>
      </c>
      <c r="B3144" s="73">
        <v>16</v>
      </c>
      <c r="C3144" s="5" t="s">
        <v>35</v>
      </c>
      <c r="D3144" s="5" t="s">
        <v>1492</v>
      </c>
      <c r="E3144" s="70" t="s">
        <v>14</v>
      </c>
      <c r="F3144" s="71">
        <v>4.3</v>
      </c>
      <c r="G3144" s="71">
        <v>0</v>
      </c>
      <c r="H3144" s="71">
        <v>0</v>
      </c>
      <c r="I3144" s="71">
        <v>0</v>
      </c>
      <c r="J3144" s="71">
        <v>0</v>
      </c>
      <c r="K3144" s="71">
        <v>0</v>
      </c>
      <c r="L3144" s="71">
        <v>0</v>
      </c>
      <c r="M3144" s="72">
        <v>0</v>
      </c>
      <c r="N3144" s="23">
        <v>-0.46511627906976744</v>
      </c>
      <c r="O3144" s="16">
        <v>0</v>
      </c>
      <c r="P3144" s="15">
        <v>90</v>
      </c>
      <c r="Q3144" s="15">
        <f>IFERROR(Table37[[#This Row],[Total]]/Table37[[#This Row],[Mins]]*Table37[[#This Row],[Adj mins]],0)</f>
        <v>0</v>
      </c>
      <c r="R3144" s="15">
        <v>0</v>
      </c>
      <c r="S3144" s="16" t="s">
        <v>374</v>
      </c>
      <c r="T3144" s="17">
        <v>0</v>
      </c>
      <c r="U3144" s="16">
        <v>0</v>
      </c>
      <c r="V3144" s="71">
        <v>0</v>
      </c>
      <c r="W3144" s="401" t="str">
        <f>IF(ISNA(MATCH($D3144,'My Squad'!$C$2:$C$16,0)),"","Yes")</f>
        <v/>
      </c>
    </row>
    <row r="3145" spans="1:23" ht="15.75" thickBot="1" x14ac:dyDescent="0.3">
      <c r="A3145" s="577">
        <v>578</v>
      </c>
      <c r="B3145" s="73">
        <v>16</v>
      </c>
      <c r="C3145" s="5" t="s">
        <v>35</v>
      </c>
      <c r="D3145" s="5" t="s">
        <v>603</v>
      </c>
      <c r="E3145" s="70" t="s">
        <v>14</v>
      </c>
      <c r="F3145" s="71">
        <v>5.8</v>
      </c>
      <c r="G3145" s="71">
        <v>7.5999999999999998E-2</v>
      </c>
      <c r="H3145" s="71">
        <v>8.5999999999999993E-2</v>
      </c>
      <c r="I3145" s="71">
        <v>0.48899999999999999</v>
      </c>
      <c r="J3145" s="71">
        <v>0</v>
      </c>
      <c r="K3145" s="71">
        <v>0.48866666666666669</v>
      </c>
      <c r="L3145" s="71">
        <v>9.6000000000000002E-2</v>
      </c>
      <c r="M3145" s="72">
        <v>1.2356666666666667</v>
      </c>
      <c r="N3145" s="23">
        <v>-0.1317816091954023</v>
      </c>
      <c r="O3145" s="16">
        <v>25.125666666666667</v>
      </c>
      <c r="P3145" s="15">
        <v>90</v>
      </c>
      <c r="Q3145" s="15">
        <f>IFERROR(Table37[[#This Row],[Total]]/Table37[[#This Row],[Mins]]*Table37[[#This Row],[Adj mins]],0)</f>
        <v>4.4261512132348058</v>
      </c>
      <c r="R3145" s="15">
        <v>4.3</v>
      </c>
      <c r="S3145" s="16">
        <v>64</v>
      </c>
      <c r="T3145" s="17">
        <v>1.9E-2</v>
      </c>
      <c r="U3145" s="16">
        <v>14</v>
      </c>
      <c r="V3145" s="71">
        <v>2.2999999999999998</v>
      </c>
      <c r="W3145" s="401" t="str">
        <f>IF(ISNA(MATCH($D3145,'My Squad'!$C$2:$C$16,0)),"","Yes")</f>
        <v/>
      </c>
    </row>
    <row r="3146" spans="1:23" ht="15.75" thickBot="1" x14ac:dyDescent="0.3">
      <c r="A3146" s="577">
        <v>24</v>
      </c>
      <c r="B3146" s="73">
        <v>16</v>
      </c>
      <c r="C3146" s="5" t="s">
        <v>35</v>
      </c>
      <c r="D3146" s="5" t="s">
        <v>105</v>
      </c>
      <c r="E3146" s="70" t="s">
        <v>14</v>
      </c>
      <c r="F3146" s="71">
        <v>6.3</v>
      </c>
      <c r="G3146" s="71">
        <v>0.2</v>
      </c>
      <c r="H3146" s="71">
        <v>0.22800000000000001</v>
      </c>
      <c r="I3146" s="71">
        <v>1.6870000000000001</v>
      </c>
      <c r="J3146" s="71">
        <v>0</v>
      </c>
      <c r="K3146" s="71">
        <v>1.7520000000000002</v>
      </c>
      <c r="L3146" s="71">
        <v>0.25066666666666665</v>
      </c>
      <c r="M3146" s="72">
        <v>4.1176666666666666</v>
      </c>
      <c r="N3146" s="23">
        <v>0.33613756613756612</v>
      </c>
      <c r="O3146" s="16">
        <v>85.938999999999993</v>
      </c>
      <c r="P3146" s="15">
        <v>90</v>
      </c>
      <c r="Q3146" s="15">
        <f>IFERROR(Table37[[#This Row],[Total]]/Table37[[#This Row],[Mins]]*Table37[[#This Row],[Adj mins]],0)</f>
        <v>4.3122447317283195</v>
      </c>
      <c r="R3146" s="15">
        <v>6.5</v>
      </c>
      <c r="S3146" s="16">
        <v>84</v>
      </c>
      <c r="T3146" s="17">
        <v>4.2999999999999997E-2</v>
      </c>
      <c r="U3146" s="16">
        <v>25</v>
      </c>
      <c r="V3146" s="71">
        <v>3.6</v>
      </c>
      <c r="W3146" s="401" t="str">
        <f>IF(ISNA(MATCH($D3146,'My Squad'!$C$2:$C$16,0)),"","Yes")</f>
        <v/>
      </c>
    </row>
    <row r="3147" spans="1:23" ht="15.75" thickBot="1" x14ac:dyDescent="0.3">
      <c r="A3147" s="577">
        <v>3</v>
      </c>
      <c r="B3147" s="73">
        <v>16</v>
      </c>
      <c r="C3147" s="5" t="s">
        <v>35</v>
      </c>
      <c r="D3147" s="5" t="s">
        <v>604</v>
      </c>
      <c r="E3147" s="70" t="s">
        <v>14</v>
      </c>
      <c r="F3147" s="71">
        <v>6.3</v>
      </c>
      <c r="G3147" s="71">
        <v>0.88400000000000001</v>
      </c>
      <c r="H3147" s="71">
        <v>0.13900000000000001</v>
      </c>
      <c r="I3147" s="71">
        <v>1.603</v>
      </c>
      <c r="J3147" s="71">
        <v>0</v>
      </c>
      <c r="K3147" s="71">
        <v>1.6800000000000002</v>
      </c>
      <c r="L3147" s="71">
        <v>0.39466666666666667</v>
      </c>
      <c r="M3147" s="72">
        <v>4.7006666666666668</v>
      </c>
      <c r="N3147" s="23">
        <v>0.42867724867724871</v>
      </c>
      <c r="O3147" s="16">
        <v>81.333666666666673</v>
      </c>
      <c r="P3147" s="15">
        <v>90</v>
      </c>
      <c r="Q3147" s="15">
        <f>IFERROR(Table37[[#This Row],[Total]]/Table37[[#This Row],[Mins]]*Table37[[#This Row],[Adj mins]],0)</f>
        <v>5.2015360592784452</v>
      </c>
      <c r="R3147" s="15">
        <v>8.6</v>
      </c>
      <c r="S3147" s="16">
        <v>86</v>
      </c>
      <c r="T3147" s="17">
        <v>0.255</v>
      </c>
      <c r="U3147" s="16">
        <v>41</v>
      </c>
      <c r="V3147" s="71">
        <v>4.5999999999999996</v>
      </c>
      <c r="W3147" s="401" t="str">
        <f>IF(ISNA(MATCH($D3147,'My Squad'!$C$2:$C$16,0)),"","Yes")</f>
        <v>Yes</v>
      </c>
    </row>
    <row r="3148" spans="1:23" ht="15.75" thickBot="1" x14ac:dyDescent="0.3">
      <c r="A3148" s="577">
        <v>8</v>
      </c>
      <c r="B3148" s="73">
        <v>16</v>
      </c>
      <c r="C3148" s="5" t="s">
        <v>35</v>
      </c>
      <c r="D3148" s="5" t="s">
        <v>231</v>
      </c>
      <c r="E3148" s="70" t="s">
        <v>14</v>
      </c>
      <c r="F3148" s="71">
        <v>4.8</v>
      </c>
      <c r="G3148" s="71">
        <v>0.01</v>
      </c>
      <c r="H3148" s="71">
        <v>3.0000000000000001E-3</v>
      </c>
      <c r="I3148" s="71">
        <v>3.0333333333333334E-2</v>
      </c>
      <c r="J3148" s="71">
        <v>0</v>
      </c>
      <c r="K3148" s="71">
        <v>3.1999999999999994E-2</v>
      </c>
      <c r="L3148" s="71">
        <v>5.6666666666666671E-3</v>
      </c>
      <c r="M3148" s="72">
        <v>8.1000000000000003E-2</v>
      </c>
      <c r="N3148" s="23">
        <v>-0.39979166666666671</v>
      </c>
      <c r="O3148" s="16">
        <v>1.47</v>
      </c>
      <c r="P3148" s="15">
        <v>90</v>
      </c>
      <c r="Q3148" s="15">
        <f>IFERROR(Table37[[#This Row],[Total]]/Table37[[#This Row],[Mins]]*Table37[[#This Row],[Adj mins]],0)</f>
        <v>4.9591836734693882</v>
      </c>
      <c r="R3148" s="15">
        <v>1.1000000000000001</v>
      </c>
      <c r="S3148" s="16">
        <v>25</v>
      </c>
      <c r="T3148" s="17">
        <v>2E-3</v>
      </c>
      <c r="U3148" s="16">
        <v>3</v>
      </c>
      <c r="V3148" s="71">
        <v>0.8</v>
      </c>
      <c r="W3148" s="401" t="str">
        <f>IF(ISNA(MATCH($D3148,'My Squad'!$C$2:$C$16,0)),"","Yes")</f>
        <v/>
      </c>
    </row>
    <row r="3149" spans="1:23" ht="15.75" thickBot="1" x14ac:dyDescent="0.3">
      <c r="A3149" s="577">
        <v>6</v>
      </c>
      <c r="B3149" s="73">
        <v>16</v>
      </c>
      <c r="C3149" s="5" t="s">
        <v>35</v>
      </c>
      <c r="D3149" s="5" t="s">
        <v>291</v>
      </c>
      <c r="E3149" s="70" t="s">
        <v>14</v>
      </c>
      <c r="F3149" s="71">
        <v>5.5</v>
      </c>
      <c r="G3149" s="71">
        <v>0.33200000000000002</v>
      </c>
      <c r="H3149" s="71">
        <v>0.36799999999999999</v>
      </c>
      <c r="I3149" s="71">
        <v>1.3993333333333333</v>
      </c>
      <c r="J3149" s="71">
        <v>0</v>
      </c>
      <c r="K3149" s="71">
        <v>1.123</v>
      </c>
      <c r="L3149" s="71">
        <v>0.22900000000000001</v>
      </c>
      <c r="M3149" s="72">
        <v>3.4513333333333334</v>
      </c>
      <c r="N3149" s="23">
        <v>0.26387878787878788</v>
      </c>
      <c r="O3149" s="16">
        <v>69.74433333333333</v>
      </c>
      <c r="P3149" s="15">
        <v>90</v>
      </c>
      <c r="Q3149" s="15">
        <f>IFERROR(Table37[[#This Row],[Total]]/Table37[[#This Row],[Mins]]*Table37[[#This Row],[Adj mins]],0)</f>
        <v>4.4536951628089261</v>
      </c>
      <c r="R3149" s="15">
        <v>5.8</v>
      </c>
      <c r="S3149" s="16">
        <v>75</v>
      </c>
      <c r="T3149" s="17">
        <v>1.2E-2</v>
      </c>
      <c r="U3149" s="16">
        <v>21</v>
      </c>
      <c r="V3149" s="71">
        <v>3</v>
      </c>
      <c r="W3149" s="401" t="str">
        <f>IF(ISNA(MATCH($D3149,'My Squad'!$C$2:$C$16,0)),"","Yes")</f>
        <v/>
      </c>
    </row>
    <row r="3150" spans="1:23" ht="15.75" thickBot="1" x14ac:dyDescent="0.3">
      <c r="A3150" s="577">
        <v>25</v>
      </c>
      <c r="B3150" s="73">
        <v>16</v>
      </c>
      <c r="C3150" s="5" t="s">
        <v>35</v>
      </c>
      <c r="D3150" s="5" t="s">
        <v>117</v>
      </c>
      <c r="E3150" s="70" t="s">
        <v>14</v>
      </c>
      <c r="F3150" s="71">
        <v>4.8</v>
      </c>
      <c r="G3150" s="71">
        <v>3.2000000000000001E-2</v>
      </c>
      <c r="H3150" s="71">
        <v>5.3999999999999999E-2</v>
      </c>
      <c r="I3150" s="71">
        <v>0.13766666666666666</v>
      </c>
      <c r="J3150" s="71">
        <v>0</v>
      </c>
      <c r="K3150" s="71">
        <v>0.16666666666666666</v>
      </c>
      <c r="L3150" s="71">
        <v>4.1000000000000002E-2</v>
      </c>
      <c r="M3150" s="72">
        <v>0.43133333333333335</v>
      </c>
      <c r="N3150" s="23">
        <v>-0.32680555555555557</v>
      </c>
      <c r="O3150" s="16">
        <v>8.022333333333334</v>
      </c>
      <c r="P3150" s="15">
        <v>90</v>
      </c>
      <c r="Q3150" s="15">
        <f>IFERROR(Table37[[#This Row],[Total]]/Table37[[#This Row],[Mins]]*Table37[[#This Row],[Adj mins]],0)</f>
        <v>4.8389911497070672</v>
      </c>
      <c r="R3150" s="15">
        <v>0.9</v>
      </c>
      <c r="S3150" s="16">
        <v>40</v>
      </c>
      <c r="T3150" s="17">
        <v>0.01</v>
      </c>
      <c r="U3150" s="16">
        <v>7</v>
      </c>
      <c r="V3150" s="71">
        <v>3.5</v>
      </c>
      <c r="W3150" s="401" t="str">
        <f>IF(ISNA(MATCH($D3150,'My Squad'!$C$2:$C$16,0)),"","Yes")</f>
        <v/>
      </c>
    </row>
    <row r="3151" spans="1:23" ht="15.75" thickBot="1" x14ac:dyDescent="0.3">
      <c r="A3151" s="577">
        <v>22</v>
      </c>
      <c r="B3151" s="73">
        <v>16</v>
      </c>
      <c r="C3151" s="5" t="s">
        <v>35</v>
      </c>
      <c r="D3151" s="5" t="s">
        <v>292</v>
      </c>
      <c r="E3151" s="70" t="s">
        <v>14</v>
      </c>
      <c r="F3151" s="71">
        <v>4.8</v>
      </c>
      <c r="G3151" s="71">
        <v>0</v>
      </c>
      <c r="H3151" s="71">
        <v>0</v>
      </c>
      <c r="I3151" s="71">
        <v>0</v>
      </c>
      <c r="J3151" s="71">
        <v>0</v>
      </c>
      <c r="K3151" s="71">
        <v>0</v>
      </c>
      <c r="L3151" s="71">
        <v>0</v>
      </c>
      <c r="M3151" s="72">
        <v>0</v>
      </c>
      <c r="N3151" s="23">
        <v>-0.41666666666666669</v>
      </c>
      <c r="O3151" s="16">
        <v>0</v>
      </c>
      <c r="P3151" s="15">
        <v>90</v>
      </c>
      <c r="Q3151" s="15">
        <f>IFERROR(Table37[[#This Row],[Total]]/Table37[[#This Row],[Mins]]*Table37[[#This Row],[Adj mins]],0)</f>
        <v>0</v>
      </c>
      <c r="R3151" s="15">
        <v>0.1</v>
      </c>
      <c r="S3151" s="16">
        <v>7</v>
      </c>
      <c r="T3151" s="17">
        <v>0</v>
      </c>
      <c r="U3151" s="16">
        <v>1</v>
      </c>
      <c r="V3151" s="71">
        <v>1</v>
      </c>
      <c r="W3151" s="401" t="str">
        <f>IF(ISNA(MATCH($D3151,'My Squad'!$C$2:$C$16,0)),"","Yes")</f>
        <v/>
      </c>
    </row>
    <row r="3152" spans="1:23" ht="15.75" thickBot="1" x14ac:dyDescent="0.3">
      <c r="A3152" s="577">
        <v>18</v>
      </c>
      <c r="B3152" s="73">
        <v>16</v>
      </c>
      <c r="C3152" s="5" t="s">
        <v>35</v>
      </c>
      <c r="D3152" s="5" t="s">
        <v>127</v>
      </c>
      <c r="E3152" s="70" t="s">
        <v>14</v>
      </c>
      <c r="F3152" s="71">
        <v>6</v>
      </c>
      <c r="G3152" s="71">
        <v>0.16800000000000001</v>
      </c>
      <c r="H3152" s="71">
        <v>5.8000000000000003E-2</v>
      </c>
      <c r="I3152" s="71">
        <v>1.6916666666666667</v>
      </c>
      <c r="J3152" s="71">
        <v>0</v>
      </c>
      <c r="K3152" s="71">
        <v>1.7663333333333333</v>
      </c>
      <c r="L3152" s="71">
        <v>0.28599999999999998</v>
      </c>
      <c r="M3152" s="72">
        <v>3.97</v>
      </c>
      <c r="N3152" s="23">
        <v>0.32833333333333337</v>
      </c>
      <c r="O3152" s="16">
        <v>86.236333333333334</v>
      </c>
      <c r="P3152" s="15">
        <v>90</v>
      </c>
      <c r="Q3152" s="15">
        <f>IFERROR(Table37[[#This Row],[Total]]/Table37[[#This Row],[Mins]]*Table37[[#This Row],[Adj mins]],0)</f>
        <v>4.1432652130385872</v>
      </c>
      <c r="R3152" s="15">
        <v>7.3</v>
      </c>
      <c r="S3152" s="16">
        <v>82</v>
      </c>
      <c r="T3152" s="17">
        <v>0.23100000000000001</v>
      </c>
      <c r="U3152" s="16">
        <v>19</v>
      </c>
      <c r="V3152" s="71">
        <v>2.4</v>
      </c>
      <c r="W3152" s="401" t="str">
        <f>IF(ISNA(MATCH($D3152,'My Squad'!$C$2:$C$16,0)),"","Yes")</f>
        <v/>
      </c>
    </row>
    <row r="3153" spans="1:23" ht="15.75" thickBot="1" x14ac:dyDescent="0.3">
      <c r="A3153" s="577">
        <v>17</v>
      </c>
      <c r="B3153" s="73">
        <v>16</v>
      </c>
      <c r="C3153" s="5" t="s">
        <v>35</v>
      </c>
      <c r="D3153" s="5" t="s">
        <v>36</v>
      </c>
      <c r="E3153" s="70" t="s">
        <v>13</v>
      </c>
      <c r="F3153" s="71">
        <v>10</v>
      </c>
      <c r="G3153" s="71">
        <v>2.3216666666666668</v>
      </c>
      <c r="H3153" s="71">
        <v>1.302</v>
      </c>
      <c r="I3153" s="71">
        <v>0.43433333333333335</v>
      </c>
      <c r="J3153" s="71">
        <v>0</v>
      </c>
      <c r="K3153" s="71">
        <v>1.5830000000000002</v>
      </c>
      <c r="L3153" s="71">
        <v>0.96499999999999997</v>
      </c>
      <c r="M3153" s="72">
        <v>6.6059999999999999</v>
      </c>
      <c r="N3153" s="23">
        <v>0.46060000000000001</v>
      </c>
      <c r="O3153" s="16">
        <v>80.528666666666666</v>
      </c>
      <c r="P3153" s="15">
        <v>90</v>
      </c>
      <c r="Q3153" s="15">
        <f>IFERROR(Table37[[#This Row],[Total]]/Table37[[#This Row],[Mins]]*Table37[[#This Row],[Adj mins]],0)</f>
        <v>7.3829609331666566</v>
      </c>
      <c r="R3153" s="15">
        <v>7.2</v>
      </c>
      <c r="S3153" s="16">
        <v>81</v>
      </c>
      <c r="T3153" s="17">
        <v>0.23100000000000001</v>
      </c>
      <c r="U3153" s="16">
        <v>63</v>
      </c>
      <c r="V3153" s="71">
        <v>7.9</v>
      </c>
      <c r="W3153" s="401" t="str">
        <f>IF(ISNA(MATCH($D3153,'My Squad'!$C$2:$C$16,0)),"","Yes")</f>
        <v/>
      </c>
    </row>
    <row r="3154" spans="1:23" ht="15.75" thickBot="1" x14ac:dyDescent="0.3">
      <c r="A3154" s="577">
        <v>16</v>
      </c>
      <c r="B3154" s="73">
        <v>16</v>
      </c>
      <c r="C3154" s="5" t="s">
        <v>35</v>
      </c>
      <c r="D3154" s="5" t="s">
        <v>142</v>
      </c>
      <c r="E3154" s="70" t="s">
        <v>13</v>
      </c>
      <c r="F3154" s="71">
        <v>6.3</v>
      </c>
      <c r="G3154" s="71">
        <v>0.35833333333333334</v>
      </c>
      <c r="H3154" s="71">
        <v>0.63800000000000001</v>
      </c>
      <c r="I3154" s="71">
        <v>0.45900000000000002</v>
      </c>
      <c r="J3154" s="71">
        <v>0</v>
      </c>
      <c r="K3154" s="71">
        <v>1.6843333333333332</v>
      </c>
      <c r="L3154" s="71">
        <v>0.18066666666666667</v>
      </c>
      <c r="M3154" s="72">
        <v>3.3203333333333331</v>
      </c>
      <c r="N3154" s="23">
        <v>0.20957671957671956</v>
      </c>
      <c r="O3154" s="16">
        <v>84.409000000000006</v>
      </c>
      <c r="P3154" s="15">
        <v>90</v>
      </c>
      <c r="Q3154" s="15">
        <f>IFERROR(Table37[[#This Row],[Total]]/Table37[[#This Row],[Mins]]*Table37[[#This Row],[Adj mins]],0)</f>
        <v>3.540262294305109</v>
      </c>
      <c r="R3154" s="15">
        <v>7.5</v>
      </c>
      <c r="S3154" s="16">
        <v>84</v>
      </c>
      <c r="T3154" s="17">
        <v>2.8999999999999998E-2</v>
      </c>
      <c r="U3154" s="16">
        <v>15</v>
      </c>
      <c r="V3154" s="71">
        <v>1.9</v>
      </c>
      <c r="W3154" s="401" t="str">
        <f>IF(ISNA(MATCH($D3154,'My Squad'!$C$2:$C$16,0)),"","Yes")</f>
        <v/>
      </c>
    </row>
    <row r="3155" spans="1:23" ht="15.75" thickBot="1" x14ac:dyDescent="0.3">
      <c r="A3155" s="577">
        <v>7</v>
      </c>
      <c r="B3155" s="73">
        <v>16</v>
      </c>
      <c r="C3155" s="5" t="s">
        <v>35</v>
      </c>
      <c r="D3155" s="5" t="s">
        <v>241</v>
      </c>
      <c r="E3155" s="70" t="s">
        <v>13</v>
      </c>
      <c r="F3155" s="71">
        <v>4.8</v>
      </c>
      <c r="G3155" s="71">
        <v>3.3333333333333335E-3</v>
      </c>
      <c r="H3155" s="71">
        <v>0.01</v>
      </c>
      <c r="I3155" s="71">
        <v>1.0666666666666666E-2</v>
      </c>
      <c r="J3155" s="71">
        <v>0</v>
      </c>
      <c r="K3155" s="71">
        <v>4.066666666666667E-2</v>
      </c>
      <c r="L3155" s="71">
        <v>2.6666666666666666E-3</v>
      </c>
      <c r="M3155" s="72">
        <v>6.7333333333333328E-2</v>
      </c>
      <c r="N3155" s="23">
        <v>-0.40263888888888894</v>
      </c>
      <c r="O3155" s="16">
        <v>2.04</v>
      </c>
      <c r="P3155" s="15">
        <v>90</v>
      </c>
      <c r="Q3155" s="15">
        <f>IFERROR(Table37[[#This Row],[Total]]/Table37[[#This Row],[Mins]]*Table37[[#This Row],[Adj mins]],0)</f>
        <v>2.9705882352941169</v>
      </c>
      <c r="R3155" s="15">
        <v>1.7</v>
      </c>
      <c r="S3155" s="16">
        <v>75</v>
      </c>
      <c r="T3155" s="17">
        <v>3.0000000000000001E-3</v>
      </c>
      <c r="U3155" s="16">
        <v>4</v>
      </c>
      <c r="V3155" s="71">
        <v>2</v>
      </c>
      <c r="W3155" s="401" t="str">
        <f>IF(ISNA(MATCH($D3155,'My Squad'!$C$2:$C$16,0)),"","Yes")</f>
        <v/>
      </c>
    </row>
    <row r="3156" spans="1:23" ht="15.75" thickBot="1" x14ac:dyDescent="0.3">
      <c r="A3156" s="577">
        <v>633</v>
      </c>
      <c r="B3156" s="73">
        <v>16</v>
      </c>
      <c r="C3156" s="5" t="s">
        <v>35</v>
      </c>
      <c r="D3156" s="5" t="s">
        <v>1493</v>
      </c>
      <c r="E3156" s="70" t="s">
        <v>13</v>
      </c>
      <c r="F3156" s="71">
        <v>6</v>
      </c>
      <c r="G3156" s="71">
        <v>0.15333333333333332</v>
      </c>
      <c r="H3156" s="71">
        <v>7.9000000000000001E-2</v>
      </c>
      <c r="I3156" s="71">
        <v>7.0999999999999994E-2</v>
      </c>
      <c r="J3156" s="71">
        <v>0</v>
      </c>
      <c r="K3156" s="71">
        <v>0.26333333333333331</v>
      </c>
      <c r="L3156" s="71">
        <v>5.5E-2</v>
      </c>
      <c r="M3156" s="72">
        <v>0.6216666666666667</v>
      </c>
      <c r="N3156" s="23">
        <v>-0.22972222222222224</v>
      </c>
      <c r="O3156" s="16">
        <v>13.055666666666667</v>
      </c>
      <c r="P3156" s="15">
        <v>90</v>
      </c>
      <c r="Q3156" s="15">
        <f>IFERROR(Table37[[#This Row],[Total]]/Table37[[#This Row],[Mins]]*Table37[[#This Row],[Adj mins]],0)</f>
        <v>4.2854954425919782</v>
      </c>
      <c r="R3156" s="15">
        <v>2.2000000000000002</v>
      </c>
      <c r="S3156" s="16">
        <v>67</v>
      </c>
      <c r="T3156" s="17">
        <v>1E-3</v>
      </c>
      <c r="U3156" s="16">
        <v>11</v>
      </c>
      <c r="V3156" s="71">
        <v>3.7</v>
      </c>
      <c r="W3156" s="401" t="str">
        <f>IF(ISNA(MATCH($D3156,'My Squad'!$C$2:$C$16,0)),"","Yes")</f>
        <v/>
      </c>
    </row>
    <row r="3157" spans="1:23" ht="15.75" thickBot="1" x14ac:dyDescent="0.3">
      <c r="A3157" s="577">
        <v>23</v>
      </c>
      <c r="B3157" s="73">
        <v>16</v>
      </c>
      <c r="C3157" s="5" t="s">
        <v>35</v>
      </c>
      <c r="D3157" s="5" t="s">
        <v>224</v>
      </c>
      <c r="E3157" s="70" t="s">
        <v>13</v>
      </c>
      <c r="F3157" s="71">
        <v>6.9</v>
      </c>
      <c r="G3157" s="71">
        <v>0.64666666666666661</v>
      </c>
      <c r="H3157" s="71">
        <v>0.28299999999999997</v>
      </c>
      <c r="I3157" s="71">
        <v>0.183</v>
      </c>
      <c r="J3157" s="71">
        <v>0</v>
      </c>
      <c r="K3157" s="71">
        <v>0.69966666666666666</v>
      </c>
      <c r="L3157" s="71">
        <v>0.20733333333333334</v>
      </c>
      <c r="M3157" s="72">
        <v>2.0196666666666667</v>
      </c>
      <c r="N3157" s="23">
        <v>2.8502415458937277E-3</v>
      </c>
      <c r="O3157" s="16">
        <v>32.909999999999997</v>
      </c>
      <c r="P3157" s="15">
        <v>90</v>
      </c>
      <c r="Q3157" s="15">
        <f>IFERROR(Table37[[#This Row],[Total]]/Table37[[#This Row],[Mins]]*Table37[[#This Row],[Adj mins]],0)</f>
        <v>5.5232452142206023</v>
      </c>
      <c r="R3157" s="15">
        <v>5.4</v>
      </c>
      <c r="S3157" s="16">
        <v>54</v>
      </c>
      <c r="T3157" s="17">
        <v>2.5000000000000001E-2</v>
      </c>
      <c r="U3157" s="16">
        <v>28</v>
      </c>
      <c r="V3157" s="71">
        <v>3.1</v>
      </c>
      <c r="W3157" s="401" t="str">
        <f>IF(ISNA(MATCH($D3157,'My Squad'!$C$2:$C$16,0)),"","Yes")</f>
        <v/>
      </c>
    </row>
    <row r="3158" spans="1:23" ht="15.75" thickBot="1" x14ac:dyDescent="0.3">
      <c r="A3158" s="577">
        <v>13</v>
      </c>
      <c r="B3158" s="73">
        <v>16</v>
      </c>
      <c r="C3158" s="5" t="s">
        <v>35</v>
      </c>
      <c r="D3158" s="5" t="s">
        <v>70</v>
      </c>
      <c r="E3158" s="70" t="s">
        <v>13</v>
      </c>
      <c r="F3158" s="71">
        <v>8.1999999999999993</v>
      </c>
      <c r="G3158" s="71">
        <v>1.4283333333333332</v>
      </c>
      <c r="H3158" s="71">
        <v>1.07</v>
      </c>
      <c r="I3158" s="71">
        <v>0.45633333333333331</v>
      </c>
      <c r="J3158" s="71">
        <v>0</v>
      </c>
      <c r="K3158" s="71">
        <v>1.7650000000000001</v>
      </c>
      <c r="L3158" s="71">
        <v>0.60366666666666668</v>
      </c>
      <c r="M3158" s="72">
        <v>5.3233333333333333</v>
      </c>
      <c r="N3158" s="23">
        <v>0.4052845528455285</v>
      </c>
      <c r="O3158" s="16">
        <v>84.564333333333337</v>
      </c>
      <c r="P3158" s="15">
        <v>90</v>
      </c>
      <c r="Q3158" s="15">
        <f>IFERROR(Table37[[#This Row],[Total]]/Table37[[#This Row],[Mins]]*Table37[[#This Row],[Adj mins]],0)</f>
        <v>5.6655090995809889</v>
      </c>
      <c r="R3158" s="15">
        <v>2.8</v>
      </c>
      <c r="S3158" s="16">
        <v>84</v>
      </c>
      <c r="T3158" s="17">
        <v>3.2000000000000001E-2</v>
      </c>
      <c r="U3158" s="16">
        <v>7</v>
      </c>
      <c r="V3158" s="71">
        <v>2.2999999999999998</v>
      </c>
      <c r="W3158" s="401" t="str">
        <f>IF(ISNA(MATCH($D3158,'My Squad'!$C$2:$C$16,0)),"","Yes")</f>
        <v/>
      </c>
    </row>
    <row r="3159" spans="1:23" ht="15.75" thickBot="1" x14ac:dyDescent="0.3">
      <c r="A3159" s="577">
        <v>9</v>
      </c>
      <c r="B3159" s="73">
        <v>16</v>
      </c>
      <c r="C3159" s="5" t="s">
        <v>35</v>
      </c>
      <c r="D3159" s="5" t="s">
        <v>102</v>
      </c>
      <c r="E3159" s="70" t="s">
        <v>13</v>
      </c>
      <c r="F3159" s="71">
        <v>7</v>
      </c>
      <c r="G3159" s="71">
        <v>1.1883333333333332</v>
      </c>
      <c r="H3159" s="71">
        <v>0.67700000000000005</v>
      </c>
      <c r="I3159" s="71">
        <v>0.29966666666666669</v>
      </c>
      <c r="J3159" s="71">
        <v>0</v>
      </c>
      <c r="K3159" s="71">
        <v>1.1713333333333333</v>
      </c>
      <c r="L3159" s="71">
        <v>0.45333333333333331</v>
      </c>
      <c r="M3159" s="72">
        <v>3.7896666666666667</v>
      </c>
      <c r="N3159" s="23">
        <v>0.25566666666666665</v>
      </c>
      <c r="O3159" s="16">
        <v>55.661333333333332</v>
      </c>
      <c r="P3159" s="15">
        <v>90</v>
      </c>
      <c r="Q3159" s="15">
        <f>IFERROR(Table37[[#This Row],[Total]]/Table37[[#This Row],[Mins]]*Table37[[#This Row],[Adj mins]],0)</f>
        <v>6.1275930628084128</v>
      </c>
      <c r="R3159" s="15">
        <v>6.1</v>
      </c>
      <c r="S3159" s="16">
        <v>61</v>
      </c>
      <c r="T3159" s="17">
        <v>0.04</v>
      </c>
      <c r="U3159" s="16">
        <v>37</v>
      </c>
      <c r="V3159" s="71">
        <v>4.0999999999999996</v>
      </c>
      <c r="W3159" s="401" t="str">
        <f>IF(ISNA(MATCH($D3159,'My Squad'!$C$2:$C$16,0)),"","Yes")</f>
        <v/>
      </c>
    </row>
    <row r="3160" spans="1:23" ht="15.75" thickBot="1" x14ac:dyDescent="0.3">
      <c r="A3160" s="577">
        <v>20</v>
      </c>
      <c r="B3160" s="73">
        <v>16</v>
      </c>
      <c r="C3160" s="5" t="s">
        <v>35</v>
      </c>
      <c r="D3160" s="5" t="s">
        <v>294</v>
      </c>
      <c r="E3160" s="70" t="s">
        <v>13</v>
      </c>
      <c r="F3160" s="71">
        <v>5</v>
      </c>
      <c r="G3160" s="71">
        <v>0.35166666666666668</v>
      </c>
      <c r="H3160" s="71">
        <v>0.32300000000000001</v>
      </c>
      <c r="I3160" s="71">
        <v>0.438</v>
      </c>
      <c r="J3160" s="71">
        <v>0</v>
      </c>
      <c r="K3160" s="71">
        <v>1.5976666666666666</v>
      </c>
      <c r="L3160" s="71">
        <v>0.14566666666666667</v>
      </c>
      <c r="M3160" s="72">
        <v>2.8559999999999999</v>
      </c>
      <c r="N3160" s="23">
        <v>0.17119999999999996</v>
      </c>
      <c r="O3160" s="16">
        <v>81.055999999999997</v>
      </c>
      <c r="P3160" s="15">
        <v>90</v>
      </c>
      <c r="Q3160" s="15">
        <f>IFERROR(Table37[[#This Row],[Total]]/Table37[[#This Row],[Mins]]*Table37[[#This Row],[Adj mins]],0)</f>
        <v>3.1711409395973154</v>
      </c>
      <c r="R3160" s="15">
        <v>8.9</v>
      </c>
      <c r="S3160" s="16">
        <v>89</v>
      </c>
      <c r="T3160" s="17">
        <v>1.2E-2</v>
      </c>
      <c r="U3160" s="16">
        <v>27</v>
      </c>
      <c r="V3160" s="71">
        <v>3</v>
      </c>
      <c r="W3160" s="401" t="str">
        <f>IF(ISNA(MATCH($D3160,'My Squad'!$C$2:$C$16,0)),"","Yes")</f>
        <v/>
      </c>
    </row>
    <row r="3161" spans="1:23" ht="15.75" thickBot="1" x14ac:dyDescent="0.3">
      <c r="A3161" s="577">
        <v>186</v>
      </c>
      <c r="B3161" s="73">
        <v>16</v>
      </c>
      <c r="C3161" s="5" t="s">
        <v>35</v>
      </c>
      <c r="D3161" s="5" t="s">
        <v>96</v>
      </c>
      <c r="E3161" s="70" t="s">
        <v>13</v>
      </c>
      <c r="F3161" s="71">
        <v>6.7</v>
      </c>
      <c r="G3161" s="71">
        <v>0.38333333333333336</v>
      </c>
      <c r="H3161" s="71">
        <v>0.13300000000000001</v>
      </c>
      <c r="I3161" s="71">
        <v>7.566666666666666E-2</v>
      </c>
      <c r="J3161" s="71">
        <v>0</v>
      </c>
      <c r="K3161" s="71">
        <v>0.28633333333333333</v>
      </c>
      <c r="L3161" s="71">
        <v>0.11033333333333334</v>
      </c>
      <c r="M3161" s="72">
        <v>0.98866666666666669</v>
      </c>
      <c r="N3161" s="23">
        <v>-0.15094527363184079</v>
      </c>
      <c r="O3161" s="16">
        <v>14.142333333333333</v>
      </c>
      <c r="P3161" s="15">
        <v>90</v>
      </c>
      <c r="Q3161" s="15">
        <f>IFERROR(Table37[[#This Row],[Total]]/Table37[[#This Row],[Mins]]*Table37[[#This Row],[Adj mins]],0)</f>
        <v>6.2917481792254932</v>
      </c>
      <c r="R3161" s="15">
        <v>1.4</v>
      </c>
      <c r="S3161" s="16">
        <v>31</v>
      </c>
      <c r="T3161" s="17">
        <v>0.01</v>
      </c>
      <c r="U3161" s="16">
        <v>4</v>
      </c>
      <c r="V3161" s="71">
        <v>1</v>
      </c>
      <c r="W3161" s="401" t="str">
        <f>IF(ISNA(MATCH($D3161,'My Squad'!$C$2:$C$16,0)),"","Yes")</f>
        <v/>
      </c>
    </row>
    <row r="3162" spans="1:23" ht="15.75" thickBot="1" x14ac:dyDescent="0.3">
      <c r="A3162" s="577">
        <v>4</v>
      </c>
      <c r="B3162" s="73">
        <v>16</v>
      </c>
      <c r="C3162" s="5" t="s">
        <v>35</v>
      </c>
      <c r="D3162" s="5" t="s">
        <v>113</v>
      </c>
      <c r="E3162" s="70" t="s">
        <v>15</v>
      </c>
      <c r="F3162" s="71">
        <v>8.1999999999999993</v>
      </c>
      <c r="G3162" s="71">
        <v>2.1920000000000002</v>
      </c>
      <c r="H3162" s="71">
        <v>0.50800000000000001</v>
      </c>
      <c r="I3162" s="71">
        <v>0</v>
      </c>
      <c r="J3162" s="71">
        <v>0</v>
      </c>
      <c r="K3162" s="71">
        <v>1.6789999999999998</v>
      </c>
      <c r="L3162" s="71">
        <v>0.81833333333333336</v>
      </c>
      <c r="M3162" s="72">
        <v>5.1973333333333329</v>
      </c>
      <c r="N3162" s="23">
        <v>0.38991869918699185</v>
      </c>
      <c r="O3162" s="16">
        <v>85.071333333333328</v>
      </c>
      <c r="P3162" s="15">
        <v>90</v>
      </c>
      <c r="Q3162" s="15">
        <f>IFERROR(Table37[[#This Row],[Total]]/Table37[[#This Row],[Mins]]*Table37[[#This Row],[Adj mins]],0)</f>
        <v>5.4984444427029864</v>
      </c>
      <c r="R3162" s="15">
        <v>9</v>
      </c>
      <c r="S3162" s="16">
        <v>90</v>
      </c>
      <c r="T3162" s="17">
        <v>0.161</v>
      </c>
      <c r="U3162" s="16">
        <v>44</v>
      </c>
      <c r="V3162" s="71">
        <v>4.9000000000000004</v>
      </c>
      <c r="W3162" s="401" t="str">
        <f>IF(ISNA(MATCH($D3162,'My Squad'!$C$2:$C$16,0)),"","Yes")</f>
        <v/>
      </c>
    </row>
    <row r="3163" spans="1:23" ht="15.75" thickBot="1" x14ac:dyDescent="0.3">
      <c r="A3163" s="577">
        <v>2</v>
      </c>
      <c r="B3163" s="73">
        <v>16</v>
      </c>
      <c r="C3163" s="5" t="s">
        <v>35</v>
      </c>
      <c r="D3163" s="5" t="s">
        <v>79</v>
      </c>
      <c r="E3163" s="70" t="s">
        <v>15</v>
      </c>
      <c r="F3163" s="71">
        <v>6.8</v>
      </c>
      <c r="G3163" s="71">
        <v>9.4666666666666663E-2</v>
      </c>
      <c r="H3163" s="71">
        <v>3.2000000000000001E-2</v>
      </c>
      <c r="I3163" s="71">
        <v>0</v>
      </c>
      <c r="J3163" s="71">
        <v>0</v>
      </c>
      <c r="K3163" s="71">
        <v>8.3666666666666667E-2</v>
      </c>
      <c r="L3163" s="71">
        <v>4.5999999999999999E-2</v>
      </c>
      <c r="M3163" s="72">
        <v>0.25633333333333336</v>
      </c>
      <c r="N3163" s="23">
        <v>-0.25642156862745097</v>
      </c>
      <c r="O3163" s="16">
        <v>4.3250000000000002</v>
      </c>
      <c r="P3163" s="15">
        <v>90</v>
      </c>
      <c r="Q3163" s="15">
        <f>IFERROR(Table37[[#This Row],[Total]]/Table37[[#This Row],[Mins]]*Table37[[#This Row],[Adj mins]],0)</f>
        <v>5.3341040462427749</v>
      </c>
      <c r="R3163" s="15">
        <v>1.1000000000000001</v>
      </c>
      <c r="S3163" s="16">
        <v>14</v>
      </c>
      <c r="T3163" s="17">
        <v>9.0000000000000011E-3</v>
      </c>
      <c r="U3163" s="16">
        <v>4</v>
      </c>
      <c r="V3163" s="71">
        <v>0.6</v>
      </c>
      <c r="W3163" s="401" t="str">
        <f>IF(ISNA(MATCH($D3163,'My Squad'!$C$2:$C$16,0)),"","Yes")</f>
        <v/>
      </c>
    </row>
    <row r="3164" spans="1:23" ht="15.75" thickBot="1" x14ac:dyDescent="0.3">
      <c r="A3164" s="577">
        <v>47</v>
      </c>
      <c r="B3164" s="73">
        <v>16</v>
      </c>
      <c r="C3164" s="5" t="s">
        <v>61</v>
      </c>
      <c r="D3164" s="5" t="s">
        <v>135</v>
      </c>
      <c r="E3164" s="70" t="s">
        <v>16</v>
      </c>
      <c r="F3164" s="71">
        <v>5</v>
      </c>
      <c r="G3164" s="71">
        <v>0</v>
      </c>
      <c r="H3164" s="71">
        <v>0</v>
      </c>
      <c r="I3164" s="71">
        <v>0.9006666666666665</v>
      </c>
      <c r="J3164" s="71">
        <v>0.82666666666666666</v>
      </c>
      <c r="K3164" s="71">
        <v>1.8129999999999999</v>
      </c>
      <c r="L3164" s="71">
        <v>0.46800000000000003</v>
      </c>
      <c r="M3164" s="72">
        <v>4.0083333333333337</v>
      </c>
      <c r="N3164" s="23">
        <v>0.40166666666666673</v>
      </c>
      <c r="O3164" s="16">
        <v>85.54</v>
      </c>
      <c r="P3164" s="15">
        <v>90</v>
      </c>
      <c r="Q3164" s="15">
        <f>IFERROR(Table37[[#This Row],[Total]]/Table37[[#This Row],[Mins]]*Table37[[#This Row],[Adj mins]],0)</f>
        <v>4.217325227963526</v>
      </c>
      <c r="R3164" s="15">
        <v>9</v>
      </c>
      <c r="S3164" s="16">
        <v>90</v>
      </c>
      <c r="T3164" s="17">
        <v>0.13800000000000001</v>
      </c>
      <c r="U3164" s="16">
        <v>30</v>
      </c>
      <c r="V3164" s="71">
        <v>3.3</v>
      </c>
      <c r="W3164" s="401" t="str">
        <f>IF(ISNA(MATCH($D3164,'My Squad'!$C$2:$C$16,0)),"","Yes")</f>
        <v/>
      </c>
    </row>
    <row r="3165" spans="1:23" ht="15.75" thickBot="1" x14ac:dyDescent="0.3">
      <c r="A3165" s="577">
        <v>39</v>
      </c>
      <c r="B3165" s="73">
        <v>16</v>
      </c>
      <c r="C3165" s="5" t="s">
        <v>61</v>
      </c>
      <c r="D3165" s="5" t="s">
        <v>605</v>
      </c>
      <c r="E3165" s="70" t="s">
        <v>16</v>
      </c>
      <c r="F3165" s="71">
        <v>4</v>
      </c>
      <c r="G3165" s="71">
        <v>0</v>
      </c>
      <c r="H3165" s="71">
        <v>0</v>
      </c>
      <c r="I3165" s="71">
        <v>2E-3</v>
      </c>
      <c r="J3165" s="71">
        <v>1.3333333333333333E-3</v>
      </c>
      <c r="K3165" s="71">
        <v>3.6666666666666666E-3</v>
      </c>
      <c r="L3165" s="71">
        <v>2E-3</v>
      </c>
      <c r="M3165" s="72">
        <v>8.9999999999999993E-3</v>
      </c>
      <c r="N3165" s="23">
        <v>-0.49775000000000003</v>
      </c>
      <c r="O3165" s="16">
        <v>0.18</v>
      </c>
      <c r="P3165" s="15">
        <v>90</v>
      </c>
      <c r="Q3165" s="15">
        <f>IFERROR(Table37[[#This Row],[Total]]/Table37[[#This Row],[Mins]]*Table37[[#This Row],[Adj mins]],0)</f>
        <v>4.5</v>
      </c>
      <c r="R3165" s="15">
        <v>0</v>
      </c>
      <c r="S3165" s="16">
        <v>0</v>
      </c>
      <c r="T3165" s="17">
        <v>9.0000000000000011E-3</v>
      </c>
      <c r="U3165" s="16">
        <v>0</v>
      </c>
      <c r="V3165" s="71">
        <v>0</v>
      </c>
      <c r="W3165" s="401" t="str">
        <f>IF(ISNA(MATCH($D3165,'My Squad'!$C$2:$C$16,0)),"","Yes")</f>
        <v/>
      </c>
    </row>
    <row r="3166" spans="1:23" ht="15.75" thickBot="1" x14ac:dyDescent="0.3">
      <c r="A3166" s="577">
        <v>51</v>
      </c>
      <c r="B3166" s="73">
        <v>16</v>
      </c>
      <c r="C3166" s="5" t="s">
        <v>61</v>
      </c>
      <c r="D3166" s="5" t="s">
        <v>272</v>
      </c>
      <c r="E3166" s="70" t="s">
        <v>16</v>
      </c>
      <c r="F3166" s="71">
        <v>4.5</v>
      </c>
      <c r="G3166" s="71">
        <v>0</v>
      </c>
      <c r="H3166" s="71">
        <v>0</v>
      </c>
      <c r="I3166" s="71">
        <v>3.8666666666666662E-2</v>
      </c>
      <c r="J3166" s="71">
        <v>3.966666666666667E-2</v>
      </c>
      <c r="K3166" s="71">
        <v>9.0333333333333321E-2</v>
      </c>
      <c r="L3166" s="71">
        <v>1.3333333333333334E-2</v>
      </c>
      <c r="M3166" s="72">
        <v>0.182</v>
      </c>
      <c r="N3166" s="23">
        <v>-0.40400000000000003</v>
      </c>
      <c r="O3166" s="16">
        <v>3.87</v>
      </c>
      <c r="P3166" s="15">
        <v>90</v>
      </c>
      <c r="Q3166" s="15">
        <f>IFERROR(Table37[[#This Row],[Total]]/Table37[[#This Row],[Mins]]*Table37[[#This Row],[Adj mins]],0)</f>
        <v>4.2325581395348832</v>
      </c>
      <c r="R3166" s="15">
        <v>0</v>
      </c>
      <c r="S3166" s="16">
        <v>0</v>
      </c>
      <c r="T3166" s="17">
        <v>1E-3</v>
      </c>
      <c r="U3166" s="16">
        <v>0</v>
      </c>
      <c r="V3166" s="71">
        <v>0</v>
      </c>
      <c r="W3166" s="401" t="str">
        <f>IF(ISNA(MATCH($D3166,'My Squad'!$C$2:$C$16,0)),"","Yes")</f>
        <v/>
      </c>
    </row>
    <row r="3167" spans="1:23" ht="15.75" thickBot="1" x14ac:dyDescent="0.3">
      <c r="A3167" s="577">
        <v>641</v>
      </c>
      <c r="B3167" s="73">
        <v>16</v>
      </c>
      <c r="C3167" s="5" t="s">
        <v>61</v>
      </c>
      <c r="D3167" s="5" t="s">
        <v>1494</v>
      </c>
      <c r="E3167" s="70" t="s">
        <v>16</v>
      </c>
      <c r="F3167" s="71">
        <v>4</v>
      </c>
      <c r="G3167" s="71">
        <v>0</v>
      </c>
      <c r="H3167" s="71">
        <v>0</v>
      </c>
      <c r="I3167" s="71">
        <v>0</v>
      </c>
      <c r="J3167" s="71">
        <v>0</v>
      </c>
      <c r="K3167" s="71">
        <v>0</v>
      </c>
      <c r="L3167" s="71">
        <v>0</v>
      </c>
      <c r="M3167" s="72">
        <v>0</v>
      </c>
      <c r="N3167" s="23">
        <v>-0.5</v>
      </c>
      <c r="O3167" s="16">
        <v>0</v>
      </c>
      <c r="P3167" s="15">
        <v>90</v>
      </c>
      <c r="Q3167" s="15">
        <f>IFERROR(Table37[[#This Row],[Total]]/Table37[[#This Row],[Mins]]*Table37[[#This Row],[Adj mins]],0)</f>
        <v>0</v>
      </c>
      <c r="R3167" s="15">
        <v>0</v>
      </c>
      <c r="S3167" s="16">
        <v>0</v>
      </c>
      <c r="T3167" s="17">
        <v>6.9999999999999993E-3</v>
      </c>
      <c r="U3167" s="16">
        <v>0</v>
      </c>
      <c r="V3167" s="71">
        <v>0</v>
      </c>
      <c r="W3167" s="401" t="str">
        <f>IF(ISNA(MATCH($D3167,'My Squad'!$C$2:$C$16,0)),"","Yes")</f>
        <v/>
      </c>
    </row>
    <row r="3168" spans="1:23" ht="15.75" thickBot="1" x14ac:dyDescent="0.3">
      <c r="A3168" s="577">
        <v>50</v>
      </c>
      <c r="B3168" s="73">
        <v>16</v>
      </c>
      <c r="C3168" s="5" t="s">
        <v>61</v>
      </c>
      <c r="D3168" s="5" t="s">
        <v>1352</v>
      </c>
      <c r="E3168" s="70" t="s">
        <v>14</v>
      </c>
      <c r="F3168" s="71">
        <v>4</v>
      </c>
      <c r="G3168" s="71">
        <v>8.0000000000000002E-3</v>
      </c>
      <c r="H3168" s="71">
        <v>3.0000000000000001E-3</v>
      </c>
      <c r="I3168" s="71">
        <v>3.9999999999999994E-2</v>
      </c>
      <c r="J3168" s="71">
        <v>0</v>
      </c>
      <c r="K3168" s="71">
        <v>0.09</v>
      </c>
      <c r="L3168" s="71">
        <v>8.0000000000000002E-3</v>
      </c>
      <c r="M3168" s="72">
        <v>0.14899999999999999</v>
      </c>
      <c r="N3168" s="23">
        <v>-0.46274999999999999</v>
      </c>
      <c r="O3168" s="16">
        <v>4.4703333333333335</v>
      </c>
      <c r="P3168" s="15">
        <v>90</v>
      </c>
      <c r="Q3168" s="15">
        <f>IFERROR(Table37[[#This Row],[Total]]/Table37[[#This Row],[Mins]]*Table37[[#This Row],[Adj mins]],0)</f>
        <v>2.9997763030348215</v>
      </c>
      <c r="R3168" s="15">
        <v>1.1000000000000001</v>
      </c>
      <c r="S3168" s="16">
        <v>32</v>
      </c>
      <c r="T3168" s="17">
        <v>1.2E-2</v>
      </c>
      <c r="U3168" s="16">
        <v>3</v>
      </c>
      <c r="V3168" s="71">
        <v>1</v>
      </c>
      <c r="W3168" s="401" t="str">
        <f>IF(ISNA(MATCH($D3168,'My Squad'!$C$2:$C$16,0)),"","Yes")</f>
        <v/>
      </c>
    </row>
    <row r="3169" spans="1:23" ht="15.75" thickBot="1" x14ac:dyDescent="0.3">
      <c r="A3169" s="577">
        <v>45</v>
      </c>
      <c r="B3169" s="73">
        <v>16</v>
      </c>
      <c r="C3169" s="5" t="s">
        <v>61</v>
      </c>
      <c r="D3169" s="5" t="s">
        <v>606</v>
      </c>
      <c r="E3169" s="70" t="s">
        <v>14</v>
      </c>
      <c r="F3169" s="71">
        <v>4.8</v>
      </c>
      <c r="G3169" s="71">
        <v>6.6000000000000003E-2</v>
      </c>
      <c r="H3169" s="71">
        <v>3.7999999999999999E-2</v>
      </c>
      <c r="I3169" s="71">
        <v>0.193</v>
      </c>
      <c r="J3169" s="71">
        <v>0</v>
      </c>
      <c r="K3169" s="71">
        <v>0.36833333333333335</v>
      </c>
      <c r="L3169" s="71">
        <v>5.8666666666666666E-2</v>
      </c>
      <c r="M3169" s="72">
        <v>0.72399999999999998</v>
      </c>
      <c r="N3169" s="23">
        <v>-0.26583333333333337</v>
      </c>
      <c r="O3169" s="16">
        <v>18.771999999999998</v>
      </c>
      <c r="P3169" s="15">
        <v>90</v>
      </c>
      <c r="Q3169" s="15">
        <f>IFERROR(Table37[[#This Row],[Total]]/Table37[[#This Row],[Mins]]*Table37[[#This Row],[Adj mins]],0)</f>
        <v>3.4711272107393993</v>
      </c>
      <c r="R3169" s="15">
        <v>1.6</v>
      </c>
      <c r="S3169" s="16">
        <v>18</v>
      </c>
      <c r="T3169" s="17">
        <v>1.8000000000000002E-2</v>
      </c>
      <c r="U3169" s="16">
        <v>8</v>
      </c>
      <c r="V3169" s="71">
        <v>1</v>
      </c>
      <c r="W3169" s="401" t="str">
        <f>IF(ISNA(MATCH($D3169,'My Squad'!$C$2:$C$16,0)),"","Yes")</f>
        <v/>
      </c>
    </row>
    <row r="3170" spans="1:23" ht="15.75" thickBot="1" x14ac:dyDescent="0.3">
      <c r="A3170" s="577">
        <v>35</v>
      </c>
      <c r="B3170" s="73">
        <v>16</v>
      </c>
      <c r="C3170" s="5" t="s">
        <v>61</v>
      </c>
      <c r="D3170" s="5" t="s">
        <v>197</v>
      </c>
      <c r="E3170" s="70" t="s">
        <v>14</v>
      </c>
      <c r="F3170" s="71">
        <v>4.5</v>
      </c>
      <c r="G3170" s="71">
        <v>2.5999999999999999E-2</v>
      </c>
      <c r="H3170" s="71">
        <v>6.0000000000000001E-3</v>
      </c>
      <c r="I3170" s="71">
        <v>6.8666666666666668E-2</v>
      </c>
      <c r="J3170" s="71">
        <v>0</v>
      </c>
      <c r="K3170" s="71">
        <v>0.13600000000000001</v>
      </c>
      <c r="L3170" s="71">
        <v>1.1333333333333334E-2</v>
      </c>
      <c r="M3170" s="72">
        <v>0.248</v>
      </c>
      <c r="N3170" s="23">
        <v>-0.38933333333333331</v>
      </c>
      <c r="O3170" s="16">
        <v>6.9039999999999999</v>
      </c>
      <c r="P3170" s="15">
        <v>90</v>
      </c>
      <c r="Q3170" s="15">
        <f>IFERROR(Table37[[#This Row],[Total]]/Table37[[#This Row],[Mins]]*Table37[[#This Row],[Adj mins]],0)</f>
        <v>3.2329084588644266</v>
      </c>
      <c r="R3170" s="15">
        <v>3.9</v>
      </c>
      <c r="S3170" s="16">
        <v>87</v>
      </c>
      <c r="T3170" s="17">
        <v>5.0000000000000001E-3</v>
      </c>
      <c r="U3170" s="16">
        <v>11</v>
      </c>
      <c r="V3170" s="71">
        <v>2.8</v>
      </c>
      <c r="W3170" s="401" t="str">
        <f>IF(ISNA(MATCH($D3170,'My Squad'!$C$2:$C$16,0)),"","Yes")</f>
        <v/>
      </c>
    </row>
    <row r="3171" spans="1:23" ht="15.75" thickBot="1" x14ac:dyDescent="0.3">
      <c r="A3171" s="577">
        <v>44</v>
      </c>
      <c r="B3171" s="73">
        <v>16</v>
      </c>
      <c r="C3171" s="5" t="s">
        <v>61</v>
      </c>
      <c r="D3171" s="5" t="s">
        <v>156</v>
      </c>
      <c r="E3171" s="70" t="s">
        <v>14</v>
      </c>
      <c r="F3171" s="71">
        <v>4.5</v>
      </c>
      <c r="G3171" s="71">
        <v>0.27</v>
      </c>
      <c r="H3171" s="71">
        <v>0.10199999999999999</v>
      </c>
      <c r="I3171" s="71">
        <v>0.89366666666666672</v>
      </c>
      <c r="J3171" s="71">
        <v>0</v>
      </c>
      <c r="K3171" s="71">
        <v>1.73</v>
      </c>
      <c r="L3171" s="71">
        <v>0.41166666666666668</v>
      </c>
      <c r="M3171" s="72">
        <v>3.4073333333333333</v>
      </c>
      <c r="N3171" s="23">
        <v>0.31274074074074076</v>
      </c>
      <c r="O3171" s="16">
        <v>85.620333333333335</v>
      </c>
      <c r="P3171" s="15">
        <v>90</v>
      </c>
      <c r="Q3171" s="15">
        <f>IFERROR(Table37[[#This Row],[Total]]/Table37[[#This Row],[Mins]]*Table37[[#This Row],[Adj mins]],0)</f>
        <v>3.5816258599008801</v>
      </c>
      <c r="R3171" s="15">
        <v>7.1</v>
      </c>
      <c r="S3171" s="16">
        <v>80</v>
      </c>
      <c r="T3171" s="17">
        <v>0.115</v>
      </c>
      <c r="U3171" s="16">
        <v>19</v>
      </c>
      <c r="V3171" s="71">
        <v>2.4</v>
      </c>
      <c r="W3171" s="401" t="str">
        <f>IF(ISNA(MATCH($D3171,'My Squad'!$C$2:$C$16,0)),"","Yes")</f>
        <v>Yes</v>
      </c>
    </row>
    <row r="3172" spans="1:23" ht="15.75" thickBot="1" x14ac:dyDescent="0.3">
      <c r="A3172" s="577">
        <v>40</v>
      </c>
      <c r="B3172" s="73">
        <v>16</v>
      </c>
      <c r="C3172" s="5" t="s">
        <v>61</v>
      </c>
      <c r="D3172" s="5" t="s">
        <v>295</v>
      </c>
      <c r="E3172" s="70" t="s">
        <v>14</v>
      </c>
      <c r="F3172" s="71">
        <v>4</v>
      </c>
      <c r="G3172" s="71">
        <v>0</v>
      </c>
      <c r="H3172" s="71">
        <v>0</v>
      </c>
      <c r="I3172" s="71">
        <v>2.3333333333333331E-3</v>
      </c>
      <c r="J3172" s="71">
        <v>0</v>
      </c>
      <c r="K3172" s="71">
        <v>4.6666666666666662E-3</v>
      </c>
      <c r="L3172" s="71">
        <v>1E-3</v>
      </c>
      <c r="M3172" s="72">
        <v>8.0000000000000002E-3</v>
      </c>
      <c r="N3172" s="23">
        <v>-0.498</v>
      </c>
      <c r="O3172" s="16">
        <v>0.24</v>
      </c>
      <c r="P3172" s="15">
        <v>90</v>
      </c>
      <c r="Q3172" s="15">
        <f>IFERROR(Table37[[#This Row],[Total]]/Table37[[#This Row],[Mins]]*Table37[[#This Row],[Adj mins]],0)</f>
        <v>3</v>
      </c>
      <c r="R3172" s="15">
        <v>0</v>
      </c>
      <c r="S3172" s="16" t="s">
        <v>374</v>
      </c>
      <c r="T3172" s="17">
        <v>6.0000000000000001E-3</v>
      </c>
      <c r="U3172" s="16">
        <v>0</v>
      </c>
      <c r="V3172" s="71">
        <v>0</v>
      </c>
      <c r="W3172" s="401" t="str">
        <f>IF(ISNA(MATCH($D3172,'My Squad'!$C$2:$C$16,0)),"","Yes")</f>
        <v/>
      </c>
    </row>
    <row r="3173" spans="1:23" ht="15.75" thickBot="1" x14ac:dyDescent="0.3">
      <c r="A3173" s="577">
        <v>36</v>
      </c>
      <c r="B3173" s="73">
        <v>16</v>
      </c>
      <c r="C3173" s="5" t="s">
        <v>61</v>
      </c>
      <c r="D3173" s="5" t="s">
        <v>165</v>
      </c>
      <c r="E3173" s="70" t="s">
        <v>14</v>
      </c>
      <c r="F3173" s="71">
        <v>4.7</v>
      </c>
      <c r="G3173" s="71">
        <v>0.16400000000000001</v>
      </c>
      <c r="H3173" s="71">
        <v>0.39200000000000002</v>
      </c>
      <c r="I3173" s="71">
        <v>0.75166666666666671</v>
      </c>
      <c r="J3173" s="71">
        <v>0</v>
      </c>
      <c r="K3173" s="71">
        <v>1.3523333333333334</v>
      </c>
      <c r="L3173" s="71">
        <v>0.23633333333333334</v>
      </c>
      <c r="M3173" s="72">
        <v>2.8963333333333332</v>
      </c>
      <c r="N3173" s="23">
        <v>0.190709219858156</v>
      </c>
      <c r="O3173" s="16">
        <v>70.532666666666671</v>
      </c>
      <c r="P3173" s="15">
        <v>90</v>
      </c>
      <c r="Q3173" s="15">
        <f>IFERROR(Table37[[#This Row],[Total]]/Table37[[#This Row],[Mins]]*Table37[[#This Row],[Adj mins]],0)</f>
        <v>3.6957343642189429</v>
      </c>
      <c r="R3173" s="15">
        <v>7.5</v>
      </c>
      <c r="S3173" s="16">
        <v>75</v>
      </c>
      <c r="T3173" s="17">
        <v>8.8000000000000009E-2</v>
      </c>
      <c r="U3173" s="16">
        <v>35</v>
      </c>
      <c r="V3173" s="71">
        <v>3.9</v>
      </c>
      <c r="W3173" s="401" t="str">
        <f>IF(ISNA(MATCH($D3173,'My Squad'!$C$2:$C$16,0)),"","Yes")</f>
        <v/>
      </c>
    </row>
    <row r="3174" spans="1:23" ht="15.75" thickBot="1" x14ac:dyDescent="0.3">
      <c r="A3174" s="577">
        <v>32</v>
      </c>
      <c r="B3174" s="73">
        <v>16</v>
      </c>
      <c r="C3174" s="5" t="s">
        <v>61</v>
      </c>
      <c r="D3174" s="5" t="s">
        <v>220</v>
      </c>
      <c r="E3174" s="70" t="s">
        <v>14</v>
      </c>
      <c r="F3174" s="71">
        <v>4.4000000000000004</v>
      </c>
      <c r="G3174" s="71">
        <v>0.184</v>
      </c>
      <c r="H3174" s="71">
        <v>0.14199999999999999</v>
      </c>
      <c r="I3174" s="71">
        <v>0.66299999999999992</v>
      </c>
      <c r="J3174" s="71">
        <v>0</v>
      </c>
      <c r="K3174" s="71">
        <v>1.2266666666666668</v>
      </c>
      <c r="L3174" s="71">
        <v>0.15033333333333335</v>
      </c>
      <c r="M3174" s="72">
        <v>2.3660000000000001</v>
      </c>
      <c r="N3174" s="23">
        <v>8.3181818181818204E-2</v>
      </c>
      <c r="O3174" s="16">
        <v>62.991999999999997</v>
      </c>
      <c r="P3174" s="15">
        <v>90</v>
      </c>
      <c r="Q3174" s="15">
        <f>IFERROR(Table37[[#This Row],[Total]]/Table37[[#This Row],[Mins]]*Table37[[#This Row],[Adj mins]],0)</f>
        <v>3.3804292608585222</v>
      </c>
      <c r="R3174" s="15">
        <v>4.0999999999999996</v>
      </c>
      <c r="S3174" s="16">
        <v>73</v>
      </c>
      <c r="T3174" s="17">
        <v>1.3000000000000001E-2</v>
      </c>
      <c r="U3174" s="16">
        <v>12</v>
      </c>
      <c r="V3174" s="71">
        <v>2.4</v>
      </c>
      <c r="W3174" s="401" t="str">
        <f>IF(ISNA(MATCH($D3174,'My Squad'!$C$2:$C$16,0)),"","Yes")</f>
        <v/>
      </c>
    </row>
    <row r="3175" spans="1:23" ht="15.75" thickBot="1" x14ac:dyDescent="0.3">
      <c r="A3175" s="577">
        <v>52</v>
      </c>
      <c r="B3175" s="73">
        <v>16</v>
      </c>
      <c r="C3175" s="5" t="s">
        <v>61</v>
      </c>
      <c r="D3175" s="5" t="s">
        <v>161</v>
      </c>
      <c r="E3175" s="70" t="s">
        <v>14</v>
      </c>
      <c r="F3175" s="71">
        <v>4.5</v>
      </c>
      <c r="G3175" s="71">
        <v>0.13</v>
      </c>
      <c r="H3175" s="71">
        <v>5.8000000000000003E-2</v>
      </c>
      <c r="I3175" s="71">
        <v>0.88466666666666649</v>
      </c>
      <c r="J3175" s="71">
        <v>0</v>
      </c>
      <c r="K3175" s="71">
        <v>1.8059999999999998</v>
      </c>
      <c r="L3175" s="71">
        <v>0.16233333333333333</v>
      </c>
      <c r="M3175" s="72">
        <v>3.0409999999999999</v>
      </c>
      <c r="N3175" s="23">
        <v>0.23133333333333331</v>
      </c>
      <c r="O3175" s="16">
        <v>84.274666666666661</v>
      </c>
      <c r="P3175" s="15">
        <v>90</v>
      </c>
      <c r="Q3175" s="15">
        <f>IFERROR(Table37[[#This Row],[Total]]/Table37[[#This Row],[Mins]]*Table37[[#This Row],[Adj mins]],0)</f>
        <v>3.2475951650159796</v>
      </c>
      <c r="R3175" s="15">
        <v>9</v>
      </c>
      <c r="S3175" s="16">
        <v>90</v>
      </c>
      <c r="T3175" s="17">
        <v>0.02</v>
      </c>
      <c r="U3175" s="16">
        <v>18</v>
      </c>
      <c r="V3175" s="71">
        <v>2</v>
      </c>
      <c r="W3175" s="401" t="str">
        <f>IF(ISNA(MATCH($D3175,'My Squad'!$C$2:$C$16,0)),"","Yes")</f>
        <v/>
      </c>
    </row>
    <row r="3176" spans="1:23" ht="15.75" thickBot="1" x14ac:dyDescent="0.3">
      <c r="A3176" s="577">
        <v>49</v>
      </c>
      <c r="B3176" s="73">
        <v>16</v>
      </c>
      <c r="C3176" s="5" t="s">
        <v>61</v>
      </c>
      <c r="D3176" s="5" t="s">
        <v>296</v>
      </c>
      <c r="E3176" s="70" t="s">
        <v>14</v>
      </c>
      <c r="F3176" s="71">
        <v>4.4000000000000004</v>
      </c>
      <c r="G3176" s="71">
        <v>2.4E-2</v>
      </c>
      <c r="H3176" s="71">
        <v>8.9999999999999993E-3</v>
      </c>
      <c r="I3176" s="71">
        <v>8.4333333333333343E-2</v>
      </c>
      <c r="J3176" s="71">
        <v>0</v>
      </c>
      <c r="K3176" s="71">
        <v>0.14366666666666666</v>
      </c>
      <c r="L3176" s="71">
        <v>1.9666666666666666E-2</v>
      </c>
      <c r="M3176" s="72">
        <v>0.28066666666666668</v>
      </c>
      <c r="N3176" s="23">
        <v>-0.39075757575757575</v>
      </c>
      <c r="O3176" s="16">
        <v>7.2393333333333336</v>
      </c>
      <c r="P3176" s="15">
        <v>90</v>
      </c>
      <c r="Q3176" s="15">
        <f>IFERROR(Table37[[#This Row],[Total]]/Table37[[#This Row],[Mins]]*Table37[[#This Row],[Adj mins]],0)</f>
        <v>3.4892715719679526</v>
      </c>
      <c r="R3176" s="15">
        <v>0</v>
      </c>
      <c r="S3176" s="16">
        <v>0</v>
      </c>
      <c r="T3176" s="17">
        <v>1E-3</v>
      </c>
      <c r="U3176" s="16">
        <v>0</v>
      </c>
      <c r="V3176" s="71">
        <v>0</v>
      </c>
      <c r="W3176" s="401" t="str">
        <f>IF(ISNA(MATCH($D3176,'My Squad'!$C$2:$C$16,0)),"","Yes")</f>
        <v/>
      </c>
    </row>
    <row r="3177" spans="1:23" ht="15.75" thickBot="1" x14ac:dyDescent="0.3">
      <c r="A3177" s="577">
        <v>598</v>
      </c>
      <c r="B3177" s="73">
        <v>16</v>
      </c>
      <c r="C3177" s="5" t="s">
        <v>61</v>
      </c>
      <c r="D3177" s="5" t="s">
        <v>1495</v>
      </c>
      <c r="E3177" s="70" t="s">
        <v>14</v>
      </c>
      <c r="F3177" s="71">
        <v>4</v>
      </c>
      <c r="G3177" s="71">
        <v>2.5999999999999999E-2</v>
      </c>
      <c r="H3177" s="71">
        <v>4.2000000000000003E-2</v>
      </c>
      <c r="I3177" s="71">
        <v>0.20300000000000001</v>
      </c>
      <c r="J3177" s="71">
        <v>0</v>
      </c>
      <c r="K3177" s="71">
        <v>0.34833333333333333</v>
      </c>
      <c r="L3177" s="71">
        <v>5.6333333333333332E-2</v>
      </c>
      <c r="M3177" s="72">
        <v>0.67566666666666664</v>
      </c>
      <c r="N3177" s="23">
        <v>-0.33108333333333334</v>
      </c>
      <c r="O3177" s="16">
        <v>17.571999999999999</v>
      </c>
      <c r="P3177" s="15">
        <v>90</v>
      </c>
      <c r="Q3177" s="15">
        <f>IFERROR(Table37[[#This Row],[Total]]/Table37[[#This Row],[Mins]]*Table37[[#This Row],[Adj mins]],0)</f>
        <v>3.4606191668563624</v>
      </c>
      <c r="R3177" s="15">
        <v>1.9</v>
      </c>
      <c r="S3177" s="16">
        <v>84</v>
      </c>
      <c r="T3177" s="17">
        <v>4.0000000000000001E-3</v>
      </c>
      <c r="U3177" s="16">
        <v>2</v>
      </c>
      <c r="V3177" s="71">
        <v>1</v>
      </c>
      <c r="W3177" s="401" t="str">
        <f>IF(ISNA(MATCH($D3177,'My Squad'!$C$2:$C$16,0)),"","Yes")</f>
        <v/>
      </c>
    </row>
    <row r="3178" spans="1:23" ht="15.75" thickBot="1" x14ac:dyDescent="0.3">
      <c r="A3178" s="577">
        <v>42</v>
      </c>
      <c r="B3178" s="73">
        <v>16</v>
      </c>
      <c r="C3178" s="5" t="s">
        <v>61</v>
      </c>
      <c r="D3178" s="5" t="s">
        <v>191</v>
      </c>
      <c r="E3178" s="70" t="s">
        <v>13</v>
      </c>
      <c r="F3178" s="71">
        <v>5</v>
      </c>
      <c r="G3178" s="71">
        <v>1.6666666666666668E-3</v>
      </c>
      <c r="H3178" s="71">
        <v>4.0000000000000001E-3</v>
      </c>
      <c r="I3178" s="71">
        <v>8.3333333333333332E-3</v>
      </c>
      <c r="J3178" s="71">
        <v>0</v>
      </c>
      <c r="K3178" s="71">
        <v>5.1666666666666666E-2</v>
      </c>
      <c r="L3178" s="71">
        <v>2.3333333333333335E-3</v>
      </c>
      <c r="M3178" s="72">
        <v>6.8000000000000005E-2</v>
      </c>
      <c r="N3178" s="23">
        <v>-0.38639999999999997</v>
      </c>
      <c r="O3178" s="16">
        <v>2.61</v>
      </c>
      <c r="P3178" s="15">
        <v>90</v>
      </c>
      <c r="Q3178" s="15">
        <f>IFERROR(Table37[[#This Row],[Total]]/Table37[[#This Row],[Mins]]*Table37[[#This Row],[Adj mins]],0)</f>
        <v>2.3448275862068968</v>
      </c>
      <c r="R3178" s="15">
        <v>0.1</v>
      </c>
      <c r="S3178" s="16">
        <v>9</v>
      </c>
      <c r="T3178" s="17">
        <v>0</v>
      </c>
      <c r="U3178" s="16">
        <v>1</v>
      </c>
      <c r="V3178" s="71">
        <v>1</v>
      </c>
      <c r="W3178" s="401" t="str">
        <f>IF(ISNA(MATCH($D3178,'My Squad'!$C$2:$C$16,0)),"","Yes")</f>
        <v/>
      </c>
    </row>
    <row r="3179" spans="1:23" ht="15.75" thickBot="1" x14ac:dyDescent="0.3">
      <c r="A3179" s="577">
        <v>233</v>
      </c>
      <c r="B3179" s="73">
        <v>16</v>
      </c>
      <c r="C3179" s="5" t="s">
        <v>61</v>
      </c>
      <c r="D3179" s="5" t="s">
        <v>185</v>
      </c>
      <c r="E3179" s="70" t="s">
        <v>13</v>
      </c>
      <c r="F3179" s="71">
        <v>5</v>
      </c>
      <c r="G3179" s="71">
        <v>0.63500000000000001</v>
      </c>
      <c r="H3179" s="71">
        <v>0.14299999999999999</v>
      </c>
      <c r="I3179" s="71">
        <v>0.26333333333333331</v>
      </c>
      <c r="J3179" s="71">
        <v>0</v>
      </c>
      <c r="K3179" s="71">
        <v>1.3386666666666667</v>
      </c>
      <c r="L3179" s="71">
        <v>0.21633333333333332</v>
      </c>
      <c r="M3179" s="72">
        <v>2.5963333333333334</v>
      </c>
      <c r="N3179" s="23">
        <v>0.11926666666666667</v>
      </c>
      <c r="O3179" s="16">
        <v>72.038333333333327</v>
      </c>
      <c r="P3179" s="15">
        <v>90</v>
      </c>
      <c r="Q3179" s="15">
        <f>IFERROR(Table37[[#This Row],[Total]]/Table37[[#This Row],[Mins]]*Table37[[#This Row],[Adj mins]],0)</f>
        <v>3.2436897022418623</v>
      </c>
      <c r="R3179" s="15">
        <v>6</v>
      </c>
      <c r="S3179" s="16">
        <v>68</v>
      </c>
      <c r="T3179" s="17">
        <v>6.4000000000000001E-2</v>
      </c>
      <c r="U3179" s="16">
        <v>27</v>
      </c>
      <c r="V3179" s="71">
        <v>3.4</v>
      </c>
      <c r="W3179" s="401" t="str">
        <f>IF(ISNA(MATCH($D3179,'My Squad'!$C$2:$C$16,0)),"","Yes")</f>
        <v/>
      </c>
    </row>
    <row r="3180" spans="1:23" ht="15.75" thickBot="1" x14ac:dyDescent="0.3">
      <c r="A3180" s="577">
        <v>31</v>
      </c>
      <c r="B3180" s="73">
        <v>16</v>
      </c>
      <c r="C3180" s="5" t="s">
        <v>61</v>
      </c>
      <c r="D3180" s="5" t="s">
        <v>297</v>
      </c>
      <c r="E3180" s="70" t="s">
        <v>13</v>
      </c>
      <c r="F3180" s="71">
        <v>5.3</v>
      </c>
      <c r="G3180" s="71">
        <v>0.01</v>
      </c>
      <c r="H3180" s="71">
        <v>7.0000000000000001E-3</v>
      </c>
      <c r="I3180" s="71">
        <v>6.6666666666666664E-4</v>
      </c>
      <c r="J3180" s="71">
        <v>0</v>
      </c>
      <c r="K3180" s="71">
        <v>9.0000000000000011E-3</v>
      </c>
      <c r="L3180" s="71">
        <v>4.6666666666666671E-3</v>
      </c>
      <c r="M3180" s="72">
        <v>3.1333333333333331E-2</v>
      </c>
      <c r="N3180" s="23">
        <v>-0.37144654088050316</v>
      </c>
      <c r="O3180" s="16">
        <v>0.42</v>
      </c>
      <c r="P3180" s="15">
        <v>90</v>
      </c>
      <c r="Q3180" s="15">
        <f>IFERROR(Table37[[#This Row],[Total]]/Table37[[#This Row],[Mins]]*Table37[[#This Row],[Adj mins]],0)</f>
        <v>6.7142857142857144</v>
      </c>
      <c r="R3180" s="15">
        <v>0.3</v>
      </c>
      <c r="S3180" s="16">
        <v>6</v>
      </c>
      <c r="T3180" s="17">
        <v>1E-3</v>
      </c>
      <c r="U3180" s="16">
        <v>4</v>
      </c>
      <c r="V3180" s="71">
        <v>1</v>
      </c>
      <c r="W3180" s="401" t="str">
        <f>IF(ISNA(MATCH($D3180,'My Squad'!$C$2:$C$16,0)),"","Yes")</f>
        <v/>
      </c>
    </row>
    <row r="3181" spans="1:23" ht="15.75" thickBot="1" x14ac:dyDescent="0.3">
      <c r="A3181" s="577">
        <v>53</v>
      </c>
      <c r="B3181" s="73">
        <v>16</v>
      </c>
      <c r="C3181" s="5" t="s">
        <v>61</v>
      </c>
      <c r="D3181" s="5" t="s">
        <v>244</v>
      </c>
      <c r="E3181" s="70" t="s">
        <v>13</v>
      </c>
      <c r="F3181" s="71">
        <v>5.4</v>
      </c>
      <c r="G3181" s="71">
        <v>0.125</v>
      </c>
      <c r="H3181" s="71">
        <v>0.122</v>
      </c>
      <c r="I3181" s="71">
        <v>7.2999999999999995E-2</v>
      </c>
      <c r="J3181" s="71">
        <v>0</v>
      </c>
      <c r="K3181" s="71">
        <v>0.39166666666666666</v>
      </c>
      <c r="L3181" s="71">
        <v>5.0333333333333334E-2</v>
      </c>
      <c r="M3181" s="72">
        <v>0.76200000000000001</v>
      </c>
      <c r="N3181" s="23">
        <v>-0.22925925925925925</v>
      </c>
      <c r="O3181" s="16">
        <v>19.685666666666666</v>
      </c>
      <c r="P3181" s="15">
        <v>90</v>
      </c>
      <c r="Q3181" s="15">
        <f>IFERROR(Table37[[#This Row],[Total]]/Table37[[#This Row],[Mins]]*Table37[[#This Row],[Adj mins]],0)</f>
        <v>3.4837529844048976</v>
      </c>
      <c r="R3181" s="15">
        <v>5.7</v>
      </c>
      <c r="S3181" s="16">
        <v>64</v>
      </c>
      <c r="T3181" s="17">
        <v>3.0000000000000001E-3</v>
      </c>
      <c r="U3181" s="16">
        <v>19</v>
      </c>
      <c r="V3181" s="71">
        <v>2.4</v>
      </c>
      <c r="W3181" s="401" t="str">
        <f>IF(ISNA(MATCH($D3181,'My Squad'!$C$2:$C$16,0)),"","Yes")</f>
        <v/>
      </c>
    </row>
    <row r="3182" spans="1:23" ht="15.75" thickBot="1" x14ac:dyDescent="0.3">
      <c r="A3182" s="577">
        <v>48</v>
      </c>
      <c r="B3182" s="73">
        <v>16</v>
      </c>
      <c r="C3182" s="5" t="s">
        <v>61</v>
      </c>
      <c r="D3182" s="5" t="s">
        <v>154</v>
      </c>
      <c r="E3182" s="70" t="s">
        <v>13</v>
      </c>
      <c r="F3182" s="71">
        <v>5.2</v>
      </c>
      <c r="G3182" s="71">
        <v>0.45666666666666667</v>
      </c>
      <c r="H3182" s="71">
        <v>0.373</v>
      </c>
      <c r="I3182" s="71">
        <v>0.28466666666666668</v>
      </c>
      <c r="J3182" s="71">
        <v>0</v>
      </c>
      <c r="K3182" s="71">
        <v>1.516</v>
      </c>
      <c r="L3182" s="71">
        <v>0.20533333333333334</v>
      </c>
      <c r="M3182" s="72">
        <v>2.8356666666666666</v>
      </c>
      <c r="N3182" s="23">
        <v>0.16070512820512817</v>
      </c>
      <c r="O3182" s="16">
        <v>79.105666666666664</v>
      </c>
      <c r="P3182" s="15">
        <v>90</v>
      </c>
      <c r="Q3182" s="15">
        <f>IFERROR(Table37[[#This Row],[Total]]/Table37[[#This Row],[Mins]]*Table37[[#This Row],[Adj mins]],0)</f>
        <v>3.2261911283220335</v>
      </c>
      <c r="R3182" s="15">
        <v>4.7</v>
      </c>
      <c r="S3182" s="16">
        <v>61</v>
      </c>
      <c r="T3182" s="17">
        <v>8.0000000000000002E-3</v>
      </c>
      <c r="U3182" s="16">
        <v>12</v>
      </c>
      <c r="V3182" s="71">
        <v>1.7</v>
      </c>
      <c r="W3182" s="401" t="str">
        <f>IF(ISNA(MATCH($D3182,'My Squad'!$C$2:$C$16,0)),"","Yes")</f>
        <v/>
      </c>
    </row>
    <row r="3183" spans="1:23" ht="15.75" thickBot="1" x14ac:dyDescent="0.3">
      <c r="A3183" s="577">
        <v>28</v>
      </c>
      <c r="B3183" s="73">
        <v>16</v>
      </c>
      <c r="C3183" s="5" t="s">
        <v>61</v>
      </c>
      <c r="D3183" s="5" t="s">
        <v>143</v>
      </c>
      <c r="E3183" s="70" t="s">
        <v>13</v>
      </c>
      <c r="F3183" s="71">
        <v>6.3</v>
      </c>
      <c r="G3183" s="71">
        <v>0.58333333333333337</v>
      </c>
      <c r="H3183" s="71">
        <v>0.622</v>
      </c>
      <c r="I3183" s="71">
        <v>0.26400000000000001</v>
      </c>
      <c r="J3183" s="71">
        <v>0</v>
      </c>
      <c r="K3183" s="71">
        <v>1.4146666666666667</v>
      </c>
      <c r="L3183" s="71">
        <v>0.17166666666666666</v>
      </c>
      <c r="M3183" s="72">
        <v>3.0556666666666668</v>
      </c>
      <c r="N3183" s="23">
        <v>0.16756613756613759</v>
      </c>
      <c r="O3183" s="16">
        <v>72.599333333333334</v>
      </c>
      <c r="P3183" s="15">
        <v>90</v>
      </c>
      <c r="Q3183" s="15">
        <f>IFERROR(Table37[[#This Row],[Total]]/Table37[[#This Row],[Mins]]*Table37[[#This Row],[Adj mins]],0)</f>
        <v>3.7880513136025122</v>
      </c>
      <c r="R3183" s="15">
        <v>4.8</v>
      </c>
      <c r="S3183" s="16">
        <v>54</v>
      </c>
      <c r="T3183" s="17">
        <v>1.1000000000000001E-2</v>
      </c>
      <c r="U3183" s="16">
        <v>18</v>
      </c>
      <c r="V3183" s="71">
        <v>2.2000000000000002</v>
      </c>
      <c r="W3183" s="401" t="str">
        <f>IF(ISNA(MATCH($D3183,'My Squad'!$C$2:$C$16,0)),"","Yes")</f>
        <v/>
      </c>
    </row>
    <row r="3184" spans="1:23" ht="15.75" thickBot="1" x14ac:dyDescent="0.3">
      <c r="A3184" s="577">
        <v>29</v>
      </c>
      <c r="B3184" s="73">
        <v>16</v>
      </c>
      <c r="C3184" s="5" t="s">
        <v>61</v>
      </c>
      <c r="D3184" s="5" t="s">
        <v>186</v>
      </c>
      <c r="E3184" s="70" t="s">
        <v>13</v>
      </c>
      <c r="F3184" s="71">
        <v>5.2</v>
      </c>
      <c r="G3184" s="71">
        <v>0.23333333333333334</v>
      </c>
      <c r="H3184" s="71">
        <v>0.123</v>
      </c>
      <c r="I3184" s="71">
        <v>9.4666666666666663E-2</v>
      </c>
      <c r="J3184" s="71">
        <v>0</v>
      </c>
      <c r="K3184" s="71">
        <v>0.5013333333333333</v>
      </c>
      <c r="L3184" s="71">
        <v>8.7999999999999995E-2</v>
      </c>
      <c r="M3184" s="72">
        <v>1.0403333333333333</v>
      </c>
      <c r="N3184" s="23">
        <v>-0.18455128205128205</v>
      </c>
      <c r="O3184" s="16">
        <v>26.016999999999999</v>
      </c>
      <c r="P3184" s="15">
        <v>90</v>
      </c>
      <c r="Q3184" s="15">
        <f>IFERROR(Table37[[#This Row],[Total]]/Table37[[#This Row],[Mins]]*Table37[[#This Row],[Adj mins]],0)</f>
        <v>3.5988007841027017</v>
      </c>
      <c r="R3184" s="15">
        <v>3.1</v>
      </c>
      <c r="S3184" s="16">
        <v>35</v>
      </c>
      <c r="T3184" s="17">
        <v>4.0000000000000001E-3</v>
      </c>
      <c r="U3184" s="16">
        <v>15</v>
      </c>
      <c r="V3184" s="71">
        <v>1.9</v>
      </c>
      <c r="W3184" s="401" t="str">
        <f>IF(ISNA(MATCH($D3184,'My Squad'!$C$2:$C$16,0)),"","Yes")</f>
        <v/>
      </c>
    </row>
    <row r="3185" spans="1:23" ht="15.75" thickBot="1" x14ac:dyDescent="0.3">
      <c r="A3185" s="577">
        <v>54</v>
      </c>
      <c r="B3185" s="73">
        <v>16</v>
      </c>
      <c r="C3185" s="5" t="s">
        <v>61</v>
      </c>
      <c r="D3185" s="5" t="s">
        <v>542</v>
      </c>
      <c r="E3185" s="70" t="s">
        <v>13</v>
      </c>
      <c r="F3185" s="71">
        <v>5.4</v>
      </c>
      <c r="G3185" s="71">
        <v>0.90666666666666662</v>
      </c>
      <c r="H3185" s="71">
        <v>0.46800000000000003</v>
      </c>
      <c r="I3185" s="71">
        <v>0.28499999999999998</v>
      </c>
      <c r="J3185" s="71">
        <v>0</v>
      </c>
      <c r="K3185" s="71">
        <v>1.5030000000000001</v>
      </c>
      <c r="L3185" s="71">
        <v>0.18733333333333332</v>
      </c>
      <c r="M3185" s="72">
        <v>3.35</v>
      </c>
      <c r="N3185" s="23">
        <v>0.25</v>
      </c>
      <c r="O3185" s="16">
        <v>80.078666666666663</v>
      </c>
      <c r="P3185" s="15">
        <v>90</v>
      </c>
      <c r="Q3185" s="15">
        <f>IFERROR(Table37[[#This Row],[Total]]/Table37[[#This Row],[Mins]]*Table37[[#This Row],[Adj mins]],0)</f>
        <v>3.7650477030919598</v>
      </c>
      <c r="R3185" s="15">
        <v>8.1999999999999993</v>
      </c>
      <c r="S3185" s="16">
        <v>82</v>
      </c>
      <c r="T3185" s="17">
        <v>0.23199999999999998</v>
      </c>
      <c r="U3185" s="16">
        <v>35</v>
      </c>
      <c r="V3185" s="71">
        <v>3.9</v>
      </c>
      <c r="W3185" s="401" t="str">
        <f>IF(ISNA(MATCH($D3185,'My Squad'!$C$2:$C$16,0)),"","Yes")</f>
        <v/>
      </c>
    </row>
    <row r="3186" spans="1:23" ht="15.75" thickBot="1" x14ac:dyDescent="0.3">
      <c r="A3186" s="577">
        <v>57</v>
      </c>
      <c r="B3186" s="73">
        <v>16</v>
      </c>
      <c r="C3186" s="5" t="s">
        <v>61</v>
      </c>
      <c r="D3186" s="5" t="s">
        <v>188</v>
      </c>
      <c r="E3186" s="70" t="s">
        <v>13</v>
      </c>
      <c r="F3186" s="71">
        <v>5.5</v>
      </c>
      <c r="G3186" s="71">
        <v>0.56499999999999995</v>
      </c>
      <c r="H3186" s="71">
        <v>0.55200000000000005</v>
      </c>
      <c r="I3186" s="71">
        <v>0.30866666666666664</v>
      </c>
      <c r="J3186" s="71">
        <v>0</v>
      </c>
      <c r="K3186" s="71">
        <v>1.7033333333333334</v>
      </c>
      <c r="L3186" s="71">
        <v>0.29433333333333334</v>
      </c>
      <c r="M3186" s="72">
        <v>3.4233333333333333</v>
      </c>
      <c r="N3186" s="23">
        <v>0.25878787878787879</v>
      </c>
      <c r="O3186" s="16">
        <v>84.98566666666666</v>
      </c>
      <c r="P3186" s="15">
        <v>90</v>
      </c>
      <c r="Q3186" s="15">
        <f>IFERROR(Table37[[#This Row],[Total]]/Table37[[#This Row],[Mins]]*Table37[[#This Row],[Adj mins]],0)</f>
        <v>3.6253172103531184</v>
      </c>
      <c r="R3186" s="15">
        <v>8.9</v>
      </c>
      <c r="S3186" s="16">
        <v>89</v>
      </c>
      <c r="T3186" s="17">
        <v>1.6E-2</v>
      </c>
      <c r="U3186" s="16">
        <v>31</v>
      </c>
      <c r="V3186" s="71">
        <v>3.4</v>
      </c>
      <c r="W3186" s="401" t="str">
        <f>IF(ISNA(MATCH($D3186,'My Squad'!$C$2:$C$16,0)),"","Yes")</f>
        <v>Yes</v>
      </c>
    </row>
    <row r="3187" spans="1:23" ht="15.75" thickBot="1" x14ac:dyDescent="0.3">
      <c r="A3187" s="577">
        <v>569</v>
      </c>
      <c r="B3187" s="73">
        <v>16</v>
      </c>
      <c r="C3187" s="5" t="s">
        <v>61</v>
      </c>
      <c r="D3187" s="5" t="s">
        <v>1496</v>
      </c>
      <c r="E3187" s="70" t="s">
        <v>13</v>
      </c>
      <c r="F3187" s="71">
        <v>5.3</v>
      </c>
      <c r="G3187" s="71">
        <v>0.06</v>
      </c>
      <c r="H3187" s="71">
        <v>2.1000000000000001E-2</v>
      </c>
      <c r="I3187" s="71">
        <v>2.0333333333333332E-2</v>
      </c>
      <c r="J3187" s="71">
        <v>0</v>
      </c>
      <c r="K3187" s="71">
        <v>0.11599999999999999</v>
      </c>
      <c r="L3187" s="71">
        <v>1.9333333333333334E-2</v>
      </c>
      <c r="M3187" s="72">
        <v>0.23666666666666666</v>
      </c>
      <c r="N3187" s="23">
        <v>-0.33270440251572331</v>
      </c>
      <c r="O3187" s="16">
        <v>5.8246666666666664</v>
      </c>
      <c r="P3187" s="15">
        <v>90</v>
      </c>
      <c r="Q3187" s="15">
        <f>IFERROR(Table37[[#This Row],[Total]]/Table37[[#This Row],[Mins]]*Table37[[#This Row],[Adj mins]],0)</f>
        <v>3.6568616229827171</v>
      </c>
      <c r="R3187" s="15">
        <v>1.8</v>
      </c>
      <c r="S3187" s="16">
        <v>33</v>
      </c>
      <c r="T3187" s="17">
        <v>0</v>
      </c>
      <c r="U3187" s="16">
        <v>3</v>
      </c>
      <c r="V3187" s="71">
        <v>0.6</v>
      </c>
      <c r="W3187" s="401" t="str">
        <f>IF(ISNA(MATCH($D3187,'My Squad'!$C$2:$C$16,0)),"","Yes")</f>
        <v/>
      </c>
    </row>
    <row r="3188" spans="1:23" ht="15.75" thickBot="1" x14ac:dyDescent="0.3">
      <c r="A3188" s="577">
        <v>38</v>
      </c>
      <c r="B3188" s="73">
        <v>16</v>
      </c>
      <c r="C3188" s="5" t="s">
        <v>61</v>
      </c>
      <c r="D3188" s="5" t="s">
        <v>282</v>
      </c>
      <c r="E3188" s="70" t="s">
        <v>15</v>
      </c>
      <c r="F3188" s="71">
        <v>6.1</v>
      </c>
      <c r="G3188" s="71">
        <v>0.27600000000000002</v>
      </c>
      <c r="H3188" s="71">
        <v>4.2999999999999997E-2</v>
      </c>
      <c r="I3188" s="71">
        <v>0</v>
      </c>
      <c r="J3188" s="71">
        <v>0</v>
      </c>
      <c r="K3188" s="71">
        <v>0.19666666666666666</v>
      </c>
      <c r="L3188" s="71">
        <v>0.11166666666666666</v>
      </c>
      <c r="M3188" s="72">
        <v>0.6273333333333333</v>
      </c>
      <c r="N3188" s="23">
        <v>-0.22502732240437159</v>
      </c>
      <c r="O3188" s="16">
        <v>12.901666666666667</v>
      </c>
      <c r="P3188" s="15">
        <v>90</v>
      </c>
      <c r="Q3188" s="15">
        <f>IFERROR(Table37[[#This Row],[Total]]/Table37[[#This Row],[Mins]]*Table37[[#This Row],[Adj mins]],0)</f>
        <v>4.3761787882702494</v>
      </c>
      <c r="R3188" s="15">
        <v>2.7</v>
      </c>
      <c r="S3188" s="16">
        <v>27</v>
      </c>
      <c r="T3188" s="17">
        <v>5.0999999999999997E-2</v>
      </c>
      <c r="U3188" s="16">
        <v>29</v>
      </c>
      <c r="V3188" s="71">
        <v>3.2</v>
      </c>
      <c r="W3188" s="401" t="str">
        <f>IF(ISNA(MATCH($D3188,'My Squad'!$C$2:$C$16,0)),"","Yes")</f>
        <v/>
      </c>
    </row>
    <row r="3189" spans="1:23" ht="15.75" thickBot="1" x14ac:dyDescent="0.3">
      <c r="A3189" s="577">
        <v>58</v>
      </c>
      <c r="B3189" s="73">
        <v>16</v>
      </c>
      <c r="C3189" s="5" t="s">
        <v>61</v>
      </c>
      <c r="D3189" s="5" t="s">
        <v>62</v>
      </c>
      <c r="E3189" s="70" t="s">
        <v>15</v>
      </c>
      <c r="F3189" s="71">
        <v>9.1</v>
      </c>
      <c r="G3189" s="71">
        <v>1.5546666666666666</v>
      </c>
      <c r="H3189" s="71">
        <v>0.33600000000000002</v>
      </c>
      <c r="I3189" s="71">
        <v>0</v>
      </c>
      <c r="J3189" s="71">
        <v>0</v>
      </c>
      <c r="K3189" s="71">
        <v>1.6586666666666665</v>
      </c>
      <c r="L3189" s="71">
        <v>0.7</v>
      </c>
      <c r="M3189" s="72">
        <v>4.2493333333333334</v>
      </c>
      <c r="N3189" s="23">
        <v>0.24717948717948721</v>
      </c>
      <c r="O3189" s="16">
        <v>80.63</v>
      </c>
      <c r="P3189" s="15">
        <v>90</v>
      </c>
      <c r="Q3189" s="15">
        <f>IFERROR(Table37[[#This Row],[Total]]/Table37[[#This Row],[Mins]]*Table37[[#This Row],[Adj mins]],0)</f>
        <v>4.7431477117698133</v>
      </c>
      <c r="R3189" s="15">
        <v>7.6</v>
      </c>
      <c r="S3189" s="16">
        <v>76</v>
      </c>
      <c r="T3189" s="17">
        <v>0.28899999999999998</v>
      </c>
      <c r="U3189" s="16">
        <v>51</v>
      </c>
      <c r="V3189" s="71">
        <v>5.7</v>
      </c>
      <c r="W3189" s="401" t="str">
        <f>IF(ISNA(MATCH($D3189,'My Squad'!$C$2:$C$16,0)),"","Yes")</f>
        <v/>
      </c>
    </row>
    <row r="3190" spans="1:23" ht="15.75" thickBot="1" x14ac:dyDescent="0.3">
      <c r="A3190" s="577">
        <v>84</v>
      </c>
      <c r="B3190" s="73">
        <v>16</v>
      </c>
      <c r="C3190" s="5" t="s">
        <v>65</v>
      </c>
      <c r="D3190" s="5" t="s">
        <v>607</v>
      </c>
      <c r="E3190" s="70" t="s">
        <v>16</v>
      </c>
      <c r="F3190" s="71">
        <v>4.4000000000000004</v>
      </c>
      <c r="G3190" s="71">
        <v>0</v>
      </c>
      <c r="H3190" s="71">
        <v>0</v>
      </c>
      <c r="I3190" s="71">
        <v>1.6999999999999998E-2</v>
      </c>
      <c r="J3190" s="71">
        <v>4.4999999999999998E-2</v>
      </c>
      <c r="K3190" s="71">
        <v>8.6999999999999994E-2</v>
      </c>
      <c r="L3190" s="71">
        <v>8.0000000000000002E-3</v>
      </c>
      <c r="M3190" s="72">
        <v>0.157</v>
      </c>
      <c r="N3190" s="23">
        <v>-0.41886363636363633</v>
      </c>
      <c r="O3190" s="16">
        <v>3.87</v>
      </c>
      <c r="P3190" s="15">
        <v>90</v>
      </c>
      <c r="Q3190" s="15">
        <f>IFERROR(Table37[[#This Row],[Total]]/Table37[[#This Row],[Mins]]*Table37[[#This Row],[Adj mins]],0)</f>
        <v>3.6511627906976747</v>
      </c>
      <c r="R3190" s="15">
        <v>2</v>
      </c>
      <c r="S3190" s="16">
        <v>90</v>
      </c>
      <c r="T3190" s="17">
        <v>1E-3</v>
      </c>
      <c r="U3190" s="16">
        <v>7</v>
      </c>
      <c r="V3190" s="71">
        <v>3.5</v>
      </c>
      <c r="W3190" s="401" t="str">
        <f>IF(ISNA(MATCH($D3190,'My Squad'!$C$2:$C$16,0)),"","Yes")</f>
        <v/>
      </c>
    </row>
    <row r="3191" spans="1:23" ht="15.75" thickBot="1" x14ac:dyDescent="0.3">
      <c r="A3191" s="577">
        <v>152</v>
      </c>
      <c r="B3191" s="73">
        <v>16</v>
      </c>
      <c r="C3191" s="5" t="s">
        <v>65</v>
      </c>
      <c r="D3191" s="5" t="s">
        <v>1490</v>
      </c>
      <c r="E3191" s="70" t="s">
        <v>16</v>
      </c>
      <c r="F3191" s="71">
        <v>4.5</v>
      </c>
      <c r="G3191" s="71">
        <v>0</v>
      </c>
      <c r="H3191" s="71">
        <v>0</v>
      </c>
      <c r="I3191" s="71">
        <v>0.67300000000000004</v>
      </c>
      <c r="J3191" s="71">
        <v>0.94799999999999995</v>
      </c>
      <c r="K3191" s="71">
        <v>1.9316666666666666</v>
      </c>
      <c r="L3191" s="71">
        <v>0.37233333333333335</v>
      </c>
      <c r="M3191" s="72">
        <v>3.9249999999999998</v>
      </c>
      <c r="N3191" s="23">
        <v>0.42777777777777776</v>
      </c>
      <c r="O3191" s="16">
        <v>85.811999999999998</v>
      </c>
      <c r="P3191" s="15">
        <v>90</v>
      </c>
      <c r="Q3191" s="15">
        <f>IFERROR(Table37[[#This Row],[Total]]/Table37[[#This Row],[Mins]]*Table37[[#This Row],[Adj mins]],0)</f>
        <v>4.11655712487764</v>
      </c>
      <c r="R3191" s="15">
        <v>5</v>
      </c>
      <c r="S3191" s="16">
        <v>90</v>
      </c>
      <c r="T3191" s="17">
        <v>8.0000000000000002E-3</v>
      </c>
      <c r="U3191" s="16">
        <v>17</v>
      </c>
      <c r="V3191" s="71">
        <v>3.4</v>
      </c>
      <c r="W3191" s="401" t="str">
        <f>IF(ISNA(MATCH($D3191,'My Squad'!$C$2:$C$16,0)),"","Yes")</f>
        <v/>
      </c>
    </row>
    <row r="3192" spans="1:23" ht="15.75" thickBot="1" x14ac:dyDescent="0.3">
      <c r="A3192" s="577">
        <v>599</v>
      </c>
      <c r="B3192" s="73">
        <v>16</v>
      </c>
      <c r="C3192" s="5" t="s">
        <v>65</v>
      </c>
      <c r="D3192" s="5" t="s">
        <v>1497</v>
      </c>
      <c r="E3192" s="70" t="s">
        <v>16</v>
      </c>
      <c r="F3192" s="71">
        <v>4</v>
      </c>
      <c r="G3192" s="71">
        <v>0</v>
      </c>
      <c r="H3192" s="71">
        <v>0</v>
      </c>
      <c r="I3192" s="71">
        <v>1.3333333333333333E-3</v>
      </c>
      <c r="J3192" s="71">
        <v>2E-3</v>
      </c>
      <c r="K3192" s="71">
        <v>4.0000000000000001E-3</v>
      </c>
      <c r="L3192" s="71">
        <v>1E-3</v>
      </c>
      <c r="M3192" s="72">
        <v>8.3333333333333332E-3</v>
      </c>
      <c r="N3192" s="23">
        <v>-0.49791666666666667</v>
      </c>
      <c r="O3192" s="16">
        <v>0.18</v>
      </c>
      <c r="P3192" s="15">
        <v>90</v>
      </c>
      <c r="Q3192" s="15">
        <f>IFERROR(Table37[[#This Row],[Total]]/Table37[[#This Row],[Mins]]*Table37[[#This Row],[Adj mins]],0)</f>
        <v>4.166666666666667</v>
      </c>
      <c r="R3192" s="15">
        <v>0</v>
      </c>
      <c r="S3192" s="16">
        <v>0</v>
      </c>
      <c r="T3192" s="17">
        <v>4.0000000000000001E-3</v>
      </c>
      <c r="U3192" s="16">
        <v>0</v>
      </c>
      <c r="V3192" s="71">
        <v>0</v>
      </c>
      <c r="W3192" s="401" t="str">
        <f>IF(ISNA(MATCH($D3192,'My Squad'!$C$2:$C$16,0)),"","Yes")</f>
        <v/>
      </c>
    </row>
    <row r="3193" spans="1:23" ht="15.75" thickBot="1" x14ac:dyDescent="0.3">
      <c r="A3193" s="577">
        <v>81</v>
      </c>
      <c r="B3193" s="73">
        <v>16</v>
      </c>
      <c r="C3193" s="5" t="s">
        <v>65</v>
      </c>
      <c r="D3193" s="5" t="s">
        <v>205</v>
      </c>
      <c r="E3193" s="70" t="s">
        <v>14</v>
      </c>
      <c r="F3193" s="71">
        <v>4.5</v>
      </c>
      <c r="G3193" s="71">
        <v>0</v>
      </c>
      <c r="H3193" s="71">
        <v>8.1000000000000003E-2</v>
      </c>
      <c r="I3193" s="71">
        <v>0.44666666666666666</v>
      </c>
      <c r="J3193" s="71">
        <v>0</v>
      </c>
      <c r="K3193" s="71">
        <v>1.0129999999999999</v>
      </c>
      <c r="L3193" s="71">
        <v>8.7666666666666671E-2</v>
      </c>
      <c r="M3193" s="72">
        <v>1.6283333333333334</v>
      </c>
      <c r="N3193" s="23">
        <v>-8.2592592592592579E-2</v>
      </c>
      <c r="O3193" s="16">
        <v>55.140999999999998</v>
      </c>
      <c r="P3193" s="15">
        <v>90</v>
      </c>
      <c r="Q3193" s="15">
        <f>IFERROR(Table37[[#This Row],[Total]]/Table37[[#This Row],[Mins]]*Table37[[#This Row],[Adj mins]],0)</f>
        <v>2.6577319961553112</v>
      </c>
      <c r="R3193" s="15">
        <v>4.8</v>
      </c>
      <c r="S3193" s="16">
        <v>48</v>
      </c>
      <c r="T3193" s="17">
        <v>2E-3</v>
      </c>
      <c r="U3193" s="16">
        <v>16</v>
      </c>
      <c r="V3193" s="71">
        <v>1.8</v>
      </c>
      <c r="W3193" s="401" t="str">
        <f>IF(ISNA(MATCH($D3193,'My Squad'!$C$2:$C$16,0)),"","Yes")</f>
        <v/>
      </c>
    </row>
    <row r="3194" spans="1:23" ht="15.75" thickBot="1" x14ac:dyDescent="0.3">
      <c r="A3194" s="577">
        <v>85</v>
      </c>
      <c r="B3194" s="73">
        <v>16</v>
      </c>
      <c r="C3194" s="5" t="s">
        <v>65</v>
      </c>
      <c r="D3194" s="5" t="s">
        <v>204</v>
      </c>
      <c r="E3194" s="70" t="s">
        <v>14</v>
      </c>
      <c r="F3194" s="71">
        <v>4.4000000000000004</v>
      </c>
      <c r="G3194" s="71">
        <v>0.17599999999999999</v>
      </c>
      <c r="H3194" s="71">
        <v>5.7000000000000002E-2</v>
      </c>
      <c r="I3194" s="71">
        <v>0.66033333333333322</v>
      </c>
      <c r="J3194" s="71">
        <v>0</v>
      </c>
      <c r="K3194" s="71">
        <v>1.7830000000000001</v>
      </c>
      <c r="L3194" s="71">
        <v>0.13833333333333334</v>
      </c>
      <c r="M3194" s="72">
        <v>2.8146666666666667</v>
      </c>
      <c r="N3194" s="23">
        <v>0.18515151515151512</v>
      </c>
      <c r="O3194" s="16">
        <v>85.356999999999999</v>
      </c>
      <c r="P3194" s="15">
        <v>90</v>
      </c>
      <c r="Q3194" s="15">
        <f>IFERROR(Table37[[#This Row],[Total]]/Table37[[#This Row],[Mins]]*Table37[[#This Row],[Adj mins]],0)</f>
        <v>2.9677706573567488</v>
      </c>
      <c r="R3194" s="15">
        <v>9</v>
      </c>
      <c r="S3194" s="16">
        <v>90</v>
      </c>
      <c r="T3194" s="17">
        <v>4.0000000000000001E-3</v>
      </c>
      <c r="U3194" s="16">
        <v>20</v>
      </c>
      <c r="V3194" s="71">
        <v>2.2000000000000002</v>
      </c>
      <c r="W3194" s="401" t="str">
        <f>IF(ISNA(MATCH($D3194,'My Squad'!$C$2:$C$16,0)),"","Yes")</f>
        <v/>
      </c>
    </row>
    <row r="3195" spans="1:23" ht="15.75" thickBot="1" x14ac:dyDescent="0.3">
      <c r="A3195" s="577">
        <v>79</v>
      </c>
      <c r="B3195" s="73">
        <v>16</v>
      </c>
      <c r="C3195" s="5" t="s">
        <v>65</v>
      </c>
      <c r="D3195" s="5" t="s">
        <v>196</v>
      </c>
      <c r="E3195" s="70" t="s">
        <v>14</v>
      </c>
      <c r="F3195" s="71">
        <v>4.8</v>
      </c>
      <c r="G3195" s="71">
        <v>0.23400000000000001</v>
      </c>
      <c r="H3195" s="71">
        <v>0.22600000000000001</v>
      </c>
      <c r="I3195" s="71">
        <v>0.65666666666666662</v>
      </c>
      <c r="J3195" s="71">
        <v>0</v>
      </c>
      <c r="K3195" s="71">
        <v>1.5043333333333333</v>
      </c>
      <c r="L3195" s="71">
        <v>0.27366666666666667</v>
      </c>
      <c r="M3195" s="72">
        <v>2.8946666666666667</v>
      </c>
      <c r="N3195" s="23">
        <v>0.18638888888888891</v>
      </c>
      <c r="O3195" s="16">
        <v>84.275999999999996</v>
      </c>
      <c r="P3195" s="15">
        <v>90</v>
      </c>
      <c r="Q3195" s="15">
        <f>IFERROR(Table37[[#This Row],[Total]]/Table37[[#This Row],[Mins]]*Table37[[#This Row],[Adj mins]],0)</f>
        <v>3.0912715363804639</v>
      </c>
      <c r="R3195" s="15">
        <v>6.8</v>
      </c>
      <c r="S3195" s="16">
        <v>88</v>
      </c>
      <c r="T3195" s="17">
        <v>6.0000000000000001E-3</v>
      </c>
      <c r="U3195" s="16">
        <v>17</v>
      </c>
      <c r="V3195" s="71">
        <v>2.4</v>
      </c>
      <c r="W3195" s="401" t="str">
        <f>IF(ISNA(MATCH($D3195,'My Squad'!$C$2:$C$16,0)),"","Yes")</f>
        <v/>
      </c>
    </row>
    <row r="3196" spans="1:23" ht="15.75" thickBot="1" x14ac:dyDescent="0.3">
      <c r="A3196" s="577">
        <v>59</v>
      </c>
      <c r="B3196" s="73">
        <v>16</v>
      </c>
      <c r="C3196" s="5" t="s">
        <v>65</v>
      </c>
      <c r="D3196" s="5" t="s">
        <v>300</v>
      </c>
      <c r="E3196" s="70" t="s">
        <v>14</v>
      </c>
      <c r="F3196" s="71">
        <v>4.3</v>
      </c>
      <c r="G3196" s="71">
        <v>1.7999999999999999E-2</v>
      </c>
      <c r="H3196" s="71">
        <v>3.4000000000000002E-2</v>
      </c>
      <c r="I3196" s="71">
        <v>6.4000000000000001E-2</v>
      </c>
      <c r="J3196" s="71">
        <v>0</v>
      </c>
      <c r="K3196" s="71">
        <v>0.18333333333333332</v>
      </c>
      <c r="L3196" s="71">
        <v>3.1E-2</v>
      </c>
      <c r="M3196" s="72">
        <v>0.33033333333333331</v>
      </c>
      <c r="N3196" s="23">
        <v>-0.38829457364341086</v>
      </c>
      <c r="O3196" s="16">
        <v>9.299666666666667</v>
      </c>
      <c r="P3196" s="15">
        <v>90</v>
      </c>
      <c r="Q3196" s="15">
        <f>IFERROR(Table37[[#This Row],[Total]]/Table37[[#This Row],[Mins]]*Table37[[#This Row],[Adj mins]],0)</f>
        <v>3.1968887773755332</v>
      </c>
      <c r="R3196" s="15">
        <v>0</v>
      </c>
      <c r="S3196" s="16">
        <v>0</v>
      </c>
      <c r="T3196" s="17">
        <v>2E-3</v>
      </c>
      <c r="U3196" s="16">
        <v>0</v>
      </c>
      <c r="V3196" s="71">
        <v>0</v>
      </c>
      <c r="W3196" s="401" t="str">
        <f>IF(ISNA(MATCH($D3196,'My Squad'!$C$2:$C$16,0)),"","Yes")</f>
        <v/>
      </c>
    </row>
    <row r="3197" spans="1:23" ht="15.75" thickBot="1" x14ac:dyDescent="0.3">
      <c r="A3197" s="577">
        <v>70</v>
      </c>
      <c r="B3197" s="73">
        <v>16</v>
      </c>
      <c r="C3197" s="5" t="s">
        <v>65</v>
      </c>
      <c r="D3197" s="5" t="s">
        <v>201</v>
      </c>
      <c r="E3197" s="70" t="s">
        <v>14</v>
      </c>
      <c r="F3197" s="71">
        <v>4.4000000000000004</v>
      </c>
      <c r="G3197" s="71">
        <v>6.6000000000000003E-2</v>
      </c>
      <c r="H3197" s="71">
        <v>0.249</v>
      </c>
      <c r="I3197" s="71">
        <v>0.6143333333333334</v>
      </c>
      <c r="J3197" s="71">
        <v>0</v>
      </c>
      <c r="K3197" s="71">
        <v>1.5656666666666665</v>
      </c>
      <c r="L3197" s="71">
        <v>0.19833333333333333</v>
      </c>
      <c r="M3197" s="72">
        <v>2.6933333333333334</v>
      </c>
      <c r="N3197" s="23">
        <v>0.15757575757575756</v>
      </c>
      <c r="O3197" s="16">
        <v>79.936666666666667</v>
      </c>
      <c r="P3197" s="15">
        <v>90</v>
      </c>
      <c r="Q3197" s="15">
        <f>IFERROR(Table37[[#This Row],[Total]]/Table37[[#This Row],[Mins]]*Table37[[#This Row],[Adj mins]],0)</f>
        <v>3.0324006505149912</v>
      </c>
      <c r="R3197" s="15">
        <v>8.3000000000000007</v>
      </c>
      <c r="S3197" s="16">
        <v>83</v>
      </c>
      <c r="T3197" s="17">
        <v>4.0000000000000001E-3</v>
      </c>
      <c r="U3197" s="16">
        <v>19</v>
      </c>
      <c r="V3197" s="71">
        <v>2.1</v>
      </c>
      <c r="W3197" s="401" t="str">
        <f>IF(ISNA(MATCH($D3197,'My Squad'!$C$2:$C$16,0)),"","Yes")</f>
        <v/>
      </c>
    </row>
    <row r="3198" spans="1:23" ht="15.75" thickBot="1" x14ac:dyDescent="0.3">
      <c r="A3198" s="577">
        <v>68</v>
      </c>
      <c r="B3198" s="73">
        <v>16</v>
      </c>
      <c r="C3198" s="5" t="s">
        <v>65</v>
      </c>
      <c r="D3198" s="5" t="s">
        <v>538</v>
      </c>
      <c r="E3198" s="70" t="s">
        <v>14</v>
      </c>
      <c r="F3198" s="71">
        <v>4</v>
      </c>
      <c r="G3198" s="71">
        <v>4.0000000000000001E-3</v>
      </c>
      <c r="H3198" s="71">
        <v>0</v>
      </c>
      <c r="I3198" s="71">
        <v>-2.3333333333333335E-3</v>
      </c>
      <c r="J3198" s="71">
        <v>0</v>
      </c>
      <c r="K3198" s="71">
        <v>7.6666666666666671E-3</v>
      </c>
      <c r="L3198" s="71">
        <v>0</v>
      </c>
      <c r="M3198" s="72">
        <v>9.3333333333333341E-3</v>
      </c>
      <c r="N3198" s="23">
        <v>-0.49766666666666665</v>
      </c>
      <c r="O3198" s="16">
        <v>0.42766666666666664</v>
      </c>
      <c r="P3198" s="15">
        <v>90</v>
      </c>
      <c r="Q3198" s="15">
        <f>IFERROR(Table37[[#This Row],[Total]]/Table37[[#This Row],[Mins]]*Table37[[#This Row],[Adj mins]],0)</f>
        <v>1.9641465315666411</v>
      </c>
      <c r="R3198" s="15">
        <v>0</v>
      </c>
      <c r="S3198" s="16">
        <v>0</v>
      </c>
      <c r="T3198" s="17">
        <v>4.0000000000000001E-3</v>
      </c>
      <c r="U3198" s="16">
        <v>0</v>
      </c>
      <c r="V3198" s="71">
        <v>0</v>
      </c>
      <c r="W3198" s="401" t="str">
        <f>IF(ISNA(MATCH($D3198,'My Squad'!$C$2:$C$16,0)),"","Yes")</f>
        <v/>
      </c>
    </row>
    <row r="3199" spans="1:23" ht="15.75" thickBot="1" x14ac:dyDescent="0.3">
      <c r="A3199" s="577">
        <v>592</v>
      </c>
      <c r="B3199" s="73">
        <v>16</v>
      </c>
      <c r="C3199" s="5" t="s">
        <v>65</v>
      </c>
      <c r="D3199" s="5" t="s">
        <v>1254</v>
      </c>
      <c r="E3199" s="70" t="s">
        <v>14</v>
      </c>
      <c r="F3199" s="71">
        <v>4.4000000000000004</v>
      </c>
      <c r="G3199" s="71">
        <v>0.108</v>
      </c>
      <c r="H3199" s="71">
        <v>0.11600000000000001</v>
      </c>
      <c r="I3199" s="71">
        <v>0.24633333333333332</v>
      </c>
      <c r="J3199" s="71">
        <v>0</v>
      </c>
      <c r="K3199" s="71">
        <v>0.67600000000000005</v>
      </c>
      <c r="L3199" s="71">
        <v>8.5999999999999993E-2</v>
      </c>
      <c r="M3199" s="72">
        <v>1.2323333333333333</v>
      </c>
      <c r="N3199" s="23">
        <v>-0.17446969696969697</v>
      </c>
      <c r="O3199" s="16">
        <v>34.345666666666666</v>
      </c>
      <c r="P3199" s="15">
        <v>90</v>
      </c>
      <c r="Q3199" s="15">
        <f>IFERROR(Table37[[#This Row],[Total]]/Table37[[#This Row],[Mins]]*Table37[[#This Row],[Adj mins]],0)</f>
        <v>3.229228335452313</v>
      </c>
      <c r="R3199" s="15">
        <v>3.9</v>
      </c>
      <c r="S3199" s="16">
        <v>50</v>
      </c>
      <c r="T3199" s="17">
        <v>2E-3</v>
      </c>
      <c r="U3199" s="16">
        <v>7</v>
      </c>
      <c r="V3199" s="71">
        <v>1</v>
      </c>
      <c r="W3199" s="401" t="str">
        <f>IF(ISNA(MATCH($D3199,'My Squad'!$C$2:$C$16,0)),"","Yes")</f>
        <v/>
      </c>
    </row>
    <row r="3200" spans="1:23" ht="15.75" thickBot="1" x14ac:dyDescent="0.3">
      <c r="A3200" s="577">
        <v>580</v>
      </c>
      <c r="B3200" s="73">
        <v>16</v>
      </c>
      <c r="C3200" s="5" t="s">
        <v>65</v>
      </c>
      <c r="D3200" s="5" t="s">
        <v>1498</v>
      </c>
      <c r="E3200" s="70" t="s">
        <v>14</v>
      </c>
      <c r="F3200" s="71">
        <v>4.3</v>
      </c>
      <c r="G3200" s="71">
        <v>2.8000000000000001E-2</v>
      </c>
      <c r="H3200" s="71">
        <v>2.5999999999999999E-2</v>
      </c>
      <c r="I3200" s="71">
        <v>5.1666666666666666E-2</v>
      </c>
      <c r="J3200" s="71">
        <v>0</v>
      </c>
      <c r="K3200" s="71">
        <v>0.17799999999999999</v>
      </c>
      <c r="L3200" s="71">
        <v>2.5999999999999999E-2</v>
      </c>
      <c r="M3200" s="72">
        <v>0.30966666666666665</v>
      </c>
      <c r="N3200" s="23">
        <v>-0.39310077519379844</v>
      </c>
      <c r="O3200" s="16">
        <v>8.85</v>
      </c>
      <c r="P3200" s="15">
        <v>90</v>
      </c>
      <c r="Q3200" s="15">
        <f>IFERROR(Table37[[#This Row],[Total]]/Table37[[#This Row],[Mins]]*Table37[[#This Row],[Adj mins]],0)</f>
        <v>3.1491525423728812</v>
      </c>
      <c r="R3200" s="15">
        <v>2.2000000000000002</v>
      </c>
      <c r="S3200" s="16">
        <v>65</v>
      </c>
      <c r="T3200" s="17">
        <v>1E-3</v>
      </c>
      <c r="U3200" s="16">
        <v>3</v>
      </c>
      <c r="V3200" s="71">
        <v>1</v>
      </c>
      <c r="W3200" s="401" t="str">
        <f>IF(ISNA(MATCH($D3200,'My Squad'!$C$2:$C$16,0)),"","Yes")</f>
        <v/>
      </c>
    </row>
    <row r="3201" spans="1:23" ht="15.75" thickBot="1" x14ac:dyDescent="0.3">
      <c r="A3201" s="577">
        <v>77</v>
      </c>
      <c r="B3201" s="73">
        <v>16</v>
      </c>
      <c r="C3201" s="5" t="s">
        <v>65</v>
      </c>
      <c r="D3201" s="5" t="s">
        <v>301</v>
      </c>
      <c r="E3201" s="70" t="s">
        <v>13</v>
      </c>
      <c r="F3201" s="71">
        <v>4.8</v>
      </c>
      <c r="G3201" s="71">
        <v>0</v>
      </c>
      <c r="H3201" s="71">
        <v>0</v>
      </c>
      <c r="I3201" s="71">
        <v>0</v>
      </c>
      <c r="J3201" s="71">
        <v>0</v>
      </c>
      <c r="K3201" s="71">
        <v>0</v>
      </c>
      <c r="L3201" s="71">
        <v>0</v>
      </c>
      <c r="M3201" s="72">
        <v>0</v>
      </c>
      <c r="N3201" s="23">
        <v>-0.41666666666666669</v>
      </c>
      <c r="O3201" s="16">
        <v>0</v>
      </c>
      <c r="P3201" s="15">
        <v>90</v>
      </c>
      <c r="Q3201" s="15">
        <f>IFERROR(Table37[[#This Row],[Total]]/Table37[[#This Row],[Mins]]*Table37[[#This Row],[Adj mins]],0)</f>
        <v>0</v>
      </c>
      <c r="R3201" s="15">
        <v>2.9</v>
      </c>
      <c r="S3201" s="16">
        <v>33</v>
      </c>
      <c r="T3201" s="17">
        <v>0</v>
      </c>
      <c r="U3201" s="16">
        <v>11</v>
      </c>
      <c r="V3201" s="71">
        <v>1.4</v>
      </c>
      <c r="W3201" s="401" t="str">
        <f>IF(ISNA(MATCH($D3201,'My Squad'!$C$2:$C$16,0)),"","Yes")</f>
        <v/>
      </c>
    </row>
    <row r="3202" spans="1:23" ht="15.75" thickBot="1" x14ac:dyDescent="0.3">
      <c r="A3202" s="577">
        <v>74</v>
      </c>
      <c r="B3202" s="73">
        <v>16</v>
      </c>
      <c r="C3202" s="5" t="s">
        <v>65</v>
      </c>
      <c r="D3202" s="5" t="s">
        <v>278</v>
      </c>
      <c r="E3202" s="70" t="s">
        <v>13</v>
      </c>
      <c r="F3202" s="71">
        <v>5</v>
      </c>
      <c r="G3202" s="71">
        <v>0.72833333333333339</v>
      </c>
      <c r="H3202" s="71">
        <v>0.247</v>
      </c>
      <c r="I3202" s="71">
        <v>0.10633333333333334</v>
      </c>
      <c r="J3202" s="71">
        <v>0</v>
      </c>
      <c r="K3202" s="71">
        <v>0.70099999999999996</v>
      </c>
      <c r="L3202" s="71">
        <v>0.21633333333333332</v>
      </c>
      <c r="M3202" s="72">
        <v>1.9990000000000001</v>
      </c>
      <c r="N3202" s="23">
        <v>-1.9999999999997797E-4</v>
      </c>
      <c r="O3202" s="16">
        <v>34.073</v>
      </c>
      <c r="P3202" s="15">
        <v>90</v>
      </c>
      <c r="Q3202" s="15">
        <f>IFERROR(Table37[[#This Row],[Total]]/Table37[[#This Row],[Mins]]*Table37[[#This Row],[Adj mins]],0)</f>
        <v>5.2801338303055205</v>
      </c>
      <c r="R3202" s="15">
        <v>4.5999999999999996</v>
      </c>
      <c r="S3202" s="16">
        <v>52</v>
      </c>
      <c r="T3202" s="17">
        <v>0</v>
      </c>
      <c r="U3202" s="16">
        <v>22</v>
      </c>
      <c r="V3202" s="71">
        <v>2.8</v>
      </c>
      <c r="W3202" s="401" t="str">
        <f>IF(ISNA(MATCH($D3202,'My Squad'!$C$2:$C$16,0)),"","Yes")</f>
        <v/>
      </c>
    </row>
    <row r="3203" spans="1:23" ht="15.75" thickBot="1" x14ac:dyDescent="0.3">
      <c r="A3203" s="577">
        <v>62</v>
      </c>
      <c r="B3203" s="73">
        <v>16</v>
      </c>
      <c r="C3203" s="5" t="s">
        <v>65</v>
      </c>
      <c r="D3203" s="5" t="s">
        <v>608</v>
      </c>
      <c r="E3203" s="70" t="s">
        <v>13</v>
      </c>
      <c r="F3203" s="71">
        <v>4.9000000000000004</v>
      </c>
      <c r="G3203" s="71">
        <v>6.6666666666666671E-3</v>
      </c>
      <c r="H3203" s="71">
        <v>3.0000000000000001E-3</v>
      </c>
      <c r="I3203" s="71">
        <v>3.3333333333333332E-4</v>
      </c>
      <c r="J3203" s="71">
        <v>0</v>
      </c>
      <c r="K3203" s="71">
        <v>5.6666666666666671E-3</v>
      </c>
      <c r="L3203" s="71">
        <v>2E-3</v>
      </c>
      <c r="M3203" s="72">
        <v>1.7666666666666667E-2</v>
      </c>
      <c r="N3203" s="23">
        <v>-0.40455782312925165</v>
      </c>
      <c r="O3203" s="16">
        <v>0.3</v>
      </c>
      <c r="P3203" s="15">
        <v>90</v>
      </c>
      <c r="Q3203" s="15">
        <f>IFERROR(Table37[[#This Row],[Total]]/Table37[[#This Row],[Mins]]*Table37[[#This Row],[Adj mins]],0)</f>
        <v>5.3000000000000007</v>
      </c>
      <c r="R3203" s="15">
        <v>0.2</v>
      </c>
      <c r="S3203" s="16">
        <v>10</v>
      </c>
      <c r="T3203" s="17">
        <v>0</v>
      </c>
      <c r="U3203" s="16">
        <v>2</v>
      </c>
      <c r="V3203" s="71">
        <v>1</v>
      </c>
      <c r="W3203" s="401" t="str">
        <f>IF(ISNA(MATCH($D3203,'My Squad'!$C$2:$C$16,0)),"","Yes")</f>
        <v/>
      </c>
    </row>
    <row r="3204" spans="1:23" ht="15.75" thickBot="1" x14ac:dyDescent="0.3">
      <c r="A3204" s="577">
        <v>71</v>
      </c>
      <c r="B3204" s="73">
        <v>16</v>
      </c>
      <c r="C3204" s="5" t="s">
        <v>65</v>
      </c>
      <c r="D3204" s="5" t="s">
        <v>200</v>
      </c>
      <c r="E3204" s="70" t="s">
        <v>13</v>
      </c>
      <c r="F3204" s="71">
        <v>5.3</v>
      </c>
      <c r="G3204" s="71">
        <v>1.2916666666666667</v>
      </c>
      <c r="H3204" s="71">
        <v>0.38</v>
      </c>
      <c r="I3204" s="71">
        <v>0.19933333333333333</v>
      </c>
      <c r="J3204" s="71">
        <v>0</v>
      </c>
      <c r="K3204" s="71">
        <v>1.2080000000000002</v>
      </c>
      <c r="L3204" s="71">
        <v>0.23933333333333334</v>
      </c>
      <c r="M3204" s="72">
        <v>3.3183333333333334</v>
      </c>
      <c r="N3204" s="23">
        <v>0.24874213836477987</v>
      </c>
      <c r="O3204" s="16">
        <v>66.798000000000002</v>
      </c>
      <c r="P3204" s="15">
        <v>90</v>
      </c>
      <c r="Q3204" s="15">
        <f>IFERROR(Table37[[#This Row],[Total]]/Table37[[#This Row],[Mins]]*Table37[[#This Row],[Adj mins]],0)</f>
        <v>4.4709422437797537</v>
      </c>
      <c r="R3204" s="15">
        <v>5.3</v>
      </c>
      <c r="S3204" s="16">
        <v>53</v>
      </c>
      <c r="T3204" s="17">
        <v>3.0000000000000001E-3</v>
      </c>
      <c r="U3204" s="16">
        <v>25</v>
      </c>
      <c r="V3204" s="71">
        <v>2.8</v>
      </c>
      <c r="W3204" s="401" t="str">
        <f>IF(ISNA(MATCH($D3204,'My Squad'!$C$2:$C$16,0)),"","Yes")</f>
        <v/>
      </c>
    </row>
    <row r="3205" spans="1:23" ht="15.75" thickBot="1" x14ac:dyDescent="0.3">
      <c r="A3205" s="577">
        <v>64</v>
      </c>
      <c r="B3205" s="73">
        <v>16</v>
      </c>
      <c r="C3205" s="5" t="s">
        <v>65</v>
      </c>
      <c r="D3205" s="5" t="s">
        <v>181</v>
      </c>
      <c r="E3205" s="70" t="s">
        <v>13</v>
      </c>
      <c r="F3205" s="71">
        <v>5</v>
      </c>
      <c r="G3205" s="71">
        <v>0.12166666666666667</v>
      </c>
      <c r="H3205" s="71">
        <v>0.69799999999999995</v>
      </c>
      <c r="I3205" s="71">
        <v>0.26466666666666666</v>
      </c>
      <c r="J3205" s="71">
        <v>0</v>
      </c>
      <c r="K3205" s="71">
        <v>1.714</v>
      </c>
      <c r="L3205" s="71">
        <v>0.14699999999999999</v>
      </c>
      <c r="M3205" s="72">
        <v>2.9453333333333331</v>
      </c>
      <c r="N3205" s="23">
        <v>0.18906666666666663</v>
      </c>
      <c r="O3205" s="16">
        <v>86.348666666666674</v>
      </c>
      <c r="P3205" s="15">
        <v>90</v>
      </c>
      <c r="Q3205" s="15">
        <f>IFERROR(Table37[[#This Row],[Total]]/Table37[[#This Row],[Mins]]*Table37[[#This Row],[Adj mins]],0)</f>
        <v>3.0698794808644019</v>
      </c>
      <c r="R3205" s="15">
        <v>8.9</v>
      </c>
      <c r="S3205" s="16">
        <v>89</v>
      </c>
      <c r="T3205" s="17">
        <v>2E-3</v>
      </c>
      <c r="U3205" s="16">
        <v>29</v>
      </c>
      <c r="V3205" s="71">
        <v>3.2</v>
      </c>
      <c r="W3205" s="401" t="str">
        <f>IF(ISNA(MATCH($D3205,'My Squad'!$C$2:$C$16,0)),"","Yes")</f>
        <v/>
      </c>
    </row>
    <row r="3206" spans="1:23" ht="15.75" thickBot="1" x14ac:dyDescent="0.3">
      <c r="A3206" s="577">
        <v>80</v>
      </c>
      <c r="B3206" s="73">
        <v>16</v>
      </c>
      <c r="C3206" s="5" t="s">
        <v>65</v>
      </c>
      <c r="D3206" s="5" t="s">
        <v>195</v>
      </c>
      <c r="E3206" s="70" t="s">
        <v>13</v>
      </c>
      <c r="F3206" s="71">
        <v>5</v>
      </c>
      <c r="G3206" s="71">
        <v>0.46666666666666667</v>
      </c>
      <c r="H3206" s="71">
        <v>0.152</v>
      </c>
      <c r="I3206" s="71">
        <v>5.4666666666666669E-2</v>
      </c>
      <c r="J3206" s="71">
        <v>0</v>
      </c>
      <c r="K3206" s="71">
        <v>0.38433333333333336</v>
      </c>
      <c r="L3206" s="71">
        <v>0.16600000000000001</v>
      </c>
      <c r="M3206" s="72">
        <v>1.2236666666666667</v>
      </c>
      <c r="N3206" s="23">
        <v>-0.15526666666666666</v>
      </c>
      <c r="O3206" s="16">
        <v>18.769666666666666</v>
      </c>
      <c r="P3206" s="15">
        <v>90</v>
      </c>
      <c r="Q3206" s="15">
        <f>IFERROR(Table37[[#This Row],[Total]]/Table37[[#This Row],[Mins]]*Table37[[#This Row],[Adj mins]],0)</f>
        <v>5.8674457013976458</v>
      </c>
      <c r="R3206" s="15">
        <v>2.2999999999999998</v>
      </c>
      <c r="S3206" s="16">
        <v>26</v>
      </c>
      <c r="T3206" s="17">
        <v>3.0000000000000001E-3</v>
      </c>
      <c r="U3206" s="16">
        <v>19</v>
      </c>
      <c r="V3206" s="71">
        <v>2.4</v>
      </c>
      <c r="W3206" s="401" t="str">
        <f>IF(ISNA(MATCH($D3206,'My Squad'!$C$2:$C$16,0)),"","Yes")</f>
        <v/>
      </c>
    </row>
    <row r="3207" spans="1:23" ht="15.75" thickBot="1" x14ac:dyDescent="0.3">
      <c r="A3207" s="577">
        <v>83</v>
      </c>
      <c r="B3207" s="73">
        <v>16</v>
      </c>
      <c r="C3207" s="5" t="s">
        <v>65</v>
      </c>
      <c r="D3207" s="5" t="s">
        <v>187</v>
      </c>
      <c r="E3207" s="70" t="s">
        <v>13</v>
      </c>
      <c r="F3207" s="71">
        <v>5.5</v>
      </c>
      <c r="G3207" s="71">
        <v>1.45</v>
      </c>
      <c r="H3207" s="71">
        <v>0.70099999999999996</v>
      </c>
      <c r="I3207" s="71">
        <v>0.25900000000000001</v>
      </c>
      <c r="J3207" s="71">
        <v>0</v>
      </c>
      <c r="K3207" s="71">
        <v>1.7476666666666665</v>
      </c>
      <c r="L3207" s="71">
        <v>0.56499999999999995</v>
      </c>
      <c r="M3207" s="72">
        <v>4.722666666666667</v>
      </c>
      <c r="N3207" s="23">
        <v>0.4950303030303031</v>
      </c>
      <c r="O3207" s="16">
        <v>84.36633333333333</v>
      </c>
      <c r="P3207" s="15">
        <v>90</v>
      </c>
      <c r="Q3207" s="15">
        <f>IFERROR(Table37[[#This Row],[Total]]/Table37[[#This Row],[Mins]]*Table37[[#This Row],[Adj mins]],0)</f>
        <v>5.0380285975053249</v>
      </c>
      <c r="R3207" s="15">
        <v>7.7</v>
      </c>
      <c r="S3207" s="16">
        <v>77</v>
      </c>
      <c r="T3207" s="17">
        <v>4.0000000000000001E-3</v>
      </c>
      <c r="U3207" s="16">
        <v>30</v>
      </c>
      <c r="V3207" s="71">
        <v>3.3</v>
      </c>
      <c r="W3207" s="401" t="str">
        <f>IF(ISNA(MATCH($D3207,'My Squad'!$C$2:$C$16,0)),"","Yes")</f>
        <v/>
      </c>
    </row>
    <row r="3208" spans="1:23" ht="15.75" thickBot="1" x14ac:dyDescent="0.3">
      <c r="A3208" s="577">
        <v>76</v>
      </c>
      <c r="B3208" s="73">
        <v>16</v>
      </c>
      <c r="C3208" s="5" t="s">
        <v>65</v>
      </c>
      <c r="D3208" s="5" t="s">
        <v>210</v>
      </c>
      <c r="E3208" s="70" t="s">
        <v>13</v>
      </c>
      <c r="F3208" s="71">
        <v>4.8</v>
      </c>
      <c r="G3208" s="71">
        <v>5.3333333333333337E-2</v>
      </c>
      <c r="H3208" s="71">
        <v>2.9000000000000001E-2</v>
      </c>
      <c r="I3208" s="71">
        <v>1.2333333333333333E-2</v>
      </c>
      <c r="J3208" s="71">
        <v>0</v>
      </c>
      <c r="K3208" s="71">
        <v>0.10266666666666667</v>
      </c>
      <c r="L3208" s="71">
        <v>2.3666666666666666E-2</v>
      </c>
      <c r="M3208" s="72">
        <v>0.221</v>
      </c>
      <c r="N3208" s="23">
        <v>-0.37062499999999998</v>
      </c>
      <c r="O3208" s="16">
        <v>4.9903333333333331</v>
      </c>
      <c r="P3208" s="15">
        <v>90</v>
      </c>
      <c r="Q3208" s="15">
        <f>IFERROR(Table37[[#This Row],[Total]]/Table37[[#This Row],[Mins]]*Table37[[#This Row],[Adj mins]],0)</f>
        <v>3.9857056976821856</v>
      </c>
      <c r="R3208" s="15">
        <v>0.3</v>
      </c>
      <c r="S3208" s="16">
        <v>12</v>
      </c>
      <c r="T3208" s="17">
        <v>1E-3</v>
      </c>
      <c r="U3208" s="16">
        <v>2</v>
      </c>
      <c r="V3208" s="71">
        <v>1</v>
      </c>
      <c r="W3208" s="401" t="str">
        <f>IF(ISNA(MATCH($D3208,'My Squad'!$C$2:$C$16,0)),"","Yes")</f>
        <v/>
      </c>
    </row>
    <row r="3209" spans="1:23" ht="15.75" thickBot="1" x14ac:dyDescent="0.3">
      <c r="A3209" s="577">
        <v>63</v>
      </c>
      <c r="B3209" s="73">
        <v>16</v>
      </c>
      <c r="C3209" s="5" t="s">
        <v>65</v>
      </c>
      <c r="D3209" s="5" t="s">
        <v>144</v>
      </c>
      <c r="E3209" s="70" t="s">
        <v>13</v>
      </c>
      <c r="F3209" s="71">
        <v>4.9000000000000004</v>
      </c>
      <c r="G3209" s="71">
        <v>0.34833333333333333</v>
      </c>
      <c r="H3209" s="71">
        <v>0.54800000000000004</v>
      </c>
      <c r="I3209" s="71">
        <v>0.24066666666666667</v>
      </c>
      <c r="J3209" s="71">
        <v>0</v>
      </c>
      <c r="K3209" s="71">
        <v>1.587</v>
      </c>
      <c r="L3209" s="71">
        <v>0.22466666666666665</v>
      </c>
      <c r="M3209" s="72">
        <v>2.9486666666666665</v>
      </c>
      <c r="N3209" s="23">
        <v>0.1936054421768707</v>
      </c>
      <c r="O3209" s="16">
        <v>78.390333333333331</v>
      </c>
      <c r="P3209" s="15">
        <v>90</v>
      </c>
      <c r="Q3209" s="15">
        <f>IFERROR(Table37[[#This Row],[Total]]/Table37[[#This Row],[Mins]]*Table37[[#This Row],[Adj mins]],0)</f>
        <v>3.3853663929651185</v>
      </c>
      <c r="R3209" s="15">
        <v>6.3</v>
      </c>
      <c r="S3209" s="16">
        <v>63</v>
      </c>
      <c r="T3209" s="17">
        <v>2E-3</v>
      </c>
      <c r="U3209" s="16">
        <v>20</v>
      </c>
      <c r="V3209" s="71">
        <v>2.2000000000000002</v>
      </c>
      <c r="W3209" s="401" t="str">
        <f>IF(ISNA(MATCH($D3209,'My Squad'!$C$2:$C$16,0)),"","Yes")</f>
        <v/>
      </c>
    </row>
    <row r="3210" spans="1:23" ht="15.75" thickBot="1" x14ac:dyDescent="0.3">
      <c r="A3210" s="577">
        <v>60</v>
      </c>
      <c r="B3210" s="73">
        <v>16</v>
      </c>
      <c r="C3210" s="5" t="s">
        <v>65</v>
      </c>
      <c r="D3210" s="5" t="s">
        <v>302</v>
      </c>
      <c r="E3210" s="70" t="s">
        <v>13</v>
      </c>
      <c r="F3210" s="71">
        <v>4.9000000000000004</v>
      </c>
      <c r="G3210" s="71">
        <v>0</v>
      </c>
      <c r="H3210" s="71">
        <v>1E-3</v>
      </c>
      <c r="I3210" s="71">
        <v>2E-3</v>
      </c>
      <c r="J3210" s="71">
        <v>0</v>
      </c>
      <c r="K3210" s="71">
        <v>1.0999999999999999E-2</v>
      </c>
      <c r="L3210" s="71">
        <v>3.3333333333333332E-4</v>
      </c>
      <c r="M3210" s="72">
        <v>1.4333333333333333E-2</v>
      </c>
      <c r="N3210" s="23">
        <v>-0.40523809523809523</v>
      </c>
      <c r="O3210" s="16">
        <v>0.58333333333333337</v>
      </c>
      <c r="P3210" s="15">
        <v>90</v>
      </c>
      <c r="Q3210" s="15">
        <f>IFERROR(Table37[[#This Row],[Total]]/Table37[[#This Row],[Mins]]*Table37[[#This Row],[Adj mins]],0)</f>
        <v>2.2114285714285713</v>
      </c>
      <c r="R3210" s="15">
        <v>0.1</v>
      </c>
      <c r="S3210" s="16">
        <v>10</v>
      </c>
      <c r="T3210" s="17">
        <v>0</v>
      </c>
      <c r="U3210" s="16">
        <v>1</v>
      </c>
      <c r="V3210" s="71">
        <v>1</v>
      </c>
      <c r="W3210" s="401" t="str">
        <f>IF(ISNA(MATCH($D3210,'My Squad'!$C$2:$C$16,0)),"","Yes")</f>
        <v/>
      </c>
    </row>
    <row r="3211" spans="1:23" ht="15.75" thickBot="1" x14ac:dyDescent="0.3">
      <c r="A3211" s="577">
        <v>78</v>
      </c>
      <c r="B3211" s="73">
        <v>16</v>
      </c>
      <c r="C3211" s="5" t="s">
        <v>65</v>
      </c>
      <c r="D3211" s="5" t="s">
        <v>166</v>
      </c>
      <c r="E3211" s="70" t="s">
        <v>13</v>
      </c>
      <c r="F3211" s="71">
        <v>5.6</v>
      </c>
      <c r="G3211" s="71">
        <v>1.655</v>
      </c>
      <c r="H3211" s="71">
        <v>0.58599999999999997</v>
      </c>
      <c r="I3211" s="71">
        <v>0.26566666666666666</v>
      </c>
      <c r="J3211" s="71">
        <v>0</v>
      </c>
      <c r="K3211" s="71">
        <v>1.6376666666666668</v>
      </c>
      <c r="L3211" s="71">
        <v>0.40799999999999997</v>
      </c>
      <c r="M3211" s="72">
        <v>4.5523333333333333</v>
      </c>
      <c r="N3211" s="23">
        <v>0.45577380952380958</v>
      </c>
      <c r="O3211" s="16">
        <v>85.795333333333332</v>
      </c>
      <c r="P3211" s="15">
        <v>90</v>
      </c>
      <c r="Q3211" s="15">
        <f>IFERROR(Table37[[#This Row],[Total]]/Table37[[#This Row],[Mins]]*Table37[[#This Row],[Adj mins]],0)</f>
        <v>4.7754345613203517</v>
      </c>
      <c r="R3211" s="15">
        <v>8.6999999999999993</v>
      </c>
      <c r="S3211" s="16">
        <v>87</v>
      </c>
      <c r="T3211" s="17">
        <v>0.08</v>
      </c>
      <c r="U3211" s="16">
        <v>34</v>
      </c>
      <c r="V3211" s="71">
        <v>3.8</v>
      </c>
      <c r="W3211" s="401" t="str">
        <f>IF(ISNA(MATCH($D3211,'My Squad'!$C$2:$C$16,0)),"","Yes")</f>
        <v>Yes</v>
      </c>
    </row>
    <row r="3212" spans="1:23" ht="15.75" thickBot="1" x14ac:dyDescent="0.3">
      <c r="A3212" s="577">
        <v>617</v>
      </c>
      <c r="B3212" s="73">
        <v>16</v>
      </c>
      <c r="C3212" s="5" t="s">
        <v>65</v>
      </c>
      <c r="D3212" s="5" t="s">
        <v>1346</v>
      </c>
      <c r="E3212" s="70" t="s">
        <v>15</v>
      </c>
      <c r="F3212" s="71">
        <v>5.9</v>
      </c>
      <c r="G3212" s="71">
        <v>1.2973333333333332</v>
      </c>
      <c r="H3212" s="71">
        <v>0.35499999999999998</v>
      </c>
      <c r="I3212" s="71">
        <v>0</v>
      </c>
      <c r="J3212" s="71">
        <v>0</v>
      </c>
      <c r="K3212" s="71">
        <v>1.6013333333333335</v>
      </c>
      <c r="L3212" s="71">
        <v>0.53800000000000003</v>
      </c>
      <c r="M3212" s="72">
        <v>3.7916666666666665</v>
      </c>
      <c r="N3212" s="23">
        <v>0.30367231638418074</v>
      </c>
      <c r="O3212" s="16">
        <v>72.81</v>
      </c>
      <c r="P3212" s="15">
        <v>90</v>
      </c>
      <c r="Q3212" s="15">
        <f>IFERROR(Table37[[#This Row],[Total]]/Table37[[#This Row],[Mins]]*Table37[[#This Row],[Adj mins]],0)</f>
        <v>4.6868562010712811</v>
      </c>
      <c r="R3212" s="15">
        <v>6</v>
      </c>
      <c r="S3212" s="16">
        <v>68</v>
      </c>
      <c r="T3212" s="17">
        <v>6.0000000000000001E-3</v>
      </c>
      <c r="U3212" s="16">
        <v>30</v>
      </c>
      <c r="V3212" s="71">
        <v>3.8</v>
      </c>
      <c r="W3212" s="401" t="str">
        <f>IF(ISNA(MATCH($D3212,'My Squad'!$C$2:$C$16,0)),"","Yes")</f>
        <v/>
      </c>
    </row>
    <row r="3213" spans="1:23" ht="15.75" thickBot="1" x14ac:dyDescent="0.3">
      <c r="A3213" s="577">
        <v>65</v>
      </c>
      <c r="B3213" s="73">
        <v>16</v>
      </c>
      <c r="C3213" s="5" t="s">
        <v>65</v>
      </c>
      <c r="D3213" s="5" t="s">
        <v>609</v>
      </c>
      <c r="E3213" s="70" t="s">
        <v>15</v>
      </c>
      <c r="F3213" s="71">
        <v>5.4</v>
      </c>
      <c r="G3213" s="71">
        <v>0.12533333333333332</v>
      </c>
      <c r="H3213" s="71">
        <v>0.03</v>
      </c>
      <c r="I3213" s="71">
        <v>0</v>
      </c>
      <c r="J3213" s="71">
        <v>0</v>
      </c>
      <c r="K3213" s="71">
        <v>7.8333333333333338E-2</v>
      </c>
      <c r="L3213" s="71">
        <v>4.8666666666666664E-2</v>
      </c>
      <c r="M3213" s="72">
        <v>0.28233333333333333</v>
      </c>
      <c r="N3213" s="23">
        <v>-0.31808641975308638</v>
      </c>
      <c r="O3213" s="16">
        <v>4.4073333333333338</v>
      </c>
      <c r="P3213" s="15">
        <v>90</v>
      </c>
      <c r="Q3213" s="15">
        <f>IFERROR(Table37[[#This Row],[Total]]/Table37[[#This Row],[Mins]]*Table37[[#This Row],[Adj mins]],0)</f>
        <v>5.7653910149750418</v>
      </c>
      <c r="R3213" s="15">
        <v>1.4</v>
      </c>
      <c r="S3213" s="16">
        <v>21</v>
      </c>
      <c r="T3213" s="17">
        <v>0</v>
      </c>
      <c r="U3213" s="16">
        <v>6</v>
      </c>
      <c r="V3213" s="71">
        <v>1</v>
      </c>
      <c r="W3213" s="401" t="str">
        <f>IF(ISNA(MATCH($D3213,'My Squad'!$C$2:$C$16,0)),"","Yes")</f>
        <v/>
      </c>
    </row>
    <row r="3214" spans="1:23" ht="15.75" thickBot="1" x14ac:dyDescent="0.3">
      <c r="A3214" s="577">
        <v>69</v>
      </c>
      <c r="B3214" s="73">
        <v>16</v>
      </c>
      <c r="C3214" s="5" t="s">
        <v>65</v>
      </c>
      <c r="D3214" s="5" t="s">
        <v>610</v>
      </c>
      <c r="E3214" s="70" t="s">
        <v>15</v>
      </c>
      <c r="F3214" s="71">
        <v>4.5</v>
      </c>
      <c r="G3214" s="71">
        <v>0</v>
      </c>
      <c r="H3214" s="71">
        <v>0</v>
      </c>
      <c r="I3214" s="71">
        <v>0</v>
      </c>
      <c r="J3214" s="71">
        <v>0</v>
      </c>
      <c r="K3214" s="71">
        <v>0</v>
      </c>
      <c r="L3214" s="71">
        <v>0</v>
      </c>
      <c r="M3214" s="72">
        <v>0</v>
      </c>
      <c r="N3214" s="23">
        <v>-0.44444444444444442</v>
      </c>
      <c r="O3214" s="16">
        <v>0</v>
      </c>
      <c r="P3214" s="15">
        <v>90</v>
      </c>
      <c r="Q3214" s="15">
        <f>IFERROR(Table37[[#This Row],[Total]]/Table37[[#This Row],[Mins]]*Table37[[#This Row],[Adj mins]],0)</f>
        <v>0</v>
      </c>
      <c r="R3214" s="15">
        <v>0.3</v>
      </c>
      <c r="S3214" s="16">
        <v>14</v>
      </c>
      <c r="T3214" s="17">
        <v>1.7000000000000001E-2</v>
      </c>
      <c r="U3214" s="16">
        <v>2</v>
      </c>
      <c r="V3214" s="71">
        <v>1</v>
      </c>
      <c r="W3214" s="401" t="str">
        <f>IF(ISNA(MATCH($D3214,'My Squad'!$C$2:$C$16,0)),"","Yes")</f>
        <v/>
      </c>
    </row>
    <row r="3215" spans="1:23" ht="15.75" thickBot="1" x14ac:dyDescent="0.3">
      <c r="A3215" s="577">
        <v>91</v>
      </c>
      <c r="B3215" s="73">
        <v>16</v>
      </c>
      <c r="C3215" s="5" t="s">
        <v>46</v>
      </c>
      <c r="D3215" s="5" t="s">
        <v>90</v>
      </c>
      <c r="E3215" s="70" t="s">
        <v>16</v>
      </c>
      <c r="F3215" s="71">
        <v>4.5</v>
      </c>
      <c r="G3215" s="71">
        <v>0</v>
      </c>
      <c r="H3215" s="71">
        <v>1.4999999999999999E-2</v>
      </c>
      <c r="I3215" s="71">
        <v>-0.27833333333333332</v>
      </c>
      <c r="J3215" s="71">
        <v>1.4973333333333334</v>
      </c>
      <c r="K3215" s="71">
        <v>1.9376666666666666</v>
      </c>
      <c r="L3215" s="71">
        <v>0.34033333333333332</v>
      </c>
      <c r="M3215" s="72">
        <v>3.512</v>
      </c>
      <c r="N3215" s="23">
        <v>0.33600000000000002</v>
      </c>
      <c r="O3215" s="16">
        <v>86.213999999999999</v>
      </c>
      <c r="P3215" s="15">
        <v>90</v>
      </c>
      <c r="Q3215" s="15">
        <f>IFERROR(Table37[[#This Row],[Total]]/Table37[[#This Row],[Mins]]*Table37[[#This Row],[Adj mins]],0)</f>
        <v>3.6662259029855941</v>
      </c>
      <c r="R3215" s="15">
        <v>9</v>
      </c>
      <c r="S3215" s="16">
        <v>90</v>
      </c>
      <c r="T3215" s="17">
        <v>0.126</v>
      </c>
      <c r="U3215" s="16">
        <v>24</v>
      </c>
      <c r="V3215" s="71">
        <v>2.7</v>
      </c>
      <c r="W3215" s="401" t="str">
        <f>IF(ISNA(MATCH($D3215,'My Squad'!$C$2:$C$16,0)),"","Yes")</f>
        <v>Yes</v>
      </c>
    </row>
    <row r="3216" spans="1:23" ht="15.75" thickBot="1" x14ac:dyDescent="0.3">
      <c r="A3216" s="577">
        <v>109</v>
      </c>
      <c r="B3216" s="73">
        <v>16</v>
      </c>
      <c r="C3216" s="5" t="s">
        <v>46</v>
      </c>
      <c r="D3216" s="5" t="s">
        <v>611</v>
      </c>
      <c r="E3216" s="70" t="s">
        <v>16</v>
      </c>
      <c r="F3216" s="71">
        <v>4</v>
      </c>
      <c r="G3216" s="71">
        <v>0</v>
      </c>
      <c r="H3216" s="71">
        <v>0</v>
      </c>
      <c r="I3216" s="71">
        <v>-1.9333333333333334E-2</v>
      </c>
      <c r="J3216" s="71">
        <v>6.433333333333334E-2</v>
      </c>
      <c r="K3216" s="71">
        <v>7.9000000000000001E-2</v>
      </c>
      <c r="L3216" s="71">
        <v>5.3333333333333332E-3</v>
      </c>
      <c r="M3216" s="72">
        <v>0.12933333333333333</v>
      </c>
      <c r="N3216" s="23">
        <v>-0.46766666666666667</v>
      </c>
      <c r="O3216" s="16">
        <v>3.7050000000000001</v>
      </c>
      <c r="P3216" s="15">
        <v>90</v>
      </c>
      <c r="Q3216" s="15">
        <f>IFERROR(Table37[[#This Row],[Total]]/Table37[[#This Row],[Mins]]*Table37[[#This Row],[Adj mins]],0)</f>
        <v>3.1417004048582995</v>
      </c>
      <c r="R3216" s="15">
        <v>0</v>
      </c>
      <c r="S3216" s="16">
        <v>0</v>
      </c>
      <c r="T3216" s="17">
        <v>3.3000000000000002E-2</v>
      </c>
      <c r="U3216" s="16">
        <v>0</v>
      </c>
      <c r="V3216" s="71">
        <v>0</v>
      </c>
      <c r="W3216" s="401" t="str">
        <f>IF(ISNA(MATCH($D3216,'My Squad'!$C$2:$C$16,0)),"","Yes")</f>
        <v/>
      </c>
    </row>
    <row r="3217" spans="1:23" ht="15.75" thickBot="1" x14ac:dyDescent="0.3">
      <c r="A3217" s="577">
        <v>93</v>
      </c>
      <c r="B3217" s="73">
        <v>16</v>
      </c>
      <c r="C3217" s="5" t="s">
        <v>46</v>
      </c>
      <c r="D3217" s="5" t="s">
        <v>303</v>
      </c>
      <c r="E3217" s="70" t="s">
        <v>14</v>
      </c>
      <c r="F3217" s="71">
        <v>4.4000000000000004</v>
      </c>
      <c r="G3217" s="71">
        <v>0</v>
      </c>
      <c r="H3217" s="71">
        <v>0</v>
      </c>
      <c r="I3217" s="71">
        <v>0</v>
      </c>
      <c r="J3217" s="71">
        <v>0</v>
      </c>
      <c r="K3217" s="71">
        <v>0</v>
      </c>
      <c r="L3217" s="71">
        <v>0</v>
      </c>
      <c r="M3217" s="72">
        <v>0</v>
      </c>
      <c r="N3217" s="23">
        <v>-0.45454545454545453</v>
      </c>
      <c r="O3217" s="16">
        <v>0</v>
      </c>
      <c r="P3217" s="15">
        <v>90</v>
      </c>
      <c r="Q3217" s="15">
        <f>IFERROR(Table37[[#This Row],[Total]]/Table37[[#This Row],[Mins]]*Table37[[#This Row],[Adj mins]],0)</f>
        <v>0</v>
      </c>
      <c r="R3217" s="15">
        <v>0</v>
      </c>
      <c r="S3217" s="16" t="s">
        <v>374</v>
      </c>
      <c r="T3217" s="17">
        <v>0</v>
      </c>
      <c r="U3217" s="16">
        <v>0</v>
      </c>
      <c r="V3217" s="71">
        <v>0</v>
      </c>
      <c r="W3217" s="401" t="str">
        <f>IF(ISNA(MATCH($D3217,'My Squad'!$C$2:$C$16,0)),"","Yes")</f>
        <v/>
      </c>
    </row>
    <row r="3218" spans="1:23" ht="15.75" thickBot="1" x14ac:dyDescent="0.3">
      <c r="A3218" s="577">
        <v>100</v>
      </c>
      <c r="B3218" s="73">
        <v>16</v>
      </c>
      <c r="C3218" s="5" t="s">
        <v>46</v>
      </c>
      <c r="D3218" s="5" t="s">
        <v>53</v>
      </c>
      <c r="E3218" s="70" t="s">
        <v>14</v>
      </c>
      <c r="F3218" s="71">
        <v>4.3</v>
      </c>
      <c r="G3218" s="71">
        <v>1.2E-2</v>
      </c>
      <c r="H3218" s="71">
        <v>3.0000000000000001E-3</v>
      </c>
      <c r="I3218" s="71">
        <v>-1.3333333333333334E-2</v>
      </c>
      <c r="J3218" s="71">
        <v>0</v>
      </c>
      <c r="K3218" s="71">
        <v>7.0333333333333331E-2</v>
      </c>
      <c r="L3218" s="71">
        <v>1.3333333333333333E-3</v>
      </c>
      <c r="M3218" s="72">
        <v>7.3333333333333334E-2</v>
      </c>
      <c r="N3218" s="23">
        <v>-0.44806201550387603</v>
      </c>
      <c r="O3218" s="16">
        <v>3.2836666666666665</v>
      </c>
      <c r="P3218" s="15">
        <v>90</v>
      </c>
      <c r="Q3218" s="15">
        <f>IFERROR(Table37[[#This Row],[Total]]/Table37[[#This Row],[Mins]]*Table37[[#This Row],[Adj mins]],0)</f>
        <v>2.0099482286062331</v>
      </c>
      <c r="R3218" s="15">
        <v>0</v>
      </c>
      <c r="S3218" s="16">
        <v>1</v>
      </c>
      <c r="T3218" s="17">
        <v>5.0000000000000001E-3</v>
      </c>
      <c r="U3218" s="16">
        <v>1</v>
      </c>
      <c r="V3218" s="71">
        <v>1</v>
      </c>
      <c r="W3218" s="401" t="str">
        <f>IF(ISNA(MATCH($D3218,'My Squad'!$C$2:$C$16,0)),"","Yes")</f>
        <v/>
      </c>
    </row>
    <row r="3219" spans="1:23" ht="15.75" thickBot="1" x14ac:dyDescent="0.3">
      <c r="A3219" s="577">
        <v>338</v>
      </c>
      <c r="B3219" s="73">
        <v>16</v>
      </c>
      <c r="C3219" s="5" t="s">
        <v>46</v>
      </c>
      <c r="D3219" s="5" t="s">
        <v>1489</v>
      </c>
      <c r="E3219" s="70" t="s">
        <v>14</v>
      </c>
      <c r="F3219" s="71">
        <v>4</v>
      </c>
      <c r="G3219" s="71">
        <v>0.23</v>
      </c>
      <c r="H3219" s="71">
        <v>0.115</v>
      </c>
      <c r="I3219" s="71">
        <v>-0.25699999999999995</v>
      </c>
      <c r="J3219" s="71">
        <v>0</v>
      </c>
      <c r="K3219" s="71">
        <v>1.7613333333333332</v>
      </c>
      <c r="L3219" s="71">
        <v>8.433333333333333E-2</v>
      </c>
      <c r="M3219" s="72">
        <v>1.9336666666666666</v>
      </c>
      <c r="N3219" s="23">
        <v>-1.6583333333333339E-2</v>
      </c>
      <c r="O3219" s="16">
        <v>80.489999999999995</v>
      </c>
      <c r="P3219" s="15">
        <v>90</v>
      </c>
      <c r="Q3219" s="15">
        <f>IFERROR(Table37[[#This Row],[Total]]/Table37[[#This Row],[Mins]]*Table37[[#This Row],[Adj mins]],0)</f>
        <v>2.1621319418561313</v>
      </c>
      <c r="R3219" s="15">
        <v>6.1</v>
      </c>
      <c r="S3219" s="16">
        <v>79</v>
      </c>
      <c r="T3219" s="17">
        <v>0.03</v>
      </c>
      <c r="U3219" s="16">
        <v>8</v>
      </c>
      <c r="V3219" s="71">
        <v>1.1000000000000001</v>
      </c>
      <c r="W3219" s="401" t="str">
        <f>IF(ISNA(MATCH($D3219,'My Squad'!$C$2:$C$16,0)),"","Yes")</f>
        <v>Yes</v>
      </c>
    </row>
    <row r="3220" spans="1:23" ht="15.75" thickBot="1" x14ac:dyDescent="0.3">
      <c r="A3220" s="577">
        <v>104</v>
      </c>
      <c r="B3220" s="73">
        <v>16</v>
      </c>
      <c r="C3220" s="5" t="s">
        <v>46</v>
      </c>
      <c r="D3220" s="5" t="s">
        <v>47</v>
      </c>
      <c r="E3220" s="70" t="s">
        <v>14</v>
      </c>
      <c r="F3220" s="71">
        <v>4.5</v>
      </c>
      <c r="G3220" s="71">
        <v>0.25800000000000001</v>
      </c>
      <c r="H3220" s="71">
        <v>0.11799999999999999</v>
      </c>
      <c r="I3220" s="71">
        <v>-0.27599999999999997</v>
      </c>
      <c r="J3220" s="71">
        <v>0</v>
      </c>
      <c r="K3220" s="71">
        <v>1.8280000000000001</v>
      </c>
      <c r="L3220" s="71">
        <v>0.158</v>
      </c>
      <c r="M3220" s="72">
        <v>2.0859999999999999</v>
      </c>
      <c r="N3220" s="23">
        <v>1.9111111111111079E-2</v>
      </c>
      <c r="O3220" s="16">
        <v>84.795666666666662</v>
      </c>
      <c r="P3220" s="15">
        <v>90</v>
      </c>
      <c r="Q3220" s="15">
        <f>IFERROR(Table37[[#This Row],[Total]]/Table37[[#This Row],[Mins]]*Table37[[#This Row],[Adj mins]],0)</f>
        <v>2.2140282325747775</v>
      </c>
      <c r="R3220" s="15">
        <v>9</v>
      </c>
      <c r="S3220" s="16">
        <v>90</v>
      </c>
      <c r="T3220" s="17">
        <v>1.2E-2</v>
      </c>
      <c r="U3220" s="16">
        <v>21</v>
      </c>
      <c r="V3220" s="71">
        <v>2.2999999999999998</v>
      </c>
      <c r="W3220" s="401" t="str">
        <f>IF(ISNA(MATCH($D3220,'My Squad'!$C$2:$C$16,0)),"","Yes")</f>
        <v/>
      </c>
    </row>
    <row r="3221" spans="1:23" ht="15.75" thickBot="1" x14ac:dyDescent="0.3">
      <c r="A3221" s="577">
        <v>96</v>
      </c>
      <c r="B3221" s="73">
        <v>16</v>
      </c>
      <c r="C3221" s="5" t="s">
        <v>46</v>
      </c>
      <c r="D3221" s="5" t="s">
        <v>304</v>
      </c>
      <c r="E3221" s="70" t="s">
        <v>14</v>
      </c>
      <c r="F3221" s="71">
        <v>3.9</v>
      </c>
      <c r="G3221" s="71">
        <v>4.0000000000000001E-3</v>
      </c>
      <c r="H3221" s="71">
        <v>1E-3</v>
      </c>
      <c r="I3221" s="71">
        <v>-2.3333333333333335E-3</v>
      </c>
      <c r="J3221" s="71">
        <v>0</v>
      </c>
      <c r="K3221" s="71">
        <v>7.6666666666666671E-3</v>
      </c>
      <c r="L3221" s="71">
        <v>3.3333333333333332E-4</v>
      </c>
      <c r="M3221" s="72">
        <v>1.0666666666666666E-2</v>
      </c>
      <c r="N3221" s="23">
        <v>-0.51008547008547012</v>
      </c>
      <c r="O3221" s="16">
        <v>0.36</v>
      </c>
      <c r="P3221" s="15">
        <v>90</v>
      </c>
      <c r="Q3221" s="15">
        <f>IFERROR(Table37[[#This Row],[Total]]/Table37[[#This Row],[Mins]]*Table37[[#This Row],[Adj mins]],0)</f>
        <v>2.666666666666667</v>
      </c>
      <c r="R3221" s="15">
        <v>0</v>
      </c>
      <c r="S3221" s="16">
        <v>0</v>
      </c>
      <c r="T3221" s="17">
        <v>3.0000000000000001E-3</v>
      </c>
      <c r="U3221" s="16">
        <v>0</v>
      </c>
      <c r="V3221" s="71">
        <v>0</v>
      </c>
      <c r="W3221" s="401" t="str">
        <f>IF(ISNA(MATCH($D3221,'My Squad'!$C$2:$C$16,0)),"","Yes")</f>
        <v/>
      </c>
    </row>
    <row r="3222" spans="1:23" ht="15.75" thickBot="1" x14ac:dyDescent="0.3">
      <c r="A3222" s="577">
        <v>86</v>
      </c>
      <c r="B3222" s="73">
        <v>16</v>
      </c>
      <c r="C3222" s="5" t="s">
        <v>46</v>
      </c>
      <c r="D3222" s="5" t="s">
        <v>305</v>
      </c>
      <c r="E3222" s="70" t="s">
        <v>14</v>
      </c>
      <c r="F3222" s="71">
        <v>4.5</v>
      </c>
      <c r="G3222" s="71">
        <v>1.6E-2</v>
      </c>
      <c r="H3222" s="71">
        <v>0.01</v>
      </c>
      <c r="I3222" s="71">
        <v>-3.9E-2</v>
      </c>
      <c r="J3222" s="71">
        <v>0</v>
      </c>
      <c r="K3222" s="71">
        <v>0.19233333333333333</v>
      </c>
      <c r="L3222" s="71">
        <v>3.6666666666666666E-3</v>
      </c>
      <c r="M3222" s="72">
        <v>0.183</v>
      </c>
      <c r="N3222" s="23">
        <v>-0.40377777777777779</v>
      </c>
      <c r="O3222" s="16">
        <v>10.318333333333333</v>
      </c>
      <c r="P3222" s="15">
        <v>90</v>
      </c>
      <c r="Q3222" s="15">
        <f>IFERROR(Table37[[#This Row],[Total]]/Table37[[#This Row],[Mins]]*Table37[[#This Row],[Adj mins]],0)</f>
        <v>1.5961880148602809</v>
      </c>
      <c r="R3222" s="15">
        <v>7.1</v>
      </c>
      <c r="S3222" s="16">
        <v>80</v>
      </c>
      <c r="T3222" s="17">
        <v>4.0000000000000001E-3</v>
      </c>
      <c r="U3222" s="16">
        <v>7</v>
      </c>
      <c r="V3222" s="71">
        <v>0.9</v>
      </c>
      <c r="W3222" s="401" t="str">
        <f>IF(ISNA(MATCH($D3222,'My Squad'!$C$2:$C$16,0)),"","Yes")</f>
        <v/>
      </c>
    </row>
    <row r="3223" spans="1:23" ht="15.75" thickBot="1" x14ac:dyDescent="0.3">
      <c r="A3223" s="577">
        <v>105</v>
      </c>
      <c r="B3223" s="73">
        <v>16</v>
      </c>
      <c r="C3223" s="5" t="s">
        <v>46</v>
      </c>
      <c r="D3223" s="5" t="s">
        <v>97</v>
      </c>
      <c r="E3223" s="70" t="s">
        <v>14</v>
      </c>
      <c r="F3223" s="71">
        <v>4.4000000000000004</v>
      </c>
      <c r="G3223" s="71">
        <v>1.7999999999999999E-2</v>
      </c>
      <c r="H3223" s="71">
        <v>4.2999999999999997E-2</v>
      </c>
      <c r="I3223" s="71">
        <v>-1.6E-2</v>
      </c>
      <c r="J3223" s="71">
        <v>0</v>
      </c>
      <c r="K3223" s="71">
        <v>0.27533333333333332</v>
      </c>
      <c r="L3223" s="71">
        <v>5.6666666666666671E-3</v>
      </c>
      <c r="M3223" s="72">
        <v>0.32600000000000001</v>
      </c>
      <c r="N3223" s="23">
        <v>-0.38045454545454543</v>
      </c>
      <c r="O3223" s="16">
        <v>12.72</v>
      </c>
      <c r="P3223" s="15">
        <v>90</v>
      </c>
      <c r="Q3223" s="15">
        <f>IFERROR(Table37[[#This Row],[Total]]/Table37[[#This Row],[Mins]]*Table37[[#This Row],[Adj mins]],0)</f>
        <v>2.3066037735849059</v>
      </c>
      <c r="R3223" s="15">
        <v>4</v>
      </c>
      <c r="S3223" s="16">
        <v>45</v>
      </c>
      <c r="T3223" s="17">
        <v>1E-3</v>
      </c>
      <c r="U3223" s="16">
        <v>12</v>
      </c>
      <c r="V3223" s="71">
        <v>1.5</v>
      </c>
      <c r="W3223" s="401" t="str">
        <f>IF(ISNA(MATCH($D3223,'My Squad'!$C$2:$C$16,0)),"","Yes")</f>
        <v/>
      </c>
    </row>
    <row r="3224" spans="1:23" ht="15.75" thickBot="1" x14ac:dyDescent="0.3">
      <c r="A3224" s="577">
        <v>88</v>
      </c>
      <c r="B3224" s="73">
        <v>16</v>
      </c>
      <c r="C3224" s="5" t="s">
        <v>46</v>
      </c>
      <c r="D3224" s="5" t="s">
        <v>306</v>
      </c>
      <c r="E3224" s="70" t="s">
        <v>14</v>
      </c>
      <c r="F3224" s="71">
        <v>4.5</v>
      </c>
      <c r="G3224" s="71">
        <v>0.42399999999999999</v>
      </c>
      <c r="H3224" s="71">
        <v>0.10199999999999999</v>
      </c>
      <c r="I3224" s="71">
        <v>-0.28833333333333339</v>
      </c>
      <c r="J3224" s="71">
        <v>0</v>
      </c>
      <c r="K3224" s="71">
        <v>1.7563333333333333</v>
      </c>
      <c r="L3224" s="71">
        <v>0.11533333333333333</v>
      </c>
      <c r="M3224" s="72">
        <v>2.1093333333333333</v>
      </c>
      <c r="N3224" s="23">
        <v>2.4296296296296285E-2</v>
      </c>
      <c r="O3224" s="16">
        <v>85.040999999999997</v>
      </c>
      <c r="P3224" s="15">
        <v>90</v>
      </c>
      <c r="Q3224" s="15">
        <f>IFERROR(Table37[[#This Row],[Total]]/Table37[[#This Row],[Mins]]*Table37[[#This Row],[Adj mins]],0)</f>
        <v>2.2323349913571104</v>
      </c>
      <c r="R3224" s="15">
        <v>9</v>
      </c>
      <c r="S3224" s="16">
        <v>90</v>
      </c>
      <c r="T3224" s="17">
        <v>2.4E-2</v>
      </c>
      <c r="U3224" s="16">
        <v>27</v>
      </c>
      <c r="V3224" s="71">
        <v>3</v>
      </c>
      <c r="W3224" s="401" t="str">
        <f>IF(ISNA(MATCH($D3224,'My Squad'!$C$2:$C$16,0)),"","Yes")</f>
        <v/>
      </c>
    </row>
    <row r="3225" spans="1:23" ht="15.75" thickBot="1" x14ac:dyDescent="0.3">
      <c r="A3225" s="577">
        <v>92</v>
      </c>
      <c r="B3225" s="73">
        <v>16</v>
      </c>
      <c r="C3225" s="5" t="s">
        <v>46</v>
      </c>
      <c r="D3225" s="5" t="s">
        <v>307</v>
      </c>
      <c r="E3225" s="70" t="s">
        <v>14</v>
      </c>
      <c r="F3225" s="71">
        <v>4.3</v>
      </c>
      <c r="G3225" s="71">
        <v>2E-3</v>
      </c>
      <c r="H3225" s="71">
        <v>4.0000000000000001E-3</v>
      </c>
      <c r="I3225" s="71">
        <v>-3.333333333333334E-3</v>
      </c>
      <c r="J3225" s="71">
        <v>0</v>
      </c>
      <c r="K3225" s="71">
        <v>3.1666666666666669E-2</v>
      </c>
      <c r="L3225" s="71">
        <v>3.6666666666666666E-3</v>
      </c>
      <c r="M3225" s="72">
        <v>3.7999999999999999E-2</v>
      </c>
      <c r="N3225" s="23">
        <v>-0.45627906976744187</v>
      </c>
      <c r="O3225" s="16">
        <v>1.53</v>
      </c>
      <c r="P3225" s="15">
        <v>90</v>
      </c>
      <c r="Q3225" s="15">
        <f>IFERROR(Table37[[#This Row],[Total]]/Table37[[#This Row],[Mins]]*Table37[[#This Row],[Adj mins]],0)</f>
        <v>2.2352941176470589</v>
      </c>
      <c r="R3225" s="15">
        <v>0</v>
      </c>
      <c r="S3225" s="16" t="s">
        <v>374</v>
      </c>
      <c r="T3225" s="17">
        <v>0</v>
      </c>
      <c r="U3225" s="16">
        <v>0</v>
      </c>
      <c r="V3225" s="71">
        <v>0</v>
      </c>
      <c r="W3225" s="401" t="str">
        <f>IF(ISNA(MATCH($D3225,'My Squad'!$C$2:$C$16,0)),"","Yes")</f>
        <v/>
      </c>
    </row>
    <row r="3226" spans="1:23" ht="15.75" thickBot="1" x14ac:dyDescent="0.3">
      <c r="A3226" s="577">
        <v>99</v>
      </c>
      <c r="B3226" s="73">
        <v>16</v>
      </c>
      <c r="C3226" s="5" t="s">
        <v>46</v>
      </c>
      <c r="D3226" s="5" t="s">
        <v>308</v>
      </c>
      <c r="E3226" s="70" t="s">
        <v>13</v>
      </c>
      <c r="F3226" s="71">
        <v>7.7</v>
      </c>
      <c r="G3226" s="71">
        <v>0.96333333333333337</v>
      </c>
      <c r="H3226" s="71">
        <v>0.57199999999999995</v>
      </c>
      <c r="I3226" s="71">
        <v>0.126</v>
      </c>
      <c r="J3226" s="71">
        <v>0</v>
      </c>
      <c r="K3226" s="71">
        <v>1.7436666666666665</v>
      </c>
      <c r="L3226" s="71">
        <v>0.25600000000000001</v>
      </c>
      <c r="M3226" s="72">
        <v>3.661</v>
      </c>
      <c r="N3226" s="23">
        <v>0.21571428571428572</v>
      </c>
      <c r="O3226" s="16">
        <v>86.37433333333334</v>
      </c>
      <c r="P3226" s="15">
        <v>90</v>
      </c>
      <c r="Q3226" s="15">
        <f>IFERROR(Table37[[#This Row],[Total]]/Table37[[#This Row],[Mins]]*Table37[[#This Row],[Adj mins]],0)</f>
        <v>3.8146748841283866</v>
      </c>
      <c r="R3226" s="15">
        <v>9</v>
      </c>
      <c r="S3226" s="16">
        <v>90</v>
      </c>
      <c r="T3226" s="17">
        <v>0.374</v>
      </c>
      <c r="U3226" s="16">
        <v>68</v>
      </c>
      <c r="V3226" s="71">
        <v>7.6</v>
      </c>
      <c r="W3226" s="401" t="str">
        <f>IF(ISNA(MATCH($D3226,'My Squad'!$C$2:$C$16,0)),"","Yes")</f>
        <v>Yes</v>
      </c>
    </row>
    <row r="3227" spans="1:23" ht="15.75" thickBot="1" x14ac:dyDescent="0.3">
      <c r="A3227" s="577">
        <v>634</v>
      </c>
      <c r="B3227" s="73">
        <v>16</v>
      </c>
      <c r="C3227" s="5" t="s">
        <v>46</v>
      </c>
      <c r="D3227" s="5" t="s">
        <v>1499</v>
      </c>
      <c r="E3227" s="70" t="s">
        <v>13</v>
      </c>
      <c r="F3227" s="71">
        <v>4.9000000000000004</v>
      </c>
      <c r="G3227" s="71">
        <v>0</v>
      </c>
      <c r="H3227" s="71">
        <v>0</v>
      </c>
      <c r="I3227" s="71">
        <v>0</v>
      </c>
      <c r="J3227" s="71">
        <v>0</v>
      </c>
      <c r="K3227" s="71">
        <v>0</v>
      </c>
      <c r="L3227" s="71">
        <v>0</v>
      </c>
      <c r="M3227" s="72">
        <v>0</v>
      </c>
      <c r="N3227" s="23">
        <v>-0.4081632653061224</v>
      </c>
      <c r="O3227" s="16">
        <v>0</v>
      </c>
      <c r="P3227" s="15">
        <v>90</v>
      </c>
      <c r="Q3227" s="15">
        <f>IFERROR(Table37[[#This Row],[Total]]/Table37[[#This Row],[Mins]]*Table37[[#This Row],[Adj mins]],0)</f>
        <v>0</v>
      </c>
      <c r="R3227" s="15">
        <v>0</v>
      </c>
      <c r="S3227" s="16" t="s">
        <v>374</v>
      </c>
      <c r="T3227" s="17">
        <v>0</v>
      </c>
      <c r="U3227" s="16">
        <v>0</v>
      </c>
      <c r="V3227" s="71">
        <v>0</v>
      </c>
      <c r="W3227" s="401" t="str">
        <f>IF(ISNA(MATCH($D3227,'My Squad'!$C$2:$C$16,0)),"","Yes")</f>
        <v/>
      </c>
    </row>
    <row r="3228" spans="1:23" ht="15.75" thickBot="1" x14ac:dyDescent="0.3">
      <c r="A3228" s="577">
        <v>101</v>
      </c>
      <c r="B3228" s="73">
        <v>16</v>
      </c>
      <c r="C3228" s="5" t="s">
        <v>46</v>
      </c>
      <c r="D3228" s="5" t="s">
        <v>119</v>
      </c>
      <c r="E3228" s="70" t="s">
        <v>13</v>
      </c>
      <c r="F3228" s="71">
        <v>4.8</v>
      </c>
      <c r="G3228" s="71">
        <v>0.45333333333333331</v>
      </c>
      <c r="H3228" s="71">
        <v>0.21199999999999999</v>
      </c>
      <c r="I3228" s="71">
        <v>0.125</v>
      </c>
      <c r="J3228" s="71">
        <v>0</v>
      </c>
      <c r="K3228" s="71">
        <v>1.6136666666666666</v>
      </c>
      <c r="L3228" s="71">
        <v>0.11600000000000001</v>
      </c>
      <c r="M3228" s="72">
        <v>2.52</v>
      </c>
      <c r="N3228" s="23">
        <v>0.10833333333333334</v>
      </c>
      <c r="O3228" s="16">
        <v>84.939333333333337</v>
      </c>
      <c r="P3228" s="15">
        <v>90</v>
      </c>
      <c r="Q3228" s="15">
        <f>IFERROR(Table37[[#This Row],[Total]]/Table37[[#This Row],[Mins]]*Table37[[#This Row],[Adj mins]],0)</f>
        <v>2.670141041841628</v>
      </c>
      <c r="R3228" s="15">
        <v>6.7</v>
      </c>
      <c r="S3228" s="16">
        <v>86</v>
      </c>
      <c r="T3228" s="17">
        <v>2E-3</v>
      </c>
      <c r="U3228" s="16">
        <v>17</v>
      </c>
      <c r="V3228" s="71">
        <v>2.4</v>
      </c>
      <c r="W3228" s="401" t="str">
        <f>IF(ISNA(MATCH($D3228,'My Squad'!$C$2:$C$16,0)),"","Yes")</f>
        <v/>
      </c>
    </row>
    <row r="3229" spans="1:23" ht="15.75" thickBot="1" x14ac:dyDescent="0.3">
      <c r="A3229" s="577">
        <v>90</v>
      </c>
      <c r="B3229" s="73">
        <v>16</v>
      </c>
      <c r="C3229" s="5" t="s">
        <v>46</v>
      </c>
      <c r="D3229" s="5" t="s">
        <v>310</v>
      </c>
      <c r="E3229" s="70" t="s">
        <v>13</v>
      </c>
      <c r="F3229" s="71">
        <v>4.8</v>
      </c>
      <c r="G3229" s="71">
        <v>0</v>
      </c>
      <c r="H3229" s="71">
        <v>1E-3</v>
      </c>
      <c r="I3229" s="71">
        <v>3.3333333333333332E-4</v>
      </c>
      <c r="J3229" s="71">
        <v>0</v>
      </c>
      <c r="K3229" s="71">
        <v>6.333333333333334E-3</v>
      </c>
      <c r="L3229" s="71">
        <v>0</v>
      </c>
      <c r="M3229" s="72">
        <v>7.6666666666666662E-3</v>
      </c>
      <c r="N3229" s="23">
        <v>-0.41506944444444444</v>
      </c>
      <c r="O3229" s="16">
        <v>0.3</v>
      </c>
      <c r="P3229" s="15">
        <v>90</v>
      </c>
      <c r="Q3229" s="15">
        <f>IFERROR(Table37[[#This Row],[Total]]/Table37[[#This Row],[Mins]]*Table37[[#This Row],[Adj mins]],0)</f>
        <v>2.2999999999999998</v>
      </c>
      <c r="R3229" s="15">
        <v>0</v>
      </c>
      <c r="S3229" s="16" t="s">
        <v>374</v>
      </c>
      <c r="T3229" s="17">
        <v>0</v>
      </c>
      <c r="U3229" s="16">
        <v>0</v>
      </c>
      <c r="V3229" s="71">
        <v>0</v>
      </c>
      <c r="W3229" s="401" t="str">
        <f>IF(ISNA(MATCH($D3229,'My Squad'!$C$2:$C$16,0)),"","Yes")</f>
        <v/>
      </c>
    </row>
    <row r="3230" spans="1:23" ht="15.75" thickBot="1" x14ac:dyDescent="0.3">
      <c r="A3230" s="577">
        <v>98</v>
      </c>
      <c r="B3230" s="73">
        <v>16</v>
      </c>
      <c r="C3230" s="5" t="s">
        <v>46</v>
      </c>
      <c r="D3230" s="5" t="s">
        <v>58</v>
      </c>
      <c r="E3230" s="70" t="s">
        <v>13</v>
      </c>
      <c r="F3230" s="71">
        <v>5</v>
      </c>
      <c r="G3230" s="71">
        <v>0.57166666666666666</v>
      </c>
      <c r="H3230" s="71">
        <v>0.35799999999999998</v>
      </c>
      <c r="I3230" s="71">
        <v>0.11466666666666667</v>
      </c>
      <c r="J3230" s="71">
        <v>0</v>
      </c>
      <c r="K3230" s="71">
        <v>1.7533333333333334</v>
      </c>
      <c r="L3230" s="71">
        <v>9.0999999999999998E-2</v>
      </c>
      <c r="M3230" s="72">
        <v>2.8886666666666665</v>
      </c>
      <c r="N3230" s="23">
        <v>0.1777333333333333</v>
      </c>
      <c r="O3230" s="16">
        <v>80.37</v>
      </c>
      <c r="P3230" s="15">
        <v>90</v>
      </c>
      <c r="Q3230" s="15">
        <f>IFERROR(Table37[[#This Row],[Total]]/Table37[[#This Row],[Mins]]*Table37[[#This Row],[Adj mins]],0)</f>
        <v>3.2347891004106009</v>
      </c>
      <c r="R3230" s="15">
        <v>6.7</v>
      </c>
      <c r="S3230" s="16">
        <v>67</v>
      </c>
      <c r="T3230" s="17">
        <v>1E-3</v>
      </c>
      <c r="U3230" s="16">
        <v>24</v>
      </c>
      <c r="V3230" s="71">
        <v>2.7</v>
      </c>
      <c r="W3230" s="401" t="str">
        <f>IF(ISNA(MATCH($D3230,'My Squad'!$C$2:$C$16,0)),"","Yes")</f>
        <v/>
      </c>
    </row>
    <row r="3231" spans="1:23" ht="15.75" thickBot="1" x14ac:dyDescent="0.3">
      <c r="A3231" s="577">
        <v>106</v>
      </c>
      <c r="B3231" s="73">
        <v>16</v>
      </c>
      <c r="C3231" s="5" t="s">
        <v>46</v>
      </c>
      <c r="D3231" s="5" t="s">
        <v>311</v>
      </c>
      <c r="E3231" s="70" t="s">
        <v>13</v>
      </c>
      <c r="F3231" s="71">
        <v>5.3</v>
      </c>
      <c r="G3231" s="71">
        <v>0.48166666666666669</v>
      </c>
      <c r="H3231" s="71">
        <v>7.4999999999999997E-2</v>
      </c>
      <c r="I3231" s="71">
        <v>8.5999999999999993E-2</v>
      </c>
      <c r="J3231" s="71">
        <v>0</v>
      </c>
      <c r="K3231" s="71">
        <v>1.1990000000000001</v>
      </c>
      <c r="L3231" s="71">
        <v>6.8333333333333329E-2</v>
      </c>
      <c r="M3231" s="72">
        <v>1.91</v>
      </c>
      <c r="N3231" s="23">
        <v>-1.6981132075471715E-2</v>
      </c>
      <c r="O3231" s="16">
        <v>58.121333333333332</v>
      </c>
      <c r="P3231" s="15">
        <v>90</v>
      </c>
      <c r="Q3231" s="15">
        <f>IFERROR(Table37[[#This Row],[Total]]/Table37[[#This Row],[Mins]]*Table37[[#This Row],[Adj mins]],0)</f>
        <v>2.9576059278291389</v>
      </c>
      <c r="R3231" s="15">
        <v>5.0999999999999996</v>
      </c>
      <c r="S3231" s="16">
        <v>51</v>
      </c>
      <c r="T3231" s="17">
        <v>1E-3</v>
      </c>
      <c r="U3231" s="16">
        <v>17</v>
      </c>
      <c r="V3231" s="71">
        <v>1.9</v>
      </c>
      <c r="W3231" s="401" t="str">
        <f>IF(ISNA(MATCH($D3231,'My Squad'!$C$2:$C$16,0)),"","Yes")</f>
        <v/>
      </c>
    </row>
    <row r="3232" spans="1:23" ht="15.75" thickBot="1" x14ac:dyDescent="0.3">
      <c r="A3232" s="577">
        <v>95</v>
      </c>
      <c r="B3232" s="73">
        <v>16</v>
      </c>
      <c r="C3232" s="5" t="s">
        <v>46</v>
      </c>
      <c r="D3232" s="5" t="s">
        <v>219</v>
      </c>
      <c r="E3232" s="70" t="s">
        <v>13</v>
      </c>
      <c r="F3232" s="71">
        <v>5.3</v>
      </c>
      <c r="G3232" s="71">
        <v>0.19833333333333333</v>
      </c>
      <c r="H3232" s="71">
        <v>0.54600000000000004</v>
      </c>
      <c r="I3232" s="71">
        <v>0.11666666666666667</v>
      </c>
      <c r="J3232" s="71">
        <v>0</v>
      </c>
      <c r="K3232" s="71">
        <v>1.615</v>
      </c>
      <c r="L3232" s="71">
        <v>0.08</v>
      </c>
      <c r="M3232" s="72">
        <v>2.556</v>
      </c>
      <c r="N3232" s="23">
        <v>0.1049056603773585</v>
      </c>
      <c r="O3232" s="16">
        <v>79.477333333333334</v>
      </c>
      <c r="P3232" s="15">
        <v>90</v>
      </c>
      <c r="Q3232" s="15">
        <f>IFERROR(Table37[[#This Row],[Total]]/Table37[[#This Row],[Mins]]*Table37[[#This Row],[Adj mins]],0)</f>
        <v>2.894410146289089</v>
      </c>
      <c r="R3232" s="15">
        <v>2.8</v>
      </c>
      <c r="S3232" s="16">
        <v>63</v>
      </c>
      <c r="T3232" s="17">
        <v>1E-3</v>
      </c>
      <c r="U3232" s="16">
        <v>10</v>
      </c>
      <c r="V3232" s="71">
        <v>2.5</v>
      </c>
      <c r="W3232" s="401" t="str">
        <f>IF(ISNA(MATCH($D3232,'My Squad'!$C$2:$C$16,0)),"","Yes")</f>
        <v/>
      </c>
    </row>
    <row r="3233" spans="1:23" ht="15.75" thickBot="1" x14ac:dyDescent="0.3">
      <c r="A3233" s="577">
        <v>89</v>
      </c>
      <c r="B3233" s="73">
        <v>16</v>
      </c>
      <c r="C3233" s="5" t="s">
        <v>46</v>
      </c>
      <c r="D3233" s="5" t="s">
        <v>276</v>
      </c>
      <c r="E3233" s="70" t="s">
        <v>13</v>
      </c>
      <c r="F3233" s="71">
        <v>5</v>
      </c>
      <c r="G3233" s="71">
        <v>0.15166666666666667</v>
      </c>
      <c r="H3233" s="71">
        <v>0.28999999999999998</v>
      </c>
      <c r="I3233" s="71">
        <v>5.0999999999999997E-2</v>
      </c>
      <c r="J3233" s="71">
        <v>0</v>
      </c>
      <c r="K3233" s="71">
        <v>0.75966666666666671</v>
      </c>
      <c r="L3233" s="71">
        <v>7.2666666666666671E-2</v>
      </c>
      <c r="M3233" s="72">
        <v>1.325</v>
      </c>
      <c r="N3233" s="23">
        <v>-0.13500000000000001</v>
      </c>
      <c r="O3233" s="16">
        <v>38.25633333333333</v>
      </c>
      <c r="P3233" s="15">
        <v>90</v>
      </c>
      <c r="Q3233" s="15">
        <f>IFERROR(Table37[[#This Row],[Total]]/Table37[[#This Row],[Mins]]*Table37[[#This Row],[Adj mins]],0)</f>
        <v>3.1171309325688998</v>
      </c>
      <c r="R3233" s="15">
        <v>7</v>
      </c>
      <c r="S3233" s="16">
        <v>70</v>
      </c>
      <c r="T3233" s="17">
        <v>5.0000000000000001E-3</v>
      </c>
      <c r="U3233" s="16">
        <v>29</v>
      </c>
      <c r="V3233" s="71">
        <v>3.2</v>
      </c>
      <c r="W3233" s="401" t="str">
        <f>IF(ISNA(MATCH($D3233,'My Squad'!$C$2:$C$16,0)),"","Yes")</f>
        <v/>
      </c>
    </row>
    <row r="3234" spans="1:23" ht="15.75" thickBot="1" x14ac:dyDescent="0.3">
      <c r="A3234" s="577">
        <v>87</v>
      </c>
      <c r="B3234" s="73">
        <v>16</v>
      </c>
      <c r="C3234" s="5" t="s">
        <v>46</v>
      </c>
      <c r="D3234" s="5" t="s">
        <v>309</v>
      </c>
      <c r="E3234" s="70" t="s">
        <v>13</v>
      </c>
      <c r="F3234" s="71">
        <v>4.5</v>
      </c>
      <c r="G3234" s="71">
        <v>3.3333333333333335E-3</v>
      </c>
      <c r="H3234" s="71">
        <v>1E-3</v>
      </c>
      <c r="I3234" s="71">
        <v>6.6666666666666664E-4</v>
      </c>
      <c r="J3234" s="71">
        <v>0</v>
      </c>
      <c r="K3234" s="71">
        <v>0.01</v>
      </c>
      <c r="L3234" s="71">
        <v>6.6666666666666664E-4</v>
      </c>
      <c r="M3234" s="72">
        <v>1.5666666666666666E-2</v>
      </c>
      <c r="N3234" s="23">
        <v>-0.44096296296296295</v>
      </c>
      <c r="O3234" s="16">
        <v>0.54</v>
      </c>
      <c r="P3234" s="15">
        <v>90</v>
      </c>
      <c r="Q3234" s="15">
        <f>IFERROR(Table37[[#This Row],[Total]]/Table37[[#This Row],[Mins]]*Table37[[#This Row],[Adj mins]],0)</f>
        <v>2.6111111111111107</v>
      </c>
      <c r="R3234" s="15">
        <v>0</v>
      </c>
      <c r="S3234" s="16" t="s">
        <v>374</v>
      </c>
      <c r="T3234" s="17">
        <v>1E-3</v>
      </c>
      <c r="U3234" s="16">
        <v>0</v>
      </c>
      <c r="V3234" s="71">
        <v>0</v>
      </c>
      <c r="W3234" s="401" t="str">
        <f>IF(ISNA(MATCH($D3234,'My Squad'!$C$2:$C$16,0)),"","Yes")</f>
        <v/>
      </c>
    </row>
    <row r="3235" spans="1:23" ht="15.75" thickBot="1" x14ac:dyDescent="0.3">
      <c r="A3235" s="577">
        <v>94</v>
      </c>
      <c r="B3235" s="73">
        <v>16</v>
      </c>
      <c r="C3235" s="5" t="s">
        <v>46</v>
      </c>
      <c r="D3235" s="5" t="s">
        <v>112</v>
      </c>
      <c r="E3235" s="70" t="s">
        <v>13</v>
      </c>
      <c r="F3235" s="71">
        <v>4.9000000000000004</v>
      </c>
      <c r="G3235" s="71">
        <v>0.13</v>
      </c>
      <c r="H3235" s="71">
        <v>0.27100000000000002</v>
      </c>
      <c r="I3235" s="71">
        <v>0.10933333333333334</v>
      </c>
      <c r="J3235" s="71">
        <v>0</v>
      </c>
      <c r="K3235" s="71">
        <v>1.5396666666666665</v>
      </c>
      <c r="L3235" s="71">
        <v>5.3333333333333337E-2</v>
      </c>
      <c r="M3235" s="72">
        <v>2.1033333333333335</v>
      </c>
      <c r="N3235" s="23">
        <v>2.1088435374149693E-2</v>
      </c>
      <c r="O3235" s="16">
        <v>76.208333333333329</v>
      </c>
      <c r="P3235" s="15">
        <v>90</v>
      </c>
      <c r="Q3235" s="15">
        <f>IFERROR(Table37[[#This Row],[Total]]/Table37[[#This Row],[Mins]]*Table37[[#This Row],[Adj mins]],0)</f>
        <v>2.4839803171131769</v>
      </c>
      <c r="R3235" s="15">
        <v>8</v>
      </c>
      <c r="S3235" s="16">
        <v>80</v>
      </c>
      <c r="T3235" s="17">
        <v>2E-3</v>
      </c>
      <c r="U3235" s="16">
        <v>24</v>
      </c>
      <c r="V3235" s="71">
        <v>2.7</v>
      </c>
      <c r="W3235" s="401" t="str">
        <f>IF(ISNA(MATCH($D3235,'My Squad'!$C$2:$C$16,0)),"","Yes")</f>
        <v/>
      </c>
    </row>
    <row r="3236" spans="1:23" ht="15.75" thickBot="1" x14ac:dyDescent="0.3">
      <c r="A3236" s="577">
        <v>111</v>
      </c>
      <c r="B3236" s="73">
        <v>16</v>
      </c>
      <c r="C3236" s="5" t="s">
        <v>46</v>
      </c>
      <c r="D3236" s="5" t="s">
        <v>132</v>
      </c>
      <c r="E3236" s="70" t="s">
        <v>13</v>
      </c>
      <c r="F3236" s="71">
        <v>4.4000000000000004</v>
      </c>
      <c r="G3236" s="71">
        <v>2.5000000000000001E-2</v>
      </c>
      <c r="H3236" s="71">
        <v>2.7E-2</v>
      </c>
      <c r="I3236" s="71">
        <v>1.1666666666666667E-2</v>
      </c>
      <c r="J3236" s="71">
        <v>0</v>
      </c>
      <c r="K3236" s="71">
        <v>0.12566666666666665</v>
      </c>
      <c r="L3236" s="71">
        <v>8.0000000000000002E-3</v>
      </c>
      <c r="M3236" s="72">
        <v>0.19733333333333333</v>
      </c>
      <c r="N3236" s="23">
        <v>-0.40969696969696967</v>
      </c>
      <c r="O3236" s="16">
        <v>6.6413333333333338</v>
      </c>
      <c r="P3236" s="15">
        <v>90</v>
      </c>
      <c r="Q3236" s="15">
        <f>IFERROR(Table37[[#This Row],[Total]]/Table37[[#This Row],[Mins]]*Table37[[#This Row],[Adj mins]],0)</f>
        <v>2.6741618148966069</v>
      </c>
      <c r="R3236" s="15">
        <v>1.5</v>
      </c>
      <c r="S3236" s="16">
        <v>26</v>
      </c>
      <c r="T3236" s="17">
        <v>3.1E-2</v>
      </c>
      <c r="U3236" s="16">
        <v>5</v>
      </c>
      <c r="V3236" s="71">
        <v>1</v>
      </c>
      <c r="W3236" s="401" t="str">
        <f>IF(ISNA(MATCH($D3236,'My Squad'!$C$2:$C$16,0)),"","Yes")</f>
        <v/>
      </c>
    </row>
    <row r="3237" spans="1:23" ht="15.75" thickBot="1" x14ac:dyDescent="0.3">
      <c r="A3237" s="577">
        <v>314</v>
      </c>
      <c r="B3237" s="73">
        <v>16</v>
      </c>
      <c r="C3237" s="5" t="s">
        <v>46</v>
      </c>
      <c r="D3237" s="5" t="s">
        <v>1054</v>
      </c>
      <c r="E3237" s="70" t="s">
        <v>13</v>
      </c>
      <c r="F3237" s="71">
        <v>4.8</v>
      </c>
      <c r="G3237" s="71">
        <v>0.4</v>
      </c>
      <c r="H3237" s="71">
        <v>0.10199999999999999</v>
      </c>
      <c r="I3237" s="71">
        <v>5.2666666666666667E-2</v>
      </c>
      <c r="J3237" s="71">
        <v>0</v>
      </c>
      <c r="K3237" s="71">
        <v>0.7466666666666667</v>
      </c>
      <c r="L3237" s="71">
        <v>9.8000000000000004E-2</v>
      </c>
      <c r="M3237" s="72">
        <v>1.3993333333333333</v>
      </c>
      <c r="N3237" s="23">
        <v>-0.12513888888888891</v>
      </c>
      <c r="O3237" s="16">
        <v>33.75</v>
      </c>
      <c r="P3237" s="15">
        <v>90</v>
      </c>
      <c r="Q3237" s="15">
        <f>IFERROR(Table37[[#This Row],[Total]]/Table37[[#This Row],[Mins]]*Table37[[#This Row],[Adj mins]],0)</f>
        <v>3.7315555555555555</v>
      </c>
      <c r="R3237" s="15">
        <v>3</v>
      </c>
      <c r="S3237" s="16">
        <v>30</v>
      </c>
      <c r="T3237" s="17">
        <v>1.3999999999999999E-2</v>
      </c>
      <c r="U3237" s="16">
        <v>20</v>
      </c>
      <c r="V3237" s="71">
        <v>2.2000000000000002</v>
      </c>
      <c r="W3237" s="401" t="str">
        <f>IF(ISNA(MATCH($D3237,'My Squad'!$C$2:$C$16,0)),"","Yes")</f>
        <v/>
      </c>
    </row>
    <row r="3238" spans="1:23" ht="15.75" thickBot="1" x14ac:dyDescent="0.3">
      <c r="A3238" s="577">
        <v>97</v>
      </c>
      <c r="B3238" s="73">
        <v>16</v>
      </c>
      <c r="C3238" s="5" t="s">
        <v>46</v>
      </c>
      <c r="D3238" s="5" t="s">
        <v>1500</v>
      </c>
      <c r="E3238" s="70" t="s">
        <v>13</v>
      </c>
      <c r="F3238" s="71">
        <v>4.5</v>
      </c>
      <c r="G3238" s="71">
        <v>0</v>
      </c>
      <c r="H3238" s="71">
        <v>0</v>
      </c>
      <c r="I3238" s="71">
        <v>0</v>
      </c>
      <c r="J3238" s="71">
        <v>0</v>
      </c>
      <c r="K3238" s="71">
        <v>0</v>
      </c>
      <c r="L3238" s="71">
        <v>0</v>
      </c>
      <c r="M3238" s="72">
        <v>0</v>
      </c>
      <c r="N3238" s="23">
        <v>-0.44444444444444442</v>
      </c>
      <c r="O3238" s="16">
        <v>0</v>
      </c>
      <c r="P3238" s="15">
        <v>90</v>
      </c>
      <c r="Q3238" s="15">
        <f>IFERROR(Table37[[#This Row],[Total]]/Table37[[#This Row],[Mins]]*Table37[[#This Row],[Adj mins]],0)</f>
        <v>0</v>
      </c>
      <c r="R3238" s="15">
        <v>0.2</v>
      </c>
      <c r="S3238" s="16">
        <v>6</v>
      </c>
      <c r="T3238" s="17">
        <v>1E-3</v>
      </c>
      <c r="U3238" s="16">
        <v>3</v>
      </c>
      <c r="V3238" s="71">
        <v>1</v>
      </c>
      <c r="W3238" s="401" t="str">
        <f>IF(ISNA(MATCH($D3238,'My Squad'!$C$2:$C$16,0)),"","Yes")</f>
        <v/>
      </c>
    </row>
    <row r="3239" spans="1:23" ht="15.75" thickBot="1" x14ac:dyDescent="0.3">
      <c r="A3239" s="577">
        <v>602</v>
      </c>
      <c r="B3239" s="73">
        <v>16</v>
      </c>
      <c r="C3239" s="5" t="s">
        <v>46</v>
      </c>
      <c r="D3239" s="5" t="s">
        <v>1501</v>
      </c>
      <c r="E3239" s="70" t="s">
        <v>13</v>
      </c>
      <c r="F3239" s="71">
        <v>4.5</v>
      </c>
      <c r="G3239" s="71">
        <v>0</v>
      </c>
      <c r="H3239" s="71">
        <v>0</v>
      </c>
      <c r="I3239" s="71">
        <v>0</v>
      </c>
      <c r="J3239" s="71">
        <v>0</v>
      </c>
      <c r="K3239" s="71">
        <v>0</v>
      </c>
      <c r="L3239" s="71">
        <v>0</v>
      </c>
      <c r="M3239" s="72">
        <v>0</v>
      </c>
      <c r="N3239" s="23">
        <v>-0.44444444444444442</v>
      </c>
      <c r="O3239" s="16">
        <v>0</v>
      </c>
      <c r="P3239" s="15">
        <v>90</v>
      </c>
      <c r="Q3239" s="15">
        <f>IFERROR(Table37[[#This Row],[Total]]/Table37[[#This Row],[Mins]]*Table37[[#This Row],[Adj mins]],0)</f>
        <v>0</v>
      </c>
      <c r="R3239" s="15">
        <v>0</v>
      </c>
      <c r="S3239" s="16">
        <v>4</v>
      </c>
      <c r="T3239" s="17">
        <v>1E-3</v>
      </c>
      <c r="U3239" s="16">
        <v>1</v>
      </c>
      <c r="V3239" s="71">
        <v>1</v>
      </c>
      <c r="W3239" s="401" t="str">
        <f>IF(ISNA(MATCH($D3239,'My Squad'!$C$2:$C$16,0)),"","Yes")</f>
        <v/>
      </c>
    </row>
    <row r="3240" spans="1:23" ht="15.75" thickBot="1" x14ac:dyDescent="0.3">
      <c r="A3240" s="577">
        <v>107</v>
      </c>
      <c r="B3240" s="73">
        <v>16</v>
      </c>
      <c r="C3240" s="5" t="s">
        <v>46</v>
      </c>
      <c r="D3240" s="5" t="s">
        <v>612</v>
      </c>
      <c r="E3240" s="70" t="s">
        <v>15</v>
      </c>
      <c r="F3240" s="71">
        <v>5.9</v>
      </c>
      <c r="G3240" s="71">
        <v>2.8000000000000001E-2</v>
      </c>
      <c r="H3240" s="71">
        <v>1.6E-2</v>
      </c>
      <c r="I3240" s="71">
        <v>0</v>
      </c>
      <c r="J3240" s="71">
        <v>0</v>
      </c>
      <c r="K3240" s="71">
        <v>6.0999999999999992E-2</v>
      </c>
      <c r="L3240" s="71">
        <v>6.0000000000000001E-3</v>
      </c>
      <c r="M3240" s="72">
        <v>0.111</v>
      </c>
      <c r="N3240" s="23">
        <v>-0.32016949152542373</v>
      </c>
      <c r="O3240" s="16">
        <v>2.9863333333333335</v>
      </c>
      <c r="P3240" s="15">
        <v>90</v>
      </c>
      <c r="Q3240" s="15">
        <f>IFERROR(Table37[[#This Row],[Total]]/Table37[[#This Row],[Mins]]*Table37[[#This Row],[Adj mins]],0)</f>
        <v>3.3452394240428616</v>
      </c>
      <c r="R3240" s="15">
        <v>0</v>
      </c>
      <c r="S3240" s="16" t="s">
        <v>374</v>
      </c>
      <c r="T3240" s="17">
        <v>0</v>
      </c>
      <c r="U3240" s="16">
        <v>0</v>
      </c>
      <c r="V3240" s="71">
        <v>0</v>
      </c>
      <c r="W3240" s="401" t="str">
        <f>IF(ISNA(MATCH($D3240,'My Squad'!$C$2:$C$16,0)),"","Yes")</f>
        <v/>
      </c>
    </row>
    <row r="3241" spans="1:23" ht="15.75" thickBot="1" x14ac:dyDescent="0.3">
      <c r="A3241" s="577">
        <v>110</v>
      </c>
      <c r="B3241" s="73">
        <v>16</v>
      </c>
      <c r="C3241" s="5" t="s">
        <v>46</v>
      </c>
      <c r="D3241" s="5" t="s">
        <v>124</v>
      </c>
      <c r="E3241" s="70" t="s">
        <v>15</v>
      </c>
      <c r="F3241" s="71">
        <v>5.9</v>
      </c>
      <c r="G3241" s="71">
        <v>1.196</v>
      </c>
      <c r="H3241" s="71">
        <v>0.22</v>
      </c>
      <c r="I3241" s="71">
        <v>0</v>
      </c>
      <c r="J3241" s="71">
        <v>0</v>
      </c>
      <c r="K3241" s="71">
        <v>1.4166666666666667</v>
      </c>
      <c r="L3241" s="71">
        <v>0.40033333333333332</v>
      </c>
      <c r="M3241" s="72">
        <v>3.2330000000000001</v>
      </c>
      <c r="N3241" s="23">
        <v>0.20898305084745764</v>
      </c>
      <c r="O3241" s="16">
        <v>70.715000000000003</v>
      </c>
      <c r="P3241" s="15">
        <v>90</v>
      </c>
      <c r="Q3241" s="15">
        <f>IFERROR(Table37[[#This Row],[Total]]/Table37[[#This Row],[Mins]]*Table37[[#This Row],[Adj mins]],0)</f>
        <v>4.1146857102453511</v>
      </c>
      <c r="R3241" s="15">
        <v>4.5</v>
      </c>
      <c r="S3241" s="16">
        <v>67</v>
      </c>
      <c r="T3241" s="17">
        <v>3.9E-2</v>
      </c>
      <c r="U3241" s="16">
        <v>39</v>
      </c>
      <c r="V3241" s="71">
        <v>6.5</v>
      </c>
      <c r="W3241" s="401" t="str">
        <f>IF(ISNA(MATCH($D3241,'My Squad'!$C$2:$C$16,0)),"","Yes")</f>
        <v/>
      </c>
    </row>
    <row r="3242" spans="1:23" ht="15.75" thickBot="1" x14ac:dyDescent="0.3">
      <c r="A3242" s="577">
        <v>146</v>
      </c>
      <c r="B3242" s="73">
        <v>16</v>
      </c>
      <c r="C3242" s="5" t="s">
        <v>37</v>
      </c>
      <c r="D3242" s="5" t="s">
        <v>202</v>
      </c>
      <c r="E3242" s="70" t="s">
        <v>16</v>
      </c>
      <c r="F3242" s="71">
        <v>4.5</v>
      </c>
      <c r="G3242" s="71">
        <v>0</v>
      </c>
      <c r="H3242" s="71">
        <v>0</v>
      </c>
      <c r="I3242" s="71">
        <v>0.63300000000000001</v>
      </c>
      <c r="J3242" s="71">
        <v>0.77833333333333332</v>
      </c>
      <c r="K3242" s="71">
        <v>1.7749999999999999</v>
      </c>
      <c r="L3242" s="71">
        <v>0.28899999999999998</v>
      </c>
      <c r="M3242" s="72">
        <v>3.4753333333333334</v>
      </c>
      <c r="N3242" s="23">
        <v>0.32785185185185184</v>
      </c>
      <c r="O3242" s="16">
        <v>84.561999999999998</v>
      </c>
      <c r="P3242" s="15">
        <v>90</v>
      </c>
      <c r="Q3242" s="15">
        <f>IFERROR(Table37[[#This Row],[Total]]/Table37[[#This Row],[Mins]]*Table37[[#This Row],[Adj mins]],0)</f>
        <v>3.6988245311132659</v>
      </c>
      <c r="R3242" s="15">
        <v>7</v>
      </c>
      <c r="S3242" s="16">
        <v>90</v>
      </c>
      <c r="T3242" s="17">
        <v>0.02</v>
      </c>
      <c r="U3242" s="16">
        <v>22</v>
      </c>
      <c r="V3242" s="71">
        <v>3.1</v>
      </c>
      <c r="W3242" s="401" t="str">
        <f>IF(ISNA(MATCH($D3242,'My Squad'!$C$2:$C$16,0)),"","Yes")</f>
        <v/>
      </c>
    </row>
    <row r="3243" spans="1:23" ht="15.75" thickBot="1" x14ac:dyDescent="0.3">
      <c r="A3243" s="577">
        <v>142</v>
      </c>
      <c r="B3243" s="73">
        <v>16</v>
      </c>
      <c r="C3243" s="5" t="s">
        <v>37</v>
      </c>
      <c r="D3243" s="5" t="s">
        <v>199</v>
      </c>
      <c r="E3243" s="70" t="s">
        <v>16</v>
      </c>
      <c r="F3243" s="71">
        <v>4.3</v>
      </c>
      <c r="G3243" s="71">
        <v>0</v>
      </c>
      <c r="H3243" s="71">
        <v>3.0000000000000001E-3</v>
      </c>
      <c r="I3243" s="71">
        <v>4.0333333333333332E-2</v>
      </c>
      <c r="J3243" s="71">
        <v>4.6666666666666669E-2</v>
      </c>
      <c r="K3243" s="71">
        <v>0.11599999999999999</v>
      </c>
      <c r="L3243" s="71">
        <v>2.0333333333333332E-2</v>
      </c>
      <c r="M3243" s="72">
        <v>0.22633333333333333</v>
      </c>
      <c r="N3243" s="23">
        <v>-0.41248062015503878</v>
      </c>
      <c r="O3243" s="16">
        <v>5.0999999999999996</v>
      </c>
      <c r="P3243" s="15">
        <v>90</v>
      </c>
      <c r="Q3243" s="15">
        <f>IFERROR(Table37[[#This Row],[Total]]/Table37[[#This Row],[Mins]]*Table37[[#This Row],[Adj mins]],0)</f>
        <v>3.994117647058824</v>
      </c>
      <c r="R3243" s="15">
        <v>2</v>
      </c>
      <c r="S3243" s="16">
        <v>90</v>
      </c>
      <c r="T3243" s="17">
        <v>1.3999999999999999E-2</v>
      </c>
      <c r="U3243" s="16">
        <v>9</v>
      </c>
      <c r="V3243" s="71">
        <v>4.5</v>
      </c>
      <c r="W3243" s="401" t="str">
        <f>IF(ISNA(MATCH($D3243,'My Squad'!$C$2:$C$16,0)),"","Yes")</f>
        <v/>
      </c>
    </row>
    <row r="3244" spans="1:23" ht="15.75" thickBot="1" x14ac:dyDescent="0.3">
      <c r="A3244" s="577">
        <v>147</v>
      </c>
      <c r="B3244" s="73">
        <v>16</v>
      </c>
      <c r="C3244" s="5" t="s">
        <v>37</v>
      </c>
      <c r="D3244" s="5" t="s">
        <v>312</v>
      </c>
      <c r="E3244" s="70" t="s">
        <v>14</v>
      </c>
      <c r="F3244" s="71">
        <v>4.4000000000000004</v>
      </c>
      <c r="G3244" s="71">
        <v>0.01</v>
      </c>
      <c r="H3244" s="71">
        <v>0</v>
      </c>
      <c r="I3244" s="71">
        <v>1.1666666666666669E-2</v>
      </c>
      <c r="J3244" s="71">
        <v>0</v>
      </c>
      <c r="K3244" s="71">
        <v>3.3999999999999996E-2</v>
      </c>
      <c r="L3244" s="71">
        <v>4.0000000000000001E-3</v>
      </c>
      <c r="M3244" s="72">
        <v>5.9666666666666666E-2</v>
      </c>
      <c r="N3244" s="23">
        <v>-0.44098484848484842</v>
      </c>
      <c r="O3244" s="16">
        <v>1.77</v>
      </c>
      <c r="P3244" s="15">
        <v>90</v>
      </c>
      <c r="Q3244" s="15">
        <f>IFERROR(Table37[[#This Row],[Total]]/Table37[[#This Row],[Mins]]*Table37[[#This Row],[Adj mins]],0)</f>
        <v>3.0338983050847461</v>
      </c>
      <c r="R3244" s="15">
        <v>0.9</v>
      </c>
      <c r="S3244" s="16">
        <v>26</v>
      </c>
      <c r="T3244" s="17">
        <v>1E-3</v>
      </c>
      <c r="U3244" s="16">
        <v>1</v>
      </c>
      <c r="V3244" s="71">
        <v>0.3</v>
      </c>
      <c r="W3244" s="401" t="str">
        <f>IF(ISNA(MATCH($D3244,'My Squad'!$C$2:$C$16,0)),"","Yes")</f>
        <v/>
      </c>
    </row>
    <row r="3245" spans="1:23" ht="15.75" thickBot="1" x14ac:dyDescent="0.3">
      <c r="A3245" s="577">
        <v>128</v>
      </c>
      <c r="B3245" s="73">
        <v>16</v>
      </c>
      <c r="C3245" s="5" t="s">
        <v>37</v>
      </c>
      <c r="D3245" s="5" t="s">
        <v>216</v>
      </c>
      <c r="E3245" s="70" t="s">
        <v>14</v>
      </c>
      <c r="F3245" s="71">
        <v>4.4000000000000004</v>
      </c>
      <c r="G3245" s="71">
        <v>4.0000000000000001E-3</v>
      </c>
      <c r="H3245" s="71">
        <v>1.0999999999999999E-2</v>
      </c>
      <c r="I3245" s="71">
        <v>5.6666666666666671E-2</v>
      </c>
      <c r="J3245" s="71">
        <v>0</v>
      </c>
      <c r="K3245" s="71">
        <v>0.13833333333333334</v>
      </c>
      <c r="L3245" s="71">
        <v>1.9333333333333334E-2</v>
      </c>
      <c r="M3245" s="72">
        <v>0.22933333333333333</v>
      </c>
      <c r="N3245" s="23">
        <v>-0.40242424242424241</v>
      </c>
      <c r="O3245" s="16">
        <v>7.309333333333333</v>
      </c>
      <c r="P3245" s="15">
        <v>90</v>
      </c>
      <c r="Q3245" s="15">
        <f>IFERROR(Table37[[#This Row],[Total]]/Table37[[#This Row],[Mins]]*Table37[[#This Row],[Adj mins]],0)</f>
        <v>2.8237869390733308</v>
      </c>
      <c r="R3245" s="15">
        <v>3.3</v>
      </c>
      <c r="S3245" s="16">
        <v>74</v>
      </c>
      <c r="T3245" s="17">
        <v>1E-3</v>
      </c>
      <c r="U3245" s="16">
        <v>7</v>
      </c>
      <c r="V3245" s="71">
        <v>1.8</v>
      </c>
      <c r="W3245" s="401" t="str">
        <f>IF(ISNA(MATCH($D3245,'My Squad'!$C$2:$C$16,0)),"","Yes")</f>
        <v/>
      </c>
    </row>
    <row r="3246" spans="1:23" ht="15.75" thickBot="1" x14ac:dyDescent="0.3">
      <c r="A3246" s="577">
        <v>144</v>
      </c>
      <c r="B3246" s="73">
        <v>16</v>
      </c>
      <c r="C3246" s="5" t="s">
        <v>37</v>
      </c>
      <c r="D3246" s="5" t="s">
        <v>109</v>
      </c>
      <c r="E3246" s="70" t="s">
        <v>14</v>
      </c>
      <c r="F3246" s="71">
        <v>4.5</v>
      </c>
      <c r="G3246" s="71">
        <v>0.19800000000000001</v>
      </c>
      <c r="H3246" s="71">
        <v>0.17599999999999999</v>
      </c>
      <c r="I3246" s="71">
        <v>0.6463333333333332</v>
      </c>
      <c r="J3246" s="71">
        <v>0</v>
      </c>
      <c r="K3246" s="71">
        <v>1.6726666666666667</v>
      </c>
      <c r="L3246" s="71">
        <v>0.26166666666666666</v>
      </c>
      <c r="M3246" s="72">
        <v>2.9546666666666668</v>
      </c>
      <c r="N3246" s="23">
        <v>0.21214814814814817</v>
      </c>
      <c r="O3246" s="16">
        <v>84.867333333333335</v>
      </c>
      <c r="P3246" s="15">
        <v>90</v>
      </c>
      <c r="Q3246" s="15">
        <f>IFERROR(Table37[[#This Row],[Total]]/Table37[[#This Row],[Mins]]*Table37[[#This Row],[Adj mins]],0)</f>
        <v>3.133361089072356</v>
      </c>
      <c r="R3246" s="15">
        <v>6.1</v>
      </c>
      <c r="S3246" s="16">
        <v>78</v>
      </c>
      <c r="T3246" s="17">
        <v>5.0000000000000001E-3</v>
      </c>
      <c r="U3246" s="16">
        <v>21</v>
      </c>
      <c r="V3246" s="71">
        <v>3</v>
      </c>
      <c r="W3246" s="401" t="str">
        <f>IF(ISNA(MATCH($D3246,'My Squad'!$C$2:$C$16,0)),"","Yes")</f>
        <v/>
      </c>
    </row>
    <row r="3247" spans="1:23" ht="15.75" thickBot="1" x14ac:dyDescent="0.3">
      <c r="A3247" s="577">
        <v>145</v>
      </c>
      <c r="B3247" s="73">
        <v>16</v>
      </c>
      <c r="C3247" s="5" t="s">
        <v>37</v>
      </c>
      <c r="D3247" s="5" t="s">
        <v>116</v>
      </c>
      <c r="E3247" s="70" t="s">
        <v>14</v>
      </c>
      <c r="F3247" s="71">
        <v>4.5</v>
      </c>
      <c r="G3247" s="71">
        <v>6.4000000000000001E-2</v>
      </c>
      <c r="H3247" s="71">
        <v>0.32200000000000001</v>
      </c>
      <c r="I3247" s="71">
        <v>0.64300000000000002</v>
      </c>
      <c r="J3247" s="71">
        <v>0</v>
      </c>
      <c r="K3247" s="71">
        <v>1.7026666666666668</v>
      </c>
      <c r="L3247" s="71">
        <v>0.19333333333333333</v>
      </c>
      <c r="M3247" s="72">
        <v>2.9249999999999998</v>
      </c>
      <c r="N3247" s="23">
        <v>0.20555555555555552</v>
      </c>
      <c r="O3247" s="16">
        <v>85.989666666666665</v>
      </c>
      <c r="P3247" s="15">
        <v>90</v>
      </c>
      <c r="Q3247" s="15">
        <f>IFERROR(Table37[[#This Row],[Total]]/Table37[[#This Row],[Mins]]*Table37[[#This Row],[Adj mins]],0)</f>
        <v>3.0614143559885099</v>
      </c>
      <c r="R3247" s="15">
        <v>7.8</v>
      </c>
      <c r="S3247" s="16">
        <v>88</v>
      </c>
      <c r="T3247" s="17">
        <v>3.5000000000000003E-2</v>
      </c>
      <c r="U3247" s="16">
        <v>29</v>
      </c>
      <c r="V3247" s="71">
        <v>3.6</v>
      </c>
      <c r="W3247" s="401" t="str">
        <f>IF(ISNA(MATCH($D3247,'My Squad'!$C$2:$C$16,0)),"","Yes")</f>
        <v/>
      </c>
    </row>
    <row r="3248" spans="1:23" ht="15.75" thickBot="1" x14ac:dyDescent="0.3">
      <c r="A3248" s="577">
        <v>120</v>
      </c>
      <c r="B3248" s="73">
        <v>16</v>
      </c>
      <c r="C3248" s="5" t="s">
        <v>37</v>
      </c>
      <c r="D3248" s="5" t="s">
        <v>42</v>
      </c>
      <c r="E3248" s="70" t="s">
        <v>14</v>
      </c>
      <c r="F3248" s="71">
        <v>4.5</v>
      </c>
      <c r="G3248" s="71">
        <v>0.32800000000000001</v>
      </c>
      <c r="H3248" s="71">
        <v>0.26200000000000001</v>
      </c>
      <c r="I3248" s="71">
        <v>0.63633333333333342</v>
      </c>
      <c r="J3248" s="71">
        <v>0</v>
      </c>
      <c r="K3248" s="71">
        <v>1.7410000000000001</v>
      </c>
      <c r="L3248" s="71">
        <v>0.30033333333333334</v>
      </c>
      <c r="M3248" s="72">
        <v>3.2676666666666665</v>
      </c>
      <c r="N3248" s="23">
        <v>0.28170370370370368</v>
      </c>
      <c r="O3248" s="16">
        <v>85.201999999999998</v>
      </c>
      <c r="P3248" s="15">
        <v>90</v>
      </c>
      <c r="Q3248" s="15">
        <f>IFERROR(Table37[[#This Row],[Total]]/Table37[[#This Row],[Mins]]*Table37[[#This Row],[Adj mins]],0)</f>
        <v>3.4516795380390128</v>
      </c>
      <c r="R3248" s="15">
        <v>7.8</v>
      </c>
      <c r="S3248" s="16">
        <v>88</v>
      </c>
      <c r="T3248" s="17">
        <v>6.0999999999999999E-2</v>
      </c>
      <c r="U3248" s="16">
        <v>22</v>
      </c>
      <c r="V3248" s="71">
        <v>2.8</v>
      </c>
      <c r="W3248" s="401" t="str">
        <f>IF(ISNA(MATCH($D3248,'My Squad'!$C$2:$C$16,0)),"","Yes")</f>
        <v/>
      </c>
    </row>
    <row r="3249" spans="1:23" ht="15.75" thickBot="1" x14ac:dyDescent="0.3">
      <c r="A3249" s="577">
        <v>122</v>
      </c>
      <c r="B3249" s="73">
        <v>16</v>
      </c>
      <c r="C3249" s="5" t="s">
        <v>37</v>
      </c>
      <c r="D3249" s="5" t="s">
        <v>313</v>
      </c>
      <c r="E3249" s="70" t="s">
        <v>14</v>
      </c>
      <c r="F3249" s="71">
        <v>5</v>
      </c>
      <c r="G3249" s="71">
        <v>7.0000000000000007E-2</v>
      </c>
      <c r="H3249" s="71">
        <v>0.152</v>
      </c>
      <c r="I3249" s="71">
        <v>0.124</v>
      </c>
      <c r="J3249" s="71">
        <v>0</v>
      </c>
      <c r="K3249" s="71">
        <v>0.35800000000000004</v>
      </c>
      <c r="L3249" s="71">
        <v>7.3999999999999996E-2</v>
      </c>
      <c r="M3249" s="72">
        <v>0.77800000000000002</v>
      </c>
      <c r="N3249" s="23">
        <v>-0.24440000000000001</v>
      </c>
      <c r="O3249" s="16">
        <v>17.888999999999999</v>
      </c>
      <c r="P3249" s="15">
        <v>90</v>
      </c>
      <c r="Q3249" s="15">
        <f>IFERROR(Table37[[#This Row],[Total]]/Table37[[#This Row],[Mins]]*Table37[[#This Row],[Adj mins]],0)</f>
        <v>3.9141371792721786</v>
      </c>
      <c r="R3249" s="15">
        <v>3.8</v>
      </c>
      <c r="S3249" s="16">
        <v>57</v>
      </c>
      <c r="T3249" s="17">
        <v>5.0000000000000001E-3</v>
      </c>
      <c r="U3249" s="16">
        <v>3</v>
      </c>
      <c r="V3249" s="71">
        <v>0.5</v>
      </c>
      <c r="W3249" s="401" t="str">
        <f>IF(ISNA(MATCH($D3249,'My Squad'!$C$2:$C$16,0)),"","Yes")</f>
        <v/>
      </c>
    </row>
    <row r="3250" spans="1:23" ht="15.75" thickBot="1" x14ac:dyDescent="0.3">
      <c r="A3250" s="577">
        <v>131</v>
      </c>
      <c r="B3250" s="73">
        <v>16</v>
      </c>
      <c r="C3250" s="5" t="s">
        <v>37</v>
      </c>
      <c r="D3250" s="5" t="s">
        <v>314</v>
      </c>
      <c r="E3250" s="70" t="s">
        <v>14</v>
      </c>
      <c r="F3250" s="71">
        <v>4.4000000000000004</v>
      </c>
      <c r="G3250" s="71">
        <v>2E-3</v>
      </c>
      <c r="H3250" s="71">
        <v>0.01</v>
      </c>
      <c r="I3250" s="71">
        <v>1.0666666666666665E-2</v>
      </c>
      <c r="J3250" s="71">
        <v>0</v>
      </c>
      <c r="K3250" s="71">
        <v>3.033333333333333E-2</v>
      </c>
      <c r="L3250" s="71">
        <v>4.6666666666666671E-3</v>
      </c>
      <c r="M3250" s="72">
        <v>5.7666666666666665E-2</v>
      </c>
      <c r="N3250" s="23">
        <v>-0.44143939393939391</v>
      </c>
      <c r="O3250" s="16">
        <v>1.5903333333333334</v>
      </c>
      <c r="P3250" s="15">
        <v>90</v>
      </c>
      <c r="Q3250" s="15">
        <f>IFERROR(Table37[[#This Row],[Total]]/Table37[[#This Row],[Mins]]*Table37[[#This Row],[Adj mins]],0)</f>
        <v>3.2634667784531541</v>
      </c>
      <c r="R3250" s="15">
        <v>0.1</v>
      </c>
      <c r="S3250" s="16">
        <v>11</v>
      </c>
      <c r="T3250" s="17">
        <v>2E-3</v>
      </c>
      <c r="U3250" s="16">
        <v>3</v>
      </c>
      <c r="V3250" s="71">
        <v>3</v>
      </c>
      <c r="W3250" s="401" t="str">
        <f>IF(ISNA(MATCH($D3250,'My Squad'!$C$2:$C$16,0)),"","Yes")</f>
        <v/>
      </c>
    </row>
    <row r="3251" spans="1:23" ht="15.75" thickBot="1" x14ac:dyDescent="0.3">
      <c r="A3251" s="577">
        <v>628</v>
      </c>
      <c r="B3251" s="73">
        <v>16</v>
      </c>
      <c r="C3251" s="5" t="s">
        <v>37</v>
      </c>
      <c r="D3251" s="5" t="s">
        <v>1502</v>
      </c>
      <c r="E3251" s="70" t="s">
        <v>14</v>
      </c>
      <c r="F3251" s="71">
        <v>4.5</v>
      </c>
      <c r="G3251" s="71">
        <v>2.4E-2</v>
      </c>
      <c r="H3251" s="71">
        <v>3.5999999999999997E-2</v>
      </c>
      <c r="I3251" s="71">
        <v>7.9333333333333339E-2</v>
      </c>
      <c r="J3251" s="71">
        <v>0</v>
      </c>
      <c r="K3251" s="71">
        <v>0.18866666666666668</v>
      </c>
      <c r="L3251" s="71">
        <v>1.9666666666666666E-2</v>
      </c>
      <c r="M3251" s="72">
        <v>0.34766666666666668</v>
      </c>
      <c r="N3251" s="23">
        <v>-0.36718518518518523</v>
      </c>
      <c r="O3251" s="16">
        <v>9.4583333333333339</v>
      </c>
      <c r="P3251" s="15">
        <v>90</v>
      </c>
      <c r="Q3251" s="15">
        <f>IFERROR(Table37[[#This Row],[Total]]/Table37[[#This Row],[Mins]]*Table37[[#This Row],[Adj mins]],0)</f>
        <v>3.3081938325991187</v>
      </c>
      <c r="R3251" s="15">
        <v>3.3</v>
      </c>
      <c r="S3251" s="16">
        <v>60</v>
      </c>
      <c r="T3251" s="17">
        <v>2E-3</v>
      </c>
      <c r="U3251" s="16">
        <v>13</v>
      </c>
      <c r="V3251" s="71">
        <v>2.6</v>
      </c>
      <c r="W3251" s="401" t="str">
        <f>IF(ISNA(MATCH($D3251,'My Squad'!$C$2:$C$16,0)),"","Yes")</f>
        <v/>
      </c>
    </row>
    <row r="3252" spans="1:23" ht="15.75" thickBot="1" x14ac:dyDescent="0.3">
      <c r="A3252" s="577">
        <v>116</v>
      </c>
      <c r="B3252" s="73">
        <v>16</v>
      </c>
      <c r="C3252" s="5" t="s">
        <v>37</v>
      </c>
      <c r="D3252" s="5" t="s">
        <v>1055</v>
      </c>
      <c r="E3252" s="70" t="s">
        <v>14</v>
      </c>
      <c r="F3252" s="71">
        <v>4</v>
      </c>
      <c r="G3252" s="71">
        <v>0</v>
      </c>
      <c r="H3252" s="71">
        <v>0</v>
      </c>
      <c r="I3252" s="71">
        <v>0</v>
      </c>
      <c r="J3252" s="71">
        <v>0</v>
      </c>
      <c r="K3252" s="71">
        <v>0</v>
      </c>
      <c r="L3252" s="71">
        <v>0</v>
      </c>
      <c r="M3252" s="72">
        <v>0</v>
      </c>
      <c r="N3252" s="23">
        <v>-0.5</v>
      </c>
      <c r="O3252" s="16">
        <v>0</v>
      </c>
      <c r="P3252" s="15">
        <v>90</v>
      </c>
      <c r="Q3252" s="15">
        <f>IFERROR(Table37[[#This Row],[Total]]/Table37[[#This Row],[Mins]]*Table37[[#This Row],[Adj mins]],0)</f>
        <v>0</v>
      </c>
      <c r="R3252" s="15">
        <v>0</v>
      </c>
      <c r="S3252" s="16">
        <v>0</v>
      </c>
      <c r="T3252" s="17">
        <v>4.5999999999999999E-2</v>
      </c>
      <c r="U3252" s="16">
        <v>0</v>
      </c>
      <c r="V3252" s="71">
        <v>0</v>
      </c>
      <c r="W3252" s="401" t="str">
        <f>IF(ISNA(MATCH($D3252,'My Squad'!$C$2:$C$16,0)),"","Yes")</f>
        <v/>
      </c>
    </row>
    <row r="3253" spans="1:23" ht="15.75" thickBot="1" x14ac:dyDescent="0.3">
      <c r="A3253" s="577">
        <v>135</v>
      </c>
      <c r="B3253" s="73">
        <v>16</v>
      </c>
      <c r="C3253" s="5" t="s">
        <v>37</v>
      </c>
      <c r="D3253" s="5" t="s">
        <v>613</v>
      </c>
      <c r="E3253" s="70" t="s">
        <v>13</v>
      </c>
      <c r="F3253" s="71">
        <v>5.3</v>
      </c>
      <c r="G3253" s="71">
        <v>0.16666666666666666</v>
      </c>
      <c r="H3253" s="71">
        <v>0.13700000000000001</v>
      </c>
      <c r="I3253" s="71">
        <v>6.4666666666666664E-2</v>
      </c>
      <c r="J3253" s="71">
        <v>0</v>
      </c>
      <c r="K3253" s="71">
        <v>0.41466666666666663</v>
      </c>
      <c r="L3253" s="71">
        <v>5.6333333333333332E-2</v>
      </c>
      <c r="M3253" s="72">
        <v>0.83933333333333338</v>
      </c>
      <c r="N3253" s="23">
        <v>-0.21899371069182391</v>
      </c>
      <c r="O3253" s="16">
        <v>20.735666666666667</v>
      </c>
      <c r="P3253" s="15">
        <v>90</v>
      </c>
      <c r="Q3253" s="15">
        <f>IFERROR(Table37[[#This Row],[Total]]/Table37[[#This Row],[Mins]]*Table37[[#This Row],[Adj mins]],0)</f>
        <v>3.6429983763885092</v>
      </c>
      <c r="R3253" s="15">
        <v>4.5</v>
      </c>
      <c r="S3253" s="16">
        <v>58</v>
      </c>
      <c r="T3253" s="17">
        <v>8.0000000000000002E-3</v>
      </c>
      <c r="U3253" s="16">
        <v>21</v>
      </c>
      <c r="V3253" s="71">
        <v>3</v>
      </c>
      <c r="W3253" s="401" t="str">
        <f>IF(ISNA(MATCH($D3253,'My Squad'!$C$2:$C$16,0)),"","Yes")</f>
        <v/>
      </c>
    </row>
    <row r="3254" spans="1:23" ht="15.75" thickBot="1" x14ac:dyDescent="0.3">
      <c r="A3254" s="577">
        <v>115</v>
      </c>
      <c r="B3254" s="73">
        <v>16</v>
      </c>
      <c r="C3254" s="5" t="s">
        <v>37</v>
      </c>
      <c r="D3254" s="5" t="s">
        <v>226</v>
      </c>
      <c r="E3254" s="70" t="s">
        <v>13</v>
      </c>
      <c r="F3254" s="71">
        <v>5</v>
      </c>
      <c r="G3254" s="71">
        <v>0.45166666666666666</v>
      </c>
      <c r="H3254" s="71">
        <v>0.23799999999999999</v>
      </c>
      <c r="I3254" s="71">
        <v>0.19</v>
      </c>
      <c r="J3254" s="71">
        <v>0</v>
      </c>
      <c r="K3254" s="71">
        <v>1.147</v>
      </c>
      <c r="L3254" s="71">
        <v>0.15933333333333333</v>
      </c>
      <c r="M3254" s="72">
        <v>2.1859999999999999</v>
      </c>
      <c r="N3254" s="23">
        <v>3.719999999999999E-2</v>
      </c>
      <c r="O3254" s="16">
        <v>63.615000000000002</v>
      </c>
      <c r="P3254" s="15">
        <v>90</v>
      </c>
      <c r="Q3254" s="15">
        <f>IFERROR(Table37[[#This Row],[Total]]/Table37[[#This Row],[Mins]]*Table37[[#This Row],[Adj mins]],0)</f>
        <v>3.0926668238622965</v>
      </c>
      <c r="R3254" s="15">
        <v>6.4</v>
      </c>
      <c r="S3254" s="16">
        <v>72</v>
      </c>
      <c r="T3254" s="17">
        <v>3.0000000000000001E-3</v>
      </c>
      <c r="U3254" s="16">
        <v>27</v>
      </c>
      <c r="V3254" s="71">
        <v>3.4</v>
      </c>
      <c r="W3254" s="401" t="str">
        <f>IF(ISNA(MATCH($D3254,'My Squad'!$C$2:$C$16,0)),"","Yes")</f>
        <v/>
      </c>
    </row>
    <row r="3255" spans="1:23" ht="15.75" thickBot="1" x14ac:dyDescent="0.3">
      <c r="A3255" s="577">
        <v>126</v>
      </c>
      <c r="B3255" s="73">
        <v>16</v>
      </c>
      <c r="C3255" s="5" t="s">
        <v>37</v>
      </c>
      <c r="D3255" s="5" t="s">
        <v>215</v>
      </c>
      <c r="E3255" s="70" t="s">
        <v>13</v>
      </c>
      <c r="F3255" s="71">
        <v>5</v>
      </c>
      <c r="G3255" s="71">
        <v>0.215</v>
      </c>
      <c r="H3255" s="71">
        <v>0.34799999999999998</v>
      </c>
      <c r="I3255" s="71">
        <v>0.19600000000000001</v>
      </c>
      <c r="J3255" s="71">
        <v>0</v>
      </c>
      <c r="K3255" s="71">
        <v>1.3036666666666665</v>
      </c>
      <c r="L3255" s="71">
        <v>6.0333333333333336E-2</v>
      </c>
      <c r="M3255" s="72">
        <v>2.1230000000000002</v>
      </c>
      <c r="N3255" s="23">
        <v>2.4600000000000045E-2</v>
      </c>
      <c r="O3255" s="16">
        <v>64.298666666666662</v>
      </c>
      <c r="P3255" s="15">
        <v>90</v>
      </c>
      <c r="Q3255" s="15">
        <f>IFERROR(Table37[[#This Row],[Total]]/Table37[[#This Row],[Mins]]*Table37[[#This Row],[Adj mins]],0)</f>
        <v>2.9716012773722635</v>
      </c>
      <c r="R3255" s="15">
        <v>7.7</v>
      </c>
      <c r="S3255" s="16">
        <v>87</v>
      </c>
      <c r="T3255" s="17">
        <v>1E-3</v>
      </c>
      <c r="U3255" s="16">
        <v>25</v>
      </c>
      <c r="V3255" s="71">
        <v>3.1</v>
      </c>
      <c r="W3255" s="401" t="str">
        <f>IF(ISNA(MATCH($D3255,'My Squad'!$C$2:$C$16,0)),"","Yes")</f>
        <v/>
      </c>
    </row>
    <row r="3256" spans="1:23" ht="15.75" thickBot="1" x14ac:dyDescent="0.3">
      <c r="A3256" s="577">
        <v>149</v>
      </c>
      <c r="B3256" s="73">
        <v>16</v>
      </c>
      <c r="C3256" s="5" t="s">
        <v>37</v>
      </c>
      <c r="D3256" s="5" t="s">
        <v>1056</v>
      </c>
      <c r="E3256" s="70" t="s">
        <v>13</v>
      </c>
      <c r="F3256" s="71">
        <v>4.8</v>
      </c>
      <c r="G3256" s="71">
        <v>0.54833333333333334</v>
      </c>
      <c r="H3256" s="71">
        <v>0.44</v>
      </c>
      <c r="I3256" s="71">
        <v>0.21533333333333332</v>
      </c>
      <c r="J3256" s="71">
        <v>0</v>
      </c>
      <c r="K3256" s="71">
        <v>1.4389999999999998</v>
      </c>
      <c r="L3256" s="71">
        <v>0.20366666666666666</v>
      </c>
      <c r="M3256" s="72">
        <v>2.8463333333333334</v>
      </c>
      <c r="N3256" s="23">
        <v>0.17631944444444447</v>
      </c>
      <c r="O3256" s="16">
        <v>73.323666666666668</v>
      </c>
      <c r="P3256" s="15">
        <v>90</v>
      </c>
      <c r="Q3256" s="15">
        <f>IFERROR(Table37[[#This Row],[Total]]/Table37[[#This Row],[Mins]]*Table37[[#This Row],[Adj mins]],0)</f>
        <v>3.4936878043014756</v>
      </c>
      <c r="R3256" s="15">
        <v>2.5</v>
      </c>
      <c r="S3256" s="16">
        <v>37</v>
      </c>
      <c r="T3256" s="17">
        <v>1E-3</v>
      </c>
      <c r="U3256" s="16">
        <v>11</v>
      </c>
      <c r="V3256" s="71">
        <v>1.8</v>
      </c>
      <c r="W3256" s="401" t="str">
        <f>IF(ISNA(MATCH($D3256,'My Squad'!$C$2:$C$16,0)),"","Yes")</f>
        <v/>
      </c>
    </row>
    <row r="3257" spans="1:23" ht="15.75" thickBot="1" x14ac:dyDescent="0.3">
      <c r="A3257" s="577">
        <v>137</v>
      </c>
      <c r="B3257" s="73">
        <v>16</v>
      </c>
      <c r="C3257" s="5" t="s">
        <v>37</v>
      </c>
      <c r="D3257" s="5" t="s">
        <v>265</v>
      </c>
      <c r="E3257" s="70" t="s">
        <v>13</v>
      </c>
      <c r="F3257" s="71">
        <v>4.4000000000000004</v>
      </c>
      <c r="G3257" s="71">
        <v>0.01</v>
      </c>
      <c r="H3257" s="71">
        <v>7.0000000000000001E-3</v>
      </c>
      <c r="I3257" s="71">
        <v>4.0000000000000001E-3</v>
      </c>
      <c r="J3257" s="71">
        <v>0</v>
      </c>
      <c r="K3257" s="71">
        <v>2.3666666666666666E-2</v>
      </c>
      <c r="L3257" s="71">
        <v>2.6666666666666666E-3</v>
      </c>
      <c r="M3257" s="72">
        <v>4.7333333333333331E-2</v>
      </c>
      <c r="N3257" s="23">
        <v>-0.44378787878787879</v>
      </c>
      <c r="O3257" s="16">
        <v>1.1399999999999999</v>
      </c>
      <c r="P3257" s="15">
        <v>90</v>
      </c>
      <c r="Q3257" s="15">
        <f>IFERROR(Table37[[#This Row],[Total]]/Table37[[#This Row],[Mins]]*Table37[[#This Row],[Adj mins]],0)</f>
        <v>3.736842105263158</v>
      </c>
      <c r="R3257" s="15">
        <v>0</v>
      </c>
      <c r="S3257" s="16">
        <v>0</v>
      </c>
      <c r="T3257" s="17">
        <v>0.01</v>
      </c>
      <c r="U3257" s="16">
        <v>0</v>
      </c>
      <c r="V3257" s="71">
        <v>0</v>
      </c>
      <c r="W3257" s="401" t="str">
        <f>IF(ISNA(MATCH($D3257,'My Squad'!$C$2:$C$16,0)),"","Yes")</f>
        <v/>
      </c>
    </row>
    <row r="3258" spans="1:23" ht="15.75" thickBot="1" x14ac:dyDescent="0.3">
      <c r="A3258" s="577">
        <v>134</v>
      </c>
      <c r="B3258" s="73">
        <v>16</v>
      </c>
      <c r="C3258" s="5" t="s">
        <v>37</v>
      </c>
      <c r="D3258" s="5" t="s">
        <v>230</v>
      </c>
      <c r="E3258" s="70" t="s">
        <v>13</v>
      </c>
      <c r="F3258" s="71">
        <v>5</v>
      </c>
      <c r="G3258" s="71">
        <v>3.5000000000000003E-2</v>
      </c>
      <c r="H3258" s="71">
        <v>0.16500000000000001</v>
      </c>
      <c r="I3258" s="71">
        <v>4.8000000000000001E-2</v>
      </c>
      <c r="J3258" s="71">
        <v>0</v>
      </c>
      <c r="K3258" s="71">
        <v>0.32066666666666666</v>
      </c>
      <c r="L3258" s="71">
        <v>4.6666666666666669E-2</v>
      </c>
      <c r="M3258" s="72">
        <v>0.61533333333333329</v>
      </c>
      <c r="N3258" s="23">
        <v>-0.27693333333333336</v>
      </c>
      <c r="O3258" s="16">
        <v>16.628333333333334</v>
      </c>
      <c r="P3258" s="15">
        <v>90</v>
      </c>
      <c r="Q3258" s="15">
        <f>IFERROR(Table37[[#This Row],[Total]]/Table37[[#This Row],[Mins]]*Table37[[#This Row],[Adj mins]],0)</f>
        <v>3.3304600581337076</v>
      </c>
      <c r="R3258" s="15">
        <v>1.9</v>
      </c>
      <c r="S3258" s="16">
        <v>56</v>
      </c>
      <c r="T3258" s="17">
        <v>0</v>
      </c>
      <c r="U3258" s="16">
        <v>5</v>
      </c>
      <c r="V3258" s="71">
        <v>1.7</v>
      </c>
      <c r="W3258" s="401" t="str">
        <f>IF(ISNA(MATCH($D3258,'My Squad'!$C$2:$C$16,0)),"","Yes")</f>
        <v/>
      </c>
    </row>
    <row r="3259" spans="1:23" ht="15.75" thickBot="1" x14ac:dyDescent="0.3">
      <c r="A3259" s="577">
        <v>121</v>
      </c>
      <c r="B3259" s="73">
        <v>16</v>
      </c>
      <c r="C3259" s="5" t="s">
        <v>37</v>
      </c>
      <c r="D3259" s="5" t="s">
        <v>1503</v>
      </c>
      <c r="E3259" s="70" t="s">
        <v>13</v>
      </c>
      <c r="F3259" s="71">
        <v>5.4</v>
      </c>
      <c r="G3259" s="71">
        <v>8.8333333333333333E-2</v>
      </c>
      <c r="H3259" s="71">
        <v>6.6000000000000003E-2</v>
      </c>
      <c r="I3259" s="71">
        <v>1.7000000000000001E-2</v>
      </c>
      <c r="J3259" s="71">
        <v>0</v>
      </c>
      <c r="K3259" s="71">
        <v>0.10166666666666667</v>
      </c>
      <c r="L3259" s="71">
        <v>3.1333333333333331E-2</v>
      </c>
      <c r="M3259" s="72">
        <v>0.30433333333333334</v>
      </c>
      <c r="N3259" s="23">
        <v>-0.31401234567901232</v>
      </c>
      <c r="O3259" s="16">
        <v>5.4880000000000004</v>
      </c>
      <c r="P3259" s="15">
        <v>90</v>
      </c>
      <c r="Q3259" s="15">
        <f>IFERROR(Table37[[#This Row],[Total]]/Table37[[#This Row],[Mins]]*Table37[[#This Row],[Adj mins]],0)</f>
        <v>4.9908892128279883</v>
      </c>
      <c r="R3259" s="15">
        <v>1</v>
      </c>
      <c r="S3259" s="16">
        <v>13</v>
      </c>
      <c r="T3259" s="17">
        <v>1E-3</v>
      </c>
      <c r="U3259" s="16">
        <v>7</v>
      </c>
      <c r="V3259" s="71">
        <v>1</v>
      </c>
      <c r="W3259" s="401" t="str">
        <f>IF(ISNA(MATCH($D3259,'My Squad'!$C$2:$C$16,0)),"","Yes")</f>
        <v/>
      </c>
    </row>
    <row r="3260" spans="1:23" ht="15.75" thickBot="1" x14ac:dyDescent="0.3">
      <c r="A3260" s="577">
        <v>136</v>
      </c>
      <c r="B3260" s="73">
        <v>16</v>
      </c>
      <c r="C3260" s="5" t="s">
        <v>37</v>
      </c>
      <c r="D3260" s="5" t="s">
        <v>38</v>
      </c>
      <c r="E3260" s="70" t="s">
        <v>13</v>
      </c>
      <c r="F3260" s="71">
        <v>6.5</v>
      </c>
      <c r="G3260" s="71">
        <v>1.3066666666666666</v>
      </c>
      <c r="H3260" s="71">
        <v>0.73899999999999999</v>
      </c>
      <c r="I3260" s="71">
        <v>0.24033333333333334</v>
      </c>
      <c r="J3260" s="71">
        <v>0</v>
      </c>
      <c r="K3260" s="71">
        <v>1.718</v>
      </c>
      <c r="L3260" s="71">
        <v>0.38200000000000001</v>
      </c>
      <c r="M3260" s="72">
        <v>4.3860000000000001</v>
      </c>
      <c r="N3260" s="23">
        <v>0.36707692307692308</v>
      </c>
      <c r="O3260" s="16">
        <v>80.725666666666669</v>
      </c>
      <c r="P3260" s="15">
        <v>90</v>
      </c>
      <c r="Q3260" s="15">
        <f>IFERROR(Table37[[#This Row],[Total]]/Table37[[#This Row],[Mins]]*Table37[[#This Row],[Adj mins]],0)</f>
        <v>4.8898945812360379</v>
      </c>
      <c r="R3260" s="15">
        <v>8.1999999999999993</v>
      </c>
      <c r="S3260" s="16">
        <v>82</v>
      </c>
      <c r="T3260" s="17">
        <v>6.3E-2</v>
      </c>
      <c r="U3260" s="16">
        <v>34</v>
      </c>
      <c r="V3260" s="71">
        <v>3.8</v>
      </c>
      <c r="W3260" s="401" t="str">
        <f>IF(ISNA(MATCH($D3260,'My Squad'!$C$2:$C$16,0)),"","Yes")</f>
        <v/>
      </c>
    </row>
    <row r="3261" spans="1:23" ht="15.75" thickBot="1" x14ac:dyDescent="0.3">
      <c r="A3261" s="577">
        <v>113</v>
      </c>
      <c r="B3261" s="73">
        <v>16</v>
      </c>
      <c r="C3261" s="5" t="s">
        <v>37</v>
      </c>
      <c r="D3261" s="5" t="s">
        <v>163</v>
      </c>
      <c r="E3261" s="70" t="s">
        <v>13</v>
      </c>
      <c r="F3261" s="71">
        <v>5.4</v>
      </c>
      <c r="G3261" s="71">
        <v>0.18333333333333332</v>
      </c>
      <c r="H3261" s="71">
        <v>0.10299999999999999</v>
      </c>
      <c r="I3261" s="71">
        <v>4.4999999999999998E-2</v>
      </c>
      <c r="J3261" s="71">
        <v>0</v>
      </c>
      <c r="K3261" s="71">
        <v>0.30866666666666664</v>
      </c>
      <c r="L3261" s="71">
        <v>4.5999999999999999E-2</v>
      </c>
      <c r="M3261" s="72">
        <v>0.68600000000000005</v>
      </c>
      <c r="N3261" s="23">
        <v>-0.24333333333333332</v>
      </c>
      <c r="O3261" s="16">
        <v>14.769</v>
      </c>
      <c r="P3261" s="15">
        <v>90</v>
      </c>
      <c r="Q3261" s="15">
        <f>IFERROR(Table37[[#This Row],[Total]]/Table37[[#This Row],[Mins]]*Table37[[#This Row],[Adj mins]],0)</f>
        <v>4.1803778184034126</v>
      </c>
      <c r="R3261" s="15">
        <v>1.5</v>
      </c>
      <c r="S3261" s="16">
        <v>27</v>
      </c>
      <c r="T3261" s="17">
        <v>4.0000000000000001E-3</v>
      </c>
      <c r="U3261" s="16">
        <v>14</v>
      </c>
      <c r="V3261" s="71">
        <v>2.8</v>
      </c>
      <c r="W3261" s="401" t="str">
        <f>IF(ISNA(MATCH($D3261,'My Squad'!$C$2:$C$16,0)),"","Yes")</f>
        <v/>
      </c>
    </row>
    <row r="3262" spans="1:23" ht="15.75" thickBot="1" x14ac:dyDescent="0.3">
      <c r="A3262" s="577">
        <v>132</v>
      </c>
      <c r="B3262" s="73">
        <v>16</v>
      </c>
      <c r="C3262" s="5" t="s">
        <v>37</v>
      </c>
      <c r="D3262" s="5" t="s">
        <v>315</v>
      </c>
      <c r="E3262" s="70" t="s">
        <v>13</v>
      </c>
      <c r="F3262" s="71">
        <v>6.5</v>
      </c>
      <c r="G3262" s="71">
        <v>0</v>
      </c>
      <c r="H3262" s="71">
        <v>0</v>
      </c>
      <c r="I3262" s="71">
        <v>0</v>
      </c>
      <c r="J3262" s="71">
        <v>0</v>
      </c>
      <c r="K3262" s="71">
        <v>0</v>
      </c>
      <c r="L3262" s="71">
        <v>0</v>
      </c>
      <c r="M3262" s="72">
        <v>0</v>
      </c>
      <c r="N3262" s="23">
        <v>-0.30769230769230771</v>
      </c>
      <c r="O3262" s="16">
        <v>0</v>
      </c>
      <c r="P3262" s="15">
        <v>90</v>
      </c>
      <c r="Q3262" s="15">
        <f>IFERROR(Table37[[#This Row],[Total]]/Table37[[#This Row],[Mins]]*Table37[[#This Row],[Adj mins]],0)</f>
        <v>0</v>
      </c>
      <c r="R3262" s="15">
        <v>0</v>
      </c>
      <c r="S3262" s="16" t="s">
        <v>374</v>
      </c>
      <c r="T3262" s="17">
        <v>0</v>
      </c>
      <c r="U3262" s="16">
        <v>0</v>
      </c>
      <c r="V3262" s="71">
        <v>0</v>
      </c>
      <c r="W3262" s="401" t="str">
        <f>IF(ISNA(MATCH($D3262,'My Squad'!$C$2:$C$16,0)),"","Yes")</f>
        <v/>
      </c>
    </row>
    <row r="3263" spans="1:23" ht="15.75" thickBot="1" x14ac:dyDescent="0.3">
      <c r="A3263" s="577">
        <v>595</v>
      </c>
      <c r="B3263" s="73">
        <v>16</v>
      </c>
      <c r="C3263" s="5" t="s">
        <v>37</v>
      </c>
      <c r="D3263" s="5" t="s">
        <v>1504</v>
      </c>
      <c r="E3263" s="70" t="s">
        <v>13</v>
      </c>
      <c r="F3263" s="71">
        <v>5.4</v>
      </c>
      <c r="G3263" s="71">
        <v>0</v>
      </c>
      <c r="H3263" s="71">
        <v>0</v>
      </c>
      <c r="I3263" s="71">
        <v>0</v>
      </c>
      <c r="J3263" s="71">
        <v>0</v>
      </c>
      <c r="K3263" s="71">
        <v>0</v>
      </c>
      <c r="L3263" s="71">
        <v>0</v>
      </c>
      <c r="M3263" s="72">
        <v>0</v>
      </c>
      <c r="N3263" s="23">
        <v>-0.37037037037037035</v>
      </c>
      <c r="O3263" s="16">
        <v>0</v>
      </c>
      <c r="P3263" s="15">
        <v>90</v>
      </c>
      <c r="Q3263" s="15">
        <f>IFERROR(Table37[[#This Row],[Total]]/Table37[[#This Row],[Mins]]*Table37[[#This Row],[Adj mins]],0)</f>
        <v>0</v>
      </c>
      <c r="R3263" s="15">
        <v>0.3</v>
      </c>
      <c r="S3263" s="16">
        <v>12</v>
      </c>
      <c r="T3263" s="17">
        <v>0</v>
      </c>
      <c r="U3263" s="16">
        <v>2</v>
      </c>
      <c r="V3263" s="71">
        <v>1</v>
      </c>
      <c r="W3263" s="401" t="str">
        <f>IF(ISNA(MATCH($D3263,'My Squad'!$C$2:$C$16,0)),"","Yes")</f>
        <v/>
      </c>
    </row>
    <row r="3264" spans="1:23" ht="15.75" thickBot="1" x14ac:dyDescent="0.3">
      <c r="A3264" s="577">
        <v>618</v>
      </c>
      <c r="B3264" s="73">
        <v>16</v>
      </c>
      <c r="C3264" s="5" t="s">
        <v>37</v>
      </c>
      <c r="D3264" s="5" t="s">
        <v>1505</v>
      </c>
      <c r="E3264" s="70" t="s">
        <v>13</v>
      </c>
      <c r="F3264" s="71">
        <v>5.5</v>
      </c>
      <c r="G3264" s="71">
        <v>1.2266666666666666</v>
      </c>
      <c r="H3264" s="71">
        <v>0.60299999999999998</v>
      </c>
      <c r="I3264" s="71">
        <v>0.19633333333333333</v>
      </c>
      <c r="J3264" s="71">
        <v>0</v>
      </c>
      <c r="K3264" s="71">
        <v>1.367</v>
      </c>
      <c r="L3264" s="71">
        <v>0.19266666666666668</v>
      </c>
      <c r="M3264" s="72">
        <v>3.5856666666666666</v>
      </c>
      <c r="N3264" s="23">
        <v>0.28830303030303028</v>
      </c>
      <c r="O3264" s="16">
        <v>65.754000000000005</v>
      </c>
      <c r="P3264" s="15">
        <v>90</v>
      </c>
      <c r="Q3264" s="15">
        <f>IFERROR(Table37[[#This Row],[Total]]/Table37[[#This Row],[Mins]]*Table37[[#This Row],[Adj mins]],0)</f>
        <v>4.9078383064148188</v>
      </c>
      <c r="R3264" s="15">
        <v>5</v>
      </c>
      <c r="S3264" s="16">
        <v>56</v>
      </c>
      <c r="T3264" s="17">
        <v>1.3000000000000001E-2</v>
      </c>
      <c r="U3264" s="16">
        <v>36</v>
      </c>
      <c r="V3264" s="71">
        <v>4.5</v>
      </c>
      <c r="W3264" s="401" t="str">
        <f>IF(ISNA(MATCH($D3264,'My Squad'!$C$2:$C$16,0)),"","Yes")</f>
        <v/>
      </c>
    </row>
    <row r="3265" spans="1:23" ht="15.75" thickBot="1" x14ac:dyDescent="0.3">
      <c r="A3265" s="577">
        <v>629</v>
      </c>
      <c r="B3265" s="73">
        <v>16</v>
      </c>
      <c r="C3265" s="5" t="s">
        <v>37</v>
      </c>
      <c r="D3265" s="5" t="s">
        <v>1506</v>
      </c>
      <c r="E3265" s="70" t="s">
        <v>13</v>
      </c>
      <c r="F3265" s="71">
        <v>5.5</v>
      </c>
      <c r="G3265" s="71">
        <v>0</v>
      </c>
      <c r="H3265" s="71">
        <v>0</v>
      </c>
      <c r="I3265" s="71">
        <v>0</v>
      </c>
      <c r="J3265" s="71">
        <v>0</v>
      </c>
      <c r="K3265" s="71">
        <v>0</v>
      </c>
      <c r="L3265" s="71">
        <v>0</v>
      </c>
      <c r="M3265" s="72">
        <v>0</v>
      </c>
      <c r="N3265" s="23">
        <v>-0.36363636363636365</v>
      </c>
      <c r="O3265" s="16">
        <v>0</v>
      </c>
      <c r="P3265" s="15">
        <v>90</v>
      </c>
      <c r="Q3265" s="15">
        <f>IFERROR(Table37[[#This Row],[Total]]/Table37[[#This Row],[Mins]]*Table37[[#This Row],[Adj mins]],0)</f>
        <v>0</v>
      </c>
      <c r="R3265" s="15">
        <v>0</v>
      </c>
      <c r="S3265" s="16" t="s">
        <v>374</v>
      </c>
      <c r="T3265" s="17">
        <v>0</v>
      </c>
      <c r="U3265" s="16">
        <v>0</v>
      </c>
      <c r="V3265" s="71">
        <v>0</v>
      </c>
      <c r="W3265" s="401" t="str">
        <f>IF(ISNA(MATCH($D3265,'My Squad'!$C$2:$C$16,0)),"","Yes")</f>
        <v/>
      </c>
    </row>
    <row r="3266" spans="1:23" ht="15.75" thickBot="1" x14ac:dyDescent="0.3">
      <c r="A3266" s="577">
        <v>600</v>
      </c>
      <c r="B3266" s="73">
        <v>16</v>
      </c>
      <c r="C3266" s="5" t="s">
        <v>37</v>
      </c>
      <c r="D3266" s="5" t="s">
        <v>1507</v>
      </c>
      <c r="E3266" s="70" t="s">
        <v>13</v>
      </c>
      <c r="F3266" s="71">
        <v>5</v>
      </c>
      <c r="G3266" s="71">
        <v>0.19500000000000001</v>
      </c>
      <c r="H3266" s="71">
        <v>0.159</v>
      </c>
      <c r="I3266" s="71">
        <v>8.1000000000000003E-2</v>
      </c>
      <c r="J3266" s="71">
        <v>0</v>
      </c>
      <c r="K3266" s="71">
        <v>0.48499999999999999</v>
      </c>
      <c r="L3266" s="71">
        <v>6.3E-2</v>
      </c>
      <c r="M3266" s="72">
        <v>0.98299999999999998</v>
      </c>
      <c r="N3266" s="23">
        <v>-0.20339999999999997</v>
      </c>
      <c r="O3266" s="16">
        <v>24.605</v>
      </c>
      <c r="P3266" s="15">
        <v>90</v>
      </c>
      <c r="Q3266" s="15">
        <f>IFERROR(Table37[[#This Row],[Total]]/Table37[[#This Row],[Mins]]*Table37[[#This Row],[Adj mins]],0)</f>
        <v>3.5956106482422272</v>
      </c>
      <c r="R3266" s="15">
        <v>4.0999999999999996</v>
      </c>
      <c r="S3266" s="16">
        <v>53</v>
      </c>
      <c r="T3266" s="17">
        <v>0</v>
      </c>
      <c r="U3266" s="16">
        <v>12</v>
      </c>
      <c r="V3266" s="71">
        <v>1.7</v>
      </c>
      <c r="W3266" s="401" t="str">
        <f>IF(ISNA(MATCH($D3266,'My Squad'!$C$2:$C$16,0)),"","Yes")</f>
        <v/>
      </c>
    </row>
    <row r="3267" spans="1:23" ht="15.75" thickBot="1" x14ac:dyDescent="0.3">
      <c r="A3267" s="577">
        <v>140</v>
      </c>
      <c r="B3267" s="73">
        <v>16</v>
      </c>
      <c r="C3267" s="5" t="s">
        <v>37</v>
      </c>
      <c r="D3267" s="5" t="s">
        <v>1508</v>
      </c>
      <c r="E3267" s="70" t="s">
        <v>13</v>
      </c>
      <c r="F3267" s="71">
        <v>4.5</v>
      </c>
      <c r="G3267" s="71">
        <v>0</v>
      </c>
      <c r="H3267" s="71">
        <v>0</v>
      </c>
      <c r="I3267" s="71">
        <v>0</v>
      </c>
      <c r="J3267" s="71">
        <v>0</v>
      </c>
      <c r="K3267" s="71">
        <v>0</v>
      </c>
      <c r="L3267" s="71">
        <v>0</v>
      </c>
      <c r="M3267" s="72">
        <v>0</v>
      </c>
      <c r="N3267" s="23">
        <v>-0.44444444444444442</v>
      </c>
      <c r="O3267" s="16">
        <v>0</v>
      </c>
      <c r="P3267" s="15">
        <v>90</v>
      </c>
      <c r="Q3267" s="15">
        <f>IFERROR(Table37[[#This Row],[Total]]/Table37[[#This Row],[Mins]]*Table37[[#This Row],[Adj mins]],0)</f>
        <v>0</v>
      </c>
      <c r="R3267" s="15">
        <v>0</v>
      </c>
      <c r="S3267" s="16" t="s">
        <v>374</v>
      </c>
      <c r="T3267" s="17">
        <v>1E-3</v>
      </c>
      <c r="U3267" s="16">
        <v>0</v>
      </c>
      <c r="V3267" s="71">
        <v>0</v>
      </c>
      <c r="W3267" s="401" t="str">
        <f>IF(ISNA(MATCH($D3267,'My Squad'!$C$2:$C$16,0)),"","Yes")</f>
        <v/>
      </c>
    </row>
    <row r="3268" spans="1:23" ht="15.75" thickBot="1" x14ac:dyDescent="0.3">
      <c r="A3268" s="577">
        <v>148</v>
      </c>
      <c r="B3268" s="73">
        <v>16</v>
      </c>
      <c r="C3268" s="5" t="s">
        <v>37</v>
      </c>
      <c r="D3268" s="5" t="s">
        <v>316</v>
      </c>
      <c r="E3268" s="70" t="s">
        <v>15</v>
      </c>
      <c r="F3268" s="71">
        <v>5.9</v>
      </c>
      <c r="G3268" s="71">
        <v>1.7253333333333334</v>
      </c>
      <c r="H3268" s="71">
        <v>0.31</v>
      </c>
      <c r="I3268" s="71">
        <v>0</v>
      </c>
      <c r="J3268" s="71">
        <v>0</v>
      </c>
      <c r="K3268" s="71">
        <v>1.5083333333333333</v>
      </c>
      <c r="L3268" s="71">
        <v>0.65766666666666662</v>
      </c>
      <c r="M3268" s="72">
        <v>4.2013333333333334</v>
      </c>
      <c r="N3268" s="23">
        <v>0.37310734463276835</v>
      </c>
      <c r="O3268" s="16">
        <v>71.152333333333331</v>
      </c>
      <c r="P3268" s="15">
        <v>90</v>
      </c>
      <c r="Q3268" s="15">
        <f>IFERROR(Table37[[#This Row],[Total]]/Table37[[#This Row],[Mins]]*Table37[[#This Row],[Adj mins]],0)</f>
        <v>5.3142319061918792</v>
      </c>
      <c r="R3268" s="15">
        <v>8.3000000000000007</v>
      </c>
      <c r="S3268" s="16">
        <v>83</v>
      </c>
      <c r="T3268" s="17">
        <v>0.19699999999999998</v>
      </c>
      <c r="U3268" s="16">
        <v>57</v>
      </c>
      <c r="V3268" s="71">
        <v>6.3</v>
      </c>
      <c r="W3268" s="401" t="str">
        <f>IF(ISNA(MATCH($D3268,'My Squad'!$C$2:$C$16,0)),"","Yes")</f>
        <v/>
      </c>
    </row>
    <row r="3269" spans="1:23" ht="15.75" thickBot="1" x14ac:dyDescent="0.3">
      <c r="A3269" s="577">
        <v>123</v>
      </c>
      <c r="B3269" s="73">
        <v>16</v>
      </c>
      <c r="C3269" s="5" t="s">
        <v>37</v>
      </c>
      <c r="D3269" s="5" t="s">
        <v>44</v>
      </c>
      <c r="E3269" s="70" t="s">
        <v>15</v>
      </c>
      <c r="F3269" s="71">
        <v>5.5</v>
      </c>
      <c r="G3269" s="71">
        <v>0.38266666666666665</v>
      </c>
      <c r="H3269" s="71">
        <v>8.2000000000000003E-2</v>
      </c>
      <c r="I3269" s="71">
        <v>0</v>
      </c>
      <c r="J3269" s="71">
        <v>0</v>
      </c>
      <c r="K3269" s="71">
        <v>0.42833333333333329</v>
      </c>
      <c r="L3269" s="71">
        <v>0.15733333333333333</v>
      </c>
      <c r="M3269" s="72">
        <v>1.0503333333333333</v>
      </c>
      <c r="N3269" s="23">
        <v>-0.17266666666666666</v>
      </c>
      <c r="O3269" s="16">
        <v>20.308</v>
      </c>
      <c r="P3269" s="15">
        <v>90</v>
      </c>
      <c r="Q3269" s="15">
        <f>IFERROR(Table37[[#This Row],[Total]]/Table37[[#This Row],[Mins]]*Table37[[#This Row],[Adj mins]],0)</f>
        <v>4.6548158361236949</v>
      </c>
      <c r="R3269" s="15">
        <v>1.1000000000000001</v>
      </c>
      <c r="S3269" s="16">
        <v>20</v>
      </c>
      <c r="T3269" s="17">
        <v>4.0000000000000001E-3</v>
      </c>
      <c r="U3269" s="16">
        <v>11</v>
      </c>
      <c r="V3269" s="71">
        <v>2.2000000000000002</v>
      </c>
      <c r="W3269" s="401" t="str">
        <f>IF(ISNA(MATCH($D3269,'My Squad'!$C$2:$C$16,0)),"","Yes")</f>
        <v/>
      </c>
    </row>
    <row r="3270" spans="1:23" ht="15.75" thickBot="1" x14ac:dyDescent="0.3">
      <c r="A3270" s="577">
        <v>129</v>
      </c>
      <c r="B3270" s="73">
        <v>16</v>
      </c>
      <c r="C3270" s="5" t="s">
        <v>37</v>
      </c>
      <c r="D3270" s="5" t="s">
        <v>54</v>
      </c>
      <c r="E3270" s="70" t="s">
        <v>15</v>
      </c>
      <c r="F3270" s="71">
        <v>5.4</v>
      </c>
      <c r="G3270" s="71">
        <v>1.3213333333333332</v>
      </c>
      <c r="H3270" s="71">
        <v>0.59399999999999997</v>
      </c>
      <c r="I3270" s="71">
        <v>0</v>
      </c>
      <c r="J3270" s="71">
        <v>0</v>
      </c>
      <c r="K3270" s="71">
        <v>1.6423333333333332</v>
      </c>
      <c r="L3270" s="71">
        <v>0.69799999999999995</v>
      </c>
      <c r="M3270" s="72">
        <v>4.2556666666666665</v>
      </c>
      <c r="N3270" s="23">
        <v>0.417716049382716</v>
      </c>
      <c r="O3270" s="16">
        <v>79.998999999999995</v>
      </c>
      <c r="P3270" s="15">
        <v>90</v>
      </c>
      <c r="Q3270" s="15">
        <f>IFERROR(Table37[[#This Row],[Total]]/Table37[[#This Row],[Mins]]*Table37[[#This Row],[Adj mins]],0)</f>
        <v>4.7876848460605759</v>
      </c>
      <c r="R3270" s="15">
        <v>3.1</v>
      </c>
      <c r="S3270" s="16">
        <v>70</v>
      </c>
      <c r="T3270" s="17">
        <v>7.0000000000000007E-2</v>
      </c>
      <c r="U3270" s="16">
        <v>19</v>
      </c>
      <c r="V3270" s="71">
        <v>4.8</v>
      </c>
      <c r="W3270" s="401" t="str">
        <f>IF(ISNA(MATCH($D3270,'My Squad'!$C$2:$C$16,0)),"","Yes")</f>
        <v/>
      </c>
    </row>
    <row r="3271" spans="1:23" ht="15.75" thickBot="1" x14ac:dyDescent="0.3">
      <c r="A3271" s="577">
        <v>581</v>
      </c>
      <c r="B3271" s="73">
        <v>16</v>
      </c>
      <c r="C3271" s="5" t="s">
        <v>51</v>
      </c>
      <c r="D3271" s="5" t="s">
        <v>1057</v>
      </c>
      <c r="E3271" s="70" t="s">
        <v>16</v>
      </c>
      <c r="F3271" s="71">
        <v>4.3</v>
      </c>
      <c r="G3271" s="71">
        <v>0</v>
      </c>
      <c r="H3271" s="71">
        <v>0</v>
      </c>
      <c r="I3271" s="71">
        <v>5.0333333333333341E-2</v>
      </c>
      <c r="J3271" s="71">
        <v>5.7666666666666665E-2</v>
      </c>
      <c r="K3271" s="71">
        <v>0.10099999999999999</v>
      </c>
      <c r="L3271" s="71">
        <v>1.9666666666666666E-2</v>
      </c>
      <c r="M3271" s="72">
        <v>0.22866666666666666</v>
      </c>
      <c r="N3271" s="23">
        <v>-0.41193798449612407</v>
      </c>
      <c r="O3271" s="16">
        <v>4.47</v>
      </c>
      <c r="P3271" s="15">
        <v>90</v>
      </c>
      <c r="Q3271" s="15">
        <f>IFERROR(Table37[[#This Row],[Total]]/Table37[[#This Row],[Mins]]*Table37[[#This Row],[Adj mins]],0)</f>
        <v>4.6040268456375841</v>
      </c>
      <c r="R3271" s="15">
        <v>0</v>
      </c>
      <c r="S3271" s="16">
        <v>0</v>
      </c>
      <c r="T3271" s="17">
        <v>2E-3</v>
      </c>
      <c r="U3271" s="16">
        <v>0</v>
      </c>
      <c r="V3271" s="71">
        <v>0</v>
      </c>
      <c r="W3271" s="401" t="str">
        <f>IF(ISNA(MATCH($D3271,'My Squad'!$C$2:$C$16,0)),"","Yes")</f>
        <v/>
      </c>
    </row>
    <row r="3272" spans="1:23" ht="15.75" thickBot="1" x14ac:dyDescent="0.3">
      <c r="A3272" s="577">
        <v>185</v>
      </c>
      <c r="B3272" s="73">
        <v>16</v>
      </c>
      <c r="C3272" s="5" t="s">
        <v>51</v>
      </c>
      <c r="D3272" s="5" t="s">
        <v>73</v>
      </c>
      <c r="E3272" s="70" t="s">
        <v>16</v>
      </c>
      <c r="F3272" s="71">
        <v>4.7</v>
      </c>
      <c r="G3272" s="71">
        <v>0</v>
      </c>
      <c r="H3272" s="71">
        <v>0</v>
      </c>
      <c r="I3272" s="71">
        <v>0.82899999999999996</v>
      </c>
      <c r="J3272" s="71">
        <v>1.0349999999999999</v>
      </c>
      <c r="K3272" s="71">
        <v>1.8143333333333334</v>
      </c>
      <c r="L3272" s="71">
        <v>0.32166666666666666</v>
      </c>
      <c r="M3272" s="72">
        <v>4</v>
      </c>
      <c r="N3272" s="23">
        <v>0.42553191489361702</v>
      </c>
      <c r="O3272" s="16">
        <v>84.99433333333333</v>
      </c>
      <c r="P3272" s="15">
        <v>90</v>
      </c>
      <c r="Q3272" s="15">
        <f>IFERROR(Table37[[#This Row],[Total]]/Table37[[#This Row],[Mins]]*Table37[[#This Row],[Adj mins]],0)</f>
        <v>4.2355764894130203</v>
      </c>
      <c r="R3272" s="15">
        <v>9</v>
      </c>
      <c r="S3272" s="16">
        <v>90</v>
      </c>
      <c r="T3272" s="17">
        <v>0.11800000000000001</v>
      </c>
      <c r="U3272" s="16">
        <v>39</v>
      </c>
      <c r="V3272" s="71">
        <v>4.3</v>
      </c>
      <c r="W3272" s="401" t="str">
        <f>IF(ISNA(MATCH($D3272,'My Squad'!$C$2:$C$16,0)),"","Yes")</f>
        <v>Yes</v>
      </c>
    </row>
    <row r="3273" spans="1:23" ht="15.75" thickBot="1" x14ac:dyDescent="0.3">
      <c r="A3273" s="577">
        <v>154</v>
      </c>
      <c r="B3273" s="73">
        <v>16</v>
      </c>
      <c r="C3273" s="5" t="s">
        <v>51</v>
      </c>
      <c r="D3273" s="5" t="s">
        <v>1509</v>
      </c>
      <c r="E3273" s="70" t="s">
        <v>16</v>
      </c>
      <c r="F3273" s="71">
        <v>4</v>
      </c>
      <c r="G3273" s="71">
        <v>0</v>
      </c>
      <c r="H3273" s="71">
        <v>0</v>
      </c>
      <c r="I3273" s="71">
        <v>6.6666666666666664E-4</v>
      </c>
      <c r="J3273" s="71">
        <v>4.3333333333333331E-3</v>
      </c>
      <c r="K3273" s="71">
        <v>6.6666666666666671E-3</v>
      </c>
      <c r="L3273" s="71">
        <v>0</v>
      </c>
      <c r="M3273" s="72">
        <v>1.1666666666666667E-2</v>
      </c>
      <c r="N3273" s="23">
        <v>-0.49708333333333332</v>
      </c>
      <c r="O3273" s="16">
        <v>0.3</v>
      </c>
      <c r="P3273" s="15">
        <v>90</v>
      </c>
      <c r="Q3273" s="15">
        <f>IFERROR(Table37[[#This Row],[Total]]/Table37[[#This Row],[Mins]]*Table37[[#This Row],[Adj mins]],0)</f>
        <v>3.5</v>
      </c>
      <c r="R3273" s="15">
        <v>0</v>
      </c>
      <c r="S3273" s="16" t="s">
        <v>374</v>
      </c>
      <c r="T3273" s="17">
        <v>3.0000000000000001E-3</v>
      </c>
      <c r="U3273" s="16">
        <v>0</v>
      </c>
      <c r="V3273" s="71">
        <v>0</v>
      </c>
      <c r="W3273" s="401" t="str">
        <f>IF(ISNA(MATCH($D3273,'My Squad'!$C$2:$C$16,0)),"","Yes")</f>
        <v/>
      </c>
    </row>
    <row r="3274" spans="1:23" ht="15.75" thickBot="1" x14ac:dyDescent="0.3">
      <c r="A3274" s="577">
        <v>167</v>
      </c>
      <c r="B3274" s="73">
        <v>16</v>
      </c>
      <c r="C3274" s="5" t="s">
        <v>51</v>
      </c>
      <c r="D3274" s="5" t="s">
        <v>209</v>
      </c>
      <c r="E3274" s="70" t="s">
        <v>14</v>
      </c>
      <c r="F3274" s="71">
        <v>4.3</v>
      </c>
      <c r="G3274" s="71">
        <v>8.4000000000000005E-2</v>
      </c>
      <c r="H3274" s="71">
        <v>1.7999999999999999E-2</v>
      </c>
      <c r="I3274" s="71">
        <v>0.12566666666666668</v>
      </c>
      <c r="J3274" s="71">
        <v>0</v>
      </c>
      <c r="K3274" s="71">
        <v>0.26700000000000002</v>
      </c>
      <c r="L3274" s="71">
        <v>2.4333333333333332E-2</v>
      </c>
      <c r="M3274" s="72">
        <v>0.51900000000000002</v>
      </c>
      <c r="N3274" s="23">
        <v>-0.34441860465116275</v>
      </c>
      <c r="O3274" s="16">
        <v>13.802</v>
      </c>
      <c r="P3274" s="15">
        <v>90</v>
      </c>
      <c r="Q3274" s="15">
        <f>IFERROR(Table37[[#This Row],[Total]]/Table37[[#This Row],[Mins]]*Table37[[#This Row],[Adj mins]],0)</f>
        <v>3.3842921315751342</v>
      </c>
      <c r="R3274" s="15">
        <v>1</v>
      </c>
      <c r="S3274" s="16">
        <v>47</v>
      </c>
      <c r="T3274" s="17">
        <v>3.0000000000000001E-3</v>
      </c>
      <c r="U3274" s="16">
        <v>7</v>
      </c>
      <c r="V3274" s="71">
        <v>3.5</v>
      </c>
      <c r="W3274" s="401" t="str">
        <f>IF(ISNA(MATCH($D3274,'My Squad'!$C$2:$C$16,0)),"","Yes")</f>
        <v/>
      </c>
    </row>
    <row r="3275" spans="1:23" ht="15.75" thickBot="1" x14ac:dyDescent="0.3">
      <c r="A3275" s="577">
        <v>160</v>
      </c>
      <c r="B3275" s="73">
        <v>16</v>
      </c>
      <c r="C3275" s="5" t="s">
        <v>51</v>
      </c>
      <c r="D3275" s="5" t="s">
        <v>317</v>
      </c>
      <c r="E3275" s="70" t="s">
        <v>14</v>
      </c>
      <c r="F3275" s="71">
        <v>4.7</v>
      </c>
      <c r="G3275" s="71">
        <v>4.5999999999999999E-2</v>
      </c>
      <c r="H3275" s="71">
        <v>5.6000000000000001E-2</v>
      </c>
      <c r="I3275" s="71">
        <v>5.566666666666667E-2</v>
      </c>
      <c r="J3275" s="71">
        <v>0</v>
      </c>
      <c r="K3275" s="71">
        <v>9.4E-2</v>
      </c>
      <c r="L3275" s="71">
        <v>2.5666666666666667E-2</v>
      </c>
      <c r="M3275" s="72">
        <v>0.27733333333333332</v>
      </c>
      <c r="N3275" s="23">
        <v>-0.36652482269503545</v>
      </c>
      <c r="O3275" s="16">
        <v>4.8666666666666663</v>
      </c>
      <c r="P3275" s="15">
        <v>90</v>
      </c>
      <c r="Q3275" s="15">
        <f>IFERROR(Table37[[#This Row],[Total]]/Table37[[#This Row],[Mins]]*Table37[[#This Row],[Adj mins]],0)</f>
        <v>5.1287671232876715</v>
      </c>
      <c r="R3275" s="15">
        <v>0</v>
      </c>
      <c r="S3275" s="16" t="s">
        <v>374</v>
      </c>
      <c r="T3275" s="17">
        <v>5.0000000000000001E-3</v>
      </c>
      <c r="U3275" s="16">
        <v>0</v>
      </c>
      <c r="V3275" s="71">
        <v>0</v>
      </c>
      <c r="W3275" s="401" t="str">
        <f>IF(ISNA(MATCH($D3275,'My Squad'!$C$2:$C$16,0)),"","Yes")</f>
        <v/>
      </c>
    </row>
    <row r="3276" spans="1:23" ht="15.75" thickBot="1" x14ac:dyDescent="0.3">
      <c r="A3276" s="577">
        <v>163</v>
      </c>
      <c r="B3276" s="73">
        <v>16</v>
      </c>
      <c r="C3276" s="5" t="s">
        <v>51</v>
      </c>
      <c r="D3276" s="5" t="s">
        <v>248</v>
      </c>
      <c r="E3276" s="70" t="s">
        <v>14</v>
      </c>
      <c r="F3276" s="71">
        <v>5</v>
      </c>
      <c r="G3276" s="71">
        <v>7.5999999999999998E-2</v>
      </c>
      <c r="H3276" s="71">
        <v>0.29299999999999998</v>
      </c>
      <c r="I3276" s="71">
        <v>0.76900000000000013</v>
      </c>
      <c r="J3276" s="71">
        <v>0</v>
      </c>
      <c r="K3276" s="71">
        <v>1.486</v>
      </c>
      <c r="L3276" s="71">
        <v>0.187</v>
      </c>
      <c r="M3276" s="72">
        <v>2.8109999999999999</v>
      </c>
      <c r="N3276" s="23">
        <v>0.16219999999999998</v>
      </c>
      <c r="O3276" s="16">
        <v>79.217666666666673</v>
      </c>
      <c r="P3276" s="15">
        <v>90</v>
      </c>
      <c r="Q3276" s="15">
        <f>IFERROR(Table37[[#This Row],[Total]]/Table37[[#This Row],[Mins]]*Table37[[#This Row],[Adj mins]],0)</f>
        <v>3.1936058034192705</v>
      </c>
      <c r="R3276" s="15">
        <v>6.7</v>
      </c>
      <c r="S3276" s="16">
        <v>75</v>
      </c>
      <c r="T3276" s="17">
        <v>4.2999999999999997E-2</v>
      </c>
      <c r="U3276" s="16">
        <v>16</v>
      </c>
      <c r="V3276" s="71">
        <v>2</v>
      </c>
      <c r="W3276" s="401" t="str">
        <f>IF(ISNA(MATCH($D3276,'My Squad'!$C$2:$C$16,0)),"","Yes")</f>
        <v/>
      </c>
    </row>
    <row r="3277" spans="1:23" ht="15.75" thickBot="1" x14ac:dyDescent="0.3">
      <c r="A3277" s="577">
        <v>162</v>
      </c>
      <c r="B3277" s="73">
        <v>16</v>
      </c>
      <c r="C3277" s="5" t="s">
        <v>51</v>
      </c>
      <c r="D3277" s="5" t="s">
        <v>131</v>
      </c>
      <c r="E3277" s="70" t="s">
        <v>14</v>
      </c>
      <c r="F3277" s="71">
        <v>4.5999999999999996</v>
      </c>
      <c r="G3277" s="71">
        <v>9.8000000000000004E-2</v>
      </c>
      <c r="H3277" s="71">
        <v>0.16300000000000001</v>
      </c>
      <c r="I3277" s="71">
        <v>0.79933333333333334</v>
      </c>
      <c r="J3277" s="71">
        <v>0</v>
      </c>
      <c r="K3277" s="71">
        <v>1.7403333333333335</v>
      </c>
      <c r="L3277" s="71">
        <v>0.13333333333333333</v>
      </c>
      <c r="M3277" s="72">
        <v>2.9340000000000002</v>
      </c>
      <c r="N3277" s="23">
        <v>0.2030434782608696</v>
      </c>
      <c r="O3277" s="16">
        <v>84.278999999999996</v>
      </c>
      <c r="P3277" s="15">
        <v>90</v>
      </c>
      <c r="Q3277" s="15">
        <f>IFERROR(Table37[[#This Row],[Total]]/Table37[[#This Row],[Mins]]*Table37[[#This Row],[Adj mins]],0)</f>
        <v>3.1331648453351373</v>
      </c>
      <c r="R3277" s="15">
        <v>9</v>
      </c>
      <c r="S3277" s="16">
        <v>90</v>
      </c>
      <c r="T3277" s="17">
        <v>3.1E-2</v>
      </c>
      <c r="U3277" s="16">
        <v>21</v>
      </c>
      <c r="V3277" s="71">
        <v>2.2999999999999998</v>
      </c>
      <c r="W3277" s="401" t="str">
        <f>IF(ISNA(MATCH($D3277,'My Squad'!$C$2:$C$16,0)),"","Yes")</f>
        <v>Yes</v>
      </c>
    </row>
    <row r="3278" spans="1:23" ht="15.75" thickBot="1" x14ac:dyDescent="0.3">
      <c r="A3278" s="577">
        <v>187</v>
      </c>
      <c r="B3278" s="73">
        <v>16</v>
      </c>
      <c r="C3278" s="5" t="s">
        <v>51</v>
      </c>
      <c r="D3278" s="5" t="s">
        <v>1058</v>
      </c>
      <c r="E3278" s="70" t="s">
        <v>14</v>
      </c>
      <c r="F3278" s="71">
        <v>4.4000000000000004</v>
      </c>
      <c r="G3278" s="71">
        <v>1.6E-2</v>
      </c>
      <c r="H3278" s="71">
        <v>1.0999999999999999E-2</v>
      </c>
      <c r="I3278" s="71">
        <v>0.14099999999999999</v>
      </c>
      <c r="J3278" s="71">
        <v>0</v>
      </c>
      <c r="K3278" s="71">
        <v>0.23633333333333334</v>
      </c>
      <c r="L3278" s="71">
        <v>2.2333333333333334E-2</v>
      </c>
      <c r="M3278" s="72">
        <v>0.42666666666666669</v>
      </c>
      <c r="N3278" s="23">
        <v>-0.35757575757575755</v>
      </c>
      <c r="O3278" s="16">
        <v>11.558666666666667</v>
      </c>
      <c r="P3278" s="15">
        <v>90</v>
      </c>
      <c r="Q3278" s="15">
        <f>IFERROR(Table37[[#This Row],[Total]]/Table37[[#This Row],[Mins]]*Table37[[#This Row],[Adj mins]],0)</f>
        <v>3.322182489329796</v>
      </c>
      <c r="R3278" s="15">
        <v>1.9</v>
      </c>
      <c r="S3278" s="16">
        <v>43</v>
      </c>
      <c r="T3278" s="17">
        <v>2E-3</v>
      </c>
      <c r="U3278" s="16">
        <v>7</v>
      </c>
      <c r="V3278" s="71">
        <v>1.8</v>
      </c>
      <c r="W3278" s="401" t="str">
        <f>IF(ISNA(MATCH($D3278,'My Squad'!$C$2:$C$16,0)),"","Yes")</f>
        <v/>
      </c>
    </row>
    <row r="3279" spans="1:23" ht="15.75" thickBot="1" x14ac:dyDescent="0.3">
      <c r="A3279" s="577">
        <v>153</v>
      </c>
      <c r="B3279" s="73">
        <v>16</v>
      </c>
      <c r="C3279" s="5" t="s">
        <v>51</v>
      </c>
      <c r="D3279" s="5" t="s">
        <v>184</v>
      </c>
      <c r="E3279" s="70" t="s">
        <v>14</v>
      </c>
      <c r="F3279" s="71">
        <v>4.3</v>
      </c>
      <c r="G3279" s="71">
        <v>4.0000000000000001E-3</v>
      </c>
      <c r="H3279" s="71">
        <v>8.0000000000000002E-3</v>
      </c>
      <c r="I3279" s="71">
        <v>2.1000000000000001E-2</v>
      </c>
      <c r="J3279" s="71">
        <v>0</v>
      </c>
      <c r="K3279" s="71">
        <v>4.0333333333333332E-2</v>
      </c>
      <c r="L3279" s="71">
        <v>7.3333333333333332E-3</v>
      </c>
      <c r="M3279" s="72">
        <v>8.0666666666666664E-2</v>
      </c>
      <c r="N3279" s="23">
        <v>-0.44635658914728682</v>
      </c>
      <c r="O3279" s="16">
        <v>2.0246666666666666</v>
      </c>
      <c r="P3279" s="15">
        <v>90</v>
      </c>
      <c r="Q3279" s="15">
        <f>IFERROR(Table37[[#This Row],[Total]]/Table37[[#This Row],[Mins]]*Table37[[#This Row],[Adj mins]],0)</f>
        <v>3.5857754362858079</v>
      </c>
      <c r="R3279" s="15">
        <v>0.4</v>
      </c>
      <c r="S3279" s="16">
        <v>38</v>
      </c>
      <c r="T3279" s="17">
        <v>1E-3</v>
      </c>
      <c r="U3279" s="16">
        <v>1</v>
      </c>
      <c r="V3279" s="71">
        <v>1</v>
      </c>
      <c r="W3279" s="401" t="str">
        <f>IF(ISNA(MATCH($D3279,'My Squad'!$C$2:$C$16,0)),"","Yes")</f>
        <v/>
      </c>
    </row>
    <row r="3280" spans="1:23" ht="15.75" thickBot="1" x14ac:dyDescent="0.3">
      <c r="A3280" s="577">
        <v>189</v>
      </c>
      <c r="B3280" s="73">
        <v>16</v>
      </c>
      <c r="C3280" s="5" t="s">
        <v>51</v>
      </c>
      <c r="D3280" s="5" t="s">
        <v>320</v>
      </c>
      <c r="E3280" s="70" t="s">
        <v>14</v>
      </c>
      <c r="F3280" s="71">
        <v>4.5</v>
      </c>
      <c r="G3280" s="71">
        <v>0.13200000000000001</v>
      </c>
      <c r="H3280" s="71">
        <v>0.152</v>
      </c>
      <c r="I3280" s="71">
        <v>0.78466666666666662</v>
      </c>
      <c r="J3280" s="71">
        <v>0</v>
      </c>
      <c r="K3280" s="71">
        <v>1.4553333333333334</v>
      </c>
      <c r="L3280" s="71">
        <v>0.17033333333333334</v>
      </c>
      <c r="M3280" s="72">
        <v>2.6943333333333332</v>
      </c>
      <c r="N3280" s="23">
        <v>0.15429629629629626</v>
      </c>
      <c r="O3280" s="16">
        <v>80.495000000000005</v>
      </c>
      <c r="P3280" s="15">
        <v>90</v>
      </c>
      <c r="Q3280" s="15">
        <f>IFERROR(Table37[[#This Row],[Total]]/Table37[[#This Row],[Mins]]*Table37[[#This Row],[Adj mins]],0)</f>
        <v>3.0124852475309023</v>
      </c>
      <c r="R3280" s="15">
        <v>7.6</v>
      </c>
      <c r="S3280" s="16">
        <v>86</v>
      </c>
      <c r="T3280" s="17">
        <v>5.0000000000000001E-3</v>
      </c>
      <c r="U3280" s="16">
        <v>12</v>
      </c>
      <c r="V3280" s="71">
        <v>1.5</v>
      </c>
      <c r="W3280" s="401" t="str">
        <f>IF(ISNA(MATCH($D3280,'My Squad'!$C$2:$C$16,0)),"","Yes")</f>
        <v/>
      </c>
    </row>
    <row r="3281" spans="1:23" ht="15.75" thickBot="1" x14ac:dyDescent="0.3">
      <c r="A3281" s="577">
        <v>171</v>
      </c>
      <c r="B3281" s="73">
        <v>16</v>
      </c>
      <c r="C3281" s="5" t="s">
        <v>51</v>
      </c>
      <c r="D3281" s="5" t="s">
        <v>318</v>
      </c>
      <c r="E3281" s="70" t="s">
        <v>14</v>
      </c>
      <c r="F3281" s="71">
        <v>4.9000000000000004</v>
      </c>
      <c r="G3281" s="71">
        <v>0.14199999999999999</v>
      </c>
      <c r="H3281" s="71">
        <v>0.106</v>
      </c>
      <c r="I3281" s="71">
        <v>0.34233333333333327</v>
      </c>
      <c r="J3281" s="71">
        <v>0</v>
      </c>
      <c r="K3281" s="71">
        <v>0.67033333333333334</v>
      </c>
      <c r="L3281" s="71">
        <v>6.6666666666666666E-2</v>
      </c>
      <c r="M3281" s="72">
        <v>1.3273333333333333</v>
      </c>
      <c r="N3281" s="23">
        <v>-0.13727891156462585</v>
      </c>
      <c r="O3281" s="16">
        <v>35.93333333333333</v>
      </c>
      <c r="P3281" s="15">
        <v>90</v>
      </c>
      <c r="Q3281" s="15">
        <f>IFERROR(Table37[[#This Row],[Total]]/Table37[[#This Row],[Mins]]*Table37[[#This Row],[Adj mins]],0)</f>
        <v>3.3244897959183675</v>
      </c>
      <c r="R3281" s="15">
        <v>6.7</v>
      </c>
      <c r="S3281" s="16">
        <v>86</v>
      </c>
      <c r="T3281" s="17">
        <v>1.6E-2</v>
      </c>
      <c r="U3281" s="16">
        <v>9</v>
      </c>
      <c r="V3281" s="71">
        <v>1.3</v>
      </c>
      <c r="W3281" s="401" t="str">
        <f>IF(ISNA(MATCH($D3281,'My Squad'!$C$2:$C$16,0)),"","Yes")</f>
        <v/>
      </c>
    </row>
    <row r="3282" spans="1:23" ht="15.75" thickBot="1" x14ac:dyDescent="0.3">
      <c r="A3282" s="577">
        <v>172</v>
      </c>
      <c r="B3282" s="73">
        <v>16</v>
      </c>
      <c r="C3282" s="5" t="s">
        <v>51</v>
      </c>
      <c r="D3282" s="5" t="s">
        <v>94</v>
      </c>
      <c r="E3282" s="70" t="s">
        <v>14</v>
      </c>
      <c r="F3282" s="71">
        <v>4.9000000000000004</v>
      </c>
      <c r="G3282" s="71">
        <v>0.33</v>
      </c>
      <c r="H3282" s="71">
        <v>0.44700000000000001</v>
      </c>
      <c r="I3282" s="71">
        <v>0.44566666666666671</v>
      </c>
      <c r="J3282" s="71">
        <v>0</v>
      </c>
      <c r="K3282" s="71">
        <v>0.83733333333333326</v>
      </c>
      <c r="L3282" s="71">
        <v>0.31966666666666665</v>
      </c>
      <c r="M3282" s="72">
        <v>2.3796666666666666</v>
      </c>
      <c r="N3282" s="23">
        <v>7.7482993197278888E-2</v>
      </c>
      <c r="O3282" s="16">
        <v>44.143000000000001</v>
      </c>
      <c r="P3282" s="15">
        <v>90</v>
      </c>
      <c r="Q3282" s="15">
        <f>IFERROR(Table37[[#This Row],[Total]]/Table37[[#This Row],[Mins]]*Table37[[#This Row],[Adj mins]],0)</f>
        <v>4.8517318714178916</v>
      </c>
      <c r="R3282" s="15">
        <v>1.6</v>
      </c>
      <c r="S3282" s="16">
        <v>71</v>
      </c>
      <c r="T3282" s="17">
        <v>3.0000000000000001E-3</v>
      </c>
      <c r="U3282" s="16">
        <v>2</v>
      </c>
      <c r="V3282" s="71">
        <v>1</v>
      </c>
      <c r="W3282" s="401" t="str">
        <f>IF(ISNA(MATCH($D3282,'My Squad'!$C$2:$C$16,0)),"","Yes")</f>
        <v/>
      </c>
    </row>
    <row r="3283" spans="1:23" ht="15.75" thickBot="1" x14ac:dyDescent="0.3">
      <c r="A3283" s="577">
        <v>168</v>
      </c>
      <c r="B3283" s="73">
        <v>16</v>
      </c>
      <c r="C3283" s="5" t="s">
        <v>51</v>
      </c>
      <c r="D3283" s="5" t="s">
        <v>87</v>
      </c>
      <c r="E3283" s="70" t="s">
        <v>13</v>
      </c>
      <c r="F3283" s="71">
        <v>4.9000000000000004</v>
      </c>
      <c r="G3283" s="71">
        <v>0.40333333333333332</v>
      </c>
      <c r="H3283" s="71">
        <v>0.55600000000000005</v>
      </c>
      <c r="I3283" s="71">
        <v>0.27866666666666667</v>
      </c>
      <c r="J3283" s="71">
        <v>0</v>
      </c>
      <c r="K3283" s="71">
        <v>1.571</v>
      </c>
      <c r="L3283" s="71">
        <v>0.14433333333333334</v>
      </c>
      <c r="M3283" s="72">
        <v>2.9533333333333331</v>
      </c>
      <c r="N3283" s="23">
        <v>0.19455782312925166</v>
      </c>
      <c r="O3283" s="16">
        <v>80.301000000000002</v>
      </c>
      <c r="P3283" s="15">
        <v>90</v>
      </c>
      <c r="Q3283" s="15">
        <f>IFERROR(Table37[[#This Row],[Total]]/Table37[[#This Row],[Mins]]*Table37[[#This Row],[Adj mins]],0)</f>
        <v>3.3100459521052041</v>
      </c>
      <c r="R3283" s="15">
        <v>6.3</v>
      </c>
      <c r="S3283" s="16">
        <v>71</v>
      </c>
      <c r="T3283" s="17">
        <v>1.2E-2</v>
      </c>
      <c r="U3283" s="16">
        <v>14</v>
      </c>
      <c r="V3283" s="71">
        <v>1.8</v>
      </c>
      <c r="W3283" s="401" t="str">
        <f>IF(ISNA(MATCH($D3283,'My Squad'!$C$2:$C$16,0)),"","Yes")</f>
        <v/>
      </c>
    </row>
    <row r="3284" spans="1:23" ht="15.75" thickBot="1" x14ac:dyDescent="0.3">
      <c r="A3284" s="577">
        <v>157</v>
      </c>
      <c r="B3284" s="73">
        <v>16</v>
      </c>
      <c r="C3284" s="5" t="s">
        <v>51</v>
      </c>
      <c r="D3284" s="5" t="s">
        <v>180</v>
      </c>
      <c r="E3284" s="70" t="s">
        <v>13</v>
      </c>
      <c r="F3284" s="71">
        <v>4.9000000000000004</v>
      </c>
      <c r="G3284" s="71">
        <v>0.1</v>
      </c>
      <c r="H3284" s="71">
        <v>0.53500000000000003</v>
      </c>
      <c r="I3284" s="71">
        <v>0.27733333333333332</v>
      </c>
      <c r="J3284" s="71">
        <v>0</v>
      </c>
      <c r="K3284" s="71">
        <v>1.5386666666666666</v>
      </c>
      <c r="L3284" s="71">
        <v>9.7333333333333327E-2</v>
      </c>
      <c r="M3284" s="72">
        <v>2.5483333333333333</v>
      </c>
      <c r="N3284" s="23">
        <v>0.1119047619047619</v>
      </c>
      <c r="O3284" s="16">
        <v>80.429666666666662</v>
      </c>
      <c r="P3284" s="15">
        <v>90</v>
      </c>
      <c r="Q3284" s="15">
        <f>IFERROR(Table37[[#This Row],[Total]]/Table37[[#This Row],[Mins]]*Table37[[#This Row],[Adj mins]],0)</f>
        <v>2.8515597478542332</v>
      </c>
      <c r="R3284" s="15">
        <v>8.8000000000000007</v>
      </c>
      <c r="S3284" s="16">
        <v>88</v>
      </c>
      <c r="T3284" s="17">
        <v>0.01</v>
      </c>
      <c r="U3284" s="16">
        <v>24</v>
      </c>
      <c r="V3284" s="71">
        <v>2.7</v>
      </c>
      <c r="W3284" s="401" t="str">
        <f>IF(ISNA(MATCH($D3284,'My Squad'!$C$2:$C$16,0)),"","Yes")</f>
        <v/>
      </c>
    </row>
    <row r="3285" spans="1:23" ht="15.75" thickBot="1" x14ac:dyDescent="0.3">
      <c r="A3285" s="577">
        <v>166</v>
      </c>
      <c r="B3285" s="73">
        <v>16</v>
      </c>
      <c r="C3285" s="5" t="s">
        <v>51</v>
      </c>
      <c r="D3285" s="5" t="s">
        <v>614</v>
      </c>
      <c r="E3285" s="70" t="s">
        <v>13</v>
      </c>
      <c r="F3285" s="71">
        <v>5.6</v>
      </c>
      <c r="G3285" s="71">
        <v>5.5E-2</v>
      </c>
      <c r="H3285" s="71">
        <v>7.3999999999999996E-2</v>
      </c>
      <c r="I3285" s="71">
        <v>3.1E-2</v>
      </c>
      <c r="J3285" s="71">
        <v>0</v>
      </c>
      <c r="K3285" s="71">
        <v>0.19933333333333333</v>
      </c>
      <c r="L3285" s="71">
        <v>1.8666666666666668E-2</v>
      </c>
      <c r="M3285" s="72">
        <v>0.378</v>
      </c>
      <c r="N3285" s="23">
        <v>-0.28964285714285715</v>
      </c>
      <c r="O3285" s="16">
        <v>9.9333333333333336</v>
      </c>
      <c r="P3285" s="15">
        <v>90</v>
      </c>
      <c r="Q3285" s="15">
        <f>IFERROR(Table37[[#This Row],[Total]]/Table37[[#This Row],[Mins]]*Table37[[#This Row],[Adj mins]],0)</f>
        <v>3.4248322147651007</v>
      </c>
      <c r="R3285" s="15">
        <v>0.5</v>
      </c>
      <c r="S3285" s="16">
        <v>15</v>
      </c>
      <c r="T3285" s="17">
        <v>1E-3</v>
      </c>
      <c r="U3285" s="16">
        <v>3</v>
      </c>
      <c r="V3285" s="71">
        <v>1</v>
      </c>
      <c r="W3285" s="401" t="str">
        <f>IF(ISNA(MATCH($D3285,'My Squad'!$C$2:$C$16,0)),"","Yes")</f>
        <v/>
      </c>
    </row>
    <row r="3286" spans="1:23" ht="15.75" thickBot="1" x14ac:dyDescent="0.3">
      <c r="A3286" s="577">
        <v>174</v>
      </c>
      <c r="B3286" s="73">
        <v>16</v>
      </c>
      <c r="C3286" s="5" t="s">
        <v>51</v>
      </c>
      <c r="D3286" s="5" t="s">
        <v>324</v>
      </c>
      <c r="E3286" s="70" t="s">
        <v>13</v>
      </c>
      <c r="F3286" s="71">
        <v>4.5</v>
      </c>
      <c r="G3286" s="71">
        <v>1.6666666666666666E-2</v>
      </c>
      <c r="H3286" s="71">
        <v>4.1000000000000002E-2</v>
      </c>
      <c r="I3286" s="71">
        <v>5.5E-2</v>
      </c>
      <c r="J3286" s="71">
        <v>0</v>
      </c>
      <c r="K3286" s="71">
        <v>0.26</v>
      </c>
      <c r="L3286" s="71">
        <v>1.0999999999999999E-2</v>
      </c>
      <c r="M3286" s="72">
        <v>0.38366666666666666</v>
      </c>
      <c r="N3286" s="23">
        <v>-0.35918518518518522</v>
      </c>
      <c r="O3286" s="16">
        <v>14.061666666666667</v>
      </c>
      <c r="P3286" s="15">
        <v>90</v>
      </c>
      <c r="Q3286" s="15">
        <f>IFERROR(Table37[[#This Row],[Total]]/Table37[[#This Row],[Mins]]*Table37[[#This Row],[Adj mins]],0)</f>
        <v>2.4556121844257435</v>
      </c>
      <c r="R3286" s="15">
        <v>2.2000000000000002</v>
      </c>
      <c r="S3286" s="16">
        <v>50</v>
      </c>
      <c r="T3286" s="17">
        <v>8.0000000000000002E-3</v>
      </c>
      <c r="U3286" s="16">
        <v>8</v>
      </c>
      <c r="V3286" s="71">
        <v>2</v>
      </c>
      <c r="W3286" s="401" t="str">
        <f>IF(ISNA(MATCH($D3286,'My Squad'!$C$2:$C$16,0)),"","Yes")</f>
        <v/>
      </c>
    </row>
    <row r="3287" spans="1:23" ht="15.75" thickBot="1" x14ac:dyDescent="0.3">
      <c r="A3287" s="577">
        <v>161</v>
      </c>
      <c r="B3287" s="73">
        <v>16</v>
      </c>
      <c r="C3287" s="5" t="s">
        <v>51</v>
      </c>
      <c r="D3287" s="5" t="s">
        <v>321</v>
      </c>
      <c r="E3287" s="70" t="s">
        <v>13</v>
      </c>
      <c r="F3287" s="71">
        <v>4.8</v>
      </c>
      <c r="G3287" s="71">
        <v>0</v>
      </c>
      <c r="H3287" s="71">
        <v>0</v>
      </c>
      <c r="I3287" s="71">
        <v>1E-3</v>
      </c>
      <c r="J3287" s="71">
        <v>0</v>
      </c>
      <c r="K3287" s="71">
        <v>3.0000000000000001E-3</v>
      </c>
      <c r="L3287" s="71">
        <v>0</v>
      </c>
      <c r="M3287" s="72">
        <v>4.0000000000000001E-3</v>
      </c>
      <c r="N3287" s="23">
        <v>-0.41583333333333333</v>
      </c>
      <c r="O3287" s="16">
        <v>0.15</v>
      </c>
      <c r="P3287" s="15">
        <v>90</v>
      </c>
      <c r="Q3287" s="15">
        <f>IFERROR(Table37[[#This Row],[Total]]/Table37[[#This Row],[Mins]]*Table37[[#This Row],[Adj mins]],0)</f>
        <v>2.4000000000000004</v>
      </c>
      <c r="R3287" s="15">
        <v>0</v>
      </c>
      <c r="S3287" s="16" t="s">
        <v>374</v>
      </c>
      <c r="T3287" s="17">
        <v>0</v>
      </c>
      <c r="U3287" s="16">
        <v>0</v>
      </c>
      <c r="V3287" s="71">
        <v>0</v>
      </c>
      <c r="W3287" s="401" t="str">
        <f>IF(ISNA(MATCH($D3287,'My Squad'!$C$2:$C$16,0)),"","Yes")</f>
        <v/>
      </c>
    </row>
    <row r="3288" spans="1:23" ht="15.75" thickBot="1" x14ac:dyDescent="0.3">
      <c r="A3288" s="577">
        <v>182</v>
      </c>
      <c r="B3288" s="73">
        <v>16</v>
      </c>
      <c r="C3288" s="5" t="s">
        <v>51</v>
      </c>
      <c r="D3288" s="5" t="s">
        <v>55</v>
      </c>
      <c r="E3288" s="70" t="s">
        <v>13</v>
      </c>
      <c r="F3288" s="71">
        <v>11</v>
      </c>
      <c r="G3288" s="71">
        <v>2.7549999999999999</v>
      </c>
      <c r="H3288" s="71">
        <v>0.878</v>
      </c>
      <c r="I3288" s="71">
        <v>0.27300000000000002</v>
      </c>
      <c r="J3288" s="71">
        <v>0</v>
      </c>
      <c r="K3288" s="71">
        <v>1.4826666666666668</v>
      </c>
      <c r="L3288" s="71">
        <v>0.99299999999999999</v>
      </c>
      <c r="M3288" s="72">
        <v>6.3816666666666668</v>
      </c>
      <c r="N3288" s="23">
        <v>0.39833333333333337</v>
      </c>
      <c r="O3288" s="16">
        <v>79.355666666666664</v>
      </c>
      <c r="P3288" s="15">
        <v>90</v>
      </c>
      <c r="Q3288" s="15">
        <f>IFERROR(Table37[[#This Row],[Total]]/Table37[[#This Row],[Mins]]*Table37[[#This Row],[Adj mins]],0)</f>
        <v>7.2376683874707544</v>
      </c>
      <c r="R3288" s="15">
        <v>8.6</v>
      </c>
      <c r="S3288" s="16">
        <v>86</v>
      </c>
      <c r="T3288" s="17">
        <v>0.55299999999999994</v>
      </c>
      <c r="U3288" s="16">
        <v>79</v>
      </c>
      <c r="V3288" s="71">
        <v>8.8000000000000007</v>
      </c>
      <c r="W3288" s="401" t="str">
        <f>IF(ISNA(MATCH($D3288,'My Squad'!$C$2:$C$16,0)),"","Yes")</f>
        <v>Yes</v>
      </c>
    </row>
    <row r="3289" spans="1:23" ht="15.75" thickBot="1" x14ac:dyDescent="0.3">
      <c r="A3289" s="577">
        <v>621</v>
      </c>
      <c r="B3289" s="73">
        <v>16</v>
      </c>
      <c r="C3289" s="5" t="s">
        <v>51</v>
      </c>
      <c r="D3289" s="5" t="s">
        <v>1351</v>
      </c>
      <c r="E3289" s="70" t="s">
        <v>13</v>
      </c>
      <c r="F3289" s="71">
        <v>6.1</v>
      </c>
      <c r="G3289" s="71">
        <v>0.57833333333333337</v>
      </c>
      <c r="H3289" s="71">
        <v>0.128</v>
      </c>
      <c r="I3289" s="71">
        <v>6.933333333333333E-2</v>
      </c>
      <c r="J3289" s="71">
        <v>0</v>
      </c>
      <c r="K3289" s="71">
        <v>0.42533333333333334</v>
      </c>
      <c r="L3289" s="71">
        <v>0.11233333333333333</v>
      </c>
      <c r="M3289" s="72">
        <v>1.3133333333333332</v>
      </c>
      <c r="N3289" s="23">
        <v>-0.11256830601092899</v>
      </c>
      <c r="O3289" s="16">
        <v>21.505666666666666</v>
      </c>
      <c r="P3289" s="15">
        <v>90</v>
      </c>
      <c r="Q3289" s="15">
        <f>IFERROR(Table37[[#This Row],[Total]]/Table37[[#This Row],[Mins]]*Table37[[#This Row],[Adj mins]],0)</f>
        <v>5.4962258009516871</v>
      </c>
      <c r="R3289" s="15">
        <v>1.4</v>
      </c>
      <c r="S3289" s="16">
        <v>24</v>
      </c>
      <c r="T3289" s="17">
        <v>5.0000000000000001E-3</v>
      </c>
      <c r="U3289" s="16">
        <v>9</v>
      </c>
      <c r="V3289" s="71">
        <v>1.8</v>
      </c>
      <c r="W3289" s="401" t="str">
        <f>IF(ISNA(MATCH($D3289,'My Squad'!$C$2:$C$16,0)),"","Yes")</f>
        <v/>
      </c>
    </row>
    <row r="3290" spans="1:23" ht="15.75" thickBot="1" x14ac:dyDescent="0.3">
      <c r="A3290" s="577">
        <v>179</v>
      </c>
      <c r="B3290" s="73">
        <v>16</v>
      </c>
      <c r="C3290" s="5" t="s">
        <v>51</v>
      </c>
      <c r="D3290" s="5" t="s">
        <v>207</v>
      </c>
      <c r="E3290" s="70" t="s">
        <v>13</v>
      </c>
      <c r="F3290" s="71">
        <v>6.2</v>
      </c>
      <c r="G3290" s="71">
        <v>0.16500000000000001</v>
      </c>
      <c r="H3290" s="71">
        <v>0.10100000000000001</v>
      </c>
      <c r="I3290" s="71">
        <v>3.3333333333333333E-2</v>
      </c>
      <c r="J3290" s="71">
        <v>0</v>
      </c>
      <c r="K3290" s="71">
        <v>0.21933333333333332</v>
      </c>
      <c r="L3290" s="71">
        <v>4.2666666666666665E-2</v>
      </c>
      <c r="M3290" s="72">
        <v>0.56133333333333335</v>
      </c>
      <c r="N3290" s="23">
        <v>-0.23204301075268818</v>
      </c>
      <c r="O3290" s="16">
        <v>11.050333333333333</v>
      </c>
      <c r="P3290" s="15">
        <v>90</v>
      </c>
      <c r="Q3290" s="15">
        <f>IFERROR(Table37[[#This Row],[Total]]/Table37[[#This Row],[Mins]]*Table37[[#This Row],[Adj mins]],0)</f>
        <v>4.5718077886036621</v>
      </c>
      <c r="R3290" s="15">
        <v>1.2</v>
      </c>
      <c r="S3290" s="16">
        <v>21</v>
      </c>
      <c r="T3290" s="17">
        <v>2E-3</v>
      </c>
      <c r="U3290" s="16">
        <v>5</v>
      </c>
      <c r="V3290" s="71">
        <v>1</v>
      </c>
      <c r="W3290" s="401" t="str">
        <f>IF(ISNA(MATCH($D3290,'My Squad'!$C$2:$C$16,0)),"","Yes")</f>
        <v/>
      </c>
    </row>
    <row r="3291" spans="1:23" ht="15.75" thickBot="1" x14ac:dyDescent="0.3">
      <c r="A3291" s="577">
        <v>560</v>
      </c>
      <c r="B3291" s="73">
        <v>16</v>
      </c>
      <c r="C3291" s="5" t="s">
        <v>51</v>
      </c>
      <c r="D3291" s="5" t="s">
        <v>369</v>
      </c>
      <c r="E3291" s="70" t="s">
        <v>13</v>
      </c>
      <c r="F3291" s="71">
        <v>6.2</v>
      </c>
      <c r="G3291" s="71">
        <v>0.14666666666666667</v>
      </c>
      <c r="H3291" s="71">
        <v>0.20599999999999999</v>
      </c>
      <c r="I3291" s="71">
        <v>6.7666666666666667E-2</v>
      </c>
      <c r="J3291" s="71">
        <v>0</v>
      </c>
      <c r="K3291" s="71">
        <v>0.35433333333333328</v>
      </c>
      <c r="L3291" s="71">
        <v>5.4333333333333331E-2</v>
      </c>
      <c r="M3291" s="72">
        <v>0.82899999999999996</v>
      </c>
      <c r="N3291" s="23">
        <v>-0.18887096774193549</v>
      </c>
      <c r="O3291" s="16">
        <v>18.335666666666668</v>
      </c>
      <c r="P3291" s="15">
        <v>90</v>
      </c>
      <c r="Q3291" s="15">
        <f>IFERROR(Table37[[#This Row],[Total]]/Table37[[#This Row],[Mins]]*Table37[[#This Row],[Adj mins]],0)</f>
        <v>4.069118475830348</v>
      </c>
      <c r="R3291" s="15">
        <v>4.2</v>
      </c>
      <c r="S3291" s="16">
        <v>42</v>
      </c>
      <c r="T3291" s="17">
        <v>6.0000000000000001E-3</v>
      </c>
      <c r="U3291" s="16">
        <v>14</v>
      </c>
      <c r="V3291" s="71">
        <v>1.6</v>
      </c>
      <c r="W3291" s="401" t="str">
        <f>IF(ISNA(MATCH($D3291,'My Squad'!$C$2:$C$16,0)),"","Yes")</f>
        <v/>
      </c>
    </row>
    <row r="3292" spans="1:23" ht="15.75" thickBot="1" x14ac:dyDescent="0.3">
      <c r="A3292" s="577">
        <v>177</v>
      </c>
      <c r="B3292" s="73">
        <v>16</v>
      </c>
      <c r="C3292" s="5" t="s">
        <v>51</v>
      </c>
      <c r="D3292" s="5" t="s">
        <v>323</v>
      </c>
      <c r="E3292" s="70" t="s">
        <v>13</v>
      </c>
      <c r="F3292" s="71">
        <v>6.5</v>
      </c>
      <c r="G3292" s="71">
        <v>1.21</v>
      </c>
      <c r="H3292" s="71">
        <v>0.46400000000000002</v>
      </c>
      <c r="I3292" s="71">
        <v>0.22566666666666665</v>
      </c>
      <c r="J3292" s="71">
        <v>0</v>
      </c>
      <c r="K3292" s="71">
        <v>1.3706666666666667</v>
      </c>
      <c r="L3292" s="71">
        <v>0.29633333333333334</v>
      </c>
      <c r="M3292" s="72">
        <v>3.5666666666666669</v>
      </c>
      <c r="N3292" s="23">
        <v>0.24102564102564106</v>
      </c>
      <c r="O3292" s="16">
        <v>66.225333333333339</v>
      </c>
      <c r="P3292" s="15">
        <v>90</v>
      </c>
      <c r="Q3292" s="15">
        <f>IFERROR(Table37[[#This Row],[Total]]/Table37[[#This Row],[Mins]]*Table37[[#This Row],[Adj mins]],0)</f>
        <v>4.8470877207111069</v>
      </c>
      <c r="R3292" s="15">
        <v>6.9</v>
      </c>
      <c r="S3292" s="16">
        <v>77</v>
      </c>
      <c r="T3292" s="17">
        <v>8.5999999999999993E-2</v>
      </c>
      <c r="U3292" s="16">
        <v>46</v>
      </c>
      <c r="V3292" s="71">
        <v>5.8</v>
      </c>
      <c r="W3292" s="401" t="str">
        <f>IF(ISNA(MATCH($D3292,'My Squad'!$C$2:$C$16,0)),"","Yes")</f>
        <v/>
      </c>
    </row>
    <row r="3293" spans="1:23" ht="15.75" thickBot="1" x14ac:dyDescent="0.3">
      <c r="A3293" s="577">
        <v>386</v>
      </c>
      <c r="B3293" s="73">
        <v>16</v>
      </c>
      <c r="C3293" s="5" t="s">
        <v>51</v>
      </c>
      <c r="D3293" s="5" t="s">
        <v>656</v>
      </c>
      <c r="E3293" s="70" t="s">
        <v>13</v>
      </c>
      <c r="F3293" s="71">
        <v>6.3</v>
      </c>
      <c r="G3293" s="71">
        <v>0.73</v>
      </c>
      <c r="H3293" s="71">
        <v>0.68400000000000005</v>
      </c>
      <c r="I3293" s="71">
        <v>0.23066666666666666</v>
      </c>
      <c r="J3293" s="71">
        <v>0</v>
      </c>
      <c r="K3293" s="71">
        <v>1.4443333333333332</v>
      </c>
      <c r="L3293" s="71">
        <v>0.28699999999999998</v>
      </c>
      <c r="M3293" s="72">
        <v>3.3759999999999999</v>
      </c>
      <c r="N3293" s="23">
        <v>0.21841269841269839</v>
      </c>
      <c r="O3293" s="16">
        <v>65.819999999999993</v>
      </c>
      <c r="P3293" s="15">
        <v>90</v>
      </c>
      <c r="Q3293" s="15">
        <f>IFERROR(Table37[[#This Row],[Total]]/Table37[[#This Row],[Mins]]*Table37[[#This Row],[Adj mins]],0)</f>
        <v>4.616226071103009</v>
      </c>
      <c r="R3293" s="15">
        <v>3.4</v>
      </c>
      <c r="S3293" s="16">
        <v>61</v>
      </c>
      <c r="T3293" s="17">
        <v>1.8000000000000002E-2</v>
      </c>
      <c r="U3293" s="16">
        <v>19</v>
      </c>
      <c r="V3293" s="71">
        <v>3.8</v>
      </c>
      <c r="W3293" s="401" t="str">
        <f>IF(ISNA(MATCH($D3293,'My Squad'!$C$2:$C$16,0)),"","Yes")</f>
        <v/>
      </c>
    </row>
    <row r="3294" spans="1:23" ht="15.75" thickBot="1" x14ac:dyDescent="0.3">
      <c r="A3294" s="577">
        <v>158</v>
      </c>
      <c r="B3294" s="73">
        <v>16</v>
      </c>
      <c r="C3294" s="5" t="s">
        <v>51</v>
      </c>
      <c r="D3294" s="5" t="s">
        <v>544</v>
      </c>
      <c r="E3294" s="70" t="s">
        <v>13</v>
      </c>
      <c r="F3294" s="71">
        <v>4.5</v>
      </c>
      <c r="G3294" s="71">
        <v>1.6666666666666668E-3</v>
      </c>
      <c r="H3294" s="71">
        <v>2E-3</v>
      </c>
      <c r="I3294" s="71">
        <v>3.3333333333333332E-4</v>
      </c>
      <c r="J3294" s="71">
        <v>0</v>
      </c>
      <c r="K3294" s="71">
        <v>4.0000000000000001E-3</v>
      </c>
      <c r="L3294" s="71">
        <v>0</v>
      </c>
      <c r="M3294" s="72">
        <v>8.0000000000000002E-3</v>
      </c>
      <c r="N3294" s="23">
        <v>-0.44266666666666665</v>
      </c>
      <c r="O3294" s="16">
        <v>0.18</v>
      </c>
      <c r="P3294" s="15">
        <v>90</v>
      </c>
      <c r="Q3294" s="15">
        <f>IFERROR(Table37[[#This Row],[Total]]/Table37[[#This Row],[Mins]]*Table37[[#This Row],[Adj mins]],0)</f>
        <v>4</v>
      </c>
      <c r="R3294" s="15">
        <v>0</v>
      </c>
      <c r="S3294" s="16">
        <v>0</v>
      </c>
      <c r="T3294" s="17">
        <v>1E-3</v>
      </c>
      <c r="U3294" s="16">
        <v>0</v>
      </c>
      <c r="V3294" s="71">
        <v>0</v>
      </c>
      <c r="W3294" s="401" t="str">
        <f>IF(ISNA(MATCH($D3294,'My Squad'!$C$2:$C$16,0)),"","Yes")</f>
        <v/>
      </c>
    </row>
    <row r="3295" spans="1:23" ht="15.75" thickBot="1" x14ac:dyDescent="0.3">
      <c r="A3295" s="577">
        <v>184</v>
      </c>
      <c r="B3295" s="73">
        <v>16</v>
      </c>
      <c r="C3295" s="5" t="s">
        <v>51</v>
      </c>
      <c r="D3295" s="5" t="s">
        <v>1510</v>
      </c>
      <c r="E3295" s="70" t="s">
        <v>13</v>
      </c>
      <c r="F3295" s="71">
        <v>4.5</v>
      </c>
      <c r="G3295" s="71">
        <v>1.6666666666666666E-2</v>
      </c>
      <c r="H3295" s="71">
        <v>1.2E-2</v>
      </c>
      <c r="I3295" s="71">
        <v>5.6666666666666671E-3</v>
      </c>
      <c r="J3295" s="71">
        <v>0</v>
      </c>
      <c r="K3295" s="71">
        <v>2.7333333333333331E-2</v>
      </c>
      <c r="L3295" s="71">
        <v>7.6666666666666662E-3</v>
      </c>
      <c r="M3295" s="72">
        <v>6.933333333333333E-2</v>
      </c>
      <c r="N3295" s="23">
        <v>-0.42903703703703705</v>
      </c>
      <c r="O3295" s="16">
        <v>1.35</v>
      </c>
      <c r="P3295" s="15">
        <v>90</v>
      </c>
      <c r="Q3295" s="15">
        <f>IFERROR(Table37[[#This Row],[Total]]/Table37[[#This Row],[Mins]]*Table37[[#This Row],[Adj mins]],0)</f>
        <v>4.6222222222222218</v>
      </c>
      <c r="R3295" s="15">
        <v>1.9</v>
      </c>
      <c r="S3295" s="16">
        <v>34</v>
      </c>
      <c r="T3295" s="17">
        <v>3.0000000000000001E-3</v>
      </c>
      <c r="U3295" s="16">
        <v>5</v>
      </c>
      <c r="V3295" s="71">
        <v>1</v>
      </c>
      <c r="W3295" s="401" t="str">
        <f>IF(ISNA(MATCH($D3295,'My Squad'!$C$2:$C$16,0)),"","Yes")</f>
        <v/>
      </c>
    </row>
    <row r="3296" spans="1:23" ht="15.75" thickBot="1" x14ac:dyDescent="0.3">
      <c r="A3296" s="577">
        <v>181</v>
      </c>
      <c r="B3296" s="73">
        <v>16</v>
      </c>
      <c r="C3296" s="5" t="s">
        <v>51</v>
      </c>
      <c r="D3296" s="5" t="s">
        <v>325</v>
      </c>
      <c r="E3296" s="70" t="s">
        <v>13</v>
      </c>
      <c r="F3296" s="71">
        <v>6</v>
      </c>
      <c r="G3296" s="71">
        <v>0.62666666666666671</v>
      </c>
      <c r="H3296" s="71">
        <v>0.108</v>
      </c>
      <c r="I3296" s="71">
        <v>6.3333333333333339E-2</v>
      </c>
      <c r="J3296" s="71">
        <v>0</v>
      </c>
      <c r="K3296" s="71">
        <v>0.35533333333333333</v>
      </c>
      <c r="L3296" s="71">
        <v>0.18333333333333332</v>
      </c>
      <c r="M3296" s="72">
        <v>1.3366666666666667</v>
      </c>
      <c r="N3296" s="23">
        <v>-0.11055555555555556</v>
      </c>
      <c r="O3296" s="16">
        <v>17.489000000000001</v>
      </c>
      <c r="P3296" s="15">
        <v>90</v>
      </c>
      <c r="Q3296" s="15">
        <f>IFERROR(Table37[[#This Row],[Total]]/Table37[[#This Row],[Mins]]*Table37[[#This Row],[Adj mins]],0)</f>
        <v>6.8786094116301673</v>
      </c>
      <c r="R3296" s="15">
        <v>1.8</v>
      </c>
      <c r="S3296" s="16">
        <v>18</v>
      </c>
      <c r="T3296" s="17">
        <v>2.7999999999999997E-2</v>
      </c>
      <c r="U3296" s="16">
        <v>14</v>
      </c>
      <c r="V3296" s="71">
        <v>1.6</v>
      </c>
      <c r="W3296" s="401" t="str">
        <f>IF(ISNA(MATCH($D3296,'My Squad'!$C$2:$C$16,0)),"","Yes")</f>
        <v/>
      </c>
    </row>
    <row r="3297" spans="1:23" ht="15.75" thickBot="1" x14ac:dyDescent="0.3">
      <c r="A3297" s="577">
        <v>165</v>
      </c>
      <c r="B3297" s="73">
        <v>16</v>
      </c>
      <c r="C3297" s="5" t="s">
        <v>51</v>
      </c>
      <c r="D3297" s="5" t="s">
        <v>290</v>
      </c>
      <c r="E3297" s="70" t="s">
        <v>15</v>
      </c>
      <c r="F3297" s="71">
        <v>5</v>
      </c>
      <c r="G3297" s="71">
        <v>5.3333333333333332E-3</v>
      </c>
      <c r="H3297" s="71">
        <v>0</v>
      </c>
      <c r="I3297" s="71">
        <v>0</v>
      </c>
      <c r="J3297" s="71">
        <v>0</v>
      </c>
      <c r="K3297" s="71">
        <v>5.3333333333333332E-3</v>
      </c>
      <c r="L3297" s="71">
        <v>2E-3</v>
      </c>
      <c r="M3297" s="72">
        <v>1.2666666666666666E-2</v>
      </c>
      <c r="N3297" s="23">
        <v>-0.39746666666666669</v>
      </c>
      <c r="O3297" s="16">
        <v>0.24</v>
      </c>
      <c r="P3297" s="15">
        <v>90</v>
      </c>
      <c r="Q3297" s="15">
        <f>IFERROR(Table37[[#This Row],[Total]]/Table37[[#This Row],[Mins]]*Table37[[#This Row],[Adj mins]],0)</f>
        <v>4.75</v>
      </c>
      <c r="R3297" s="15">
        <v>0</v>
      </c>
      <c r="S3297" s="16" t="s">
        <v>374</v>
      </c>
      <c r="T3297" s="17">
        <v>1E-3</v>
      </c>
      <c r="U3297" s="16">
        <v>0</v>
      </c>
      <c r="V3297" s="71">
        <v>0</v>
      </c>
      <c r="W3297" s="401" t="str">
        <f>IF(ISNA(MATCH($D3297,'My Squad'!$C$2:$C$16,0)),"","Yes")</f>
        <v/>
      </c>
    </row>
    <row r="3298" spans="1:23" ht="15.75" thickBot="1" x14ac:dyDescent="0.3">
      <c r="A3298" s="577">
        <v>180</v>
      </c>
      <c r="B3298" s="73">
        <v>16</v>
      </c>
      <c r="C3298" s="5" t="s">
        <v>51</v>
      </c>
      <c r="D3298" s="5" t="s">
        <v>52</v>
      </c>
      <c r="E3298" s="70" t="s">
        <v>15</v>
      </c>
      <c r="F3298" s="71">
        <v>7.9</v>
      </c>
      <c r="G3298" s="71">
        <v>2.1080000000000001</v>
      </c>
      <c r="H3298" s="71">
        <v>0.38600000000000001</v>
      </c>
      <c r="I3298" s="71">
        <v>0</v>
      </c>
      <c r="J3298" s="71">
        <v>0</v>
      </c>
      <c r="K3298" s="71">
        <v>1.3253333333333335</v>
      </c>
      <c r="L3298" s="71">
        <v>0.79466666666666663</v>
      </c>
      <c r="M3298" s="72">
        <v>4.6139999999999999</v>
      </c>
      <c r="N3298" s="23">
        <v>0.33088607594936703</v>
      </c>
      <c r="O3298" s="16">
        <v>70.736999999999995</v>
      </c>
      <c r="P3298" s="15">
        <v>90</v>
      </c>
      <c r="Q3298" s="15">
        <f>IFERROR(Table37[[#This Row],[Total]]/Table37[[#This Row],[Mins]]*Table37[[#This Row],[Adj mins]],0)</f>
        <v>5.8704779676831089</v>
      </c>
      <c r="R3298" s="15">
        <v>7.7</v>
      </c>
      <c r="S3298" s="16">
        <v>77</v>
      </c>
      <c r="T3298" s="17">
        <v>0.17499999999999999</v>
      </c>
      <c r="U3298" s="16">
        <v>57</v>
      </c>
      <c r="V3298" s="71">
        <v>6.3</v>
      </c>
      <c r="W3298" s="401" t="str">
        <f>IF(ISNA(MATCH($D3298,'My Squad'!$C$2:$C$16,0)),"","Yes")</f>
        <v/>
      </c>
    </row>
    <row r="3299" spans="1:23" ht="15.75" thickBot="1" x14ac:dyDescent="0.3">
      <c r="A3299" s="577">
        <v>164</v>
      </c>
      <c r="B3299" s="73">
        <v>16</v>
      </c>
      <c r="C3299" s="5" t="s">
        <v>51</v>
      </c>
      <c r="D3299" s="5" t="s">
        <v>543</v>
      </c>
      <c r="E3299" s="70" t="s">
        <v>15</v>
      </c>
      <c r="F3299" s="71">
        <v>5.4</v>
      </c>
      <c r="G3299" s="71">
        <v>0</v>
      </c>
      <c r="H3299" s="71">
        <v>0</v>
      </c>
      <c r="I3299" s="71">
        <v>0</v>
      </c>
      <c r="J3299" s="71">
        <v>0</v>
      </c>
      <c r="K3299" s="71">
        <v>0</v>
      </c>
      <c r="L3299" s="71">
        <v>0</v>
      </c>
      <c r="M3299" s="72">
        <v>0</v>
      </c>
      <c r="N3299" s="23">
        <v>-0.37037037037037035</v>
      </c>
      <c r="O3299" s="16">
        <v>0</v>
      </c>
      <c r="P3299" s="15">
        <v>90</v>
      </c>
      <c r="Q3299" s="15">
        <f>IFERROR(Table37[[#This Row],[Total]]/Table37[[#This Row],[Mins]]*Table37[[#This Row],[Adj mins]],0)</f>
        <v>0</v>
      </c>
      <c r="R3299" s="15">
        <v>0</v>
      </c>
      <c r="S3299" s="16" t="s">
        <v>374</v>
      </c>
      <c r="T3299" s="17">
        <v>1E-3</v>
      </c>
      <c r="U3299" s="16">
        <v>0</v>
      </c>
      <c r="V3299" s="71">
        <v>0</v>
      </c>
      <c r="W3299" s="401" t="str">
        <f>IF(ISNA(MATCH($D3299,'My Squad'!$C$2:$C$16,0)),"","Yes")</f>
        <v/>
      </c>
    </row>
    <row r="3300" spans="1:23" ht="15.75" thickBot="1" x14ac:dyDescent="0.3">
      <c r="A3300" s="577">
        <v>178</v>
      </c>
      <c r="B3300" s="73">
        <v>16</v>
      </c>
      <c r="C3300" s="5" t="s">
        <v>51</v>
      </c>
      <c r="D3300" s="5" t="s">
        <v>1511</v>
      </c>
      <c r="E3300" s="70" t="s">
        <v>15</v>
      </c>
      <c r="F3300" s="71">
        <v>4.8</v>
      </c>
      <c r="G3300" s="71">
        <v>1.6E-2</v>
      </c>
      <c r="H3300" s="71">
        <v>6.0000000000000001E-3</v>
      </c>
      <c r="I3300" s="71">
        <v>0</v>
      </c>
      <c r="J3300" s="71">
        <v>0</v>
      </c>
      <c r="K3300" s="71">
        <v>1.9666666666666666E-2</v>
      </c>
      <c r="L3300" s="71">
        <v>7.3333333333333332E-3</v>
      </c>
      <c r="M3300" s="72">
        <v>4.9000000000000002E-2</v>
      </c>
      <c r="N3300" s="23">
        <v>-0.40645833333333337</v>
      </c>
      <c r="O3300" s="16">
        <v>0.96866666666666668</v>
      </c>
      <c r="P3300" s="15">
        <v>90</v>
      </c>
      <c r="Q3300" s="15">
        <f>IFERROR(Table37[[#This Row],[Total]]/Table37[[#This Row],[Mins]]*Table37[[#This Row],[Adj mins]],0)</f>
        <v>4.5526496902959392</v>
      </c>
      <c r="R3300" s="15">
        <v>0.3</v>
      </c>
      <c r="S3300" s="16">
        <v>24</v>
      </c>
      <c r="T3300" s="17">
        <v>6.0000000000000001E-3</v>
      </c>
      <c r="U3300" s="16">
        <v>1</v>
      </c>
      <c r="V3300" s="71">
        <v>1</v>
      </c>
      <c r="W3300" s="401" t="str">
        <f>IF(ISNA(MATCH($D3300,'My Squad'!$C$2:$C$16,0)),"","Yes")</f>
        <v/>
      </c>
    </row>
    <row r="3301" spans="1:23" ht="15.75" thickBot="1" x14ac:dyDescent="0.3">
      <c r="A3301" s="577">
        <v>201</v>
      </c>
      <c r="B3301" s="73">
        <v>16</v>
      </c>
      <c r="C3301" s="5" t="s">
        <v>110</v>
      </c>
      <c r="D3301" s="5" t="s">
        <v>326</v>
      </c>
      <c r="E3301" s="70" t="s">
        <v>16</v>
      </c>
      <c r="F3301" s="71">
        <v>4.4000000000000004</v>
      </c>
      <c r="G3301" s="71">
        <v>0</v>
      </c>
      <c r="H3301" s="71">
        <v>0</v>
      </c>
      <c r="I3301" s="71">
        <v>-0.15766666666666673</v>
      </c>
      <c r="J3301" s="71">
        <v>0.78566666666666662</v>
      </c>
      <c r="K3301" s="71">
        <v>1.8523333333333332</v>
      </c>
      <c r="L3301" s="71">
        <v>5.7000000000000002E-2</v>
      </c>
      <c r="M3301" s="72">
        <v>2.5373333333333332</v>
      </c>
      <c r="N3301" s="23">
        <v>0.12212121212121209</v>
      </c>
      <c r="O3301" s="16">
        <v>85.310666666666663</v>
      </c>
      <c r="P3301" s="15">
        <v>90</v>
      </c>
      <c r="Q3301" s="15">
        <f>IFERROR(Table37[[#This Row],[Total]]/Table37[[#This Row],[Mins]]*Table37[[#This Row],[Adj mins]],0)</f>
        <v>2.6768047762686966</v>
      </c>
      <c r="R3301" s="15">
        <v>9</v>
      </c>
      <c r="S3301" s="16">
        <v>90</v>
      </c>
      <c r="T3301" s="17">
        <v>0.10400000000000001</v>
      </c>
      <c r="U3301" s="16">
        <v>32</v>
      </c>
      <c r="V3301" s="71">
        <v>3.6</v>
      </c>
      <c r="W3301" s="401" t="str">
        <f>IF(ISNA(MATCH($D3301,'My Squad'!$C$2:$C$16,0)),"","Yes")</f>
        <v/>
      </c>
    </row>
    <row r="3302" spans="1:23" ht="15.75" thickBot="1" x14ac:dyDescent="0.3">
      <c r="A3302" s="577">
        <v>209</v>
      </c>
      <c r="B3302" s="73">
        <v>16</v>
      </c>
      <c r="C3302" s="5" t="s">
        <v>110</v>
      </c>
      <c r="D3302" s="5" t="s">
        <v>289</v>
      </c>
      <c r="E3302" s="70" t="s">
        <v>16</v>
      </c>
      <c r="F3302" s="71">
        <v>4</v>
      </c>
      <c r="G3302" s="71">
        <v>0</v>
      </c>
      <c r="H3302" s="71">
        <v>0</v>
      </c>
      <c r="I3302" s="71">
        <v>2E-3</v>
      </c>
      <c r="J3302" s="71">
        <v>2.3333333333333335E-3</v>
      </c>
      <c r="K3302" s="71">
        <v>6.333333333333334E-3</v>
      </c>
      <c r="L3302" s="71">
        <v>3.3333333333333332E-4</v>
      </c>
      <c r="M3302" s="72">
        <v>1.0999999999999999E-2</v>
      </c>
      <c r="N3302" s="23">
        <v>-0.49725000000000003</v>
      </c>
      <c r="O3302" s="16">
        <v>0.21</v>
      </c>
      <c r="P3302" s="15">
        <v>90</v>
      </c>
      <c r="Q3302" s="15">
        <f>IFERROR(Table37[[#This Row],[Total]]/Table37[[#This Row],[Mins]]*Table37[[#This Row],[Adj mins]],0)</f>
        <v>4.7142857142857144</v>
      </c>
      <c r="R3302" s="15">
        <v>0</v>
      </c>
      <c r="S3302" s="16">
        <v>0</v>
      </c>
      <c r="T3302" s="17">
        <v>6.0000000000000001E-3</v>
      </c>
      <c r="U3302" s="16">
        <v>0</v>
      </c>
      <c r="V3302" s="71">
        <v>0</v>
      </c>
      <c r="W3302" s="401" t="str">
        <f>IF(ISNA(MATCH($D3302,'My Squad'!$C$2:$C$16,0)),"","Yes")</f>
        <v/>
      </c>
    </row>
    <row r="3303" spans="1:23" ht="15.75" thickBot="1" x14ac:dyDescent="0.3">
      <c r="A3303" s="577">
        <v>445</v>
      </c>
      <c r="B3303" s="73">
        <v>16</v>
      </c>
      <c r="C3303" s="5" t="s">
        <v>110</v>
      </c>
      <c r="D3303" s="5" t="s">
        <v>271</v>
      </c>
      <c r="E3303" s="70" t="s">
        <v>16</v>
      </c>
      <c r="F3303" s="71">
        <v>4</v>
      </c>
      <c r="G3303" s="71">
        <v>0</v>
      </c>
      <c r="H3303" s="71">
        <v>0</v>
      </c>
      <c r="I3303" s="71">
        <v>-1.4333333333333333E-2</v>
      </c>
      <c r="J3303" s="71">
        <v>3.5000000000000003E-2</v>
      </c>
      <c r="K3303" s="71">
        <v>8.666666666666667E-2</v>
      </c>
      <c r="L3303" s="71">
        <v>1E-3</v>
      </c>
      <c r="M3303" s="72">
        <v>0.10833333333333334</v>
      </c>
      <c r="N3303" s="23">
        <v>-0.47291666666666665</v>
      </c>
      <c r="O3303" s="16">
        <v>4.07</v>
      </c>
      <c r="P3303" s="15">
        <v>90</v>
      </c>
      <c r="Q3303" s="15">
        <f>IFERROR(Table37[[#This Row],[Total]]/Table37[[#This Row],[Mins]]*Table37[[#This Row],[Adj mins]],0)</f>
        <v>2.3955773955773956</v>
      </c>
      <c r="R3303" s="15">
        <v>0</v>
      </c>
      <c r="S3303" s="16">
        <v>0</v>
      </c>
      <c r="T3303" s="17">
        <v>0.128</v>
      </c>
      <c r="U3303" s="16">
        <v>0</v>
      </c>
      <c r="V3303" s="71">
        <v>0</v>
      </c>
      <c r="W3303" s="401" t="str">
        <f>IF(ISNA(MATCH($D3303,'My Squad'!$C$2:$C$16,0)),"","Yes")</f>
        <v/>
      </c>
    </row>
    <row r="3304" spans="1:23" ht="15.75" thickBot="1" x14ac:dyDescent="0.3">
      <c r="A3304" s="577">
        <v>650</v>
      </c>
      <c r="B3304" s="73">
        <v>16</v>
      </c>
      <c r="C3304" s="5" t="s">
        <v>110</v>
      </c>
      <c r="D3304" s="5" t="s">
        <v>1512</v>
      </c>
      <c r="E3304" s="70" t="s">
        <v>14</v>
      </c>
      <c r="F3304" s="71">
        <v>4.5</v>
      </c>
      <c r="G3304" s="71">
        <v>0.246</v>
      </c>
      <c r="H3304" s="71">
        <v>0.24099999999999999</v>
      </c>
      <c r="I3304" s="71">
        <v>-0.17100000000000004</v>
      </c>
      <c r="J3304" s="71">
        <v>0</v>
      </c>
      <c r="K3304" s="71">
        <v>1.587</v>
      </c>
      <c r="L3304" s="71">
        <v>0.14733333333333334</v>
      </c>
      <c r="M3304" s="72">
        <v>2.0503333333333331</v>
      </c>
      <c r="N3304" s="23">
        <v>1.1185185185185138E-2</v>
      </c>
      <c r="O3304" s="16">
        <v>86.75</v>
      </c>
      <c r="P3304" s="15">
        <v>90</v>
      </c>
      <c r="Q3304" s="15">
        <f>IFERROR(Table37[[#This Row],[Total]]/Table37[[#This Row],[Mins]]*Table37[[#This Row],[Adj mins]],0)</f>
        <v>2.1271469740634004</v>
      </c>
      <c r="R3304" s="15">
        <v>6</v>
      </c>
      <c r="S3304" s="16">
        <v>90</v>
      </c>
      <c r="T3304" s="17">
        <v>1E-3</v>
      </c>
      <c r="U3304" s="16">
        <v>19</v>
      </c>
      <c r="V3304" s="71">
        <v>3.2</v>
      </c>
      <c r="W3304" s="401" t="str">
        <f>IF(ISNA(MATCH($D3304,'My Squad'!$C$2:$C$16,0)),"","Yes")</f>
        <v/>
      </c>
    </row>
    <row r="3305" spans="1:23" ht="15.75" thickBot="1" x14ac:dyDescent="0.3">
      <c r="A3305" s="577">
        <v>194</v>
      </c>
      <c r="B3305" s="73">
        <v>16</v>
      </c>
      <c r="C3305" s="5" t="s">
        <v>110</v>
      </c>
      <c r="D3305" s="5" t="s">
        <v>208</v>
      </c>
      <c r="E3305" s="70" t="s">
        <v>14</v>
      </c>
      <c r="F3305" s="71">
        <v>4.4000000000000004</v>
      </c>
      <c r="G3305" s="71">
        <v>7.5999999999999998E-2</v>
      </c>
      <c r="H3305" s="71">
        <v>2.4E-2</v>
      </c>
      <c r="I3305" s="71">
        <v>-0.03</v>
      </c>
      <c r="J3305" s="71">
        <v>0</v>
      </c>
      <c r="K3305" s="71">
        <v>0.47533333333333327</v>
      </c>
      <c r="L3305" s="71">
        <v>4.0333333333333332E-2</v>
      </c>
      <c r="M3305" s="72">
        <v>0.58566666666666667</v>
      </c>
      <c r="N3305" s="23">
        <v>-0.32143939393939391</v>
      </c>
      <c r="O3305" s="16">
        <v>22.953333333333333</v>
      </c>
      <c r="P3305" s="15">
        <v>90</v>
      </c>
      <c r="Q3305" s="15">
        <f>IFERROR(Table37[[#This Row],[Total]]/Table37[[#This Row],[Mins]]*Table37[[#This Row],[Adj mins]],0)</f>
        <v>2.2963984896892247</v>
      </c>
      <c r="R3305" s="15">
        <v>3.8</v>
      </c>
      <c r="S3305" s="16">
        <v>86</v>
      </c>
      <c r="T3305" s="17">
        <v>1E-3</v>
      </c>
      <c r="U3305" s="16">
        <v>9</v>
      </c>
      <c r="V3305" s="71">
        <v>2.2000000000000002</v>
      </c>
      <c r="W3305" s="401" t="str">
        <f>IF(ISNA(MATCH($D3305,'My Squad'!$C$2:$C$16,0)),"","Yes")</f>
        <v/>
      </c>
    </row>
    <row r="3306" spans="1:23" ht="15.75" thickBot="1" x14ac:dyDescent="0.3">
      <c r="A3306" s="577">
        <v>215</v>
      </c>
      <c r="B3306" s="73">
        <v>16</v>
      </c>
      <c r="C3306" s="5" t="s">
        <v>110</v>
      </c>
      <c r="D3306" s="5" t="s">
        <v>203</v>
      </c>
      <c r="E3306" s="70" t="s">
        <v>14</v>
      </c>
      <c r="F3306" s="71">
        <v>4.3</v>
      </c>
      <c r="G3306" s="71">
        <v>1.6E-2</v>
      </c>
      <c r="H3306" s="71">
        <v>0.01</v>
      </c>
      <c r="I3306" s="71">
        <v>2.6666666666666644E-3</v>
      </c>
      <c r="J3306" s="71">
        <v>0</v>
      </c>
      <c r="K3306" s="71">
        <v>0.15766666666666668</v>
      </c>
      <c r="L3306" s="71">
        <v>1.1333333333333334E-2</v>
      </c>
      <c r="M3306" s="72">
        <v>0.19766666666666666</v>
      </c>
      <c r="N3306" s="23">
        <v>-0.41914728682170543</v>
      </c>
      <c r="O3306" s="16">
        <v>8.5813333333333333</v>
      </c>
      <c r="P3306" s="15">
        <v>90</v>
      </c>
      <c r="Q3306" s="15">
        <f>IFERROR(Table37[[#This Row],[Total]]/Table37[[#This Row],[Mins]]*Table37[[#This Row],[Adj mins]],0)</f>
        <v>2.0731044126786826</v>
      </c>
      <c r="R3306" s="15">
        <v>0</v>
      </c>
      <c r="S3306" s="16">
        <v>0</v>
      </c>
      <c r="T3306" s="17">
        <v>1E-3</v>
      </c>
      <c r="U3306" s="16">
        <v>0</v>
      </c>
      <c r="V3306" s="71">
        <v>0</v>
      </c>
      <c r="W3306" s="401" t="str">
        <f>IF(ISNA(MATCH($D3306,'My Squad'!$C$2:$C$16,0)),"","Yes")</f>
        <v/>
      </c>
    </row>
    <row r="3307" spans="1:23" ht="15.75" thickBot="1" x14ac:dyDescent="0.3">
      <c r="A3307" s="577">
        <v>200</v>
      </c>
      <c r="B3307" s="73">
        <v>16</v>
      </c>
      <c r="C3307" s="5" t="s">
        <v>110</v>
      </c>
      <c r="D3307" s="5" t="s">
        <v>193</v>
      </c>
      <c r="E3307" s="70" t="s">
        <v>14</v>
      </c>
      <c r="F3307" s="71">
        <v>4.4000000000000004</v>
      </c>
      <c r="G3307" s="71">
        <v>0.22600000000000001</v>
      </c>
      <c r="H3307" s="71">
        <v>0.13</v>
      </c>
      <c r="I3307" s="71">
        <v>-0.16433333333333333</v>
      </c>
      <c r="J3307" s="71">
        <v>0</v>
      </c>
      <c r="K3307" s="71">
        <v>1.6873333333333334</v>
      </c>
      <c r="L3307" s="71">
        <v>0.18333333333333332</v>
      </c>
      <c r="M3307" s="72">
        <v>2.0623333333333331</v>
      </c>
      <c r="N3307" s="23">
        <v>1.4166666666666619E-2</v>
      </c>
      <c r="O3307" s="16">
        <v>83.179333333333332</v>
      </c>
      <c r="P3307" s="15">
        <v>90</v>
      </c>
      <c r="Q3307" s="15">
        <f>IFERROR(Table37[[#This Row],[Total]]/Table37[[#This Row],[Mins]]*Table37[[#This Row],[Adj mins]],0)</f>
        <v>2.2314437079723328</v>
      </c>
      <c r="R3307" s="15">
        <v>9</v>
      </c>
      <c r="S3307" s="16">
        <v>90</v>
      </c>
      <c r="T3307" s="17">
        <v>6.5000000000000002E-2</v>
      </c>
      <c r="U3307" s="16">
        <v>29</v>
      </c>
      <c r="V3307" s="71">
        <v>3.2</v>
      </c>
      <c r="W3307" s="401" t="str">
        <f>IF(ISNA(MATCH($D3307,'My Squad'!$C$2:$C$16,0)),"","Yes")</f>
        <v/>
      </c>
    </row>
    <row r="3308" spans="1:23" ht="15.75" thickBot="1" x14ac:dyDescent="0.3">
      <c r="A3308" s="577">
        <v>196</v>
      </c>
      <c r="B3308" s="73">
        <v>16</v>
      </c>
      <c r="C3308" s="5" t="s">
        <v>110</v>
      </c>
      <c r="D3308" s="5" t="s">
        <v>212</v>
      </c>
      <c r="E3308" s="70" t="s">
        <v>14</v>
      </c>
      <c r="F3308" s="71">
        <v>4.4000000000000004</v>
      </c>
      <c r="G3308" s="71">
        <v>0</v>
      </c>
      <c r="H3308" s="71">
        <v>1.0999999999999999E-2</v>
      </c>
      <c r="I3308" s="71">
        <v>-1.7000000000000001E-2</v>
      </c>
      <c r="J3308" s="71">
        <v>0</v>
      </c>
      <c r="K3308" s="71">
        <v>0.19233333333333333</v>
      </c>
      <c r="L3308" s="71">
        <v>1.0999999999999999E-2</v>
      </c>
      <c r="M3308" s="72">
        <v>0.19733333333333333</v>
      </c>
      <c r="N3308" s="23">
        <v>-0.40969696969696967</v>
      </c>
      <c r="O3308" s="16">
        <v>9.1199999999999992</v>
      </c>
      <c r="P3308" s="15">
        <v>90</v>
      </c>
      <c r="Q3308" s="15">
        <f>IFERROR(Table37[[#This Row],[Total]]/Table37[[#This Row],[Mins]]*Table37[[#This Row],[Adj mins]],0)</f>
        <v>1.9473684210526316</v>
      </c>
      <c r="R3308" s="15">
        <v>2.5</v>
      </c>
      <c r="S3308" s="16">
        <v>76</v>
      </c>
      <c r="T3308" s="17">
        <v>1E-3</v>
      </c>
      <c r="U3308" s="16">
        <v>9</v>
      </c>
      <c r="V3308" s="71">
        <v>3</v>
      </c>
      <c r="W3308" s="401" t="str">
        <f>IF(ISNA(MATCH($D3308,'My Squad'!$C$2:$C$16,0)),"","Yes")</f>
        <v/>
      </c>
    </row>
    <row r="3309" spans="1:23" ht="15.75" thickBot="1" x14ac:dyDescent="0.3">
      <c r="A3309" s="577">
        <v>202</v>
      </c>
      <c r="B3309" s="73">
        <v>16</v>
      </c>
      <c r="C3309" s="5" t="s">
        <v>110</v>
      </c>
      <c r="D3309" s="5" t="s">
        <v>327</v>
      </c>
      <c r="E3309" s="70" t="s">
        <v>14</v>
      </c>
      <c r="F3309" s="71">
        <v>4.3</v>
      </c>
      <c r="G3309" s="71">
        <v>0</v>
      </c>
      <c r="H3309" s="71">
        <v>0</v>
      </c>
      <c r="I3309" s="71">
        <v>0</v>
      </c>
      <c r="J3309" s="71">
        <v>0</v>
      </c>
      <c r="K3309" s="71">
        <v>0</v>
      </c>
      <c r="L3309" s="71">
        <v>0</v>
      </c>
      <c r="M3309" s="72">
        <v>0</v>
      </c>
      <c r="N3309" s="23">
        <v>-0.46511627906976744</v>
      </c>
      <c r="O3309" s="16">
        <v>0</v>
      </c>
      <c r="P3309" s="15">
        <v>90</v>
      </c>
      <c r="Q3309" s="15">
        <f>IFERROR(Table37[[#This Row],[Total]]/Table37[[#This Row],[Mins]]*Table37[[#This Row],[Adj mins]],0)</f>
        <v>0</v>
      </c>
      <c r="R3309" s="15">
        <v>0</v>
      </c>
      <c r="S3309" s="16">
        <v>0</v>
      </c>
      <c r="T3309" s="17">
        <v>1E-3</v>
      </c>
      <c r="U3309" s="16">
        <v>0</v>
      </c>
      <c r="V3309" s="71">
        <v>0</v>
      </c>
      <c r="W3309" s="401" t="str">
        <f>IF(ISNA(MATCH($D3309,'My Squad'!$C$2:$C$16,0)),"","Yes")</f>
        <v/>
      </c>
    </row>
    <row r="3310" spans="1:23" ht="15.75" thickBot="1" x14ac:dyDescent="0.3">
      <c r="A3310" s="577">
        <v>210</v>
      </c>
      <c r="B3310" s="73">
        <v>16</v>
      </c>
      <c r="C3310" s="5" t="s">
        <v>110</v>
      </c>
      <c r="D3310" s="5" t="s">
        <v>328</v>
      </c>
      <c r="E3310" s="70" t="s">
        <v>14</v>
      </c>
      <c r="F3310" s="71">
        <v>4.9000000000000004</v>
      </c>
      <c r="G3310" s="71">
        <v>0.16400000000000001</v>
      </c>
      <c r="H3310" s="71">
        <v>0.34799999999999998</v>
      </c>
      <c r="I3310" s="71">
        <v>-0.16533333333333333</v>
      </c>
      <c r="J3310" s="71">
        <v>0</v>
      </c>
      <c r="K3310" s="71">
        <v>1.7373333333333332</v>
      </c>
      <c r="L3310" s="71">
        <v>0.14166666666666666</v>
      </c>
      <c r="M3310" s="72">
        <v>2.2256666666666667</v>
      </c>
      <c r="N3310" s="23">
        <v>4.6054421768707485E-2</v>
      </c>
      <c r="O3310" s="16">
        <v>84.524000000000001</v>
      </c>
      <c r="P3310" s="15">
        <v>90</v>
      </c>
      <c r="Q3310" s="15">
        <f>IFERROR(Table37[[#This Row],[Total]]/Table37[[#This Row],[Mins]]*Table37[[#This Row],[Adj mins]],0)</f>
        <v>2.3698594482040605</v>
      </c>
      <c r="R3310" s="15">
        <v>8.4</v>
      </c>
      <c r="S3310" s="16">
        <v>84</v>
      </c>
      <c r="T3310" s="17">
        <v>1.6E-2</v>
      </c>
      <c r="U3310" s="16">
        <v>24</v>
      </c>
      <c r="V3310" s="71">
        <v>2.7</v>
      </c>
      <c r="W3310" s="401" t="str">
        <f>IF(ISNA(MATCH($D3310,'My Squad'!$C$2:$C$16,0)),"","Yes")</f>
        <v/>
      </c>
    </row>
    <row r="3311" spans="1:23" ht="15.75" thickBot="1" x14ac:dyDescent="0.3">
      <c r="A3311" s="577">
        <v>211</v>
      </c>
      <c r="B3311" s="73">
        <v>16</v>
      </c>
      <c r="C3311" s="5" t="s">
        <v>110</v>
      </c>
      <c r="D3311" s="5" t="s">
        <v>545</v>
      </c>
      <c r="E3311" s="70" t="s">
        <v>14</v>
      </c>
      <c r="F3311" s="71">
        <v>4.8</v>
      </c>
      <c r="G3311" s="71">
        <v>0.38600000000000001</v>
      </c>
      <c r="H3311" s="71">
        <v>0.39700000000000002</v>
      </c>
      <c r="I3311" s="71">
        <v>-0.15066666666666673</v>
      </c>
      <c r="J3311" s="71">
        <v>0</v>
      </c>
      <c r="K3311" s="71">
        <v>1.6146666666666665</v>
      </c>
      <c r="L3311" s="71">
        <v>0.17066666666666666</v>
      </c>
      <c r="M3311" s="72">
        <v>2.4176666666666669</v>
      </c>
      <c r="N3311" s="23">
        <v>8.7013888888888932E-2</v>
      </c>
      <c r="O3311" s="16">
        <v>84.953666666666663</v>
      </c>
      <c r="P3311" s="15">
        <v>90</v>
      </c>
      <c r="Q3311" s="15">
        <f>IFERROR(Table37[[#This Row],[Total]]/Table37[[#This Row],[Mins]]*Table37[[#This Row],[Adj mins]],0)</f>
        <v>2.5612785008298644</v>
      </c>
      <c r="R3311" s="15">
        <v>8.1</v>
      </c>
      <c r="S3311" s="16">
        <v>81</v>
      </c>
      <c r="T3311" s="17">
        <v>1.7000000000000001E-2</v>
      </c>
      <c r="U3311" s="16">
        <v>21</v>
      </c>
      <c r="V3311" s="71">
        <v>2.2999999999999998</v>
      </c>
      <c r="W3311" s="401" t="str">
        <f>IF(ISNA(MATCH($D3311,'My Squad'!$C$2:$C$16,0)),"","Yes")</f>
        <v/>
      </c>
    </row>
    <row r="3312" spans="1:23" ht="15.75" thickBot="1" x14ac:dyDescent="0.3">
      <c r="A3312" s="577">
        <v>159</v>
      </c>
      <c r="B3312" s="73">
        <v>16</v>
      </c>
      <c r="C3312" s="5" t="s">
        <v>110</v>
      </c>
      <c r="D3312" s="5" t="s">
        <v>319</v>
      </c>
      <c r="E3312" s="70" t="s">
        <v>14</v>
      </c>
      <c r="F3312" s="71">
        <v>4.4000000000000004</v>
      </c>
      <c r="G3312" s="71">
        <v>0.30599999999999999</v>
      </c>
      <c r="H3312" s="71">
        <v>8.5000000000000006E-2</v>
      </c>
      <c r="I3312" s="71">
        <v>-0.15299999999999997</v>
      </c>
      <c r="J3312" s="71">
        <v>0</v>
      </c>
      <c r="K3312" s="71">
        <v>1.274</v>
      </c>
      <c r="L3312" s="71">
        <v>0.14533333333333334</v>
      </c>
      <c r="M3312" s="72">
        <v>1.6573333333333333</v>
      </c>
      <c r="N3312" s="23">
        <v>-7.7878787878787881E-2</v>
      </c>
      <c r="O3312" s="16">
        <v>62.970666666666666</v>
      </c>
      <c r="P3312" s="15">
        <v>90</v>
      </c>
      <c r="Q3312" s="15">
        <f>IFERROR(Table37[[#This Row],[Total]]/Table37[[#This Row],[Mins]]*Table37[[#This Row],[Adj mins]],0)</f>
        <v>2.3687219446091303</v>
      </c>
      <c r="R3312" s="15">
        <v>3</v>
      </c>
      <c r="S3312" s="16">
        <v>89</v>
      </c>
      <c r="T3312" s="17">
        <v>2E-3</v>
      </c>
      <c r="U3312" s="16">
        <v>12</v>
      </c>
      <c r="V3312" s="71">
        <v>4</v>
      </c>
      <c r="W3312" s="401" t="str">
        <f>IF(ISNA(MATCH($D3312,'My Squad'!$C$2:$C$16,0)),"","Yes")</f>
        <v/>
      </c>
    </row>
    <row r="3313" spans="1:23" ht="15.75" thickBot="1" x14ac:dyDescent="0.3">
      <c r="A3313" s="577">
        <v>193</v>
      </c>
      <c r="B3313" s="73">
        <v>16</v>
      </c>
      <c r="C3313" s="5" t="s">
        <v>110</v>
      </c>
      <c r="D3313" s="5" t="s">
        <v>329</v>
      </c>
      <c r="E3313" s="70" t="s">
        <v>13</v>
      </c>
      <c r="F3313" s="71">
        <v>4.9000000000000004</v>
      </c>
      <c r="G3313" s="71">
        <v>9.6666666666666665E-2</v>
      </c>
      <c r="H3313" s="71">
        <v>0.12</v>
      </c>
      <c r="I3313" s="71">
        <v>4.9000000000000002E-2</v>
      </c>
      <c r="J3313" s="71">
        <v>0</v>
      </c>
      <c r="K3313" s="71">
        <v>0.6</v>
      </c>
      <c r="L3313" s="71">
        <v>3.7333333333333336E-2</v>
      </c>
      <c r="M3313" s="72">
        <v>0.90300000000000002</v>
      </c>
      <c r="N3313" s="23">
        <v>-0.22387755102040816</v>
      </c>
      <c r="O3313" s="16">
        <v>31.489666666666668</v>
      </c>
      <c r="P3313" s="15">
        <v>90</v>
      </c>
      <c r="Q3313" s="15">
        <f>IFERROR(Table37[[#This Row],[Total]]/Table37[[#This Row],[Mins]]*Table37[[#This Row],[Adj mins]],0)</f>
        <v>2.5808466269358199</v>
      </c>
      <c r="R3313" s="15">
        <v>1</v>
      </c>
      <c r="S3313" s="16">
        <v>31</v>
      </c>
      <c r="T3313" s="17">
        <v>1E-3</v>
      </c>
      <c r="U3313" s="16">
        <v>6</v>
      </c>
      <c r="V3313" s="71">
        <v>2</v>
      </c>
      <c r="W3313" s="401" t="str">
        <f>IF(ISNA(MATCH($D3313,'My Squad'!$C$2:$C$16,0)),"","Yes")</f>
        <v/>
      </c>
    </row>
    <row r="3314" spans="1:23" ht="15.75" thickBot="1" x14ac:dyDescent="0.3">
      <c r="A3314" s="577">
        <v>195</v>
      </c>
      <c r="B3314" s="73">
        <v>16</v>
      </c>
      <c r="C3314" s="5" t="s">
        <v>110</v>
      </c>
      <c r="D3314" s="5" t="s">
        <v>1513</v>
      </c>
      <c r="E3314" s="70" t="s">
        <v>14</v>
      </c>
      <c r="F3314" s="71">
        <v>4.3</v>
      </c>
      <c r="G3314" s="71">
        <v>1.6E-2</v>
      </c>
      <c r="H3314" s="71">
        <v>1.0999999999999999E-2</v>
      </c>
      <c r="I3314" s="71">
        <v>2.6666666666666644E-3</v>
      </c>
      <c r="J3314" s="71">
        <v>0</v>
      </c>
      <c r="K3314" s="71">
        <v>9.5000000000000001E-2</v>
      </c>
      <c r="L3314" s="71">
        <v>8.6666666666666663E-3</v>
      </c>
      <c r="M3314" s="72">
        <v>0.13333333333333333</v>
      </c>
      <c r="N3314" s="23">
        <v>-0.434108527131783</v>
      </c>
      <c r="O3314" s="16">
        <v>4.7869999999999999</v>
      </c>
      <c r="P3314" s="15">
        <v>90</v>
      </c>
      <c r="Q3314" s="15">
        <f>IFERROR(Table37[[#This Row],[Total]]/Table37[[#This Row],[Mins]]*Table37[[#This Row],[Adj mins]],0)</f>
        <v>2.5067892208063505</v>
      </c>
      <c r="R3314" s="15">
        <v>1</v>
      </c>
      <c r="S3314" s="16">
        <v>90</v>
      </c>
      <c r="T3314" s="17">
        <v>1E-3</v>
      </c>
      <c r="U3314" s="16">
        <v>1</v>
      </c>
      <c r="V3314" s="71">
        <v>1</v>
      </c>
      <c r="W3314" s="401" t="str">
        <f>IF(ISNA(MATCH($D3314,'My Squad'!$C$2:$C$16,0)),"","Yes")</f>
        <v/>
      </c>
    </row>
    <row r="3315" spans="1:23" ht="15.75" thickBot="1" x14ac:dyDescent="0.3">
      <c r="A3315" s="577">
        <v>199</v>
      </c>
      <c r="B3315" s="73">
        <v>16</v>
      </c>
      <c r="C3315" s="5" t="s">
        <v>110</v>
      </c>
      <c r="D3315" s="5" t="s">
        <v>330</v>
      </c>
      <c r="E3315" s="70" t="s">
        <v>13</v>
      </c>
      <c r="F3315" s="71">
        <v>6.7</v>
      </c>
      <c r="G3315" s="71">
        <v>1.9466666666666668</v>
      </c>
      <c r="H3315" s="71">
        <v>0.55300000000000005</v>
      </c>
      <c r="I3315" s="71">
        <v>0.13</v>
      </c>
      <c r="J3315" s="71">
        <v>0</v>
      </c>
      <c r="K3315" s="71">
        <v>1.7773333333333334</v>
      </c>
      <c r="L3315" s="71">
        <v>0.55166666666666664</v>
      </c>
      <c r="M3315" s="72">
        <v>4.9586666666666668</v>
      </c>
      <c r="N3315" s="23">
        <v>0.44159203980099504</v>
      </c>
      <c r="O3315" s="16">
        <v>85.718000000000004</v>
      </c>
      <c r="P3315" s="15">
        <v>90</v>
      </c>
      <c r="Q3315" s="15">
        <f>IFERROR(Table37[[#This Row],[Total]]/Table37[[#This Row],[Mins]]*Table37[[#This Row],[Adj mins]],0)</f>
        <v>5.2063743904430808</v>
      </c>
      <c r="R3315" s="15">
        <v>9</v>
      </c>
      <c r="S3315" s="16">
        <v>90</v>
      </c>
      <c r="T3315" s="17">
        <v>0.13300000000000001</v>
      </c>
      <c r="U3315" s="16">
        <v>31</v>
      </c>
      <c r="V3315" s="71">
        <v>3.4</v>
      </c>
      <c r="W3315" s="401" t="str">
        <f>IF(ISNA(MATCH($D3315,'My Squad'!$C$2:$C$16,0)),"","Yes")</f>
        <v/>
      </c>
    </row>
    <row r="3316" spans="1:23" ht="15.75" thickBot="1" x14ac:dyDescent="0.3">
      <c r="A3316" s="577">
        <v>206</v>
      </c>
      <c r="B3316" s="73">
        <v>16</v>
      </c>
      <c r="C3316" s="5" t="s">
        <v>110</v>
      </c>
      <c r="D3316" s="5" t="s">
        <v>148</v>
      </c>
      <c r="E3316" s="70" t="s">
        <v>13</v>
      </c>
      <c r="F3316" s="71">
        <v>4.8</v>
      </c>
      <c r="G3316" s="71">
        <v>0</v>
      </c>
      <c r="H3316" s="71">
        <v>0</v>
      </c>
      <c r="I3316" s="71">
        <v>0</v>
      </c>
      <c r="J3316" s="71">
        <v>0</v>
      </c>
      <c r="K3316" s="71">
        <v>0</v>
      </c>
      <c r="L3316" s="71">
        <v>0</v>
      </c>
      <c r="M3316" s="72">
        <v>0</v>
      </c>
      <c r="N3316" s="23">
        <v>-0.41666666666666669</v>
      </c>
      <c r="O3316" s="16">
        <v>0</v>
      </c>
      <c r="P3316" s="15">
        <v>90</v>
      </c>
      <c r="Q3316" s="15">
        <f>IFERROR(Table37[[#This Row],[Total]]/Table37[[#This Row],[Mins]]*Table37[[#This Row],[Adj mins]],0)</f>
        <v>0</v>
      </c>
      <c r="R3316" s="15">
        <v>4.5999999999999996</v>
      </c>
      <c r="S3316" s="16">
        <v>59</v>
      </c>
      <c r="T3316" s="17">
        <v>1E-3</v>
      </c>
      <c r="U3316" s="16">
        <v>9</v>
      </c>
      <c r="V3316" s="71">
        <v>1.3</v>
      </c>
      <c r="W3316" s="401" t="str">
        <f>IF(ISNA(MATCH($D3316,'My Squad'!$C$2:$C$16,0)),"","Yes")</f>
        <v/>
      </c>
    </row>
    <row r="3317" spans="1:23" ht="15.75" thickBot="1" x14ac:dyDescent="0.3">
      <c r="A3317" s="577">
        <v>214</v>
      </c>
      <c r="B3317" s="73">
        <v>16</v>
      </c>
      <c r="C3317" s="5" t="s">
        <v>110</v>
      </c>
      <c r="D3317" s="5" t="s">
        <v>182</v>
      </c>
      <c r="E3317" s="70" t="s">
        <v>13</v>
      </c>
      <c r="F3317" s="71">
        <v>4.7</v>
      </c>
      <c r="G3317" s="71">
        <v>7.3333333333333334E-2</v>
      </c>
      <c r="H3317" s="71">
        <v>4.3999999999999997E-2</v>
      </c>
      <c r="I3317" s="71">
        <v>1.3666666666666667E-2</v>
      </c>
      <c r="J3317" s="71">
        <v>0</v>
      </c>
      <c r="K3317" s="71">
        <v>0.17566666666666667</v>
      </c>
      <c r="L3317" s="71">
        <v>1.5666666666666666E-2</v>
      </c>
      <c r="M3317" s="72">
        <v>0.32233333333333336</v>
      </c>
      <c r="N3317" s="23">
        <v>-0.35695035460992908</v>
      </c>
      <c r="O3317" s="16">
        <v>8.3983333333333334</v>
      </c>
      <c r="P3317" s="15">
        <v>90</v>
      </c>
      <c r="Q3317" s="15">
        <f>IFERROR(Table37[[#This Row],[Total]]/Table37[[#This Row],[Mins]]*Table37[[#This Row],[Adj mins]],0)</f>
        <v>3.4542567969835285</v>
      </c>
      <c r="R3317" s="15">
        <v>0.6</v>
      </c>
      <c r="S3317" s="16">
        <v>8</v>
      </c>
      <c r="T3317" s="17">
        <v>1E-3</v>
      </c>
      <c r="U3317" s="16">
        <v>6</v>
      </c>
      <c r="V3317" s="71">
        <v>1</v>
      </c>
      <c r="W3317" s="401" t="str">
        <f>IF(ISNA(MATCH($D3317,'My Squad'!$C$2:$C$16,0)),"","Yes")</f>
        <v/>
      </c>
    </row>
    <row r="3318" spans="1:23" ht="15.75" thickBot="1" x14ac:dyDescent="0.3">
      <c r="A3318" s="577">
        <v>216</v>
      </c>
      <c r="B3318" s="73">
        <v>16</v>
      </c>
      <c r="C3318" s="5" t="s">
        <v>110</v>
      </c>
      <c r="D3318" s="5" t="s">
        <v>546</v>
      </c>
      <c r="E3318" s="70" t="s">
        <v>13</v>
      </c>
      <c r="F3318" s="71">
        <v>4.8</v>
      </c>
      <c r="G3318" s="71">
        <v>0.15166666666666667</v>
      </c>
      <c r="H3318" s="71">
        <v>0.40100000000000002</v>
      </c>
      <c r="I3318" s="71">
        <v>0.129</v>
      </c>
      <c r="J3318" s="71">
        <v>0</v>
      </c>
      <c r="K3318" s="71">
        <v>1.768</v>
      </c>
      <c r="L3318" s="71">
        <v>0.14566666666666667</v>
      </c>
      <c r="M3318" s="72">
        <v>2.5953333333333335</v>
      </c>
      <c r="N3318" s="23">
        <v>0.12402777777777782</v>
      </c>
      <c r="O3318" s="16">
        <v>84.330666666666673</v>
      </c>
      <c r="P3318" s="15">
        <v>90</v>
      </c>
      <c r="Q3318" s="15">
        <f>IFERROR(Table37[[#This Row],[Total]]/Table37[[#This Row],[Mins]]*Table37[[#This Row],[Adj mins]],0)</f>
        <v>2.7698109031115608</v>
      </c>
      <c r="R3318" s="15">
        <v>6.9</v>
      </c>
      <c r="S3318" s="16">
        <v>78</v>
      </c>
      <c r="T3318" s="17">
        <v>3.0000000000000001E-3</v>
      </c>
      <c r="U3318" s="16">
        <v>15</v>
      </c>
      <c r="V3318" s="71">
        <v>1.9</v>
      </c>
      <c r="W3318" s="401" t="str">
        <f>IF(ISNA(MATCH($D3318,'My Squad'!$C$2:$C$16,0)),"","Yes")</f>
        <v/>
      </c>
    </row>
    <row r="3319" spans="1:23" ht="15.75" thickBot="1" x14ac:dyDescent="0.3">
      <c r="A3319" s="577">
        <v>208</v>
      </c>
      <c r="B3319" s="73">
        <v>16</v>
      </c>
      <c r="C3319" s="5" t="s">
        <v>110</v>
      </c>
      <c r="D3319" s="5" t="s">
        <v>281</v>
      </c>
      <c r="E3319" s="70" t="s">
        <v>13</v>
      </c>
      <c r="F3319" s="71">
        <v>4.4000000000000004</v>
      </c>
      <c r="G3319" s="71">
        <v>0</v>
      </c>
      <c r="H3319" s="71">
        <v>0</v>
      </c>
      <c r="I3319" s="71">
        <v>0</v>
      </c>
      <c r="J3319" s="71">
        <v>0</v>
      </c>
      <c r="K3319" s="71">
        <v>0</v>
      </c>
      <c r="L3319" s="71">
        <v>0</v>
      </c>
      <c r="M3319" s="72">
        <v>0</v>
      </c>
      <c r="N3319" s="23">
        <v>-0.45454545454545453</v>
      </c>
      <c r="O3319" s="16">
        <v>0</v>
      </c>
      <c r="P3319" s="15">
        <v>90</v>
      </c>
      <c r="Q3319" s="15">
        <f>IFERROR(Table37[[#This Row],[Total]]/Table37[[#This Row],[Mins]]*Table37[[#This Row],[Adj mins]],0)</f>
        <v>0</v>
      </c>
      <c r="R3319" s="15">
        <v>0</v>
      </c>
      <c r="S3319" s="16" t="s">
        <v>374</v>
      </c>
      <c r="T3319" s="17">
        <v>6.0000000000000001E-3</v>
      </c>
      <c r="U3319" s="16">
        <v>0</v>
      </c>
      <c r="V3319" s="71">
        <v>0</v>
      </c>
      <c r="W3319" s="401" t="str">
        <f>IF(ISNA(MATCH($D3319,'My Squad'!$C$2:$C$16,0)),"","Yes")</f>
        <v/>
      </c>
    </row>
    <row r="3320" spans="1:23" ht="15.75" thickBot="1" x14ac:dyDescent="0.3">
      <c r="A3320" s="577">
        <v>203</v>
      </c>
      <c r="B3320" s="73">
        <v>16</v>
      </c>
      <c r="C3320" s="5" t="s">
        <v>110</v>
      </c>
      <c r="D3320" s="5" t="s">
        <v>211</v>
      </c>
      <c r="E3320" s="70" t="s">
        <v>13</v>
      </c>
      <c r="F3320" s="71">
        <v>4.9000000000000004</v>
      </c>
      <c r="G3320" s="71">
        <v>0.13500000000000001</v>
      </c>
      <c r="H3320" s="71">
        <v>0.24099999999999999</v>
      </c>
      <c r="I3320" s="71">
        <v>8.8999999999999996E-2</v>
      </c>
      <c r="J3320" s="71">
        <v>0</v>
      </c>
      <c r="K3320" s="71">
        <v>1.0496666666666667</v>
      </c>
      <c r="L3320" s="71">
        <v>6.2E-2</v>
      </c>
      <c r="M3320" s="72">
        <v>1.5766666666666667</v>
      </c>
      <c r="N3320" s="23">
        <v>-8.6394557823129242E-2</v>
      </c>
      <c r="O3320" s="16">
        <v>59.141333333333336</v>
      </c>
      <c r="P3320" s="15">
        <v>90</v>
      </c>
      <c r="Q3320" s="15">
        <f>IFERROR(Table37[[#This Row],[Total]]/Table37[[#This Row],[Mins]]*Table37[[#This Row],[Adj mins]],0)</f>
        <v>2.3993371809901705</v>
      </c>
      <c r="R3320" s="15">
        <v>4.2</v>
      </c>
      <c r="S3320" s="16">
        <v>47</v>
      </c>
      <c r="T3320" s="17">
        <v>0</v>
      </c>
      <c r="U3320" s="16">
        <v>8</v>
      </c>
      <c r="V3320" s="71">
        <v>1</v>
      </c>
      <c r="W3320" s="401" t="str">
        <f>IF(ISNA(MATCH($D3320,'My Squad'!$C$2:$C$16,0)),"","Yes")</f>
        <v/>
      </c>
    </row>
    <row r="3321" spans="1:23" ht="15.75" thickBot="1" x14ac:dyDescent="0.3">
      <c r="A3321" s="577">
        <v>585</v>
      </c>
      <c r="B3321" s="73">
        <v>16</v>
      </c>
      <c r="C3321" s="5" t="s">
        <v>110</v>
      </c>
      <c r="D3321" s="5" t="s">
        <v>1514</v>
      </c>
      <c r="E3321" s="70" t="s">
        <v>13</v>
      </c>
      <c r="F3321" s="71">
        <v>5.7</v>
      </c>
      <c r="G3321" s="71">
        <v>0.47499999999999998</v>
      </c>
      <c r="H3321" s="71">
        <v>0.189</v>
      </c>
      <c r="I3321" s="71">
        <v>5.3333333333333337E-2</v>
      </c>
      <c r="J3321" s="71">
        <v>0</v>
      </c>
      <c r="K3321" s="71">
        <v>0.69699999999999995</v>
      </c>
      <c r="L3321" s="71">
        <v>9.7666666666666666E-2</v>
      </c>
      <c r="M3321" s="72">
        <v>1.512</v>
      </c>
      <c r="N3321" s="23">
        <v>-8.5614035087719295E-2</v>
      </c>
      <c r="O3321" s="16">
        <v>33.814666666666668</v>
      </c>
      <c r="P3321" s="15">
        <v>90</v>
      </c>
      <c r="Q3321" s="15">
        <f>IFERROR(Table37[[#This Row],[Total]]/Table37[[#This Row],[Mins]]*Table37[[#This Row],[Adj mins]],0)</f>
        <v>4.0242892630416787</v>
      </c>
      <c r="R3321" s="15">
        <v>3.4</v>
      </c>
      <c r="S3321" s="16">
        <v>34</v>
      </c>
      <c r="T3321" s="17">
        <v>2E-3</v>
      </c>
      <c r="U3321" s="16">
        <v>14</v>
      </c>
      <c r="V3321" s="71">
        <v>1.6</v>
      </c>
      <c r="W3321" s="401" t="str">
        <f>IF(ISNA(MATCH($D3321,'My Squad'!$C$2:$C$16,0)),"","Yes")</f>
        <v/>
      </c>
    </row>
    <row r="3322" spans="1:23" ht="15.75" thickBot="1" x14ac:dyDescent="0.3">
      <c r="A3322" s="577">
        <v>205</v>
      </c>
      <c r="B3322" s="73">
        <v>16</v>
      </c>
      <c r="C3322" s="5" t="s">
        <v>110</v>
      </c>
      <c r="D3322" s="5" t="s">
        <v>1515</v>
      </c>
      <c r="E3322" s="70" t="s">
        <v>13</v>
      </c>
      <c r="F3322" s="71">
        <v>5.0999999999999996</v>
      </c>
      <c r="G3322" s="71">
        <v>5.6666666666666664E-2</v>
      </c>
      <c r="H3322" s="71">
        <v>4.5999999999999999E-2</v>
      </c>
      <c r="I3322" s="71">
        <v>1.6E-2</v>
      </c>
      <c r="J3322" s="71">
        <v>0</v>
      </c>
      <c r="K3322" s="71">
        <v>0.17266666666666666</v>
      </c>
      <c r="L3322" s="71">
        <v>1.1666666666666667E-2</v>
      </c>
      <c r="M3322" s="72">
        <v>0.30299999999999999</v>
      </c>
      <c r="N3322" s="23">
        <v>-0.3327450980392157</v>
      </c>
      <c r="O3322" s="16">
        <v>9.9066666666666663</v>
      </c>
      <c r="P3322" s="15">
        <v>90</v>
      </c>
      <c r="Q3322" s="15">
        <f>IFERROR(Table37[[#This Row],[Total]]/Table37[[#This Row],[Mins]]*Table37[[#This Row],[Adj mins]],0)</f>
        <v>2.7526917900403771</v>
      </c>
      <c r="R3322" s="15">
        <v>5.0999999999999996</v>
      </c>
      <c r="S3322" s="16">
        <v>51</v>
      </c>
      <c r="T3322" s="17">
        <v>1E-3</v>
      </c>
      <c r="U3322" s="16">
        <v>13</v>
      </c>
      <c r="V3322" s="71">
        <v>1.4</v>
      </c>
      <c r="W3322" s="401" t="str">
        <f>IF(ISNA(MATCH($D3322,'My Squad'!$C$2:$C$16,0)),"","Yes")</f>
        <v/>
      </c>
    </row>
    <row r="3323" spans="1:23" ht="15.75" thickBot="1" x14ac:dyDescent="0.3">
      <c r="A3323" s="577">
        <v>207</v>
      </c>
      <c r="B3323" s="73">
        <v>16</v>
      </c>
      <c r="C3323" s="5" t="s">
        <v>110</v>
      </c>
      <c r="D3323" s="5" t="s">
        <v>249</v>
      </c>
      <c r="E3323" s="70" t="s">
        <v>15</v>
      </c>
      <c r="F3323" s="71">
        <v>7.3</v>
      </c>
      <c r="G3323" s="71">
        <v>1.0653333333333332</v>
      </c>
      <c r="H3323" s="71">
        <v>0.185</v>
      </c>
      <c r="I3323" s="71">
        <v>0</v>
      </c>
      <c r="J3323" s="71">
        <v>0</v>
      </c>
      <c r="K3323" s="71">
        <v>1.232</v>
      </c>
      <c r="L3323" s="71">
        <v>0.35133333333333333</v>
      </c>
      <c r="M3323" s="72">
        <v>2.8336666666666668</v>
      </c>
      <c r="N3323" s="23">
        <v>0.11420091324200915</v>
      </c>
      <c r="O3323" s="16">
        <v>62.242666666666665</v>
      </c>
      <c r="P3323" s="15">
        <v>90</v>
      </c>
      <c r="Q3323" s="15">
        <f>IFERROR(Table37[[#This Row],[Total]]/Table37[[#This Row],[Mins]]*Table37[[#This Row],[Adj mins]],0)</f>
        <v>4.0973501563771908</v>
      </c>
      <c r="R3323" s="15">
        <v>6.4</v>
      </c>
      <c r="S3323" s="16">
        <v>64</v>
      </c>
      <c r="T3323" s="17">
        <v>0.03</v>
      </c>
      <c r="U3323" s="16">
        <v>31</v>
      </c>
      <c r="V3323" s="71">
        <v>3.4</v>
      </c>
      <c r="W3323" s="401" t="str">
        <f>IF(ISNA(MATCH($D3323,'My Squad'!$C$2:$C$16,0)),"","Yes")</f>
        <v/>
      </c>
    </row>
    <row r="3324" spans="1:23" ht="15.75" thickBot="1" x14ac:dyDescent="0.3">
      <c r="A3324" s="577">
        <v>11</v>
      </c>
      <c r="B3324" s="73">
        <v>16</v>
      </c>
      <c r="C3324" s="5" t="s">
        <v>110</v>
      </c>
      <c r="D3324" s="5" t="s">
        <v>247</v>
      </c>
      <c r="E3324" s="70" t="s">
        <v>15</v>
      </c>
      <c r="F3324" s="71">
        <v>5.9</v>
      </c>
      <c r="G3324" s="71">
        <v>0.63200000000000001</v>
      </c>
      <c r="H3324" s="71">
        <v>0.309</v>
      </c>
      <c r="I3324" s="71">
        <v>0</v>
      </c>
      <c r="J3324" s="71">
        <v>0</v>
      </c>
      <c r="K3324" s="71">
        <v>1.3939999999999999</v>
      </c>
      <c r="L3324" s="71">
        <v>0.21099999999999999</v>
      </c>
      <c r="M3324" s="72">
        <v>2.5459999999999998</v>
      </c>
      <c r="N3324" s="23">
        <v>9.2542372881355903E-2</v>
      </c>
      <c r="O3324" s="16">
        <v>72.86966666666666</v>
      </c>
      <c r="P3324" s="15">
        <v>90</v>
      </c>
      <c r="Q3324" s="15">
        <f>IFERROR(Table37[[#This Row],[Total]]/Table37[[#This Row],[Mins]]*Table37[[#This Row],[Adj mins]],0)</f>
        <v>3.1445182952211486</v>
      </c>
      <c r="R3324" s="15">
        <v>4.5</v>
      </c>
      <c r="S3324" s="16">
        <v>68</v>
      </c>
      <c r="T3324" s="17">
        <v>8.0000000000000002E-3</v>
      </c>
      <c r="U3324" s="16">
        <v>10</v>
      </c>
      <c r="V3324" s="71">
        <v>1.7</v>
      </c>
      <c r="W3324" s="401" t="str">
        <f>IF(ISNA(MATCH($D3324,'My Squad'!$C$2:$C$16,0)),"","Yes")</f>
        <v/>
      </c>
    </row>
    <row r="3325" spans="1:23" ht="15.75" thickBot="1" x14ac:dyDescent="0.3">
      <c r="A3325" s="577">
        <v>227</v>
      </c>
      <c r="B3325" s="73">
        <v>16</v>
      </c>
      <c r="C3325" s="5" t="s">
        <v>91</v>
      </c>
      <c r="D3325" s="5" t="s">
        <v>275</v>
      </c>
      <c r="E3325" s="70" t="s">
        <v>16</v>
      </c>
      <c r="F3325" s="71">
        <v>4</v>
      </c>
      <c r="G3325" s="71">
        <v>0</v>
      </c>
      <c r="H3325" s="71">
        <v>0</v>
      </c>
      <c r="I3325" s="71">
        <v>-2.3333333333333331E-3</v>
      </c>
      <c r="J3325" s="71">
        <v>3.6666666666666666E-3</v>
      </c>
      <c r="K3325" s="71">
        <v>8.3333333333333332E-3</v>
      </c>
      <c r="L3325" s="71">
        <v>0</v>
      </c>
      <c r="M3325" s="72">
        <v>9.6666666666666672E-3</v>
      </c>
      <c r="N3325" s="23">
        <v>-0.49758333333333332</v>
      </c>
      <c r="O3325" s="16">
        <v>0.39</v>
      </c>
      <c r="P3325" s="15">
        <v>90</v>
      </c>
      <c r="Q3325" s="15">
        <f>IFERROR(Table37[[#This Row],[Total]]/Table37[[#This Row],[Mins]]*Table37[[#This Row],[Adj mins]],0)</f>
        <v>2.2307692307692308</v>
      </c>
      <c r="R3325" s="15">
        <v>0</v>
      </c>
      <c r="S3325" s="16">
        <v>0</v>
      </c>
      <c r="T3325" s="17">
        <v>4.0000000000000001E-3</v>
      </c>
      <c r="U3325" s="16">
        <v>0</v>
      </c>
      <c r="V3325" s="71">
        <v>0</v>
      </c>
      <c r="W3325" s="401" t="str">
        <f>IF(ISNA(MATCH($D3325,'My Squad'!$C$2:$C$16,0)),"","Yes")</f>
        <v/>
      </c>
    </row>
    <row r="3326" spans="1:23" ht="15.75" thickBot="1" x14ac:dyDescent="0.3">
      <c r="A3326" s="577">
        <v>235</v>
      </c>
      <c r="B3326" s="73">
        <v>16</v>
      </c>
      <c r="C3326" s="5" t="s">
        <v>91</v>
      </c>
      <c r="D3326" s="5" t="s">
        <v>151</v>
      </c>
      <c r="E3326" s="70" t="s">
        <v>16</v>
      </c>
      <c r="F3326" s="71">
        <v>4.8</v>
      </c>
      <c r="G3326" s="71">
        <v>0</v>
      </c>
      <c r="H3326" s="71">
        <v>2.1000000000000001E-2</v>
      </c>
      <c r="I3326" s="71">
        <v>-0.47533333333333333</v>
      </c>
      <c r="J3326" s="71">
        <v>0.85</v>
      </c>
      <c r="K3326" s="71">
        <v>1.8659999999999999</v>
      </c>
      <c r="L3326" s="71">
        <v>0.10833333333333334</v>
      </c>
      <c r="M3326" s="72">
        <v>2.37</v>
      </c>
      <c r="N3326" s="23">
        <v>7.7083333333333365E-2</v>
      </c>
      <c r="O3326" s="16">
        <v>85.302999999999997</v>
      </c>
      <c r="P3326" s="15">
        <v>90</v>
      </c>
      <c r="Q3326" s="15">
        <f>IFERROR(Table37[[#This Row],[Total]]/Table37[[#This Row],[Mins]]*Table37[[#This Row],[Adj mins]],0)</f>
        <v>2.5004982239780551</v>
      </c>
      <c r="R3326" s="15">
        <v>9</v>
      </c>
      <c r="S3326" s="16">
        <v>90</v>
      </c>
      <c r="T3326" s="17">
        <v>0.1</v>
      </c>
      <c r="U3326" s="16">
        <v>33</v>
      </c>
      <c r="V3326" s="71">
        <v>3.7</v>
      </c>
      <c r="W3326" s="401" t="str">
        <f>IF(ISNA(MATCH($D3326,'My Squad'!$C$2:$C$16,0)),"","Yes")</f>
        <v/>
      </c>
    </row>
    <row r="3327" spans="1:23" ht="15.75" thickBot="1" x14ac:dyDescent="0.3">
      <c r="A3327" s="577">
        <v>624</v>
      </c>
      <c r="B3327" s="73">
        <v>16</v>
      </c>
      <c r="C3327" s="5" t="s">
        <v>91</v>
      </c>
      <c r="D3327" s="5" t="s">
        <v>1349</v>
      </c>
      <c r="E3327" s="70" t="s">
        <v>16</v>
      </c>
      <c r="F3327" s="71">
        <v>4</v>
      </c>
      <c r="G3327" s="71">
        <v>0</v>
      </c>
      <c r="H3327" s="71">
        <v>0</v>
      </c>
      <c r="I3327" s="71">
        <v>-2.4666666666666667E-2</v>
      </c>
      <c r="J3327" s="71">
        <v>4.1333333333333333E-2</v>
      </c>
      <c r="K3327" s="71">
        <v>8.9666666666666672E-2</v>
      </c>
      <c r="L3327" s="71">
        <v>6.6666666666666671E-3</v>
      </c>
      <c r="M3327" s="72">
        <v>0.113</v>
      </c>
      <c r="N3327" s="23">
        <v>-0.47175</v>
      </c>
      <c r="O3327" s="16">
        <v>3.99</v>
      </c>
      <c r="P3327" s="15">
        <v>90</v>
      </c>
      <c r="Q3327" s="15">
        <f>IFERROR(Table37[[#This Row],[Total]]/Table37[[#This Row],[Mins]]*Table37[[#This Row],[Adj mins]],0)</f>
        <v>2.5488721804511276</v>
      </c>
      <c r="R3327" s="15">
        <v>0</v>
      </c>
      <c r="S3327" s="16">
        <v>0</v>
      </c>
      <c r="T3327" s="17">
        <v>3.0000000000000001E-3</v>
      </c>
      <c r="U3327" s="16">
        <v>0</v>
      </c>
      <c r="V3327" s="71">
        <v>0</v>
      </c>
      <c r="W3327" s="401" t="str">
        <f>IF(ISNA(MATCH($D3327,'My Squad'!$C$2:$C$16,0)),"","Yes")</f>
        <v/>
      </c>
    </row>
    <row r="3328" spans="1:23" ht="15.75" thickBot="1" x14ac:dyDescent="0.3">
      <c r="A3328" s="577">
        <v>238</v>
      </c>
      <c r="B3328" s="73">
        <v>16</v>
      </c>
      <c r="C3328" s="5" t="s">
        <v>91</v>
      </c>
      <c r="D3328" s="5" t="s">
        <v>177</v>
      </c>
      <c r="E3328" s="70" t="s">
        <v>14</v>
      </c>
      <c r="F3328" s="71">
        <v>4.5</v>
      </c>
      <c r="G3328" s="71">
        <v>3.2000000000000001E-2</v>
      </c>
      <c r="H3328" s="71">
        <v>0.24</v>
      </c>
      <c r="I3328" s="71">
        <v>-0.45200000000000001</v>
      </c>
      <c r="J3328" s="71">
        <v>0</v>
      </c>
      <c r="K3328" s="71">
        <v>1.5413333333333332</v>
      </c>
      <c r="L3328" s="71">
        <v>0.109</v>
      </c>
      <c r="M3328" s="72">
        <v>1.4703333333333333</v>
      </c>
      <c r="N3328" s="23">
        <v>-0.11770370370370371</v>
      </c>
      <c r="O3328" s="16">
        <v>80.955666666666673</v>
      </c>
      <c r="P3328" s="15">
        <v>90</v>
      </c>
      <c r="Q3328" s="15">
        <f>IFERROR(Table37[[#This Row],[Total]]/Table37[[#This Row],[Mins]]*Table37[[#This Row],[Adj mins]],0)</f>
        <v>1.6345983604194887</v>
      </c>
      <c r="R3328" s="15">
        <v>6.7</v>
      </c>
      <c r="S3328" s="16">
        <v>86</v>
      </c>
      <c r="T3328" s="17">
        <v>8.0000000000000002E-3</v>
      </c>
      <c r="U3328" s="16">
        <v>27</v>
      </c>
      <c r="V3328" s="71">
        <v>3.9</v>
      </c>
      <c r="W3328" s="401" t="str">
        <f>IF(ISNA(MATCH($D3328,'My Squad'!$C$2:$C$16,0)),"","Yes")</f>
        <v/>
      </c>
    </row>
    <row r="3329" spans="1:23" ht="15.75" thickBot="1" x14ac:dyDescent="0.3">
      <c r="A3329" s="577">
        <v>236</v>
      </c>
      <c r="B3329" s="73">
        <v>16</v>
      </c>
      <c r="C3329" s="5" t="s">
        <v>91</v>
      </c>
      <c r="D3329" s="5" t="s">
        <v>158</v>
      </c>
      <c r="E3329" s="70" t="s">
        <v>14</v>
      </c>
      <c r="F3329" s="71">
        <v>4.8</v>
      </c>
      <c r="G3329" s="71">
        <v>0.24199999999999999</v>
      </c>
      <c r="H3329" s="71">
        <v>9.5000000000000001E-2</v>
      </c>
      <c r="I3329" s="71">
        <v>-0.47766666666666668</v>
      </c>
      <c r="J3329" s="71">
        <v>0</v>
      </c>
      <c r="K3329" s="71">
        <v>1.6319999999999999</v>
      </c>
      <c r="L3329" s="71">
        <v>0.11266666666666666</v>
      </c>
      <c r="M3329" s="72">
        <v>1.6040000000000001</v>
      </c>
      <c r="N3329" s="23">
        <v>-8.249999999999999E-2</v>
      </c>
      <c r="O3329" s="16">
        <v>85.236999999999995</v>
      </c>
      <c r="P3329" s="15">
        <v>90</v>
      </c>
      <c r="Q3329" s="15">
        <f>IFERROR(Table37[[#This Row],[Total]]/Table37[[#This Row],[Mins]]*Table37[[#This Row],[Adj mins]],0)</f>
        <v>1.6936307002827413</v>
      </c>
      <c r="R3329" s="15">
        <v>9</v>
      </c>
      <c r="S3329" s="16">
        <v>90</v>
      </c>
      <c r="T3329" s="17">
        <v>1.3999999999999999E-2</v>
      </c>
      <c r="U3329" s="16">
        <v>21</v>
      </c>
      <c r="V3329" s="71">
        <v>2.2999999999999998</v>
      </c>
      <c r="W3329" s="401" t="str">
        <f>IF(ISNA(MATCH($D3329,'My Squad'!$C$2:$C$16,0)),"","Yes")</f>
        <v/>
      </c>
    </row>
    <row r="3330" spans="1:23" ht="15.75" thickBot="1" x14ac:dyDescent="0.3">
      <c r="A3330" s="577">
        <v>219</v>
      </c>
      <c r="B3330" s="73">
        <v>16</v>
      </c>
      <c r="C3330" s="5" t="s">
        <v>91</v>
      </c>
      <c r="D3330" s="5" t="s">
        <v>174</v>
      </c>
      <c r="E3330" s="70" t="s">
        <v>14</v>
      </c>
      <c r="F3330" s="71">
        <v>4.8</v>
      </c>
      <c r="G3330" s="71">
        <v>0.16800000000000001</v>
      </c>
      <c r="H3330" s="71">
        <v>6.3E-2</v>
      </c>
      <c r="I3330" s="71">
        <v>-0.46733333333333338</v>
      </c>
      <c r="J3330" s="71">
        <v>0</v>
      </c>
      <c r="K3330" s="71">
        <v>1.6540000000000001</v>
      </c>
      <c r="L3330" s="71">
        <v>6.7000000000000004E-2</v>
      </c>
      <c r="M3330" s="72">
        <v>1.4846666666666666</v>
      </c>
      <c r="N3330" s="23">
        <v>-0.10736111111111113</v>
      </c>
      <c r="O3330" s="16">
        <v>84.481666666666669</v>
      </c>
      <c r="P3330" s="15">
        <v>90</v>
      </c>
      <c r="Q3330" s="15">
        <f>IFERROR(Table37[[#This Row],[Total]]/Table37[[#This Row],[Mins]]*Table37[[#This Row],[Adj mins]],0)</f>
        <v>1.5816449328256623</v>
      </c>
      <c r="R3330" s="15">
        <v>1.1000000000000001</v>
      </c>
      <c r="S3330" s="16">
        <v>48</v>
      </c>
      <c r="T3330" s="17">
        <v>6.9999999999999993E-3</v>
      </c>
      <c r="U3330" s="16">
        <v>3</v>
      </c>
      <c r="V3330" s="71">
        <v>1.5</v>
      </c>
      <c r="W3330" s="401" t="str">
        <f>IF(ISNA(MATCH($D3330,'My Squad'!$C$2:$C$16,0)),"","Yes")</f>
        <v/>
      </c>
    </row>
    <row r="3331" spans="1:23" ht="15.75" thickBot="1" x14ac:dyDescent="0.3">
      <c r="A3331" s="577">
        <v>228</v>
      </c>
      <c r="B3331" s="73">
        <v>16</v>
      </c>
      <c r="C3331" s="5" t="s">
        <v>91</v>
      </c>
      <c r="D3331" s="5" t="s">
        <v>260</v>
      </c>
      <c r="E3331" s="70" t="s">
        <v>14</v>
      </c>
      <c r="F3331" s="71">
        <v>4.2</v>
      </c>
      <c r="G3331" s="71">
        <v>1.7999999999999999E-2</v>
      </c>
      <c r="H3331" s="71">
        <v>2E-3</v>
      </c>
      <c r="I3331" s="71">
        <v>-4.1666666666666671E-2</v>
      </c>
      <c r="J3331" s="71">
        <v>0</v>
      </c>
      <c r="K3331" s="71">
        <v>0.14633333333333334</v>
      </c>
      <c r="L3331" s="71">
        <v>8.9999999999999993E-3</v>
      </c>
      <c r="M3331" s="72">
        <v>0.13366666666666666</v>
      </c>
      <c r="N3331" s="23">
        <v>-0.44436507936507935</v>
      </c>
      <c r="O3331" s="16">
        <v>7.391</v>
      </c>
      <c r="P3331" s="15">
        <v>90</v>
      </c>
      <c r="Q3331" s="15">
        <f>IFERROR(Table37[[#This Row],[Total]]/Table37[[#This Row],[Mins]]*Table37[[#This Row],[Adj mins]],0)</f>
        <v>1.6276552563929101</v>
      </c>
      <c r="R3331" s="15">
        <v>8</v>
      </c>
      <c r="S3331" s="16">
        <v>90</v>
      </c>
      <c r="T3331" s="17">
        <v>9.8000000000000004E-2</v>
      </c>
      <c r="U3331" s="16">
        <v>31</v>
      </c>
      <c r="V3331" s="71">
        <v>3.9</v>
      </c>
      <c r="W3331" s="401" t="str">
        <f>IF(ISNA(MATCH($D3331,'My Squad'!$C$2:$C$16,0)),"","Yes")</f>
        <v/>
      </c>
    </row>
    <row r="3332" spans="1:23" ht="15.75" thickBot="1" x14ac:dyDescent="0.3">
      <c r="A3332" s="577">
        <v>234</v>
      </c>
      <c r="B3332" s="73">
        <v>16</v>
      </c>
      <c r="C3332" s="5" t="s">
        <v>91</v>
      </c>
      <c r="D3332" s="5" t="s">
        <v>253</v>
      </c>
      <c r="E3332" s="70" t="s">
        <v>14</v>
      </c>
      <c r="F3332" s="71">
        <v>4.4000000000000004</v>
      </c>
      <c r="G3332" s="71">
        <v>6.0000000000000001E-3</v>
      </c>
      <c r="H3332" s="71">
        <v>2E-3</v>
      </c>
      <c r="I3332" s="71">
        <v>-3.4000000000000002E-2</v>
      </c>
      <c r="J3332" s="71">
        <v>0</v>
      </c>
      <c r="K3332" s="71">
        <v>9.1999999999999998E-2</v>
      </c>
      <c r="L3332" s="71">
        <v>2.3333333333333335E-3</v>
      </c>
      <c r="M3332" s="72">
        <v>6.8333333333333329E-2</v>
      </c>
      <c r="N3332" s="23">
        <v>-0.43901515151515147</v>
      </c>
      <c r="O3332" s="16">
        <v>4.8736666666666668</v>
      </c>
      <c r="P3332" s="15">
        <v>90</v>
      </c>
      <c r="Q3332" s="15">
        <f>IFERROR(Table37[[#This Row],[Total]]/Table37[[#This Row],[Mins]]*Table37[[#This Row],[Adj mins]],0)</f>
        <v>1.261883592093564</v>
      </c>
      <c r="R3332" s="15">
        <v>0</v>
      </c>
      <c r="S3332" s="16">
        <v>0</v>
      </c>
      <c r="T3332" s="17">
        <v>0</v>
      </c>
      <c r="U3332" s="16">
        <v>0</v>
      </c>
      <c r="V3332" s="71">
        <v>0</v>
      </c>
      <c r="W3332" s="401" t="str">
        <f>IF(ISNA(MATCH($D3332,'My Squad'!$C$2:$C$16,0)),"","Yes")</f>
        <v/>
      </c>
    </row>
    <row r="3333" spans="1:23" ht="15.75" thickBot="1" x14ac:dyDescent="0.3">
      <c r="A3333" s="577">
        <v>221</v>
      </c>
      <c r="B3333" s="73">
        <v>16</v>
      </c>
      <c r="C3333" s="5" t="s">
        <v>91</v>
      </c>
      <c r="D3333" s="5" t="s">
        <v>273</v>
      </c>
      <c r="E3333" s="70" t="s">
        <v>14</v>
      </c>
      <c r="F3333" s="71">
        <v>4.3</v>
      </c>
      <c r="G3333" s="71">
        <v>4.0000000000000001E-3</v>
      </c>
      <c r="H3333" s="71">
        <v>4.0000000000000001E-3</v>
      </c>
      <c r="I3333" s="71">
        <v>-1.2333333333333332E-2</v>
      </c>
      <c r="J3333" s="71">
        <v>0</v>
      </c>
      <c r="K3333" s="71">
        <v>7.5000000000000011E-2</v>
      </c>
      <c r="L3333" s="71">
        <v>4.0000000000000001E-3</v>
      </c>
      <c r="M3333" s="72">
        <v>7.4666666666666673E-2</v>
      </c>
      <c r="N3333" s="23">
        <v>-0.44775193798449614</v>
      </c>
      <c r="O3333" s="16">
        <v>3.6033333333333335</v>
      </c>
      <c r="P3333" s="15">
        <v>90</v>
      </c>
      <c r="Q3333" s="15">
        <f>IFERROR(Table37[[#This Row],[Total]]/Table37[[#This Row],[Mins]]*Table37[[#This Row],[Adj mins]],0)</f>
        <v>1.8649398704902866</v>
      </c>
      <c r="R3333" s="15">
        <v>1</v>
      </c>
      <c r="S3333" s="16">
        <v>90</v>
      </c>
      <c r="T3333" s="17">
        <v>0</v>
      </c>
      <c r="U3333" s="16">
        <v>1</v>
      </c>
      <c r="V3333" s="71">
        <v>1</v>
      </c>
      <c r="W3333" s="401" t="str">
        <f>IF(ISNA(MATCH($D3333,'My Squad'!$C$2:$C$16,0)),"","Yes")</f>
        <v/>
      </c>
    </row>
    <row r="3334" spans="1:23" ht="15.75" thickBot="1" x14ac:dyDescent="0.3">
      <c r="A3334" s="577">
        <v>231</v>
      </c>
      <c r="B3334" s="73">
        <v>16</v>
      </c>
      <c r="C3334" s="5" t="s">
        <v>91</v>
      </c>
      <c r="D3334" s="5" t="s">
        <v>155</v>
      </c>
      <c r="E3334" s="70" t="s">
        <v>14</v>
      </c>
      <c r="F3334" s="71">
        <v>4.3</v>
      </c>
      <c r="G3334" s="71">
        <v>5.8000000000000003E-2</v>
      </c>
      <c r="H3334" s="71">
        <v>0.105</v>
      </c>
      <c r="I3334" s="71">
        <v>-0.5006666666666667</v>
      </c>
      <c r="J3334" s="71">
        <v>0</v>
      </c>
      <c r="K3334" s="71">
        <v>1.863</v>
      </c>
      <c r="L3334" s="71">
        <v>8.2000000000000003E-2</v>
      </c>
      <c r="M3334" s="72">
        <v>1.6073333333333333</v>
      </c>
      <c r="N3334" s="23">
        <v>-9.1317829457364358E-2</v>
      </c>
      <c r="O3334" s="16">
        <v>88.577666666666673</v>
      </c>
      <c r="P3334" s="15">
        <v>90</v>
      </c>
      <c r="Q3334" s="15">
        <f>IFERROR(Table37[[#This Row],[Total]]/Table37[[#This Row],[Mins]]*Table37[[#This Row],[Adj mins]],0)</f>
        <v>1.6331430420760689</v>
      </c>
      <c r="R3334" s="15">
        <v>6.3</v>
      </c>
      <c r="S3334" s="16">
        <v>81</v>
      </c>
      <c r="T3334" s="17">
        <v>4.2000000000000003E-2</v>
      </c>
      <c r="U3334" s="16">
        <v>14</v>
      </c>
      <c r="V3334" s="71">
        <v>2</v>
      </c>
      <c r="W3334" s="401" t="str">
        <f>IF(ISNA(MATCH($D3334,'My Squad'!$C$2:$C$16,0)),"","Yes")</f>
        <v/>
      </c>
    </row>
    <row r="3335" spans="1:23" ht="15.75" thickBot="1" x14ac:dyDescent="0.3">
      <c r="A3335" s="577">
        <v>582</v>
      </c>
      <c r="B3335" s="73">
        <v>16</v>
      </c>
      <c r="C3335" s="5" t="s">
        <v>91</v>
      </c>
      <c r="D3335" s="5" t="s">
        <v>1059</v>
      </c>
      <c r="E3335" s="70" t="s">
        <v>14</v>
      </c>
      <c r="F3335" s="71">
        <v>4.7</v>
      </c>
      <c r="G3335" s="71">
        <v>4.0000000000000001E-3</v>
      </c>
      <c r="H3335" s="71">
        <v>2E-3</v>
      </c>
      <c r="I3335" s="71">
        <v>-9.9999999999999985E-3</v>
      </c>
      <c r="J3335" s="71">
        <v>0</v>
      </c>
      <c r="K3335" s="71">
        <v>3.8000000000000006E-2</v>
      </c>
      <c r="L3335" s="71">
        <v>1.3333333333333333E-3</v>
      </c>
      <c r="M3335" s="72">
        <v>3.5333333333333335E-2</v>
      </c>
      <c r="N3335" s="23">
        <v>-0.41801418439716309</v>
      </c>
      <c r="O3335" s="16">
        <v>1.89</v>
      </c>
      <c r="P3335" s="15">
        <v>90</v>
      </c>
      <c r="Q3335" s="15">
        <f>IFERROR(Table37[[#This Row],[Total]]/Table37[[#This Row],[Mins]]*Table37[[#This Row],[Adj mins]],0)</f>
        <v>1.6825396825396826</v>
      </c>
      <c r="R3335" s="15">
        <v>0.3</v>
      </c>
      <c r="S3335" s="16">
        <v>27</v>
      </c>
      <c r="T3335" s="17">
        <v>2E-3</v>
      </c>
      <c r="U3335" s="16">
        <v>0</v>
      </c>
      <c r="V3335" s="71">
        <v>0</v>
      </c>
      <c r="W3335" s="401" t="str">
        <f>IF(ISNA(MATCH($D3335,'My Squad'!$C$2:$C$16,0)),"","Yes")</f>
        <v/>
      </c>
    </row>
    <row r="3336" spans="1:23" ht="15.75" thickBot="1" x14ac:dyDescent="0.3">
      <c r="A3336" s="577">
        <v>627</v>
      </c>
      <c r="B3336" s="73">
        <v>16</v>
      </c>
      <c r="C3336" s="5" t="s">
        <v>91</v>
      </c>
      <c r="D3336" s="5" t="s">
        <v>1516</v>
      </c>
      <c r="E3336" s="70" t="s">
        <v>14</v>
      </c>
      <c r="F3336" s="71">
        <v>4</v>
      </c>
      <c r="G3336" s="71">
        <v>2E-3</v>
      </c>
      <c r="H3336" s="71">
        <v>1E-3</v>
      </c>
      <c r="I3336" s="71">
        <v>-1.0999999999999999E-2</v>
      </c>
      <c r="J3336" s="71">
        <v>0</v>
      </c>
      <c r="K3336" s="71">
        <v>2.5000000000000001E-2</v>
      </c>
      <c r="L3336" s="71">
        <v>1E-3</v>
      </c>
      <c r="M3336" s="72">
        <v>1.7999999999999999E-2</v>
      </c>
      <c r="N3336" s="23">
        <v>-0.4955</v>
      </c>
      <c r="O3336" s="16">
        <v>1.26</v>
      </c>
      <c r="P3336" s="15">
        <v>90</v>
      </c>
      <c r="Q3336" s="15">
        <f>IFERROR(Table37[[#This Row],[Total]]/Table37[[#This Row],[Mins]]*Table37[[#This Row],[Adj mins]],0)</f>
        <v>1.2857142857142856</v>
      </c>
      <c r="R3336" s="15">
        <v>1</v>
      </c>
      <c r="S3336" s="16">
        <v>90</v>
      </c>
      <c r="T3336" s="17">
        <v>1E-3</v>
      </c>
      <c r="U3336" s="16">
        <v>0</v>
      </c>
      <c r="V3336" s="71">
        <v>0</v>
      </c>
      <c r="W3336" s="401" t="str">
        <f>IF(ISNA(MATCH($D3336,'My Squad'!$C$2:$C$16,0)),"","Yes")</f>
        <v/>
      </c>
    </row>
    <row r="3337" spans="1:23" ht="15.75" thickBot="1" x14ac:dyDescent="0.3">
      <c r="A3337" s="577">
        <v>651</v>
      </c>
      <c r="B3337" s="73">
        <v>16</v>
      </c>
      <c r="C3337" s="5" t="s">
        <v>91</v>
      </c>
      <c r="D3337" s="5" t="s">
        <v>1517</v>
      </c>
      <c r="E3337" s="70" t="s">
        <v>13</v>
      </c>
      <c r="F3337" s="71">
        <v>5</v>
      </c>
      <c r="G3337" s="71">
        <v>2.5000000000000001E-2</v>
      </c>
      <c r="H3337" s="71">
        <v>1.4999999999999999E-2</v>
      </c>
      <c r="I3337" s="71">
        <v>2.1333333333333333E-2</v>
      </c>
      <c r="J3337" s="71">
        <v>0</v>
      </c>
      <c r="K3337" s="71">
        <v>0.34966666666666663</v>
      </c>
      <c r="L3337" s="71">
        <v>4.0000000000000001E-3</v>
      </c>
      <c r="M3337" s="72">
        <v>0.41499999999999998</v>
      </c>
      <c r="N3337" s="23">
        <v>-0.317</v>
      </c>
      <c r="O3337" s="16">
        <v>17.849333333333334</v>
      </c>
      <c r="P3337" s="15">
        <v>90</v>
      </c>
      <c r="Q3337" s="15">
        <f>IFERROR(Table37[[#This Row],[Total]]/Table37[[#This Row],[Mins]]*Table37[[#This Row],[Adj mins]],0)</f>
        <v>2.092515126615373</v>
      </c>
      <c r="R3337" s="15">
        <v>3.1</v>
      </c>
      <c r="S3337" s="16">
        <v>46</v>
      </c>
      <c r="T3337" s="17">
        <v>0</v>
      </c>
      <c r="U3337" s="16">
        <v>8</v>
      </c>
      <c r="V3337" s="71">
        <v>1.3</v>
      </c>
      <c r="W3337" s="401" t="str">
        <f>IF(ISNA(MATCH($D3337,'My Squad'!$C$2:$C$16,0)),"","Yes")</f>
        <v/>
      </c>
    </row>
    <row r="3338" spans="1:23" ht="15.75" thickBot="1" x14ac:dyDescent="0.3">
      <c r="A3338" s="577">
        <v>603</v>
      </c>
      <c r="B3338" s="73">
        <v>16</v>
      </c>
      <c r="C3338" s="5" t="s">
        <v>91</v>
      </c>
      <c r="D3338" s="5" t="s">
        <v>1518</v>
      </c>
      <c r="E3338" s="70" t="s">
        <v>13</v>
      </c>
      <c r="F3338" s="71">
        <v>4.5</v>
      </c>
      <c r="G3338" s="71">
        <v>2.5000000000000001E-2</v>
      </c>
      <c r="H3338" s="71">
        <v>1.7999999999999999E-2</v>
      </c>
      <c r="I3338" s="71">
        <v>8.6666666666666663E-3</v>
      </c>
      <c r="J3338" s="71">
        <v>0</v>
      </c>
      <c r="K3338" s="71">
        <v>0.13400000000000001</v>
      </c>
      <c r="L3338" s="71">
        <v>7.0000000000000001E-3</v>
      </c>
      <c r="M3338" s="72">
        <v>0.19266666666666668</v>
      </c>
      <c r="N3338" s="23">
        <v>-0.40162962962962961</v>
      </c>
      <c r="O3338" s="16">
        <v>6.692333333333333</v>
      </c>
      <c r="P3338" s="15">
        <v>90</v>
      </c>
      <c r="Q3338" s="15">
        <f>IFERROR(Table37[[#This Row],[Total]]/Table37[[#This Row],[Mins]]*Table37[[#This Row],[Adj mins]],0)</f>
        <v>2.5910245554614737</v>
      </c>
      <c r="R3338" s="15">
        <v>0</v>
      </c>
      <c r="S3338" s="16">
        <v>1</v>
      </c>
      <c r="T3338" s="17">
        <v>2E-3</v>
      </c>
      <c r="U3338" s="16">
        <v>1</v>
      </c>
      <c r="V3338" s="71">
        <v>1</v>
      </c>
      <c r="W3338" s="401" t="str">
        <f>IF(ISNA(MATCH($D3338,'My Squad'!$C$2:$C$16,0)),"","Yes")</f>
        <v/>
      </c>
    </row>
    <row r="3339" spans="1:23" ht="15.75" thickBot="1" x14ac:dyDescent="0.3">
      <c r="A3339" s="577">
        <v>577</v>
      </c>
      <c r="B3339" s="73">
        <v>16</v>
      </c>
      <c r="C3339" s="5" t="s">
        <v>91</v>
      </c>
      <c r="D3339" s="5" t="s">
        <v>1060</v>
      </c>
      <c r="E3339" s="70" t="s">
        <v>13</v>
      </c>
      <c r="F3339" s="71">
        <v>5.2</v>
      </c>
      <c r="G3339" s="71">
        <v>0.315</v>
      </c>
      <c r="H3339" s="71">
        <v>0.20100000000000001</v>
      </c>
      <c r="I3339" s="71">
        <v>8.3333333333333329E-2</v>
      </c>
      <c r="J3339" s="71">
        <v>0</v>
      </c>
      <c r="K3339" s="71">
        <v>1.4966666666666668</v>
      </c>
      <c r="L3339" s="71">
        <v>7.4666666666666673E-2</v>
      </c>
      <c r="M3339" s="72">
        <v>2.1706666666666665</v>
      </c>
      <c r="N3339" s="23">
        <v>3.2820512820512793E-2</v>
      </c>
      <c r="O3339" s="16">
        <v>75.571666666666673</v>
      </c>
      <c r="P3339" s="15">
        <v>90</v>
      </c>
      <c r="Q3339" s="15">
        <f>IFERROR(Table37[[#This Row],[Total]]/Table37[[#This Row],[Mins]]*Table37[[#This Row],[Adj mins]],0)</f>
        <v>2.5850958251549296</v>
      </c>
      <c r="R3339" s="15">
        <v>1.9</v>
      </c>
      <c r="S3339" s="16">
        <v>34</v>
      </c>
      <c r="T3339" s="17">
        <v>1E-3</v>
      </c>
      <c r="U3339" s="16">
        <v>7</v>
      </c>
      <c r="V3339" s="71">
        <v>1.4</v>
      </c>
      <c r="W3339" s="401" t="str">
        <f>IF(ISNA(MATCH($D3339,'My Squad'!$C$2:$C$16,0)),"","Yes")</f>
        <v/>
      </c>
    </row>
    <row r="3340" spans="1:23" ht="15.75" thickBot="1" x14ac:dyDescent="0.3">
      <c r="A3340" s="577">
        <v>217</v>
      </c>
      <c r="B3340" s="73">
        <v>16</v>
      </c>
      <c r="C3340" s="5" t="s">
        <v>91</v>
      </c>
      <c r="D3340" s="5" t="s">
        <v>98</v>
      </c>
      <c r="E3340" s="70" t="s">
        <v>13</v>
      </c>
      <c r="F3340" s="71">
        <v>5.2</v>
      </c>
      <c r="G3340" s="71">
        <v>0.28666666666666668</v>
      </c>
      <c r="H3340" s="71">
        <v>0.124</v>
      </c>
      <c r="I3340" s="71">
        <v>8.2000000000000003E-2</v>
      </c>
      <c r="J3340" s="71">
        <v>0</v>
      </c>
      <c r="K3340" s="71">
        <v>1.4000000000000001</v>
      </c>
      <c r="L3340" s="71">
        <v>4.9333333333333333E-2</v>
      </c>
      <c r="M3340" s="72">
        <v>1.9419999999999999</v>
      </c>
      <c r="N3340" s="23">
        <v>-1.1153846153846163E-2</v>
      </c>
      <c r="O3340" s="16">
        <v>72.375</v>
      </c>
      <c r="P3340" s="15">
        <v>90</v>
      </c>
      <c r="Q3340" s="15">
        <f>IFERROR(Table37[[#This Row],[Total]]/Table37[[#This Row],[Mins]]*Table37[[#This Row],[Adj mins]],0)</f>
        <v>2.4149222797927461</v>
      </c>
      <c r="R3340" s="15">
        <v>6.3</v>
      </c>
      <c r="S3340" s="16">
        <v>71</v>
      </c>
      <c r="T3340" s="17">
        <v>2E-3</v>
      </c>
      <c r="U3340" s="16">
        <v>16</v>
      </c>
      <c r="V3340" s="71">
        <v>2</v>
      </c>
      <c r="W3340" s="401" t="str">
        <f>IF(ISNA(MATCH($D3340,'My Squad'!$C$2:$C$16,0)),"","Yes")</f>
        <v/>
      </c>
    </row>
    <row r="3341" spans="1:23" ht="15.75" thickBot="1" x14ac:dyDescent="0.3">
      <c r="A3341" s="577">
        <v>226</v>
      </c>
      <c r="B3341" s="73">
        <v>16</v>
      </c>
      <c r="C3341" s="5" t="s">
        <v>91</v>
      </c>
      <c r="D3341" s="5" t="s">
        <v>298</v>
      </c>
      <c r="E3341" s="70" t="s">
        <v>13</v>
      </c>
      <c r="F3341" s="71">
        <v>4.5</v>
      </c>
      <c r="G3341" s="71">
        <v>0</v>
      </c>
      <c r="H3341" s="71">
        <v>0</v>
      </c>
      <c r="I3341" s="71">
        <v>0</v>
      </c>
      <c r="J3341" s="71">
        <v>0</v>
      </c>
      <c r="K3341" s="71">
        <v>0</v>
      </c>
      <c r="L3341" s="71">
        <v>0</v>
      </c>
      <c r="M3341" s="72">
        <v>0</v>
      </c>
      <c r="N3341" s="23">
        <v>-0.44444444444444442</v>
      </c>
      <c r="O3341" s="16">
        <v>0</v>
      </c>
      <c r="P3341" s="15">
        <v>90</v>
      </c>
      <c r="Q3341" s="15">
        <f>IFERROR(Table37[[#This Row],[Total]]/Table37[[#This Row],[Mins]]*Table37[[#This Row],[Adj mins]],0)</f>
        <v>0</v>
      </c>
      <c r="R3341" s="15">
        <v>4.3</v>
      </c>
      <c r="S3341" s="16">
        <v>64</v>
      </c>
      <c r="T3341" s="17">
        <v>8.0000000000000002E-3</v>
      </c>
      <c r="U3341" s="16">
        <v>8</v>
      </c>
      <c r="V3341" s="71">
        <v>1.3</v>
      </c>
      <c r="W3341" s="401" t="str">
        <f>IF(ISNA(MATCH($D3341,'My Squad'!$C$2:$C$16,0)),"","Yes")</f>
        <v/>
      </c>
    </row>
    <row r="3342" spans="1:23" ht="15.75" thickBot="1" x14ac:dyDescent="0.3">
      <c r="A3342" s="577">
        <v>230</v>
      </c>
      <c r="B3342" s="73">
        <v>16</v>
      </c>
      <c r="C3342" s="5" t="s">
        <v>91</v>
      </c>
      <c r="D3342" s="5" t="s">
        <v>92</v>
      </c>
      <c r="E3342" s="70" t="s">
        <v>13</v>
      </c>
      <c r="F3342" s="71">
        <v>5.8</v>
      </c>
      <c r="G3342" s="71">
        <v>0.28499999999999998</v>
      </c>
      <c r="H3342" s="71">
        <v>0.46500000000000002</v>
      </c>
      <c r="I3342" s="71">
        <v>9.3333333333333338E-2</v>
      </c>
      <c r="J3342" s="71">
        <v>0</v>
      </c>
      <c r="K3342" s="71">
        <v>1.7996666666666667</v>
      </c>
      <c r="L3342" s="71">
        <v>0.114</v>
      </c>
      <c r="M3342" s="72">
        <v>2.7570000000000001</v>
      </c>
      <c r="N3342" s="23">
        <v>0.13051724137931037</v>
      </c>
      <c r="O3342" s="16">
        <v>84.977666666666664</v>
      </c>
      <c r="P3342" s="15">
        <v>90</v>
      </c>
      <c r="Q3342" s="15">
        <f>IFERROR(Table37[[#This Row],[Total]]/Table37[[#This Row],[Mins]]*Table37[[#This Row],[Adj mins]],0)</f>
        <v>2.9199436714744658</v>
      </c>
      <c r="R3342" s="15">
        <v>8.9</v>
      </c>
      <c r="S3342" s="16">
        <v>89</v>
      </c>
      <c r="T3342" s="17">
        <v>0.129</v>
      </c>
      <c r="U3342" s="16">
        <v>49</v>
      </c>
      <c r="V3342" s="71">
        <v>5.4</v>
      </c>
      <c r="W3342" s="401" t="str">
        <f>IF(ISNA(MATCH($D3342,'My Squad'!$C$2:$C$16,0)),"","Yes")</f>
        <v/>
      </c>
    </row>
    <row r="3343" spans="1:23" ht="15.75" thickBot="1" x14ac:dyDescent="0.3">
      <c r="A3343" s="577">
        <v>222</v>
      </c>
      <c r="B3343" s="73">
        <v>16</v>
      </c>
      <c r="C3343" s="5" t="s">
        <v>91</v>
      </c>
      <c r="D3343" s="5" t="s">
        <v>162</v>
      </c>
      <c r="E3343" s="70" t="s">
        <v>13</v>
      </c>
      <c r="F3343" s="71">
        <v>4.9000000000000004</v>
      </c>
      <c r="G3343" s="71">
        <v>5.3333333333333337E-2</v>
      </c>
      <c r="H3343" s="71">
        <v>3.0000000000000001E-3</v>
      </c>
      <c r="I3343" s="71">
        <v>1.4666666666666666E-2</v>
      </c>
      <c r="J3343" s="71">
        <v>0</v>
      </c>
      <c r="K3343" s="71">
        <v>0.29566666666666669</v>
      </c>
      <c r="L3343" s="71">
        <v>1.3333333333333334E-2</v>
      </c>
      <c r="M3343" s="72">
        <v>0.38</v>
      </c>
      <c r="N3343" s="23">
        <v>-0.33061224489795921</v>
      </c>
      <c r="O3343" s="16">
        <v>15.19</v>
      </c>
      <c r="P3343" s="15">
        <v>90</v>
      </c>
      <c r="Q3343" s="15">
        <f>IFERROR(Table37[[#This Row],[Total]]/Table37[[#This Row],[Mins]]*Table37[[#This Row],[Adj mins]],0)</f>
        <v>2.2514812376563533</v>
      </c>
      <c r="R3343" s="15">
        <v>6.2</v>
      </c>
      <c r="S3343" s="16">
        <v>69</v>
      </c>
      <c r="T3343" s="17">
        <v>1E-3</v>
      </c>
      <c r="U3343" s="16">
        <v>15</v>
      </c>
      <c r="V3343" s="71">
        <v>1.9</v>
      </c>
      <c r="W3343" s="401" t="str">
        <f>IF(ISNA(MATCH($D3343,'My Squad'!$C$2:$C$16,0)),"","Yes")</f>
        <v/>
      </c>
    </row>
    <row r="3344" spans="1:23" ht="15.75" thickBot="1" x14ac:dyDescent="0.3">
      <c r="A3344" s="577">
        <v>224</v>
      </c>
      <c r="B3344" s="73">
        <v>16</v>
      </c>
      <c r="C3344" s="5" t="s">
        <v>91</v>
      </c>
      <c r="D3344" s="5" t="s">
        <v>103</v>
      </c>
      <c r="E3344" s="70" t="s">
        <v>13</v>
      </c>
      <c r="F3344" s="71">
        <v>5.3</v>
      </c>
      <c r="G3344" s="71">
        <v>0.43</v>
      </c>
      <c r="H3344" s="71">
        <v>0.25600000000000001</v>
      </c>
      <c r="I3344" s="71">
        <v>9.9666666666666667E-2</v>
      </c>
      <c r="J3344" s="71">
        <v>0</v>
      </c>
      <c r="K3344" s="71">
        <v>1.8680000000000001</v>
      </c>
      <c r="L3344" s="71">
        <v>8.1333333333333327E-2</v>
      </c>
      <c r="M3344" s="72">
        <v>2.7349999999999999</v>
      </c>
      <c r="N3344" s="23">
        <v>0.13867924528301884</v>
      </c>
      <c r="O3344" s="16">
        <v>87.376666666666665</v>
      </c>
      <c r="P3344" s="15">
        <v>90</v>
      </c>
      <c r="Q3344" s="15">
        <f>IFERROR(Table37[[#This Row],[Total]]/Table37[[#This Row],[Mins]]*Table37[[#This Row],[Adj mins]],0)</f>
        <v>2.8171136459008888</v>
      </c>
      <c r="R3344" s="15">
        <v>6.6</v>
      </c>
      <c r="S3344" s="16">
        <v>66</v>
      </c>
      <c r="T3344" s="17">
        <v>1E-3</v>
      </c>
      <c r="U3344" s="16">
        <v>20</v>
      </c>
      <c r="V3344" s="71">
        <v>2.2000000000000002</v>
      </c>
      <c r="W3344" s="401" t="str">
        <f>IF(ISNA(MATCH($D3344,'My Squad'!$C$2:$C$16,0)),"","Yes")</f>
        <v/>
      </c>
    </row>
    <row r="3345" spans="1:23" ht="15.75" thickBot="1" x14ac:dyDescent="0.3">
      <c r="A3345" s="577">
        <v>223</v>
      </c>
      <c r="B3345" s="73">
        <v>16</v>
      </c>
      <c r="C3345" s="5" t="s">
        <v>91</v>
      </c>
      <c r="D3345" s="5" t="s">
        <v>331</v>
      </c>
      <c r="E3345" s="70" t="s">
        <v>13</v>
      </c>
      <c r="F3345" s="71">
        <v>5</v>
      </c>
      <c r="G3345" s="71">
        <v>0</v>
      </c>
      <c r="H3345" s="71">
        <v>0</v>
      </c>
      <c r="I3345" s="71">
        <v>0</v>
      </c>
      <c r="J3345" s="71">
        <v>0</v>
      </c>
      <c r="K3345" s="71">
        <v>0</v>
      </c>
      <c r="L3345" s="71">
        <v>0</v>
      </c>
      <c r="M3345" s="72">
        <v>0</v>
      </c>
      <c r="N3345" s="23">
        <v>-0.4</v>
      </c>
      <c r="O3345" s="16">
        <v>0</v>
      </c>
      <c r="P3345" s="15">
        <v>90</v>
      </c>
      <c r="Q3345" s="15">
        <f>IFERROR(Table37[[#This Row],[Total]]/Table37[[#This Row],[Mins]]*Table37[[#This Row],[Adj mins]],0)</f>
        <v>0</v>
      </c>
      <c r="R3345" s="15">
        <v>2.8</v>
      </c>
      <c r="S3345" s="16">
        <v>63</v>
      </c>
      <c r="T3345" s="17">
        <v>0</v>
      </c>
      <c r="U3345" s="16">
        <v>7</v>
      </c>
      <c r="V3345" s="71">
        <v>1.8</v>
      </c>
      <c r="W3345" s="401" t="str">
        <f>IF(ISNA(MATCH($D3345,'My Squad'!$C$2:$C$16,0)),"","Yes")</f>
        <v/>
      </c>
    </row>
    <row r="3346" spans="1:23" ht="15.75" thickBot="1" x14ac:dyDescent="0.3">
      <c r="A3346" s="577">
        <v>232</v>
      </c>
      <c r="B3346" s="73">
        <v>16</v>
      </c>
      <c r="C3346" s="5" t="s">
        <v>91</v>
      </c>
      <c r="D3346" s="5" t="s">
        <v>615</v>
      </c>
      <c r="E3346" s="70" t="s">
        <v>15</v>
      </c>
      <c r="F3346" s="71">
        <v>5.4</v>
      </c>
      <c r="G3346" s="71">
        <v>0.27066666666666667</v>
      </c>
      <c r="H3346" s="71">
        <v>0.13100000000000001</v>
      </c>
      <c r="I3346" s="71">
        <v>0</v>
      </c>
      <c r="J3346" s="71">
        <v>0</v>
      </c>
      <c r="K3346" s="71">
        <v>1.7966666666666666</v>
      </c>
      <c r="L3346" s="71">
        <v>9.8666666666666666E-2</v>
      </c>
      <c r="M3346" s="72">
        <v>2.2970000000000002</v>
      </c>
      <c r="N3346" s="23">
        <v>5.5000000000000028E-2</v>
      </c>
      <c r="O3346" s="16">
        <v>88.090333333333334</v>
      </c>
      <c r="P3346" s="15">
        <v>90</v>
      </c>
      <c r="Q3346" s="15">
        <f>IFERROR(Table37[[#This Row],[Total]]/Table37[[#This Row],[Mins]]*Table37[[#This Row],[Adj mins]],0)</f>
        <v>2.3467955242913527</v>
      </c>
      <c r="R3346" s="15">
        <v>7.3</v>
      </c>
      <c r="S3346" s="16">
        <v>73</v>
      </c>
      <c r="T3346" s="17">
        <v>1.3999999999999999E-2</v>
      </c>
      <c r="U3346" s="16">
        <v>29</v>
      </c>
      <c r="V3346" s="71">
        <v>3.2</v>
      </c>
      <c r="W3346" s="401" t="str">
        <f>IF(ISNA(MATCH($D3346,'My Squad'!$C$2:$C$16,0)),"","Yes")</f>
        <v/>
      </c>
    </row>
    <row r="3347" spans="1:23" ht="15.75" thickBot="1" x14ac:dyDescent="0.3">
      <c r="A3347" s="577">
        <v>218</v>
      </c>
      <c r="B3347" s="73">
        <v>16</v>
      </c>
      <c r="C3347" s="5" t="s">
        <v>91</v>
      </c>
      <c r="D3347" s="5" t="s">
        <v>229</v>
      </c>
      <c r="E3347" s="70" t="s">
        <v>15</v>
      </c>
      <c r="F3347" s="71">
        <v>5</v>
      </c>
      <c r="G3347" s="71">
        <v>0.11600000000000001</v>
      </c>
      <c r="H3347" s="71">
        <v>1.0999999999999999E-2</v>
      </c>
      <c r="I3347" s="71">
        <v>0</v>
      </c>
      <c r="J3347" s="71">
        <v>0</v>
      </c>
      <c r="K3347" s="71">
        <v>0.16366666666666665</v>
      </c>
      <c r="L3347" s="71">
        <v>2.5999999999999999E-2</v>
      </c>
      <c r="M3347" s="72">
        <v>0.31666666666666665</v>
      </c>
      <c r="N3347" s="23">
        <v>-0.33666666666666667</v>
      </c>
      <c r="O3347" s="16">
        <v>8.3393333333333342</v>
      </c>
      <c r="P3347" s="15">
        <v>90</v>
      </c>
      <c r="Q3347" s="15">
        <f>IFERROR(Table37[[#This Row],[Total]]/Table37[[#This Row],[Mins]]*Table37[[#This Row],[Adj mins]],0)</f>
        <v>3.4175393716524098</v>
      </c>
      <c r="R3347" s="15">
        <v>0.6</v>
      </c>
      <c r="S3347" s="16">
        <v>11</v>
      </c>
      <c r="T3347" s="17">
        <v>6.0000000000000001E-3</v>
      </c>
      <c r="U3347" s="16">
        <v>11</v>
      </c>
      <c r="V3347" s="71">
        <v>2.2000000000000002</v>
      </c>
      <c r="W3347" s="401" t="str">
        <f>IF(ISNA(MATCH($D3347,'My Squad'!$C$2:$C$16,0)),"","Yes")</f>
        <v/>
      </c>
    </row>
    <row r="3348" spans="1:23" ht="15.75" thickBot="1" x14ac:dyDescent="0.3">
      <c r="A3348" s="577">
        <v>220</v>
      </c>
      <c r="B3348" s="73">
        <v>16</v>
      </c>
      <c r="C3348" s="5" t="s">
        <v>91</v>
      </c>
      <c r="D3348" s="5" t="s">
        <v>129</v>
      </c>
      <c r="E3348" s="70" t="s">
        <v>15</v>
      </c>
      <c r="F3348" s="71">
        <v>6</v>
      </c>
      <c r="G3348" s="71">
        <v>0.86133333333333328</v>
      </c>
      <c r="H3348" s="71">
        <v>8.8999999999999996E-2</v>
      </c>
      <c r="I3348" s="71">
        <v>0</v>
      </c>
      <c r="J3348" s="71">
        <v>0</v>
      </c>
      <c r="K3348" s="71">
        <v>1.5826666666666667</v>
      </c>
      <c r="L3348" s="71">
        <v>0.25866666666666666</v>
      </c>
      <c r="M3348" s="72">
        <v>2.7916666666666665</v>
      </c>
      <c r="N3348" s="23">
        <v>0.13194444444444442</v>
      </c>
      <c r="O3348" s="16">
        <v>77.526333333333326</v>
      </c>
      <c r="P3348" s="15">
        <v>90</v>
      </c>
      <c r="Q3348" s="15">
        <f>IFERROR(Table37[[#This Row],[Total]]/Table37[[#This Row],[Mins]]*Table37[[#This Row],[Adj mins]],0)</f>
        <v>3.2408342971635449</v>
      </c>
      <c r="R3348" s="15">
        <v>8.5</v>
      </c>
      <c r="S3348" s="16">
        <v>85</v>
      </c>
      <c r="T3348" s="17">
        <v>5.4000000000000006E-2</v>
      </c>
      <c r="U3348" s="16">
        <v>31</v>
      </c>
      <c r="V3348" s="71">
        <v>3.4</v>
      </c>
      <c r="W3348" s="401" t="str">
        <f>IF(ISNA(MATCH($D3348,'My Squad'!$C$2:$C$16,0)),"","Yes")</f>
        <v>Yes</v>
      </c>
    </row>
    <row r="3349" spans="1:23" ht="15.75" thickBot="1" x14ac:dyDescent="0.3">
      <c r="A3349" s="577">
        <v>237</v>
      </c>
      <c r="B3349" s="73">
        <v>16</v>
      </c>
      <c r="C3349" s="5" t="s">
        <v>91</v>
      </c>
      <c r="D3349" s="5" t="s">
        <v>283</v>
      </c>
      <c r="E3349" s="70" t="s">
        <v>15</v>
      </c>
      <c r="F3349" s="71">
        <v>4.9000000000000004</v>
      </c>
      <c r="G3349" s="71">
        <v>1.0666666666666666E-2</v>
      </c>
      <c r="H3349" s="71">
        <v>1E-3</v>
      </c>
      <c r="I3349" s="71">
        <v>0</v>
      </c>
      <c r="J3349" s="71">
        <v>0</v>
      </c>
      <c r="K3349" s="71">
        <v>1.3999999999999999E-2</v>
      </c>
      <c r="L3349" s="71">
        <v>3.6666666666666666E-3</v>
      </c>
      <c r="M3349" s="72">
        <v>2.9333333333333333E-2</v>
      </c>
      <c r="N3349" s="23">
        <v>-0.40217687074829928</v>
      </c>
      <c r="O3349" s="16">
        <v>0.69</v>
      </c>
      <c r="P3349" s="15">
        <v>90</v>
      </c>
      <c r="Q3349" s="15">
        <f>IFERROR(Table37[[#This Row],[Total]]/Table37[[#This Row],[Mins]]*Table37[[#This Row],[Adj mins]],0)</f>
        <v>3.8260869565217392</v>
      </c>
      <c r="R3349" s="15">
        <v>0</v>
      </c>
      <c r="S3349" s="16" t="s">
        <v>374</v>
      </c>
      <c r="T3349" s="17">
        <v>0</v>
      </c>
      <c r="U3349" s="16">
        <v>0</v>
      </c>
      <c r="V3349" s="71">
        <v>0</v>
      </c>
      <c r="W3349" s="401" t="str">
        <f>IF(ISNA(MATCH($D3349,'My Squad'!$C$2:$C$16,0)),"","Yes")</f>
        <v/>
      </c>
    </row>
    <row r="3350" spans="1:23" ht="15.75" thickBot="1" x14ac:dyDescent="0.3">
      <c r="A3350" s="577">
        <v>156</v>
      </c>
      <c r="B3350" s="73">
        <v>16</v>
      </c>
      <c r="C3350" s="5" t="s">
        <v>91</v>
      </c>
      <c r="D3350" s="5" t="s">
        <v>1519</v>
      </c>
      <c r="E3350" s="70" t="s">
        <v>15</v>
      </c>
      <c r="F3350" s="71">
        <v>5.4</v>
      </c>
      <c r="G3350" s="71">
        <v>3.5999999999999997E-2</v>
      </c>
      <c r="H3350" s="71">
        <v>5.0000000000000001E-3</v>
      </c>
      <c r="I3350" s="71">
        <v>0</v>
      </c>
      <c r="J3350" s="71">
        <v>0</v>
      </c>
      <c r="K3350" s="71">
        <v>6.8333333333333329E-2</v>
      </c>
      <c r="L3350" s="71">
        <v>7.6666666666666662E-3</v>
      </c>
      <c r="M3350" s="72">
        <v>0.11700000000000001</v>
      </c>
      <c r="N3350" s="23">
        <v>-0.34870370370370368</v>
      </c>
      <c r="O3350" s="16">
        <v>3.2883333333333336</v>
      </c>
      <c r="P3350" s="15">
        <v>90</v>
      </c>
      <c r="Q3350" s="15">
        <f>IFERROR(Table37[[#This Row],[Total]]/Table37[[#This Row],[Mins]]*Table37[[#This Row],[Adj mins]],0)</f>
        <v>3.2022301064368981</v>
      </c>
      <c r="R3350" s="15">
        <v>0</v>
      </c>
      <c r="S3350" s="16" t="s">
        <v>374</v>
      </c>
      <c r="T3350" s="17">
        <v>1E-3</v>
      </c>
      <c r="U3350" s="16">
        <v>0</v>
      </c>
      <c r="V3350" s="71">
        <v>0</v>
      </c>
      <c r="W3350" s="401" t="str">
        <f>IF(ISNA(MATCH($D3350,'My Squad'!$C$2:$C$16,0)),"","Yes")</f>
        <v/>
      </c>
    </row>
    <row r="3351" spans="1:23" ht="15.75" thickBot="1" x14ac:dyDescent="0.3">
      <c r="A3351" s="577">
        <v>248</v>
      </c>
      <c r="B3351" s="73">
        <v>16</v>
      </c>
      <c r="C3351" s="5" t="s">
        <v>68</v>
      </c>
      <c r="D3351" s="5" t="s">
        <v>78</v>
      </c>
      <c r="E3351" s="70" t="s">
        <v>16</v>
      </c>
      <c r="F3351" s="71">
        <v>5</v>
      </c>
      <c r="G3351" s="71">
        <v>0</v>
      </c>
      <c r="H3351" s="71">
        <v>1.4E-2</v>
      </c>
      <c r="I3351" s="71">
        <v>-0.60133333333333328</v>
      </c>
      <c r="J3351" s="71">
        <v>1.155</v>
      </c>
      <c r="K3351" s="71">
        <v>1.9843333333333333</v>
      </c>
      <c r="L3351" s="71">
        <v>0.21533333333333332</v>
      </c>
      <c r="M3351" s="72">
        <v>2.7673333333333332</v>
      </c>
      <c r="N3351" s="23">
        <v>0.15346666666666664</v>
      </c>
      <c r="O3351" s="16">
        <v>89.51</v>
      </c>
      <c r="P3351" s="15">
        <v>90</v>
      </c>
      <c r="Q3351" s="15">
        <f>IFERROR(Table37[[#This Row],[Total]]/Table37[[#This Row],[Mins]]*Table37[[#This Row],[Adj mins]],0)</f>
        <v>2.7824824042006475</v>
      </c>
      <c r="R3351" s="15">
        <v>9</v>
      </c>
      <c r="S3351" s="16">
        <v>90</v>
      </c>
      <c r="T3351" s="17">
        <v>2.5000000000000001E-2</v>
      </c>
      <c r="U3351" s="16">
        <v>28</v>
      </c>
      <c r="V3351" s="71">
        <v>3.1</v>
      </c>
      <c r="W3351" s="401" t="str">
        <f>IF(ISNA(MATCH($D3351,'My Squad'!$C$2:$C$16,0)),"","Yes")</f>
        <v/>
      </c>
    </row>
    <row r="3352" spans="1:23" ht="15.75" thickBot="1" x14ac:dyDescent="0.3">
      <c r="A3352" s="577">
        <v>242</v>
      </c>
      <c r="B3352" s="73">
        <v>16</v>
      </c>
      <c r="C3352" s="5" t="s">
        <v>68</v>
      </c>
      <c r="D3352" s="5" t="s">
        <v>286</v>
      </c>
      <c r="E3352" s="70" t="s">
        <v>16</v>
      </c>
      <c r="F3352" s="71">
        <v>4</v>
      </c>
      <c r="G3352" s="71">
        <v>0</v>
      </c>
      <c r="H3352" s="71">
        <v>0</v>
      </c>
      <c r="I3352" s="71">
        <v>-2.6666666666666666E-3</v>
      </c>
      <c r="J3352" s="71">
        <v>3.0000000000000001E-3</v>
      </c>
      <c r="K3352" s="71">
        <v>5.3333333333333332E-3</v>
      </c>
      <c r="L3352" s="71">
        <v>0</v>
      </c>
      <c r="M3352" s="72">
        <v>5.6666666666666671E-3</v>
      </c>
      <c r="N3352" s="23">
        <v>-0.49858333333333332</v>
      </c>
      <c r="O3352" s="16">
        <v>0.24</v>
      </c>
      <c r="P3352" s="15">
        <v>90</v>
      </c>
      <c r="Q3352" s="15">
        <f>IFERROR(Table37[[#This Row],[Total]]/Table37[[#This Row],[Mins]]*Table37[[#This Row],[Adj mins]],0)</f>
        <v>2.1250000000000004</v>
      </c>
      <c r="R3352" s="15">
        <v>0</v>
      </c>
      <c r="S3352" s="16">
        <v>0</v>
      </c>
      <c r="T3352" s="17">
        <v>5.0000000000000001E-3</v>
      </c>
      <c r="U3352" s="16">
        <v>0</v>
      </c>
      <c r="V3352" s="71">
        <v>0</v>
      </c>
      <c r="W3352" s="401" t="str">
        <f>IF(ISNA(MATCH($D3352,'My Squad'!$C$2:$C$16,0)),"","Yes")</f>
        <v/>
      </c>
    </row>
    <row r="3353" spans="1:23" ht="15.75" thickBot="1" x14ac:dyDescent="0.3">
      <c r="A3353" s="577">
        <v>255</v>
      </c>
      <c r="B3353" s="73">
        <v>16</v>
      </c>
      <c r="C3353" s="5" t="s">
        <v>68</v>
      </c>
      <c r="D3353" s="5" t="s">
        <v>136</v>
      </c>
      <c r="E3353" s="70" t="s">
        <v>14</v>
      </c>
      <c r="F3353" s="71">
        <v>4.7</v>
      </c>
      <c r="G3353" s="71">
        <v>0.05</v>
      </c>
      <c r="H3353" s="71">
        <v>0.17399999999999999</v>
      </c>
      <c r="I3353" s="71">
        <v>-0.57099999999999995</v>
      </c>
      <c r="J3353" s="71">
        <v>0</v>
      </c>
      <c r="K3353" s="71">
        <v>1.7013333333333334</v>
      </c>
      <c r="L3353" s="71">
        <v>7.5333333333333335E-2</v>
      </c>
      <c r="M3353" s="72">
        <v>1.4296666666666666</v>
      </c>
      <c r="N3353" s="23">
        <v>-0.12134751773049646</v>
      </c>
      <c r="O3353" s="16">
        <v>85.899333333333331</v>
      </c>
      <c r="P3353" s="15">
        <v>90</v>
      </c>
      <c r="Q3353" s="15">
        <f>IFERROR(Table37[[#This Row],[Total]]/Table37[[#This Row],[Mins]]*Table37[[#This Row],[Adj mins]],0)</f>
        <v>1.4979161654339577</v>
      </c>
      <c r="R3353" s="15">
        <v>9</v>
      </c>
      <c r="S3353" s="16">
        <v>90</v>
      </c>
      <c r="T3353" s="17">
        <v>0.154</v>
      </c>
      <c r="U3353" s="16">
        <v>28</v>
      </c>
      <c r="V3353" s="71">
        <v>3.1</v>
      </c>
      <c r="W3353" s="401" t="str">
        <f>IF(ISNA(MATCH($D3353,'My Squad'!$C$2:$C$16,0)),"","Yes")</f>
        <v/>
      </c>
    </row>
    <row r="3354" spans="1:23" ht="15.75" thickBot="1" x14ac:dyDescent="0.3">
      <c r="A3354" s="577">
        <v>241</v>
      </c>
      <c r="B3354" s="73">
        <v>16</v>
      </c>
      <c r="C3354" s="5" t="s">
        <v>68</v>
      </c>
      <c r="D3354" s="5" t="s">
        <v>173</v>
      </c>
      <c r="E3354" s="70" t="s">
        <v>14</v>
      </c>
      <c r="F3354" s="71">
        <v>4.5</v>
      </c>
      <c r="G3354" s="71">
        <v>7.3999999999999996E-2</v>
      </c>
      <c r="H3354" s="71">
        <v>1.4999999999999999E-2</v>
      </c>
      <c r="I3354" s="71">
        <v>-0.57499999999999996</v>
      </c>
      <c r="J3354" s="71">
        <v>0</v>
      </c>
      <c r="K3354" s="71">
        <v>1.6203333333333334</v>
      </c>
      <c r="L3354" s="71">
        <v>4.8333333333333332E-2</v>
      </c>
      <c r="M3354" s="72">
        <v>1.1826666666666668</v>
      </c>
      <c r="N3354" s="23">
        <v>-0.18162962962962961</v>
      </c>
      <c r="O3354" s="16">
        <v>85.552000000000007</v>
      </c>
      <c r="P3354" s="15">
        <v>90</v>
      </c>
      <c r="Q3354" s="15">
        <f>IFERROR(Table37[[#This Row],[Total]]/Table37[[#This Row],[Mins]]*Table37[[#This Row],[Adj mins]],0)</f>
        <v>1.2441556012717412</v>
      </c>
      <c r="R3354" s="15">
        <v>9</v>
      </c>
      <c r="S3354" s="16">
        <v>90</v>
      </c>
      <c r="T3354" s="17">
        <v>4.0000000000000001E-3</v>
      </c>
      <c r="U3354" s="16">
        <v>17</v>
      </c>
      <c r="V3354" s="71">
        <v>1.9</v>
      </c>
      <c r="W3354" s="401" t="str">
        <f>IF(ISNA(MATCH($D3354,'My Squad'!$C$2:$C$16,0)),"","Yes")</f>
        <v/>
      </c>
    </row>
    <row r="3355" spans="1:23" ht="15.75" thickBot="1" x14ac:dyDescent="0.3">
      <c r="A3355" s="577">
        <v>245</v>
      </c>
      <c r="B3355" s="73">
        <v>16</v>
      </c>
      <c r="C3355" s="5" t="s">
        <v>68</v>
      </c>
      <c r="D3355" s="5" t="s">
        <v>332</v>
      </c>
      <c r="E3355" s="70" t="s">
        <v>14</v>
      </c>
      <c r="F3355" s="71">
        <v>4.4000000000000004</v>
      </c>
      <c r="G3355" s="71">
        <v>8.0000000000000002E-3</v>
      </c>
      <c r="H3355" s="71">
        <v>1E-3</v>
      </c>
      <c r="I3355" s="71">
        <v>-3.0333333333333334E-2</v>
      </c>
      <c r="J3355" s="71">
        <v>0</v>
      </c>
      <c r="K3355" s="71">
        <v>0.09</v>
      </c>
      <c r="L3355" s="71">
        <v>4.6666666666666671E-3</v>
      </c>
      <c r="M3355" s="72">
        <v>7.3333333333333334E-2</v>
      </c>
      <c r="N3355" s="23">
        <v>-0.43787878787878787</v>
      </c>
      <c r="O3355" s="16">
        <v>4.5049999999999999</v>
      </c>
      <c r="P3355" s="15">
        <v>90</v>
      </c>
      <c r="Q3355" s="15">
        <f>IFERROR(Table37[[#This Row],[Total]]/Table37[[#This Row],[Mins]]*Table37[[#This Row],[Adj mins]],0)</f>
        <v>1.4650388457269701</v>
      </c>
      <c r="R3355" s="15">
        <v>4.4000000000000004</v>
      </c>
      <c r="S3355" s="16">
        <v>56</v>
      </c>
      <c r="T3355" s="17">
        <v>2E-3</v>
      </c>
      <c r="U3355" s="16">
        <v>8</v>
      </c>
      <c r="V3355" s="71">
        <v>1.1000000000000001</v>
      </c>
      <c r="W3355" s="401" t="str">
        <f>IF(ISNA(MATCH($D3355,'My Squad'!$C$2:$C$16,0)),"","Yes")</f>
        <v/>
      </c>
    </row>
    <row r="3356" spans="1:23" ht="15.75" thickBot="1" x14ac:dyDescent="0.3">
      <c r="A3356" s="577">
        <v>257</v>
      </c>
      <c r="B3356" s="73">
        <v>16</v>
      </c>
      <c r="C3356" s="5" t="s">
        <v>68</v>
      </c>
      <c r="D3356" s="5" t="s">
        <v>221</v>
      </c>
      <c r="E3356" s="70" t="s">
        <v>14</v>
      </c>
      <c r="F3356" s="71">
        <v>4.5</v>
      </c>
      <c r="G3356" s="71">
        <v>0.33</v>
      </c>
      <c r="H3356" s="71">
        <v>9.8000000000000004E-2</v>
      </c>
      <c r="I3356" s="71">
        <v>-0.58699999999999997</v>
      </c>
      <c r="J3356" s="71">
        <v>0</v>
      </c>
      <c r="K3356" s="71">
        <v>1.6549999999999998</v>
      </c>
      <c r="L3356" s="71">
        <v>7.1333333333333332E-2</v>
      </c>
      <c r="M3356" s="72">
        <v>1.5673333333333332</v>
      </c>
      <c r="N3356" s="23">
        <v>-9.6148148148148163E-2</v>
      </c>
      <c r="O3356" s="16">
        <v>88.045333333333332</v>
      </c>
      <c r="P3356" s="15">
        <v>90</v>
      </c>
      <c r="Q3356" s="15">
        <f>IFERROR(Table37[[#This Row],[Total]]/Table37[[#This Row],[Mins]]*Table37[[#This Row],[Adj mins]],0)</f>
        <v>1.6021292061665202</v>
      </c>
      <c r="R3356" s="15">
        <v>8.8000000000000007</v>
      </c>
      <c r="S3356" s="16">
        <v>88</v>
      </c>
      <c r="T3356" s="17">
        <v>4.0000000000000001E-3</v>
      </c>
      <c r="U3356" s="16">
        <v>18</v>
      </c>
      <c r="V3356" s="71">
        <v>2</v>
      </c>
      <c r="W3356" s="401" t="str">
        <f>IF(ISNA(MATCH($D3356,'My Squad'!$C$2:$C$16,0)),"","Yes")</f>
        <v/>
      </c>
    </row>
    <row r="3357" spans="1:23" ht="15.75" thickBot="1" x14ac:dyDescent="0.3">
      <c r="A3357" s="577">
        <v>244</v>
      </c>
      <c r="B3357" s="73">
        <v>16</v>
      </c>
      <c r="C3357" s="5" t="s">
        <v>68</v>
      </c>
      <c r="D3357" s="5" t="s">
        <v>176</v>
      </c>
      <c r="E3357" s="70" t="s">
        <v>14</v>
      </c>
      <c r="F3357" s="71">
        <v>4.2</v>
      </c>
      <c r="G3357" s="71">
        <v>0</v>
      </c>
      <c r="H3357" s="71">
        <v>0</v>
      </c>
      <c r="I3357" s="71">
        <v>0</v>
      </c>
      <c r="J3357" s="71">
        <v>0</v>
      </c>
      <c r="K3357" s="71">
        <v>0</v>
      </c>
      <c r="L3357" s="71">
        <v>0</v>
      </c>
      <c r="M3357" s="72">
        <v>0</v>
      </c>
      <c r="N3357" s="23">
        <v>-0.47619047619047616</v>
      </c>
      <c r="O3357" s="16">
        <v>0</v>
      </c>
      <c r="P3357" s="15">
        <v>90</v>
      </c>
      <c r="Q3357" s="15">
        <f>IFERROR(Table37[[#This Row],[Total]]/Table37[[#This Row],[Mins]]*Table37[[#This Row],[Adj mins]],0)</f>
        <v>0</v>
      </c>
      <c r="R3357" s="15">
        <v>0.2</v>
      </c>
      <c r="S3357" s="16">
        <v>14</v>
      </c>
      <c r="T3357" s="17">
        <v>8.0000000000000002E-3</v>
      </c>
      <c r="U3357" s="16">
        <v>1</v>
      </c>
      <c r="V3357" s="71">
        <v>1</v>
      </c>
      <c r="W3357" s="401" t="str">
        <f>IF(ISNA(MATCH($D3357,'My Squad'!$C$2:$C$16,0)),"","Yes")</f>
        <v/>
      </c>
    </row>
    <row r="3358" spans="1:23" ht="15.75" thickBot="1" x14ac:dyDescent="0.3">
      <c r="A3358" s="577">
        <v>579</v>
      </c>
      <c r="B3358" s="73">
        <v>16</v>
      </c>
      <c r="C3358" s="5" t="s">
        <v>68</v>
      </c>
      <c r="D3358" s="5" t="s">
        <v>1061</v>
      </c>
      <c r="E3358" s="70" t="s">
        <v>14</v>
      </c>
      <c r="F3358" s="71">
        <v>4.3</v>
      </c>
      <c r="G3358" s="71">
        <v>1.2E-2</v>
      </c>
      <c r="H3358" s="71">
        <v>1.9E-2</v>
      </c>
      <c r="I3358" s="71">
        <v>-3.7333333333333336E-2</v>
      </c>
      <c r="J3358" s="71">
        <v>0</v>
      </c>
      <c r="K3358" s="71">
        <v>0.08</v>
      </c>
      <c r="L3358" s="71">
        <v>3.6666666666666666E-3</v>
      </c>
      <c r="M3358" s="72">
        <v>7.7333333333333337E-2</v>
      </c>
      <c r="N3358" s="23">
        <v>-0.44713178294573647</v>
      </c>
      <c r="O3358" s="16">
        <v>4.3053333333333335</v>
      </c>
      <c r="P3358" s="15">
        <v>90</v>
      </c>
      <c r="Q3358" s="15">
        <f>IFERROR(Table37[[#This Row],[Total]]/Table37[[#This Row],[Mins]]*Table37[[#This Row],[Adj mins]],0)</f>
        <v>1.6165995664292352</v>
      </c>
      <c r="R3358" s="15">
        <v>0</v>
      </c>
      <c r="S3358" s="16">
        <v>0</v>
      </c>
      <c r="T3358" s="17">
        <v>1E-3</v>
      </c>
      <c r="U3358" s="16">
        <v>0</v>
      </c>
      <c r="V3358" s="71">
        <v>0</v>
      </c>
      <c r="W3358" s="401" t="str">
        <f>IF(ISNA(MATCH($D3358,'My Squad'!$C$2:$C$16,0)),"","Yes")</f>
        <v/>
      </c>
    </row>
    <row r="3359" spans="1:23" ht="15.75" thickBot="1" x14ac:dyDescent="0.3">
      <c r="A3359" s="577">
        <v>586</v>
      </c>
      <c r="B3359" s="73">
        <v>16</v>
      </c>
      <c r="C3359" s="5" t="s">
        <v>68</v>
      </c>
      <c r="D3359" s="5" t="s">
        <v>1520</v>
      </c>
      <c r="E3359" s="70" t="s">
        <v>14</v>
      </c>
      <c r="F3359" s="71">
        <v>4.4000000000000004</v>
      </c>
      <c r="G3359" s="71">
        <v>8.0000000000000002E-3</v>
      </c>
      <c r="H3359" s="71">
        <v>8.0000000000000002E-3</v>
      </c>
      <c r="I3359" s="71">
        <v>-2.8000000000000001E-2</v>
      </c>
      <c r="J3359" s="71">
        <v>0</v>
      </c>
      <c r="K3359" s="71">
        <v>9.1000000000000011E-2</v>
      </c>
      <c r="L3359" s="71">
        <v>3.3333333333333335E-3</v>
      </c>
      <c r="M3359" s="72">
        <v>8.2333333333333328E-2</v>
      </c>
      <c r="N3359" s="23">
        <v>-0.43583333333333329</v>
      </c>
      <c r="O3359" s="16">
        <v>4.7880000000000003</v>
      </c>
      <c r="P3359" s="15">
        <v>90</v>
      </c>
      <c r="Q3359" s="15">
        <f>IFERROR(Table37[[#This Row],[Total]]/Table37[[#This Row],[Mins]]*Table37[[#This Row],[Adj mins]],0)</f>
        <v>1.5476190476190474</v>
      </c>
      <c r="R3359" s="15">
        <v>0</v>
      </c>
      <c r="S3359" s="16">
        <v>1</v>
      </c>
      <c r="T3359" s="17">
        <v>0</v>
      </c>
      <c r="U3359" s="16">
        <v>1</v>
      </c>
      <c r="V3359" s="71">
        <v>1</v>
      </c>
      <c r="W3359" s="401" t="str">
        <f>IF(ISNA(MATCH($D3359,'My Squad'!$C$2:$C$16,0)),"","Yes")</f>
        <v/>
      </c>
    </row>
    <row r="3360" spans="1:23" ht="15.75" thickBot="1" x14ac:dyDescent="0.3">
      <c r="A3360" s="577">
        <v>191</v>
      </c>
      <c r="B3360" s="73">
        <v>16</v>
      </c>
      <c r="C3360" s="5" t="s">
        <v>68</v>
      </c>
      <c r="D3360" s="5" t="s">
        <v>192</v>
      </c>
      <c r="E3360" s="70" t="s">
        <v>14</v>
      </c>
      <c r="F3360" s="71">
        <v>4.3</v>
      </c>
      <c r="G3360" s="71">
        <v>9.8000000000000004E-2</v>
      </c>
      <c r="H3360" s="71">
        <v>7.3999999999999996E-2</v>
      </c>
      <c r="I3360" s="71">
        <v>-0.57000000000000006</v>
      </c>
      <c r="J3360" s="71">
        <v>0</v>
      </c>
      <c r="K3360" s="71">
        <v>1.6836666666666666</v>
      </c>
      <c r="L3360" s="71">
        <v>7.4333333333333335E-2</v>
      </c>
      <c r="M3360" s="72">
        <v>1.36</v>
      </c>
      <c r="N3360" s="23">
        <v>-0.14883720930232555</v>
      </c>
      <c r="O3360" s="16">
        <v>84.867000000000004</v>
      </c>
      <c r="P3360" s="15">
        <v>90</v>
      </c>
      <c r="Q3360" s="15">
        <f>IFERROR(Table37[[#This Row],[Total]]/Table37[[#This Row],[Mins]]*Table37[[#This Row],[Adj mins]],0)</f>
        <v>1.442256707554173</v>
      </c>
      <c r="R3360" s="15">
        <v>5.7</v>
      </c>
      <c r="S3360" s="16">
        <v>85</v>
      </c>
      <c r="T3360" s="17">
        <v>7.2999999999999995E-2</v>
      </c>
      <c r="U3360" s="16">
        <v>11</v>
      </c>
      <c r="V3360" s="71">
        <v>1.8</v>
      </c>
      <c r="W3360" s="401" t="str">
        <f>IF(ISNA(MATCH($D3360,'My Squad'!$C$2:$C$16,0)),"","Yes")</f>
        <v/>
      </c>
    </row>
    <row r="3361" spans="1:23" ht="15.75" thickBot="1" x14ac:dyDescent="0.3">
      <c r="A3361" s="577">
        <v>239</v>
      </c>
      <c r="B3361" s="73">
        <v>16</v>
      </c>
      <c r="C3361" s="5" t="s">
        <v>68</v>
      </c>
      <c r="D3361" s="5" t="s">
        <v>333</v>
      </c>
      <c r="E3361" s="70" t="s">
        <v>13</v>
      </c>
      <c r="F3361" s="71">
        <v>5.0999999999999996</v>
      </c>
      <c r="G3361" s="71">
        <v>0.7</v>
      </c>
      <c r="H3361" s="71">
        <v>0.33600000000000002</v>
      </c>
      <c r="I3361" s="71">
        <v>7.7333333333333337E-2</v>
      </c>
      <c r="J3361" s="71">
        <v>0</v>
      </c>
      <c r="K3361" s="71">
        <v>1.4646666666666666</v>
      </c>
      <c r="L3361" s="71">
        <v>0.13433333333333333</v>
      </c>
      <c r="M3361" s="72">
        <v>2.7123333333333335</v>
      </c>
      <c r="N3361" s="23">
        <v>0.13967320261437913</v>
      </c>
      <c r="O3361" s="16">
        <v>72.778999999999996</v>
      </c>
      <c r="P3361" s="15">
        <v>90</v>
      </c>
      <c r="Q3361" s="15">
        <f>IFERROR(Table37[[#This Row],[Total]]/Table37[[#This Row],[Mins]]*Table37[[#This Row],[Adj mins]],0)</f>
        <v>3.3541268772585502</v>
      </c>
      <c r="R3361" s="15">
        <v>7.7</v>
      </c>
      <c r="S3361" s="16">
        <v>77</v>
      </c>
      <c r="T3361" s="17">
        <v>3.7000000000000005E-2</v>
      </c>
      <c r="U3361" s="16">
        <v>33</v>
      </c>
      <c r="V3361" s="71">
        <v>3.7</v>
      </c>
      <c r="W3361" s="401" t="str">
        <f>IF(ISNA(MATCH($D3361,'My Squad'!$C$2:$C$16,0)),"","Yes")</f>
        <v/>
      </c>
    </row>
    <row r="3362" spans="1:23" ht="15.75" thickBot="1" x14ac:dyDescent="0.3">
      <c r="A3362" s="577">
        <v>247</v>
      </c>
      <c r="B3362" s="73">
        <v>16</v>
      </c>
      <c r="C3362" s="5" t="s">
        <v>68</v>
      </c>
      <c r="D3362" s="5" t="s">
        <v>133</v>
      </c>
      <c r="E3362" s="70" t="s">
        <v>13</v>
      </c>
      <c r="F3362" s="71">
        <v>5.5</v>
      </c>
      <c r="G3362" s="71">
        <v>0.31166666666666665</v>
      </c>
      <c r="H3362" s="71">
        <v>0.35299999999999998</v>
      </c>
      <c r="I3362" s="71">
        <v>8.2666666666666666E-2</v>
      </c>
      <c r="J3362" s="71">
        <v>0</v>
      </c>
      <c r="K3362" s="71">
        <v>1.7343333333333335</v>
      </c>
      <c r="L3362" s="71">
        <v>8.7999999999999995E-2</v>
      </c>
      <c r="M3362" s="72">
        <v>2.5696666666666665</v>
      </c>
      <c r="N3362" s="23">
        <v>0.10357575757575756</v>
      </c>
      <c r="O3362" s="16">
        <v>80.236999999999995</v>
      </c>
      <c r="P3362" s="15">
        <v>90</v>
      </c>
      <c r="Q3362" s="15">
        <f>IFERROR(Table37[[#This Row],[Total]]/Table37[[#This Row],[Mins]]*Table37[[#This Row],[Adj mins]],0)</f>
        <v>2.8823360793648813</v>
      </c>
      <c r="R3362" s="15">
        <v>8.5</v>
      </c>
      <c r="S3362" s="16">
        <v>85</v>
      </c>
      <c r="T3362" s="17">
        <v>1.3999999999999999E-2</v>
      </c>
      <c r="U3362" s="16">
        <v>40</v>
      </c>
      <c r="V3362" s="71">
        <v>4.4000000000000004</v>
      </c>
      <c r="W3362" s="401" t="str">
        <f>IF(ISNA(MATCH($D3362,'My Squad'!$C$2:$C$16,0)),"","Yes")</f>
        <v/>
      </c>
    </row>
    <row r="3363" spans="1:23" ht="15.75" thickBot="1" x14ac:dyDescent="0.3">
      <c r="A3363" s="577">
        <v>240</v>
      </c>
      <c r="B3363" s="73">
        <v>16</v>
      </c>
      <c r="C3363" s="5" t="s">
        <v>68</v>
      </c>
      <c r="D3363" s="5" t="s">
        <v>108</v>
      </c>
      <c r="E3363" s="70" t="s">
        <v>13</v>
      </c>
      <c r="F3363" s="71">
        <v>5.3</v>
      </c>
      <c r="G3363" s="71">
        <v>0.57333333333333336</v>
      </c>
      <c r="H3363" s="71">
        <v>0.41199999999999998</v>
      </c>
      <c r="I3363" s="71">
        <v>7.0000000000000007E-2</v>
      </c>
      <c r="J3363" s="71">
        <v>0</v>
      </c>
      <c r="K3363" s="71">
        <v>1.3776666666666666</v>
      </c>
      <c r="L3363" s="71">
        <v>0.15366666666666667</v>
      </c>
      <c r="M3363" s="72">
        <v>2.5866666666666664</v>
      </c>
      <c r="N3363" s="23">
        <v>0.11069182389937103</v>
      </c>
      <c r="O3363" s="16">
        <v>71.348333333333329</v>
      </c>
      <c r="P3363" s="15">
        <v>90</v>
      </c>
      <c r="Q3363" s="15">
        <f>IFERROR(Table37[[#This Row],[Total]]/Table37[[#This Row],[Mins]]*Table37[[#This Row],[Adj mins]],0)</f>
        <v>3.2628652853371953</v>
      </c>
      <c r="R3363" s="15">
        <v>7.6</v>
      </c>
      <c r="S3363" s="16">
        <v>76</v>
      </c>
      <c r="T3363" s="17">
        <v>1.7000000000000001E-2</v>
      </c>
      <c r="U3363" s="16">
        <v>26</v>
      </c>
      <c r="V3363" s="71">
        <v>2.9</v>
      </c>
      <c r="W3363" s="401" t="str">
        <f>IF(ISNA(MATCH($D3363,'My Squad'!$C$2:$C$16,0)),"","Yes")</f>
        <v/>
      </c>
    </row>
    <row r="3364" spans="1:23" ht="15.75" thickBot="1" x14ac:dyDescent="0.3">
      <c r="A3364" s="577">
        <v>254</v>
      </c>
      <c r="B3364" s="73">
        <v>16</v>
      </c>
      <c r="C3364" s="5" t="s">
        <v>68</v>
      </c>
      <c r="D3364" s="5" t="s">
        <v>214</v>
      </c>
      <c r="E3364" s="70" t="s">
        <v>13</v>
      </c>
      <c r="F3364" s="71">
        <v>4.8</v>
      </c>
      <c r="G3364" s="71">
        <v>0.02</v>
      </c>
      <c r="H3364" s="71">
        <v>1.7000000000000001E-2</v>
      </c>
      <c r="I3364" s="71">
        <v>7.3333333333333332E-3</v>
      </c>
      <c r="J3364" s="71">
        <v>0</v>
      </c>
      <c r="K3364" s="71">
        <v>0.10300000000000001</v>
      </c>
      <c r="L3364" s="71">
        <v>4.3333333333333331E-3</v>
      </c>
      <c r="M3364" s="72">
        <v>0.15166666666666667</v>
      </c>
      <c r="N3364" s="23">
        <v>-0.38506944444444446</v>
      </c>
      <c r="O3364" s="16">
        <v>5.282</v>
      </c>
      <c r="P3364" s="15">
        <v>90</v>
      </c>
      <c r="Q3364" s="15">
        <f>IFERROR(Table37[[#This Row],[Total]]/Table37[[#This Row],[Mins]]*Table37[[#This Row],[Adj mins]],0)</f>
        <v>2.5842483907610756</v>
      </c>
      <c r="R3364" s="15">
        <v>0.7</v>
      </c>
      <c r="S3364" s="16">
        <v>8</v>
      </c>
      <c r="T3364" s="17">
        <v>0</v>
      </c>
      <c r="U3364" s="16">
        <v>5</v>
      </c>
      <c r="V3364" s="71">
        <v>0.7</v>
      </c>
      <c r="W3364" s="401" t="str">
        <f>IF(ISNA(MATCH($D3364,'My Squad'!$C$2:$C$16,0)),"","Yes")</f>
        <v/>
      </c>
    </row>
    <row r="3365" spans="1:23" ht="15.75" thickBot="1" x14ac:dyDescent="0.3">
      <c r="A3365" s="577">
        <v>622</v>
      </c>
      <c r="B3365" s="73">
        <v>16</v>
      </c>
      <c r="C3365" s="5" t="s">
        <v>68</v>
      </c>
      <c r="D3365" s="5" t="s">
        <v>1350</v>
      </c>
      <c r="E3365" s="70" t="s">
        <v>13</v>
      </c>
      <c r="F3365" s="71">
        <v>5</v>
      </c>
      <c r="G3365" s="71">
        <v>5.8333333333333334E-2</v>
      </c>
      <c r="H3365" s="71">
        <v>5.6000000000000001E-2</v>
      </c>
      <c r="I3365" s="71">
        <v>3.2333333333333332E-2</v>
      </c>
      <c r="J3365" s="71">
        <v>0</v>
      </c>
      <c r="K3365" s="71">
        <v>0.54800000000000004</v>
      </c>
      <c r="L3365" s="71">
        <v>1.9333333333333334E-2</v>
      </c>
      <c r="M3365" s="72">
        <v>0.71399999999999997</v>
      </c>
      <c r="N3365" s="23">
        <v>-0.25719999999999998</v>
      </c>
      <c r="O3365" s="16">
        <v>28.646666666666668</v>
      </c>
      <c r="P3365" s="15">
        <v>90</v>
      </c>
      <c r="Q3365" s="15">
        <f>IFERROR(Table37[[#This Row],[Total]]/Table37[[#This Row],[Mins]]*Table37[[#This Row],[Adj mins]],0)</f>
        <v>2.2431929252967184</v>
      </c>
      <c r="R3365" s="15">
        <v>3.8</v>
      </c>
      <c r="S3365" s="16">
        <v>49</v>
      </c>
      <c r="T3365" s="17">
        <v>0</v>
      </c>
      <c r="U3365" s="16">
        <v>10</v>
      </c>
      <c r="V3365" s="71">
        <v>1.4</v>
      </c>
      <c r="W3365" s="401" t="str">
        <f>IF(ISNA(MATCH($D3365,'My Squad'!$C$2:$C$16,0)),"","Yes")</f>
        <v/>
      </c>
    </row>
    <row r="3366" spans="1:23" ht="15.75" thickBot="1" x14ac:dyDescent="0.3">
      <c r="A3366" s="577">
        <v>259</v>
      </c>
      <c r="B3366" s="73">
        <v>16</v>
      </c>
      <c r="C3366" s="5" t="s">
        <v>68</v>
      </c>
      <c r="D3366" s="5" t="s">
        <v>235</v>
      </c>
      <c r="E3366" s="70" t="s">
        <v>13</v>
      </c>
      <c r="F3366" s="71">
        <v>5.3</v>
      </c>
      <c r="G3366" s="71">
        <v>6.6666666666666666E-2</v>
      </c>
      <c r="H3366" s="71">
        <v>0.03</v>
      </c>
      <c r="I3366" s="71">
        <v>8.0000000000000002E-3</v>
      </c>
      <c r="J3366" s="71">
        <v>0</v>
      </c>
      <c r="K3366" s="71">
        <v>0.18233333333333335</v>
      </c>
      <c r="L3366" s="71">
        <v>1.4333333333333333E-2</v>
      </c>
      <c r="M3366" s="72">
        <v>0.30133333333333334</v>
      </c>
      <c r="N3366" s="23">
        <v>-0.32050314465408802</v>
      </c>
      <c r="O3366" s="16">
        <v>9.4766666666666666</v>
      </c>
      <c r="P3366" s="15">
        <v>90</v>
      </c>
      <c r="Q3366" s="15">
        <f>IFERROR(Table37[[#This Row],[Total]]/Table37[[#This Row],[Mins]]*Table37[[#This Row],[Adj mins]],0)</f>
        <v>2.8617657404150547</v>
      </c>
      <c r="R3366" s="15">
        <v>0.7</v>
      </c>
      <c r="S3366" s="16">
        <v>12</v>
      </c>
      <c r="T3366" s="17">
        <v>1E-3</v>
      </c>
      <c r="U3366" s="16">
        <v>4</v>
      </c>
      <c r="V3366" s="71">
        <v>0.8</v>
      </c>
      <c r="W3366" s="401" t="str">
        <f>IF(ISNA(MATCH($D3366,'My Squad'!$C$2:$C$16,0)),"","Yes")</f>
        <v/>
      </c>
    </row>
    <row r="3367" spans="1:23" ht="15.75" thickBot="1" x14ac:dyDescent="0.3">
      <c r="A3367" s="577">
        <v>249</v>
      </c>
      <c r="B3367" s="73">
        <v>16</v>
      </c>
      <c r="C3367" s="5" t="s">
        <v>68</v>
      </c>
      <c r="D3367" s="5" t="s">
        <v>279</v>
      </c>
      <c r="E3367" s="70" t="s">
        <v>13</v>
      </c>
      <c r="F3367" s="71">
        <v>4.9000000000000004</v>
      </c>
      <c r="G3367" s="71">
        <v>0.115</v>
      </c>
      <c r="H3367" s="71">
        <v>6.7000000000000004E-2</v>
      </c>
      <c r="I3367" s="71">
        <v>7.3333333333333334E-2</v>
      </c>
      <c r="J3367" s="71">
        <v>0</v>
      </c>
      <c r="K3367" s="71">
        <v>1.3333333333333335</v>
      </c>
      <c r="L3367" s="71">
        <v>2.5000000000000001E-2</v>
      </c>
      <c r="M3367" s="72">
        <v>1.6136666666666666</v>
      </c>
      <c r="N3367" s="23">
        <v>-7.8843537414965997E-2</v>
      </c>
      <c r="O3367" s="16">
        <v>73.019666666666666</v>
      </c>
      <c r="P3367" s="15">
        <v>90</v>
      </c>
      <c r="Q3367" s="15">
        <f>IFERROR(Table37[[#This Row],[Total]]/Table37[[#This Row],[Mins]]*Table37[[#This Row],[Adj mins]],0)</f>
        <v>1.9889162280481514</v>
      </c>
      <c r="R3367" s="15">
        <v>6.1</v>
      </c>
      <c r="S3367" s="16">
        <v>78</v>
      </c>
      <c r="T3367" s="17">
        <v>0</v>
      </c>
      <c r="U3367" s="16">
        <v>11</v>
      </c>
      <c r="V3367" s="71">
        <v>1.6</v>
      </c>
      <c r="W3367" s="401" t="str">
        <f>IF(ISNA(MATCH($D3367,'My Squad'!$C$2:$C$16,0)),"","Yes")</f>
        <v/>
      </c>
    </row>
    <row r="3368" spans="1:23" ht="15.75" thickBot="1" x14ac:dyDescent="0.3">
      <c r="A3368" s="577">
        <v>243</v>
      </c>
      <c r="B3368" s="73">
        <v>16</v>
      </c>
      <c r="C3368" s="5" t="s">
        <v>68</v>
      </c>
      <c r="D3368" s="5" t="s">
        <v>140</v>
      </c>
      <c r="E3368" s="70" t="s">
        <v>13</v>
      </c>
      <c r="F3368" s="71">
        <v>4.8</v>
      </c>
      <c r="G3368" s="71">
        <v>0.1</v>
      </c>
      <c r="H3368" s="71">
        <v>9.4E-2</v>
      </c>
      <c r="I3368" s="71">
        <v>2.6333333333333334E-2</v>
      </c>
      <c r="J3368" s="71">
        <v>0</v>
      </c>
      <c r="K3368" s="71">
        <v>0.53</v>
      </c>
      <c r="L3368" s="71">
        <v>2.8333333333333332E-2</v>
      </c>
      <c r="M3368" s="72">
        <v>0.77866666666666662</v>
      </c>
      <c r="N3368" s="23">
        <v>-0.25444444444444447</v>
      </c>
      <c r="O3368" s="16">
        <v>27.23</v>
      </c>
      <c r="P3368" s="15">
        <v>90</v>
      </c>
      <c r="Q3368" s="15">
        <f>IFERROR(Table37[[#This Row],[Total]]/Table37[[#This Row],[Mins]]*Table37[[#This Row],[Adj mins]],0)</f>
        <v>2.5736320235034884</v>
      </c>
      <c r="R3368" s="15">
        <v>1.2</v>
      </c>
      <c r="S3368" s="16">
        <v>18</v>
      </c>
      <c r="T3368" s="17">
        <v>0</v>
      </c>
      <c r="U3368" s="16">
        <v>4</v>
      </c>
      <c r="V3368" s="71">
        <v>0.7</v>
      </c>
      <c r="W3368" s="401" t="str">
        <f>IF(ISNA(MATCH($D3368,'My Squad'!$C$2:$C$16,0)),"","Yes")</f>
        <v/>
      </c>
    </row>
    <row r="3369" spans="1:23" ht="15.75" thickBot="1" x14ac:dyDescent="0.3">
      <c r="A3369" s="577">
        <v>19</v>
      </c>
      <c r="B3369" s="73">
        <v>16</v>
      </c>
      <c r="C3369" s="5" t="s">
        <v>68</v>
      </c>
      <c r="D3369" s="5" t="s">
        <v>293</v>
      </c>
      <c r="E3369" s="70" t="s">
        <v>13</v>
      </c>
      <c r="F3369" s="71">
        <v>5.7</v>
      </c>
      <c r="G3369" s="71">
        <v>0.63</v>
      </c>
      <c r="H3369" s="71">
        <v>0.17100000000000001</v>
      </c>
      <c r="I3369" s="71">
        <v>6.6000000000000003E-2</v>
      </c>
      <c r="J3369" s="71">
        <v>0</v>
      </c>
      <c r="K3369" s="71">
        <v>1.341</v>
      </c>
      <c r="L3369" s="71">
        <v>0.16600000000000001</v>
      </c>
      <c r="M3369" s="72">
        <v>2.3740000000000001</v>
      </c>
      <c r="N3369" s="23">
        <v>6.5614035087719319E-2</v>
      </c>
      <c r="O3369" s="16">
        <v>62.597333333333331</v>
      </c>
      <c r="P3369" s="15">
        <v>90</v>
      </c>
      <c r="Q3369" s="15">
        <f>IFERROR(Table37[[#This Row],[Total]]/Table37[[#This Row],[Mins]]*Table37[[#This Row],[Adj mins]],0)</f>
        <v>3.4132444406577491</v>
      </c>
      <c r="R3369" s="15">
        <v>7</v>
      </c>
      <c r="S3369" s="16">
        <v>70</v>
      </c>
      <c r="T3369" s="17">
        <v>0.26200000000000001</v>
      </c>
      <c r="U3369" s="16">
        <v>41</v>
      </c>
      <c r="V3369" s="71">
        <v>4.5999999999999996</v>
      </c>
      <c r="W3369" s="401" t="str">
        <f>IF(ISNA(MATCH($D3369,'My Squad'!$C$2:$C$16,0)),"","Yes")</f>
        <v/>
      </c>
    </row>
    <row r="3370" spans="1:23" ht="15.75" thickBot="1" x14ac:dyDescent="0.3">
      <c r="A3370" s="577">
        <v>10</v>
      </c>
      <c r="B3370" s="73">
        <v>16</v>
      </c>
      <c r="C3370" s="5" t="s">
        <v>68</v>
      </c>
      <c r="D3370" s="5" t="s">
        <v>284</v>
      </c>
      <c r="E3370" s="70" t="s">
        <v>13</v>
      </c>
      <c r="F3370" s="71">
        <v>5</v>
      </c>
      <c r="G3370" s="71">
        <v>0.18666666666666668</v>
      </c>
      <c r="H3370" s="71">
        <v>0.105</v>
      </c>
      <c r="I3370" s="71">
        <v>1.5666666666666666E-2</v>
      </c>
      <c r="J3370" s="71">
        <v>0</v>
      </c>
      <c r="K3370" s="71">
        <v>0.33033333333333331</v>
      </c>
      <c r="L3370" s="71">
        <v>5.7666666666666665E-2</v>
      </c>
      <c r="M3370" s="72">
        <v>0.69533333333333336</v>
      </c>
      <c r="N3370" s="23">
        <v>-0.26093333333333335</v>
      </c>
      <c r="O3370" s="16">
        <v>17.195</v>
      </c>
      <c r="P3370" s="15">
        <v>90</v>
      </c>
      <c r="Q3370" s="15">
        <f>IFERROR(Table37[[#This Row],[Total]]/Table37[[#This Row],[Mins]]*Table37[[#This Row],[Adj mins]],0)</f>
        <v>3.6394300668799073</v>
      </c>
      <c r="R3370" s="15">
        <v>1.4</v>
      </c>
      <c r="S3370" s="16">
        <v>21</v>
      </c>
      <c r="T3370" s="17">
        <v>1E-3</v>
      </c>
      <c r="U3370" s="16">
        <v>15</v>
      </c>
      <c r="V3370" s="71">
        <v>2.1</v>
      </c>
      <c r="W3370" s="401" t="str">
        <f>IF(ISNA(MATCH($D3370,'My Squad'!$C$2:$C$16,0)),"","Yes")</f>
        <v/>
      </c>
    </row>
    <row r="3371" spans="1:23" ht="15.75" thickBot="1" x14ac:dyDescent="0.3">
      <c r="A3371" s="577">
        <v>604</v>
      </c>
      <c r="B3371" s="73">
        <v>16</v>
      </c>
      <c r="C3371" s="5" t="s">
        <v>68</v>
      </c>
      <c r="D3371" s="5" t="s">
        <v>1521</v>
      </c>
      <c r="E3371" s="70" t="s">
        <v>13</v>
      </c>
      <c r="F3371" s="71">
        <v>4.5</v>
      </c>
      <c r="G3371" s="71">
        <v>3.3333333333333335E-3</v>
      </c>
      <c r="H3371" s="71">
        <v>0</v>
      </c>
      <c r="I3371" s="71">
        <v>3.3333333333333332E-4</v>
      </c>
      <c r="J3371" s="71">
        <v>0</v>
      </c>
      <c r="K3371" s="71">
        <v>5.3333333333333332E-3</v>
      </c>
      <c r="L3371" s="71">
        <v>0</v>
      </c>
      <c r="M3371" s="72">
        <v>8.9999999999999993E-3</v>
      </c>
      <c r="N3371" s="23">
        <v>-0.44244444444444447</v>
      </c>
      <c r="O3371" s="16">
        <v>0.27</v>
      </c>
      <c r="P3371" s="15">
        <v>90</v>
      </c>
      <c r="Q3371" s="15">
        <f>IFERROR(Table37[[#This Row],[Total]]/Table37[[#This Row],[Mins]]*Table37[[#This Row],[Adj mins]],0)</f>
        <v>2.9999999999999991</v>
      </c>
      <c r="R3371" s="15">
        <v>0</v>
      </c>
      <c r="S3371" s="16">
        <v>0</v>
      </c>
      <c r="T3371" s="17">
        <v>1E-3</v>
      </c>
      <c r="U3371" s="16">
        <v>0</v>
      </c>
      <c r="V3371" s="71">
        <v>0</v>
      </c>
      <c r="W3371" s="401" t="str">
        <f>IF(ISNA(MATCH($D3371,'My Squad'!$C$2:$C$16,0)),"","Yes")</f>
        <v/>
      </c>
    </row>
    <row r="3372" spans="1:23" ht="15.75" thickBot="1" x14ac:dyDescent="0.3">
      <c r="A3372" s="577">
        <v>605</v>
      </c>
      <c r="B3372" s="73">
        <v>16</v>
      </c>
      <c r="C3372" s="5" t="s">
        <v>68</v>
      </c>
      <c r="D3372" s="5" t="s">
        <v>1522</v>
      </c>
      <c r="E3372" s="70" t="s">
        <v>13</v>
      </c>
      <c r="F3372" s="71">
        <v>4.5</v>
      </c>
      <c r="G3372" s="71">
        <v>0</v>
      </c>
      <c r="H3372" s="71">
        <v>0</v>
      </c>
      <c r="I3372" s="71">
        <v>0</v>
      </c>
      <c r="J3372" s="71">
        <v>0</v>
      </c>
      <c r="K3372" s="71">
        <v>0</v>
      </c>
      <c r="L3372" s="71">
        <v>0</v>
      </c>
      <c r="M3372" s="72">
        <v>0</v>
      </c>
      <c r="N3372" s="23">
        <v>-0.44444444444444442</v>
      </c>
      <c r="O3372" s="16">
        <v>0</v>
      </c>
      <c r="P3372" s="15">
        <v>90</v>
      </c>
      <c r="Q3372" s="15">
        <f>IFERROR(Table37[[#This Row],[Total]]/Table37[[#This Row],[Mins]]*Table37[[#This Row],[Adj mins]],0)</f>
        <v>0</v>
      </c>
      <c r="R3372" s="15">
        <v>0</v>
      </c>
      <c r="S3372" s="16" t="s">
        <v>374</v>
      </c>
      <c r="T3372" s="17">
        <v>0</v>
      </c>
      <c r="U3372" s="16">
        <v>0</v>
      </c>
      <c r="V3372" s="71">
        <v>0</v>
      </c>
      <c r="W3372" s="401" t="str">
        <f>IF(ISNA(MATCH($D3372,'My Squad'!$C$2:$C$16,0)),"","Yes")</f>
        <v/>
      </c>
    </row>
    <row r="3373" spans="1:23" ht="15.75" thickBot="1" x14ac:dyDescent="0.3">
      <c r="A3373" s="577">
        <v>258</v>
      </c>
      <c r="B3373" s="73">
        <v>16</v>
      </c>
      <c r="C3373" s="5" t="s">
        <v>68</v>
      </c>
      <c r="D3373" s="5" t="s">
        <v>257</v>
      </c>
      <c r="E3373" s="70" t="s">
        <v>15</v>
      </c>
      <c r="F3373" s="71">
        <v>5</v>
      </c>
      <c r="G3373" s="71">
        <v>8.0000000000000002E-3</v>
      </c>
      <c r="H3373" s="71">
        <v>1E-3</v>
      </c>
      <c r="I3373" s="71">
        <v>0</v>
      </c>
      <c r="J3373" s="71">
        <v>0</v>
      </c>
      <c r="K3373" s="71">
        <v>1.4333333333333332E-2</v>
      </c>
      <c r="L3373" s="71">
        <v>1.6666666666666668E-3</v>
      </c>
      <c r="M3373" s="72">
        <v>2.5000000000000001E-2</v>
      </c>
      <c r="N3373" s="23">
        <v>-0.39500000000000002</v>
      </c>
      <c r="O3373" s="16">
        <v>0.80133333333333334</v>
      </c>
      <c r="P3373" s="15">
        <v>90</v>
      </c>
      <c r="Q3373" s="15">
        <f>IFERROR(Table37[[#This Row],[Total]]/Table37[[#This Row],[Mins]]*Table37[[#This Row],[Adj mins]],0)</f>
        <v>2.8078202995008321</v>
      </c>
      <c r="R3373" s="15">
        <v>0</v>
      </c>
      <c r="S3373" s="16" t="s">
        <v>374</v>
      </c>
      <c r="T3373" s="17">
        <v>3.0000000000000001E-3</v>
      </c>
      <c r="U3373" s="16">
        <v>0</v>
      </c>
      <c r="V3373" s="71">
        <v>0</v>
      </c>
      <c r="W3373" s="401" t="str">
        <f>IF(ISNA(MATCH($D3373,'My Squad'!$C$2:$C$16,0)),"","Yes")</f>
        <v/>
      </c>
    </row>
    <row r="3374" spans="1:23" ht="15.75" thickBot="1" x14ac:dyDescent="0.3">
      <c r="A3374" s="577">
        <v>252</v>
      </c>
      <c r="B3374" s="73">
        <v>16</v>
      </c>
      <c r="C3374" s="5" t="s">
        <v>68</v>
      </c>
      <c r="D3374" s="5" t="s">
        <v>69</v>
      </c>
      <c r="E3374" s="70" t="s">
        <v>15</v>
      </c>
      <c r="F3374" s="71">
        <v>5.7</v>
      </c>
      <c r="G3374" s="71">
        <v>0.54266666666666663</v>
      </c>
      <c r="H3374" s="71">
        <v>0.22900000000000001</v>
      </c>
      <c r="I3374" s="71">
        <v>0</v>
      </c>
      <c r="J3374" s="71">
        <v>0</v>
      </c>
      <c r="K3374" s="71">
        <v>1.2343333333333333</v>
      </c>
      <c r="L3374" s="71">
        <v>0.16933333333333334</v>
      </c>
      <c r="M3374" s="72">
        <v>2.1753333333333331</v>
      </c>
      <c r="N3374" s="23">
        <v>3.0760233918128616E-2</v>
      </c>
      <c r="O3374" s="16">
        <v>62.725666666666669</v>
      </c>
      <c r="P3374" s="15">
        <v>90</v>
      </c>
      <c r="Q3374" s="15">
        <f>IFERROR(Table37[[#This Row],[Total]]/Table37[[#This Row],[Mins]]*Table37[[#This Row],[Adj mins]],0)</f>
        <v>3.1212103498302124</v>
      </c>
      <c r="R3374" s="15">
        <v>5.8</v>
      </c>
      <c r="S3374" s="16">
        <v>58</v>
      </c>
      <c r="T3374" s="17">
        <v>0.10199999999999999</v>
      </c>
      <c r="U3374" s="16">
        <v>41</v>
      </c>
      <c r="V3374" s="71">
        <v>4.5999999999999996</v>
      </c>
      <c r="W3374" s="401" t="str">
        <f>IF(ISNA(MATCH($D3374,'My Squad'!$C$2:$C$16,0)),"","Yes")</f>
        <v/>
      </c>
    </row>
    <row r="3375" spans="1:23" ht="15.75" thickBot="1" x14ac:dyDescent="0.3">
      <c r="A3375" s="577">
        <v>251</v>
      </c>
      <c r="B3375" s="73">
        <v>16</v>
      </c>
      <c r="C3375" s="5" t="s">
        <v>68</v>
      </c>
      <c r="D3375" s="5" t="s">
        <v>270</v>
      </c>
      <c r="E3375" s="70" t="s">
        <v>15</v>
      </c>
      <c r="F3375" s="71">
        <v>5.7</v>
      </c>
      <c r="G3375" s="71">
        <v>0.27466666666666667</v>
      </c>
      <c r="H3375" s="71">
        <v>5.0999999999999997E-2</v>
      </c>
      <c r="I3375" s="71">
        <v>0</v>
      </c>
      <c r="J3375" s="71">
        <v>0</v>
      </c>
      <c r="K3375" s="71">
        <v>0.56133333333333335</v>
      </c>
      <c r="L3375" s="71">
        <v>8.9333333333333334E-2</v>
      </c>
      <c r="M3375" s="72">
        <v>0.97633333333333339</v>
      </c>
      <c r="N3375" s="23">
        <v>-0.1795906432748538</v>
      </c>
      <c r="O3375" s="16">
        <v>25.976666666666667</v>
      </c>
      <c r="P3375" s="15">
        <v>90</v>
      </c>
      <c r="Q3375" s="15">
        <f>IFERROR(Table37[[#This Row],[Total]]/Table37[[#This Row],[Mins]]*Table37[[#This Row],[Adj mins]],0)</f>
        <v>3.3826510971384578</v>
      </c>
      <c r="R3375" s="15">
        <v>3.2</v>
      </c>
      <c r="S3375" s="16">
        <v>37</v>
      </c>
      <c r="T3375" s="17">
        <v>2.3E-2</v>
      </c>
      <c r="U3375" s="16">
        <v>19</v>
      </c>
      <c r="V3375" s="71">
        <v>2.4</v>
      </c>
      <c r="W3375" s="401" t="str">
        <f>IF(ISNA(MATCH($D3375,'My Squad'!$C$2:$C$16,0)),"","Yes")</f>
        <v/>
      </c>
    </row>
    <row r="3376" spans="1:23" ht="15.75" thickBot="1" x14ac:dyDescent="0.3">
      <c r="A3376" s="577">
        <v>283</v>
      </c>
      <c r="B3376" s="73">
        <v>16</v>
      </c>
      <c r="C3376" s="5" t="s">
        <v>600</v>
      </c>
      <c r="D3376" s="5" t="s">
        <v>616</v>
      </c>
      <c r="E3376" s="70" t="s">
        <v>16</v>
      </c>
      <c r="F3376" s="71">
        <v>4.4000000000000004</v>
      </c>
      <c r="G3376" s="71">
        <v>0</v>
      </c>
      <c r="H3376" s="71">
        <v>0</v>
      </c>
      <c r="I3376" s="71">
        <v>6.3333333333333332E-3</v>
      </c>
      <c r="J3376" s="71">
        <v>4.3666666666666666E-2</v>
      </c>
      <c r="K3376" s="71">
        <v>9.6666666666666665E-2</v>
      </c>
      <c r="L3376" s="71">
        <v>8.9999999999999993E-3</v>
      </c>
      <c r="M3376" s="72">
        <v>0.15566666666666668</v>
      </c>
      <c r="N3376" s="23">
        <v>-0.41916666666666663</v>
      </c>
      <c r="O3376" s="16">
        <v>4.184333333333333</v>
      </c>
      <c r="P3376" s="15">
        <v>90</v>
      </c>
      <c r="Q3376" s="15">
        <f>IFERROR(Table37[[#This Row],[Total]]/Table37[[#This Row],[Mins]]*Table37[[#This Row],[Adj mins]],0)</f>
        <v>3.3482036166653395</v>
      </c>
      <c r="R3376" s="15">
        <v>1</v>
      </c>
      <c r="S3376" s="16">
        <v>90</v>
      </c>
      <c r="T3376" s="17">
        <v>2E-3</v>
      </c>
      <c r="U3376" s="16">
        <v>2</v>
      </c>
      <c r="V3376" s="71">
        <v>2</v>
      </c>
      <c r="W3376" s="401" t="str">
        <f>IF(ISNA(MATCH($D3376,'My Squad'!$C$2:$C$16,0)),"","Yes")</f>
        <v/>
      </c>
    </row>
    <row r="3377" spans="1:23" ht="15.75" thickBot="1" x14ac:dyDescent="0.3">
      <c r="A3377" s="577">
        <v>568</v>
      </c>
      <c r="B3377" s="73">
        <v>16</v>
      </c>
      <c r="C3377" s="5" t="s">
        <v>600</v>
      </c>
      <c r="D3377" s="5" t="s">
        <v>1062</v>
      </c>
      <c r="E3377" s="70" t="s">
        <v>16</v>
      </c>
      <c r="F3377" s="71">
        <v>4.4000000000000004</v>
      </c>
      <c r="G3377" s="71">
        <v>0</v>
      </c>
      <c r="H3377" s="71">
        <v>2.5999999999999999E-2</v>
      </c>
      <c r="I3377" s="71">
        <v>0.18800000000000006</v>
      </c>
      <c r="J3377" s="71">
        <v>0.97466666666666668</v>
      </c>
      <c r="K3377" s="71">
        <v>1.9609999999999999</v>
      </c>
      <c r="L3377" s="71">
        <v>0.24966666666666668</v>
      </c>
      <c r="M3377" s="72">
        <v>3.3993333333333333</v>
      </c>
      <c r="N3377" s="23">
        <v>0.318030303030303</v>
      </c>
      <c r="O3377" s="16">
        <v>85.59</v>
      </c>
      <c r="P3377" s="15">
        <v>90</v>
      </c>
      <c r="Q3377" s="15">
        <f>IFERROR(Table37[[#This Row],[Total]]/Table37[[#This Row],[Mins]]*Table37[[#This Row],[Adj mins]],0)</f>
        <v>3.5744830003505079</v>
      </c>
      <c r="R3377" s="15">
        <v>8</v>
      </c>
      <c r="S3377" s="16">
        <v>90</v>
      </c>
      <c r="T3377" s="17">
        <v>1.2E-2</v>
      </c>
      <c r="U3377" s="16">
        <v>24</v>
      </c>
      <c r="V3377" s="71">
        <v>3</v>
      </c>
      <c r="W3377" s="401" t="str">
        <f>IF(ISNA(MATCH($D3377,'My Squad'!$C$2:$C$16,0)),"","Yes")</f>
        <v/>
      </c>
    </row>
    <row r="3378" spans="1:23" ht="15.75" thickBot="1" x14ac:dyDescent="0.3">
      <c r="A3378" s="577">
        <v>280</v>
      </c>
      <c r="B3378" s="73">
        <v>16</v>
      </c>
      <c r="C3378" s="5" t="s">
        <v>600</v>
      </c>
      <c r="D3378" s="5" t="s">
        <v>617</v>
      </c>
      <c r="E3378" s="70" t="s">
        <v>16</v>
      </c>
      <c r="F3378" s="71">
        <v>4</v>
      </c>
      <c r="G3378" s="71">
        <v>0</v>
      </c>
      <c r="H3378" s="71">
        <v>0</v>
      </c>
      <c r="I3378" s="71">
        <v>3.0000000000000001E-3</v>
      </c>
      <c r="J3378" s="71">
        <v>1.3333333333333333E-3</v>
      </c>
      <c r="K3378" s="71">
        <v>4.6666666666666671E-3</v>
      </c>
      <c r="L3378" s="71">
        <v>1E-3</v>
      </c>
      <c r="M3378" s="72">
        <v>0.01</v>
      </c>
      <c r="N3378" s="23">
        <v>-0.4975</v>
      </c>
      <c r="O3378" s="16">
        <v>0.21</v>
      </c>
      <c r="P3378" s="15">
        <v>90</v>
      </c>
      <c r="Q3378" s="15">
        <f>IFERROR(Table37[[#This Row],[Total]]/Table37[[#This Row],[Mins]]*Table37[[#This Row],[Adj mins]],0)</f>
        <v>4.2857142857142865</v>
      </c>
      <c r="R3378" s="15">
        <v>0</v>
      </c>
      <c r="S3378" s="16">
        <v>0</v>
      </c>
      <c r="T3378" s="17">
        <v>6.9999999999999993E-3</v>
      </c>
      <c r="U3378" s="16">
        <v>0</v>
      </c>
      <c r="V3378" s="71">
        <v>0</v>
      </c>
      <c r="W3378" s="401" t="str">
        <f>IF(ISNA(MATCH($D3378,'My Squad'!$C$2:$C$16,0)),"","Yes")</f>
        <v/>
      </c>
    </row>
    <row r="3379" spans="1:23" ht="15.75" thickBot="1" x14ac:dyDescent="0.3">
      <c r="A3379" s="577">
        <v>267</v>
      </c>
      <c r="B3379" s="73">
        <v>16</v>
      </c>
      <c r="C3379" s="5" t="s">
        <v>600</v>
      </c>
      <c r="D3379" s="5" t="s">
        <v>618</v>
      </c>
      <c r="E3379" s="70" t="s">
        <v>14</v>
      </c>
      <c r="F3379" s="71">
        <v>4.5</v>
      </c>
      <c r="G3379" s="71">
        <v>0.42799999999999999</v>
      </c>
      <c r="H3379" s="71">
        <v>0.71399999999999997</v>
      </c>
      <c r="I3379" s="71">
        <v>0.17833333333333334</v>
      </c>
      <c r="J3379" s="71">
        <v>0</v>
      </c>
      <c r="K3379" s="71">
        <v>1.6756666666666666</v>
      </c>
      <c r="L3379" s="71">
        <v>0.40233333333333332</v>
      </c>
      <c r="M3379" s="72">
        <v>3.3983333333333334</v>
      </c>
      <c r="N3379" s="23">
        <v>0.31074074074074076</v>
      </c>
      <c r="O3379" s="16">
        <v>80.763333333333335</v>
      </c>
      <c r="P3379" s="15">
        <v>90</v>
      </c>
      <c r="Q3379" s="15">
        <f>IFERROR(Table37[[#This Row],[Total]]/Table37[[#This Row],[Mins]]*Table37[[#This Row],[Adj mins]],0)</f>
        <v>3.7869907961533702</v>
      </c>
      <c r="R3379" s="15">
        <v>9</v>
      </c>
      <c r="S3379" s="16">
        <v>90</v>
      </c>
      <c r="T3379" s="17">
        <v>2.2000000000000002E-2</v>
      </c>
      <c r="U3379" s="16">
        <v>21</v>
      </c>
      <c r="V3379" s="71">
        <v>2.2999999999999998</v>
      </c>
      <c r="W3379" s="401" t="str">
        <f>IF(ISNA(MATCH($D3379,'My Squad'!$C$2:$C$16,0)),"","Yes")</f>
        <v/>
      </c>
    </row>
    <row r="3380" spans="1:23" ht="15.75" thickBot="1" x14ac:dyDescent="0.3">
      <c r="A3380" s="577">
        <v>263</v>
      </c>
      <c r="B3380" s="73">
        <v>16</v>
      </c>
      <c r="C3380" s="5" t="s">
        <v>600</v>
      </c>
      <c r="D3380" s="5" t="s">
        <v>619</v>
      </c>
      <c r="E3380" s="70" t="s">
        <v>14</v>
      </c>
      <c r="F3380" s="71">
        <v>3.9</v>
      </c>
      <c r="G3380" s="71">
        <v>3.4000000000000002E-2</v>
      </c>
      <c r="H3380" s="71">
        <v>1.4E-2</v>
      </c>
      <c r="I3380" s="71">
        <v>1.6333333333333332E-2</v>
      </c>
      <c r="J3380" s="71">
        <v>0</v>
      </c>
      <c r="K3380" s="71">
        <v>0.17366666666666669</v>
      </c>
      <c r="L3380" s="71">
        <v>1.7000000000000001E-2</v>
      </c>
      <c r="M3380" s="72">
        <v>0.255</v>
      </c>
      <c r="N3380" s="23">
        <v>-0.44743589743589746</v>
      </c>
      <c r="O3380" s="16">
        <v>8.6440000000000001</v>
      </c>
      <c r="P3380" s="15">
        <v>90</v>
      </c>
      <c r="Q3380" s="15">
        <f>IFERROR(Table37[[#This Row],[Total]]/Table37[[#This Row],[Mins]]*Table37[[#This Row],[Adj mins]],0)</f>
        <v>2.6550208236927348</v>
      </c>
      <c r="R3380" s="15">
        <v>2</v>
      </c>
      <c r="S3380" s="16">
        <v>90</v>
      </c>
      <c r="T3380" s="17">
        <v>1.3000000000000001E-2</v>
      </c>
      <c r="U3380" s="16">
        <v>1</v>
      </c>
      <c r="V3380" s="71">
        <v>0.5</v>
      </c>
      <c r="W3380" s="401" t="str">
        <f>IF(ISNA(MATCH($D3380,'My Squad'!$C$2:$C$16,0)),"","Yes")</f>
        <v/>
      </c>
    </row>
    <row r="3381" spans="1:23" ht="15.75" thickBot="1" x14ac:dyDescent="0.3">
      <c r="A3381" s="577">
        <v>266</v>
      </c>
      <c r="B3381" s="73">
        <v>16</v>
      </c>
      <c r="C3381" s="5" t="s">
        <v>600</v>
      </c>
      <c r="D3381" s="5" t="s">
        <v>620</v>
      </c>
      <c r="E3381" s="70" t="s">
        <v>14</v>
      </c>
      <c r="F3381" s="71">
        <v>4</v>
      </c>
      <c r="G3381" s="71">
        <v>2E-3</v>
      </c>
      <c r="H3381" s="71">
        <v>7.0000000000000001E-3</v>
      </c>
      <c r="I3381" s="71">
        <v>5.333333333333334E-3</v>
      </c>
      <c r="J3381" s="71">
        <v>0</v>
      </c>
      <c r="K3381" s="71">
        <v>3.7666666666666668E-2</v>
      </c>
      <c r="L3381" s="71">
        <v>3.6666666666666666E-3</v>
      </c>
      <c r="M3381" s="72">
        <v>5.566666666666667E-2</v>
      </c>
      <c r="N3381" s="23">
        <v>-0.48608333333333331</v>
      </c>
      <c r="O3381" s="16">
        <v>1.8</v>
      </c>
      <c r="P3381" s="15">
        <v>90</v>
      </c>
      <c r="Q3381" s="15">
        <f>IFERROR(Table37[[#This Row],[Total]]/Table37[[#This Row],[Mins]]*Table37[[#This Row],[Adj mins]],0)</f>
        <v>2.7833333333333332</v>
      </c>
      <c r="R3381" s="15">
        <v>1.1000000000000001</v>
      </c>
      <c r="S3381" s="16">
        <v>48</v>
      </c>
      <c r="T3381" s="17">
        <v>0</v>
      </c>
      <c r="U3381" s="16">
        <v>-4</v>
      </c>
      <c r="V3381" s="71">
        <v>-2</v>
      </c>
      <c r="W3381" s="401" t="str">
        <f>IF(ISNA(MATCH($D3381,'My Squad'!$C$2:$C$16,0)),"","Yes")</f>
        <v/>
      </c>
    </row>
    <row r="3382" spans="1:23" ht="15.75" thickBot="1" x14ac:dyDescent="0.3">
      <c r="A3382" s="577">
        <v>270</v>
      </c>
      <c r="B3382" s="73">
        <v>16</v>
      </c>
      <c r="C3382" s="5" t="s">
        <v>600</v>
      </c>
      <c r="D3382" s="5" t="s">
        <v>621</v>
      </c>
      <c r="E3382" s="70" t="s">
        <v>14</v>
      </c>
      <c r="F3382" s="71">
        <v>4.0999999999999996</v>
      </c>
      <c r="G3382" s="71">
        <v>0.40200000000000002</v>
      </c>
      <c r="H3382" s="71">
        <v>1.2999999999999999E-2</v>
      </c>
      <c r="I3382" s="71">
        <v>0.19000000000000006</v>
      </c>
      <c r="J3382" s="71">
        <v>0</v>
      </c>
      <c r="K3382" s="71">
        <v>1.738</v>
      </c>
      <c r="L3382" s="71">
        <v>0.18166666666666667</v>
      </c>
      <c r="M3382" s="72">
        <v>2.5246666666666666</v>
      </c>
      <c r="N3382" s="23">
        <v>0.12796747967479674</v>
      </c>
      <c r="O3382" s="16">
        <v>85.223333333333329</v>
      </c>
      <c r="P3382" s="15">
        <v>90</v>
      </c>
      <c r="Q3382" s="15">
        <f>IFERROR(Table37[[#This Row],[Total]]/Table37[[#This Row],[Mins]]*Table37[[#This Row],[Adj mins]],0)</f>
        <v>2.6661712363593697</v>
      </c>
      <c r="R3382" s="15">
        <v>7</v>
      </c>
      <c r="S3382" s="16">
        <v>90</v>
      </c>
      <c r="T3382" s="17">
        <v>4.8000000000000001E-2</v>
      </c>
      <c r="U3382" s="16">
        <v>11</v>
      </c>
      <c r="V3382" s="71">
        <v>1.6</v>
      </c>
      <c r="W3382" s="401" t="str">
        <f>IF(ISNA(MATCH($D3382,'My Squad'!$C$2:$C$16,0)),"","Yes")</f>
        <v/>
      </c>
    </row>
    <row r="3383" spans="1:23" ht="15.75" thickBot="1" x14ac:dyDescent="0.3">
      <c r="A3383" s="577">
        <v>282</v>
      </c>
      <c r="B3383" s="73">
        <v>16</v>
      </c>
      <c r="C3383" s="5" t="s">
        <v>600</v>
      </c>
      <c r="D3383" s="5" t="s">
        <v>622</v>
      </c>
      <c r="E3383" s="70" t="s">
        <v>14</v>
      </c>
      <c r="F3383" s="71">
        <v>4</v>
      </c>
      <c r="G3383" s="71">
        <v>0.23599999999999999</v>
      </c>
      <c r="H3383" s="71">
        <v>0.109</v>
      </c>
      <c r="I3383" s="71">
        <v>0.189</v>
      </c>
      <c r="J3383" s="71">
        <v>0</v>
      </c>
      <c r="K3383" s="71">
        <v>1.6263333333333332</v>
      </c>
      <c r="L3383" s="71">
        <v>0.13400000000000001</v>
      </c>
      <c r="M3383" s="72">
        <v>2.2943333333333333</v>
      </c>
      <c r="N3383" s="23">
        <v>7.3583333333333334E-2</v>
      </c>
      <c r="O3383" s="16">
        <v>80.582333333333338</v>
      </c>
      <c r="P3383" s="15">
        <v>90</v>
      </c>
      <c r="Q3383" s="15">
        <f>IFERROR(Table37[[#This Row],[Total]]/Table37[[#This Row],[Mins]]*Table37[[#This Row],[Adj mins]],0)</f>
        <v>2.5624723367818421</v>
      </c>
      <c r="R3383" s="15">
        <v>5.7</v>
      </c>
      <c r="S3383" s="16">
        <v>85</v>
      </c>
      <c r="T3383" s="17">
        <v>2.7000000000000003E-2</v>
      </c>
      <c r="U3383" s="16">
        <v>11</v>
      </c>
      <c r="V3383" s="71">
        <v>1.8</v>
      </c>
      <c r="W3383" s="401" t="str">
        <f>IF(ISNA(MATCH($D3383,'My Squad'!$C$2:$C$16,0)),"","Yes")</f>
        <v/>
      </c>
    </row>
    <row r="3384" spans="1:23" ht="15.75" thickBot="1" x14ac:dyDescent="0.3">
      <c r="A3384" s="577">
        <v>284</v>
      </c>
      <c r="B3384" s="73">
        <v>16</v>
      </c>
      <c r="C3384" s="5" t="s">
        <v>600</v>
      </c>
      <c r="D3384" s="5" t="s">
        <v>623</v>
      </c>
      <c r="E3384" s="70" t="s">
        <v>14</v>
      </c>
      <c r="F3384" s="71">
        <v>4</v>
      </c>
      <c r="G3384" s="71">
        <v>0.28399999999999997</v>
      </c>
      <c r="H3384" s="71">
        <v>0.217</v>
      </c>
      <c r="I3384" s="71">
        <v>0.18700000000000006</v>
      </c>
      <c r="J3384" s="71">
        <v>0</v>
      </c>
      <c r="K3384" s="71">
        <v>1.6666666666666665</v>
      </c>
      <c r="L3384" s="71">
        <v>0.16500000000000001</v>
      </c>
      <c r="M3384" s="72">
        <v>2.5196666666666667</v>
      </c>
      <c r="N3384" s="23">
        <v>0.12991666666666668</v>
      </c>
      <c r="O3384" s="16">
        <v>84.724333333333334</v>
      </c>
      <c r="P3384" s="15">
        <v>90</v>
      </c>
      <c r="Q3384" s="15">
        <f>IFERROR(Table37[[#This Row],[Total]]/Table37[[#This Row],[Mins]]*Table37[[#This Row],[Adj mins]],0)</f>
        <v>2.676562813516778</v>
      </c>
      <c r="R3384" s="15">
        <v>4.2</v>
      </c>
      <c r="S3384" s="16">
        <v>76</v>
      </c>
      <c r="T3384" s="17">
        <v>1.8000000000000002E-2</v>
      </c>
      <c r="U3384" s="16">
        <v>4</v>
      </c>
      <c r="V3384" s="71">
        <v>0.8</v>
      </c>
      <c r="W3384" s="401" t="str">
        <f>IF(ISNA(MATCH($D3384,'My Squad'!$C$2:$C$16,0)),"","Yes")</f>
        <v/>
      </c>
    </row>
    <row r="3385" spans="1:23" ht="15.75" thickBot="1" x14ac:dyDescent="0.3">
      <c r="A3385" s="577">
        <v>275</v>
      </c>
      <c r="B3385" s="73">
        <v>16</v>
      </c>
      <c r="C3385" s="5" t="s">
        <v>600</v>
      </c>
      <c r="D3385" s="5" t="s">
        <v>365</v>
      </c>
      <c r="E3385" s="70" t="s">
        <v>14</v>
      </c>
      <c r="F3385" s="71">
        <v>4</v>
      </c>
      <c r="G3385" s="71">
        <v>2.1999999999999999E-2</v>
      </c>
      <c r="H3385" s="71">
        <v>3.1E-2</v>
      </c>
      <c r="I3385" s="71">
        <v>7.3333333333333306E-3</v>
      </c>
      <c r="J3385" s="71">
        <v>0</v>
      </c>
      <c r="K3385" s="71">
        <v>0.26200000000000001</v>
      </c>
      <c r="L3385" s="71">
        <v>1.8333333333333333E-2</v>
      </c>
      <c r="M3385" s="72">
        <v>0.34066666666666667</v>
      </c>
      <c r="N3385" s="23">
        <v>-0.41483333333333333</v>
      </c>
      <c r="O3385" s="16">
        <v>12.282</v>
      </c>
      <c r="P3385" s="15">
        <v>90</v>
      </c>
      <c r="Q3385" s="15">
        <f>IFERROR(Table37[[#This Row],[Total]]/Table37[[#This Row],[Mins]]*Table37[[#This Row],[Adj mins]],0)</f>
        <v>2.4963361016121155</v>
      </c>
      <c r="R3385" s="15">
        <v>2.5</v>
      </c>
      <c r="S3385" s="16">
        <v>56</v>
      </c>
      <c r="T3385" s="17">
        <v>2.4E-2</v>
      </c>
      <c r="U3385" s="16">
        <v>4</v>
      </c>
      <c r="V3385" s="71">
        <v>1</v>
      </c>
      <c r="W3385" s="401" t="str">
        <f>IF(ISNA(MATCH($D3385,'My Squad'!$C$2:$C$16,0)),"","Yes")</f>
        <v/>
      </c>
    </row>
    <row r="3386" spans="1:23" ht="15.75" thickBot="1" x14ac:dyDescent="0.3">
      <c r="A3386" s="577">
        <v>583</v>
      </c>
      <c r="B3386" s="73">
        <v>16</v>
      </c>
      <c r="C3386" s="5" t="s">
        <v>600</v>
      </c>
      <c r="D3386" s="5" t="s">
        <v>1063</v>
      </c>
      <c r="E3386" s="70" t="s">
        <v>14</v>
      </c>
      <c r="F3386" s="71">
        <v>4</v>
      </c>
      <c r="G3386" s="71">
        <v>1.6E-2</v>
      </c>
      <c r="H3386" s="71">
        <v>1.9E-2</v>
      </c>
      <c r="I3386" s="71">
        <v>1.4999999999999999E-2</v>
      </c>
      <c r="J3386" s="71">
        <v>0</v>
      </c>
      <c r="K3386" s="71">
        <v>9.5333333333333325E-2</v>
      </c>
      <c r="L3386" s="71">
        <v>8.6666666666666663E-3</v>
      </c>
      <c r="M3386" s="72">
        <v>0.154</v>
      </c>
      <c r="N3386" s="23">
        <v>-0.46150000000000002</v>
      </c>
      <c r="O3386" s="16">
        <v>4.7699999999999996</v>
      </c>
      <c r="P3386" s="15">
        <v>90</v>
      </c>
      <c r="Q3386" s="15">
        <f>IFERROR(Table37[[#This Row],[Total]]/Table37[[#This Row],[Mins]]*Table37[[#This Row],[Adj mins]],0)</f>
        <v>2.9056603773584908</v>
      </c>
      <c r="R3386" s="15">
        <v>0</v>
      </c>
      <c r="S3386" s="16">
        <v>1</v>
      </c>
      <c r="T3386" s="17">
        <v>4.0000000000000001E-3</v>
      </c>
      <c r="U3386" s="16">
        <v>1</v>
      </c>
      <c r="V3386" s="71">
        <v>1</v>
      </c>
      <c r="W3386" s="401" t="str">
        <f>IF(ISNA(MATCH($D3386,'My Squad'!$C$2:$C$16,0)),"","Yes")</f>
        <v/>
      </c>
    </row>
    <row r="3387" spans="1:23" ht="15.75" thickBot="1" x14ac:dyDescent="0.3">
      <c r="A3387" s="577">
        <v>359</v>
      </c>
      <c r="B3387" s="73">
        <v>16</v>
      </c>
      <c r="C3387" s="5" t="s">
        <v>600</v>
      </c>
      <c r="D3387" s="5" t="s">
        <v>1066</v>
      </c>
      <c r="E3387" s="70" t="s">
        <v>13</v>
      </c>
      <c r="F3387" s="71">
        <v>4.9000000000000004</v>
      </c>
      <c r="G3387" s="71">
        <v>0.26333333333333331</v>
      </c>
      <c r="H3387" s="71">
        <v>0.13300000000000001</v>
      </c>
      <c r="I3387" s="71">
        <v>0.15033333333333335</v>
      </c>
      <c r="J3387" s="71">
        <v>0</v>
      </c>
      <c r="K3387" s="71">
        <v>1.3649999999999998</v>
      </c>
      <c r="L3387" s="71">
        <v>6.7666666666666667E-2</v>
      </c>
      <c r="M3387" s="72">
        <v>1.9793333333333334</v>
      </c>
      <c r="N3387" s="23">
        <v>-4.2176870748299204E-3</v>
      </c>
      <c r="O3387" s="16">
        <v>72.953999999999994</v>
      </c>
      <c r="P3387" s="15">
        <v>90</v>
      </c>
      <c r="Q3387" s="15">
        <f>IFERROR(Table37[[#This Row],[Total]]/Table37[[#This Row],[Mins]]*Table37[[#This Row],[Adj mins]],0)</f>
        <v>2.4418126490665353</v>
      </c>
      <c r="R3387" s="15">
        <v>5.0999999999999996</v>
      </c>
      <c r="S3387" s="16">
        <v>77</v>
      </c>
      <c r="T3387" s="17">
        <v>1E-3</v>
      </c>
      <c r="U3387" s="16">
        <v>12</v>
      </c>
      <c r="V3387" s="71">
        <v>2</v>
      </c>
      <c r="W3387" s="401" t="str">
        <f>IF(ISNA(MATCH($D3387,'My Squad'!$C$2:$C$16,0)),"","Yes")</f>
        <v/>
      </c>
    </row>
    <row r="3388" spans="1:23" ht="15.75" thickBot="1" x14ac:dyDescent="0.3">
      <c r="A3388" s="577">
        <v>265</v>
      </c>
      <c r="B3388" s="73">
        <v>16</v>
      </c>
      <c r="C3388" s="5" t="s">
        <v>600</v>
      </c>
      <c r="D3388" s="5" t="s">
        <v>624</v>
      </c>
      <c r="E3388" s="70" t="s">
        <v>13</v>
      </c>
      <c r="F3388" s="71">
        <v>5.2</v>
      </c>
      <c r="G3388" s="71">
        <v>8.1666666666666665E-2</v>
      </c>
      <c r="H3388" s="71">
        <v>5.1999999999999998E-2</v>
      </c>
      <c r="I3388" s="71">
        <v>2.2333333333333334E-2</v>
      </c>
      <c r="J3388" s="71">
        <v>0</v>
      </c>
      <c r="K3388" s="71">
        <v>0.19066666666666665</v>
      </c>
      <c r="L3388" s="71">
        <v>2.2666666666666668E-2</v>
      </c>
      <c r="M3388" s="72">
        <v>0.36933333333333335</v>
      </c>
      <c r="N3388" s="23">
        <v>-0.31358974358974356</v>
      </c>
      <c r="O3388" s="16">
        <v>9.620333333333333</v>
      </c>
      <c r="P3388" s="15">
        <v>90</v>
      </c>
      <c r="Q3388" s="15">
        <f>IFERROR(Table37[[#This Row],[Total]]/Table37[[#This Row],[Mins]]*Table37[[#This Row],[Adj mins]],0)</f>
        <v>3.4551817331346801</v>
      </c>
      <c r="R3388" s="15">
        <v>2.2000000000000002</v>
      </c>
      <c r="S3388" s="16">
        <v>25</v>
      </c>
      <c r="T3388" s="17">
        <v>1E-3</v>
      </c>
      <c r="U3388" s="16">
        <v>13</v>
      </c>
      <c r="V3388" s="71">
        <v>1.6</v>
      </c>
      <c r="W3388" s="401" t="str">
        <f>IF(ISNA(MATCH($D3388,'My Squad'!$C$2:$C$16,0)),"","Yes")</f>
        <v/>
      </c>
    </row>
    <row r="3389" spans="1:23" ht="15.75" thickBot="1" x14ac:dyDescent="0.3">
      <c r="A3389" s="577">
        <v>274</v>
      </c>
      <c r="B3389" s="73">
        <v>16</v>
      </c>
      <c r="C3389" s="5" t="s">
        <v>600</v>
      </c>
      <c r="D3389" s="5" t="s">
        <v>1523</v>
      </c>
      <c r="E3389" s="70" t="s">
        <v>13</v>
      </c>
      <c r="F3389" s="71">
        <v>5.3</v>
      </c>
      <c r="G3389" s="71">
        <v>0.35833333333333334</v>
      </c>
      <c r="H3389" s="71">
        <v>0.26100000000000001</v>
      </c>
      <c r="I3389" s="71">
        <v>0.16366666666666665</v>
      </c>
      <c r="J3389" s="71">
        <v>0</v>
      </c>
      <c r="K3389" s="71">
        <v>1.4546666666666668</v>
      </c>
      <c r="L3389" s="71">
        <v>5.3333333333333337E-2</v>
      </c>
      <c r="M3389" s="72">
        <v>2.2909999999999999</v>
      </c>
      <c r="N3389" s="23">
        <v>5.490566037735848E-2</v>
      </c>
      <c r="O3389" s="16">
        <v>78.685666666666663</v>
      </c>
      <c r="P3389" s="15">
        <v>90</v>
      </c>
      <c r="Q3389" s="15">
        <f>IFERROR(Table37[[#This Row],[Total]]/Table37[[#This Row],[Mins]]*Table37[[#This Row],[Adj mins]],0)</f>
        <v>2.6204264224318705</v>
      </c>
      <c r="R3389" s="15">
        <v>7.8</v>
      </c>
      <c r="S3389" s="16">
        <v>88</v>
      </c>
      <c r="T3389" s="17">
        <v>3.0000000000000001E-3</v>
      </c>
      <c r="U3389" s="16">
        <v>18</v>
      </c>
      <c r="V3389" s="71">
        <v>2.2000000000000002</v>
      </c>
      <c r="W3389" s="401" t="str">
        <f>IF(ISNA(MATCH($D3389,'My Squad'!$C$2:$C$16,0)),"","Yes")</f>
        <v/>
      </c>
    </row>
    <row r="3390" spans="1:23" ht="15.75" thickBot="1" x14ac:dyDescent="0.3">
      <c r="A3390" s="577">
        <v>262</v>
      </c>
      <c r="B3390" s="73">
        <v>16</v>
      </c>
      <c r="C3390" s="5" t="s">
        <v>600</v>
      </c>
      <c r="D3390" s="5" t="s">
        <v>625</v>
      </c>
      <c r="E3390" s="70" t="s">
        <v>13</v>
      </c>
      <c r="F3390" s="71">
        <v>4.9000000000000004</v>
      </c>
      <c r="G3390" s="71">
        <v>3.3333333333333335E-3</v>
      </c>
      <c r="H3390" s="71">
        <v>1E-3</v>
      </c>
      <c r="I3390" s="71">
        <v>0</v>
      </c>
      <c r="J3390" s="71">
        <v>0</v>
      </c>
      <c r="K3390" s="71">
        <v>2.666666666666667E-3</v>
      </c>
      <c r="L3390" s="71">
        <v>1E-3</v>
      </c>
      <c r="M3390" s="72">
        <v>8.0000000000000002E-3</v>
      </c>
      <c r="N3390" s="23">
        <v>-0.40653061224489795</v>
      </c>
      <c r="O3390" s="16">
        <v>0.15</v>
      </c>
      <c r="P3390" s="15">
        <v>90</v>
      </c>
      <c r="Q3390" s="15">
        <f>IFERROR(Table37[[#This Row],[Total]]/Table37[[#This Row],[Mins]]*Table37[[#This Row],[Adj mins]],0)</f>
        <v>4.8000000000000007</v>
      </c>
      <c r="R3390" s="15">
        <v>0</v>
      </c>
      <c r="S3390" s="16">
        <v>0</v>
      </c>
      <c r="T3390" s="17">
        <v>0</v>
      </c>
      <c r="U3390" s="16">
        <v>0</v>
      </c>
      <c r="V3390" s="71">
        <v>0</v>
      </c>
      <c r="W3390" s="401" t="str">
        <f>IF(ISNA(MATCH($D3390,'My Squad'!$C$2:$C$16,0)),"","Yes")</f>
        <v/>
      </c>
    </row>
    <row r="3391" spans="1:23" ht="15.75" thickBot="1" x14ac:dyDescent="0.3">
      <c r="A3391" s="577">
        <v>264</v>
      </c>
      <c r="B3391" s="73">
        <v>16</v>
      </c>
      <c r="C3391" s="5" t="s">
        <v>600</v>
      </c>
      <c r="D3391" s="5" t="s">
        <v>626</v>
      </c>
      <c r="E3391" s="70" t="s">
        <v>13</v>
      </c>
      <c r="F3391" s="71">
        <v>4.9000000000000004</v>
      </c>
      <c r="G3391" s="71">
        <v>0.78333333333333333</v>
      </c>
      <c r="H3391" s="71">
        <v>0.495</v>
      </c>
      <c r="I3391" s="71">
        <v>0.18533333333333332</v>
      </c>
      <c r="J3391" s="71">
        <v>0</v>
      </c>
      <c r="K3391" s="71">
        <v>1.724</v>
      </c>
      <c r="L3391" s="71">
        <v>0.26033333333333336</v>
      </c>
      <c r="M3391" s="72">
        <v>3.448</v>
      </c>
      <c r="N3391" s="23">
        <v>0.29551020408163264</v>
      </c>
      <c r="O3391" s="16">
        <v>87.586666666666673</v>
      </c>
      <c r="P3391" s="15">
        <v>90</v>
      </c>
      <c r="Q3391" s="15">
        <f>IFERROR(Table37[[#This Row],[Total]]/Table37[[#This Row],[Mins]]*Table37[[#This Row],[Adj mins]],0)</f>
        <v>3.5430050235956765</v>
      </c>
      <c r="R3391" s="15">
        <v>4.4000000000000004</v>
      </c>
      <c r="S3391" s="16">
        <v>57</v>
      </c>
      <c r="T3391" s="17">
        <v>0</v>
      </c>
      <c r="U3391" s="16">
        <v>9</v>
      </c>
      <c r="V3391" s="71">
        <v>1.3</v>
      </c>
      <c r="W3391" s="401" t="str">
        <f>IF(ISNA(MATCH($D3391,'My Squad'!$C$2:$C$16,0)),"","Yes")</f>
        <v/>
      </c>
    </row>
    <row r="3392" spans="1:23" ht="15.75" thickBot="1" x14ac:dyDescent="0.3">
      <c r="A3392" s="577">
        <v>278</v>
      </c>
      <c r="B3392" s="73">
        <v>16</v>
      </c>
      <c r="C3392" s="5" t="s">
        <v>600</v>
      </c>
      <c r="D3392" s="5" t="s">
        <v>627</v>
      </c>
      <c r="E3392" s="70" t="s">
        <v>13</v>
      </c>
      <c r="F3392" s="71">
        <v>4.9000000000000004</v>
      </c>
      <c r="G3392" s="71">
        <v>0.155</v>
      </c>
      <c r="H3392" s="71">
        <v>0.27</v>
      </c>
      <c r="I3392" s="71">
        <v>0.16066666666666668</v>
      </c>
      <c r="J3392" s="71">
        <v>0</v>
      </c>
      <c r="K3392" s="71">
        <v>1.3563333333333332</v>
      </c>
      <c r="L3392" s="71">
        <v>6.6666666666666666E-2</v>
      </c>
      <c r="M3392" s="72">
        <v>2.0086666666666666</v>
      </c>
      <c r="N3392" s="23">
        <v>1.7687074829931836E-3</v>
      </c>
      <c r="O3392" s="16">
        <v>79.321666666666673</v>
      </c>
      <c r="P3392" s="15">
        <v>90</v>
      </c>
      <c r="Q3392" s="15">
        <f>IFERROR(Table37[[#This Row],[Total]]/Table37[[#This Row],[Mins]]*Table37[[#This Row],[Adj mins]],0)</f>
        <v>2.2790746538356479</v>
      </c>
      <c r="R3392" s="15">
        <v>7.9</v>
      </c>
      <c r="S3392" s="16">
        <v>89</v>
      </c>
      <c r="T3392" s="17">
        <v>3.0000000000000001E-3</v>
      </c>
      <c r="U3392" s="16">
        <v>20</v>
      </c>
      <c r="V3392" s="71">
        <v>2.5</v>
      </c>
      <c r="W3392" s="401" t="str">
        <f>IF(ISNA(MATCH($D3392,'My Squad'!$C$2:$C$16,0)),"","Yes")</f>
        <v/>
      </c>
    </row>
    <row r="3393" spans="1:23" ht="15.75" thickBot="1" x14ac:dyDescent="0.3">
      <c r="A3393" s="577">
        <v>281</v>
      </c>
      <c r="B3393" s="73">
        <v>16</v>
      </c>
      <c r="C3393" s="5" t="s">
        <v>600</v>
      </c>
      <c r="D3393" s="5" t="s">
        <v>628</v>
      </c>
      <c r="E3393" s="70" t="s">
        <v>13</v>
      </c>
      <c r="F3393" s="71">
        <v>4.8</v>
      </c>
      <c r="G3393" s="71">
        <v>0.215</v>
      </c>
      <c r="H3393" s="71">
        <v>0.13200000000000001</v>
      </c>
      <c r="I3393" s="71">
        <v>5.2666666666666667E-2</v>
      </c>
      <c r="J3393" s="71">
        <v>0</v>
      </c>
      <c r="K3393" s="71">
        <v>0.46766666666666662</v>
      </c>
      <c r="L3393" s="71">
        <v>7.1333333333333332E-2</v>
      </c>
      <c r="M3393" s="72">
        <v>0.93866666666666665</v>
      </c>
      <c r="N3393" s="23">
        <v>-0.22111111111111109</v>
      </c>
      <c r="O3393" s="16">
        <v>23.801333333333332</v>
      </c>
      <c r="P3393" s="15">
        <v>90</v>
      </c>
      <c r="Q3393" s="15">
        <f>IFERROR(Table37[[#This Row],[Total]]/Table37[[#This Row],[Mins]]*Table37[[#This Row],[Adj mins]],0)</f>
        <v>3.549380987059549</v>
      </c>
      <c r="R3393" s="15">
        <v>1.5</v>
      </c>
      <c r="S3393" s="16">
        <v>22</v>
      </c>
      <c r="T3393" s="17">
        <v>0</v>
      </c>
      <c r="U3393" s="16">
        <v>4</v>
      </c>
      <c r="V3393" s="71">
        <v>0.7</v>
      </c>
      <c r="W3393" s="401" t="str">
        <f>IF(ISNA(MATCH($D3393,'My Squad'!$C$2:$C$16,0)),"","Yes")</f>
        <v/>
      </c>
    </row>
    <row r="3394" spans="1:23" ht="15.75" thickBot="1" x14ac:dyDescent="0.3">
      <c r="A3394" s="577">
        <v>277</v>
      </c>
      <c r="B3394" s="73">
        <v>16</v>
      </c>
      <c r="C3394" s="5" t="s">
        <v>600</v>
      </c>
      <c r="D3394" s="5" t="s">
        <v>629</v>
      </c>
      <c r="E3394" s="70" t="s">
        <v>13</v>
      </c>
      <c r="F3394" s="71">
        <v>4.5</v>
      </c>
      <c r="G3394" s="71">
        <v>3.3333333333333335E-3</v>
      </c>
      <c r="H3394" s="71">
        <v>3.0000000000000001E-3</v>
      </c>
      <c r="I3394" s="71">
        <v>1.6666666666666668E-3</v>
      </c>
      <c r="J3394" s="71">
        <v>0</v>
      </c>
      <c r="K3394" s="71">
        <v>1.4E-2</v>
      </c>
      <c r="L3394" s="71">
        <v>1.6666666666666668E-3</v>
      </c>
      <c r="M3394" s="72">
        <v>2.3666666666666666E-2</v>
      </c>
      <c r="N3394" s="23">
        <v>-0.43918518518518518</v>
      </c>
      <c r="O3394" s="16">
        <v>0.75</v>
      </c>
      <c r="P3394" s="15">
        <v>90</v>
      </c>
      <c r="Q3394" s="15">
        <f>IFERROR(Table37[[#This Row],[Total]]/Table37[[#This Row],[Mins]]*Table37[[#This Row],[Adj mins]],0)</f>
        <v>2.84</v>
      </c>
      <c r="R3394" s="15">
        <v>1.6</v>
      </c>
      <c r="S3394" s="16">
        <v>36</v>
      </c>
      <c r="T3394" s="17">
        <v>4.0000000000000001E-3</v>
      </c>
      <c r="U3394" s="16">
        <v>6</v>
      </c>
      <c r="V3394" s="71">
        <v>1.5</v>
      </c>
      <c r="W3394" s="401" t="str">
        <f>IF(ISNA(MATCH($D3394,'My Squad'!$C$2:$C$16,0)),"","Yes")</f>
        <v/>
      </c>
    </row>
    <row r="3395" spans="1:23" ht="15.75" thickBot="1" x14ac:dyDescent="0.3">
      <c r="A3395" s="577">
        <v>611</v>
      </c>
      <c r="B3395" s="73">
        <v>16</v>
      </c>
      <c r="C3395" s="5" t="s">
        <v>600</v>
      </c>
      <c r="D3395" s="5" t="s">
        <v>1524</v>
      </c>
      <c r="E3395" s="70" t="s">
        <v>13</v>
      </c>
      <c r="F3395" s="71">
        <v>5.8</v>
      </c>
      <c r="G3395" s="71">
        <v>0.23499999999999999</v>
      </c>
      <c r="H3395" s="71">
        <v>0.13800000000000001</v>
      </c>
      <c r="I3395" s="71">
        <v>5.1333333333333335E-2</v>
      </c>
      <c r="J3395" s="71">
        <v>0</v>
      </c>
      <c r="K3395" s="71">
        <v>0.50366666666666671</v>
      </c>
      <c r="L3395" s="71">
        <v>7.8333333333333338E-2</v>
      </c>
      <c r="M3395" s="72">
        <v>1.0063333333333333</v>
      </c>
      <c r="N3395" s="23">
        <v>-0.17132183908045978</v>
      </c>
      <c r="O3395" s="16">
        <v>25.339333333333332</v>
      </c>
      <c r="P3395" s="15">
        <v>90</v>
      </c>
      <c r="Q3395" s="15">
        <f>IFERROR(Table37[[#This Row],[Total]]/Table37[[#This Row],[Mins]]*Table37[[#This Row],[Adj mins]],0)</f>
        <v>3.5742850377542159</v>
      </c>
      <c r="R3395" s="15">
        <v>4.4000000000000004</v>
      </c>
      <c r="S3395" s="16">
        <v>44</v>
      </c>
      <c r="T3395" s="17">
        <v>2E-3</v>
      </c>
      <c r="U3395" s="16">
        <v>22</v>
      </c>
      <c r="V3395" s="71">
        <v>2.4</v>
      </c>
      <c r="W3395" s="401" t="str">
        <f>IF(ISNA(MATCH($D3395,'My Squad'!$C$2:$C$16,0)),"","Yes")</f>
        <v/>
      </c>
    </row>
    <row r="3396" spans="1:23" ht="15.75" thickBot="1" x14ac:dyDescent="0.3">
      <c r="A3396" s="577">
        <v>631</v>
      </c>
      <c r="B3396" s="73">
        <v>16</v>
      </c>
      <c r="C3396" s="5" t="s">
        <v>600</v>
      </c>
      <c r="D3396" s="5" t="s">
        <v>1525</v>
      </c>
      <c r="E3396" s="70" t="s">
        <v>13</v>
      </c>
      <c r="F3396" s="71">
        <v>5.5</v>
      </c>
      <c r="G3396" s="71">
        <v>0.62</v>
      </c>
      <c r="H3396" s="71">
        <v>0.32700000000000001</v>
      </c>
      <c r="I3396" s="71">
        <v>0.13566666666666666</v>
      </c>
      <c r="J3396" s="71">
        <v>0</v>
      </c>
      <c r="K3396" s="71">
        <v>1.2723333333333333</v>
      </c>
      <c r="L3396" s="71">
        <v>0.19933333333333333</v>
      </c>
      <c r="M3396" s="72">
        <v>2.5543333333333331</v>
      </c>
      <c r="N3396" s="23">
        <v>0.10078787878787875</v>
      </c>
      <c r="O3396" s="16">
        <v>63.82266666666667</v>
      </c>
      <c r="P3396" s="15">
        <v>90</v>
      </c>
      <c r="Q3396" s="15">
        <f>IFERROR(Table37[[#This Row],[Total]]/Table37[[#This Row],[Mins]]*Table37[[#This Row],[Adj mins]],0)</f>
        <v>3.6020118244301913</v>
      </c>
      <c r="R3396" s="15">
        <v>3.6</v>
      </c>
      <c r="S3396" s="16">
        <v>46</v>
      </c>
      <c r="T3396" s="17">
        <v>0</v>
      </c>
      <c r="U3396" s="16">
        <v>12</v>
      </c>
      <c r="V3396" s="71">
        <v>1.7</v>
      </c>
      <c r="W3396" s="401" t="str">
        <f>IF(ISNA(MATCH($D3396,'My Squad'!$C$2:$C$16,0)),"","Yes")</f>
        <v/>
      </c>
    </row>
    <row r="3397" spans="1:23" ht="15.75" thickBot="1" x14ac:dyDescent="0.3">
      <c r="A3397" s="577">
        <v>632</v>
      </c>
      <c r="B3397" s="73">
        <v>16</v>
      </c>
      <c r="C3397" s="5" t="s">
        <v>600</v>
      </c>
      <c r="D3397" s="5" t="s">
        <v>1526</v>
      </c>
      <c r="E3397" s="70" t="s">
        <v>13</v>
      </c>
      <c r="F3397" s="71">
        <v>5</v>
      </c>
      <c r="G3397" s="71">
        <v>0</v>
      </c>
      <c r="H3397" s="71">
        <v>0</v>
      </c>
      <c r="I3397" s="71">
        <v>0</v>
      </c>
      <c r="J3397" s="71">
        <v>0</v>
      </c>
      <c r="K3397" s="71">
        <v>0</v>
      </c>
      <c r="L3397" s="71">
        <v>0</v>
      </c>
      <c r="M3397" s="72">
        <v>0</v>
      </c>
      <c r="N3397" s="23">
        <v>-0.4</v>
      </c>
      <c r="O3397" s="16">
        <v>0</v>
      </c>
      <c r="P3397" s="15">
        <v>90</v>
      </c>
      <c r="Q3397" s="15">
        <f>IFERROR(Table37[[#This Row],[Total]]/Table37[[#This Row],[Mins]]*Table37[[#This Row],[Adj mins]],0)</f>
        <v>0</v>
      </c>
      <c r="R3397" s="15">
        <v>2.6</v>
      </c>
      <c r="S3397" s="16">
        <v>48</v>
      </c>
      <c r="T3397" s="17">
        <v>0</v>
      </c>
      <c r="U3397" s="16">
        <v>7</v>
      </c>
      <c r="V3397" s="71">
        <v>1.4</v>
      </c>
      <c r="W3397" s="401" t="str">
        <f>IF(ISNA(MATCH($D3397,'My Squad'!$C$2:$C$16,0)),"","Yes")</f>
        <v/>
      </c>
    </row>
    <row r="3398" spans="1:23" ht="15.75" thickBot="1" x14ac:dyDescent="0.3">
      <c r="A3398" s="577">
        <v>619</v>
      </c>
      <c r="B3398" s="73">
        <v>16</v>
      </c>
      <c r="C3398" s="5" t="s">
        <v>600</v>
      </c>
      <c r="D3398" s="5" t="s">
        <v>1527</v>
      </c>
      <c r="E3398" s="70" t="s">
        <v>13</v>
      </c>
      <c r="F3398" s="71">
        <v>4.5</v>
      </c>
      <c r="G3398" s="71">
        <v>1.3333333333333334E-2</v>
      </c>
      <c r="H3398" s="71">
        <v>5.0000000000000001E-3</v>
      </c>
      <c r="I3398" s="71">
        <v>4.6666666666666671E-3</v>
      </c>
      <c r="J3398" s="71">
        <v>0</v>
      </c>
      <c r="K3398" s="71">
        <v>3.5666666666666666E-2</v>
      </c>
      <c r="L3398" s="71">
        <v>7.0000000000000001E-3</v>
      </c>
      <c r="M3398" s="72">
        <v>6.5666666666666665E-2</v>
      </c>
      <c r="N3398" s="23">
        <v>-0.42985185185185182</v>
      </c>
      <c r="O3398" s="16">
        <v>1.8</v>
      </c>
      <c r="P3398" s="15">
        <v>90</v>
      </c>
      <c r="Q3398" s="15">
        <f>IFERROR(Table37[[#This Row],[Total]]/Table37[[#This Row],[Mins]]*Table37[[#This Row],[Adj mins]],0)</f>
        <v>3.2833333333333337</v>
      </c>
      <c r="R3398" s="15">
        <v>1.9</v>
      </c>
      <c r="S3398" s="16">
        <v>56</v>
      </c>
      <c r="T3398" s="17">
        <v>0</v>
      </c>
      <c r="U3398" s="16">
        <v>5</v>
      </c>
      <c r="V3398" s="71">
        <v>1.7</v>
      </c>
      <c r="W3398" s="401" t="str">
        <f>IF(ISNA(MATCH($D3398,'My Squad'!$C$2:$C$16,0)),"","Yes")</f>
        <v/>
      </c>
    </row>
    <row r="3399" spans="1:23" ht="15.75" thickBot="1" x14ac:dyDescent="0.3">
      <c r="A3399" s="577">
        <v>268</v>
      </c>
      <c r="B3399" s="73">
        <v>16</v>
      </c>
      <c r="C3399" s="5" t="s">
        <v>600</v>
      </c>
      <c r="D3399" s="5" t="s">
        <v>630</v>
      </c>
      <c r="E3399" s="70" t="s">
        <v>15</v>
      </c>
      <c r="F3399" s="71">
        <v>5.7</v>
      </c>
      <c r="G3399" s="71">
        <v>1.1426666666666667</v>
      </c>
      <c r="H3399" s="71">
        <v>0.11700000000000001</v>
      </c>
      <c r="I3399" s="71">
        <v>0</v>
      </c>
      <c r="J3399" s="71">
        <v>0</v>
      </c>
      <c r="K3399" s="71">
        <v>1.3303333333333334</v>
      </c>
      <c r="L3399" s="71">
        <v>0.42299999999999999</v>
      </c>
      <c r="M3399" s="72">
        <v>3.0129999999999999</v>
      </c>
      <c r="N3399" s="23">
        <v>0.177719298245614</v>
      </c>
      <c r="O3399" s="16">
        <v>71.313999999999993</v>
      </c>
      <c r="P3399" s="15">
        <v>90</v>
      </c>
      <c r="Q3399" s="15">
        <f>IFERROR(Table37[[#This Row],[Total]]/Table37[[#This Row],[Mins]]*Table37[[#This Row],[Adj mins]],0)</f>
        <v>3.8024791765992654</v>
      </c>
      <c r="R3399" s="15">
        <v>7</v>
      </c>
      <c r="S3399" s="16">
        <v>70</v>
      </c>
      <c r="T3399" s="17">
        <v>5.7000000000000002E-2</v>
      </c>
      <c r="U3399" s="16">
        <v>38</v>
      </c>
      <c r="V3399" s="71">
        <v>4.2</v>
      </c>
      <c r="W3399" s="401" t="str">
        <f>IF(ISNA(MATCH($D3399,'My Squad'!$C$2:$C$16,0)),"","Yes")</f>
        <v/>
      </c>
    </row>
    <row r="3400" spans="1:23" ht="15.75" thickBot="1" x14ac:dyDescent="0.3">
      <c r="A3400" s="577">
        <v>272</v>
      </c>
      <c r="B3400" s="73">
        <v>16</v>
      </c>
      <c r="C3400" s="5" t="s">
        <v>600</v>
      </c>
      <c r="D3400" s="5" t="s">
        <v>631</v>
      </c>
      <c r="E3400" s="70" t="s">
        <v>15</v>
      </c>
      <c r="F3400" s="71">
        <v>5.4</v>
      </c>
      <c r="G3400" s="71">
        <v>0.35333333333333333</v>
      </c>
      <c r="H3400" s="71">
        <v>0.06</v>
      </c>
      <c r="I3400" s="71">
        <v>0</v>
      </c>
      <c r="J3400" s="71">
        <v>0</v>
      </c>
      <c r="K3400" s="71">
        <v>0.34866666666666668</v>
      </c>
      <c r="L3400" s="71">
        <v>0.13533333333333333</v>
      </c>
      <c r="M3400" s="72">
        <v>0.89733333333333332</v>
      </c>
      <c r="N3400" s="23">
        <v>-0.20419753086419751</v>
      </c>
      <c r="O3400" s="16">
        <v>17.454666666666668</v>
      </c>
      <c r="P3400" s="15">
        <v>90</v>
      </c>
      <c r="Q3400" s="15">
        <f>IFERROR(Table37[[#This Row],[Total]]/Table37[[#This Row],[Mins]]*Table37[[#This Row],[Adj mins]],0)</f>
        <v>4.6268428691467411</v>
      </c>
      <c r="R3400" s="15">
        <v>1.6</v>
      </c>
      <c r="S3400" s="16">
        <v>24</v>
      </c>
      <c r="T3400" s="17">
        <v>0</v>
      </c>
      <c r="U3400" s="16">
        <v>16</v>
      </c>
      <c r="V3400" s="71">
        <v>2.7</v>
      </c>
      <c r="W3400" s="401" t="str">
        <f>IF(ISNA(MATCH($D3400,'My Squad'!$C$2:$C$16,0)),"","Yes")</f>
        <v/>
      </c>
    </row>
    <row r="3401" spans="1:23" ht="15.75" thickBot="1" x14ac:dyDescent="0.3">
      <c r="A3401" s="577">
        <v>260</v>
      </c>
      <c r="B3401" s="73">
        <v>16</v>
      </c>
      <c r="C3401" s="5" t="s">
        <v>600</v>
      </c>
      <c r="D3401" s="5" t="s">
        <v>1528</v>
      </c>
      <c r="E3401" s="70" t="s">
        <v>15</v>
      </c>
      <c r="F3401" s="71">
        <v>4.8</v>
      </c>
      <c r="G3401" s="71">
        <v>0.04</v>
      </c>
      <c r="H3401" s="71">
        <v>1.2999999999999999E-2</v>
      </c>
      <c r="I3401" s="71">
        <v>0</v>
      </c>
      <c r="J3401" s="71">
        <v>0</v>
      </c>
      <c r="K3401" s="71">
        <v>5.6000000000000001E-2</v>
      </c>
      <c r="L3401" s="71">
        <v>1.6333333333333332E-2</v>
      </c>
      <c r="M3401" s="72">
        <v>0.12533333333333332</v>
      </c>
      <c r="N3401" s="23">
        <v>-0.3905555555555556</v>
      </c>
      <c r="O3401" s="16">
        <v>2.88</v>
      </c>
      <c r="P3401" s="15">
        <v>90</v>
      </c>
      <c r="Q3401" s="15">
        <f>IFERROR(Table37[[#This Row],[Total]]/Table37[[#This Row],[Mins]]*Table37[[#This Row],[Adj mins]],0)</f>
        <v>3.9166666666666665</v>
      </c>
      <c r="R3401" s="15">
        <v>0.4</v>
      </c>
      <c r="S3401" s="16">
        <v>12</v>
      </c>
      <c r="T3401" s="17">
        <v>3.0000000000000001E-3</v>
      </c>
      <c r="U3401" s="16">
        <v>1</v>
      </c>
      <c r="V3401" s="71">
        <v>0.3</v>
      </c>
      <c r="W3401" s="401" t="str">
        <f>IF(ISNA(MATCH($D3401,'My Squad'!$C$2:$C$16,0)),"","Yes")</f>
        <v/>
      </c>
    </row>
    <row r="3402" spans="1:23" ht="15.75" thickBot="1" x14ac:dyDescent="0.3">
      <c r="A3402" s="577">
        <v>276</v>
      </c>
      <c r="B3402" s="73">
        <v>16</v>
      </c>
      <c r="C3402" s="5" t="s">
        <v>600</v>
      </c>
      <c r="D3402" s="5" t="s">
        <v>632</v>
      </c>
      <c r="E3402" s="70" t="s">
        <v>15</v>
      </c>
      <c r="F3402" s="71">
        <v>4.5</v>
      </c>
      <c r="G3402" s="71">
        <v>5.3333333333333332E-3</v>
      </c>
      <c r="H3402" s="71">
        <v>1E-3</v>
      </c>
      <c r="I3402" s="71">
        <v>0</v>
      </c>
      <c r="J3402" s="71">
        <v>0</v>
      </c>
      <c r="K3402" s="71">
        <v>5.0000000000000001E-3</v>
      </c>
      <c r="L3402" s="71">
        <v>2.3333333333333335E-3</v>
      </c>
      <c r="M3402" s="72">
        <v>1.3666666666666667E-2</v>
      </c>
      <c r="N3402" s="23">
        <v>-0.44140740740740741</v>
      </c>
      <c r="O3402" s="16">
        <v>0.27</v>
      </c>
      <c r="P3402" s="15">
        <v>90</v>
      </c>
      <c r="Q3402" s="15">
        <f>IFERROR(Table37[[#This Row],[Total]]/Table37[[#This Row],[Mins]]*Table37[[#This Row],[Adj mins]],0)</f>
        <v>4.5555555555555554</v>
      </c>
      <c r="R3402" s="15">
        <v>0</v>
      </c>
      <c r="S3402" s="16" t="s">
        <v>374</v>
      </c>
      <c r="T3402" s="17">
        <v>8.0000000000000002E-3</v>
      </c>
      <c r="U3402" s="16">
        <v>0</v>
      </c>
      <c r="V3402" s="71">
        <v>0</v>
      </c>
      <c r="W3402" s="401" t="str">
        <f>IF(ISNA(MATCH($D3402,'My Squad'!$C$2:$C$16,0)),"","Yes")</f>
        <v/>
      </c>
    </row>
    <row r="3403" spans="1:23" ht="15.75" thickBot="1" x14ac:dyDescent="0.3">
      <c r="A3403" s="577">
        <v>293</v>
      </c>
      <c r="B3403" s="73">
        <v>16</v>
      </c>
      <c r="C3403" s="5" t="s">
        <v>601</v>
      </c>
      <c r="D3403" s="5" t="s">
        <v>633</v>
      </c>
      <c r="E3403" s="70" t="s">
        <v>16</v>
      </c>
      <c r="F3403" s="71">
        <v>4.5</v>
      </c>
      <c r="G3403" s="71">
        <v>0</v>
      </c>
      <c r="H3403" s="71">
        <v>0</v>
      </c>
      <c r="I3403" s="71">
        <v>-0.36466666666666669</v>
      </c>
      <c r="J3403" s="71">
        <v>1.127</v>
      </c>
      <c r="K3403" s="71">
        <v>1.9683333333333335</v>
      </c>
      <c r="L3403" s="71">
        <v>0.19733333333333333</v>
      </c>
      <c r="M3403" s="72">
        <v>2.9279999999999999</v>
      </c>
      <c r="N3403" s="23">
        <v>0.2062222222222222</v>
      </c>
      <c r="O3403" s="16">
        <v>85.26</v>
      </c>
      <c r="P3403" s="15">
        <v>90</v>
      </c>
      <c r="Q3403" s="15">
        <f>IFERROR(Table37[[#This Row],[Total]]/Table37[[#This Row],[Mins]]*Table37[[#This Row],[Adj mins]],0)</f>
        <v>3.0907811400422234</v>
      </c>
      <c r="R3403" s="15">
        <v>9</v>
      </c>
      <c r="S3403" s="16">
        <v>90</v>
      </c>
      <c r="T3403" s="17">
        <v>0.01</v>
      </c>
      <c r="U3403" s="16">
        <v>25</v>
      </c>
      <c r="V3403" s="71">
        <v>2.8</v>
      </c>
      <c r="W3403" s="401" t="str">
        <f>IF(ISNA(MATCH($D3403,'My Squad'!$C$2:$C$16,0)),"","Yes")</f>
        <v/>
      </c>
    </row>
    <row r="3404" spans="1:23" ht="15.75" thickBot="1" x14ac:dyDescent="0.3">
      <c r="A3404" s="577">
        <v>294</v>
      </c>
      <c r="B3404" s="73">
        <v>16</v>
      </c>
      <c r="C3404" s="5" t="s">
        <v>601</v>
      </c>
      <c r="D3404" s="5" t="s">
        <v>634</v>
      </c>
      <c r="E3404" s="70" t="s">
        <v>16</v>
      </c>
      <c r="F3404" s="71">
        <v>4</v>
      </c>
      <c r="G3404" s="71">
        <v>0</v>
      </c>
      <c r="H3404" s="71">
        <v>0</v>
      </c>
      <c r="I3404" s="71">
        <v>-2.6666666666666666E-3</v>
      </c>
      <c r="J3404" s="71">
        <v>2.3333333333333335E-3</v>
      </c>
      <c r="K3404" s="71">
        <v>4.6666666666666671E-3</v>
      </c>
      <c r="L3404" s="71">
        <v>0</v>
      </c>
      <c r="M3404" s="72">
        <v>4.3333333333333331E-3</v>
      </c>
      <c r="N3404" s="23">
        <v>-0.49891666666666667</v>
      </c>
      <c r="O3404" s="16">
        <v>0.21</v>
      </c>
      <c r="P3404" s="15">
        <v>90</v>
      </c>
      <c r="Q3404" s="15">
        <f>IFERROR(Table37[[#This Row],[Total]]/Table37[[#This Row],[Mins]]*Table37[[#This Row],[Adj mins]],0)</f>
        <v>1.8571428571428572</v>
      </c>
      <c r="R3404" s="15">
        <v>0</v>
      </c>
      <c r="S3404" s="16">
        <v>0</v>
      </c>
      <c r="T3404" s="17">
        <v>6.0000000000000001E-3</v>
      </c>
      <c r="U3404" s="16">
        <v>0</v>
      </c>
      <c r="V3404" s="71">
        <v>0</v>
      </c>
      <c r="W3404" s="401" t="str">
        <f>IF(ISNA(MATCH($D3404,'My Squad'!$C$2:$C$16,0)),"","Yes")</f>
        <v/>
      </c>
    </row>
    <row r="3405" spans="1:23" ht="15.75" thickBot="1" x14ac:dyDescent="0.3">
      <c r="A3405" s="577">
        <v>304</v>
      </c>
      <c r="B3405" s="73">
        <v>16</v>
      </c>
      <c r="C3405" s="5" t="s">
        <v>601</v>
      </c>
      <c r="D3405" s="5" t="s">
        <v>635</v>
      </c>
      <c r="E3405" s="70" t="s">
        <v>16</v>
      </c>
      <c r="F3405" s="71">
        <v>4</v>
      </c>
      <c r="G3405" s="71">
        <v>0</v>
      </c>
      <c r="H3405" s="71">
        <v>0</v>
      </c>
      <c r="I3405" s="71">
        <v>-1.2333333333333335E-2</v>
      </c>
      <c r="J3405" s="71">
        <v>6.133333333333333E-2</v>
      </c>
      <c r="K3405" s="71">
        <v>0.10233333333333333</v>
      </c>
      <c r="L3405" s="71">
        <v>1.1666666666666667E-2</v>
      </c>
      <c r="M3405" s="72">
        <v>0.16300000000000001</v>
      </c>
      <c r="N3405" s="23">
        <v>-0.45924999999999999</v>
      </c>
      <c r="O3405" s="16">
        <v>4.53</v>
      </c>
      <c r="P3405" s="15">
        <v>90</v>
      </c>
      <c r="Q3405" s="15">
        <f>IFERROR(Table37[[#This Row],[Total]]/Table37[[#This Row],[Mins]]*Table37[[#This Row],[Adj mins]],0)</f>
        <v>3.23841059602649</v>
      </c>
      <c r="R3405" s="15">
        <v>0</v>
      </c>
      <c r="S3405" s="16" t="s">
        <v>374</v>
      </c>
      <c r="T3405" s="17">
        <v>0</v>
      </c>
      <c r="U3405" s="16">
        <v>0</v>
      </c>
      <c r="V3405" s="71">
        <v>0</v>
      </c>
      <c r="W3405" s="401" t="str">
        <f>IF(ISNA(MATCH($D3405,'My Squad'!$C$2:$C$16,0)),"","Yes")</f>
        <v/>
      </c>
    </row>
    <row r="3406" spans="1:23" ht="15.75" thickBot="1" x14ac:dyDescent="0.3">
      <c r="A3406" s="577">
        <v>308</v>
      </c>
      <c r="B3406" s="73">
        <v>16</v>
      </c>
      <c r="C3406" s="5" t="s">
        <v>601</v>
      </c>
      <c r="D3406" s="5" t="s">
        <v>636</v>
      </c>
      <c r="E3406" s="70" t="s">
        <v>16</v>
      </c>
      <c r="F3406" s="71">
        <v>4</v>
      </c>
      <c r="G3406" s="71">
        <v>0</v>
      </c>
      <c r="H3406" s="71">
        <v>0</v>
      </c>
      <c r="I3406" s="71">
        <v>0</v>
      </c>
      <c r="J3406" s="71">
        <v>0</v>
      </c>
      <c r="K3406" s="71">
        <v>0</v>
      </c>
      <c r="L3406" s="71">
        <v>0</v>
      </c>
      <c r="M3406" s="72">
        <v>0</v>
      </c>
      <c r="N3406" s="23">
        <v>-0.5</v>
      </c>
      <c r="O3406" s="16">
        <v>0</v>
      </c>
      <c r="P3406" s="15">
        <v>90</v>
      </c>
      <c r="Q3406" s="15">
        <f>IFERROR(Table37[[#This Row],[Total]]/Table37[[#This Row],[Mins]]*Table37[[#This Row],[Adj mins]],0)</f>
        <v>0</v>
      </c>
      <c r="R3406" s="15">
        <v>0</v>
      </c>
      <c r="S3406" s="16">
        <v>0</v>
      </c>
      <c r="T3406" s="17">
        <v>2.3E-2</v>
      </c>
      <c r="U3406" s="16">
        <v>0</v>
      </c>
      <c r="V3406" s="71">
        <v>0</v>
      </c>
      <c r="W3406" s="401" t="str">
        <f>IF(ISNA(MATCH($D3406,'My Squad'!$C$2:$C$16,0)),"","Yes")</f>
        <v/>
      </c>
    </row>
    <row r="3407" spans="1:23" ht="15.75" thickBot="1" x14ac:dyDescent="0.3">
      <c r="A3407" s="577">
        <v>295</v>
      </c>
      <c r="B3407" s="73">
        <v>16</v>
      </c>
      <c r="C3407" s="5" t="s">
        <v>601</v>
      </c>
      <c r="D3407" s="5" t="s">
        <v>637</v>
      </c>
      <c r="E3407" s="70" t="s">
        <v>14</v>
      </c>
      <c r="F3407" s="71">
        <v>4.5999999999999996</v>
      </c>
      <c r="G3407" s="71">
        <v>0.13600000000000001</v>
      </c>
      <c r="H3407" s="71">
        <v>0.14499999999999999</v>
      </c>
      <c r="I3407" s="71">
        <v>-0.35399999999999998</v>
      </c>
      <c r="J3407" s="71">
        <v>0</v>
      </c>
      <c r="K3407" s="71">
        <v>1.8283333333333334</v>
      </c>
      <c r="L3407" s="71">
        <v>0.16</v>
      </c>
      <c r="M3407" s="72">
        <v>1.9153333333333333</v>
      </c>
      <c r="N3407" s="23">
        <v>-1.8405797101449278E-2</v>
      </c>
      <c r="O3407" s="16">
        <v>85.044666666666672</v>
      </c>
      <c r="P3407" s="15">
        <v>90</v>
      </c>
      <c r="Q3407" s="15">
        <f>IFERROR(Table37[[#This Row],[Total]]/Table37[[#This Row],[Mins]]*Table37[[#This Row],[Adj mins]],0)</f>
        <v>2.0269348656000377</v>
      </c>
      <c r="R3407" s="15">
        <v>9</v>
      </c>
      <c r="S3407" s="16">
        <v>90</v>
      </c>
      <c r="T3407" s="17">
        <v>4.8000000000000001E-2</v>
      </c>
      <c r="U3407" s="16">
        <v>31</v>
      </c>
      <c r="V3407" s="71">
        <v>3.4</v>
      </c>
      <c r="W3407" s="401" t="str">
        <f>IF(ISNA(MATCH($D3407,'My Squad'!$C$2:$C$16,0)),"","Yes")</f>
        <v/>
      </c>
    </row>
    <row r="3408" spans="1:23" ht="15.75" thickBot="1" x14ac:dyDescent="0.3">
      <c r="A3408" s="577">
        <v>296</v>
      </c>
      <c r="B3408" s="73">
        <v>16</v>
      </c>
      <c r="C3408" s="5" t="s">
        <v>601</v>
      </c>
      <c r="D3408" s="5" t="s">
        <v>1529</v>
      </c>
      <c r="E3408" s="70" t="s">
        <v>14</v>
      </c>
      <c r="F3408" s="71">
        <v>4.5</v>
      </c>
      <c r="G3408" s="71">
        <v>0</v>
      </c>
      <c r="H3408" s="71">
        <v>0</v>
      </c>
      <c r="I3408" s="71">
        <v>0</v>
      </c>
      <c r="J3408" s="71">
        <v>0</v>
      </c>
      <c r="K3408" s="71">
        <v>0</v>
      </c>
      <c r="L3408" s="71">
        <v>0</v>
      </c>
      <c r="M3408" s="72">
        <v>0</v>
      </c>
      <c r="N3408" s="23">
        <v>-0.44444444444444442</v>
      </c>
      <c r="O3408" s="16">
        <v>0</v>
      </c>
      <c r="P3408" s="15">
        <v>90</v>
      </c>
      <c r="Q3408" s="15">
        <f>IFERROR(Table37[[#This Row],[Total]]/Table37[[#This Row],[Mins]]*Table37[[#This Row],[Adj mins]],0)</f>
        <v>0</v>
      </c>
      <c r="R3408" s="15">
        <v>7.6</v>
      </c>
      <c r="S3408" s="16">
        <v>85</v>
      </c>
      <c r="T3408" s="17">
        <v>1E-3</v>
      </c>
      <c r="U3408" s="16">
        <v>12</v>
      </c>
      <c r="V3408" s="71">
        <v>1.5</v>
      </c>
      <c r="W3408" s="401" t="str">
        <f>IF(ISNA(MATCH($D3408,'My Squad'!$C$2:$C$16,0)),"","Yes")</f>
        <v/>
      </c>
    </row>
    <row r="3409" spans="1:23" ht="15.75" thickBot="1" x14ac:dyDescent="0.3">
      <c r="A3409" s="577">
        <v>302</v>
      </c>
      <c r="B3409" s="73">
        <v>16</v>
      </c>
      <c r="C3409" s="5" t="s">
        <v>601</v>
      </c>
      <c r="D3409" s="5" t="s">
        <v>1530</v>
      </c>
      <c r="E3409" s="70" t="s">
        <v>14</v>
      </c>
      <c r="F3409" s="71">
        <v>4.3</v>
      </c>
      <c r="G3409" s="71">
        <v>0.184</v>
      </c>
      <c r="H3409" s="71">
        <v>0.26</v>
      </c>
      <c r="I3409" s="71">
        <v>-0.25100000000000006</v>
      </c>
      <c r="J3409" s="71">
        <v>0</v>
      </c>
      <c r="K3409" s="71">
        <v>1.1240000000000001</v>
      </c>
      <c r="L3409" s="71">
        <v>0.13166666666666665</v>
      </c>
      <c r="M3409" s="72">
        <v>1.4486666666666668</v>
      </c>
      <c r="N3409" s="23">
        <v>-0.12821705426356586</v>
      </c>
      <c r="O3409" s="16">
        <v>61.654000000000003</v>
      </c>
      <c r="P3409" s="15">
        <v>90</v>
      </c>
      <c r="Q3409" s="15">
        <f>IFERROR(Table37[[#This Row],[Total]]/Table37[[#This Row],[Mins]]*Table37[[#This Row],[Adj mins]],0)</f>
        <v>2.1147046420345799</v>
      </c>
      <c r="R3409" s="15">
        <v>0.7</v>
      </c>
      <c r="S3409" s="16">
        <v>67</v>
      </c>
      <c r="T3409" s="17">
        <v>1E-3</v>
      </c>
      <c r="U3409" s="16">
        <v>0</v>
      </c>
      <c r="V3409" s="71">
        <v>0</v>
      </c>
      <c r="W3409" s="401" t="str">
        <f>IF(ISNA(MATCH($D3409,'My Squad'!$C$2:$C$16,0)),"","Yes")</f>
        <v/>
      </c>
    </row>
    <row r="3410" spans="1:23" ht="15.75" thickBot="1" x14ac:dyDescent="0.3">
      <c r="A3410" s="577">
        <v>288</v>
      </c>
      <c r="B3410" s="73">
        <v>16</v>
      </c>
      <c r="C3410" s="5" t="s">
        <v>601</v>
      </c>
      <c r="D3410" s="5" t="s">
        <v>638</v>
      </c>
      <c r="E3410" s="70" t="s">
        <v>14</v>
      </c>
      <c r="F3410" s="71">
        <v>4</v>
      </c>
      <c r="G3410" s="71">
        <v>1.7999999999999999E-2</v>
      </c>
      <c r="H3410" s="71">
        <v>2E-3</v>
      </c>
      <c r="I3410" s="71">
        <v>-4.066666666666667E-2</v>
      </c>
      <c r="J3410" s="71">
        <v>0</v>
      </c>
      <c r="K3410" s="71">
        <v>0.11900000000000001</v>
      </c>
      <c r="L3410" s="71">
        <v>2E-3</v>
      </c>
      <c r="M3410" s="72">
        <v>0.10033333333333333</v>
      </c>
      <c r="N3410" s="23">
        <v>-0.47491666666666665</v>
      </c>
      <c r="O3410" s="16">
        <v>5.8743333333333334</v>
      </c>
      <c r="P3410" s="15">
        <v>90</v>
      </c>
      <c r="Q3410" s="15">
        <f>IFERROR(Table37[[#This Row],[Total]]/Table37[[#This Row],[Mins]]*Table37[[#This Row],[Adj mins]],0)</f>
        <v>1.5371957101515066</v>
      </c>
      <c r="R3410" s="15">
        <v>0.1</v>
      </c>
      <c r="S3410" s="16">
        <v>8</v>
      </c>
      <c r="T3410" s="17">
        <v>3.0000000000000001E-3</v>
      </c>
      <c r="U3410" s="16">
        <v>0</v>
      </c>
      <c r="V3410" s="71">
        <v>0</v>
      </c>
      <c r="W3410" s="401" t="str">
        <f>IF(ISNA(MATCH($D3410,'My Squad'!$C$2:$C$16,0)),"","Yes")</f>
        <v/>
      </c>
    </row>
    <row r="3411" spans="1:23" ht="15.75" thickBot="1" x14ac:dyDescent="0.3">
      <c r="A3411" s="577">
        <v>291</v>
      </c>
      <c r="B3411" s="73">
        <v>16</v>
      </c>
      <c r="C3411" s="5" t="s">
        <v>601</v>
      </c>
      <c r="D3411" s="5" t="s">
        <v>639</v>
      </c>
      <c r="E3411" s="70" t="s">
        <v>14</v>
      </c>
      <c r="F3411" s="71">
        <v>4.2</v>
      </c>
      <c r="G3411" s="71">
        <v>0.36399999999999999</v>
      </c>
      <c r="H3411" s="71">
        <v>9.2999999999999999E-2</v>
      </c>
      <c r="I3411" s="71">
        <v>-0.35233333333333333</v>
      </c>
      <c r="J3411" s="71">
        <v>0</v>
      </c>
      <c r="K3411" s="71">
        <v>1.6946666666666668</v>
      </c>
      <c r="L3411" s="71">
        <v>0.12166666666666667</v>
      </c>
      <c r="M3411" s="72">
        <v>1.921</v>
      </c>
      <c r="N3411" s="23">
        <v>-1.88095238095238E-2</v>
      </c>
      <c r="O3411" s="16">
        <v>85.61866666666667</v>
      </c>
      <c r="P3411" s="15">
        <v>90</v>
      </c>
      <c r="Q3411" s="15">
        <f>IFERROR(Table37[[#This Row],[Total]]/Table37[[#This Row],[Mins]]*Table37[[#This Row],[Adj mins]],0)</f>
        <v>2.0193026442831781</v>
      </c>
      <c r="R3411" s="15">
        <v>9</v>
      </c>
      <c r="S3411" s="16">
        <v>90</v>
      </c>
      <c r="T3411" s="17">
        <v>0.13200000000000001</v>
      </c>
      <c r="U3411" s="16">
        <v>20</v>
      </c>
      <c r="V3411" s="71">
        <v>2.2000000000000002</v>
      </c>
      <c r="W3411" s="401" t="str">
        <f>IF(ISNA(MATCH($D3411,'My Squad'!$C$2:$C$16,0)),"","Yes")</f>
        <v/>
      </c>
    </row>
    <row r="3412" spans="1:23" ht="15.75" thickBot="1" x14ac:dyDescent="0.3">
      <c r="A3412" s="577">
        <v>301</v>
      </c>
      <c r="B3412" s="73">
        <v>16</v>
      </c>
      <c r="C3412" s="5" t="s">
        <v>601</v>
      </c>
      <c r="D3412" s="5" t="s">
        <v>640</v>
      </c>
      <c r="E3412" s="70" t="s">
        <v>14</v>
      </c>
      <c r="F3412" s="71">
        <v>4</v>
      </c>
      <c r="G3412" s="71">
        <v>8.2000000000000003E-2</v>
      </c>
      <c r="H3412" s="71">
        <v>6.0000000000000001E-3</v>
      </c>
      <c r="I3412" s="71">
        <v>-0.35333333333333333</v>
      </c>
      <c r="J3412" s="71">
        <v>0</v>
      </c>
      <c r="K3412" s="71">
        <v>1.7383333333333333</v>
      </c>
      <c r="L3412" s="71">
        <v>0.10833333333333334</v>
      </c>
      <c r="M3412" s="72">
        <v>1.5813333333333333</v>
      </c>
      <c r="N3412" s="23">
        <v>-0.10466666666666669</v>
      </c>
      <c r="O3412" s="16">
        <v>85.807666666666663</v>
      </c>
      <c r="P3412" s="15">
        <v>90</v>
      </c>
      <c r="Q3412" s="15">
        <f>IFERROR(Table37[[#This Row],[Total]]/Table37[[#This Row],[Mins]]*Table37[[#This Row],[Adj mins]],0)</f>
        <v>1.6585930550106247</v>
      </c>
      <c r="R3412" s="15">
        <v>7</v>
      </c>
      <c r="S3412" s="16">
        <v>90</v>
      </c>
      <c r="T3412" s="17">
        <v>1.1000000000000001E-2</v>
      </c>
      <c r="U3412" s="16">
        <v>13</v>
      </c>
      <c r="V3412" s="71">
        <v>1.9</v>
      </c>
      <c r="W3412" s="401" t="str">
        <f>IF(ISNA(MATCH($D3412,'My Squad'!$C$2:$C$16,0)),"","Yes")</f>
        <v/>
      </c>
    </row>
    <row r="3413" spans="1:23" ht="15.75" thickBot="1" x14ac:dyDescent="0.3">
      <c r="A3413" s="577">
        <v>307</v>
      </c>
      <c r="B3413" s="73">
        <v>16</v>
      </c>
      <c r="C3413" s="5" t="s">
        <v>601</v>
      </c>
      <c r="D3413" s="5" t="s">
        <v>641</v>
      </c>
      <c r="E3413" s="70" t="s">
        <v>14</v>
      </c>
      <c r="F3413" s="71">
        <v>4</v>
      </c>
      <c r="G3413" s="71">
        <v>2.1999999999999999E-2</v>
      </c>
      <c r="H3413" s="71">
        <v>1.4999999999999999E-2</v>
      </c>
      <c r="I3413" s="71">
        <v>-9.6000000000000016E-2</v>
      </c>
      <c r="J3413" s="71">
        <v>0</v>
      </c>
      <c r="K3413" s="71">
        <v>0.33733333333333337</v>
      </c>
      <c r="L3413" s="71">
        <v>1.9666666666666666E-2</v>
      </c>
      <c r="M3413" s="72">
        <v>0.29799999999999999</v>
      </c>
      <c r="N3413" s="23">
        <v>-0.42549999999999999</v>
      </c>
      <c r="O3413" s="16">
        <v>18.876000000000001</v>
      </c>
      <c r="P3413" s="15">
        <v>90</v>
      </c>
      <c r="Q3413" s="15">
        <f>IFERROR(Table37[[#This Row],[Total]]/Table37[[#This Row],[Mins]]*Table37[[#This Row],[Adj mins]],0)</f>
        <v>1.4208518753973298</v>
      </c>
      <c r="R3413" s="15">
        <v>2</v>
      </c>
      <c r="S3413" s="16">
        <v>90</v>
      </c>
      <c r="T3413" s="17">
        <v>0.02</v>
      </c>
      <c r="U3413" s="16">
        <v>2</v>
      </c>
      <c r="V3413" s="71">
        <v>1</v>
      </c>
      <c r="W3413" s="401" t="str">
        <f>IF(ISNA(MATCH($D3413,'My Squad'!$C$2:$C$16,0)),"","Yes")</f>
        <v/>
      </c>
    </row>
    <row r="3414" spans="1:23" ht="15.75" thickBot="1" x14ac:dyDescent="0.3">
      <c r="A3414" s="577">
        <v>305</v>
      </c>
      <c r="B3414" s="73">
        <v>16</v>
      </c>
      <c r="C3414" s="5" t="s">
        <v>601</v>
      </c>
      <c r="D3414" s="5" t="s">
        <v>642</v>
      </c>
      <c r="E3414" s="70" t="s">
        <v>14</v>
      </c>
      <c r="F3414" s="71">
        <v>3.9</v>
      </c>
      <c r="G3414" s="71">
        <v>0.01</v>
      </c>
      <c r="H3414" s="71">
        <v>3.4000000000000002E-2</v>
      </c>
      <c r="I3414" s="71">
        <v>-6.2333333333333324E-2</v>
      </c>
      <c r="J3414" s="71">
        <v>0</v>
      </c>
      <c r="K3414" s="71">
        <v>0.30000000000000004</v>
      </c>
      <c r="L3414" s="71">
        <v>1.3333333333333334E-2</v>
      </c>
      <c r="M3414" s="72">
        <v>0.29499999999999998</v>
      </c>
      <c r="N3414" s="23">
        <v>-0.43717948717948718</v>
      </c>
      <c r="O3414" s="16">
        <v>15.253333333333334</v>
      </c>
      <c r="P3414" s="15">
        <v>90</v>
      </c>
      <c r="Q3414" s="15">
        <f>IFERROR(Table37[[#This Row],[Total]]/Table37[[#This Row],[Mins]]*Table37[[#This Row],[Adj mins]],0)</f>
        <v>1.7406031468531469</v>
      </c>
      <c r="R3414" s="15">
        <v>0</v>
      </c>
      <c r="S3414" s="16">
        <v>0</v>
      </c>
      <c r="T3414" s="17">
        <v>9.0000000000000011E-3</v>
      </c>
      <c r="U3414" s="16">
        <v>0</v>
      </c>
      <c r="V3414" s="71">
        <v>0</v>
      </c>
      <c r="W3414" s="401" t="str">
        <f>IF(ISNA(MATCH($D3414,'My Squad'!$C$2:$C$16,0)),"","Yes")</f>
        <v/>
      </c>
    </row>
    <row r="3415" spans="1:23" ht="15.75" thickBot="1" x14ac:dyDescent="0.3">
      <c r="A3415" s="577">
        <v>501</v>
      </c>
      <c r="B3415" s="73">
        <v>16</v>
      </c>
      <c r="C3415" s="5" t="s">
        <v>601</v>
      </c>
      <c r="D3415" s="5" t="s">
        <v>254</v>
      </c>
      <c r="E3415" s="70" t="s">
        <v>13</v>
      </c>
      <c r="F3415" s="71">
        <v>4.9000000000000004</v>
      </c>
      <c r="G3415" s="71">
        <v>4.4999999999999998E-2</v>
      </c>
      <c r="H3415" s="71">
        <v>0.17199999999999999</v>
      </c>
      <c r="I3415" s="71">
        <v>0.09</v>
      </c>
      <c r="J3415" s="71">
        <v>0</v>
      </c>
      <c r="K3415" s="71">
        <v>1.3009999999999999</v>
      </c>
      <c r="L3415" s="71">
        <v>2.1999999999999999E-2</v>
      </c>
      <c r="M3415" s="72">
        <v>1.63</v>
      </c>
      <c r="N3415" s="23">
        <v>-7.551020408163267E-2</v>
      </c>
      <c r="O3415" s="16">
        <v>71.27033333333334</v>
      </c>
      <c r="P3415" s="15">
        <v>90</v>
      </c>
      <c r="Q3415" s="15">
        <f>IFERROR(Table37[[#This Row],[Total]]/Table37[[#This Row],[Mins]]*Table37[[#This Row],[Adj mins]],0)</f>
        <v>2.0583599534168027</v>
      </c>
      <c r="R3415" s="15">
        <v>4.5</v>
      </c>
      <c r="S3415" s="16">
        <v>67</v>
      </c>
      <c r="T3415" s="17">
        <v>0</v>
      </c>
      <c r="U3415" s="16">
        <v>9</v>
      </c>
      <c r="V3415" s="71">
        <v>1.5</v>
      </c>
      <c r="W3415" s="401" t="str">
        <f>IF(ISNA(MATCH($D3415,'My Squad'!$C$2:$C$16,0)),"","Yes")</f>
        <v/>
      </c>
    </row>
    <row r="3416" spans="1:23" ht="15.75" thickBot="1" x14ac:dyDescent="0.3">
      <c r="A3416" s="577">
        <v>298</v>
      </c>
      <c r="B3416" s="73">
        <v>16</v>
      </c>
      <c r="C3416" s="5" t="s">
        <v>601</v>
      </c>
      <c r="D3416" s="5" t="s">
        <v>643</v>
      </c>
      <c r="E3416" s="70" t="s">
        <v>13</v>
      </c>
      <c r="F3416" s="71">
        <v>5.3</v>
      </c>
      <c r="G3416" s="71">
        <v>0.48833333333333334</v>
      </c>
      <c r="H3416" s="71">
        <v>0.45800000000000002</v>
      </c>
      <c r="I3416" s="71">
        <v>9.0333333333333335E-2</v>
      </c>
      <c r="J3416" s="71">
        <v>0</v>
      </c>
      <c r="K3416" s="71">
        <v>1.4013333333333333</v>
      </c>
      <c r="L3416" s="71">
        <v>8.2666666666666666E-2</v>
      </c>
      <c r="M3416" s="72">
        <v>2.5206666666666666</v>
      </c>
      <c r="N3416" s="23">
        <v>9.8238993710691822E-2</v>
      </c>
      <c r="O3416" s="16">
        <v>68.942999999999998</v>
      </c>
      <c r="P3416" s="15">
        <v>90</v>
      </c>
      <c r="Q3416" s="15">
        <f>IFERROR(Table37[[#This Row],[Total]]/Table37[[#This Row],[Mins]]*Table37[[#This Row],[Adj mins]],0)</f>
        <v>3.2905443627344333</v>
      </c>
      <c r="R3416" s="15">
        <v>6</v>
      </c>
      <c r="S3416" s="16">
        <v>60</v>
      </c>
      <c r="T3416" s="17">
        <v>1.1000000000000001E-2</v>
      </c>
      <c r="U3416" s="16">
        <v>28</v>
      </c>
      <c r="V3416" s="71">
        <v>3.1</v>
      </c>
      <c r="W3416" s="401" t="str">
        <f>IF(ISNA(MATCH($D3416,'My Squad'!$C$2:$C$16,0)),"","Yes")</f>
        <v/>
      </c>
    </row>
    <row r="3417" spans="1:23" ht="15.75" thickBot="1" x14ac:dyDescent="0.3">
      <c r="A3417" s="577">
        <v>290</v>
      </c>
      <c r="B3417" s="73">
        <v>16</v>
      </c>
      <c r="C3417" s="5" t="s">
        <v>601</v>
      </c>
      <c r="D3417" s="5" t="s">
        <v>234</v>
      </c>
      <c r="E3417" s="70" t="s">
        <v>13</v>
      </c>
      <c r="F3417" s="71">
        <v>5.2</v>
      </c>
      <c r="G3417" s="71">
        <v>3.3333333333333335E-3</v>
      </c>
      <c r="H3417" s="71">
        <v>1E-3</v>
      </c>
      <c r="I3417" s="71">
        <v>3.3333333333333332E-4</v>
      </c>
      <c r="J3417" s="71">
        <v>0</v>
      </c>
      <c r="K3417" s="71">
        <v>6.0000000000000001E-3</v>
      </c>
      <c r="L3417" s="71">
        <v>0</v>
      </c>
      <c r="M3417" s="72">
        <v>1.0666666666666666E-2</v>
      </c>
      <c r="N3417" s="23">
        <v>-0.38256410256410256</v>
      </c>
      <c r="O3417" s="16">
        <v>0.33</v>
      </c>
      <c r="P3417" s="15">
        <v>90</v>
      </c>
      <c r="Q3417" s="15">
        <f>IFERROR(Table37[[#This Row],[Total]]/Table37[[#This Row],[Mins]]*Table37[[#This Row],[Adj mins]],0)</f>
        <v>2.9090909090909092</v>
      </c>
      <c r="R3417" s="15">
        <v>1.8</v>
      </c>
      <c r="S3417" s="16">
        <v>27</v>
      </c>
      <c r="T3417" s="17">
        <v>1E-3</v>
      </c>
      <c r="U3417" s="16">
        <v>8</v>
      </c>
      <c r="V3417" s="71">
        <v>1.3</v>
      </c>
      <c r="W3417" s="401" t="str">
        <f>IF(ISNA(MATCH($D3417,'My Squad'!$C$2:$C$16,0)),"","Yes")</f>
        <v/>
      </c>
    </row>
    <row r="3418" spans="1:23" ht="15.75" thickBot="1" x14ac:dyDescent="0.3">
      <c r="A3418" s="577">
        <v>299</v>
      </c>
      <c r="B3418" s="73">
        <v>16</v>
      </c>
      <c r="C3418" s="5" t="s">
        <v>601</v>
      </c>
      <c r="D3418" s="5" t="s">
        <v>644</v>
      </c>
      <c r="E3418" s="70" t="s">
        <v>13</v>
      </c>
      <c r="F3418" s="71">
        <v>4.8</v>
      </c>
      <c r="G3418" s="71">
        <v>1.6666666666666666E-2</v>
      </c>
      <c r="H3418" s="71">
        <v>8.0000000000000002E-3</v>
      </c>
      <c r="I3418" s="71">
        <v>3.6666666666666666E-3</v>
      </c>
      <c r="J3418" s="71">
        <v>0</v>
      </c>
      <c r="K3418" s="71">
        <v>5.0999999999999997E-2</v>
      </c>
      <c r="L3418" s="71">
        <v>2E-3</v>
      </c>
      <c r="M3418" s="72">
        <v>8.1333333333333327E-2</v>
      </c>
      <c r="N3418" s="23">
        <v>-0.39972222222222226</v>
      </c>
      <c r="O3418" s="16">
        <v>2.5499999999999998</v>
      </c>
      <c r="P3418" s="15">
        <v>90</v>
      </c>
      <c r="Q3418" s="15">
        <f>IFERROR(Table37[[#This Row],[Total]]/Table37[[#This Row],[Mins]]*Table37[[#This Row],[Adj mins]],0)</f>
        <v>2.8705882352941177</v>
      </c>
      <c r="R3418" s="15">
        <v>0.1</v>
      </c>
      <c r="S3418" s="16">
        <v>4</v>
      </c>
      <c r="T3418" s="17">
        <v>0</v>
      </c>
      <c r="U3418" s="16">
        <v>3</v>
      </c>
      <c r="V3418" s="71">
        <v>1</v>
      </c>
      <c r="W3418" s="401" t="str">
        <f>IF(ISNA(MATCH($D3418,'My Squad'!$C$2:$C$16,0)),"","Yes")</f>
        <v/>
      </c>
    </row>
    <row r="3419" spans="1:23" ht="15.75" thickBot="1" x14ac:dyDescent="0.3">
      <c r="A3419" s="577">
        <v>300</v>
      </c>
      <c r="B3419" s="73">
        <v>16</v>
      </c>
      <c r="C3419" s="5" t="s">
        <v>601</v>
      </c>
      <c r="D3419" s="5" t="s">
        <v>645</v>
      </c>
      <c r="E3419" s="70" t="s">
        <v>13</v>
      </c>
      <c r="F3419" s="71">
        <v>5</v>
      </c>
      <c r="G3419" s="71">
        <v>0.17166666666666666</v>
      </c>
      <c r="H3419" s="71">
        <v>0.223</v>
      </c>
      <c r="I3419" s="71">
        <v>0.11166666666666666</v>
      </c>
      <c r="J3419" s="71">
        <v>0</v>
      </c>
      <c r="K3419" s="71">
        <v>1.6603333333333334</v>
      </c>
      <c r="L3419" s="71">
        <v>7.0666666666666669E-2</v>
      </c>
      <c r="M3419" s="72">
        <v>2.2373333333333334</v>
      </c>
      <c r="N3419" s="23">
        <v>4.7466666666666678E-2</v>
      </c>
      <c r="O3419" s="16">
        <v>85.372</v>
      </c>
      <c r="P3419" s="15">
        <v>90</v>
      </c>
      <c r="Q3419" s="15">
        <f>IFERROR(Table37[[#This Row],[Total]]/Table37[[#This Row],[Mins]]*Table37[[#This Row],[Adj mins]],0)</f>
        <v>2.3586187508785081</v>
      </c>
      <c r="R3419" s="15">
        <v>8.6</v>
      </c>
      <c r="S3419" s="16">
        <v>86</v>
      </c>
      <c r="T3419" s="17">
        <v>6.0000000000000001E-3</v>
      </c>
      <c r="U3419" s="16">
        <v>27</v>
      </c>
      <c r="V3419" s="71">
        <v>3</v>
      </c>
      <c r="W3419" s="401" t="str">
        <f>IF(ISNA(MATCH($D3419,'My Squad'!$C$2:$C$16,0)),"","Yes")</f>
        <v/>
      </c>
    </row>
    <row r="3420" spans="1:23" ht="15.75" thickBot="1" x14ac:dyDescent="0.3">
      <c r="A3420" s="577">
        <v>285</v>
      </c>
      <c r="B3420" s="73">
        <v>16</v>
      </c>
      <c r="C3420" s="5" t="s">
        <v>601</v>
      </c>
      <c r="D3420" s="5" t="s">
        <v>646</v>
      </c>
      <c r="E3420" s="70" t="s">
        <v>13</v>
      </c>
      <c r="F3420" s="71">
        <v>4.4000000000000004</v>
      </c>
      <c r="G3420" s="71">
        <v>8.3333333333333332E-3</v>
      </c>
      <c r="H3420" s="71">
        <v>2.8000000000000001E-2</v>
      </c>
      <c r="I3420" s="71">
        <v>2.0333333333333332E-2</v>
      </c>
      <c r="J3420" s="71">
        <v>0</v>
      </c>
      <c r="K3420" s="71">
        <v>0.26499999999999996</v>
      </c>
      <c r="L3420" s="71">
        <v>6.6666666666666671E-3</v>
      </c>
      <c r="M3420" s="72">
        <v>0.32833333333333331</v>
      </c>
      <c r="N3420" s="23">
        <v>-0.37992424242424239</v>
      </c>
      <c r="O3420" s="16">
        <v>14.648666666666667</v>
      </c>
      <c r="P3420" s="15">
        <v>90</v>
      </c>
      <c r="Q3420" s="15">
        <f>IFERROR(Table37[[#This Row],[Total]]/Table37[[#This Row],[Mins]]*Table37[[#This Row],[Adj mins]],0)</f>
        <v>2.0172484412688299</v>
      </c>
      <c r="R3420" s="15">
        <v>0.4</v>
      </c>
      <c r="S3420" s="16">
        <v>11</v>
      </c>
      <c r="T3420" s="17">
        <v>2E-3</v>
      </c>
      <c r="U3420" s="16">
        <v>1</v>
      </c>
      <c r="V3420" s="71">
        <v>0.3</v>
      </c>
      <c r="W3420" s="401" t="str">
        <f>IF(ISNA(MATCH($D3420,'My Squad'!$C$2:$C$16,0)),"","Yes")</f>
        <v/>
      </c>
    </row>
    <row r="3421" spans="1:23" ht="15.75" thickBot="1" x14ac:dyDescent="0.3">
      <c r="A3421" s="577">
        <v>287</v>
      </c>
      <c r="B3421" s="73">
        <v>16</v>
      </c>
      <c r="C3421" s="5" t="s">
        <v>601</v>
      </c>
      <c r="D3421" s="5" t="s">
        <v>647</v>
      </c>
      <c r="E3421" s="70" t="s">
        <v>13</v>
      </c>
      <c r="F3421" s="71">
        <v>4.4000000000000004</v>
      </c>
      <c r="G3421" s="71">
        <v>8.3333333333333329E-2</v>
      </c>
      <c r="H3421" s="71">
        <v>4.9000000000000002E-2</v>
      </c>
      <c r="I3421" s="71">
        <v>1.4333333333333333E-2</v>
      </c>
      <c r="J3421" s="71">
        <v>0</v>
      </c>
      <c r="K3421" s="71">
        <v>0.20399999999999999</v>
      </c>
      <c r="L3421" s="71">
        <v>1.9666666666666666E-2</v>
      </c>
      <c r="M3421" s="72">
        <v>0.37033333333333335</v>
      </c>
      <c r="N3421" s="23">
        <v>-0.37037878787878781</v>
      </c>
      <c r="O3421" s="16">
        <v>10.359666666666667</v>
      </c>
      <c r="P3421" s="15">
        <v>90</v>
      </c>
      <c r="Q3421" s="15">
        <f>IFERROR(Table37[[#This Row],[Total]]/Table37[[#This Row],[Mins]]*Table37[[#This Row],[Adj mins]],0)</f>
        <v>3.2172849834293253</v>
      </c>
      <c r="R3421" s="15">
        <v>0.2</v>
      </c>
      <c r="S3421" s="16">
        <v>15</v>
      </c>
      <c r="T3421" s="17">
        <v>4.0000000000000001E-3</v>
      </c>
      <c r="U3421" s="16">
        <v>1</v>
      </c>
      <c r="V3421" s="71">
        <v>1</v>
      </c>
      <c r="W3421" s="401" t="str">
        <f>IF(ISNA(MATCH($D3421,'My Squad'!$C$2:$C$16,0)),"","Yes")</f>
        <v/>
      </c>
    </row>
    <row r="3422" spans="1:23" ht="15.75" thickBot="1" x14ac:dyDescent="0.3">
      <c r="A3422" s="577">
        <v>292</v>
      </c>
      <c r="B3422" s="73">
        <v>16</v>
      </c>
      <c r="C3422" s="5" t="s">
        <v>601</v>
      </c>
      <c r="D3422" s="5" t="s">
        <v>648</v>
      </c>
      <c r="E3422" s="70" t="s">
        <v>13</v>
      </c>
      <c r="F3422" s="71">
        <v>4.4000000000000004</v>
      </c>
      <c r="G3422" s="71">
        <v>3.3333333333333335E-3</v>
      </c>
      <c r="H3422" s="71">
        <v>0</v>
      </c>
      <c r="I3422" s="71">
        <v>0</v>
      </c>
      <c r="J3422" s="71">
        <v>0</v>
      </c>
      <c r="K3422" s="71">
        <v>5.6666666666666662E-3</v>
      </c>
      <c r="L3422" s="71">
        <v>0</v>
      </c>
      <c r="M3422" s="72">
        <v>8.9999999999999993E-3</v>
      </c>
      <c r="N3422" s="23">
        <v>-0.45250000000000001</v>
      </c>
      <c r="O3422" s="16">
        <v>0.34966666666666668</v>
      </c>
      <c r="P3422" s="15">
        <v>90</v>
      </c>
      <c r="Q3422" s="15">
        <f>IFERROR(Table37[[#This Row],[Total]]/Table37[[#This Row],[Mins]]*Table37[[#This Row],[Adj mins]],0)</f>
        <v>2.3164918970448043</v>
      </c>
      <c r="R3422" s="15">
        <v>0</v>
      </c>
      <c r="S3422" s="16" t="s">
        <v>374</v>
      </c>
      <c r="T3422" s="17">
        <v>3.0000000000000001E-3</v>
      </c>
      <c r="U3422" s="16">
        <v>0</v>
      </c>
      <c r="V3422" s="71">
        <v>0</v>
      </c>
      <c r="W3422" s="401" t="str">
        <f>IF(ISNA(MATCH($D3422,'My Squad'!$C$2:$C$16,0)),"","Yes")</f>
        <v/>
      </c>
    </row>
    <row r="3423" spans="1:23" ht="15.75" thickBot="1" x14ac:dyDescent="0.3">
      <c r="A3423" s="577">
        <v>297</v>
      </c>
      <c r="B3423" s="73">
        <v>16</v>
      </c>
      <c r="C3423" s="5" t="s">
        <v>601</v>
      </c>
      <c r="D3423" s="5" t="s">
        <v>649</v>
      </c>
      <c r="E3423" s="70" t="s">
        <v>13</v>
      </c>
      <c r="F3423" s="71">
        <v>4.5</v>
      </c>
      <c r="G3423" s="71">
        <v>5.0000000000000001E-3</v>
      </c>
      <c r="H3423" s="71">
        <v>2E-3</v>
      </c>
      <c r="I3423" s="71">
        <v>3.3333333333333332E-4</v>
      </c>
      <c r="J3423" s="71">
        <v>0</v>
      </c>
      <c r="K3423" s="71">
        <v>9.6666666666666672E-3</v>
      </c>
      <c r="L3423" s="71">
        <v>6.6666666666666664E-4</v>
      </c>
      <c r="M3423" s="72">
        <v>1.7666666666666667E-2</v>
      </c>
      <c r="N3423" s="23">
        <v>-0.44051851851851853</v>
      </c>
      <c r="O3423" s="16">
        <v>0.52600000000000002</v>
      </c>
      <c r="P3423" s="15">
        <v>90</v>
      </c>
      <c r="Q3423" s="15">
        <f>IFERROR(Table37[[#This Row],[Total]]/Table37[[#This Row],[Mins]]*Table37[[#This Row],[Adj mins]],0)</f>
        <v>3.0228136882129277</v>
      </c>
      <c r="R3423" s="15">
        <v>0</v>
      </c>
      <c r="S3423" s="16" t="s">
        <v>374</v>
      </c>
      <c r="T3423" s="17">
        <v>0</v>
      </c>
      <c r="U3423" s="16">
        <v>0</v>
      </c>
      <c r="V3423" s="71">
        <v>0</v>
      </c>
      <c r="W3423" s="401" t="str">
        <f>IF(ISNA(MATCH($D3423,'My Squad'!$C$2:$C$16,0)),"","Yes")</f>
        <v/>
      </c>
    </row>
    <row r="3424" spans="1:23" ht="15.75" thickBot="1" x14ac:dyDescent="0.3">
      <c r="A3424" s="577">
        <v>309</v>
      </c>
      <c r="B3424" s="73">
        <v>16</v>
      </c>
      <c r="C3424" s="5" t="s">
        <v>601</v>
      </c>
      <c r="D3424" s="5" t="s">
        <v>650</v>
      </c>
      <c r="E3424" s="70" t="s">
        <v>13</v>
      </c>
      <c r="F3424" s="71">
        <v>4.5</v>
      </c>
      <c r="G3424" s="71">
        <v>1.4999999999999999E-2</v>
      </c>
      <c r="H3424" s="71">
        <v>0.53800000000000003</v>
      </c>
      <c r="I3424" s="71">
        <v>0.10933333333333334</v>
      </c>
      <c r="J3424" s="71">
        <v>0</v>
      </c>
      <c r="K3424" s="71">
        <v>1.6120000000000001</v>
      </c>
      <c r="L3424" s="71">
        <v>6.8666666666666668E-2</v>
      </c>
      <c r="M3424" s="72">
        <v>2.343</v>
      </c>
      <c r="N3424" s="23">
        <v>7.6222222222222219E-2</v>
      </c>
      <c r="O3424" s="16">
        <v>85.123000000000005</v>
      </c>
      <c r="P3424" s="15">
        <v>90</v>
      </c>
      <c r="Q3424" s="15">
        <f>IFERROR(Table37[[#This Row],[Total]]/Table37[[#This Row],[Mins]]*Table37[[#This Row],[Adj mins]],0)</f>
        <v>2.4772388191205663</v>
      </c>
      <c r="R3424" s="15">
        <v>7.5</v>
      </c>
      <c r="S3424" s="16">
        <v>84</v>
      </c>
      <c r="T3424" s="17">
        <v>0.13200000000000001</v>
      </c>
      <c r="U3424" s="16">
        <v>18</v>
      </c>
      <c r="V3424" s="71">
        <v>2.2000000000000002</v>
      </c>
      <c r="W3424" s="401" t="str">
        <f>IF(ISNA(MATCH($D3424,'My Squad'!$C$2:$C$16,0)),"","Yes")</f>
        <v/>
      </c>
    </row>
    <row r="3425" spans="1:23" ht="15.75" thickBot="1" x14ac:dyDescent="0.3">
      <c r="A3425" s="577">
        <v>117</v>
      </c>
      <c r="B3425" s="73">
        <v>16</v>
      </c>
      <c r="C3425" s="5" t="s">
        <v>601</v>
      </c>
      <c r="D3425" s="5" t="s">
        <v>217</v>
      </c>
      <c r="E3425" s="70" t="s">
        <v>13</v>
      </c>
      <c r="F3425" s="71">
        <v>5.0999999999999996</v>
      </c>
      <c r="G3425" s="71">
        <v>0.67666666666666664</v>
      </c>
      <c r="H3425" s="71">
        <v>0.14599999999999999</v>
      </c>
      <c r="I3425" s="71">
        <v>4.4666666666666667E-2</v>
      </c>
      <c r="J3425" s="71">
        <v>0</v>
      </c>
      <c r="K3425" s="71">
        <v>0.65166666666666662</v>
      </c>
      <c r="L3425" s="71">
        <v>0.12533333333333332</v>
      </c>
      <c r="M3425" s="72">
        <v>1.6443333333333334</v>
      </c>
      <c r="N3425" s="23">
        <v>-6.9738562091503253E-2</v>
      </c>
      <c r="O3425" s="16">
        <v>36.55833333333333</v>
      </c>
      <c r="P3425" s="15">
        <v>90</v>
      </c>
      <c r="Q3425" s="15">
        <f>IFERROR(Table37[[#This Row],[Total]]/Table37[[#This Row],[Mins]]*Table37[[#This Row],[Adj mins]],0)</f>
        <v>4.0480510599498523</v>
      </c>
      <c r="R3425" s="15">
        <v>6.1</v>
      </c>
      <c r="S3425" s="16">
        <v>69</v>
      </c>
      <c r="T3425" s="17">
        <v>2.6000000000000002E-2</v>
      </c>
      <c r="U3425" s="16">
        <v>36</v>
      </c>
      <c r="V3425" s="71">
        <v>4.5</v>
      </c>
      <c r="W3425" s="401" t="str">
        <f>IF(ISNA(MATCH($D3425,'My Squad'!$C$2:$C$16,0)),"","Yes")</f>
        <v/>
      </c>
    </row>
    <row r="3426" spans="1:23" ht="15.75" thickBot="1" x14ac:dyDescent="0.3">
      <c r="A3426" s="577">
        <v>570</v>
      </c>
      <c r="B3426" s="73">
        <v>16</v>
      </c>
      <c r="C3426" s="5" t="s">
        <v>601</v>
      </c>
      <c r="D3426" s="5" t="s">
        <v>1064</v>
      </c>
      <c r="E3426" s="70" t="s">
        <v>13</v>
      </c>
      <c r="F3426" s="71">
        <v>5.4</v>
      </c>
      <c r="G3426" s="71">
        <v>6.6666666666666671E-3</v>
      </c>
      <c r="H3426" s="71">
        <v>3.0000000000000001E-3</v>
      </c>
      <c r="I3426" s="71">
        <v>6.6666666666666664E-4</v>
      </c>
      <c r="J3426" s="71">
        <v>0</v>
      </c>
      <c r="K3426" s="71">
        <v>1.4666666666666668E-2</v>
      </c>
      <c r="L3426" s="71">
        <v>1.3333333333333333E-3</v>
      </c>
      <c r="M3426" s="72">
        <v>2.6333333333333334E-2</v>
      </c>
      <c r="N3426" s="23">
        <v>-0.36549382716049378</v>
      </c>
      <c r="O3426" s="16">
        <v>0.79500000000000004</v>
      </c>
      <c r="P3426" s="15">
        <v>90</v>
      </c>
      <c r="Q3426" s="15">
        <f>IFERROR(Table37[[#This Row],[Total]]/Table37[[#This Row],[Mins]]*Table37[[#This Row],[Adj mins]],0)</f>
        <v>2.9811320754716979</v>
      </c>
      <c r="R3426" s="15">
        <v>0</v>
      </c>
      <c r="S3426" s="16" t="s">
        <v>374</v>
      </c>
      <c r="T3426" s="17">
        <v>4.0000000000000001E-3</v>
      </c>
      <c r="U3426" s="16">
        <v>22</v>
      </c>
      <c r="V3426" s="71">
        <v>2.4</v>
      </c>
      <c r="W3426" s="401" t="str">
        <f>IF(ISNA(MATCH($D3426,'My Squad'!$C$2:$C$16,0)),"","Yes")</f>
        <v/>
      </c>
    </row>
    <row r="3427" spans="1:23" ht="15.75" thickBot="1" x14ac:dyDescent="0.3">
      <c r="A3427" s="577">
        <v>192</v>
      </c>
      <c r="B3427" s="73">
        <v>16</v>
      </c>
      <c r="C3427" s="5" t="s">
        <v>601</v>
      </c>
      <c r="D3427" s="5" t="s">
        <v>145</v>
      </c>
      <c r="E3427" s="70" t="s">
        <v>13</v>
      </c>
      <c r="F3427" s="71">
        <v>5.2</v>
      </c>
      <c r="G3427" s="71">
        <v>0.70499999999999996</v>
      </c>
      <c r="H3427" s="71">
        <v>0.155</v>
      </c>
      <c r="I3427" s="71">
        <v>8.1666666666666665E-2</v>
      </c>
      <c r="J3427" s="71">
        <v>0</v>
      </c>
      <c r="K3427" s="71">
        <v>1.23</v>
      </c>
      <c r="L3427" s="71">
        <v>0.14666666666666667</v>
      </c>
      <c r="M3427" s="72">
        <v>2.3183333333333334</v>
      </c>
      <c r="N3427" s="23">
        <v>6.1217948717948723E-2</v>
      </c>
      <c r="O3427" s="16">
        <v>63.509333333333331</v>
      </c>
      <c r="P3427" s="15">
        <v>90</v>
      </c>
      <c r="Q3427" s="15">
        <f>IFERROR(Table37[[#This Row],[Total]]/Table37[[#This Row],[Mins]]*Table37[[#This Row],[Adj mins]],0)</f>
        <v>3.2853438864628823</v>
      </c>
      <c r="R3427" s="15">
        <v>4.7</v>
      </c>
      <c r="S3427" s="16">
        <v>51</v>
      </c>
      <c r="T3427" s="17">
        <v>2E-3</v>
      </c>
      <c r="U3427" s="16">
        <v>15</v>
      </c>
      <c r="V3427" s="71">
        <v>1.7</v>
      </c>
      <c r="W3427" s="401" t="str">
        <f>IF(ISNA(MATCH($D3427,'My Squad'!$C$2:$C$16,0)),"","Yes")</f>
        <v/>
      </c>
    </row>
    <row r="3428" spans="1:23" ht="15.75" thickBot="1" x14ac:dyDescent="0.3">
      <c r="A3428" s="577">
        <v>635</v>
      </c>
      <c r="B3428" s="73">
        <v>16</v>
      </c>
      <c r="C3428" s="5" t="s">
        <v>601</v>
      </c>
      <c r="D3428" s="5" t="s">
        <v>1531</v>
      </c>
      <c r="E3428" s="70" t="s">
        <v>13</v>
      </c>
      <c r="F3428" s="71">
        <v>4.9000000000000004</v>
      </c>
      <c r="G3428" s="71">
        <v>0</v>
      </c>
      <c r="H3428" s="71">
        <v>0</v>
      </c>
      <c r="I3428" s="71">
        <v>0</v>
      </c>
      <c r="J3428" s="71">
        <v>0</v>
      </c>
      <c r="K3428" s="71">
        <v>0</v>
      </c>
      <c r="L3428" s="71">
        <v>0</v>
      </c>
      <c r="M3428" s="72">
        <v>0</v>
      </c>
      <c r="N3428" s="23">
        <v>-0.4081632653061224</v>
      </c>
      <c r="O3428" s="16">
        <v>0</v>
      </c>
      <c r="P3428" s="15">
        <v>90</v>
      </c>
      <c r="Q3428" s="15">
        <f>IFERROR(Table37[[#This Row],[Total]]/Table37[[#This Row],[Mins]]*Table37[[#This Row],[Adj mins]],0)</f>
        <v>0</v>
      </c>
      <c r="R3428" s="15">
        <v>1.9</v>
      </c>
      <c r="S3428" s="16">
        <v>34</v>
      </c>
      <c r="T3428" s="17">
        <v>0</v>
      </c>
      <c r="U3428" s="16">
        <v>6</v>
      </c>
      <c r="V3428" s="71">
        <v>1.2</v>
      </c>
      <c r="W3428" s="401" t="str">
        <f>IF(ISNA(MATCH($D3428,'My Squad'!$C$2:$C$16,0)),"","Yes")</f>
        <v/>
      </c>
    </row>
    <row r="3429" spans="1:23" ht="15.75" thickBot="1" x14ac:dyDescent="0.3">
      <c r="A3429" s="577">
        <v>306</v>
      </c>
      <c r="B3429" s="73">
        <v>16</v>
      </c>
      <c r="C3429" s="5" t="s">
        <v>601</v>
      </c>
      <c r="D3429" s="5" t="s">
        <v>651</v>
      </c>
      <c r="E3429" s="70" t="s">
        <v>15</v>
      </c>
      <c r="F3429" s="71">
        <v>5.7</v>
      </c>
      <c r="G3429" s="71">
        <v>1.0640000000000001</v>
      </c>
      <c r="H3429" s="71">
        <v>0.127</v>
      </c>
      <c r="I3429" s="71">
        <v>0</v>
      </c>
      <c r="J3429" s="71">
        <v>0</v>
      </c>
      <c r="K3429" s="71">
        <v>1.4510000000000001</v>
      </c>
      <c r="L3429" s="71">
        <v>0.35433333333333333</v>
      </c>
      <c r="M3429" s="72">
        <v>2.9963333333333333</v>
      </c>
      <c r="N3429" s="23">
        <v>0.17479532163742689</v>
      </c>
      <c r="O3429" s="16">
        <v>71.22</v>
      </c>
      <c r="P3429" s="15">
        <v>90</v>
      </c>
      <c r="Q3429" s="15">
        <f>IFERROR(Table37[[#This Row],[Total]]/Table37[[#This Row],[Mins]]*Table37[[#This Row],[Adj mins]],0)</f>
        <v>3.7864363942712718</v>
      </c>
      <c r="R3429" s="15">
        <v>8.4</v>
      </c>
      <c r="S3429" s="16">
        <v>84</v>
      </c>
      <c r="T3429" s="17">
        <v>0.114</v>
      </c>
      <c r="U3429" s="16">
        <v>38</v>
      </c>
      <c r="V3429" s="71">
        <v>4.2</v>
      </c>
      <c r="W3429" s="401" t="str">
        <f>IF(ISNA(MATCH($D3429,'My Squad'!$C$2:$C$16,0)),"","Yes")</f>
        <v/>
      </c>
    </row>
    <row r="3430" spans="1:23" ht="15.75" thickBot="1" x14ac:dyDescent="0.3">
      <c r="A3430" s="577">
        <v>289</v>
      </c>
      <c r="B3430" s="73">
        <v>16</v>
      </c>
      <c r="C3430" s="5" t="s">
        <v>601</v>
      </c>
      <c r="D3430" s="5" t="s">
        <v>652</v>
      </c>
      <c r="E3430" s="70" t="s">
        <v>15</v>
      </c>
      <c r="F3430" s="71">
        <v>4.8</v>
      </c>
      <c r="G3430" s="71">
        <v>1.2E-2</v>
      </c>
      <c r="H3430" s="71">
        <v>2E-3</v>
      </c>
      <c r="I3430" s="71">
        <v>0</v>
      </c>
      <c r="J3430" s="71">
        <v>0</v>
      </c>
      <c r="K3430" s="71">
        <v>1.5333333333333334E-2</v>
      </c>
      <c r="L3430" s="71">
        <v>1.3333333333333333E-3</v>
      </c>
      <c r="M3430" s="72">
        <v>3.0666666666666665E-2</v>
      </c>
      <c r="N3430" s="23">
        <v>-0.4102777777777778</v>
      </c>
      <c r="O3430" s="16">
        <v>0.75966666666666671</v>
      </c>
      <c r="P3430" s="15">
        <v>90</v>
      </c>
      <c r="Q3430" s="15">
        <f>IFERROR(Table37[[#This Row],[Total]]/Table37[[#This Row],[Mins]]*Table37[[#This Row],[Adj mins]],0)</f>
        <v>3.6331724440544093</v>
      </c>
      <c r="R3430" s="15">
        <v>0</v>
      </c>
      <c r="S3430" s="16" t="s">
        <v>374</v>
      </c>
      <c r="T3430" s="17">
        <v>1E-3</v>
      </c>
      <c r="U3430" s="16">
        <v>0</v>
      </c>
      <c r="V3430" s="71">
        <v>0</v>
      </c>
      <c r="W3430" s="401" t="str">
        <f>IF(ISNA(MATCH($D3430,'My Squad'!$C$2:$C$16,0)),"","Yes")</f>
        <v/>
      </c>
    </row>
    <row r="3431" spans="1:23" ht="15.75" thickBot="1" x14ac:dyDescent="0.3">
      <c r="A3431" s="577">
        <v>198</v>
      </c>
      <c r="B3431" s="73">
        <v>16</v>
      </c>
      <c r="C3431" s="5" t="s">
        <v>601</v>
      </c>
      <c r="D3431" s="5" t="s">
        <v>120</v>
      </c>
      <c r="E3431" s="70" t="s">
        <v>15</v>
      </c>
      <c r="F3431" s="71">
        <v>5.3</v>
      </c>
      <c r="G3431" s="71">
        <v>0.32400000000000001</v>
      </c>
      <c r="H3431" s="71">
        <v>7.0000000000000007E-2</v>
      </c>
      <c r="I3431" s="71">
        <v>0</v>
      </c>
      <c r="J3431" s="71">
        <v>0</v>
      </c>
      <c r="K3431" s="71">
        <v>0.47166666666666668</v>
      </c>
      <c r="L3431" s="71">
        <v>8.5666666666666669E-2</v>
      </c>
      <c r="M3431" s="72">
        <v>0.95133333333333336</v>
      </c>
      <c r="N3431" s="23">
        <v>-0.19786163522012579</v>
      </c>
      <c r="O3431" s="16">
        <v>24.324333333333332</v>
      </c>
      <c r="P3431" s="15">
        <v>90</v>
      </c>
      <c r="Q3431" s="15">
        <f>IFERROR(Table37[[#This Row],[Total]]/Table37[[#This Row],[Mins]]*Table37[[#This Row],[Adj mins]],0)</f>
        <v>3.5199320296548038</v>
      </c>
      <c r="R3431" s="15">
        <v>1.6</v>
      </c>
      <c r="S3431" s="16">
        <v>9</v>
      </c>
      <c r="T3431" s="17">
        <v>3.0000000000000001E-3</v>
      </c>
      <c r="U3431" s="16">
        <v>6</v>
      </c>
      <c r="V3431" s="71">
        <v>1.2</v>
      </c>
      <c r="W3431" s="401" t="str">
        <f>IF(ISNA(MATCH($D3431,'My Squad'!$C$2:$C$16,0)),"","Yes")</f>
        <v/>
      </c>
    </row>
    <row r="3432" spans="1:23" ht="15.75" thickBot="1" x14ac:dyDescent="0.3">
      <c r="A3432" s="577">
        <v>310</v>
      </c>
      <c r="B3432" s="73">
        <v>16</v>
      </c>
      <c r="C3432" s="5" t="s">
        <v>25</v>
      </c>
      <c r="D3432" s="5" t="s">
        <v>334</v>
      </c>
      <c r="E3432" s="70" t="s">
        <v>16</v>
      </c>
      <c r="F3432" s="71">
        <v>5.4</v>
      </c>
      <c r="G3432" s="71">
        <v>0</v>
      </c>
      <c r="H3432" s="71">
        <v>0</v>
      </c>
      <c r="I3432" s="71">
        <v>1.3576666666666666</v>
      </c>
      <c r="J3432" s="71">
        <v>0.51833333333333331</v>
      </c>
      <c r="K3432" s="71">
        <v>1.927</v>
      </c>
      <c r="L3432" s="71">
        <v>0.23699999999999999</v>
      </c>
      <c r="M3432" s="72">
        <v>4.04</v>
      </c>
      <c r="N3432" s="23">
        <v>0.37777777777777777</v>
      </c>
      <c r="O3432" s="16">
        <v>86.004666666666665</v>
      </c>
      <c r="P3432" s="15">
        <v>90</v>
      </c>
      <c r="Q3432" s="15">
        <f>IFERROR(Table37[[#This Row],[Total]]/Table37[[#This Row],[Mins]]*Table37[[#This Row],[Adj mins]],0)</f>
        <v>4.2276775678839131</v>
      </c>
      <c r="R3432" s="15">
        <v>5.9</v>
      </c>
      <c r="S3432" s="16">
        <v>88</v>
      </c>
      <c r="T3432" s="17">
        <v>6.2E-2</v>
      </c>
      <c r="U3432" s="16">
        <v>35</v>
      </c>
      <c r="V3432" s="71">
        <v>5.8</v>
      </c>
      <c r="W3432" s="401" t="str">
        <f>IF(ISNA(MATCH($D3432,'My Squad'!$C$2:$C$16,0)),"","Yes")</f>
        <v/>
      </c>
    </row>
    <row r="3433" spans="1:23" ht="15.75" thickBot="1" x14ac:dyDescent="0.3">
      <c r="A3433" s="577">
        <v>325</v>
      </c>
      <c r="B3433" s="73">
        <v>16</v>
      </c>
      <c r="C3433" s="5" t="s">
        <v>25</v>
      </c>
      <c r="D3433" s="5" t="s">
        <v>43</v>
      </c>
      <c r="E3433" s="70" t="s">
        <v>16</v>
      </c>
      <c r="F3433" s="71">
        <v>4.4000000000000004</v>
      </c>
      <c r="G3433" s="71">
        <v>0</v>
      </c>
      <c r="H3433" s="71">
        <v>2E-3</v>
      </c>
      <c r="I3433" s="71">
        <v>5.0333333333333334E-2</v>
      </c>
      <c r="J3433" s="71">
        <v>1.9666666666666666E-2</v>
      </c>
      <c r="K3433" s="71">
        <v>8.6666666666666656E-2</v>
      </c>
      <c r="L3433" s="71">
        <v>1.5666666666666666E-2</v>
      </c>
      <c r="M3433" s="72">
        <v>0.17433333333333334</v>
      </c>
      <c r="N3433" s="23">
        <v>-0.41492424242424242</v>
      </c>
      <c r="O3433" s="16">
        <v>3.96</v>
      </c>
      <c r="P3433" s="15">
        <v>90</v>
      </c>
      <c r="Q3433" s="15">
        <f>IFERROR(Table37[[#This Row],[Total]]/Table37[[#This Row],[Mins]]*Table37[[#This Row],[Adj mins]],0)</f>
        <v>3.9621212121212124</v>
      </c>
      <c r="R3433" s="15">
        <v>3</v>
      </c>
      <c r="S3433" s="16">
        <v>90</v>
      </c>
      <c r="T3433" s="17">
        <v>1.4999999999999999E-2</v>
      </c>
      <c r="U3433" s="16">
        <v>12</v>
      </c>
      <c r="V3433" s="71">
        <v>4</v>
      </c>
      <c r="W3433" s="401" t="str">
        <f>IF(ISNA(MATCH($D3433,'My Squad'!$C$2:$C$16,0)),"","Yes")</f>
        <v/>
      </c>
    </row>
    <row r="3434" spans="1:23" ht="15.75" thickBot="1" x14ac:dyDescent="0.3">
      <c r="A3434" s="577">
        <v>335</v>
      </c>
      <c r="B3434" s="73">
        <v>16</v>
      </c>
      <c r="C3434" s="5" t="s">
        <v>25</v>
      </c>
      <c r="D3434" s="5" t="s">
        <v>335</v>
      </c>
      <c r="E3434" s="70" t="s">
        <v>14</v>
      </c>
      <c r="F3434" s="71">
        <v>6</v>
      </c>
      <c r="G3434" s="71">
        <v>0.34599999999999997</v>
      </c>
      <c r="H3434" s="71">
        <v>0.70799999999999996</v>
      </c>
      <c r="I3434" s="71">
        <v>1.262</v>
      </c>
      <c r="J3434" s="71">
        <v>0</v>
      </c>
      <c r="K3434" s="71">
        <v>1.6156666666666666</v>
      </c>
      <c r="L3434" s="71">
        <v>0.39866666666666667</v>
      </c>
      <c r="M3434" s="72">
        <v>4.3303333333333329</v>
      </c>
      <c r="N3434" s="23">
        <v>0.38838888888888884</v>
      </c>
      <c r="O3434" s="16">
        <v>79.207333333333338</v>
      </c>
      <c r="P3434" s="15">
        <v>90</v>
      </c>
      <c r="Q3434" s="15">
        <f>IFERROR(Table37[[#This Row],[Total]]/Table37[[#This Row],[Mins]]*Table37[[#This Row],[Adj mins]],0)</f>
        <v>4.920377742801592</v>
      </c>
      <c r="R3434" s="15">
        <v>7.4</v>
      </c>
      <c r="S3434" s="16">
        <v>74</v>
      </c>
      <c r="T3434" s="17">
        <v>5.7999999999999996E-2</v>
      </c>
      <c r="U3434" s="16">
        <v>31</v>
      </c>
      <c r="V3434" s="71">
        <v>3.4</v>
      </c>
      <c r="W3434" s="401" t="str">
        <f>IF(ISNA(MATCH($D3434,'My Squad'!$C$2:$C$16,0)),"","Yes")</f>
        <v/>
      </c>
    </row>
    <row r="3435" spans="1:23" ht="15.75" thickBot="1" x14ac:dyDescent="0.3">
      <c r="A3435" s="577">
        <v>326</v>
      </c>
      <c r="B3435" s="73">
        <v>16</v>
      </c>
      <c r="C3435" s="5" t="s">
        <v>25</v>
      </c>
      <c r="D3435" s="5" t="s">
        <v>107</v>
      </c>
      <c r="E3435" s="70" t="s">
        <v>14</v>
      </c>
      <c r="F3435" s="71">
        <v>5.3</v>
      </c>
      <c r="G3435" s="71">
        <v>0.30599999999999999</v>
      </c>
      <c r="H3435" s="71">
        <v>0.114</v>
      </c>
      <c r="I3435" s="71">
        <v>1.238</v>
      </c>
      <c r="J3435" s="71">
        <v>0</v>
      </c>
      <c r="K3435" s="71">
        <v>1.5430000000000001</v>
      </c>
      <c r="L3435" s="71">
        <v>0.221</v>
      </c>
      <c r="M3435" s="72">
        <v>3.4220000000000002</v>
      </c>
      <c r="N3435" s="23">
        <v>0.26830188679245287</v>
      </c>
      <c r="O3435" s="16">
        <v>80.736666666666665</v>
      </c>
      <c r="P3435" s="15">
        <v>90</v>
      </c>
      <c r="Q3435" s="15">
        <f>IFERROR(Table37[[#This Row],[Total]]/Table37[[#This Row],[Mins]]*Table37[[#This Row],[Adj mins]],0)</f>
        <v>3.8146236736716075</v>
      </c>
      <c r="R3435" s="15">
        <v>8.3000000000000007</v>
      </c>
      <c r="S3435" s="16">
        <v>83</v>
      </c>
      <c r="T3435" s="17">
        <v>0.13699999999999998</v>
      </c>
      <c r="U3435" s="16">
        <v>39</v>
      </c>
      <c r="V3435" s="71">
        <v>4.3</v>
      </c>
      <c r="W3435" s="401" t="str">
        <f>IF(ISNA(MATCH($D3435,'My Squad'!$C$2:$C$16,0)),"","Yes")</f>
        <v/>
      </c>
    </row>
    <row r="3436" spans="1:23" ht="15.75" thickBot="1" x14ac:dyDescent="0.3">
      <c r="A3436" s="577">
        <v>333</v>
      </c>
      <c r="B3436" s="73">
        <v>16</v>
      </c>
      <c r="C3436" s="5" t="s">
        <v>25</v>
      </c>
      <c r="D3436" s="5" t="s">
        <v>533</v>
      </c>
      <c r="E3436" s="70" t="s">
        <v>14</v>
      </c>
      <c r="F3436" s="71">
        <v>4</v>
      </c>
      <c r="G3436" s="71">
        <v>8.4000000000000005E-2</v>
      </c>
      <c r="H3436" s="71">
        <v>1.2999999999999999E-2</v>
      </c>
      <c r="I3436" s="71">
        <v>0.20800000000000002</v>
      </c>
      <c r="J3436" s="71">
        <v>0</v>
      </c>
      <c r="K3436" s="71">
        <v>0.2476666666666667</v>
      </c>
      <c r="L3436" s="71">
        <v>5.6333333333333332E-2</v>
      </c>
      <c r="M3436" s="72">
        <v>0.60899999999999999</v>
      </c>
      <c r="N3436" s="23">
        <v>-0.34775</v>
      </c>
      <c r="O3436" s="16">
        <v>11.573333333333334</v>
      </c>
      <c r="P3436" s="15">
        <v>90</v>
      </c>
      <c r="Q3436" s="15">
        <f>IFERROR(Table37[[#This Row],[Total]]/Table37[[#This Row],[Mins]]*Table37[[#This Row],[Adj mins]],0)</f>
        <v>4.7358870967741931</v>
      </c>
      <c r="R3436" s="15">
        <v>0.5</v>
      </c>
      <c r="S3436" s="16">
        <v>45</v>
      </c>
      <c r="T3436" s="17">
        <v>0.01</v>
      </c>
      <c r="U3436" s="16">
        <v>1</v>
      </c>
      <c r="V3436" s="71">
        <v>1</v>
      </c>
      <c r="W3436" s="401" t="str">
        <f>IF(ISNA(MATCH($D3436,'My Squad'!$C$2:$C$16,0)),"","Yes")</f>
        <v/>
      </c>
    </row>
    <row r="3437" spans="1:23" ht="15.75" thickBot="1" x14ac:dyDescent="0.3">
      <c r="A3437" s="577">
        <v>322</v>
      </c>
      <c r="B3437" s="73">
        <v>16</v>
      </c>
      <c r="C3437" s="5" t="s">
        <v>25</v>
      </c>
      <c r="D3437" s="5" t="s">
        <v>213</v>
      </c>
      <c r="E3437" s="70" t="s">
        <v>14</v>
      </c>
      <c r="F3437" s="71">
        <v>4.8</v>
      </c>
      <c r="G3437" s="71">
        <v>2E-3</v>
      </c>
      <c r="H3437" s="71">
        <v>1.2E-2</v>
      </c>
      <c r="I3437" s="71">
        <v>5.2666666666666667E-2</v>
      </c>
      <c r="J3437" s="71">
        <v>0</v>
      </c>
      <c r="K3437" s="71">
        <v>7.0333333333333331E-2</v>
      </c>
      <c r="L3437" s="71">
        <v>1.2333333333333333E-2</v>
      </c>
      <c r="M3437" s="72">
        <v>0.14933333333333335</v>
      </c>
      <c r="N3437" s="23">
        <v>-0.3855555555555556</v>
      </c>
      <c r="O3437" s="16">
        <v>3.5873333333333335</v>
      </c>
      <c r="P3437" s="15">
        <v>90</v>
      </c>
      <c r="Q3437" s="15">
        <f>IFERROR(Table37[[#This Row],[Total]]/Table37[[#This Row],[Mins]]*Table37[[#This Row],[Adj mins]],0)</f>
        <v>3.7465155175617917</v>
      </c>
      <c r="R3437" s="15">
        <v>0.1</v>
      </c>
      <c r="S3437" s="16">
        <v>6</v>
      </c>
      <c r="T3437" s="17">
        <v>4.0000000000000001E-3</v>
      </c>
      <c r="U3437" s="16">
        <v>2</v>
      </c>
      <c r="V3437" s="71">
        <v>1</v>
      </c>
      <c r="W3437" s="401" t="str">
        <f>IF(ISNA(MATCH($D3437,'My Squad'!$C$2:$C$16,0)),"","Yes")</f>
        <v/>
      </c>
    </row>
    <row r="3438" spans="1:23" ht="15.75" thickBot="1" x14ac:dyDescent="0.3">
      <c r="A3438" s="577">
        <v>337</v>
      </c>
      <c r="B3438" s="73">
        <v>16</v>
      </c>
      <c r="C3438" s="5" t="s">
        <v>25</v>
      </c>
      <c r="D3438" s="5" t="s">
        <v>125</v>
      </c>
      <c r="E3438" s="70" t="s">
        <v>14</v>
      </c>
      <c r="F3438" s="71">
        <v>4.5999999999999996</v>
      </c>
      <c r="G3438" s="71">
        <v>3.4000000000000002E-2</v>
      </c>
      <c r="H3438" s="71">
        <v>9.4E-2</v>
      </c>
      <c r="I3438" s="71">
        <v>0.13799999999999998</v>
      </c>
      <c r="J3438" s="71">
        <v>0</v>
      </c>
      <c r="K3438" s="71">
        <v>0.18100000000000002</v>
      </c>
      <c r="L3438" s="71">
        <v>3.4666666666666665E-2</v>
      </c>
      <c r="M3438" s="72">
        <v>0.48166666666666669</v>
      </c>
      <c r="N3438" s="23">
        <v>-0.33007246376811594</v>
      </c>
      <c r="O3438" s="16">
        <v>9.4763333333333328</v>
      </c>
      <c r="P3438" s="15">
        <v>90</v>
      </c>
      <c r="Q3438" s="15">
        <f>IFERROR(Table37[[#This Row],[Total]]/Table37[[#This Row],[Mins]]*Table37[[#This Row],[Adj mins]],0)</f>
        <v>4.5745541524499638</v>
      </c>
      <c r="R3438" s="15">
        <v>1.6</v>
      </c>
      <c r="S3438" s="16">
        <v>28</v>
      </c>
      <c r="T3438" s="17">
        <v>2E-3</v>
      </c>
      <c r="U3438" s="16">
        <v>10</v>
      </c>
      <c r="V3438" s="71">
        <v>2</v>
      </c>
      <c r="W3438" s="401" t="str">
        <f>IF(ISNA(MATCH($D3438,'My Squad'!$C$2:$C$16,0)),"","Yes")</f>
        <v/>
      </c>
    </row>
    <row r="3439" spans="1:23" ht="15.75" thickBot="1" x14ac:dyDescent="0.3">
      <c r="A3439" s="577">
        <v>313</v>
      </c>
      <c r="B3439" s="73">
        <v>16</v>
      </c>
      <c r="C3439" s="5" t="s">
        <v>25</v>
      </c>
      <c r="D3439" s="5" t="s">
        <v>539</v>
      </c>
      <c r="E3439" s="70" t="s">
        <v>14</v>
      </c>
      <c r="F3439" s="71">
        <v>4.7</v>
      </c>
      <c r="G3439" s="71">
        <v>7.0000000000000007E-2</v>
      </c>
      <c r="H3439" s="71">
        <v>6.2E-2</v>
      </c>
      <c r="I3439" s="71">
        <v>0.13033333333333333</v>
      </c>
      <c r="J3439" s="71">
        <v>0</v>
      </c>
      <c r="K3439" s="71">
        <v>0.16366666666666665</v>
      </c>
      <c r="L3439" s="71">
        <v>6.6666666666666666E-2</v>
      </c>
      <c r="M3439" s="72">
        <v>0.49266666666666664</v>
      </c>
      <c r="N3439" s="23">
        <v>-0.32070921985815604</v>
      </c>
      <c r="O3439" s="16">
        <v>8.234</v>
      </c>
      <c r="P3439" s="15">
        <v>90</v>
      </c>
      <c r="Q3439" s="15">
        <f>IFERROR(Table37[[#This Row],[Total]]/Table37[[#This Row],[Mins]]*Table37[[#This Row],[Adj mins]],0)</f>
        <v>5.3849890697109544</v>
      </c>
      <c r="R3439" s="15">
        <v>0.9</v>
      </c>
      <c r="S3439" s="16">
        <v>20</v>
      </c>
      <c r="T3439" s="17">
        <v>3.0000000000000001E-3</v>
      </c>
      <c r="U3439" s="16">
        <v>4</v>
      </c>
      <c r="V3439" s="71">
        <v>1</v>
      </c>
      <c r="W3439" s="401" t="str">
        <f>IF(ISNA(MATCH($D3439,'My Squad'!$C$2:$C$16,0)),"","Yes")</f>
        <v/>
      </c>
    </row>
    <row r="3440" spans="1:23" ht="15.75" thickBot="1" x14ac:dyDescent="0.3">
      <c r="A3440" s="577">
        <v>311</v>
      </c>
      <c r="B3440" s="73">
        <v>16</v>
      </c>
      <c r="C3440" s="5" t="s">
        <v>25</v>
      </c>
      <c r="D3440" s="5" t="s">
        <v>39</v>
      </c>
      <c r="E3440" s="70" t="s">
        <v>14</v>
      </c>
      <c r="F3440" s="71">
        <v>7</v>
      </c>
      <c r="G3440" s="71">
        <v>0.372</v>
      </c>
      <c r="H3440" s="71">
        <v>1.165</v>
      </c>
      <c r="I3440" s="71">
        <v>1.2616666666666667</v>
      </c>
      <c r="J3440" s="71">
        <v>0</v>
      </c>
      <c r="K3440" s="71">
        <v>1.633</v>
      </c>
      <c r="L3440" s="71">
        <v>0.46200000000000002</v>
      </c>
      <c r="M3440" s="72">
        <v>4.8936666666666664</v>
      </c>
      <c r="N3440" s="23">
        <v>0.41338095238095235</v>
      </c>
      <c r="O3440" s="16">
        <v>80.608999999999995</v>
      </c>
      <c r="P3440" s="15">
        <v>90</v>
      </c>
      <c r="Q3440" s="15">
        <f>IFERROR(Table37[[#This Row],[Total]]/Table37[[#This Row],[Mins]]*Table37[[#This Row],[Adj mins]],0)</f>
        <v>5.4637819598307882</v>
      </c>
      <c r="R3440" s="15">
        <v>8.4</v>
      </c>
      <c r="S3440" s="16">
        <v>84</v>
      </c>
      <c r="T3440" s="17">
        <v>0.29799999999999999</v>
      </c>
      <c r="U3440" s="16">
        <v>44</v>
      </c>
      <c r="V3440" s="71">
        <v>4.9000000000000004</v>
      </c>
      <c r="W3440" s="401" t="str">
        <f>IF(ISNA(MATCH($D3440,'My Squad'!$C$2:$C$16,0)),"","Yes")</f>
        <v/>
      </c>
    </row>
    <row r="3441" spans="1:23" ht="15.75" thickBot="1" x14ac:dyDescent="0.3">
      <c r="A3441" s="577">
        <v>339</v>
      </c>
      <c r="B3441" s="73">
        <v>16</v>
      </c>
      <c r="C3441" s="5" t="s">
        <v>25</v>
      </c>
      <c r="D3441" s="5" t="s">
        <v>60</v>
      </c>
      <c r="E3441" s="70" t="s">
        <v>14</v>
      </c>
      <c r="F3441" s="71">
        <v>6.1</v>
      </c>
      <c r="G3441" s="71">
        <v>0.36</v>
      </c>
      <c r="H3441" s="71">
        <v>0.157</v>
      </c>
      <c r="I3441" s="71">
        <v>1.3220000000000001</v>
      </c>
      <c r="J3441" s="71">
        <v>0</v>
      </c>
      <c r="K3441" s="71">
        <v>1.7846666666666666</v>
      </c>
      <c r="L3441" s="71">
        <v>0.33</v>
      </c>
      <c r="M3441" s="72">
        <v>3.9536666666666669</v>
      </c>
      <c r="N3441" s="23">
        <v>0.32027322404371589</v>
      </c>
      <c r="O3441" s="16">
        <v>85.052333333333337</v>
      </c>
      <c r="P3441" s="15">
        <v>90</v>
      </c>
      <c r="Q3441" s="15">
        <f>IFERROR(Table37[[#This Row],[Total]]/Table37[[#This Row],[Mins]]*Table37[[#This Row],[Adj mins]],0)</f>
        <v>4.1836594724032654</v>
      </c>
      <c r="R3441" s="15">
        <v>9</v>
      </c>
      <c r="S3441" s="16">
        <v>90</v>
      </c>
      <c r="T3441" s="17">
        <v>0.158</v>
      </c>
      <c r="U3441" s="16">
        <v>45</v>
      </c>
      <c r="V3441" s="71">
        <v>5</v>
      </c>
      <c r="W3441" s="401" t="str">
        <f>IF(ISNA(MATCH($D3441,'My Squad'!$C$2:$C$16,0)),"","Yes")</f>
        <v/>
      </c>
    </row>
    <row r="3442" spans="1:23" ht="15.75" thickBot="1" x14ac:dyDescent="0.3">
      <c r="A3442" s="577">
        <v>329</v>
      </c>
      <c r="B3442" s="73">
        <v>16</v>
      </c>
      <c r="C3442" s="5" t="s">
        <v>25</v>
      </c>
      <c r="D3442" s="5" t="s">
        <v>336</v>
      </c>
      <c r="E3442" s="70" t="s">
        <v>13</v>
      </c>
      <c r="F3442" s="71">
        <v>6.2</v>
      </c>
      <c r="G3442" s="71">
        <v>0.57833333333333337</v>
      </c>
      <c r="H3442" s="71">
        <v>0.65</v>
      </c>
      <c r="I3442" s="71">
        <v>0.37033333333333335</v>
      </c>
      <c r="J3442" s="71">
        <v>0</v>
      </c>
      <c r="K3442" s="71">
        <v>1.5793333333333335</v>
      </c>
      <c r="L3442" s="71">
        <v>0.23400000000000001</v>
      </c>
      <c r="M3442" s="72">
        <v>3.4119999999999999</v>
      </c>
      <c r="N3442" s="23">
        <v>0.22774193548387095</v>
      </c>
      <c r="O3442" s="16">
        <v>80.978666666666669</v>
      </c>
      <c r="P3442" s="15">
        <v>90</v>
      </c>
      <c r="Q3442" s="15">
        <f>IFERROR(Table37[[#This Row],[Total]]/Table37[[#This Row],[Mins]]*Table37[[#This Row],[Adj mins]],0)</f>
        <v>3.7921098560937856</v>
      </c>
      <c r="R3442" s="15">
        <v>7</v>
      </c>
      <c r="S3442" s="16">
        <v>70</v>
      </c>
      <c r="T3442" s="17">
        <v>1.4999999999999999E-2</v>
      </c>
      <c r="U3442" s="16">
        <v>16</v>
      </c>
      <c r="V3442" s="71">
        <v>1.8</v>
      </c>
      <c r="W3442" s="401" t="str">
        <f>IF(ISNA(MATCH($D3442,'My Squad'!$C$2:$C$16,0)),"","Yes")</f>
        <v/>
      </c>
    </row>
    <row r="3443" spans="1:23" ht="15.75" thickBot="1" x14ac:dyDescent="0.3">
      <c r="A3443" s="577">
        <v>324</v>
      </c>
      <c r="B3443" s="73">
        <v>16</v>
      </c>
      <c r="C3443" s="5" t="s">
        <v>25</v>
      </c>
      <c r="D3443" s="5" t="s">
        <v>222</v>
      </c>
      <c r="E3443" s="70" t="s">
        <v>13</v>
      </c>
      <c r="F3443" s="71">
        <v>5.3</v>
      </c>
      <c r="G3443" s="71">
        <v>0.12333333333333334</v>
      </c>
      <c r="H3443" s="71">
        <v>6.3E-2</v>
      </c>
      <c r="I3443" s="71">
        <v>5.2999999999999999E-2</v>
      </c>
      <c r="J3443" s="71">
        <v>0</v>
      </c>
      <c r="K3443" s="71">
        <v>0.25033333333333335</v>
      </c>
      <c r="L3443" s="71">
        <v>4.3999999999999997E-2</v>
      </c>
      <c r="M3443" s="72">
        <v>0.53366666666666662</v>
      </c>
      <c r="N3443" s="23">
        <v>-0.27666666666666673</v>
      </c>
      <c r="O3443" s="16">
        <v>12.154</v>
      </c>
      <c r="P3443" s="15">
        <v>90</v>
      </c>
      <c r="Q3443" s="15">
        <f>IFERROR(Table37[[#This Row],[Total]]/Table37[[#This Row],[Mins]]*Table37[[#This Row],[Adj mins]],0)</f>
        <v>3.9517854204377154</v>
      </c>
      <c r="R3443" s="15">
        <v>3.6</v>
      </c>
      <c r="S3443" s="16">
        <v>54</v>
      </c>
      <c r="T3443" s="17">
        <v>2E-3</v>
      </c>
      <c r="U3443" s="16">
        <v>21</v>
      </c>
      <c r="V3443" s="71">
        <v>3.5</v>
      </c>
      <c r="W3443" s="401" t="str">
        <f>IF(ISNA(MATCH($D3443,'My Squad'!$C$2:$C$16,0)),"","Yes")</f>
        <v/>
      </c>
    </row>
    <row r="3444" spans="1:23" ht="15.75" thickBot="1" x14ac:dyDescent="0.3">
      <c r="A3444" s="577">
        <v>317</v>
      </c>
      <c r="B3444" s="73">
        <v>16</v>
      </c>
      <c r="C3444" s="5" t="s">
        <v>25</v>
      </c>
      <c r="D3444" s="5" t="s">
        <v>337</v>
      </c>
      <c r="E3444" s="70" t="s">
        <v>13</v>
      </c>
      <c r="F3444" s="71">
        <v>7.3</v>
      </c>
      <c r="G3444" s="71">
        <v>2.0249999999999999</v>
      </c>
      <c r="H3444" s="71">
        <v>0.28899999999999998</v>
      </c>
      <c r="I3444" s="71">
        <v>0.245</v>
      </c>
      <c r="J3444" s="71">
        <v>0</v>
      </c>
      <c r="K3444" s="71">
        <v>1.0946666666666667</v>
      </c>
      <c r="L3444" s="71">
        <v>0.40333333333333332</v>
      </c>
      <c r="M3444" s="72">
        <v>4.0570000000000004</v>
      </c>
      <c r="N3444" s="23">
        <v>0.28178082191780829</v>
      </c>
      <c r="O3444" s="16">
        <v>53.759333333333331</v>
      </c>
      <c r="P3444" s="15">
        <v>90</v>
      </c>
      <c r="Q3444" s="15">
        <f>IFERROR(Table37[[#This Row],[Total]]/Table37[[#This Row],[Mins]]*Table37[[#This Row],[Adj mins]],0)</f>
        <v>6.7919369039794653</v>
      </c>
      <c r="R3444" s="15">
        <v>5.5</v>
      </c>
      <c r="S3444" s="16">
        <v>70</v>
      </c>
      <c r="T3444" s="17">
        <v>5.0999999999999997E-2</v>
      </c>
      <c r="U3444" s="16">
        <v>35</v>
      </c>
      <c r="V3444" s="71">
        <v>5</v>
      </c>
      <c r="W3444" s="401" t="str">
        <f>IF(ISNA(MATCH($D3444,'My Squad'!$C$2:$C$16,0)),"","Yes")</f>
        <v/>
      </c>
    </row>
    <row r="3445" spans="1:23" ht="15.75" thickBot="1" x14ac:dyDescent="0.3">
      <c r="A3445" s="577">
        <v>336</v>
      </c>
      <c r="B3445" s="73">
        <v>16</v>
      </c>
      <c r="C3445" s="5" t="s">
        <v>25</v>
      </c>
      <c r="D3445" s="5" t="s">
        <v>81</v>
      </c>
      <c r="E3445" s="70" t="s">
        <v>13</v>
      </c>
      <c r="F3445" s="71">
        <v>6.4</v>
      </c>
      <c r="G3445" s="71">
        <v>0.92666666666666664</v>
      </c>
      <c r="H3445" s="71">
        <v>0.75</v>
      </c>
      <c r="I3445" s="71">
        <v>0.36866666666666664</v>
      </c>
      <c r="J3445" s="71">
        <v>0</v>
      </c>
      <c r="K3445" s="71">
        <v>1.6676666666666669</v>
      </c>
      <c r="L3445" s="71">
        <v>0.34033333333333332</v>
      </c>
      <c r="M3445" s="72">
        <v>4.0533333333333337</v>
      </c>
      <c r="N3445" s="23">
        <v>0.32083333333333336</v>
      </c>
      <c r="O3445" s="16">
        <v>80.62233333333333</v>
      </c>
      <c r="P3445" s="15">
        <v>90</v>
      </c>
      <c r="Q3445" s="15">
        <f>IFERROR(Table37[[#This Row],[Total]]/Table37[[#This Row],[Mins]]*Table37[[#This Row],[Adj mins]],0)</f>
        <v>4.5248008202855292</v>
      </c>
      <c r="R3445" s="15">
        <v>7.3</v>
      </c>
      <c r="S3445" s="16">
        <v>73</v>
      </c>
      <c r="T3445" s="17">
        <v>1.7000000000000001E-2</v>
      </c>
      <c r="U3445" s="16">
        <v>24</v>
      </c>
      <c r="V3445" s="71">
        <v>2.7</v>
      </c>
      <c r="W3445" s="401" t="str">
        <f>IF(ISNA(MATCH($D3445,'My Squad'!$C$2:$C$16,0)),"","Yes")</f>
        <v/>
      </c>
    </row>
    <row r="3446" spans="1:23" ht="15.75" thickBot="1" x14ac:dyDescent="0.3">
      <c r="A3446" s="577">
        <v>319</v>
      </c>
      <c r="B3446" s="73">
        <v>16</v>
      </c>
      <c r="C3446" s="5" t="s">
        <v>25</v>
      </c>
      <c r="D3446" s="5" t="s">
        <v>228</v>
      </c>
      <c r="E3446" s="70" t="s">
        <v>13</v>
      </c>
      <c r="F3446" s="71">
        <v>5.2</v>
      </c>
      <c r="G3446" s="71">
        <v>9.5000000000000001E-2</v>
      </c>
      <c r="H3446" s="71">
        <v>7.8E-2</v>
      </c>
      <c r="I3446" s="71">
        <v>3.9333333333333331E-2</v>
      </c>
      <c r="J3446" s="71">
        <v>0</v>
      </c>
      <c r="K3446" s="71">
        <v>0.17799999999999999</v>
      </c>
      <c r="L3446" s="71">
        <v>4.2000000000000003E-2</v>
      </c>
      <c r="M3446" s="72">
        <v>0.43233333333333335</v>
      </c>
      <c r="N3446" s="23">
        <v>-0.30147435897435898</v>
      </c>
      <c r="O3446" s="16">
        <v>8.52</v>
      </c>
      <c r="P3446" s="15">
        <v>90</v>
      </c>
      <c r="Q3446" s="15">
        <f>IFERROR(Table37[[#This Row],[Total]]/Table37[[#This Row],[Mins]]*Table37[[#This Row],[Adj mins]],0)</f>
        <v>4.566901408450704</v>
      </c>
      <c r="R3446" s="15">
        <v>0.1</v>
      </c>
      <c r="S3446" s="16">
        <v>8</v>
      </c>
      <c r="T3446" s="17">
        <v>2E-3</v>
      </c>
      <c r="U3446" s="16">
        <v>1</v>
      </c>
      <c r="V3446" s="71">
        <v>1</v>
      </c>
      <c r="W3446" s="401" t="str">
        <f>IF(ISNA(MATCH($D3446,'My Squad'!$C$2:$C$16,0)),"","Yes")</f>
        <v/>
      </c>
    </row>
    <row r="3447" spans="1:23" ht="15.75" thickBot="1" x14ac:dyDescent="0.3">
      <c r="A3447" s="577">
        <v>330</v>
      </c>
      <c r="B3447" s="73">
        <v>16</v>
      </c>
      <c r="C3447" s="5" t="s">
        <v>25</v>
      </c>
      <c r="D3447" s="5" t="s">
        <v>338</v>
      </c>
      <c r="E3447" s="70" t="s">
        <v>13</v>
      </c>
      <c r="F3447" s="71">
        <v>4.4000000000000004</v>
      </c>
      <c r="G3447" s="71">
        <v>0</v>
      </c>
      <c r="H3447" s="71">
        <v>0</v>
      </c>
      <c r="I3447" s="71">
        <v>0</v>
      </c>
      <c r="J3447" s="71">
        <v>0</v>
      </c>
      <c r="K3447" s="71">
        <v>0</v>
      </c>
      <c r="L3447" s="71">
        <v>0</v>
      </c>
      <c r="M3447" s="72">
        <v>0</v>
      </c>
      <c r="N3447" s="23">
        <v>-0.45454545454545453</v>
      </c>
      <c r="O3447" s="16">
        <v>0</v>
      </c>
      <c r="P3447" s="15">
        <v>90</v>
      </c>
      <c r="Q3447" s="15">
        <f>IFERROR(Table37[[#This Row],[Total]]/Table37[[#This Row],[Mins]]*Table37[[#This Row],[Adj mins]],0)</f>
        <v>0</v>
      </c>
      <c r="R3447" s="15">
        <v>0</v>
      </c>
      <c r="S3447" s="16" t="s">
        <v>374</v>
      </c>
      <c r="T3447" s="17">
        <v>0</v>
      </c>
      <c r="U3447" s="16">
        <v>0</v>
      </c>
      <c r="V3447" s="71">
        <v>0</v>
      </c>
      <c r="W3447" s="401" t="str">
        <f>IF(ISNA(MATCH($D3447,'My Squad'!$C$2:$C$16,0)),"","Yes")</f>
        <v/>
      </c>
    </row>
    <row r="3448" spans="1:23" ht="15.75" thickBot="1" x14ac:dyDescent="0.3">
      <c r="A3448" s="577">
        <v>636</v>
      </c>
      <c r="B3448" s="73">
        <v>16</v>
      </c>
      <c r="C3448" s="5" t="s">
        <v>25</v>
      </c>
      <c r="D3448" s="5" t="s">
        <v>1532</v>
      </c>
      <c r="E3448" s="70" t="s">
        <v>13</v>
      </c>
      <c r="F3448" s="71">
        <v>6.8</v>
      </c>
      <c r="G3448" s="71">
        <v>0.24666666666666667</v>
      </c>
      <c r="H3448" s="71">
        <v>6.8000000000000005E-2</v>
      </c>
      <c r="I3448" s="71">
        <v>4.6666666666666669E-2</v>
      </c>
      <c r="J3448" s="71">
        <v>0</v>
      </c>
      <c r="K3448" s="71">
        <v>0.20733333333333331</v>
      </c>
      <c r="L3448" s="71">
        <v>7.0000000000000007E-2</v>
      </c>
      <c r="M3448" s="72">
        <v>0.63866666666666672</v>
      </c>
      <c r="N3448" s="23">
        <v>-0.20019607843137255</v>
      </c>
      <c r="O3448" s="16">
        <v>10.311333333333334</v>
      </c>
      <c r="P3448" s="15">
        <v>90</v>
      </c>
      <c r="Q3448" s="15">
        <f>IFERROR(Table37[[#This Row],[Total]]/Table37[[#This Row],[Mins]]*Table37[[#This Row],[Adj mins]],0)</f>
        <v>5.5744488265339109</v>
      </c>
      <c r="R3448" s="15">
        <v>0.2</v>
      </c>
      <c r="S3448" s="16">
        <v>19</v>
      </c>
      <c r="T3448" s="17">
        <v>2E-3</v>
      </c>
      <c r="U3448" s="16">
        <v>1</v>
      </c>
      <c r="V3448" s="71">
        <v>1</v>
      </c>
      <c r="W3448" s="401" t="str">
        <f>IF(ISNA(MATCH($D3448,'My Squad'!$C$2:$C$16,0)),"","Yes")</f>
        <v/>
      </c>
    </row>
    <row r="3449" spans="1:23" ht="15.75" thickBot="1" x14ac:dyDescent="0.3">
      <c r="A3449" s="577">
        <v>327</v>
      </c>
      <c r="B3449" s="73">
        <v>16</v>
      </c>
      <c r="C3449" s="5" t="s">
        <v>25</v>
      </c>
      <c r="D3449" s="5" t="s">
        <v>17</v>
      </c>
      <c r="E3449" s="70" t="s">
        <v>13</v>
      </c>
      <c r="F3449" s="71">
        <v>7.9</v>
      </c>
      <c r="G3449" s="71">
        <v>1.8266666666666667</v>
      </c>
      <c r="H3449" s="71">
        <v>0.56000000000000005</v>
      </c>
      <c r="I3449" s="71">
        <v>0.29566666666666669</v>
      </c>
      <c r="J3449" s="71">
        <v>0</v>
      </c>
      <c r="K3449" s="71">
        <v>1.3506666666666667</v>
      </c>
      <c r="L3449" s="71">
        <v>0.52233333333333332</v>
      </c>
      <c r="M3449" s="72">
        <v>4.5553333333333335</v>
      </c>
      <c r="N3449" s="23">
        <v>0.32345991561181436</v>
      </c>
      <c r="O3449" s="16">
        <v>63.87166666666667</v>
      </c>
      <c r="P3449" s="15">
        <v>90</v>
      </c>
      <c r="Q3449" s="15">
        <f>IFERROR(Table37[[#This Row],[Total]]/Table37[[#This Row],[Mins]]*Table37[[#This Row],[Adj mins]],0)</f>
        <v>6.418808548391306</v>
      </c>
      <c r="R3449" s="15">
        <v>5.9</v>
      </c>
      <c r="S3449" s="16">
        <v>59</v>
      </c>
      <c r="T3449" s="17">
        <v>0.27699999999999997</v>
      </c>
      <c r="U3449" s="16">
        <v>60</v>
      </c>
      <c r="V3449" s="71">
        <v>6.7</v>
      </c>
      <c r="W3449" s="401" t="str">
        <f>IF(ISNA(MATCH($D3449,'My Squad'!$C$2:$C$16,0)),"","Yes")</f>
        <v/>
      </c>
    </row>
    <row r="3450" spans="1:23" ht="15.75" thickBot="1" x14ac:dyDescent="0.3">
      <c r="A3450" s="577">
        <v>328</v>
      </c>
      <c r="B3450" s="73">
        <v>16</v>
      </c>
      <c r="C3450" s="5" t="s">
        <v>25</v>
      </c>
      <c r="D3450" s="5" t="s">
        <v>26</v>
      </c>
      <c r="E3450" s="70" t="s">
        <v>13</v>
      </c>
      <c r="F3450" s="71">
        <v>12.7</v>
      </c>
      <c r="G3450" s="71">
        <v>2.7366666666666668</v>
      </c>
      <c r="H3450" s="71">
        <v>0.67600000000000005</v>
      </c>
      <c r="I3450" s="71">
        <v>0.36633333333333334</v>
      </c>
      <c r="J3450" s="71">
        <v>0</v>
      </c>
      <c r="K3450" s="71">
        <v>1.6753333333333333</v>
      </c>
      <c r="L3450" s="71">
        <v>0.78700000000000003</v>
      </c>
      <c r="M3450" s="72">
        <v>6.2413333333333334</v>
      </c>
      <c r="N3450" s="23">
        <v>0.33396325459317588</v>
      </c>
      <c r="O3450" s="16">
        <v>80.421000000000006</v>
      </c>
      <c r="P3450" s="15">
        <v>90</v>
      </c>
      <c r="Q3450" s="15">
        <f>IFERROR(Table37[[#This Row],[Total]]/Table37[[#This Row],[Mins]]*Table37[[#This Row],[Adj mins]],0)</f>
        <v>6.9847427910620361</v>
      </c>
      <c r="R3450" s="15">
        <v>8.6999999999999993</v>
      </c>
      <c r="S3450" s="16">
        <v>87</v>
      </c>
      <c r="T3450" s="17">
        <v>0.40200000000000002</v>
      </c>
      <c r="U3450" s="16">
        <v>84</v>
      </c>
      <c r="V3450" s="71">
        <v>9.3000000000000007</v>
      </c>
      <c r="W3450" s="401" t="str">
        <f>IF(ISNA(MATCH($D3450,'My Squad'!$C$2:$C$16,0)),"","Yes")</f>
        <v/>
      </c>
    </row>
    <row r="3451" spans="1:23" ht="15.75" thickBot="1" x14ac:dyDescent="0.3">
      <c r="A3451" s="577">
        <v>323</v>
      </c>
      <c r="B3451" s="73">
        <v>16</v>
      </c>
      <c r="C3451" s="5" t="s">
        <v>25</v>
      </c>
      <c r="D3451" s="5" t="s">
        <v>169</v>
      </c>
      <c r="E3451" s="70" t="s">
        <v>13</v>
      </c>
      <c r="F3451" s="71">
        <v>5</v>
      </c>
      <c r="G3451" s="71">
        <v>7.3333333333333334E-2</v>
      </c>
      <c r="H3451" s="71">
        <v>0.41499999999999998</v>
      </c>
      <c r="I3451" s="71">
        <v>0.39033333333333331</v>
      </c>
      <c r="J3451" s="71">
        <v>0</v>
      </c>
      <c r="K3451" s="71">
        <v>1.8199999999999998</v>
      </c>
      <c r="L3451" s="71">
        <v>6.933333333333333E-2</v>
      </c>
      <c r="M3451" s="72">
        <v>2.7679999999999998</v>
      </c>
      <c r="N3451" s="23">
        <v>0.15359999999999996</v>
      </c>
      <c r="O3451" s="16">
        <v>85.494</v>
      </c>
      <c r="P3451" s="15">
        <v>90</v>
      </c>
      <c r="Q3451" s="15">
        <f>IFERROR(Table37[[#This Row],[Total]]/Table37[[#This Row],[Mins]]*Table37[[#This Row],[Adj mins]],0)</f>
        <v>2.9138886939434343</v>
      </c>
      <c r="R3451" s="15">
        <v>9</v>
      </c>
      <c r="S3451" s="16">
        <v>90</v>
      </c>
      <c r="T3451" s="17">
        <v>0.01</v>
      </c>
      <c r="U3451" s="16">
        <v>22</v>
      </c>
      <c r="V3451" s="71">
        <v>2.4</v>
      </c>
      <c r="W3451" s="401" t="str">
        <f>IF(ISNA(MATCH($D3451,'My Squad'!$C$2:$C$16,0)),"","Yes")</f>
        <v/>
      </c>
    </row>
    <row r="3452" spans="1:23" ht="15.75" thickBot="1" x14ac:dyDescent="0.3">
      <c r="A3452" s="577">
        <v>320</v>
      </c>
      <c r="B3452" s="73">
        <v>16</v>
      </c>
      <c r="C3452" s="5" t="s">
        <v>25</v>
      </c>
      <c r="D3452" s="5" t="s">
        <v>170</v>
      </c>
      <c r="E3452" s="70" t="s">
        <v>13</v>
      </c>
      <c r="F3452" s="71">
        <v>4.7</v>
      </c>
      <c r="G3452" s="71">
        <v>1.6666666666666666E-2</v>
      </c>
      <c r="H3452" s="71">
        <v>4.1000000000000002E-2</v>
      </c>
      <c r="I3452" s="71">
        <v>4.2666666666666665E-2</v>
      </c>
      <c r="J3452" s="71">
        <v>0</v>
      </c>
      <c r="K3452" s="71">
        <v>0.15833333333333333</v>
      </c>
      <c r="L3452" s="71">
        <v>7.3333333333333332E-3</v>
      </c>
      <c r="M3452" s="72">
        <v>0.26600000000000001</v>
      </c>
      <c r="N3452" s="23">
        <v>-0.36893617021276592</v>
      </c>
      <c r="O3452" s="16">
        <v>9.6503333333333341</v>
      </c>
      <c r="P3452" s="15">
        <v>90</v>
      </c>
      <c r="Q3452" s="15">
        <f>IFERROR(Table37[[#This Row],[Total]]/Table37[[#This Row],[Mins]]*Table37[[#This Row],[Adj mins]],0)</f>
        <v>2.4807433249283268</v>
      </c>
      <c r="R3452" s="15">
        <v>0</v>
      </c>
      <c r="S3452" s="16">
        <v>1</v>
      </c>
      <c r="T3452" s="17">
        <v>1E-3</v>
      </c>
      <c r="U3452" s="16">
        <v>3</v>
      </c>
      <c r="V3452" s="71">
        <v>1</v>
      </c>
      <c r="W3452" s="401" t="str">
        <f>IF(ISNA(MATCH($D3452,'My Squad'!$C$2:$C$16,0)),"","Yes")</f>
        <v/>
      </c>
    </row>
    <row r="3453" spans="1:23" ht="15.75" thickBot="1" x14ac:dyDescent="0.3">
      <c r="A3453" s="577">
        <v>321</v>
      </c>
      <c r="B3453" s="73">
        <v>16</v>
      </c>
      <c r="C3453" s="5" t="s">
        <v>25</v>
      </c>
      <c r="D3453" s="5" t="s">
        <v>232</v>
      </c>
      <c r="E3453" s="70" t="s">
        <v>15</v>
      </c>
      <c r="F3453" s="71">
        <v>7.1</v>
      </c>
      <c r="G3453" s="71">
        <v>0.57866666666666666</v>
      </c>
      <c r="H3453" s="71">
        <v>0.19700000000000001</v>
      </c>
      <c r="I3453" s="71">
        <v>0</v>
      </c>
      <c r="J3453" s="71">
        <v>0</v>
      </c>
      <c r="K3453" s="71">
        <v>0.52966666666666662</v>
      </c>
      <c r="L3453" s="71">
        <v>0.24433333333333335</v>
      </c>
      <c r="M3453" s="72">
        <v>1.5496666666666667</v>
      </c>
      <c r="N3453" s="23">
        <v>-6.3427230046948349E-2</v>
      </c>
      <c r="O3453" s="16">
        <v>24.806333333333335</v>
      </c>
      <c r="P3453" s="15">
        <v>90</v>
      </c>
      <c r="Q3453" s="15">
        <f>IFERROR(Table37[[#This Row],[Total]]/Table37[[#This Row],[Mins]]*Table37[[#This Row],[Adj mins]],0)</f>
        <v>5.6223545062416855</v>
      </c>
      <c r="R3453" s="15">
        <v>3.4</v>
      </c>
      <c r="S3453" s="16">
        <v>34</v>
      </c>
      <c r="T3453" s="17">
        <v>1.7000000000000001E-2</v>
      </c>
      <c r="U3453" s="16">
        <v>12</v>
      </c>
      <c r="V3453" s="71">
        <v>1.3</v>
      </c>
      <c r="W3453" s="401" t="str">
        <f>IF(ISNA(MATCH($D3453,'My Squad'!$C$2:$C$16,0)),"","Yes")</f>
        <v/>
      </c>
    </row>
    <row r="3454" spans="1:23" ht="15.75" thickBot="1" x14ac:dyDescent="0.3">
      <c r="A3454" s="577">
        <v>316</v>
      </c>
      <c r="B3454" s="73">
        <v>16</v>
      </c>
      <c r="C3454" s="5" t="s">
        <v>25</v>
      </c>
      <c r="D3454" s="5" t="s">
        <v>45</v>
      </c>
      <c r="E3454" s="70" t="s">
        <v>15</v>
      </c>
      <c r="F3454" s="71">
        <v>7.1</v>
      </c>
      <c r="G3454" s="71">
        <v>0.88800000000000001</v>
      </c>
      <c r="H3454" s="71">
        <v>0.20699999999999999</v>
      </c>
      <c r="I3454" s="71">
        <v>0</v>
      </c>
      <c r="J3454" s="71">
        <v>0</v>
      </c>
      <c r="K3454" s="71">
        <v>0.53466666666666662</v>
      </c>
      <c r="L3454" s="71">
        <v>0.31</v>
      </c>
      <c r="M3454" s="72">
        <v>1.9396666666666667</v>
      </c>
      <c r="N3454" s="23">
        <v>-8.4976525821596274E-3</v>
      </c>
      <c r="O3454" s="16">
        <v>27.902999999999999</v>
      </c>
      <c r="P3454" s="15">
        <v>90</v>
      </c>
      <c r="Q3454" s="15">
        <f>IFERROR(Table37[[#This Row],[Total]]/Table37[[#This Row],[Mins]]*Table37[[#This Row],[Adj mins]],0)</f>
        <v>6.2563165251048272</v>
      </c>
      <c r="R3454" s="15">
        <v>3.2</v>
      </c>
      <c r="S3454" s="16">
        <v>48</v>
      </c>
      <c r="T3454" s="17">
        <v>2.2000000000000002E-2</v>
      </c>
      <c r="U3454" s="16">
        <v>14</v>
      </c>
      <c r="V3454" s="71">
        <v>2.2999999999999998</v>
      </c>
      <c r="W3454" s="401" t="str">
        <f>IF(ISNA(MATCH($D3454,'My Squad'!$C$2:$C$16,0)),"","Yes")</f>
        <v/>
      </c>
    </row>
    <row r="3455" spans="1:23" ht="15.75" thickBot="1" x14ac:dyDescent="0.3">
      <c r="A3455" s="577">
        <v>347</v>
      </c>
      <c r="B3455" s="73">
        <v>16</v>
      </c>
      <c r="C3455" s="5" t="s">
        <v>23</v>
      </c>
      <c r="D3455" s="5" t="s">
        <v>63</v>
      </c>
      <c r="E3455" s="70" t="s">
        <v>16</v>
      </c>
      <c r="F3455" s="71">
        <v>5.5</v>
      </c>
      <c r="G3455" s="71">
        <v>0</v>
      </c>
      <c r="H3455" s="71">
        <v>1.4E-2</v>
      </c>
      <c r="I3455" s="71">
        <v>1.0483333333333333</v>
      </c>
      <c r="J3455" s="71">
        <v>0.71433333333333338</v>
      </c>
      <c r="K3455" s="71">
        <v>1.8266666666666667</v>
      </c>
      <c r="L3455" s="71">
        <v>0.18833333333333332</v>
      </c>
      <c r="M3455" s="72">
        <v>3.7916666666666665</v>
      </c>
      <c r="N3455" s="23">
        <v>0.32575757575757575</v>
      </c>
      <c r="O3455" s="16">
        <v>85.428666666666672</v>
      </c>
      <c r="P3455" s="15">
        <v>90</v>
      </c>
      <c r="Q3455" s="15">
        <f>IFERROR(Table37[[#This Row],[Total]]/Table37[[#This Row],[Mins]]*Table37[[#This Row],[Adj mins]],0)</f>
        <v>3.9945607641463048</v>
      </c>
      <c r="R3455" s="15">
        <v>9</v>
      </c>
      <c r="S3455" s="16">
        <v>90</v>
      </c>
      <c r="T3455" s="17">
        <v>9.0999999999999998E-2</v>
      </c>
      <c r="U3455" s="16">
        <v>29</v>
      </c>
      <c r="V3455" s="71">
        <v>3.2</v>
      </c>
      <c r="W3455" s="401" t="str">
        <f>IF(ISNA(MATCH($D3455,'My Squad'!$C$2:$C$16,0)),"","Yes")</f>
        <v/>
      </c>
    </row>
    <row r="3456" spans="1:23" ht="15.75" thickBot="1" x14ac:dyDescent="0.3">
      <c r="A3456" s="577">
        <v>344</v>
      </c>
      <c r="B3456" s="73">
        <v>16</v>
      </c>
      <c r="C3456" s="5" t="s">
        <v>23</v>
      </c>
      <c r="D3456" s="5" t="s">
        <v>285</v>
      </c>
      <c r="E3456" s="70" t="s">
        <v>16</v>
      </c>
      <c r="F3456" s="71">
        <v>4</v>
      </c>
      <c r="G3456" s="71">
        <v>0</v>
      </c>
      <c r="H3456" s="71">
        <v>0</v>
      </c>
      <c r="I3456" s="71">
        <v>2.6666666666666666E-3</v>
      </c>
      <c r="J3456" s="71">
        <v>6.6666666666666664E-4</v>
      </c>
      <c r="K3456" s="71">
        <v>4.6666666666666671E-3</v>
      </c>
      <c r="L3456" s="71">
        <v>0</v>
      </c>
      <c r="M3456" s="72">
        <v>8.0000000000000002E-3</v>
      </c>
      <c r="N3456" s="23">
        <v>-0.498</v>
      </c>
      <c r="O3456" s="16">
        <v>0.21</v>
      </c>
      <c r="P3456" s="15">
        <v>90</v>
      </c>
      <c r="Q3456" s="15">
        <f>IFERROR(Table37[[#This Row],[Total]]/Table37[[#This Row],[Mins]]*Table37[[#This Row],[Adj mins]],0)</f>
        <v>3.4285714285714288</v>
      </c>
      <c r="R3456" s="15">
        <v>0</v>
      </c>
      <c r="S3456" s="16">
        <v>0</v>
      </c>
      <c r="T3456" s="17">
        <v>2E-3</v>
      </c>
      <c r="U3456" s="16">
        <v>0</v>
      </c>
      <c r="V3456" s="71">
        <v>0</v>
      </c>
      <c r="W3456" s="401" t="str">
        <f>IF(ISNA(MATCH($D3456,'My Squad'!$C$2:$C$16,0)),"","Yes")</f>
        <v/>
      </c>
    </row>
    <row r="3457" spans="1:23" ht="15.75" thickBot="1" x14ac:dyDescent="0.3">
      <c r="A3457" s="577">
        <v>358</v>
      </c>
      <c r="B3457" s="73">
        <v>16</v>
      </c>
      <c r="C3457" s="5" t="s">
        <v>23</v>
      </c>
      <c r="D3457" s="5" t="s">
        <v>266</v>
      </c>
      <c r="E3457" s="70" t="s">
        <v>16</v>
      </c>
      <c r="F3457" s="71">
        <v>5.3</v>
      </c>
      <c r="G3457" s="71">
        <v>0</v>
      </c>
      <c r="H3457" s="71">
        <v>0</v>
      </c>
      <c r="I3457" s="71">
        <v>3.966666666666667E-2</v>
      </c>
      <c r="J3457" s="71">
        <v>3.3666666666666664E-2</v>
      </c>
      <c r="K3457" s="71">
        <v>9.3333333333333338E-2</v>
      </c>
      <c r="L3457" s="71">
        <v>5.6666666666666671E-3</v>
      </c>
      <c r="M3457" s="72">
        <v>0.17233333333333334</v>
      </c>
      <c r="N3457" s="23">
        <v>-0.34484276729559749</v>
      </c>
      <c r="O3457" s="16">
        <v>4.2</v>
      </c>
      <c r="P3457" s="15">
        <v>90</v>
      </c>
      <c r="Q3457" s="15">
        <f>IFERROR(Table37[[#This Row],[Total]]/Table37[[#This Row],[Mins]]*Table37[[#This Row],[Adj mins]],0)</f>
        <v>3.6928571428571426</v>
      </c>
      <c r="R3457" s="15">
        <v>0</v>
      </c>
      <c r="S3457" s="16">
        <v>0</v>
      </c>
      <c r="T3457" s="17">
        <v>5.0000000000000001E-3</v>
      </c>
      <c r="U3457" s="16">
        <v>0</v>
      </c>
      <c r="V3457" s="71">
        <v>0</v>
      </c>
      <c r="W3457" s="401" t="str">
        <f>IF(ISNA(MATCH($D3457,'My Squad'!$C$2:$C$16,0)),"","Yes")</f>
        <v/>
      </c>
    </row>
    <row r="3458" spans="1:23" ht="15.75" thickBot="1" x14ac:dyDescent="0.3">
      <c r="A3458" s="577">
        <v>350</v>
      </c>
      <c r="B3458" s="73">
        <v>16</v>
      </c>
      <c r="C3458" s="5" t="s">
        <v>23</v>
      </c>
      <c r="D3458" s="5" t="s">
        <v>149</v>
      </c>
      <c r="E3458" s="70" t="s">
        <v>14</v>
      </c>
      <c r="F3458" s="71">
        <v>6.2</v>
      </c>
      <c r="G3458" s="71">
        <v>0.26</v>
      </c>
      <c r="H3458" s="71">
        <v>0.442</v>
      </c>
      <c r="I3458" s="71">
        <v>0.877</v>
      </c>
      <c r="J3458" s="71">
        <v>0</v>
      </c>
      <c r="K3458" s="71">
        <v>1.4989999999999999</v>
      </c>
      <c r="L3458" s="71">
        <v>0.38233333333333336</v>
      </c>
      <c r="M3458" s="72">
        <v>3.4603333333333333</v>
      </c>
      <c r="N3458" s="23">
        <v>0.23553763440860212</v>
      </c>
      <c r="O3458" s="16">
        <v>71.303666666666672</v>
      </c>
      <c r="P3458" s="15">
        <v>90</v>
      </c>
      <c r="Q3458" s="15">
        <f>IFERROR(Table37[[#This Row],[Total]]/Table37[[#This Row],[Mins]]*Table37[[#This Row],[Adj mins]],0)</f>
        <v>4.3676575772166926</v>
      </c>
      <c r="R3458" s="15">
        <v>8.5</v>
      </c>
      <c r="S3458" s="16">
        <v>85</v>
      </c>
      <c r="T3458" s="17">
        <v>0.3</v>
      </c>
      <c r="U3458" s="16">
        <v>42</v>
      </c>
      <c r="V3458" s="71">
        <v>4.7</v>
      </c>
      <c r="W3458" s="401" t="str">
        <f>IF(ISNA(MATCH($D3458,'My Squad'!$C$2:$C$16,0)),"","Yes")</f>
        <v/>
      </c>
    </row>
    <row r="3459" spans="1:23" ht="15.75" thickBot="1" x14ac:dyDescent="0.3">
      <c r="A3459" s="577">
        <v>341</v>
      </c>
      <c r="B3459" s="73">
        <v>16</v>
      </c>
      <c r="C3459" s="5" t="s">
        <v>23</v>
      </c>
      <c r="D3459" s="5" t="s">
        <v>183</v>
      </c>
      <c r="E3459" s="70" t="s">
        <v>14</v>
      </c>
      <c r="F3459" s="71">
        <v>5.3</v>
      </c>
      <c r="G3459" s="71">
        <v>0.248</v>
      </c>
      <c r="H3459" s="71">
        <v>0.104</v>
      </c>
      <c r="I3459" s="71">
        <v>0.44666666666666666</v>
      </c>
      <c r="J3459" s="71">
        <v>0</v>
      </c>
      <c r="K3459" s="71">
        <v>0.83099999999999996</v>
      </c>
      <c r="L3459" s="71">
        <v>9.1333333333333336E-2</v>
      </c>
      <c r="M3459" s="72">
        <v>1.7210000000000001</v>
      </c>
      <c r="N3459" s="23">
        <v>-5.2641509433962251E-2</v>
      </c>
      <c r="O3459" s="16">
        <v>38.37466666666667</v>
      </c>
      <c r="P3459" s="15">
        <v>90</v>
      </c>
      <c r="Q3459" s="15">
        <f>IFERROR(Table37[[#This Row],[Total]]/Table37[[#This Row],[Mins]]*Table37[[#This Row],[Adj mins]],0)</f>
        <v>4.0362565581459995</v>
      </c>
      <c r="R3459" s="15">
        <v>0</v>
      </c>
      <c r="S3459" s="16">
        <v>3</v>
      </c>
      <c r="T3459" s="17">
        <v>9.0000000000000011E-3</v>
      </c>
      <c r="U3459" s="16">
        <v>1</v>
      </c>
      <c r="V3459" s="71">
        <v>1</v>
      </c>
      <c r="W3459" s="401" t="str">
        <f>IF(ISNA(MATCH($D3459,'My Squad'!$C$2:$C$16,0)),"","Yes")</f>
        <v/>
      </c>
    </row>
    <row r="3460" spans="1:23" ht="15.75" thickBot="1" x14ac:dyDescent="0.3">
      <c r="A3460" s="577">
        <v>361</v>
      </c>
      <c r="B3460" s="73">
        <v>16</v>
      </c>
      <c r="C3460" s="5" t="s">
        <v>23</v>
      </c>
      <c r="D3460" s="5" t="s">
        <v>49</v>
      </c>
      <c r="E3460" s="70" t="s">
        <v>14</v>
      </c>
      <c r="F3460" s="71">
        <v>5.5</v>
      </c>
      <c r="G3460" s="71">
        <v>0.39400000000000002</v>
      </c>
      <c r="H3460" s="71">
        <v>0.23100000000000001</v>
      </c>
      <c r="I3460" s="71">
        <v>0.89966666666666673</v>
      </c>
      <c r="J3460" s="71">
        <v>0</v>
      </c>
      <c r="K3460" s="71">
        <v>1.5316666666666665</v>
      </c>
      <c r="L3460" s="71">
        <v>0.16966666666666666</v>
      </c>
      <c r="M3460" s="72">
        <v>3.226</v>
      </c>
      <c r="N3460" s="23">
        <v>0.22290909090909092</v>
      </c>
      <c r="O3460" s="16">
        <v>74.004000000000005</v>
      </c>
      <c r="P3460" s="15">
        <v>90</v>
      </c>
      <c r="Q3460" s="15">
        <f>IFERROR(Table37[[#This Row],[Total]]/Table37[[#This Row],[Mins]]*Table37[[#This Row],[Adj mins]],0)</f>
        <v>3.9233014431652338</v>
      </c>
      <c r="R3460" s="15">
        <v>8.1</v>
      </c>
      <c r="S3460" s="16">
        <v>81</v>
      </c>
      <c r="T3460" s="17">
        <v>4.0999999999999995E-2</v>
      </c>
      <c r="U3460" s="16">
        <v>19</v>
      </c>
      <c r="V3460" s="71">
        <v>2.1</v>
      </c>
      <c r="W3460" s="401" t="str">
        <f>IF(ISNA(MATCH($D3460,'My Squad'!$C$2:$C$16,0)),"","Yes")</f>
        <v/>
      </c>
    </row>
    <row r="3461" spans="1:23" ht="15.75" thickBot="1" x14ac:dyDescent="0.3">
      <c r="A3461" s="577">
        <v>340</v>
      </c>
      <c r="B3461" s="73">
        <v>16</v>
      </c>
      <c r="C3461" s="5" t="s">
        <v>23</v>
      </c>
      <c r="D3461" s="5" t="s">
        <v>77</v>
      </c>
      <c r="E3461" s="70" t="s">
        <v>14</v>
      </c>
      <c r="F3461" s="71">
        <v>5.5</v>
      </c>
      <c r="G3461" s="71">
        <v>0.21</v>
      </c>
      <c r="H3461" s="71">
        <v>0.246</v>
      </c>
      <c r="I3461" s="71">
        <v>0.92100000000000004</v>
      </c>
      <c r="J3461" s="71">
        <v>0</v>
      </c>
      <c r="K3461" s="71">
        <v>1.57</v>
      </c>
      <c r="L3461" s="71">
        <v>0.19966666666666666</v>
      </c>
      <c r="M3461" s="72">
        <v>3.1466666666666665</v>
      </c>
      <c r="N3461" s="23">
        <v>0.20848484848484847</v>
      </c>
      <c r="O3461" s="16">
        <v>75.930333333333337</v>
      </c>
      <c r="P3461" s="15">
        <v>90</v>
      </c>
      <c r="Q3461" s="15">
        <f>IFERROR(Table37[[#This Row],[Total]]/Table37[[#This Row],[Mins]]*Table37[[#This Row],[Adj mins]],0)</f>
        <v>3.7297347129605645</v>
      </c>
      <c r="R3461" s="15">
        <v>7.7</v>
      </c>
      <c r="S3461" s="16">
        <v>86</v>
      </c>
      <c r="T3461" s="17">
        <v>4.8000000000000001E-2</v>
      </c>
      <c r="U3461" s="16">
        <v>22</v>
      </c>
      <c r="V3461" s="71">
        <v>2.8</v>
      </c>
      <c r="W3461" s="401" t="str">
        <f>IF(ISNA(MATCH($D3461,'My Squad'!$C$2:$C$16,0)),"","Yes")</f>
        <v/>
      </c>
    </row>
    <row r="3462" spans="1:23" ht="15.75" thickBot="1" x14ac:dyDescent="0.3">
      <c r="A3462" s="577">
        <v>362</v>
      </c>
      <c r="B3462" s="73">
        <v>16</v>
      </c>
      <c r="C3462" s="5" t="s">
        <v>23</v>
      </c>
      <c r="D3462" s="5" t="s">
        <v>223</v>
      </c>
      <c r="E3462" s="70" t="s">
        <v>14</v>
      </c>
      <c r="F3462" s="71">
        <v>5.3</v>
      </c>
      <c r="G3462" s="71">
        <v>7.0000000000000007E-2</v>
      </c>
      <c r="H3462" s="71">
        <v>3.9E-2</v>
      </c>
      <c r="I3462" s="71">
        <v>0.20399999999999999</v>
      </c>
      <c r="J3462" s="71">
        <v>0</v>
      </c>
      <c r="K3462" s="71">
        <v>0.36633333333333334</v>
      </c>
      <c r="L3462" s="71">
        <v>3.5666666666666666E-2</v>
      </c>
      <c r="M3462" s="72">
        <v>0.71499999999999997</v>
      </c>
      <c r="N3462" s="23">
        <v>-0.24245283018867927</v>
      </c>
      <c r="O3462" s="16">
        <v>17.425666666666668</v>
      </c>
      <c r="P3462" s="15">
        <v>90</v>
      </c>
      <c r="Q3462" s="15">
        <f>IFERROR(Table37[[#This Row],[Total]]/Table37[[#This Row],[Mins]]*Table37[[#This Row],[Adj mins]],0)</f>
        <v>3.6928285861851289</v>
      </c>
      <c r="R3462" s="15">
        <v>2.7</v>
      </c>
      <c r="S3462" s="16">
        <v>40</v>
      </c>
      <c r="T3462" s="17">
        <v>2.4E-2</v>
      </c>
      <c r="U3462" s="16">
        <v>20</v>
      </c>
      <c r="V3462" s="71">
        <v>3.3</v>
      </c>
      <c r="W3462" s="401" t="str">
        <f>IF(ISNA(MATCH($D3462,'My Squad'!$C$2:$C$16,0)),"","Yes")</f>
        <v/>
      </c>
    </row>
    <row r="3463" spans="1:23" ht="15.75" thickBot="1" x14ac:dyDescent="0.3">
      <c r="A3463" s="577">
        <v>363</v>
      </c>
      <c r="B3463" s="73">
        <v>16</v>
      </c>
      <c r="C3463" s="5" t="s">
        <v>23</v>
      </c>
      <c r="D3463" s="5" t="s">
        <v>50</v>
      </c>
      <c r="E3463" s="70" t="s">
        <v>14</v>
      </c>
      <c r="F3463" s="71">
        <v>5.3</v>
      </c>
      <c r="G3463" s="71">
        <v>2.1999999999999999E-2</v>
      </c>
      <c r="H3463" s="71">
        <v>0.106</v>
      </c>
      <c r="I3463" s="71">
        <v>0.32466666666666666</v>
      </c>
      <c r="J3463" s="71">
        <v>0</v>
      </c>
      <c r="K3463" s="71">
        <v>0.58266666666666667</v>
      </c>
      <c r="L3463" s="71">
        <v>3.3333333333333333E-2</v>
      </c>
      <c r="M3463" s="72">
        <v>1.0686666666666667</v>
      </c>
      <c r="N3463" s="23">
        <v>-0.17572327044025157</v>
      </c>
      <c r="O3463" s="16">
        <v>27.708666666666666</v>
      </c>
      <c r="P3463" s="15">
        <v>90</v>
      </c>
      <c r="Q3463" s="15">
        <f>IFERROR(Table37[[#This Row],[Total]]/Table37[[#This Row],[Mins]]*Table37[[#This Row],[Adj mins]],0)</f>
        <v>3.4711161369487287</v>
      </c>
      <c r="R3463" s="15">
        <v>3.2</v>
      </c>
      <c r="S3463" s="16">
        <v>58</v>
      </c>
      <c r="T3463" s="17">
        <v>3.9E-2</v>
      </c>
      <c r="U3463" s="16">
        <v>7</v>
      </c>
      <c r="V3463" s="71">
        <v>1.4</v>
      </c>
      <c r="W3463" s="401" t="str">
        <f>IF(ISNA(MATCH($D3463,'My Squad'!$C$2:$C$16,0)),"","Yes")</f>
        <v/>
      </c>
    </row>
    <row r="3464" spans="1:23" ht="15.75" thickBot="1" x14ac:dyDescent="0.3">
      <c r="A3464" s="577">
        <v>355</v>
      </c>
      <c r="B3464" s="73">
        <v>16</v>
      </c>
      <c r="C3464" s="5" t="s">
        <v>23</v>
      </c>
      <c r="D3464" s="5" t="s">
        <v>238</v>
      </c>
      <c r="E3464" s="70" t="s">
        <v>14</v>
      </c>
      <c r="F3464" s="71">
        <v>4.8</v>
      </c>
      <c r="G3464" s="71">
        <v>0.312</v>
      </c>
      <c r="H3464" s="71">
        <v>0.158</v>
      </c>
      <c r="I3464" s="71">
        <v>0.67433333333333334</v>
      </c>
      <c r="J3464" s="71">
        <v>0</v>
      </c>
      <c r="K3464" s="71">
        <v>1.1573333333333333</v>
      </c>
      <c r="L3464" s="71">
        <v>0.17533333333333334</v>
      </c>
      <c r="M3464" s="72">
        <v>2.4769999999999999</v>
      </c>
      <c r="N3464" s="23">
        <v>9.9374999999999977E-2</v>
      </c>
      <c r="O3464" s="16">
        <v>54.463666666666668</v>
      </c>
      <c r="P3464" s="15">
        <v>90</v>
      </c>
      <c r="Q3464" s="15">
        <f>IFERROR(Table37[[#This Row],[Total]]/Table37[[#This Row],[Mins]]*Table37[[#This Row],[Adj mins]],0)</f>
        <v>4.0931875072678414</v>
      </c>
      <c r="R3464" s="15">
        <v>7.4</v>
      </c>
      <c r="S3464" s="16">
        <v>83</v>
      </c>
      <c r="T3464" s="17">
        <v>0.155</v>
      </c>
      <c r="U3464" s="16">
        <v>29</v>
      </c>
      <c r="V3464" s="71">
        <v>3.6</v>
      </c>
      <c r="W3464" s="401" t="str">
        <f>IF(ISNA(MATCH($D3464,'My Squad'!$C$2:$C$16,0)),"","Yes")</f>
        <v/>
      </c>
    </row>
    <row r="3465" spans="1:23" ht="15.75" thickBot="1" x14ac:dyDescent="0.3">
      <c r="A3465" s="577">
        <v>357</v>
      </c>
      <c r="B3465" s="73">
        <v>16</v>
      </c>
      <c r="C3465" s="5" t="s">
        <v>23</v>
      </c>
      <c r="D3465" s="5" t="s">
        <v>1065</v>
      </c>
      <c r="E3465" s="70" t="s">
        <v>13</v>
      </c>
      <c r="F3465" s="71">
        <v>4.7</v>
      </c>
      <c r="G3465" s="71">
        <v>1.6666666666666668E-3</v>
      </c>
      <c r="H3465" s="71">
        <v>1E-3</v>
      </c>
      <c r="I3465" s="71">
        <v>2E-3</v>
      </c>
      <c r="J3465" s="71">
        <v>0</v>
      </c>
      <c r="K3465" s="71">
        <v>9.0000000000000011E-3</v>
      </c>
      <c r="L3465" s="71">
        <v>0</v>
      </c>
      <c r="M3465" s="72">
        <v>1.3666666666666667E-2</v>
      </c>
      <c r="N3465" s="23">
        <v>-0.42262411347517725</v>
      </c>
      <c r="O3465" s="16">
        <v>0.42</v>
      </c>
      <c r="P3465" s="15">
        <v>90</v>
      </c>
      <c r="Q3465" s="15">
        <f>IFERROR(Table37[[#This Row],[Total]]/Table37[[#This Row],[Mins]]*Table37[[#This Row],[Adj mins]],0)</f>
        <v>2.9285714285714288</v>
      </c>
      <c r="R3465" s="15">
        <v>0</v>
      </c>
      <c r="S3465" s="16">
        <v>1</v>
      </c>
      <c r="T3465" s="17">
        <v>0</v>
      </c>
      <c r="U3465" s="16">
        <v>1</v>
      </c>
      <c r="V3465" s="71">
        <v>1</v>
      </c>
      <c r="W3465" s="401" t="str">
        <f>IF(ISNA(MATCH($D3465,'My Squad'!$C$2:$C$16,0)),"","Yes")</f>
        <v/>
      </c>
    </row>
    <row r="3466" spans="1:23" ht="15.75" thickBot="1" x14ac:dyDescent="0.3">
      <c r="A3466" s="577">
        <v>356</v>
      </c>
      <c r="B3466" s="73">
        <v>16</v>
      </c>
      <c r="C3466" s="5" t="s">
        <v>23</v>
      </c>
      <c r="D3466" s="5" t="s">
        <v>251</v>
      </c>
      <c r="E3466" s="70" t="s">
        <v>13</v>
      </c>
      <c r="F3466" s="71">
        <v>4.9000000000000004</v>
      </c>
      <c r="G3466" s="71">
        <v>5.8333333333333334E-2</v>
      </c>
      <c r="H3466" s="71">
        <v>5.5E-2</v>
      </c>
      <c r="I3466" s="71">
        <v>4.766666666666667E-2</v>
      </c>
      <c r="J3466" s="71">
        <v>0</v>
      </c>
      <c r="K3466" s="71">
        <v>0.2436666666666667</v>
      </c>
      <c r="L3466" s="71">
        <v>1.6666666666666666E-2</v>
      </c>
      <c r="M3466" s="72">
        <v>0.42133333333333334</v>
      </c>
      <c r="N3466" s="23">
        <v>-0.32217687074829932</v>
      </c>
      <c r="O3466" s="16">
        <v>11.621</v>
      </c>
      <c r="P3466" s="15">
        <v>90</v>
      </c>
      <c r="Q3466" s="15">
        <f>IFERROR(Table37[[#This Row],[Total]]/Table37[[#This Row],[Mins]]*Table37[[#This Row],[Adj mins]],0)</f>
        <v>3.2630582566044231</v>
      </c>
      <c r="R3466" s="15">
        <v>1.3</v>
      </c>
      <c r="S3466" s="16">
        <v>19</v>
      </c>
      <c r="T3466" s="17">
        <v>2E-3</v>
      </c>
      <c r="U3466" s="16">
        <v>14</v>
      </c>
      <c r="V3466" s="71">
        <v>2.2999999999999998</v>
      </c>
      <c r="W3466" s="401" t="str">
        <f>IF(ISNA(MATCH($D3466,'My Squad'!$C$2:$C$16,0)),"","Yes")</f>
        <v/>
      </c>
    </row>
    <row r="3467" spans="1:23" ht="15.75" thickBot="1" x14ac:dyDescent="0.3">
      <c r="A3467" s="577">
        <v>360</v>
      </c>
      <c r="B3467" s="73">
        <v>16</v>
      </c>
      <c r="C3467" s="5" t="s">
        <v>23</v>
      </c>
      <c r="D3467" s="5" t="s">
        <v>67</v>
      </c>
      <c r="E3467" s="70" t="s">
        <v>13</v>
      </c>
      <c r="F3467" s="71">
        <v>6.3</v>
      </c>
      <c r="G3467" s="71">
        <v>0</v>
      </c>
      <c r="H3467" s="71">
        <v>0</v>
      </c>
      <c r="I3467" s="71">
        <v>0</v>
      </c>
      <c r="J3467" s="71">
        <v>0</v>
      </c>
      <c r="K3467" s="71">
        <v>0</v>
      </c>
      <c r="L3467" s="71">
        <v>0</v>
      </c>
      <c r="M3467" s="72">
        <v>0</v>
      </c>
      <c r="N3467" s="23">
        <v>-0.31746031746031744</v>
      </c>
      <c r="O3467" s="16">
        <v>0</v>
      </c>
      <c r="P3467" s="15">
        <v>90</v>
      </c>
      <c r="Q3467" s="15">
        <f>IFERROR(Table37[[#This Row],[Total]]/Table37[[#This Row],[Mins]]*Table37[[#This Row],[Adj mins]],0)</f>
        <v>0</v>
      </c>
      <c r="R3467" s="15">
        <v>0.7</v>
      </c>
      <c r="S3467" s="16">
        <v>33</v>
      </c>
      <c r="T3467" s="17">
        <v>9.0000000000000011E-3</v>
      </c>
      <c r="U3467" s="16">
        <v>2</v>
      </c>
      <c r="V3467" s="71">
        <v>1</v>
      </c>
      <c r="W3467" s="401" t="str">
        <f>IF(ISNA(MATCH($D3467,'My Squad'!$C$2:$C$16,0)),"","Yes")</f>
        <v/>
      </c>
    </row>
    <row r="3468" spans="1:23" ht="15.75" thickBot="1" x14ac:dyDescent="0.3">
      <c r="A3468" s="577">
        <v>625</v>
      </c>
      <c r="B3468" s="73">
        <v>16</v>
      </c>
      <c r="C3468" s="5" t="s">
        <v>23</v>
      </c>
      <c r="D3468" s="5" t="s">
        <v>1347</v>
      </c>
      <c r="E3468" s="70" t="s">
        <v>13</v>
      </c>
      <c r="F3468" s="71">
        <v>6.5</v>
      </c>
      <c r="G3468" s="71">
        <v>0.75166666666666671</v>
      </c>
      <c r="H3468" s="71">
        <v>0.55500000000000005</v>
      </c>
      <c r="I3468" s="71">
        <v>0.19533333333333333</v>
      </c>
      <c r="J3468" s="71">
        <v>0</v>
      </c>
      <c r="K3468" s="71">
        <v>1.133</v>
      </c>
      <c r="L3468" s="71">
        <v>0.27866666666666667</v>
      </c>
      <c r="M3468" s="72">
        <v>2.9136666666666668</v>
      </c>
      <c r="N3468" s="23">
        <v>0.14056410256410259</v>
      </c>
      <c r="O3468" s="16">
        <v>51.48</v>
      </c>
      <c r="P3468" s="15">
        <v>90</v>
      </c>
      <c r="Q3468" s="15">
        <f>IFERROR(Table37[[#This Row],[Total]]/Table37[[#This Row],[Mins]]*Table37[[#This Row],[Adj mins]],0)</f>
        <v>5.0938228438228439</v>
      </c>
      <c r="R3468" s="15">
        <v>5.2</v>
      </c>
      <c r="S3468" s="16">
        <v>59</v>
      </c>
      <c r="T3468" s="17">
        <v>6.9999999999999993E-3</v>
      </c>
      <c r="U3468" s="16">
        <v>13</v>
      </c>
      <c r="V3468" s="71">
        <v>1.6</v>
      </c>
      <c r="W3468" s="401" t="str">
        <f>IF(ISNA(MATCH($D3468,'My Squad'!$C$2:$C$16,0)),"","Yes")</f>
        <v/>
      </c>
    </row>
    <row r="3469" spans="1:23" ht="15.75" thickBot="1" x14ac:dyDescent="0.3">
      <c r="A3469" s="577">
        <v>354</v>
      </c>
      <c r="B3469" s="73">
        <v>16</v>
      </c>
      <c r="C3469" s="5" t="s">
        <v>23</v>
      </c>
      <c r="D3469" s="5" t="s">
        <v>245</v>
      </c>
      <c r="E3469" s="70" t="s">
        <v>13</v>
      </c>
      <c r="F3469" s="71">
        <v>5.6</v>
      </c>
      <c r="G3469" s="71">
        <v>0.32500000000000001</v>
      </c>
      <c r="H3469" s="71">
        <v>0.31900000000000001</v>
      </c>
      <c r="I3469" s="71">
        <v>0.19600000000000001</v>
      </c>
      <c r="J3469" s="71">
        <v>0</v>
      </c>
      <c r="K3469" s="71">
        <v>0.96400000000000008</v>
      </c>
      <c r="L3469" s="71">
        <v>0.10233333333333333</v>
      </c>
      <c r="M3469" s="72">
        <v>1.9063333333333334</v>
      </c>
      <c r="N3469" s="23">
        <v>-1.672619047619046E-2</v>
      </c>
      <c r="O3469" s="16">
        <v>51.021333333333331</v>
      </c>
      <c r="P3469" s="15">
        <v>90</v>
      </c>
      <c r="Q3469" s="15">
        <f>IFERROR(Table37[[#This Row],[Total]]/Table37[[#This Row],[Mins]]*Table37[[#This Row],[Adj mins]],0)</f>
        <v>3.3627110228401191</v>
      </c>
      <c r="R3469" s="15">
        <v>7.8</v>
      </c>
      <c r="S3469" s="16">
        <v>78</v>
      </c>
      <c r="T3469" s="17">
        <v>4.2000000000000003E-2</v>
      </c>
      <c r="U3469" s="16">
        <v>40</v>
      </c>
      <c r="V3469" s="71">
        <v>4.4000000000000004</v>
      </c>
      <c r="W3469" s="401" t="str">
        <f>IF(ISNA(MATCH($D3469,'My Squad'!$C$2:$C$16,0)),"","Yes")</f>
        <v/>
      </c>
    </row>
    <row r="3470" spans="1:23" ht="15.75" thickBot="1" x14ac:dyDescent="0.3">
      <c r="A3470" s="577">
        <v>349</v>
      </c>
      <c r="B3470" s="73">
        <v>16</v>
      </c>
      <c r="C3470" s="5" t="s">
        <v>23</v>
      </c>
      <c r="D3470" s="5" t="s">
        <v>32</v>
      </c>
      <c r="E3470" s="70" t="s">
        <v>13</v>
      </c>
      <c r="F3470" s="71">
        <v>6.4</v>
      </c>
      <c r="G3470" s="71">
        <v>0.61</v>
      </c>
      <c r="H3470" s="71">
        <v>0.54100000000000004</v>
      </c>
      <c r="I3470" s="71">
        <v>0.20733333333333334</v>
      </c>
      <c r="J3470" s="71">
        <v>0</v>
      </c>
      <c r="K3470" s="71">
        <v>1.0496666666666667</v>
      </c>
      <c r="L3470" s="71">
        <v>0.29799999999999999</v>
      </c>
      <c r="M3470" s="72">
        <v>2.706</v>
      </c>
      <c r="N3470" s="23">
        <v>0.11031249999999999</v>
      </c>
      <c r="O3470" s="16">
        <v>53.472999999999999</v>
      </c>
      <c r="P3470" s="15">
        <v>90</v>
      </c>
      <c r="Q3470" s="15">
        <f>IFERROR(Table37[[#This Row],[Total]]/Table37[[#This Row],[Mins]]*Table37[[#This Row],[Adj mins]],0)</f>
        <v>4.5544480391973519</v>
      </c>
      <c r="R3470" s="15">
        <v>3.8</v>
      </c>
      <c r="S3470" s="16">
        <v>49</v>
      </c>
      <c r="T3470" s="17">
        <v>3.0000000000000001E-3</v>
      </c>
      <c r="U3470" s="16">
        <v>15</v>
      </c>
      <c r="V3470" s="71">
        <v>2.1</v>
      </c>
      <c r="W3470" s="401" t="str">
        <f>IF(ISNA(MATCH($D3470,'My Squad'!$C$2:$C$16,0)),"","Yes")</f>
        <v/>
      </c>
    </row>
    <row r="3471" spans="1:23" ht="15.75" thickBot="1" x14ac:dyDescent="0.3">
      <c r="A3471" s="577">
        <v>346</v>
      </c>
      <c r="B3471" s="73">
        <v>16</v>
      </c>
      <c r="C3471" s="5" t="s">
        <v>23</v>
      </c>
      <c r="D3471" s="5" t="s">
        <v>339</v>
      </c>
      <c r="E3471" s="70" t="s">
        <v>13</v>
      </c>
      <c r="F3471" s="71">
        <v>6.3</v>
      </c>
      <c r="G3471" s="71">
        <v>0.215</v>
      </c>
      <c r="H3471" s="71">
        <v>0.432</v>
      </c>
      <c r="I3471" s="71">
        <v>0.15833333333333333</v>
      </c>
      <c r="J3471" s="71">
        <v>0</v>
      </c>
      <c r="K3471" s="71">
        <v>0.88166666666666671</v>
      </c>
      <c r="L3471" s="71">
        <v>0.105</v>
      </c>
      <c r="M3471" s="72">
        <v>1.792</v>
      </c>
      <c r="N3471" s="23">
        <v>-3.3015873015873012E-2</v>
      </c>
      <c r="O3471" s="16">
        <v>42.61933333333333</v>
      </c>
      <c r="P3471" s="15">
        <v>90</v>
      </c>
      <c r="Q3471" s="15">
        <f>IFERROR(Table37[[#This Row],[Total]]/Table37[[#This Row],[Mins]]*Table37[[#This Row],[Adj mins]],0)</f>
        <v>3.7841980947613765</v>
      </c>
      <c r="R3471" s="15">
        <v>4.5</v>
      </c>
      <c r="S3471" s="16">
        <v>57</v>
      </c>
      <c r="T3471" s="17">
        <v>1.9E-2</v>
      </c>
      <c r="U3471" s="16">
        <v>21</v>
      </c>
      <c r="V3471" s="71">
        <v>3</v>
      </c>
      <c r="W3471" s="401" t="str">
        <f>IF(ISNA(MATCH($D3471,'My Squad'!$C$2:$C$16,0)),"","Yes")</f>
        <v/>
      </c>
    </row>
    <row r="3472" spans="1:23" ht="15.75" thickBot="1" x14ac:dyDescent="0.3">
      <c r="A3472" s="577">
        <v>342</v>
      </c>
      <c r="B3472" s="73">
        <v>16</v>
      </c>
      <c r="C3472" s="5" t="s">
        <v>23</v>
      </c>
      <c r="D3472" s="5" t="s">
        <v>48</v>
      </c>
      <c r="E3472" s="70" t="s">
        <v>13</v>
      </c>
      <c r="F3472" s="71">
        <v>6.5</v>
      </c>
      <c r="G3472" s="71">
        <v>0.76500000000000001</v>
      </c>
      <c r="H3472" s="71">
        <v>0.754</v>
      </c>
      <c r="I3472" s="71">
        <v>0.29199999999999998</v>
      </c>
      <c r="J3472" s="71">
        <v>0</v>
      </c>
      <c r="K3472" s="71">
        <v>1.4916666666666667</v>
      </c>
      <c r="L3472" s="71">
        <v>0.32800000000000001</v>
      </c>
      <c r="M3472" s="72">
        <v>3.6306666666666665</v>
      </c>
      <c r="N3472" s="23">
        <v>0.25087179487179484</v>
      </c>
      <c r="O3472" s="16">
        <v>76.615666666666669</v>
      </c>
      <c r="P3472" s="15">
        <v>90</v>
      </c>
      <c r="Q3472" s="15">
        <f>IFERROR(Table37[[#This Row],[Total]]/Table37[[#This Row],[Mins]]*Table37[[#This Row],[Adj mins]],0)</f>
        <v>4.2649240581778312</v>
      </c>
      <c r="R3472" s="15">
        <v>8.1</v>
      </c>
      <c r="S3472" s="16">
        <v>81</v>
      </c>
      <c r="T3472" s="17">
        <v>5.2999999999999999E-2</v>
      </c>
      <c r="U3472" s="16">
        <v>30</v>
      </c>
      <c r="V3472" s="71">
        <v>3.3</v>
      </c>
      <c r="W3472" s="401" t="str">
        <f>IF(ISNA(MATCH($D3472,'My Squad'!$C$2:$C$16,0)),"","Yes")</f>
        <v/>
      </c>
    </row>
    <row r="3473" spans="1:23" ht="15.75" thickBot="1" x14ac:dyDescent="0.3">
      <c r="A3473" s="577">
        <v>343</v>
      </c>
      <c r="B3473" s="73">
        <v>16</v>
      </c>
      <c r="C3473" s="5" t="s">
        <v>23</v>
      </c>
      <c r="D3473" s="5" t="s">
        <v>262</v>
      </c>
      <c r="E3473" s="70" t="s">
        <v>13</v>
      </c>
      <c r="F3473" s="71">
        <v>4.7</v>
      </c>
      <c r="G3473" s="71">
        <v>0</v>
      </c>
      <c r="H3473" s="71">
        <v>0</v>
      </c>
      <c r="I3473" s="71">
        <v>0</v>
      </c>
      <c r="J3473" s="71">
        <v>0</v>
      </c>
      <c r="K3473" s="71">
        <v>0</v>
      </c>
      <c r="L3473" s="71">
        <v>0</v>
      </c>
      <c r="M3473" s="72">
        <v>0</v>
      </c>
      <c r="N3473" s="23">
        <v>-0.42553191489361702</v>
      </c>
      <c r="O3473" s="16">
        <v>0</v>
      </c>
      <c r="P3473" s="15">
        <v>90</v>
      </c>
      <c r="Q3473" s="15">
        <f>IFERROR(Table37[[#This Row],[Total]]/Table37[[#This Row],[Mins]]*Table37[[#This Row],[Adj mins]],0)</f>
        <v>0</v>
      </c>
      <c r="R3473" s="15">
        <v>0</v>
      </c>
      <c r="S3473" s="16" t="s">
        <v>374</v>
      </c>
      <c r="T3473" s="17">
        <v>1E-3</v>
      </c>
      <c r="U3473" s="16">
        <v>0</v>
      </c>
      <c r="V3473" s="71">
        <v>0</v>
      </c>
      <c r="W3473" s="401" t="str">
        <f>IF(ISNA(MATCH($D3473,'My Squad'!$C$2:$C$16,0)),"","Yes")</f>
        <v/>
      </c>
    </row>
    <row r="3474" spans="1:23" ht="15.75" thickBot="1" x14ac:dyDescent="0.3">
      <c r="A3474" s="577">
        <v>571</v>
      </c>
      <c r="B3474" s="73">
        <v>16</v>
      </c>
      <c r="C3474" s="5" t="s">
        <v>23</v>
      </c>
      <c r="D3474" s="5" t="s">
        <v>653</v>
      </c>
      <c r="E3474" s="70" t="s">
        <v>13</v>
      </c>
      <c r="F3474" s="71">
        <v>6.5</v>
      </c>
      <c r="G3474" s="71">
        <v>9.5000000000000001E-2</v>
      </c>
      <c r="H3474" s="71">
        <v>0.109</v>
      </c>
      <c r="I3474" s="71">
        <v>2.5000000000000001E-2</v>
      </c>
      <c r="J3474" s="71">
        <v>0</v>
      </c>
      <c r="K3474" s="71">
        <v>0.10800000000000001</v>
      </c>
      <c r="L3474" s="71">
        <v>5.0999999999999997E-2</v>
      </c>
      <c r="M3474" s="72">
        <v>0.38800000000000001</v>
      </c>
      <c r="N3474" s="23">
        <v>-0.24800000000000003</v>
      </c>
      <c r="O3474" s="16">
        <v>5.9763333333333337</v>
      </c>
      <c r="P3474" s="15">
        <v>90</v>
      </c>
      <c r="Q3474" s="15">
        <f>IFERROR(Table37[[#This Row],[Total]]/Table37[[#This Row],[Mins]]*Table37[[#This Row],[Adj mins]],0)</f>
        <v>5.8430475765519549</v>
      </c>
      <c r="R3474" s="15">
        <v>5</v>
      </c>
      <c r="S3474" s="16">
        <v>65</v>
      </c>
      <c r="T3474" s="17">
        <v>1.9E-2</v>
      </c>
      <c r="U3474" s="16">
        <v>26</v>
      </c>
      <c r="V3474" s="71">
        <v>3.7</v>
      </c>
      <c r="W3474" s="401" t="str">
        <f>IF(ISNA(MATCH($D3474,'My Squad'!$C$2:$C$16,0)),"","Yes")</f>
        <v/>
      </c>
    </row>
    <row r="3475" spans="1:23" ht="15.75" thickBot="1" x14ac:dyDescent="0.3">
      <c r="A3475" s="577">
        <v>348</v>
      </c>
      <c r="B3475" s="73">
        <v>16</v>
      </c>
      <c r="C3475" s="5" t="s">
        <v>23</v>
      </c>
      <c r="D3475" s="5" t="s">
        <v>27</v>
      </c>
      <c r="E3475" s="70" t="s">
        <v>13</v>
      </c>
      <c r="F3475" s="71">
        <v>9.3000000000000007</v>
      </c>
      <c r="G3475" s="71">
        <v>1.7949999999999999</v>
      </c>
      <c r="H3475" s="71">
        <v>0.753</v>
      </c>
      <c r="I3475" s="71">
        <v>0.30399999999999999</v>
      </c>
      <c r="J3475" s="71">
        <v>0</v>
      </c>
      <c r="K3475" s="71">
        <v>1.7209999999999999</v>
      </c>
      <c r="L3475" s="71">
        <v>0.66300000000000003</v>
      </c>
      <c r="M3475" s="72">
        <v>5.2359999999999998</v>
      </c>
      <c r="N3475" s="23">
        <v>0.34795698924731178</v>
      </c>
      <c r="O3475" s="16">
        <v>79.563000000000002</v>
      </c>
      <c r="P3475" s="15">
        <v>90</v>
      </c>
      <c r="Q3475" s="15">
        <f>IFERROR(Table37[[#This Row],[Total]]/Table37[[#This Row],[Mins]]*Table37[[#This Row],[Adj mins]],0)</f>
        <v>5.9228535877229369</v>
      </c>
      <c r="R3475" s="15">
        <v>3.1</v>
      </c>
      <c r="S3475" s="16">
        <v>47</v>
      </c>
      <c r="T3475" s="17">
        <v>8.199999999999999E-2</v>
      </c>
      <c r="U3475" s="16">
        <v>12</v>
      </c>
      <c r="V3475" s="71">
        <v>2</v>
      </c>
      <c r="W3475" s="401" t="str">
        <f>IF(ISNA(MATCH($D3475,'My Squad'!$C$2:$C$16,0)),"","Yes")</f>
        <v/>
      </c>
    </row>
    <row r="3476" spans="1:23" ht="15.75" thickBot="1" x14ac:dyDescent="0.3">
      <c r="A3476" s="577">
        <v>345</v>
      </c>
      <c r="B3476" s="73">
        <v>16</v>
      </c>
      <c r="C3476" s="5" t="s">
        <v>23</v>
      </c>
      <c r="D3476" s="5" t="s">
        <v>340</v>
      </c>
      <c r="E3476" s="70" t="s">
        <v>13</v>
      </c>
      <c r="F3476" s="71">
        <v>9.4</v>
      </c>
      <c r="G3476" s="71">
        <v>1.2066666666666668</v>
      </c>
      <c r="H3476" s="71">
        <v>1.391</v>
      </c>
      <c r="I3476" s="71">
        <v>0.29966666666666669</v>
      </c>
      <c r="J3476" s="71">
        <v>0</v>
      </c>
      <c r="K3476" s="71">
        <v>1.6416666666666666</v>
      </c>
      <c r="L3476" s="71">
        <v>0.63100000000000001</v>
      </c>
      <c r="M3476" s="72">
        <v>5.17</v>
      </c>
      <c r="N3476" s="23">
        <v>0.33723404255319145</v>
      </c>
      <c r="O3476" s="16">
        <v>77.906333333333336</v>
      </c>
      <c r="P3476" s="15">
        <v>90</v>
      </c>
      <c r="Q3476" s="15">
        <f>IFERROR(Table37[[#This Row],[Total]]/Table37[[#This Row],[Mins]]*Table37[[#This Row],[Adj mins]],0)</f>
        <v>5.9725567882799435</v>
      </c>
      <c r="R3476" s="15">
        <v>4</v>
      </c>
      <c r="S3476" s="16">
        <v>89</v>
      </c>
      <c r="T3476" s="17">
        <v>3.7999999999999999E-2</v>
      </c>
      <c r="U3476" s="16">
        <v>18</v>
      </c>
      <c r="V3476" s="71">
        <v>4.5</v>
      </c>
      <c r="W3476" s="401" t="str">
        <f>IF(ISNA(MATCH($D3476,'My Squad'!$C$2:$C$16,0)),"","Yes")</f>
        <v/>
      </c>
    </row>
    <row r="3477" spans="1:23" ht="15.75" thickBot="1" x14ac:dyDescent="0.3">
      <c r="A3477" s="577">
        <v>351</v>
      </c>
      <c r="B3477" s="73">
        <v>16</v>
      </c>
      <c r="C3477" s="5" t="s">
        <v>23</v>
      </c>
      <c r="D3477" s="5" t="s">
        <v>24</v>
      </c>
      <c r="E3477" s="70" t="s">
        <v>15</v>
      </c>
      <c r="F3477" s="71">
        <v>15.4</v>
      </c>
      <c r="G3477" s="71">
        <v>4.0759999999999996</v>
      </c>
      <c r="H3477" s="71">
        <v>0.26700000000000002</v>
      </c>
      <c r="I3477" s="71">
        <v>0</v>
      </c>
      <c r="J3477" s="71">
        <v>0</v>
      </c>
      <c r="K3477" s="71">
        <v>1.7569999999999999</v>
      </c>
      <c r="L3477" s="71">
        <v>1.2823333333333333</v>
      </c>
      <c r="M3477" s="72">
        <v>7.3823333333333334</v>
      </c>
      <c r="N3477" s="23">
        <v>0.34950216450216448</v>
      </c>
      <c r="O3477" s="16">
        <v>87.152000000000001</v>
      </c>
      <c r="P3477" s="15">
        <v>90</v>
      </c>
      <c r="Q3477" s="15">
        <f>IFERROR(Table37[[#This Row],[Total]]/Table37[[#This Row],[Mins]]*Table37[[#This Row],[Adj mins]],0)</f>
        <v>7.6235771984578671</v>
      </c>
      <c r="R3477" s="15">
        <v>9</v>
      </c>
      <c r="S3477" s="16">
        <v>90</v>
      </c>
      <c r="T3477" s="17">
        <v>0.73299999999999998</v>
      </c>
      <c r="U3477" s="16">
        <v>75</v>
      </c>
      <c r="V3477" s="71">
        <v>8.3000000000000007</v>
      </c>
      <c r="W3477" s="401" t="str">
        <f>IF(ISNA(MATCH($D3477,'My Squad'!$C$2:$C$16,0)),"","Yes")</f>
        <v>Yes</v>
      </c>
    </row>
    <row r="3478" spans="1:23" ht="15.75" thickBot="1" x14ac:dyDescent="0.3">
      <c r="A3478" s="577">
        <v>367</v>
      </c>
      <c r="B3478" s="73">
        <v>16</v>
      </c>
      <c r="C3478" s="5" t="s">
        <v>30</v>
      </c>
      <c r="D3478" s="5" t="s">
        <v>263</v>
      </c>
      <c r="E3478" s="70" t="s">
        <v>16</v>
      </c>
      <c r="F3478" s="71">
        <v>4.4000000000000004</v>
      </c>
      <c r="G3478" s="71">
        <v>0</v>
      </c>
      <c r="H3478" s="71">
        <v>0</v>
      </c>
      <c r="I3478" s="71">
        <v>-3.4666666666666665E-2</v>
      </c>
      <c r="J3478" s="71">
        <v>6.9000000000000006E-2</v>
      </c>
      <c r="K3478" s="71">
        <v>0.11466666666666667</v>
      </c>
      <c r="L3478" s="71">
        <v>6.3333333333333332E-3</v>
      </c>
      <c r="M3478" s="72">
        <v>0.15533333333333332</v>
      </c>
      <c r="N3478" s="23">
        <v>-0.41924242424242419</v>
      </c>
      <c r="O3478" s="16">
        <v>4.952</v>
      </c>
      <c r="P3478" s="15">
        <v>90</v>
      </c>
      <c r="Q3478" s="15">
        <f>IFERROR(Table37[[#This Row],[Total]]/Table37[[#This Row],[Mins]]*Table37[[#This Row],[Adj mins]],0)</f>
        <v>2.8231017770597737</v>
      </c>
      <c r="R3478" s="15">
        <v>0</v>
      </c>
      <c r="S3478" s="16">
        <v>0</v>
      </c>
      <c r="T3478" s="17">
        <v>1E-3</v>
      </c>
      <c r="U3478" s="16">
        <v>0</v>
      </c>
      <c r="V3478" s="71">
        <v>0</v>
      </c>
      <c r="W3478" s="401" t="str">
        <f>IF(ISNA(MATCH($D3478,'My Squad'!$C$2:$C$16,0)),"","Yes")</f>
        <v/>
      </c>
    </row>
    <row r="3479" spans="1:23" ht="15.75" thickBot="1" x14ac:dyDescent="0.3">
      <c r="A3479" s="577">
        <v>383</v>
      </c>
      <c r="B3479" s="73">
        <v>16</v>
      </c>
      <c r="C3479" s="5" t="s">
        <v>30</v>
      </c>
      <c r="D3479" s="5" t="s">
        <v>71</v>
      </c>
      <c r="E3479" s="70" t="s">
        <v>16</v>
      </c>
      <c r="F3479" s="71">
        <v>5</v>
      </c>
      <c r="G3479" s="71">
        <v>0</v>
      </c>
      <c r="H3479" s="71">
        <v>2.3E-2</v>
      </c>
      <c r="I3479" s="71">
        <v>-0.67366666666666664</v>
      </c>
      <c r="J3479" s="71">
        <v>1.0803333333333334</v>
      </c>
      <c r="K3479" s="71">
        <v>1.8636666666666666</v>
      </c>
      <c r="L3479" s="71">
        <v>0.11</v>
      </c>
      <c r="M3479" s="72">
        <v>2.4033333333333333</v>
      </c>
      <c r="N3479" s="23">
        <v>8.0666666666666664E-2</v>
      </c>
      <c r="O3479" s="16">
        <v>84.466333333333338</v>
      </c>
      <c r="P3479" s="15">
        <v>90</v>
      </c>
      <c r="Q3479" s="15">
        <f>IFERROR(Table37[[#This Row],[Total]]/Table37[[#This Row],[Mins]]*Table37[[#This Row],[Adj mins]],0)</f>
        <v>2.5607835863598511</v>
      </c>
      <c r="R3479" s="15">
        <v>9</v>
      </c>
      <c r="S3479" s="16">
        <v>90</v>
      </c>
      <c r="T3479" s="17">
        <v>7.0999999999999994E-2</v>
      </c>
      <c r="U3479" s="16">
        <v>42</v>
      </c>
      <c r="V3479" s="71">
        <v>4.7</v>
      </c>
      <c r="W3479" s="401" t="str">
        <f>IF(ISNA(MATCH($D3479,'My Squad'!$C$2:$C$16,0)),"","Yes")</f>
        <v/>
      </c>
    </row>
    <row r="3480" spans="1:23" ht="15.75" thickBot="1" x14ac:dyDescent="0.3">
      <c r="A3480" s="577">
        <v>374</v>
      </c>
      <c r="B3480" s="73">
        <v>16</v>
      </c>
      <c r="C3480" s="5" t="s">
        <v>30</v>
      </c>
      <c r="D3480" s="5" t="s">
        <v>654</v>
      </c>
      <c r="E3480" s="70" t="s">
        <v>16</v>
      </c>
      <c r="F3480" s="71">
        <v>4</v>
      </c>
      <c r="G3480" s="71">
        <v>0</v>
      </c>
      <c r="H3480" s="71">
        <v>0</v>
      </c>
      <c r="I3480" s="71">
        <v>0</v>
      </c>
      <c r="J3480" s="71">
        <v>5.3333333333333332E-3</v>
      </c>
      <c r="K3480" s="71">
        <v>7.3333333333333332E-3</v>
      </c>
      <c r="L3480" s="71">
        <v>1.3333333333333333E-3</v>
      </c>
      <c r="M3480" s="72">
        <v>1.4E-2</v>
      </c>
      <c r="N3480" s="23">
        <v>-0.4965</v>
      </c>
      <c r="O3480" s="16">
        <v>0.33</v>
      </c>
      <c r="P3480" s="15">
        <v>90</v>
      </c>
      <c r="Q3480" s="15">
        <f>IFERROR(Table37[[#This Row],[Total]]/Table37[[#This Row],[Mins]]*Table37[[#This Row],[Adj mins]],0)</f>
        <v>3.8181818181818179</v>
      </c>
      <c r="R3480" s="15">
        <v>0</v>
      </c>
      <c r="S3480" s="16">
        <v>0</v>
      </c>
      <c r="T3480" s="17">
        <v>3.0000000000000001E-3</v>
      </c>
      <c r="U3480" s="16">
        <v>0</v>
      </c>
      <c r="V3480" s="71">
        <v>0</v>
      </c>
      <c r="W3480" s="401" t="str">
        <f>IF(ISNA(MATCH($D3480,'My Squad'!$C$2:$C$16,0)),"","Yes")</f>
        <v/>
      </c>
    </row>
    <row r="3481" spans="1:23" ht="15.75" thickBot="1" x14ac:dyDescent="0.3">
      <c r="A3481" s="577">
        <v>369</v>
      </c>
      <c r="B3481" s="73">
        <v>16</v>
      </c>
      <c r="C3481" s="5" t="s">
        <v>30</v>
      </c>
      <c r="D3481" s="5" t="s">
        <v>146</v>
      </c>
      <c r="E3481" s="70" t="s">
        <v>14</v>
      </c>
      <c r="F3481" s="71">
        <v>5.0999999999999996</v>
      </c>
      <c r="G3481" s="71">
        <v>0.17399999999999999</v>
      </c>
      <c r="H3481" s="71">
        <v>0.16</v>
      </c>
      <c r="I3481" s="71">
        <v>-0.49833333333333329</v>
      </c>
      <c r="J3481" s="71">
        <v>0</v>
      </c>
      <c r="K3481" s="71">
        <v>1.2986666666666666</v>
      </c>
      <c r="L3481" s="71">
        <v>8.4000000000000005E-2</v>
      </c>
      <c r="M3481" s="72">
        <v>1.2183333333333333</v>
      </c>
      <c r="N3481" s="23">
        <v>-0.15326797385620916</v>
      </c>
      <c r="O3481" s="16">
        <v>65.95</v>
      </c>
      <c r="P3481" s="15">
        <v>90</v>
      </c>
      <c r="Q3481" s="15">
        <f>IFERROR(Table37[[#This Row],[Total]]/Table37[[#This Row],[Mins]]*Table37[[#This Row],[Adj mins]],0)</f>
        <v>1.6626231993934799</v>
      </c>
      <c r="R3481" s="15">
        <v>9</v>
      </c>
      <c r="S3481" s="16">
        <v>90</v>
      </c>
      <c r="T3481" s="17">
        <v>0.10099999999999999</v>
      </c>
      <c r="U3481" s="16">
        <v>37</v>
      </c>
      <c r="V3481" s="71">
        <v>4.0999999999999996</v>
      </c>
      <c r="W3481" s="401" t="str">
        <f>IF(ISNA(MATCH($D3481,'My Squad'!$C$2:$C$16,0)),"","Yes")</f>
        <v/>
      </c>
    </row>
    <row r="3482" spans="1:23" ht="15.75" thickBot="1" x14ac:dyDescent="0.3">
      <c r="A3482" s="577">
        <v>377</v>
      </c>
      <c r="B3482" s="73">
        <v>16</v>
      </c>
      <c r="C3482" s="5" t="s">
        <v>30</v>
      </c>
      <c r="D3482" s="5" t="s">
        <v>134</v>
      </c>
      <c r="E3482" s="70" t="s">
        <v>14</v>
      </c>
      <c r="F3482" s="71">
        <v>4.9000000000000004</v>
      </c>
      <c r="G3482" s="71">
        <v>3.5999999999999997E-2</v>
      </c>
      <c r="H3482" s="71">
        <v>1.2999999999999999E-2</v>
      </c>
      <c r="I3482" s="71">
        <v>-7.9666666666666663E-2</v>
      </c>
      <c r="J3482" s="71">
        <v>0</v>
      </c>
      <c r="K3482" s="71">
        <v>0.20899999999999999</v>
      </c>
      <c r="L3482" s="71">
        <v>1.0333333333333333E-2</v>
      </c>
      <c r="M3482" s="72">
        <v>0.18866666666666668</v>
      </c>
      <c r="N3482" s="23">
        <v>-0.3696598639455782</v>
      </c>
      <c r="O3482" s="16">
        <v>11.366666666666667</v>
      </c>
      <c r="P3482" s="15">
        <v>90</v>
      </c>
      <c r="Q3482" s="15">
        <f>IFERROR(Table37[[#This Row],[Total]]/Table37[[#This Row],[Mins]]*Table37[[#This Row],[Adj mins]],0)</f>
        <v>1.4938416422287391</v>
      </c>
      <c r="R3482" s="15">
        <v>2.7</v>
      </c>
      <c r="S3482" s="16">
        <v>48</v>
      </c>
      <c r="T3482" s="17">
        <v>5.0000000000000001E-3</v>
      </c>
      <c r="U3482" s="16">
        <v>8</v>
      </c>
      <c r="V3482" s="71">
        <v>1.6</v>
      </c>
      <c r="W3482" s="401" t="str">
        <f>IF(ISNA(MATCH($D3482,'My Squad'!$C$2:$C$16,0)),"","Yes")</f>
        <v/>
      </c>
    </row>
    <row r="3483" spans="1:23" ht="15.75" thickBot="1" x14ac:dyDescent="0.3">
      <c r="A3483" s="577">
        <v>371</v>
      </c>
      <c r="B3483" s="73">
        <v>16</v>
      </c>
      <c r="C3483" s="5" t="s">
        <v>30</v>
      </c>
      <c r="D3483" s="5" t="s">
        <v>277</v>
      </c>
      <c r="E3483" s="70" t="s">
        <v>14</v>
      </c>
      <c r="F3483" s="71">
        <v>4.4000000000000004</v>
      </c>
      <c r="G3483" s="71">
        <v>6.0000000000000001E-3</v>
      </c>
      <c r="H3483" s="71">
        <v>2E-3</v>
      </c>
      <c r="I3483" s="71">
        <v>-4.3666666666666673E-2</v>
      </c>
      <c r="J3483" s="71">
        <v>0</v>
      </c>
      <c r="K3483" s="71">
        <v>9.4E-2</v>
      </c>
      <c r="L3483" s="71">
        <v>2E-3</v>
      </c>
      <c r="M3483" s="72">
        <v>6.0333333333333336E-2</v>
      </c>
      <c r="N3483" s="23">
        <v>-0.4408333333333333</v>
      </c>
      <c r="O3483" s="16">
        <v>4.71</v>
      </c>
      <c r="P3483" s="15">
        <v>90</v>
      </c>
      <c r="Q3483" s="15">
        <f>IFERROR(Table37[[#This Row],[Total]]/Table37[[#This Row],[Mins]]*Table37[[#This Row],[Adj mins]],0)</f>
        <v>1.1528662420382165</v>
      </c>
      <c r="R3483" s="15">
        <v>2.2000000000000002</v>
      </c>
      <c r="S3483" s="16">
        <v>50</v>
      </c>
      <c r="T3483" s="17">
        <v>1E-3</v>
      </c>
      <c r="U3483" s="16">
        <v>12</v>
      </c>
      <c r="V3483" s="71">
        <v>3</v>
      </c>
      <c r="W3483" s="401" t="str">
        <f>IF(ISNA(MATCH($D3483,'My Squad'!$C$2:$C$16,0)),"","Yes")</f>
        <v/>
      </c>
    </row>
    <row r="3484" spans="1:23" ht="15.75" thickBot="1" x14ac:dyDescent="0.3">
      <c r="A3484" s="577">
        <v>380</v>
      </c>
      <c r="B3484" s="73">
        <v>16</v>
      </c>
      <c r="C3484" s="5" t="s">
        <v>30</v>
      </c>
      <c r="D3484" s="5" t="s">
        <v>341</v>
      </c>
      <c r="E3484" s="70" t="s">
        <v>14</v>
      </c>
      <c r="F3484" s="71">
        <v>4.4000000000000004</v>
      </c>
      <c r="G3484" s="71">
        <v>0.224</v>
      </c>
      <c r="H3484" s="71">
        <v>9.5000000000000001E-2</v>
      </c>
      <c r="I3484" s="71">
        <v>-0.62333333333333329</v>
      </c>
      <c r="J3484" s="71">
        <v>0</v>
      </c>
      <c r="K3484" s="71">
        <v>1.4703333333333335</v>
      </c>
      <c r="L3484" s="71">
        <v>6.2666666666666662E-2</v>
      </c>
      <c r="M3484" s="72">
        <v>1.2286666666666666</v>
      </c>
      <c r="N3484" s="23">
        <v>-0.17530303030303032</v>
      </c>
      <c r="O3484" s="16">
        <v>80.24933333333334</v>
      </c>
      <c r="P3484" s="15">
        <v>90</v>
      </c>
      <c r="Q3484" s="15">
        <f>IFERROR(Table37[[#This Row],[Total]]/Table37[[#This Row],[Mins]]*Table37[[#This Row],[Adj mins]],0)</f>
        <v>1.3779553724226159</v>
      </c>
      <c r="R3484" s="15">
        <v>7.8</v>
      </c>
      <c r="S3484" s="16">
        <v>88</v>
      </c>
      <c r="T3484" s="17">
        <v>4.2999999999999997E-2</v>
      </c>
      <c r="U3484" s="16">
        <v>22</v>
      </c>
      <c r="V3484" s="71">
        <v>2.8</v>
      </c>
      <c r="W3484" s="401" t="str">
        <f>IF(ISNA(MATCH($D3484,'My Squad'!$C$2:$C$16,0)),"","Yes")</f>
        <v/>
      </c>
    </row>
    <row r="3485" spans="1:23" ht="15.75" thickBot="1" x14ac:dyDescent="0.3">
      <c r="A3485" s="577">
        <v>387</v>
      </c>
      <c r="B3485" s="73">
        <v>16</v>
      </c>
      <c r="C3485" s="5" t="s">
        <v>30</v>
      </c>
      <c r="D3485" s="5" t="s">
        <v>101</v>
      </c>
      <c r="E3485" s="70" t="s">
        <v>14</v>
      </c>
      <c r="F3485" s="71">
        <v>4.9000000000000004</v>
      </c>
      <c r="G3485" s="71">
        <v>0.03</v>
      </c>
      <c r="H3485" s="71">
        <v>8.3000000000000004E-2</v>
      </c>
      <c r="I3485" s="71">
        <v>-0.20933333333333332</v>
      </c>
      <c r="J3485" s="71">
        <v>0</v>
      </c>
      <c r="K3485" s="71">
        <v>0.43333333333333335</v>
      </c>
      <c r="L3485" s="71">
        <v>1.1666666666666667E-2</v>
      </c>
      <c r="M3485" s="72">
        <v>0.34866666666666668</v>
      </c>
      <c r="N3485" s="23">
        <v>-0.33700680272108841</v>
      </c>
      <c r="O3485" s="16">
        <v>24.839666666666666</v>
      </c>
      <c r="P3485" s="15">
        <v>90</v>
      </c>
      <c r="Q3485" s="15">
        <f>IFERROR(Table37[[#This Row],[Total]]/Table37[[#This Row],[Mins]]*Table37[[#This Row],[Adj mins]],0)</f>
        <v>1.2633019766770892</v>
      </c>
      <c r="R3485" s="15">
        <v>0</v>
      </c>
      <c r="S3485" s="16" t="s">
        <v>374</v>
      </c>
      <c r="T3485" s="17">
        <v>2E-3</v>
      </c>
      <c r="U3485" s="16">
        <v>0</v>
      </c>
      <c r="V3485" s="71">
        <v>0</v>
      </c>
      <c r="W3485" s="401" t="str">
        <f>IF(ISNA(MATCH($D3485,'My Squad'!$C$2:$C$16,0)),"","Yes")</f>
        <v/>
      </c>
    </row>
    <row r="3486" spans="1:23" ht="15.75" thickBot="1" x14ac:dyDescent="0.3">
      <c r="A3486" s="577">
        <v>572</v>
      </c>
      <c r="B3486" s="73">
        <v>16</v>
      </c>
      <c r="C3486" s="5" t="s">
        <v>30</v>
      </c>
      <c r="D3486" s="5" t="s">
        <v>655</v>
      </c>
      <c r="E3486" s="70" t="s">
        <v>14</v>
      </c>
      <c r="F3486" s="71">
        <v>4.3</v>
      </c>
      <c r="G3486" s="71">
        <v>4.8000000000000001E-2</v>
      </c>
      <c r="H3486" s="71">
        <v>4.3999999999999997E-2</v>
      </c>
      <c r="I3486" s="71">
        <v>-0.18633333333333335</v>
      </c>
      <c r="J3486" s="71">
        <v>0</v>
      </c>
      <c r="K3486" s="71">
        <v>0.48233333333333339</v>
      </c>
      <c r="L3486" s="71">
        <v>1.8333333333333333E-2</v>
      </c>
      <c r="M3486" s="72">
        <v>0.40633333333333332</v>
      </c>
      <c r="N3486" s="23">
        <v>-0.37062015503875967</v>
      </c>
      <c r="O3486" s="16">
        <v>24.550666666666668</v>
      </c>
      <c r="P3486" s="15">
        <v>90</v>
      </c>
      <c r="Q3486" s="15">
        <f>IFERROR(Table37[[#This Row],[Total]]/Table37[[#This Row],[Mins]]*Table37[[#This Row],[Adj mins]],0)</f>
        <v>1.4895725845869765</v>
      </c>
      <c r="R3486" s="15">
        <v>0</v>
      </c>
      <c r="S3486" s="16" t="s">
        <v>374</v>
      </c>
      <c r="T3486" s="17">
        <v>1E-3</v>
      </c>
      <c r="U3486" s="16">
        <v>0</v>
      </c>
      <c r="V3486" s="71">
        <v>0</v>
      </c>
      <c r="W3486" s="401" t="str">
        <f>IF(ISNA(MATCH($D3486,'My Squad'!$C$2:$C$16,0)),"","Yes")</f>
        <v/>
      </c>
    </row>
    <row r="3487" spans="1:23" ht="15.75" thickBot="1" x14ac:dyDescent="0.3">
      <c r="A3487" s="577">
        <v>379</v>
      </c>
      <c r="B3487" s="73">
        <v>16</v>
      </c>
      <c r="C3487" s="5" t="s">
        <v>30</v>
      </c>
      <c r="D3487" s="5" t="s">
        <v>342</v>
      </c>
      <c r="E3487" s="70" t="s">
        <v>14</v>
      </c>
      <c r="F3487" s="71">
        <v>4.4000000000000004</v>
      </c>
      <c r="G3487" s="71">
        <v>2E-3</v>
      </c>
      <c r="H3487" s="71">
        <v>4.0000000000000001E-3</v>
      </c>
      <c r="I3487" s="71">
        <v>-1.6E-2</v>
      </c>
      <c r="J3487" s="71">
        <v>0</v>
      </c>
      <c r="K3487" s="71">
        <v>3.4666666666666665E-2</v>
      </c>
      <c r="L3487" s="71">
        <v>1.3333333333333333E-3</v>
      </c>
      <c r="M3487" s="72">
        <v>2.5999999999999999E-2</v>
      </c>
      <c r="N3487" s="23">
        <v>-0.44863636363636361</v>
      </c>
      <c r="O3487" s="16">
        <v>2.0099999999999998</v>
      </c>
      <c r="P3487" s="15">
        <v>90</v>
      </c>
      <c r="Q3487" s="15">
        <f>IFERROR(Table37[[#This Row],[Total]]/Table37[[#This Row],[Mins]]*Table37[[#This Row],[Adj mins]],0)</f>
        <v>1.164179104477612</v>
      </c>
      <c r="R3487" s="15">
        <v>0</v>
      </c>
      <c r="S3487" s="16" t="s">
        <v>374</v>
      </c>
      <c r="T3487" s="17">
        <v>0</v>
      </c>
      <c r="U3487" s="16">
        <v>0</v>
      </c>
      <c r="V3487" s="71">
        <v>0</v>
      </c>
      <c r="W3487" s="401" t="str">
        <f>IF(ISNA(MATCH($D3487,'My Squad'!$C$2:$C$16,0)),"","Yes")</f>
        <v/>
      </c>
    </row>
    <row r="3488" spans="1:23" ht="15.75" thickBot="1" x14ac:dyDescent="0.3">
      <c r="A3488" s="577">
        <v>376</v>
      </c>
      <c r="B3488" s="73">
        <v>16</v>
      </c>
      <c r="C3488" s="5" t="s">
        <v>30</v>
      </c>
      <c r="D3488" s="5" t="s">
        <v>240</v>
      </c>
      <c r="E3488" s="70" t="s">
        <v>14</v>
      </c>
      <c r="F3488" s="71">
        <v>4.3</v>
      </c>
      <c r="G3488" s="71">
        <v>2E-3</v>
      </c>
      <c r="H3488" s="71">
        <v>2E-3</v>
      </c>
      <c r="I3488" s="71">
        <v>-9.9999999999999985E-3</v>
      </c>
      <c r="J3488" s="71">
        <v>0</v>
      </c>
      <c r="K3488" s="71">
        <v>2.8999999999999998E-2</v>
      </c>
      <c r="L3488" s="71">
        <v>3.3333333333333332E-4</v>
      </c>
      <c r="M3488" s="72">
        <v>2.3333333333333334E-2</v>
      </c>
      <c r="N3488" s="23">
        <v>-0.45968992248062013</v>
      </c>
      <c r="O3488" s="16">
        <v>1.41</v>
      </c>
      <c r="P3488" s="15">
        <v>90</v>
      </c>
      <c r="Q3488" s="15">
        <f>IFERROR(Table37[[#This Row],[Total]]/Table37[[#This Row],[Mins]]*Table37[[#This Row],[Adj mins]],0)</f>
        <v>1.4893617021276599</v>
      </c>
      <c r="R3488" s="15">
        <v>0.6</v>
      </c>
      <c r="S3488" s="16">
        <v>18</v>
      </c>
      <c r="T3488" s="17">
        <v>1E-3</v>
      </c>
      <c r="U3488" s="16">
        <v>2</v>
      </c>
      <c r="V3488" s="71">
        <v>0.7</v>
      </c>
      <c r="W3488" s="401" t="str">
        <f>IF(ISNA(MATCH($D3488,'My Squad'!$C$2:$C$16,0)),"","Yes")</f>
        <v/>
      </c>
    </row>
    <row r="3489" spans="1:23" ht="15.75" thickBot="1" x14ac:dyDescent="0.3">
      <c r="A3489" s="577">
        <v>593</v>
      </c>
      <c r="B3489" s="73">
        <v>16</v>
      </c>
      <c r="C3489" s="5" t="s">
        <v>30</v>
      </c>
      <c r="D3489" s="5" t="s">
        <v>1255</v>
      </c>
      <c r="E3489" s="70" t="s">
        <v>14</v>
      </c>
      <c r="F3489" s="71">
        <v>5</v>
      </c>
      <c r="G3489" s="71">
        <v>0.41799999999999998</v>
      </c>
      <c r="H3489" s="71">
        <v>4.4999999999999998E-2</v>
      </c>
      <c r="I3489" s="71">
        <v>-0.45966666666666667</v>
      </c>
      <c r="J3489" s="71">
        <v>0</v>
      </c>
      <c r="K3489" s="71">
        <v>1.0469999999999999</v>
      </c>
      <c r="L3489" s="71">
        <v>7.2333333333333333E-2</v>
      </c>
      <c r="M3489" s="72">
        <v>1.1226666666666667</v>
      </c>
      <c r="N3489" s="23">
        <v>-0.17546666666666666</v>
      </c>
      <c r="O3489" s="16">
        <v>56.489666666666665</v>
      </c>
      <c r="P3489" s="15">
        <v>90</v>
      </c>
      <c r="Q3489" s="15">
        <f>IFERROR(Table37[[#This Row],[Total]]/Table37[[#This Row],[Mins]]*Table37[[#This Row],[Adj mins]],0)</f>
        <v>1.788645711014994</v>
      </c>
      <c r="R3489" s="15">
        <v>6.5</v>
      </c>
      <c r="S3489" s="16">
        <v>65</v>
      </c>
      <c r="T3489" s="17">
        <v>4.7E-2</v>
      </c>
      <c r="U3489" s="16">
        <v>27</v>
      </c>
      <c r="V3489" s="71">
        <v>3</v>
      </c>
      <c r="W3489" s="401" t="str">
        <f>IF(ISNA(MATCH($D3489,'My Squad'!$C$2:$C$16,0)),"","Yes")</f>
        <v/>
      </c>
    </row>
    <row r="3490" spans="1:23" ht="15.75" thickBot="1" x14ac:dyDescent="0.3">
      <c r="A3490" s="577">
        <v>594</v>
      </c>
      <c r="B3490" s="73">
        <v>16</v>
      </c>
      <c r="C3490" s="5" t="s">
        <v>30</v>
      </c>
      <c r="D3490" s="5" t="s">
        <v>1256</v>
      </c>
      <c r="E3490" s="70" t="s">
        <v>14</v>
      </c>
      <c r="F3490" s="71">
        <v>4.5999999999999996</v>
      </c>
      <c r="G3490" s="71">
        <v>9.4E-2</v>
      </c>
      <c r="H3490" s="71">
        <v>0.193</v>
      </c>
      <c r="I3490" s="71">
        <v>-0.68166666666666664</v>
      </c>
      <c r="J3490" s="71">
        <v>0</v>
      </c>
      <c r="K3490" s="71">
        <v>1.7623333333333333</v>
      </c>
      <c r="L3490" s="71">
        <v>7.0333333333333331E-2</v>
      </c>
      <c r="M3490" s="72">
        <v>1.4379999999999999</v>
      </c>
      <c r="N3490" s="23">
        <v>-0.12217391304347829</v>
      </c>
      <c r="O3490" s="16">
        <v>86.469333333333338</v>
      </c>
      <c r="P3490" s="15">
        <v>90</v>
      </c>
      <c r="Q3490" s="15">
        <f>IFERROR(Table37[[#This Row],[Total]]/Table37[[#This Row],[Mins]]*Table37[[#This Row],[Adj mins]],0)</f>
        <v>1.4967155985937211</v>
      </c>
      <c r="R3490" s="15">
        <v>7.1</v>
      </c>
      <c r="S3490" s="16">
        <v>71</v>
      </c>
      <c r="T3490" s="17">
        <v>0.125</v>
      </c>
      <c r="U3490" s="16">
        <v>29</v>
      </c>
      <c r="V3490" s="71">
        <v>3.2</v>
      </c>
      <c r="W3490" s="401" t="str">
        <f>IF(ISNA(MATCH($D3490,'My Squad'!$C$2:$C$16,0)),"","Yes")</f>
        <v/>
      </c>
    </row>
    <row r="3491" spans="1:23" ht="15.75" thickBot="1" x14ac:dyDescent="0.3">
      <c r="A3491" s="577">
        <v>372</v>
      </c>
      <c r="B3491" s="73">
        <v>16</v>
      </c>
      <c r="C3491" s="5" t="s">
        <v>30</v>
      </c>
      <c r="D3491" s="5" t="s">
        <v>137</v>
      </c>
      <c r="E3491" s="70" t="s">
        <v>13</v>
      </c>
      <c r="F3491" s="71">
        <v>6.2</v>
      </c>
      <c r="G3491" s="71">
        <v>0.48</v>
      </c>
      <c r="H3491" s="71">
        <v>8.7999999999999995E-2</v>
      </c>
      <c r="I3491" s="71">
        <v>0.03</v>
      </c>
      <c r="J3491" s="71">
        <v>0</v>
      </c>
      <c r="K3491" s="71">
        <v>0.65700000000000003</v>
      </c>
      <c r="L3491" s="71">
        <v>6.2666666666666662E-2</v>
      </c>
      <c r="M3491" s="72">
        <v>1.3176666666666668</v>
      </c>
      <c r="N3491" s="23">
        <v>-0.11005376344086019</v>
      </c>
      <c r="O3491" s="16">
        <v>32.594999999999999</v>
      </c>
      <c r="P3491" s="15">
        <v>90</v>
      </c>
      <c r="Q3491" s="15">
        <f>IFERROR(Table37[[#This Row],[Total]]/Table37[[#This Row],[Mins]]*Table37[[#This Row],[Adj mins]],0)</f>
        <v>3.6382880809940179</v>
      </c>
      <c r="R3491" s="15">
        <v>6.6</v>
      </c>
      <c r="S3491" s="16">
        <v>66</v>
      </c>
      <c r="T3491" s="17">
        <v>8.8000000000000009E-2</v>
      </c>
      <c r="U3491" s="16">
        <v>32</v>
      </c>
      <c r="V3491" s="71">
        <v>3.6</v>
      </c>
      <c r="W3491" s="401" t="str">
        <f>IF(ISNA(MATCH($D3491,'My Squad'!$C$2:$C$16,0)),"","Yes")</f>
        <v/>
      </c>
    </row>
    <row r="3492" spans="1:23" ht="15.75" thickBot="1" x14ac:dyDescent="0.3">
      <c r="A3492" s="577">
        <v>364</v>
      </c>
      <c r="B3492" s="73">
        <v>16</v>
      </c>
      <c r="C3492" s="5" t="s">
        <v>30</v>
      </c>
      <c r="D3492" s="5" t="s">
        <v>343</v>
      </c>
      <c r="E3492" s="70" t="s">
        <v>13</v>
      </c>
      <c r="F3492" s="71">
        <v>4.9000000000000004</v>
      </c>
      <c r="G3492" s="71">
        <v>0.29833333333333334</v>
      </c>
      <c r="H3492" s="71">
        <v>0.32500000000000001</v>
      </c>
      <c r="I3492" s="71">
        <v>4.4666666666666667E-2</v>
      </c>
      <c r="J3492" s="71">
        <v>0</v>
      </c>
      <c r="K3492" s="71">
        <v>1.1163333333333332</v>
      </c>
      <c r="L3492" s="71">
        <v>8.5000000000000006E-2</v>
      </c>
      <c r="M3492" s="72">
        <v>1.8693333333333333</v>
      </c>
      <c r="N3492" s="23">
        <v>-2.6666666666666672E-2</v>
      </c>
      <c r="O3492" s="16">
        <v>57.211333333333336</v>
      </c>
      <c r="P3492" s="15">
        <v>90</v>
      </c>
      <c r="Q3492" s="15">
        <f>IFERROR(Table37[[#This Row],[Total]]/Table37[[#This Row],[Mins]]*Table37[[#This Row],[Adj mins]],0)</f>
        <v>2.9406760898190334</v>
      </c>
      <c r="R3492" s="15">
        <v>4.2</v>
      </c>
      <c r="S3492" s="16">
        <v>53</v>
      </c>
      <c r="T3492" s="17">
        <v>2.8999999999999998E-2</v>
      </c>
      <c r="U3492" s="16">
        <v>21</v>
      </c>
      <c r="V3492" s="71">
        <v>3</v>
      </c>
      <c r="W3492" s="401" t="str">
        <f>IF(ISNA(MATCH($D3492,'My Squad'!$C$2:$C$16,0)),"","Yes")</f>
        <v/>
      </c>
    </row>
    <row r="3493" spans="1:23" ht="15.75" thickBot="1" x14ac:dyDescent="0.3">
      <c r="A3493" s="577">
        <v>365</v>
      </c>
      <c r="B3493" s="73">
        <v>16</v>
      </c>
      <c r="C3493" s="5" t="s">
        <v>30</v>
      </c>
      <c r="D3493" s="5" t="s">
        <v>114</v>
      </c>
      <c r="E3493" s="70" t="s">
        <v>13</v>
      </c>
      <c r="F3493" s="71">
        <v>5.7</v>
      </c>
      <c r="G3493" s="71">
        <v>0.11666666666666667</v>
      </c>
      <c r="H3493" s="71">
        <v>3.4000000000000002E-2</v>
      </c>
      <c r="I3493" s="71">
        <v>1.2E-2</v>
      </c>
      <c r="J3493" s="71">
        <v>0</v>
      </c>
      <c r="K3493" s="71">
        <v>0.20499999999999999</v>
      </c>
      <c r="L3493" s="71">
        <v>1.7000000000000001E-2</v>
      </c>
      <c r="M3493" s="72">
        <v>0.38466666666666666</v>
      </c>
      <c r="N3493" s="23">
        <v>-0.28339181286549708</v>
      </c>
      <c r="O3493" s="16">
        <v>10.766333333333334</v>
      </c>
      <c r="P3493" s="15">
        <v>90</v>
      </c>
      <c r="Q3493" s="15">
        <f>IFERROR(Table37[[#This Row],[Total]]/Table37[[#This Row],[Mins]]*Table37[[#This Row],[Adj mins]],0)</f>
        <v>3.2155794297037059</v>
      </c>
      <c r="R3493" s="15">
        <v>0.3</v>
      </c>
      <c r="S3493" s="16">
        <v>14</v>
      </c>
      <c r="T3493" s="17">
        <v>2E-3</v>
      </c>
      <c r="U3493" s="16">
        <v>2</v>
      </c>
      <c r="V3493" s="71">
        <v>1</v>
      </c>
      <c r="W3493" s="401" t="str">
        <f>IF(ISNA(MATCH($D3493,'My Squad'!$C$2:$C$16,0)),"","Yes")</f>
        <v/>
      </c>
    </row>
    <row r="3494" spans="1:23" ht="15.75" thickBot="1" x14ac:dyDescent="0.3">
      <c r="A3494" s="577">
        <v>366</v>
      </c>
      <c r="B3494" s="73">
        <v>16</v>
      </c>
      <c r="C3494" s="5" t="s">
        <v>30</v>
      </c>
      <c r="D3494" s="5" t="s">
        <v>31</v>
      </c>
      <c r="E3494" s="70" t="s">
        <v>13</v>
      </c>
      <c r="F3494" s="71">
        <v>8.1999999999999993</v>
      </c>
      <c r="G3494" s="71">
        <v>0.94499999999999995</v>
      </c>
      <c r="H3494" s="71">
        <v>0.42699999999999999</v>
      </c>
      <c r="I3494" s="71">
        <v>7.2333333333333333E-2</v>
      </c>
      <c r="J3494" s="71">
        <v>0</v>
      </c>
      <c r="K3494" s="71">
        <v>1.631</v>
      </c>
      <c r="L3494" s="71">
        <v>0.21033333333333334</v>
      </c>
      <c r="M3494" s="72">
        <v>3.2856666666666667</v>
      </c>
      <c r="N3494" s="23">
        <v>0.15678861788617887</v>
      </c>
      <c r="O3494" s="16">
        <v>85.285666666666671</v>
      </c>
      <c r="P3494" s="15">
        <v>90</v>
      </c>
      <c r="Q3494" s="15">
        <f>IFERROR(Table37[[#This Row],[Total]]/Table37[[#This Row],[Mins]]*Table37[[#This Row],[Adj mins]],0)</f>
        <v>3.4672883681118747</v>
      </c>
      <c r="R3494" s="15">
        <v>8.3000000000000007</v>
      </c>
      <c r="S3494" s="16">
        <v>83</v>
      </c>
      <c r="T3494" s="17">
        <v>6.6000000000000003E-2</v>
      </c>
      <c r="U3494" s="16">
        <v>23</v>
      </c>
      <c r="V3494" s="71">
        <v>2.6</v>
      </c>
      <c r="W3494" s="401" t="str">
        <f>IF(ISNA(MATCH($D3494,'My Squad'!$C$2:$C$16,0)),"","Yes")</f>
        <v>Yes</v>
      </c>
    </row>
    <row r="3495" spans="1:23" ht="15.75" thickBot="1" x14ac:dyDescent="0.3">
      <c r="A3495" s="577">
        <v>652</v>
      </c>
      <c r="B3495" s="73">
        <v>16</v>
      </c>
      <c r="C3495" s="5" t="s">
        <v>30</v>
      </c>
      <c r="D3495" s="5" t="s">
        <v>1533</v>
      </c>
      <c r="E3495" s="70" t="s">
        <v>13</v>
      </c>
      <c r="F3495" s="71">
        <v>4.9000000000000004</v>
      </c>
      <c r="G3495" s="71">
        <v>0.11</v>
      </c>
      <c r="H3495" s="71">
        <v>0.05</v>
      </c>
      <c r="I3495" s="71">
        <v>1.6666666666666666E-2</v>
      </c>
      <c r="J3495" s="71">
        <v>0</v>
      </c>
      <c r="K3495" s="71">
        <v>0.35099999999999998</v>
      </c>
      <c r="L3495" s="71">
        <v>2.4E-2</v>
      </c>
      <c r="M3495" s="72">
        <v>0.55166666666666664</v>
      </c>
      <c r="N3495" s="23">
        <v>-0.29557823129251698</v>
      </c>
      <c r="O3495" s="16">
        <v>17.745333333333335</v>
      </c>
      <c r="P3495" s="15">
        <v>90</v>
      </c>
      <c r="Q3495" s="15">
        <f>IFERROR(Table37[[#This Row],[Total]]/Table37[[#This Row],[Mins]]*Table37[[#This Row],[Adj mins]],0)</f>
        <v>2.7979187016304752</v>
      </c>
      <c r="R3495" s="15">
        <v>1.2</v>
      </c>
      <c r="S3495" s="16">
        <v>27</v>
      </c>
      <c r="T3495" s="17">
        <v>1E-3</v>
      </c>
      <c r="U3495" s="16">
        <v>4</v>
      </c>
      <c r="V3495" s="71">
        <v>1</v>
      </c>
      <c r="W3495" s="401" t="str">
        <f>IF(ISNA(MATCH($D3495,'My Squad'!$C$2:$C$16,0)),"","Yes")</f>
        <v/>
      </c>
    </row>
    <row r="3496" spans="1:23" ht="15.75" thickBot="1" x14ac:dyDescent="0.3">
      <c r="A3496" s="577">
        <v>368</v>
      </c>
      <c r="B3496" s="73">
        <v>16</v>
      </c>
      <c r="C3496" s="5" t="s">
        <v>30</v>
      </c>
      <c r="D3496" s="5" t="s">
        <v>344</v>
      </c>
      <c r="E3496" s="70" t="s">
        <v>13</v>
      </c>
      <c r="F3496" s="71">
        <v>4.8</v>
      </c>
      <c r="G3496" s="71">
        <v>0.11666666666666667</v>
      </c>
      <c r="H3496" s="71">
        <v>9.9000000000000005E-2</v>
      </c>
      <c r="I3496" s="71">
        <v>1.5333333333333332E-2</v>
      </c>
      <c r="J3496" s="71">
        <v>0</v>
      </c>
      <c r="K3496" s="71">
        <v>0.37333333333333335</v>
      </c>
      <c r="L3496" s="71">
        <v>3.9333333333333331E-2</v>
      </c>
      <c r="M3496" s="72">
        <v>0.64366666666666672</v>
      </c>
      <c r="N3496" s="23">
        <v>-0.28256944444444443</v>
      </c>
      <c r="O3496" s="16">
        <v>19.456333333333333</v>
      </c>
      <c r="P3496" s="15">
        <v>90</v>
      </c>
      <c r="Q3496" s="15">
        <f>IFERROR(Table37[[#This Row],[Total]]/Table37[[#This Row],[Mins]]*Table37[[#This Row],[Adj mins]],0)</f>
        <v>2.9774366530178695</v>
      </c>
      <c r="R3496" s="15">
        <v>5.0999999999999996</v>
      </c>
      <c r="S3496" s="16">
        <v>57</v>
      </c>
      <c r="T3496" s="17">
        <v>5.0000000000000001E-3</v>
      </c>
      <c r="U3496" s="16">
        <v>21</v>
      </c>
      <c r="V3496" s="71">
        <v>2.6</v>
      </c>
      <c r="W3496" s="401" t="str">
        <f>IF(ISNA(MATCH($D3496,'My Squad'!$C$2:$C$16,0)),"","Yes")</f>
        <v/>
      </c>
    </row>
    <row r="3497" spans="1:23" ht="15.75" thickBot="1" x14ac:dyDescent="0.3">
      <c r="A3497" s="577">
        <v>370</v>
      </c>
      <c r="B3497" s="73">
        <v>16</v>
      </c>
      <c r="C3497" s="5" t="s">
        <v>30</v>
      </c>
      <c r="D3497" s="5" t="s">
        <v>345</v>
      </c>
      <c r="E3497" s="70" t="s">
        <v>13</v>
      </c>
      <c r="F3497" s="71">
        <v>5.4</v>
      </c>
      <c r="G3497" s="71">
        <v>0.05</v>
      </c>
      <c r="H3497" s="71">
        <v>0.26100000000000001</v>
      </c>
      <c r="I3497" s="71">
        <v>3.7666666666666668E-2</v>
      </c>
      <c r="J3497" s="71">
        <v>0</v>
      </c>
      <c r="K3497" s="71">
        <v>0.94666666666666655</v>
      </c>
      <c r="L3497" s="71">
        <v>2.5000000000000001E-2</v>
      </c>
      <c r="M3497" s="72">
        <v>1.3203333333333334</v>
      </c>
      <c r="N3497" s="23">
        <v>-0.1258641975308642</v>
      </c>
      <c r="O3497" s="16">
        <v>45.809333333333335</v>
      </c>
      <c r="P3497" s="15">
        <v>90</v>
      </c>
      <c r="Q3497" s="15">
        <f>IFERROR(Table37[[#This Row],[Total]]/Table37[[#This Row],[Mins]]*Table37[[#This Row],[Adj mins]],0)</f>
        <v>2.5940128649183571</v>
      </c>
      <c r="R3497" s="15">
        <v>4.8</v>
      </c>
      <c r="S3497" s="16">
        <v>61</v>
      </c>
      <c r="T3497" s="17">
        <v>2E-3</v>
      </c>
      <c r="U3497" s="16">
        <v>13</v>
      </c>
      <c r="V3497" s="71">
        <v>1.9</v>
      </c>
      <c r="W3497" s="401" t="str">
        <f>IF(ISNA(MATCH($D3497,'My Squad'!$C$2:$C$16,0)),"","Yes")</f>
        <v/>
      </c>
    </row>
    <row r="3498" spans="1:23" ht="15.75" thickBot="1" x14ac:dyDescent="0.3">
      <c r="A3498" s="577">
        <v>378</v>
      </c>
      <c r="B3498" s="73">
        <v>16</v>
      </c>
      <c r="C3498" s="5" t="s">
        <v>30</v>
      </c>
      <c r="D3498" s="5" t="s">
        <v>194</v>
      </c>
      <c r="E3498" s="70" t="s">
        <v>13</v>
      </c>
      <c r="F3498" s="71">
        <v>5.2</v>
      </c>
      <c r="G3498" s="71">
        <v>0.05</v>
      </c>
      <c r="H3498" s="71">
        <v>0.14799999999999999</v>
      </c>
      <c r="I3498" s="71">
        <v>7.0666666666666669E-2</v>
      </c>
      <c r="J3498" s="71">
        <v>0</v>
      </c>
      <c r="K3498" s="71">
        <v>1.5833333333333333</v>
      </c>
      <c r="L3498" s="71">
        <v>1.6333333333333332E-2</v>
      </c>
      <c r="M3498" s="72">
        <v>1.8683333333333334</v>
      </c>
      <c r="N3498" s="23">
        <v>-2.5320512820512807E-2</v>
      </c>
      <c r="O3498" s="16">
        <v>81.631666666666661</v>
      </c>
      <c r="P3498" s="15">
        <v>90</v>
      </c>
      <c r="Q3498" s="15">
        <f>IFERROR(Table37[[#This Row],[Total]]/Table37[[#This Row],[Mins]]*Table37[[#This Row],[Adj mins]],0)</f>
        <v>2.0598623900038793</v>
      </c>
      <c r="R3498" s="15">
        <v>6.3</v>
      </c>
      <c r="S3498" s="16">
        <v>82</v>
      </c>
      <c r="T3498" s="17">
        <v>2.5000000000000001E-2</v>
      </c>
      <c r="U3498" s="16">
        <v>13</v>
      </c>
      <c r="V3498" s="71">
        <v>1.9</v>
      </c>
      <c r="W3498" s="401" t="str">
        <f>IF(ISNA(MATCH($D3498,'My Squad'!$C$2:$C$16,0)),"","Yes")</f>
        <v/>
      </c>
    </row>
    <row r="3499" spans="1:23" ht="15.75" thickBot="1" x14ac:dyDescent="0.3">
      <c r="A3499" s="577">
        <v>385</v>
      </c>
      <c r="B3499" s="73">
        <v>16</v>
      </c>
      <c r="C3499" s="5" t="s">
        <v>30</v>
      </c>
      <c r="D3499" s="5" t="s">
        <v>164</v>
      </c>
      <c r="E3499" s="70" t="s">
        <v>13</v>
      </c>
      <c r="F3499" s="71">
        <v>6.9</v>
      </c>
      <c r="G3499" s="71">
        <v>0.60499999999999998</v>
      </c>
      <c r="H3499" s="71">
        <v>0.25600000000000001</v>
      </c>
      <c r="I3499" s="71">
        <v>5.8333333333333334E-2</v>
      </c>
      <c r="J3499" s="71">
        <v>0</v>
      </c>
      <c r="K3499" s="71">
        <v>1.5173333333333332</v>
      </c>
      <c r="L3499" s="71">
        <v>7.8333333333333338E-2</v>
      </c>
      <c r="M3499" s="72">
        <v>2.5150000000000001</v>
      </c>
      <c r="N3499" s="23">
        <v>7.4637681159420308E-2</v>
      </c>
      <c r="O3499" s="16">
        <v>72.212000000000003</v>
      </c>
      <c r="P3499" s="15">
        <v>90</v>
      </c>
      <c r="Q3499" s="15">
        <f>IFERROR(Table37[[#This Row],[Total]]/Table37[[#This Row],[Mins]]*Table37[[#This Row],[Adj mins]],0)</f>
        <v>3.1345205782972361</v>
      </c>
      <c r="R3499" s="15">
        <v>7</v>
      </c>
      <c r="S3499" s="16">
        <v>70</v>
      </c>
      <c r="T3499" s="17">
        <v>3.2000000000000001E-2</v>
      </c>
      <c r="U3499" s="16">
        <v>27</v>
      </c>
      <c r="V3499" s="71">
        <v>3</v>
      </c>
      <c r="W3499" s="401" t="str">
        <f>IF(ISNA(MATCH($D3499,'My Squad'!$C$2:$C$16,0)),"","Yes")</f>
        <v/>
      </c>
    </row>
    <row r="3500" spans="1:23" ht="15.75" thickBot="1" x14ac:dyDescent="0.3">
      <c r="A3500" s="577">
        <v>382</v>
      </c>
      <c r="B3500" s="73">
        <v>16</v>
      </c>
      <c r="C3500" s="5" t="s">
        <v>30</v>
      </c>
      <c r="D3500" s="5" t="s">
        <v>243</v>
      </c>
      <c r="E3500" s="70" t="s">
        <v>13</v>
      </c>
      <c r="F3500" s="71">
        <v>6.3</v>
      </c>
      <c r="G3500" s="71">
        <v>0.2</v>
      </c>
      <c r="H3500" s="71">
        <v>0.12</v>
      </c>
      <c r="I3500" s="71">
        <v>2.5000000000000001E-2</v>
      </c>
      <c r="J3500" s="71">
        <v>0</v>
      </c>
      <c r="K3500" s="71">
        <v>0.52066666666666661</v>
      </c>
      <c r="L3500" s="71">
        <v>4.0333333333333332E-2</v>
      </c>
      <c r="M3500" s="72">
        <v>0.90600000000000003</v>
      </c>
      <c r="N3500" s="23">
        <v>-0.17365079365079364</v>
      </c>
      <c r="O3500" s="16">
        <v>26.504333333333335</v>
      </c>
      <c r="P3500" s="15">
        <v>90</v>
      </c>
      <c r="Q3500" s="15">
        <f>IFERROR(Table37[[#This Row],[Total]]/Table37[[#This Row],[Mins]]*Table37[[#This Row],[Adj mins]],0)</f>
        <v>3.0764780601914152</v>
      </c>
      <c r="R3500" s="15">
        <v>1.6</v>
      </c>
      <c r="S3500" s="16">
        <v>48</v>
      </c>
      <c r="T3500" s="17">
        <v>1E-3</v>
      </c>
      <c r="U3500" s="16">
        <v>3</v>
      </c>
      <c r="V3500" s="71">
        <v>1</v>
      </c>
      <c r="W3500" s="401" t="str">
        <f>IF(ISNA(MATCH($D3500,'My Squad'!$C$2:$C$16,0)),"","Yes")</f>
        <v/>
      </c>
    </row>
    <row r="3501" spans="1:23" ht="15.75" thickBot="1" x14ac:dyDescent="0.3">
      <c r="A3501" s="577">
        <v>389</v>
      </c>
      <c r="B3501" s="73">
        <v>16</v>
      </c>
      <c r="C3501" s="5" t="s">
        <v>30</v>
      </c>
      <c r="D3501" s="5" t="s">
        <v>657</v>
      </c>
      <c r="E3501" s="70" t="s">
        <v>15</v>
      </c>
      <c r="F3501" s="71">
        <v>6.7</v>
      </c>
      <c r="G3501" s="71">
        <v>0.19466666666666665</v>
      </c>
      <c r="H3501" s="71">
        <v>4.4999999999999998E-2</v>
      </c>
      <c r="I3501" s="71">
        <v>0</v>
      </c>
      <c r="J3501" s="71">
        <v>0</v>
      </c>
      <c r="K3501" s="71">
        <v>0.34499999999999997</v>
      </c>
      <c r="L3501" s="71">
        <v>4.9666666666666665E-2</v>
      </c>
      <c r="M3501" s="72">
        <v>0.6343333333333333</v>
      </c>
      <c r="N3501" s="23">
        <v>-0.2038308457711443</v>
      </c>
      <c r="O3501" s="16">
        <v>17.398333333333333</v>
      </c>
      <c r="P3501" s="15">
        <v>90</v>
      </c>
      <c r="Q3501" s="15">
        <f>IFERROR(Table37[[#This Row],[Total]]/Table37[[#This Row],[Mins]]*Table37[[#This Row],[Adj mins]],0)</f>
        <v>3.2813487881981032</v>
      </c>
      <c r="R3501" s="15">
        <v>4.5999999999999996</v>
      </c>
      <c r="S3501" s="16">
        <v>46</v>
      </c>
      <c r="T3501" s="17">
        <v>0.02</v>
      </c>
      <c r="U3501" s="16">
        <v>21</v>
      </c>
      <c r="V3501" s="71">
        <v>2.2999999999999998</v>
      </c>
      <c r="W3501" s="401" t="str">
        <f>IF(ISNA(MATCH($D3501,'My Squad'!$C$2:$C$16,0)),"","Yes")</f>
        <v/>
      </c>
    </row>
    <row r="3502" spans="1:23" ht="15.75" thickBot="1" x14ac:dyDescent="0.3">
      <c r="A3502" s="577">
        <v>375</v>
      </c>
      <c r="B3502" s="73">
        <v>16</v>
      </c>
      <c r="C3502" s="5" t="s">
        <v>30</v>
      </c>
      <c r="D3502" s="5" t="s">
        <v>99</v>
      </c>
      <c r="E3502" s="70" t="s">
        <v>15</v>
      </c>
      <c r="F3502" s="71">
        <v>6.9</v>
      </c>
      <c r="G3502" s="71">
        <v>0.72533333333333339</v>
      </c>
      <c r="H3502" s="71">
        <v>0.16200000000000001</v>
      </c>
      <c r="I3502" s="71">
        <v>0</v>
      </c>
      <c r="J3502" s="71">
        <v>0</v>
      </c>
      <c r="K3502" s="71">
        <v>1.5136666666666667</v>
      </c>
      <c r="L3502" s="71">
        <v>0.18966666666666668</v>
      </c>
      <c r="M3502" s="72">
        <v>2.5906666666666665</v>
      </c>
      <c r="N3502" s="23">
        <v>8.5603864734299484E-2</v>
      </c>
      <c r="O3502" s="16">
        <v>71.263000000000005</v>
      </c>
      <c r="P3502" s="15">
        <v>90</v>
      </c>
      <c r="Q3502" s="15">
        <f>IFERROR(Table37[[#This Row],[Total]]/Table37[[#This Row],[Mins]]*Table37[[#This Row],[Adj mins]],0)</f>
        <v>3.2718240882365319</v>
      </c>
      <c r="R3502" s="15">
        <v>2.9</v>
      </c>
      <c r="S3502" s="16">
        <v>52</v>
      </c>
      <c r="T3502" s="17">
        <v>1.1000000000000001E-2</v>
      </c>
      <c r="U3502" s="16">
        <v>14</v>
      </c>
      <c r="V3502" s="71">
        <v>2.8</v>
      </c>
      <c r="W3502" s="401" t="str">
        <f>IF(ISNA(MATCH($D3502,'My Squad'!$C$2:$C$16,0)),"","Yes")</f>
        <v/>
      </c>
    </row>
    <row r="3503" spans="1:23" ht="15.75" thickBot="1" x14ac:dyDescent="0.3">
      <c r="A3503" s="577">
        <v>412</v>
      </c>
      <c r="B3503" s="73">
        <v>16</v>
      </c>
      <c r="C3503" s="5" t="s">
        <v>40</v>
      </c>
      <c r="D3503" s="5" t="s">
        <v>128</v>
      </c>
      <c r="E3503" s="70" t="s">
        <v>16</v>
      </c>
      <c r="F3503" s="71">
        <v>4.4000000000000004</v>
      </c>
      <c r="G3503" s="71">
        <v>0</v>
      </c>
      <c r="H3503" s="71">
        <v>0</v>
      </c>
      <c r="I3503" s="71">
        <v>2.6666666666666666E-3</v>
      </c>
      <c r="J3503" s="71">
        <v>1.3333333333333333E-3</v>
      </c>
      <c r="K3503" s="71">
        <v>5.6666666666666671E-3</v>
      </c>
      <c r="L3503" s="71">
        <v>1E-3</v>
      </c>
      <c r="M3503" s="72">
        <v>1.0666666666666666E-2</v>
      </c>
      <c r="N3503" s="23">
        <v>-0.45212121212121209</v>
      </c>
      <c r="O3503" s="16">
        <v>0.18</v>
      </c>
      <c r="P3503" s="15">
        <v>90</v>
      </c>
      <c r="Q3503" s="15">
        <f>IFERROR(Table37[[#This Row],[Total]]/Table37[[#This Row],[Mins]]*Table37[[#This Row],[Adj mins]],0)</f>
        <v>5.3333333333333339</v>
      </c>
      <c r="R3503" s="15">
        <v>0</v>
      </c>
      <c r="S3503" s="16">
        <v>0</v>
      </c>
      <c r="T3503" s="17">
        <v>1E-3</v>
      </c>
      <c r="U3503" s="16">
        <v>0</v>
      </c>
      <c r="V3503" s="71">
        <v>0</v>
      </c>
      <c r="W3503" s="401" t="str">
        <f>IF(ISNA(MATCH($D3503,'My Squad'!$C$2:$C$16,0)),"","Yes")</f>
        <v/>
      </c>
    </row>
    <row r="3504" spans="1:23" ht="15.75" thickBot="1" x14ac:dyDescent="0.3">
      <c r="A3504" s="577">
        <v>414</v>
      </c>
      <c r="B3504" s="73">
        <v>16</v>
      </c>
      <c r="C3504" s="5" t="s">
        <v>40</v>
      </c>
      <c r="D3504" s="5" t="s">
        <v>658</v>
      </c>
      <c r="E3504" s="70" t="s">
        <v>16</v>
      </c>
      <c r="F3504" s="71">
        <v>4</v>
      </c>
      <c r="G3504" s="71">
        <v>0</v>
      </c>
      <c r="H3504" s="71">
        <v>0</v>
      </c>
      <c r="I3504" s="71">
        <v>0</v>
      </c>
      <c r="J3504" s="71">
        <v>0</v>
      </c>
      <c r="K3504" s="71">
        <v>0</v>
      </c>
      <c r="L3504" s="71">
        <v>0</v>
      </c>
      <c r="M3504" s="72">
        <v>0</v>
      </c>
      <c r="N3504" s="23">
        <v>-0.5</v>
      </c>
      <c r="O3504" s="16">
        <v>0</v>
      </c>
      <c r="P3504" s="15">
        <v>90</v>
      </c>
      <c r="Q3504" s="15">
        <f>IFERROR(Table37[[#This Row],[Total]]/Table37[[#This Row],[Mins]]*Table37[[#This Row],[Adj mins]],0)</f>
        <v>0</v>
      </c>
      <c r="R3504" s="15">
        <v>0</v>
      </c>
      <c r="S3504" s="16">
        <v>0</v>
      </c>
      <c r="T3504" s="17">
        <v>3.0000000000000001E-3</v>
      </c>
      <c r="U3504" s="16">
        <v>0</v>
      </c>
      <c r="V3504" s="71">
        <v>0</v>
      </c>
      <c r="W3504" s="401" t="str">
        <f>IF(ISNA(MATCH($D3504,'My Squad'!$C$2:$C$16,0)),"","Yes")</f>
        <v/>
      </c>
    </row>
    <row r="3505" spans="1:23" ht="15.75" thickBot="1" x14ac:dyDescent="0.3">
      <c r="A3505" s="577">
        <v>396</v>
      </c>
      <c r="B3505" s="73">
        <v>16</v>
      </c>
      <c r="C3505" s="5" t="s">
        <v>40</v>
      </c>
      <c r="D3505" s="5" t="s">
        <v>106</v>
      </c>
      <c r="E3505" s="70" t="s">
        <v>16</v>
      </c>
      <c r="F3505" s="71">
        <v>4.3</v>
      </c>
      <c r="G3505" s="71">
        <v>0</v>
      </c>
      <c r="H3505" s="71">
        <v>0</v>
      </c>
      <c r="I3505" s="71">
        <v>5.1999999999999991E-2</v>
      </c>
      <c r="J3505" s="71">
        <v>2.7333333333333334E-2</v>
      </c>
      <c r="K3505" s="71">
        <v>9.2666666666666661E-2</v>
      </c>
      <c r="L3505" s="71">
        <v>6.3333333333333332E-3</v>
      </c>
      <c r="M3505" s="72">
        <v>0.17833333333333334</v>
      </c>
      <c r="N3505" s="23">
        <v>-0.42364341085271323</v>
      </c>
      <c r="O3505" s="16">
        <v>4.17</v>
      </c>
      <c r="P3505" s="15">
        <v>90</v>
      </c>
      <c r="Q3505" s="15">
        <f>IFERROR(Table37[[#This Row],[Total]]/Table37[[#This Row],[Mins]]*Table37[[#This Row],[Adj mins]],0)</f>
        <v>3.8489208633093526</v>
      </c>
      <c r="R3505" s="15">
        <v>0</v>
      </c>
      <c r="S3505" s="16">
        <v>0</v>
      </c>
      <c r="T3505" s="17">
        <v>6.0000000000000001E-3</v>
      </c>
      <c r="U3505" s="16">
        <v>0</v>
      </c>
      <c r="V3505" s="71">
        <v>0</v>
      </c>
      <c r="W3505" s="401" t="str">
        <f>IF(ISNA(MATCH($D3505,'My Squad'!$C$2:$C$16,0)),"","Yes")</f>
        <v/>
      </c>
    </row>
    <row r="3506" spans="1:23" ht="15.75" thickBot="1" x14ac:dyDescent="0.3">
      <c r="A3506" s="577">
        <v>413</v>
      </c>
      <c r="B3506" s="73">
        <v>16</v>
      </c>
      <c r="C3506" s="5" t="s">
        <v>40</v>
      </c>
      <c r="D3506" s="5" t="s">
        <v>346</v>
      </c>
      <c r="E3506" s="70" t="s">
        <v>16</v>
      </c>
      <c r="F3506" s="71">
        <v>5</v>
      </c>
      <c r="G3506" s="71">
        <v>0</v>
      </c>
      <c r="H3506" s="71">
        <v>0</v>
      </c>
      <c r="I3506" s="71">
        <v>1.1180000000000001</v>
      </c>
      <c r="J3506" s="71">
        <v>0.59266666666666667</v>
      </c>
      <c r="K3506" s="71">
        <v>1.8946666666666665</v>
      </c>
      <c r="L3506" s="71">
        <v>0.115</v>
      </c>
      <c r="M3506" s="72">
        <v>3.7203333333333335</v>
      </c>
      <c r="N3506" s="23">
        <v>0.34406666666666669</v>
      </c>
      <c r="O3506" s="16">
        <v>85.557333333333332</v>
      </c>
      <c r="P3506" s="15">
        <v>90</v>
      </c>
      <c r="Q3506" s="15">
        <f>IFERROR(Table37[[#This Row],[Total]]/Table37[[#This Row],[Mins]]*Table37[[#This Row],[Adj mins]],0)</f>
        <v>3.9135160827826954</v>
      </c>
      <c r="R3506" s="15">
        <v>9</v>
      </c>
      <c r="S3506" s="16">
        <v>90</v>
      </c>
      <c r="T3506" s="17">
        <v>6.8000000000000005E-2</v>
      </c>
      <c r="U3506" s="16">
        <v>36</v>
      </c>
      <c r="V3506" s="71">
        <v>4</v>
      </c>
      <c r="W3506" s="401" t="str">
        <f>IF(ISNA(MATCH($D3506,'My Squad'!$C$2:$C$16,0)),"","Yes")</f>
        <v/>
      </c>
    </row>
    <row r="3507" spans="1:23" ht="15.75" thickBot="1" x14ac:dyDescent="0.3">
      <c r="A3507" s="577">
        <v>390</v>
      </c>
      <c r="B3507" s="73">
        <v>16</v>
      </c>
      <c r="C3507" s="5" t="s">
        <v>40</v>
      </c>
      <c r="D3507" s="5" t="s">
        <v>347</v>
      </c>
      <c r="E3507" s="70" t="s">
        <v>14</v>
      </c>
      <c r="F3507" s="71">
        <v>4</v>
      </c>
      <c r="G3507" s="71">
        <v>0</v>
      </c>
      <c r="H3507" s="71">
        <v>0</v>
      </c>
      <c r="I3507" s="71">
        <v>0</v>
      </c>
      <c r="J3507" s="71">
        <v>0</v>
      </c>
      <c r="K3507" s="71">
        <v>0</v>
      </c>
      <c r="L3507" s="71">
        <v>0</v>
      </c>
      <c r="M3507" s="72">
        <v>0</v>
      </c>
      <c r="N3507" s="23">
        <v>-0.5</v>
      </c>
      <c r="O3507" s="16">
        <v>0</v>
      </c>
      <c r="P3507" s="15">
        <v>90</v>
      </c>
      <c r="Q3507" s="15">
        <f>IFERROR(Table37[[#This Row],[Total]]/Table37[[#This Row],[Mins]]*Table37[[#This Row],[Adj mins]],0)</f>
        <v>0</v>
      </c>
      <c r="R3507" s="15">
        <v>0</v>
      </c>
      <c r="S3507" s="16">
        <v>0</v>
      </c>
      <c r="T3507" s="17">
        <v>9.0000000000000011E-3</v>
      </c>
      <c r="U3507" s="16">
        <v>0</v>
      </c>
      <c r="V3507" s="71">
        <v>0</v>
      </c>
      <c r="W3507" s="401" t="str">
        <f>IF(ISNA(MATCH($D3507,'My Squad'!$C$2:$C$16,0)),"","Yes")</f>
        <v/>
      </c>
    </row>
    <row r="3508" spans="1:23" ht="15.75" thickBot="1" x14ac:dyDescent="0.3">
      <c r="A3508" s="577">
        <v>395</v>
      </c>
      <c r="B3508" s="73">
        <v>16</v>
      </c>
      <c r="C3508" s="5" t="s">
        <v>40</v>
      </c>
      <c r="D3508" s="5" t="s">
        <v>348</v>
      </c>
      <c r="E3508" s="70" t="s">
        <v>14</v>
      </c>
      <c r="F3508" s="71">
        <v>4.4000000000000004</v>
      </c>
      <c r="G3508" s="71">
        <v>0.26</v>
      </c>
      <c r="H3508" s="71">
        <v>9.9000000000000005E-2</v>
      </c>
      <c r="I3508" s="71">
        <v>1.0449999999999999</v>
      </c>
      <c r="J3508" s="71">
        <v>0</v>
      </c>
      <c r="K3508" s="71">
        <v>1.573</v>
      </c>
      <c r="L3508" s="71">
        <v>0.13166666666666665</v>
      </c>
      <c r="M3508" s="72">
        <v>3.1086666666666667</v>
      </c>
      <c r="N3508" s="23">
        <v>0.25196969696969695</v>
      </c>
      <c r="O3508" s="16">
        <v>80.050333333333327</v>
      </c>
      <c r="P3508" s="15">
        <v>90</v>
      </c>
      <c r="Q3508" s="15">
        <f>IFERROR(Table37[[#This Row],[Total]]/Table37[[#This Row],[Mins]]*Table37[[#This Row],[Adj mins]],0)</f>
        <v>3.4950510303933777</v>
      </c>
      <c r="R3508" s="15">
        <v>9</v>
      </c>
      <c r="S3508" s="16">
        <v>90</v>
      </c>
      <c r="T3508" s="17">
        <v>9.3000000000000013E-2</v>
      </c>
      <c r="U3508" s="16">
        <v>20</v>
      </c>
      <c r="V3508" s="71">
        <v>2.2000000000000002</v>
      </c>
      <c r="W3508" s="401" t="str">
        <f>IF(ISNA(MATCH($D3508,'My Squad'!$C$2:$C$16,0)),"","Yes")</f>
        <v/>
      </c>
    </row>
    <row r="3509" spans="1:23" ht="15.75" thickBot="1" x14ac:dyDescent="0.3">
      <c r="A3509" s="577">
        <v>405</v>
      </c>
      <c r="B3509" s="73">
        <v>16</v>
      </c>
      <c r="C3509" s="5" t="s">
        <v>40</v>
      </c>
      <c r="D3509" s="5" t="s">
        <v>280</v>
      </c>
      <c r="E3509" s="70" t="s">
        <v>14</v>
      </c>
      <c r="F3509" s="71">
        <v>4.4000000000000004</v>
      </c>
      <c r="G3509" s="71">
        <v>2.8000000000000001E-2</v>
      </c>
      <c r="H3509" s="71">
        <v>5.0999999999999997E-2</v>
      </c>
      <c r="I3509" s="71">
        <v>0.21933333333333332</v>
      </c>
      <c r="J3509" s="71">
        <v>0</v>
      </c>
      <c r="K3509" s="71">
        <v>0.32500000000000001</v>
      </c>
      <c r="L3509" s="71">
        <v>2.5333333333333333E-2</v>
      </c>
      <c r="M3509" s="72">
        <v>0.64866666666666661</v>
      </c>
      <c r="N3509" s="23">
        <v>-0.30712121212121207</v>
      </c>
      <c r="O3509" s="16">
        <v>16.588000000000001</v>
      </c>
      <c r="P3509" s="15">
        <v>90</v>
      </c>
      <c r="Q3509" s="15">
        <f>IFERROR(Table37[[#This Row],[Total]]/Table37[[#This Row],[Mins]]*Table37[[#This Row],[Adj mins]],0)</f>
        <v>3.5194116228598982</v>
      </c>
      <c r="R3509" s="15">
        <v>2.7</v>
      </c>
      <c r="S3509" s="16">
        <v>80</v>
      </c>
      <c r="T3509" s="17">
        <v>1E-3</v>
      </c>
      <c r="U3509" s="16">
        <v>10</v>
      </c>
      <c r="V3509" s="71">
        <v>3.3</v>
      </c>
      <c r="W3509" s="401" t="str">
        <f>IF(ISNA(MATCH($D3509,'My Squad'!$C$2:$C$16,0)),"","Yes")</f>
        <v/>
      </c>
    </row>
    <row r="3510" spans="1:23" ht="15.75" thickBot="1" x14ac:dyDescent="0.3">
      <c r="A3510" s="577">
        <v>415</v>
      </c>
      <c r="B3510" s="73">
        <v>16</v>
      </c>
      <c r="C3510" s="5" t="s">
        <v>40</v>
      </c>
      <c r="D3510" s="5" t="s">
        <v>175</v>
      </c>
      <c r="E3510" s="70" t="s">
        <v>14</v>
      </c>
      <c r="F3510" s="71">
        <v>5.4</v>
      </c>
      <c r="G3510" s="71">
        <v>0.60199999999999998</v>
      </c>
      <c r="H3510" s="71">
        <v>0.26900000000000002</v>
      </c>
      <c r="I3510" s="71">
        <v>1.0606666666666666</v>
      </c>
      <c r="J3510" s="71">
        <v>0</v>
      </c>
      <c r="K3510" s="71">
        <v>1.6246666666666667</v>
      </c>
      <c r="L3510" s="71">
        <v>0.18533333333333332</v>
      </c>
      <c r="M3510" s="72">
        <v>3.7416666666666667</v>
      </c>
      <c r="N3510" s="23">
        <v>0.32253086419753085</v>
      </c>
      <c r="O3510" s="16">
        <v>81.201666666666668</v>
      </c>
      <c r="P3510" s="15">
        <v>90</v>
      </c>
      <c r="Q3510" s="15">
        <f>IFERROR(Table37[[#This Row],[Total]]/Table37[[#This Row],[Mins]]*Table37[[#This Row],[Adj mins]],0)</f>
        <v>4.1470823669464911</v>
      </c>
      <c r="R3510" s="15">
        <v>6.3</v>
      </c>
      <c r="S3510" s="16">
        <v>81</v>
      </c>
      <c r="T3510" s="17">
        <v>1.1000000000000001E-2</v>
      </c>
      <c r="U3510" s="16">
        <v>15</v>
      </c>
      <c r="V3510" s="71">
        <v>2.1</v>
      </c>
      <c r="W3510" s="401" t="str">
        <f>IF(ISNA(MATCH($D3510,'My Squad'!$C$2:$C$16,0)),"","Yes")</f>
        <v/>
      </c>
    </row>
    <row r="3511" spans="1:23" ht="15.75" thickBot="1" x14ac:dyDescent="0.3">
      <c r="A3511" s="577">
        <v>407</v>
      </c>
      <c r="B3511" s="73">
        <v>16</v>
      </c>
      <c r="C3511" s="5" t="s">
        <v>40</v>
      </c>
      <c r="D3511" s="5" t="s">
        <v>189</v>
      </c>
      <c r="E3511" s="70" t="s">
        <v>14</v>
      </c>
      <c r="F3511" s="71">
        <v>4.5</v>
      </c>
      <c r="G3511" s="71">
        <v>0</v>
      </c>
      <c r="H3511" s="71">
        <v>0</v>
      </c>
      <c r="I3511" s="71">
        <v>0</v>
      </c>
      <c r="J3511" s="71">
        <v>0</v>
      </c>
      <c r="K3511" s="71">
        <v>0</v>
      </c>
      <c r="L3511" s="71">
        <v>0</v>
      </c>
      <c r="M3511" s="72">
        <v>0</v>
      </c>
      <c r="N3511" s="23">
        <v>-0.44444444444444442</v>
      </c>
      <c r="O3511" s="16">
        <v>0</v>
      </c>
      <c r="P3511" s="15">
        <v>90</v>
      </c>
      <c r="Q3511" s="15">
        <f>IFERROR(Table37[[#This Row],[Total]]/Table37[[#This Row],[Mins]]*Table37[[#This Row],[Adj mins]],0)</f>
        <v>0</v>
      </c>
      <c r="R3511" s="15">
        <v>0</v>
      </c>
      <c r="S3511" s="16" t="s">
        <v>374</v>
      </c>
      <c r="T3511" s="17">
        <v>0</v>
      </c>
      <c r="U3511" s="16">
        <v>0</v>
      </c>
      <c r="V3511" s="71">
        <v>0</v>
      </c>
      <c r="W3511" s="401" t="str">
        <f>IF(ISNA(MATCH($D3511,'My Squad'!$C$2:$C$16,0)),"","Yes")</f>
        <v/>
      </c>
    </row>
    <row r="3512" spans="1:23" ht="15.75" thickBot="1" x14ac:dyDescent="0.3">
      <c r="A3512" s="577">
        <v>418</v>
      </c>
      <c r="B3512" s="73">
        <v>16</v>
      </c>
      <c r="C3512" s="5" t="s">
        <v>40</v>
      </c>
      <c r="D3512" s="5" t="s">
        <v>86</v>
      </c>
      <c r="E3512" s="70" t="s">
        <v>14</v>
      </c>
      <c r="F3512" s="71">
        <v>5.6</v>
      </c>
      <c r="G3512" s="71">
        <v>0.13</v>
      </c>
      <c r="H3512" s="71">
        <v>0.91800000000000004</v>
      </c>
      <c r="I3512" s="71">
        <v>0.82033333333333336</v>
      </c>
      <c r="J3512" s="71">
        <v>0</v>
      </c>
      <c r="K3512" s="71">
        <v>1.2573333333333334</v>
      </c>
      <c r="L3512" s="71">
        <v>0.501</v>
      </c>
      <c r="M3512" s="72">
        <v>3.6266666666666665</v>
      </c>
      <c r="N3512" s="23">
        <v>0.29047619047619044</v>
      </c>
      <c r="O3512" s="16">
        <v>61.891666666666666</v>
      </c>
      <c r="P3512" s="15">
        <v>90</v>
      </c>
      <c r="Q3512" s="15">
        <f>IFERROR(Table37[[#This Row],[Total]]/Table37[[#This Row],[Mins]]*Table37[[#This Row],[Adj mins]],0)</f>
        <v>5.2737309815537898</v>
      </c>
      <c r="R3512" s="15">
        <v>3.1</v>
      </c>
      <c r="S3512" s="16">
        <v>56</v>
      </c>
      <c r="T3512" s="17">
        <v>3.9E-2</v>
      </c>
      <c r="U3512" s="16">
        <v>13</v>
      </c>
      <c r="V3512" s="71">
        <v>2.6</v>
      </c>
      <c r="W3512" s="401" t="str">
        <f>IF(ISNA(MATCH($D3512,'My Squad'!$C$2:$C$16,0)),"","Yes")</f>
        <v/>
      </c>
    </row>
    <row r="3513" spans="1:23" ht="15.75" thickBot="1" x14ac:dyDescent="0.3">
      <c r="A3513" s="577">
        <v>399</v>
      </c>
      <c r="B3513" s="73">
        <v>16</v>
      </c>
      <c r="C3513" s="5" t="s">
        <v>40</v>
      </c>
      <c r="D3513" s="5" t="s">
        <v>269</v>
      </c>
      <c r="E3513" s="70" t="s">
        <v>14</v>
      </c>
      <c r="F3513" s="71">
        <v>4.3</v>
      </c>
      <c r="G3513" s="71">
        <v>0</v>
      </c>
      <c r="H3513" s="71">
        <v>0.75700000000000001</v>
      </c>
      <c r="I3513" s="71">
        <v>0.91366666666666674</v>
      </c>
      <c r="J3513" s="71">
        <v>0</v>
      </c>
      <c r="K3513" s="71">
        <v>1.3433333333333335</v>
      </c>
      <c r="L3513" s="71">
        <v>0.38466666666666666</v>
      </c>
      <c r="M3513" s="72">
        <v>3.3986666666666667</v>
      </c>
      <c r="N3513" s="23">
        <v>0.3252713178294574</v>
      </c>
      <c r="O3513" s="16">
        <v>70.340666666666664</v>
      </c>
      <c r="P3513" s="15">
        <v>90</v>
      </c>
      <c r="Q3513" s="15">
        <f>IFERROR(Table37[[#This Row],[Total]]/Table37[[#This Row],[Mins]]*Table37[[#This Row],[Adj mins]],0)</f>
        <v>4.3485513358796712</v>
      </c>
      <c r="R3513" s="15">
        <v>6.7</v>
      </c>
      <c r="S3513" s="16">
        <v>67</v>
      </c>
      <c r="T3513" s="17">
        <v>2.1000000000000001E-2</v>
      </c>
      <c r="U3513" s="16">
        <v>22</v>
      </c>
      <c r="V3513" s="71">
        <v>2.4</v>
      </c>
      <c r="W3513" s="401" t="str">
        <f>IF(ISNA(MATCH($D3513,'My Squad'!$C$2:$C$16,0)),"","Yes")</f>
        <v/>
      </c>
    </row>
    <row r="3514" spans="1:23" ht="15.75" thickBot="1" x14ac:dyDescent="0.3">
      <c r="A3514" s="577">
        <v>416</v>
      </c>
      <c r="B3514" s="73">
        <v>16</v>
      </c>
      <c r="C3514" s="5" t="s">
        <v>40</v>
      </c>
      <c r="D3514" s="5" t="s">
        <v>349</v>
      </c>
      <c r="E3514" s="70" t="s">
        <v>14</v>
      </c>
      <c r="F3514" s="71">
        <v>4</v>
      </c>
      <c r="G3514" s="71">
        <v>2E-3</v>
      </c>
      <c r="H3514" s="71">
        <v>8.0000000000000002E-3</v>
      </c>
      <c r="I3514" s="71">
        <v>7.3333333333333323E-3</v>
      </c>
      <c r="J3514" s="71">
        <v>0</v>
      </c>
      <c r="K3514" s="71">
        <v>1.8666666666666668E-2</v>
      </c>
      <c r="L3514" s="71">
        <v>5.0000000000000001E-3</v>
      </c>
      <c r="M3514" s="72">
        <v>4.1000000000000002E-2</v>
      </c>
      <c r="N3514" s="23">
        <v>-0.48975000000000002</v>
      </c>
      <c r="O3514" s="16">
        <v>0.87</v>
      </c>
      <c r="P3514" s="15">
        <v>90</v>
      </c>
      <c r="Q3514" s="15">
        <f>IFERROR(Table37[[#This Row],[Total]]/Table37[[#This Row],[Mins]]*Table37[[#This Row],[Adj mins]],0)</f>
        <v>4.2413793103448274</v>
      </c>
      <c r="R3514" s="15">
        <v>0</v>
      </c>
      <c r="S3514" s="16">
        <v>0</v>
      </c>
      <c r="T3514" s="17">
        <v>4.0000000000000001E-3</v>
      </c>
      <c r="U3514" s="16">
        <v>0</v>
      </c>
      <c r="V3514" s="71">
        <v>0</v>
      </c>
      <c r="W3514" s="401" t="str">
        <f>IF(ISNA(MATCH($D3514,'My Squad'!$C$2:$C$16,0)),"","Yes")</f>
        <v/>
      </c>
    </row>
    <row r="3515" spans="1:23" ht="15.75" thickBot="1" x14ac:dyDescent="0.3">
      <c r="A3515" s="577">
        <v>404</v>
      </c>
      <c r="B3515" s="73">
        <v>16</v>
      </c>
      <c r="C3515" s="5" t="s">
        <v>40</v>
      </c>
      <c r="D3515" s="5" t="s">
        <v>299</v>
      </c>
      <c r="E3515" s="70" t="s">
        <v>14</v>
      </c>
      <c r="F3515" s="71">
        <v>4.4000000000000004</v>
      </c>
      <c r="G3515" s="71">
        <v>2.1999999999999999E-2</v>
      </c>
      <c r="H3515" s="71">
        <v>5.2999999999999999E-2</v>
      </c>
      <c r="I3515" s="71">
        <v>0.26033333333333331</v>
      </c>
      <c r="J3515" s="71">
        <v>0</v>
      </c>
      <c r="K3515" s="71">
        <v>0.39366666666666666</v>
      </c>
      <c r="L3515" s="71">
        <v>4.5666666666666668E-2</v>
      </c>
      <c r="M3515" s="72">
        <v>0.77466666666666661</v>
      </c>
      <c r="N3515" s="23">
        <v>-0.2784848484848485</v>
      </c>
      <c r="O3515" s="16">
        <v>19.324666666666666</v>
      </c>
      <c r="P3515" s="15">
        <v>90</v>
      </c>
      <c r="Q3515" s="15">
        <f>IFERROR(Table37[[#This Row],[Total]]/Table37[[#This Row],[Mins]]*Table37[[#This Row],[Adj mins]],0)</f>
        <v>3.6078241970538518</v>
      </c>
      <c r="R3515" s="15">
        <v>2.2999999999999998</v>
      </c>
      <c r="S3515" s="16">
        <v>35</v>
      </c>
      <c r="T3515" s="17">
        <v>1E-3</v>
      </c>
      <c r="U3515" s="16">
        <v>9</v>
      </c>
      <c r="V3515" s="71">
        <v>1.5</v>
      </c>
      <c r="W3515" s="401" t="str">
        <f>IF(ISNA(MATCH($D3515,'My Squad'!$C$2:$C$16,0)),"","Yes")</f>
        <v/>
      </c>
    </row>
    <row r="3516" spans="1:23" ht="15.75" thickBot="1" x14ac:dyDescent="0.3">
      <c r="A3516" s="577">
        <v>393</v>
      </c>
      <c r="B3516" s="73">
        <v>16</v>
      </c>
      <c r="C3516" s="5" t="s">
        <v>40</v>
      </c>
      <c r="D3516" s="5" t="s">
        <v>350</v>
      </c>
      <c r="E3516" s="70" t="s">
        <v>14</v>
      </c>
      <c r="F3516" s="71">
        <v>4.4000000000000004</v>
      </c>
      <c r="G3516" s="71">
        <v>0</v>
      </c>
      <c r="H3516" s="71">
        <v>0</v>
      </c>
      <c r="I3516" s="71">
        <v>0</v>
      </c>
      <c r="J3516" s="71">
        <v>0</v>
      </c>
      <c r="K3516" s="71">
        <v>0</v>
      </c>
      <c r="L3516" s="71">
        <v>0</v>
      </c>
      <c r="M3516" s="72">
        <v>0</v>
      </c>
      <c r="N3516" s="23">
        <v>-0.45454545454545453</v>
      </c>
      <c r="O3516" s="16">
        <v>0</v>
      </c>
      <c r="P3516" s="15">
        <v>90</v>
      </c>
      <c r="Q3516" s="15">
        <f>IFERROR(Table37[[#This Row],[Total]]/Table37[[#This Row],[Mins]]*Table37[[#This Row],[Adj mins]],0)</f>
        <v>0</v>
      </c>
      <c r="R3516" s="15">
        <v>0</v>
      </c>
      <c r="S3516" s="16" t="s">
        <v>374</v>
      </c>
      <c r="T3516" s="17">
        <v>0</v>
      </c>
      <c r="U3516" s="16">
        <v>0</v>
      </c>
      <c r="V3516" s="71">
        <v>0</v>
      </c>
      <c r="W3516" s="401" t="str">
        <f>IF(ISNA(MATCH($D3516,'My Squad'!$C$2:$C$16,0)),"","Yes")</f>
        <v/>
      </c>
    </row>
    <row r="3517" spans="1:23" ht="15.75" thickBot="1" x14ac:dyDescent="0.3">
      <c r="A3517" s="577">
        <v>409</v>
      </c>
      <c r="B3517" s="73">
        <v>16</v>
      </c>
      <c r="C3517" s="5" t="s">
        <v>40</v>
      </c>
      <c r="D3517" s="5" t="s">
        <v>167</v>
      </c>
      <c r="E3517" s="70" t="s">
        <v>14</v>
      </c>
      <c r="F3517" s="71">
        <v>4.5</v>
      </c>
      <c r="G3517" s="71">
        <v>0</v>
      </c>
      <c r="H3517" s="71">
        <v>7.0000000000000007E-2</v>
      </c>
      <c r="I3517" s="71">
        <v>0.34700000000000003</v>
      </c>
      <c r="J3517" s="71">
        <v>0</v>
      </c>
      <c r="K3517" s="71">
        <v>0.58500000000000008</v>
      </c>
      <c r="L3517" s="71">
        <v>8.666666666666667E-2</v>
      </c>
      <c r="M3517" s="72">
        <v>1.0886666666666667</v>
      </c>
      <c r="N3517" s="23">
        <v>-0.20251851851851851</v>
      </c>
      <c r="O3517" s="16">
        <v>27.707666666666668</v>
      </c>
      <c r="P3517" s="15">
        <v>90</v>
      </c>
      <c r="Q3517" s="15">
        <f>IFERROR(Table37[[#This Row],[Total]]/Table37[[#This Row],[Mins]]*Table37[[#This Row],[Adj mins]],0)</f>
        <v>3.5362053823851398</v>
      </c>
      <c r="R3517" s="15">
        <v>5.9</v>
      </c>
      <c r="S3517" s="16">
        <v>59</v>
      </c>
      <c r="T3517" s="17">
        <v>1.9E-2</v>
      </c>
      <c r="U3517" s="16">
        <v>18</v>
      </c>
      <c r="V3517" s="71">
        <v>2</v>
      </c>
      <c r="W3517" s="401" t="str">
        <f>IF(ISNA(MATCH($D3517,'My Squad'!$C$2:$C$16,0)),"","Yes")</f>
        <v/>
      </c>
    </row>
    <row r="3518" spans="1:23" ht="15.75" thickBot="1" x14ac:dyDescent="0.3">
      <c r="A3518" s="577">
        <v>398</v>
      </c>
      <c r="B3518" s="73">
        <v>16</v>
      </c>
      <c r="C3518" s="5" t="s">
        <v>40</v>
      </c>
      <c r="D3518" s="5" t="s">
        <v>76</v>
      </c>
      <c r="E3518" s="70" t="s">
        <v>13</v>
      </c>
      <c r="F3518" s="71">
        <v>7.2</v>
      </c>
      <c r="G3518" s="71">
        <v>1.2633333333333334</v>
      </c>
      <c r="H3518" s="71">
        <v>0.78200000000000003</v>
      </c>
      <c r="I3518" s="71">
        <v>0.32433333333333331</v>
      </c>
      <c r="J3518" s="71">
        <v>0</v>
      </c>
      <c r="K3518" s="71">
        <v>1.5329999999999999</v>
      </c>
      <c r="L3518" s="71">
        <v>0.49666666666666665</v>
      </c>
      <c r="M3518" s="72">
        <v>4.3993333333333338</v>
      </c>
      <c r="N3518" s="23">
        <v>0.33324074074074078</v>
      </c>
      <c r="O3518" s="16">
        <v>80.551333333333332</v>
      </c>
      <c r="P3518" s="15">
        <v>90</v>
      </c>
      <c r="Q3518" s="15">
        <f>IFERROR(Table37[[#This Row],[Total]]/Table37[[#This Row],[Mins]]*Table37[[#This Row],[Adj mins]],0)</f>
        <v>4.9153748748210262</v>
      </c>
      <c r="R3518" s="15">
        <v>7.6</v>
      </c>
      <c r="S3518" s="16">
        <v>85</v>
      </c>
      <c r="T3518" s="17">
        <v>9.0999999999999998E-2</v>
      </c>
      <c r="U3518" s="16">
        <v>31</v>
      </c>
      <c r="V3518" s="71">
        <v>3.9</v>
      </c>
      <c r="W3518" s="401" t="str">
        <f>IF(ISNA(MATCH($D3518,'My Squad'!$C$2:$C$16,0)),"","Yes")</f>
        <v/>
      </c>
    </row>
    <row r="3519" spans="1:23" ht="15.75" thickBot="1" x14ac:dyDescent="0.3">
      <c r="A3519" s="577">
        <v>394</v>
      </c>
      <c r="B3519" s="73">
        <v>16</v>
      </c>
      <c r="C3519" s="5" t="s">
        <v>40</v>
      </c>
      <c r="D3519" s="5" t="s">
        <v>141</v>
      </c>
      <c r="E3519" s="70" t="s">
        <v>13</v>
      </c>
      <c r="F3519" s="71">
        <v>6.2</v>
      </c>
      <c r="G3519" s="71">
        <v>0.63</v>
      </c>
      <c r="H3519" s="71">
        <v>0.52100000000000002</v>
      </c>
      <c r="I3519" s="71">
        <v>0.34033333333333332</v>
      </c>
      <c r="J3519" s="71">
        <v>0</v>
      </c>
      <c r="K3519" s="71">
        <v>1.609</v>
      </c>
      <c r="L3519" s="71">
        <v>0.31366666666666665</v>
      </c>
      <c r="M3519" s="72">
        <v>3.4140000000000001</v>
      </c>
      <c r="N3519" s="23">
        <v>0.22806451612903228</v>
      </c>
      <c r="O3519" s="16">
        <v>84.11666666666666</v>
      </c>
      <c r="P3519" s="15">
        <v>90</v>
      </c>
      <c r="Q3519" s="15">
        <f>IFERROR(Table37[[#This Row],[Total]]/Table37[[#This Row],[Mins]]*Table37[[#This Row],[Adj mins]],0)</f>
        <v>3.6527838319793937</v>
      </c>
      <c r="R3519" s="15">
        <v>8.9</v>
      </c>
      <c r="S3519" s="16">
        <v>89</v>
      </c>
      <c r="T3519" s="17">
        <v>1.8000000000000002E-2</v>
      </c>
      <c r="U3519" s="16">
        <v>23</v>
      </c>
      <c r="V3519" s="71">
        <v>2.6</v>
      </c>
      <c r="W3519" s="401" t="str">
        <f>IF(ISNA(MATCH($D3519,'My Squad'!$C$2:$C$16,0)),"","Yes")</f>
        <v/>
      </c>
    </row>
    <row r="3520" spans="1:23" ht="15.75" thickBot="1" x14ac:dyDescent="0.3">
      <c r="A3520" s="577">
        <v>392</v>
      </c>
      <c r="B3520" s="73">
        <v>16</v>
      </c>
      <c r="C3520" s="5" t="s">
        <v>40</v>
      </c>
      <c r="D3520" s="5" t="s">
        <v>352</v>
      </c>
      <c r="E3520" s="70" t="s">
        <v>13</v>
      </c>
      <c r="F3520" s="71">
        <v>6.5</v>
      </c>
      <c r="G3520" s="71">
        <v>1.45</v>
      </c>
      <c r="H3520" s="71">
        <v>0.45300000000000001</v>
      </c>
      <c r="I3520" s="71">
        <v>0.22466666666666665</v>
      </c>
      <c r="J3520" s="71">
        <v>0</v>
      </c>
      <c r="K3520" s="71">
        <v>1.214</v>
      </c>
      <c r="L3520" s="71">
        <v>0.37866666666666665</v>
      </c>
      <c r="M3520" s="72">
        <v>3.7203333333333335</v>
      </c>
      <c r="N3520" s="23">
        <v>0.26466666666666672</v>
      </c>
      <c r="O3520" s="16">
        <v>58.051333333333332</v>
      </c>
      <c r="P3520" s="15">
        <v>90</v>
      </c>
      <c r="Q3520" s="15">
        <f>IFERROR(Table37[[#This Row],[Total]]/Table37[[#This Row],[Mins]]*Table37[[#This Row],[Adj mins]],0)</f>
        <v>5.7678261768319992</v>
      </c>
      <c r="R3520" s="15">
        <v>5.3</v>
      </c>
      <c r="S3520" s="16">
        <v>53</v>
      </c>
      <c r="T3520" s="17">
        <v>3.3000000000000002E-2</v>
      </c>
      <c r="U3520" s="16">
        <v>41</v>
      </c>
      <c r="V3520" s="71">
        <v>4.5999999999999996</v>
      </c>
      <c r="W3520" s="401" t="str">
        <f>IF(ISNA(MATCH($D3520,'My Squad'!$C$2:$C$16,0)),"","Yes")</f>
        <v/>
      </c>
    </row>
    <row r="3521" spans="1:23" ht="15.75" thickBot="1" x14ac:dyDescent="0.3">
      <c r="A3521" s="577">
        <v>402</v>
      </c>
      <c r="B3521" s="73">
        <v>16</v>
      </c>
      <c r="C3521" s="5" t="s">
        <v>40</v>
      </c>
      <c r="D3521" s="5" t="s">
        <v>353</v>
      </c>
      <c r="E3521" s="70" t="s">
        <v>13</v>
      </c>
      <c r="F3521" s="71">
        <v>5.0999999999999996</v>
      </c>
      <c r="G3521" s="71">
        <v>0.25333333333333335</v>
      </c>
      <c r="H3521" s="71">
        <v>0.32300000000000001</v>
      </c>
      <c r="I3521" s="71">
        <v>0.14799999999999999</v>
      </c>
      <c r="J3521" s="71">
        <v>0</v>
      </c>
      <c r="K3521" s="71">
        <v>0.75266666666666671</v>
      </c>
      <c r="L3521" s="71">
        <v>7.566666666666666E-2</v>
      </c>
      <c r="M3521" s="72">
        <v>1.5526666666666666</v>
      </c>
      <c r="N3521" s="23">
        <v>-8.77124183006536E-2</v>
      </c>
      <c r="O3521" s="16">
        <v>36.307333333333332</v>
      </c>
      <c r="P3521" s="15">
        <v>90</v>
      </c>
      <c r="Q3521" s="15">
        <f>IFERROR(Table37[[#This Row],[Total]]/Table37[[#This Row],[Mins]]*Table37[[#This Row],[Adj mins]],0)</f>
        <v>3.8488092396393747</v>
      </c>
      <c r="R3521" s="15">
        <v>5.5</v>
      </c>
      <c r="S3521" s="16">
        <v>55</v>
      </c>
      <c r="T3521" s="17">
        <v>4.0000000000000001E-3</v>
      </c>
      <c r="U3521" s="16">
        <v>19</v>
      </c>
      <c r="V3521" s="71">
        <v>2.1</v>
      </c>
      <c r="W3521" s="401" t="str">
        <f>IF(ISNA(MATCH($D3521,'My Squad'!$C$2:$C$16,0)),"","Yes")</f>
        <v/>
      </c>
    </row>
    <row r="3522" spans="1:23" ht="15.75" thickBot="1" x14ac:dyDescent="0.3">
      <c r="A3522" s="577">
        <v>420</v>
      </c>
      <c r="B3522" s="73">
        <v>16</v>
      </c>
      <c r="C3522" s="5" t="s">
        <v>40</v>
      </c>
      <c r="D3522" s="5" t="s">
        <v>354</v>
      </c>
      <c r="E3522" s="70" t="s">
        <v>13</v>
      </c>
      <c r="F3522" s="71">
        <v>4.8</v>
      </c>
      <c r="G3522" s="71">
        <v>0.39833333333333332</v>
      </c>
      <c r="H3522" s="71">
        <v>0.19600000000000001</v>
      </c>
      <c r="I3522" s="71">
        <v>0.113</v>
      </c>
      <c r="J3522" s="71">
        <v>0</v>
      </c>
      <c r="K3522" s="71">
        <v>0.64433333333333331</v>
      </c>
      <c r="L3522" s="71">
        <v>0.107</v>
      </c>
      <c r="M3522" s="72">
        <v>1.4586666666666666</v>
      </c>
      <c r="N3522" s="23">
        <v>-0.11277777777777781</v>
      </c>
      <c r="O3522" s="16">
        <v>29.34</v>
      </c>
      <c r="P3522" s="15">
        <v>90</v>
      </c>
      <c r="Q3522" s="15">
        <f>IFERROR(Table37[[#This Row],[Total]]/Table37[[#This Row],[Mins]]*Table37[[#This Row],[Adj mins]],0)</f>
        <v>4.4744376278118603</v>
      </c>
      <c r="R3522" s="15">
        <v>2.2000000000000002</v>
      </c>
      <c r="S3522" s="16">
        <v>28</v>
      </c>
      <c r="T3522" s="17">
        <v>2E-3</v>
      </c>
      <c r="U3522" s="16">
        <v>10</v>
      </c>
      <c r="V3522" s="71">
        <v>1.4</v>
      </c>
      <c r="W3522" s="401" t="str">
        <f>IF(ISNA(MATCH($D3522,'My Squad'!$C$2:$C$16,0)),"","Yes")</f>
        <v/>
      </c>
    </row>
    <row r="3523" spans="1:23" ht="15.75" thickBot="1" x14ac:dyDescent="0.3">
      <c r="A3523" s="577">
        <v>403</v>
      </c>
      <c r="B3523" s="73">
        <v>16</v>
      </c>
      <c r="C3523" s="5" t="s">
        <v>40</v>
      </c>
      <c r="D3523" s="5" t="s">
        <v>138</v>
      </c>
      <c r="E3523" s="70" t="s">
        <v>13</v>
      </c>
      <c r="F3523" s="71">
        <v>6</v>
      </c>
      <c r="G3523" s="71">
        <v>0.85166666666666668</v>
      </c>
      <c r="H3523" s="71">
        <v>0.308</v>
      </c>
      <c r="I3523" s="71">
        <v>0.25133333333333335</v>
      </c>
      <c r="J3523" s="71">
        <v>0</v>
      </c>
      <c r="K3523" s="71">
        <v>1.1396666666666668</v>
      </c>
      <c r="L3523" s="71">
        <v>0.23866666666666667</v>
      </c>
      <c r="M3523" s="72">
        <v>2.7893333333333334</v>
      </c>
      <c r="N3523" s="23">
        <v>0.13155555555555556</v>
      </c>
      <c r="O3523" s="16">
        <v>62.892000000000003</v>
      </c>
      <c r="P3523" s="15">
        <v>90</v>
      </c>
      <c r="Q3523" s="15">
        <f>IFERROR(Table37[[#This Row],[Total]]/Table37[[#This Row],[Mins]]*Table37[[#This Row],[Adj mins]],0)</f>
        <v>3.9916046556000762</v>
      </c>
      <c r="R3523" s="15">
        <v>8.3000000000000007</v>
      </c>
      <c r="S3523" s="16">
        <v>83</v>
      </c>
      <c r="T3523" s="17">
        <v>1.4999999999999999E-2</v>
      </c>
      <c r="U3523" s="16">
        <v>23</v>
      </c>
      <c r="V3523" s="71">
        <v>2.6</v>
      </c>
      <c r="W3523" s="401" t="str">
        <f>IF(ISNA(MATCH($D3523,'My Squad'!$C$2:$C$16,0)),"","Yes")</f>
        <v/>
      </c>
    </row>
    <row r="3524" spans="1:23" ht="15.75" thickBot="1" x14ac:dyDescent="0.3">
      <c r="A3524" s="577">
        <v>411</v>
      </c>
      <c r="B3524" s="73">
        <v>16</v>
      </c>
      <c r="C3524" s="5" t="s">
        <v>40</v>
      </c>
      <c r="D3524" s="5" t="s">
        <v>139</v>
      </c>
      <c r="E3524" s="70" t="s">
        <v>13</v>
      </c>
      <c r="F3524" s="71">
        <v>5</v>
      </c>
      <c r="G3524" s="71">
        <v>2.8333333333333332E-2</v>
      </c>
      <c r="H3524" s="71">
        <v>0.01</v>
      </c>
      <c r="I3524" s="71">
        <v>9.3333333333333341E-3</v>
      </c>
      <c r="J3524" s="71">
        <v>0</v>
      </c>
      <c r="K3524" s="71">
        <v>6.0333333333333336E-2</v>
      </c>
      <c r="L3524" s="71">
        <v>0.01</v>
      </c>
      <c r="M3524" s="72">
        <v>0.11799999999999999</v>
      </c>
      <c r="N3524" s="23">
        <v>-0.37640000000000001</v>
      </c>
      <c r="O3524" s="16">
        <v>2.85</v>
      </c>
      <c r="P3524" s="15">
        <v>90</v>
      </c>
      <c r="Q3524" s="15">
        <f>IFERROR(Table37[[#This Row],[Total]]/Table37[[#This Row],[Mins]]*Table37[[#This Row],[Adj mins]],0)</f>
        <v>3.7263157894736842</v>
      </c>
      <c r="R3524" s="15">
        <v>0</v>
      </c>
      <c r="S3524" s="16">
        <v>0</v>
      </c>
      <c r="T3524" s="17">
        <v>0</v>
      </c>
      <c r="U3524" s="16">
        <v>0</v>
      </c>
      <c r="V3524" s="71">
        <v>0</v>
      </c>
      <c r="W3524" s="401" t="str">
        <f>IF(ISNA(MATCH($D3524,'My Squad'!$C$2:$C$16,0)),"","Yes")</f>
        <v/>
      </c>
    </row>
    <row r="3525" spans="1:23" ht="15.75" thickBot="1" x14ac:dyDescent="0.3">
      <c r="A3525" s="577">
        <v>417</v>
      </c>
      <c r="B3525" s="73">
        <v>16</v>
      </c>
      <c r="C3525" s="5" t="s">
        <v>40</v>
      </c>
      <c r="D3525" s="5" t="s">
        <v>659</v>
      </c>
      <c r="E3525" s="70" t="s">
        <v>13</v>
      </c>
      <c r="F3525" s="71">
        <v>5.5</v>
      </c>
      <c r="G3525" s="71">
        <v>0.7466666666666667</v>
      </c>
      <c r="H3525" s="71">
        <v>0.317</v>
      </c>
      <c r="I3525" s="71">
        <v>0.25566666666666665</v>
      </c>
      <c r="J3525" s="71">
        <v>0</v>
      </c>
      <c r="K3525" s="71">
        <v>1.1466666666666667</v>
      </c>
      <c r="L3525" s="71">
        <v>0.28299999999999997</v>
      </c>
      <c r="M3525" s="72">
        <v>2.7490000000000001</v>
      </c>
      <c r="N3525" s="23">
        <v>0.13618181818181821</v>
      </c>
      <c r="O3525" s="16">
        <v>65.14533333333334</v>
      </c>
      <c r="P3525" s="15">
        <v>90</v>
      </c>
      <c r="Q3525" s="15">
        <f>IFERROR(Table37[[#This Row],[Total]]/Table37[[#This Row],[Mins]]*Table37[[#This Row],[Adj mins]],0)</f>
        <v>3.7978161648826214</v>
      </c>
      <c r="R3525" s="15">
        <v>4</v>
      </c>
      <c r="S3525" s="16">
        <v>52</v>
      </c>
      <c r="T3525" s="17">
        <v>3.0000000000000001E-3</v>
      </c>
      <c r="U3525" s="16">
        <v>10</v>
      </c>
      <c r="V3525" s="71">
        <v>1.4</v>
      </c>
      <c r="W3525" s="401" t="str">
        <f>IF(ISNA(MATCH($D3525,'My Squad'!$C$2:$C$16,0)),"","Yes")</f>
        <v/>
      </c>
    </row>
    <row r="3526" spans="1:23" ht="15.75" thickBot="1" x14ac:dyDescent="0.3">
      <c r="A3526" s="577">
        <v>391</v>
      </c>
      <c r="B3526" s="73">
        <v>16</v>
      </c>
      <c r="C3526" s="5" t="s">
        <v>40</v>
      </c>
      <c r="D3526" s="5" t="s">
        <v>121</v>
      </c>
      <c r="E3526" s="70" t="s">
        <v>13</v>
      </c>
      <c r="F3526" s="71">
        <v>5.6</v>
      </c>
      <c r="G3526" s="71">
        <v>9.3333333333333338E-2</v>
      </c>
      <c r="H3526" s="71">
        <v>0.02</v>
      </c>
      <c r="I3526" s="71">
        <v>2.1666666666666667E-2</v>
      </c>
      <c r="J3526" s="71">
        <v>0</v>
      </c>
      <c r="K3526" s="71">
        <v>0.10933333333333332</v>
      </c>
      <c r="L3526" s="71">
        <v>2.7E-2</v>
      </c>
      <c r="M3526" s="72">
        <v>0.27133333333333332</v>
      </c>
      <c r="N3526" s="23">
        <v>-0.30869047619047624</v>
      </c>
      <c r="O3526" s="16">
        <v>5.0999999999999996</v>
      </c>
      <c r="P3526" s="15">
        <v>90</v>
      </c>
      <c r="Q3526" s="15">
        <f>IFERROR(Table37[[#This Row],[Total]]/Table37[[#This Row],[Mins]]*Table37[[#This Row],[Adj mins]],0)</f>
        <v>4.7882352941176469</v>
      </c>
      <c r="R3526" s="15">
        <v>1.2</v>
      </c>
      <c r="S3526" s="16">
        <v>21</v>
      </c>
      <c r="T3526" s="17">
        <v>4.0000000000000001E-3</v>
      </c>
      <c r="U3526" s="16">
        <v>6</v>
      </c>
      <c r="V3526" s="71">
        <v>1.2</v>
      </c>
      <c r="W3526" s="401" t="str">
        <f>IF(ISNA(MATCH($D3526,'My Squad'!$C$2:$C$16,0)),"","Yes")</f>
        <v/>
      </c>
    </row>
    <row r="3527" spans="1:23" ht="15.75" thickBot="1" x14ac:dyDescent="0.3">
      <c r="A3527" s="577">
        <v>410</v>
      </c>
      <c r="B3527" s="73">
        <v>16</v>
      </c>
      <c r="C3527" s="5" t="s">
        <v>40</v>
      </c>
      <c r="D3527" s="5" t="s">
        <v>355</v>
      </c>
      <c r="E3527" s="70" t="s">
        <v>13</v>
      </c>
      <c r="F3527" s="71">
        <v>4.7</v>
      </c>
      <c r="G3527" s="71">
        <v>0.26</v>
      </c>
      <c r="H3527" s="71">
        <v>9.1999999999999998E-2</v>
      </c>
      <c r="I3527" s="71">
        <v>0.10733333333333334</v>
      </c>
      <c r="J3527" s="71">
        <v>0</v>
      </c>
      <c r="K3527" s="71">
        <v>0.50733333333333341</v>
      </c>
      <c r="L3527" s="71">
        <v>7.0333333333333331E-2</v>
      </c>
      <c r="M3527" s="72">
        <v>1.0369999999999999</v>
      </c>
      <c r="N3527" s="23">
        <v>-0.20489361702127659</v>
      </c>
      <c r="O3527" s="16">
        <v>24.651333333333334</v>
      </c>
      <c r="P3527" s="15">
        <v>90</v>
      </c>
      <c r="Q3527" s="15">
        <f>IFERROR(Table37[[#This Row],[Total]]/Table37[[#This Row],[Mins]]*Table37[[#This Row],[Adj mins]],0)</f>
        <v>3.7860021094193685</v>
      </c>
      <c r="R3527" s="15">
        <v>3.7</v>
      </c>
      <c r="S3527" s="16">
        <v>42</v>
      </c>
      <c r="T3527" s="17">
        <v>5.0000000000000001E-3</v>
      </c>
      <c r="U3527" s="16">
        <v>10</v>
      </c>
      <c r="V3527" s="71">
        <v>1.2</v>
      </c>
      <c r="W3527" s="401" t="str">
        <f>IF(ISNA(MATCH($D3527,'My Squad'!$C$2:$C$16,0)),"","Yes")</f>
        <v/>
      </c>
    </row>
    <row r="3528" spans="1:23" ht="15.75" thickBot="1" x14ac:dyDescent="0.3">
      <c r="A3528" s="577">
        <v>401</v>
      </c>
      <c r="B3528" s="73">
        <v>16</v>
      </c>
      <c r="C3528" s="5" t="s">
        <v>40</v>
      </c>
      <c r="D3528" s="5" t="s">
        <v>41</v>
      </c>
      <c r="E3528" s="70" t="s">
        <v>15</v>
      </c>
      <c r="F3528" s="71">
        <v>8.3000000000000007</v>
      </c>
      <c r="G3528" s="71">
        <v>2.7346666666666666</v>
      </c>
      <c r="H3528" s="71">
        <v>0.38300000000000001</v>
      </c>
      <c r="I3528" s="71">
        <v>0</v>
      </c>
      <c r="J3528" s="71">
        <v>0</v>
      </c>
      <c r="K3528" s="71">
        <v>1.6459999999999999</v>
      </c>
      <c r="L3528" s="71">
        <v>0.98799999999999999</v>
      </c>
      <c r="M3528" s="72">
        <v>5.7516666666666669</v>
      </c>
      <c r="N3528" s="23">
        <v>0.45200803212851404</v>
      </c>
      <c r="O3528" s="16">
        <v>80.328666666666663</v>
      </c>
      <c r="P3528" s="15">
        <v>90</v>
      </c>
      <c r="Q3528" s="15">
        <f>IFERROR(Table37[[#This Row],[Total]]/Table37[[#This Row],[Mins]]*Table37[[#This Row],[Adj mins]],0)</f>
        <v>6.44415028258903</v>
      </c>
      <c r="R3528" s="15">
        <v>6.5</v>
      </c>
      <c r="S3528" s="16">
        <v>84</v>
      </c>
      <c r="T3528" s="17">
        <v>0.126</v>
      </c>
      <c r="U3528" s="16">
        <v>27</v>
      </c>
      <c r="V3528" s="71">
        <v>3.9</v>
      </c>
      <c r="W3528" s="401" t="str">
        <f>IF(ISNA(MATCH($D3528,'My Squad'!$C$2:$C$16,0)),"","Yes")</f>
        <v/>
      </c>
    </row>
    <row r="3529" spans="1:23" ht="15.75" thickBot="1" x14ac:dyDescent="0.3">
      <c r="A3529" s="577">
        <v>421</v>
      </c>
      <c r="B3529" s="73">
        <v>16</v>
      </c>
      <c r="C3529" s="5" t="s">
        <v>40</v>
      </c>
      <c r="D3529" s="5" t="s">
        <v>356</v>
      </c>
      <c r="E3529" s="70" t="s">
        <v>15</v>
      </c>
      <c r="F3529" s="71">
        <v>6.9</v>
      </c>
      <c r="G3529" s="71">
        <v>0.26266666666666666</v>
      </c>
      <c r="H3529" s="71">
        <v>2.7E-2</v>
      </c>
      <c r="I3529" s="71">
        <v>0</v>
      </c>
      <c r="J3529" s="71">
        <v>0</v>
      </c>
      <c r="K3529" s="71">
        <v>0.14099999999999999</v>
      </c>
      <c r="L3529" s="71">
        <v>0.1</v>
      </c>
      <c r="M3529" s="72">
        <v>0.53066666666666662</v>
      </c>
      <c r="N3529" s="23">
        <v>-0.21294685990338164</v>
      </c>
      <c r="O3529" s="16">
        <v>7.4546666666666663</v>
      </c>
      <c r="P3529" s="15">
        <v>90</v>
      </c>
      <c r="Q3529" s="15">
        <f>IFERROR(Table37[[#This Row],[Total]]/Table37[[#This Row],[Mins]]*Table37[[#This Row],[Adj mins]],0)</f>
        <v>6.4067250939009126</v>
      </c>
      <c r="R3529" s="15">
        <v>0</v>
      </c>
      <c r="S3529" s="16" t="s">
        <v>374</v>
      </c>
      <c r="T3529" s="17">
        <v>0</v>
      </c>
      <c r="U3529" s="16">
        <v>0</v>
      </c>
      <c r="V3529" s="71">
        <v>0</v>
      </c>
      <c r="W3529" s="401" t="str">
        <f>IF(ISNA(MATCH($D3529,'My Squad'!$C$2:$C$16,0)),"","Yes")</f>
        <v/>
      </c>
    </row>
    <row r="3530" spans="1:23" ht="15.75" thickBot="1" x14ac:dyDescent="0.3">
      <c r="A3530" s="577">
        <v>590</v>
      </c>
      <c r="B3530" s="73">
        <v>16</v>
      </c>
      <c r="C3530" s="5" t="s">
        <v>40</v>
      </c>
      <c r="D3530" s="5" t="s">
        <v>1067</v>
      </c>
      <c r="E3530" s="70" t="s">
        <v>15</v>
      </c>
      <c r="F3530" s="71">
        <v>5</v>
      </c>
      <c r="G3530" s="71">
        <v>9.3333333333333341E-3</v>
      </c>
      <c r="H3530" s="71">
        <v>1E-3</v>
      </c>
      <c r="I3530" s="71">
        <v>0</v>
      </c>
      <c r="J3530" s="71">
        <v>0</v>
      </c>
      <c r="K3530" s="71">
        <v>5.6666666666666671E-3</v>
      </c>
      <c r="L3530" s="71">
        <v>4.0000000000000001E-3</v>
      </c>
      <c r="M3530" s="72">
        <v>0.02</v>
      </c>
      <c r="N3530" s="23">
        <v>-0.39600000000000002</v>
      </c>
      <c r="O3530" s="16">
        <v>0.36</v>
      </c>
      <c r="P3530" s="15">
        <v>90</v>
      </c>
      <c r="Q3530" s="15">
        <f>IFERROR(Table37[[#This Row],[Total]]/Table37[[#This Row],[Mins]]*Table37[[#This Row],[Adj mins]],0)</f>
        <v>5</v>
      </c>
      <c r="R3530" s="15">
        <v>0.1</v>
      </c>
      <c r="S3530" s="16">
        <v>4</v>
      </c>
      <c r="T3530" s="17">
        <v>2E-3</v>
      </c>
      <c r="U3530" s="16">
        <v>3</v>
      </c>
      <c r="V3530" s="71">
        <v>1</v>
      </c>
      <c r="W3530" s="401" t="str">
        <f>IF(ISNA(MATCH($D3530,'My Squad'!$C$2:$C$16,0)),"","Yes")</f>
        <v/>
      </c>
    </row>
    <row r="3531" spans="1:23" ht="15.75" thickBot="1" x14ac:dyDescent="0.3">
      <c r="A3531" s="577">
        <v>443</v>
      </c>
      <c r="B3531" s="73">
        <v>16</v>
      </c>
      <c r="C3531" s="5" t="s">
        <v>82</v>
      </c>
      <c r="D3531" s="5" t="s">
        <v>547</v>
      </c>
      <c r="E3531" s="70" t="s">
        <v>16</v>
      </c>
      <c r="F3531" s="71">
        <v>4.5999999999999996</v>
      </c>
      <c r="G3531" s="71">
        <v>0</v>
      </c>
      <c r="H3531" s="71">
        <v>0.02</v>
      </c>
      <c r="I3531" s="71">
        <v>0.52033333333333331</v>
      </c>
      <c r="J3531" s="71">
        <v>0.42033333333333334</v>
      </c>
      <c r="K3531" s="71">
        <v>1.819</v>
      </c>
      <c r="L3531" s="71">
        <v>9.8333333333333328E-2</v>
      </c>
      <c r="M3531" s="72">
        <v>2.8780000000000001</v>
      </c>
      <c r="N3531" s="23">
        <v>0.19086956521739135</v>
      </c>
      <c r="O3531" s="16">
        <v>84.918000000000006</v>
      </c>
      <c r="P3531" s="15">
        <v>90</v>
      </c>
      <c r="Q3531" s="15">
        <f>IFERROR(Table37[[#This Row],[Total]]/Table37[[#This Row],[Mins]]*Table37[[#This Row],[Adj mins]],0)</f>
        <v>3.0502366989330882</v>
      </c>
      <c r="R3531" s="15">
        <v>9</v>
      </c>
      <c r="S3531" s="16">
        <v>90</v>
      </c>
      <c r="T3531" s="17">
        <v>4.7E-2</v>
      </c>
      <c r="U3531" s="16">
        <v>42</v>
      </c>
      <c r="V3531" s="71">
        <v>4.7</v>
      </c>
      <c r="W3531" s="401" t="str">
        <f>IF(ISNA(MATCH($D3531,'My Squad'!$C$2:$C$16,0)),"","Yes")</f>
        <v/>
      </c>
    </row>
    <row r="3532" spans="1:23" ht="15.75" thickBot="1" x14ac:dyDescent="0.3">
      <c r="A3532" s="577">
        <v>427</v>
      </c>
      <c r="B3532" s="73">
        <v>16</v>
      </c>
      <c r="C3532" s="5" t="s">
        <v>82</v>
      </c>
      <c r="D3532" s="5" t="s">
        <v>1534</v>
      </c>
      <c r="E3532" s="70" t="s">
        <v>16</v>
      </c>
      <c r="F3532" s="71">
        <v>4.3</v>
      </c>
      <c r="G3532" s="71">
        <v>0</v>
      </c>
      <c r="H3532" s="71">
        <v>0</v>
      </c>
      <c r="I3532" s="71">
        <v>1.9333333333333338E-2</v>
      </c>
      <c r="J3532" s="71">
        <v>2.6333333333333334E-2</v>
      </c>
      <c r="K3532" s="71">
        <v>0.10466666666666667</v>
      </c>
      <c r="L3532" s="71">
        <v>3.0000000000000001E-3</v>
      </c>
      <c r="M3532" s="72">
        <v>0.15333333333333332</v>
      </c>
      <c r="N3532" s="23">
        <v>-0.42945736434108528</v>
      </c>
      <c r="O3532" s="16">
        <v>4.7886666666666668</v>
      </c>
      <c r="P3532" s="15">
        <v>90</v>
      </c>
      <c r="Q3532" s="15">
        <f>IFERROR(Table37[[#This Row],[Total]]/Table37[[#This Row],[Mins]]*Table37[[#This Row],[Adj mins]],0)</f>
        <v>2.881804260058471</v>
      </c>
      <c r="R3532" s="15">
        <v>0</v>
      </c>
      <c r="S3532" s="16">
        <v>0</v>
      </c>
      <c r="T3532" s="17">
        <v>2E-3</v>
      </c>
      <c r="U3532" s="16">
        <v>0</v>
      </c>
      <c r="V3532" s="71">
        <v>0</v>
      </c>
      <c r="W3532" s="401" t="str">
        <f>IF(ISNA(MATCH($D3532,'My Squad'!$C$2:$C$16,0)),"","Yes")</f>
        <v/>
      </c>
    </row>
    <row r="3533" spans="1:23" ht="15.75" thickBot="1" x14ac:dyDescent="0.3">
      <c r="A3533" s="577">
        <v>26</v>
      </c>
      <c r="B3533" s="73">
        <v>16</v>
      </c>
      <c r="C3533" s="5" t="s">
        <v>82</v>
      </c>
      <c r="D3533" s="5" t="s">
        <v>256</v>
      </c>
      <c r="E3533" s="70" t="s">
        <v>14</v>
      </c>
      <c r="F3533" s="71">
        <v>4.4000000000000004</v>
      </c>
      <c r="G3533" s="71">
        <v>0.13600000000000001</v>
      </c>
      <c r="H3533" s="71">
        <v>0.20300000000000001</v>
      </c>
      <c r="I3533" s="71">
        <v>0.373</v>
      </c>
      <c r="J3533" s="71">
        <v>0</v>
      </c>
      <c r="K3533" s="71">
        <v>1.2103333333333333</v>
      </c>
      <c r="L3533" s="71">
        <v>0.18633333333333332</v>
      </c>
      <c r="M3533" s="72">
        <v>2.1086666666666667</v>
      </c>
      <c r="N3533" s="23">
        <v>2.46969696969697E-2</v>
      </c>
      <c r="O3533" s="16">
        <v>61.656333333333336</v>
      </c>
      <c r="P3533" s="15">
        <v>90</v>
      </c>
      <c r="Q3533" s="15">
        <f>IFERROR(Table37[[#This Row],[Total]]/Table37[[#This Row],[Mins]]*Table37[[#This Row],[Adj mins]],0)</f>
        <v>3.078029291394774</v>
      </c>
      <c r="R3533" s="15">
        <v>4.8</v>
      </c>
      <c r="S3533" s="16">
        <v>73</v>
      </c>
      <c r="T3533" s="17">
        <v>6.0000000000000001E-3</v>
      </c>
      <c r="U3533" s="16">
        <v>17</v>
      </c>
      <c r="V3533" s="71">
        <v>2.8</v>
      </c>
      <c r="W3533" s="401" t="str">
        <f>IF(ISNA(MATCH($D3533,'My Squad'!$C$2:$C$16,0)),"","Yes")</f>
        <v/>
      </c>
    </row>
    <row r="3534" spans="1:23" ht="15.75" thickBot="1" x14ac:dyDescent="0.3">
      <c r="A3534" s="577">
        <v>440</v>
      </c>
      <c r="B3534" s="73">
        <v>16</v>
      </c>
      <c r="C3534" s="5" t="s">
        <v>82</v>
      </c>
      <c r="D3534" s="5" t="s">
        <v>357</v>
      </c>
      <c r="E3534" s="70" t="s">
        <v>14</v>
      </c>
      <c r="F3534" s="71">
        <v>4.3</v>
      </c>
      <c r="G3534" s="71">
        <v>2E-3</v>
      </c>
      <c r="H3534" s="71">
        <v>0</v>
      </c>
      <c r="I3534" s="71">
        <v>1.8666666666666668E-2</v>
      </c>
      <c r="J3534" s="71">
        <v>0</v>
      </c>
      <c r="K3534" s="71">
        <v>4.2999999999999997E-2</v>
      </c>
      <c r="L3534" s="71">
        <v>6.3333333333333332E-3</v>
      </c>
      <c r="M3534" s="72">
        <v>7.0000000000000007E-2</v>
      </c>
      <c r="N3534" s="23">
        <v>-0.44883720930232557</v>
      </c>
      <c r="O3534" s="16">
        <v>2.19</v>
      </c>
      <c r="P3534" s="15">
        <v>90</v>
      </c>
      <c r="Q3534" s="15">
        <f>IFERROR(Table37[[#This Row],[Total]]/Table37[[#This Row],[Mins]]*Table37[[#This Row],[Adj mins]],0)</f>
        <v>2.8767123287671237</v>
      </c>
      <c r="R3534" s="15">
        <v>0</v>
      </c>
      <c r="S3534" s="16">
        <v>0</v>
      </c>
      <c r="T3534" s="17">
        <v>1E-3</v>
      </c>
      <c r="U3534" s="16">
        <v>0</v>
      </c>
      <c r="V3534" s="71">
        <v>0</v>
      </c>
      <c r="W3534" s="401" t="str">
        <f>IF(ISNA(MATCH($D3534,'My Squad'!$C$2:$C$16,0)),"","Yes")</f>
        <v/>
      </c>
    </row>
    <row r="3535" spans="1:23" ht="15.75" thickBot="1" x14ac:dyDescent="0.3">
      <c r="A3535" s="577">
        <v>573</v>
      </c>
      <c r="B3535" s="73">
        <v>16</v>
      </c>
      <c r="C3535" s="5" t="s">
        <v>82</v>
      </c>
      <c r="D3535" s="5" t="s">
        <v>660</v>
      </c>
      <c r="E3535" s="70" t="s">
        <v>14</v>
      </c>
      <c r="F3535" s="71">
        <v>4.5</v>
      </c>
      <c r="G3535" s="71">
        <v>0.36799999999999999</v>
      </c>
      <c r="H3535" s="71">
        <v>0.107</v>
      </c>
      <c r="I3535" s="71">
        <v>0.49833333333333341</v>
      </c>
      <c r="J3535" s="71">
        <v>0</v>
      </c>
      <c r="K3535" s="71">
        <v>1.7676666666666667</v>
      </c>
      <c r="L3535" s="71">
        <v>0.123</v>
      </c>
      <c r="M3535" s="72">
        <v>2.8639999999999999</v>
      </c>
      <c r="N3535" s="23">
        <v>0.19199999999999998</v>
      </c>
      <c r="O3535" s="16">
        <v>85.391999999999996</v>
      </c>
      <c r="P3535" s="15">
        <v>90</v>
      </c>
      <c r="Q3535" s="15">
        <f>IFERROR(Table37[[#This Row],[Total]]/Table37[[#This Row],[Mins]]*Table37[[#This Row],[Adj mins]],0)</f>
        <v>3.0185497470489042</v>
      </c>
      <c r="R3535" s="15">
        <v>8</v>
      </c>
      <c r="S3535" s="16">
        <v>90</v>
      </c>
      <c r="T3535" s="17">
        <v>0.01</v>
      </c>
      <c r="U3535" s="16">
        <v>29</v>
      </c>
      <c r="V3535" s="71">
        <v>3.6</v>
      </c>
      <c r="W3535" s="401" t="str">
        <f>IF(ISNA(MATCH($D3535,'My Squad'!$C$2:$C$16,0)),"","Yes")</f>
        <v/>
      </c>
    </row>
    <row r="3536" spans="1:23" ht="15.75" thickBot="1" x14ac:dyDescent="0.3">
      <c r="A3536" s="577">
        <v>444</v>
      </c>
      <c r="B3536" s="73">
        <v>16</v>
      </c>
      <c r="C3536" s="5" t="s">
        <v>82</v>
      </c>
      <c r="D3536" s="5" t="s">
        <v>190</v>
      </c>
      <c r="E3536" s="70" t="s">
        <v>14</v>
      </c>
      <c r="F3536" s="71">
        <v>4.3</v>
      </c>
      <c r="G3536" s="71">
        <v>0.05</v>
      </c>
      <c r="H3536" s="71">
        <v>2.8000000000000001E-2</v>
      </c>
      <c r="I3536" s="71">
        <v>6.2333333333333331E-2</v>
      </c>
      <c r="J3536" s="71">
        <v>0</v>
      </c>
      <c r="K3536" s="71">
        <v>0.20766666666666667</v>
      </c>
      <c r="L3536" s="71">
        <v>2.1666666666666667E-2</v>
      </c>
      <c r="M3536" s="72">
        <v>0.36966666666666664</v>
      </c>
      <c r="N3536" s="23">
        <v>-0.37914728682170545</v>
      </c>
      <c r="O3536" s="16">
        <v>10.756666666666666</v>
      </c>
      <c r="P3536" s="15">
        <v>90</v>
      </c>
      <c r="Q3536" s="15">
        <f>IFERROR(Table37[[#This Row],[Total]]/Table37[[#This Row],[Mins]]*Table37[[#This Row],[Adj mins]],0)</f>
        <v>3.0929656027269909</v>
      </c>
      <c r="R3536" s="15">
        <v>0.4</v>
      </c>
      <c r="S3536" s="16">
        <v>37</v>
      </c>
      <c r="T3536" s="17">
        <v>1E-3</v>
      </c>
      <c r="U3536" s="16">
        <v>1</v>
      </c>
      <c r="V3536" s="71">
        <v>1</v>
      </c>
      <c r="W3536" s="401" t="str">
        <f>IF(ISNA(MATCH($D3536,'My Squad'!$C$2:$C$16,0)),"","Yes")</f>
        <v/>
      </c>
    </row>
    <row r="3537" spans="1:23" ht="15.75" thickBot="1" x14ac:dyDescent="0.3">
      <c r="A3537" s="577">
        <v>436</v>
      </c>
      <c r="B3537" s="73">
        <v>16</v>
      </c>
      <c r="C3537" s="5" t="s">
        <v>82</v>
      </c>
      <c r="D3537" s="5" t="s">
        <v>150</v>
      </c>
      <c r="E3537" s="70" t="s">
        <v>14</v>
      </c>
      <c r="F3537" s="71">
        <v>4.5</v>
      </c>
      <c r="G3537" s="71">
        <v>0.13400000000000001</v>
      </c>
      <c r="H3537" s="71">
        <v>0.154</v>
      </c>
      <c r="I3537" s="71">
        <v>0.52033333333333331</v>
      </c>
      <c r="J3537" s="71">
        <v>0</v>
      </c>
      <c r="K3537" s="71">
        <v>1.73</v>
      </c>
      <c r="L3537" s="71">
        <v>0.22500000000000001</v>
      </c>
      <c r="M3537" s="72">
        <v>2.7633333333333332</v>
      </c>
      <c r="N3537" s="23">
        <v>0.1696296296296296</v>
      </c>
      <c r="O3537" s="16">
        <v>85.325666666666663</v>
      </c>
      <c r="P3537" s="15">
        <v>90</v>
      </c>
      <c r="Q3537" s="15">
        <f>IFERROR(Table37[[#This Row],[Total]]/Table37[[#This Row],[Mins]]*Table37[[#This Row],[Adj mins]],0)</f>
        <v>2.914714993925235</v>
      </c>
      <c r="R3537" s="15">
        <v>9</v>
      </c>
      <c r="S3537" s="16">
        <v>90</v>
      </c>
      <c r="T3537" s="17">
        <v>0.01</v>
      </c>
      <c r="U3537" s="16">
        <v>31</v>
      </c>
      <c r="V3537" s="71">
        <v>3.4</v>
      </c>
      <c r="W3537" s="401" t="str">
        <f>IF(ISNA(MATCH($D3537,'My Squad'!$C$2:$C$16,0)),"","Yes")</f>
        <v/>
      </c>
    </row>
    <row r="3538" spans="1:23" ht="15.75" thickBot="1" x14ac:dyDescent="0.3">
      <c r="A3538" s="577">
        <v>437</v>
      </c>
      <c r="B3538" s="73">
        <v>16</v>
      </c>
      <c r="C3538" s="5" t="s">
        <v>82</v>
      </c>
      <c r="D3538" s="5" t="s">
        <v>246</v>
      </c>
      <c r="E3538" s="70" t="s">
        <v>14</v>
      </c>
      <c r="F3538" s="71">
        <v>4.4000000000000004</v>
      </c>
      <c r="G3538" s="71">
        <v>0.13200000000000001</v>
      </c>
      <c r="H3538" s="71">
        <v>4.9000000000000002E-2</v>
      </c>
      <c r="I3538" s="71">
        <v>0.12033333333333333</v>
      </c>
      <c r="J3538" s="71">
        <v>0</v>
      </c>
      <c r="K3538" s="71">
        <v>0.39300000000000002</v>
      </c>
      <c r="L3538" s="71">
        <v>8.433333333333333E-2</v>
      </c>
      <c r="M3538" s="72">
        <v>0.77866666666666662</v>
      </c>
      <c r="N3538" s="23">
        <v>-0.27757575757575759</v>
      </c>
      <c r="O3538" s="16">
        <v>21.005666666666666</v>
      </c>
      <c r="P3538" s="15">
        <v>90</v>
      </c>
      <c r="Q3538" s="15">
        <f>IFERROR(Table37[[#This Row],[Total]]/Table37[[#This Row],[Mins]]*Table37[[#This Row],[Adj mins]],0)</f>
        <v>3.3362426012028497</v>
      </c>
      <c r="R3538" s="15">
        <v>4.2</v>
      </c>
      <c r="S3538" s="16">
        <v>42</v>
      </c>
      <c r="T3538" s="17">
        <v>4.0000000000000001E-3</v>
      </c>
      <c r="U3538" s="16">
        <v>13</v>
      </c>
      <c r="V3538" s="71">
        <v>1.4</v>
      </c>
      <c r="W3538" s="401" t="str">
        <f>IF(ISNA(MATCH($D3538,'My Squad'!$C$2:$C$16,0)),"","Yes")</f>
        <v/>
      </c>
    </row>
    <row r="3539" spans="1:23" ht="15.75" thickBot="1" x14ac:dyDescent="0.3">
      <c r="A3539" s="577">
        <v>422</v>
      </c>
      <c r="B3539" s="73">
        <v>16</v>
      </c>
      <c r="C3539" s="5" t="s">
        <v>82</v>
      </c>
      <c r="D3539" s="5" t="s">
        <v>225</v>
      </c>
      <c r="E3539" s="70" t="s">
        <v>14</v>
      </c>
      <c r="F3539" s="71">
        <v>4.5</v>
      </c>
      <c r="G3539" s="71">
        <v>7.0000000000000007E-2</v>
      </c>
      <c r="H3539" s="71">
        <v>0.20300000000000001</v>
      </c>
      <c r="I3539" s="71">
        <v>0.5129999999999999</v>
      </c>
      <c r="J3539" s="71">
        <v>0</v>
      </c>
      <c r="K3539" s="71">
        <v>1.7223333333333333</v>
      </c>
      <c r="L3539" s="71">
        <v>0.29133333333333333</v>
      </c>
      <c r="M3539" s="72">
        <v>2.7996666666666665</v>
      </c>
      <c r="N3539" s="23">
        <v>0.17770370370370367</v>
      </c>
      <c r="O3539" s="16">
        <v>85.316333333333333</v>
      </c>
      <c r="P3539" s="15">
        <v>90</v>
      </c>
      <c r="Q3539" s="15">
        <f>IFERROR(Table37[[#This Row],[Total]]/Table37[[#This Row],[Mins]]*Table37[[#This Row],[Adj mins]],0)</f>
        <v>2.9533618025466009</v>
      </c>
      <c r="R3539" s="15">
        <v>8.6</v>
      </c>
      <c r="S3539" s="16">
        <v>86</v>
      </c>
      <c r="T3539" s="17">
        <v>7.0999999999999994E-2</v>
      </c>
      <c r="U3539" s="16">
        <v>32</v>
      </c>
      <c r="V3539" s="71">
        <v>3.6</v>
      </c>
      <c r="W3539" s="401" t="str">
        <f>IF(ISNA(MATCH($D3539,'My Squad'!$C$2:$C$16,0)),"","Yes")</f>
        <v/>
      </c>
    </row>
    <row r="3540" spans="1:23" ht="15.75" thickBot="1" x14ac:dyDescent="0.3">
      <c r="A3540" s="577">
        <v>425</v>
      </c>
      <c r="B3540" s="73">
        <v>16</v>
      </c>
      <c r="C3540" s="5" t="s">
        <v>82</v>
      </c>
      <c r="D3540" s="5" t="s">
        <v>358</v>
      </c>
      <c r="E3540" s="70" t="s">
        <v>14</v>
      </c>
      <c r="F3540" s="71">
        <v>4.3</v>
      </c>
      <c r="G3540" s="71">
        <v>0.03</v>
      </c>
      <c r="H3540" s="71">
        <v>6.0000000000000001E-3</v>
      </c>
      <c r="I3540" s="71">
        <v>4.6666666666666669E-2</v>
      </c>
      <c r="J3540" s="71">
        <v>0</v>
      </c>
      <c r="K3540" s="71">
        <v>0.13866666666666666</v>
      </c>
      <c r="L3540" s="71">
        <v>2.1000000000000001E-2</v>
      </c>
      <c r="M3540" s="72">
        <v>0.24233333333333335</v>
      </c>
      <c r="N3540" s="23">
        <v>-0.40875968992248063</v>
      </c>
      <c r="O3540" s="16">
        <v>6.9153333333333338</v>
      </c>
      <c r="P3540" s="15">
        <v>90</v>
      </c>
      <c r="Q3540" s="15">
        <f>IFERROR(Table37[[#This Row],[Total]]/Table37[[#This Row],[Mins]]*Table37[[#This Row],[Adj mins]],0)</f>
        <v>3.1538609852501689</v>
      </c>
      <c r="R3540" s="15">
        <v>1</v>
      </c>
      <c r="S3540" s="16">
        <v>46</v>
      </c>
      <c r="T3540" s="17">
        <v>1E-3</v>
      </c>
      <c r="U3540" s="16">
        <v>3</v>
      </c>
      <c r="V3540" s="71">
        <v>1.5</v>
      </c>
      <c r="W3540" s="401" t="str">
        <f>IF(ISNA(MATCH($D3540,'My Squad'!$C$2:$C$16,0)),"","Yes")</f>
        <v/>
      </c>
    </row>
    <row r="3541" spans="1:23" ht="15.75" thickBot="1" x14ac:dyDescent="0.3">
      <c r="A3541" s="577">
        <v>531</v>
      </c>
      <c r="B3541" s="73">
        <v>16</v>
      </c>
      <c r="C3541" s="5" t="s">
        <v>82</v>
      </c>
      <c r="D3541" s="5" t="s">
        <v>59</v>
      </c>
      <c r="E3541" s="70" t="s">
        <v>13</v>
      </c>
      <c r="F3541" s="71">
        <v>6.2</v>
      </c>
      <c r="G3541" s="71">
        <v>0.33500000000000002</v>
      </c>
      <c r="H3541" s="71">
        <v>0.35399999999999998</v>
      </c>
      <c r="I3541" s="71">
        <v>0.16933333333333334</v>
      </c>
      <c r="J3541" s="71">
        <v>0</v>
      </c>
      <c r="K3541" s="71">
        <v>1.2596666666666667</v>
      </c>
      <c r="L3541" s="71">
        <v>0.20300000000000001</v>
      </c>
      <c r="M3541" s="72">
        <v>2.3210000000000002</v>
      </c>
      <c r="N3541" s="23">
        <v>5.1774193548387124E-2</v>
      </c>
      <c r="O3541" s="16">
        <v>61.023666666666664</v>
      </c>
      <c r="P3541" s="15">
        <v>90</v>
      </c>
      <c r="Q3541" s="15">
        <f>IFERROR(Table37[[#This Row],[Total]]/Table37[[#This Row],[Mins]]*Table37[[#This Row],[Adj mins]],0)</f>
        <v>3.4230981422508213</v>
      </c>
      <c r="R3541" s="15">
        <v>3.4000000000000004</v>
      </c>
      <c r="S3541" s="16">
        <v>72</v>
      </c>
      <c r="T3541" s="17">
        <v>6.0000000000000001E-3</v>
      </c>
      <c r="U3541" s="16">
        <v>6</v>
      </c>
      <c r="V3541" s="71">
        <v>1.2</v>
      </c>
      <c r="W3541" s="401" t="str">
        <f>IF(ISNA(MATCH($D3541,'My Squad'!$C$2:$C$16,0)),"","Yes")</f>
        <v/>
      </c>
    </row>
    <row r="3542" spans="1:23" ht="15.75" thickBot="1" x14ac:dyDescent="0.3">
      <c r="A3542" s="577">
        <v>432</v>
      </c>
      <c r="B3542" s="73">
        <v>16</v>
      </c>
      <c r="C3542" s="5" t="s">
        <v>82</v>
      </c>
      <c r="D3542" s="5" t="s">
        <v>122</v>
      </c>
      <c r="E3542" s="70" t="s">
        <v>13</v>
      </c>
      <c r="F3542" s="71">
        <v>5.2</v>
      </c>
      <c r="G3542" s="71">
        <v>0.28000000000000003</v>
      </c>
      <c r="H3542" s="71">
        <v>0.28899999999999998</v>
      </c>
      <c r="I3542" s="71">
        <v>0.15866666666666668</v>
      </c>
      <c r="J3542" s="71">
        <v>0</v>
      </c>
      <c r="K3542" s="71">
        <v>1.2646666666666666</v>
      </c>
      <c r="L3542" s="71">
        <v>8.7999999999999995E-2</v>
      </c>
      <c r="M3542" s="72">
        <v>2.0803333333333334</v>
      </c>
      <c r="N3542" s="23">
        <v>1.5448717948717956E-2</v>
      </c>
      <c r="O3542" s="16">
        <v>58.49733333333333</v>
      </c>
      <c r="P3542" s="15">
        <v>90</v>
      </c>
      <c r="Q3542" s="15">
        <f>IFERROR(Table37[[#This Row],[Total]]/Table37[[#This Row],[Mins]]*Table37[[#This Row],[Adj mins]],0)</f>
        <v>3.200658719485789</v>
      </c>
      <c r="R3542" s="15">
        <v>5.5</v>
      </c>
      <c r="S3542" s="16">
        <v>55</v>
      </c>
      <c r="T3542" s="17">
        <v>9.0000000000000011E-3</v>
      </c>
      <c r="U3542" s="16">
        <v>17</v>
      </c>
      <c r="V3542" s="71">
        <v>1.9</v>
      </c>
      <c r="W3542" s="401" t="str">
        <f>IF(ISNA(MATCH($D3542,'My Squad'!$C$2:$C$16,0)),"","Yes")</f>
        <v/>
      </c>
    </row>
    <row r="3543" spans="1:23" ht="15.75" thickBot="1" x14ac:dyDescent="0.3">
      <c r="A3543" s="577">
        <v>434</v>
      </c>
      <c r="B3543" s="73">
        <v>16</v>
      </c>
      <c r="C3543" s="5" t="s">
        <v>82</v>
      </c>
      <c r="D3543" s="5" t="s">
        <v>255</v>
      </c>
      <c r="E3543" s="70" t="s">
        <v>13</v>
      </c>
      <c r="F3543" s="71">
        <v>5.4</v>
      </c>
      <c r="G3543" s="71">
        <v>0.51500000000000001</v>
      </c>
      <c r="H3543" s="71">
        <v>0.38400000000000001</v>
      </c>
      <c r="I3543" s="71">
        <v>0.20499999999999999</v>
      </c>
      <c r="J3543" s="71">
        <v>0</v>
      </c>
      <c r="K3543" s="71">
        <v>1.607</v>
      </c>
      <c r="L3543" s="71">
        <v>0.16866666666666666</v>
      </c>
      <c r="M3543" s="72">
        <v>2.8796666666666666</v>
      </c>
      <c r="N3543" s="23">
        <v>0.1629012345679012</v>
      </c>
      <c r="O3543" s="16">
        <v>74.409666666666666</v>
      </c>
      <c r="P3543" s="15">
        <v>90</v>
      </c>
      <c r="Q3543" s="15">
        <f>IFERROR(Table37[[#This Row],[Total]]/Table37[[#This Row],[Mins]]*Table37[[#This Row],[Adj mins]],0)</f>
        <v>3.4830151996380398</v>
      </c>
      <c r="R3543" s="15">
        <v>7.1</v>
      </c>
      <c r="S3543" s="16">
        <v>71</v>
      </c>
      <c r="T3543" s="17">
        <v>0.02</v>
      </c>
      <c r="U3543" s="16">
        <v>27</v>
      </c>
      <c r="V3543" s="71">
        <v>3</v>
      </c>
      <c r="W3543" s="401" t="str">
        <f>IF(ISNA(MATCH($D3543,'My Squad'!$C$2:$C$16,0)),"","Yes")</f>
        <v/>
      </c>
    </row>
    <row r="3544" spans="1:23" ht="15.75" thickBot="1" x14ac:dyDescent="0.3">
      <c r="A3544" s="577">
        <v>423</v>
      </c>
      <c r="B3544" s="73">
        <v>16</v>
      </c>
      <c r="C3544" s="5" t="s">
        <v>82</v>
      </c>
      <c r="D3544" s="5" t="s">
        <v>351</v>
      </c>
      <c r="E3544" s="70" t="s">
        <v>13</v>
      </c>
      <c r="F3544" s="71">
        <v>5</v>
      </c>
      <c r="G3544" s="71">
        <v>0.30666666666666664</v>
      </c>
      <c r="H3544" s="71">
        <v>0.29499999999999998</v>
      </c>
      <c r="I3544" s="71">
        <v>0.16800000000000001</v>
      </c>
      <c r="J3544" s="71">
        <v>0</v>
      </c>
      <c r="K3544" s="71">
        <v>1.1706666666666665</v>
      </c>
      <c r="L3544" s="71">
        <v>0.20733333333333334</v>
      </c>
      <c r="M3544" s="72">
        <v>2.1476666666666668</v>
      </c>
      <c r="N3544" s="23">
        <v>2.9533333333333366E-2</v>
      </c>
      <c r="O3544" s="16">
        <v>59.633000000000003</v>
      </c>
      <c r="P3544" s="15">
        <v>90</v>
      </c>
      <c r="Q3544" s="15">
        <f>IFERROR(Table37[[#This Row],[Total]]/Table37[[#This Row],[Mins]]*Table37[[#This Row],[Adj mins]],0)</f>
        <v>3.2413261113812823</v>
      </c>
      <c r="R3544" s="15">
        <v>6.3</v>
      </c>
      <c r="S3544" s="16">
        <v>63</v>
      </c>
      <c r="T3544" s="17">
        <v>2E-3</v>
      </c>
      <c r="U3544" s="16">
        <v>24</v>
      </c>
      <c r="V3544" s="71">
        <v>2.7</v>
      </c>
      <c r="W3544" s="401" t="str">
        <f>IF(ISNA(MATCH($D3544,'My Squad'!$C$2:$C$16,0)),"","Yes")</f>
        <v/>
      </c>
    </row>
    <row r="3545" spans="1:23" ht="15.75" thickBot="1" x14ac:dyDescent="0.3">
      <c r="A3545" s="577">
        <v>429</v>
      </c>
      <c r="B3545" s="73">
        <v>16</v>
      </c>
      <c r="C3545" s="5" t="s">
        <v>82</v>
      </c>
      <c r="D3545" s="5" t="s">
        <v>258</v>
      </c>
      <c r="E3545" s="70" t="s">
        <v>13</v>
      </c>
      <c r="F3545" s="71">
        <v>4.7</v>
      </c>
      <c r="G3545" s="71">
        <v>0</v>
      </c>
      <c r="H3545" s="71">
        <v>0</v>
      </c>
      <c r="I3545" s="71">
        <v>0</v>
      </c>
      <c r="J3545" s="71">
        <v>0</v>
      </c>
      <c r="K3545" s="71">
        <v>0</v>
      </c>
      <c r="L3545" s="71">
        <v>0</v>
      </c>
      <c r="M3545" s="72">
        <v>0</v>
      </c>
      <c r="N3545" s="23">
        <v>-0.42553191489361702</v>
      </c>
      <c r="O3545" s="16">
        <v>0</v>
      </c>
      <c r="P3545" s="15">
        <v>90</v>
      </c>
      <c r="Q3545" s="15">
        <f>IFERROR(Table37[[#This Row],[Total]]/Table37[[#This Row],[Mins]]*Table37[[#This Row],[Adj mins]],0)</f>
        <v>0</v>
      </c>
      <c r="R3545" s="15">
        <v>0.2</v>
      </c>
      <c r="S3545" s="16">
        <v>14</v>
      </c>
      <c r="T3545" s="17">
        <v>0</v>
      </c>
      <c r="U3545" s="16">
        <v>1</v>
      </c>
      <c r="V3545" s="71">
        <v>1</v>
      </c>
      <c r="W3545" s="401" t="str">
        <f>IF(ISNA(MATCH($D3545,'My Squad'!$C$2:$C$16,0)),"","Yes")</f>
        <v/>
      </c>
    </row>
    <row r="3546" spans="1:23" ht="15.75" thickBot="1" x14ac:dyDescent="0.3">
      <c r="A3546" s="577">
        <v>442</v>
      </c>
      <c r="B3546" s="73">
        <v>16</v>
      </c>
      <c r="C3546" s="5" t="s">
        <v>82</v>
      </c>
      <c r="D3546" s="5" t="s">
        <v>206</v>
      </c>
      <c r="E3546" s="70" t="s">
        <v>13</v>
      </c>
      <c r="F3546" s="71">
        <v>4.4000000000000004</v>
      </c>
      <c r="G3546" s="71">
        <v>3.833333333333333E-2</v>
      </c>
      <c r="H3546" s="71">
        <v>3.2000000000000001E-2</v>
      </c>
      <c r="I3546" s="71">
        <v>5.0333333333333334E-2</v>
      </c>
      <c r="J3546" s="71">
        <v>0</v>
      </c>
      <c r="K3546" s="71">
        <v>0.29766666666666663</v>
      </c>
      <c r="L3546" s="71">
        <v>1.4333333333333333E-2</v>
      </c>
      <c r="M3546" s="72">
        <v>0.43266666666666664</v>
      </c>
      <c r="N3546" s="23">
        <v>-0.3562121212121212</v>
      </c>
      <c r="O3546" s="16">
        <v>18.934333333333335</v>
      </c>
      <c r="P3546" s="15">
        <v>90</v>
      </c>
      <c r="Q3546" s="15">
        <f>IFERROR(Table37[[#This Row],[Total]]/Table37[[#This Row],[Mins]]*Table37[[#This Row],[Adj mins]],0)</f>
        <v>2.0565815185817646</v>
      </c>
      <c r="R3546" s="15">
        <v>2.4</v>
      </c>
      <c r="S3546" s="16">
        <v>71</v>
      </c>
      <c r="T3546" s="17">
        <v>1.1000000000000001E-2</v>
      </c>
      <c r="U3546" s="16">
        <v>4</v>
      </c>
      <c r="V3546" s="71">
        <v>1.3</v>
      </c>
      <c r="W3546" s="401" t="str">
        <f>IF(ISNA(MATCH($D3546,'My Squad'!$C$2:$C$16,0)),"","Yes")</f>
        <v/>
      </c>
    </row>
    <row r="3547" spans="1:23" ht="15.75" thickBot="1" x14ac:dyDescent="0.3">
      <c r="A3547" s="577">
        <v>433</v>
      </c>
      <c r="B3547" s="73">
        <v>16</v>
      </c>
      <c r="C3547" s="5" t="s">
        <v>82</v>
      </c>
      <c r="D3547" s="5" t="s">
        <v>83</v>
      </c>
      <c r="E3547" s="70" t="s">
        <v>13</v>
      </c>
      <c r="F3547" s="71">
        <v>6.3</v>
      </c>
      <c r="G3547" s="71">
        <v>0.66500000000000004</v>
      </c>
      <c r="H3547" s="71">
        <v>0.53200000000000003</v>
      </c>
      <c r="I3547" s="71">
        <v>0.23200000000000001</v>
      </c>
      <c r="J3547" s="71">
        <v>0</v>
      </c>
      <c r="K3547" s="71">
        <v>1.6139999999999999</v>
      </c>
      <c r="L3547" s="71">
        <v>0.18533333333333332</v>
      </c>
      <c r="M3547" s="72">
        <v>3.2283333333333335</v>
      </c>
      <c r="N3547" s="23">
        <v>0.19497354497354499</v>
      </c>
      <c r="O3547" s="16">
        <v>84.576333333333338</v>
      </c>
      <c r="P3547" s="15">
        <v>90</v>
      </c>
      <c r="Q3547" s="15">
        <f>IFERROR(Table37[[#This Row],[Total]]/Table37[[#This Row],[Mins]]*Table37[[#This Row],[Adj mins]],0)</f>
        <v>3.4353581971315852</v>
      </c>
      <c r="R3547" s="15">
        <v>5.6</v>
      </c>
      <c r="S3547" s="16">
        <v>84</v>
      </c>
      <c r="T3547" s="17">
        <v>1.2E-2</v>
      </c>
      <c r="U3547" s="16">
        <v>17</v>
      </c>
      <c r="V3547" s="71">
        <v>2.8</v>
      </c>
      <c r="W3547" s="401" t="str">
        <f>IF(ISNA(MATCH($D3547,'My Squad'!$C$2:$C$16,0)),"","Yes")</f>
        <v/>
      </c>
    </row>
    <row r="3548" spans="1:23" ht="15.75" thickBot="1" x14ac:dyDescent="0.3">
      <c r="A3548" s="577">
        <v>431</v>
      </c>
      <c r="B3548" s="73">
        <v>16</v>
      </c>
      <c r="C3548" s="5" t="s">
        <v>82</v>
      </c>
      <c r="D3548" s="5" t="s">
        <v>159</v>
      </c>
      <c r="E3548" s="70" t="s">
        <v>13</v>
      </c>
      <c r="F3548" s="71">
        <v>4.8</v>
      </c>
      <c r="G3548" s="71">
        <v>0.11833333333333333</v>
      </c>
      <c r="H3548" s="71">
        <v>4.7E-2</v>
      </c>
      <c r="I3548" s="71">
        <v>6.6333333333333327E-2</v>
      </c>
      <c r="J3548" s="71">
        <v>0</v>
      </c>
      <c r="K3548" s="71">
        <v>0.42066666666666663</v>
      </c>
      <c r="L3548" s="71">
        <v>4.4666666666666667E-2</v>
      </c>
      <c r="M3548" s="72">
        <v>0.69699999999999995</v>
      </c>
      <c r="N3548" s="23">
        <v>-0.27145833333333336</v>
      </c>
      <c r="O3548" s="16">
        <v>22.684333333333335</v>
      </c>
      <c r="P3548" s="15">
        <v>90</v>
      </c>
      <c r="Q3548" s="15">
        <f>IFERROR(Table37[[#This Row],[Total]]/Table37[[#This Row],[Mins]]*Table37[[#This Row],[Adj mins]],0)</f>
        <v>2.7653446578402123</v>
      </c>
      <c r="R3548" s="15">
        <v>4</v>
      </c>
      <c r="S3548" s="16">
        <v>51</v>
      </c>
      <c r="T3548" s="17">
        <v>0</v>
      </c>
      <c r="U3548" s="16">
        <v>7</v>
      </c>
      <c r="V3548" s="71">
        <v>1</v>
      </c>
      <c r="W3548" s="401" t="str">
        <f>IF(ISNA(MATCH($D3548,'My Squad'!$C$2:$C$16,0)),"","Yes")</f>
        <v/>
      </c>
    </row>
    <row r="3549" spans="1:23" ht="15.75" thickBot="1" x14ac:dyDescent="0.3">
      <c r="A3549" s="577">
        <v>449</v>
      </c>
      <c r="B3549" s="73">
        <v>16</v>
      </c>
      <c r="C3549" s="5" t="s">
        <v>82</v>
      </c>
      <c r="D3549" s="5" t="s">
        <v>233</v>
      </c>
      <c r="E3549" s="70" t="s">
        <v>13</v>
      </c>
      <c r="F3549" s="71">
        <v>4.9000000000000004</v>
      </c>
      <c r="G3549" s="71">
        <v>0.5</v>
      </c>
      <c r="H3549" s="71">
        <v>0.13800000000000001</v>
      </c>
      <c r="I3549" s="71">
        <v>0.18266666666666667</v>
      </c>
      <c r="J3549" s="71">
        <v>0</v>
      </c>
      <c r="K3549" s="71">
        <v>1.2676666666666667</v>
      </c>
      <c r="L3549" s="71">
        <v>0.13833333333333334</v>
      </c>
      <c r="M3549" s="72">
        <v>2.2266666666666666</v>
      </c>
      <c r="N3549" s="23">
        <v>4.6258503401360521E-2</v>
      </c>
      <c r="O3549" s="16">
        <v>66.394000000000005</v>
      </c>
      <c r="P3549" s="15">
        <v>90</v>
      </c>
      <c r="Q3549" s="15">
        <f>IFERROR(Table37[[#This Row],[Total]]/Table37[[#This Row],[Mins]]*Table37[[#This Row],[Adj mins]],0)</f>
        <v>3.0183450311775157</v>
      </c>
      <c r="R3549" s="15">
        <v>7</v>
      </c>
      <c r="S3549" s="16">
        <v>70</v>
      </c>
      <c r="T3549" s="17">
        <v>2E-3</v>
      </c>
      <c r="U3549" s="16">
        <v>26</v>
      </c>
      <c r="V3549" s="71">
        <v>2.9</v>
      </c>
      <c r="W3549" s="401" t="str">
        <f>IF(ISNA(MATCH($D3549,'My Squad'!$C$2:$C$16,0)),"","Yes")</f>
        <v/>
      </c>
    </row>
    <row r="3550" spans="1:23" ht="15.75" thickBot="1" x14ac:dyDescent="0.3">
      <c r="A3550" s="577">
        <v>596</v>
      </c>
      <c r="B3550" s="73">
        <v>16</v>
      </c>
      <c r="C3550" s="5" t="s">
        <v>82</v>
      </c>
      <c r="D3550" s="5" t="s">
        <v>1535</v>
      </c>
      <c r="E3550" s="70" t="s">
        <v>13</v>
      </c>
      <c r="F3550" s="71">
        <v>5.9</v>
      </c>
      <c r="G3550" s="71">
        <v>0</v>
      </c>
      <c r="H3550" s="71">
        <v>0</v>
      </c>
      <c r="I3550" s="71">
        <v>0</v>
      </c>
      <c r="J3550" s="71">
        <v>0</v>
      </c>
      <c r="K3550" s="71">
        <v>0</v>
      </c>
      <c r="L3550" s="71">
        <v>0</v>
      </c>
      <c r="M3550" s="72">
        <v>0</v>
      </c>
      <c r="N3550" s="23">
        <v>-0.33898305084745761</v>
      </c>
      <c r="O3550" s="16">
        <v>0</v>
      </c>
      <c r="P3550" s="15">
        <v>90</v>
      </c>
      <c r="Q3550" s="15">
        <f>IFERROR(Table37[[#This Row],[Total]]/Table37[[#This Row],[Mins]]*Table37[[#This Row],[Adj mins]],0)</f>
        <v>0</v>
      </c>
      <c r="R3550" s="15">
        <v>1.8</v>
      </c>
      <c r="S3550" s="16">
        <v>20</v>
      </c>
      <c r="T3550" s="17">
        <v>1E-3</v>
      </c>
      <c r="U3550" s="16">
        <v>10</v>
      </c>
      <c r="V3550" s="71">
        <v>1.2</v>
      </c>
      <c r="W3550" s="401" t="str">
        <f>IF(ISNA(MATCH($D3550,'My Squad'!$C$2:$C$16,0)),"","Yes")</f>
        <v/>
      </c>
    </row>
    <row r="3551" spans="1:23" ht="15.75" thickBot="1" x14ac:dyDescent="0.3">
      <c r="A3551" s="577">
        <v>620</v>
      </c>
      <c r="B3551" s="73">
        <v>16</v>
      </c>
      <c r="C3551" s="5" t="s">
        <v>82</v>
      </c>
      <c r="D3551" s="5" t="s">
        <v>1536</v>
      </c>
      <c r="E3551" s="70" t="s">
        <v>13</v>
      </c>
      <c r="F3551" s="71">
        <v>5.5</v>
      </c>
      <c r="G3551" s="71">
        <v>1.1666666666666667E-2</v>
      </c>
      <c r="H3551" s="71">
        <v>7.0000000000000001E-3</v>
      </c>
      <c r="I3551" s="71">
        <v>4.3333333333333331E-3</v>
      </c>
      <c r="J3551" s="71">
        <v>0</v>
      </c>
      <c r="K3551" s="71">
        <v>2.3333333333333334E-2</v>
      </c>
      <c r="L3551" s="71">
        <v>5.6666666666666671E-3</v>
      </c>
      <c r="M3551" s="72">
        <v>5.1999999999999998E-2</v>
      </c>
      <c r="N3551" s="23">
        <v>-0.35418181818181815</v>
      </c>
      <c r="O3551" s="16">
        <v>1.1419999999999999</v>
      </c>
      <c r="P3551" s="15">
        <v>90</v>
      </c>
      <c r="Q3551" s="15">
        <f>IFERROR(Table37[[#This Row],[Total]]/Table37[[#This Row],[Mins]]*Table37[[#This Row],[Adj mins]],0)</f>
        <v>4.0980735551663745</v>
      </c>
      <c r="R3551" s="15">
        <v>0.9</v>
      </c>
      <c r="S3551" s="16">
        <v>16</v>
      </c>
      <c r="T3551" s="17">
        <v>0</v>
      </c>
      <c r="U3551" s="16">
        <v>10</v>
      </c>
      <c r="V3551" s="71">
        <v>2</v>
      </c>
      <c r="W3551" s="401" t="str">
        <f>IF(ISNA(MATCH($D3551,'My Squad'!$C$2:$C$16,0)),"","Yes")</f>
        <v/>
      </c>
    </row>
    <row r="3552" spans="1:23" ht="15.75" thickBot="1" x14ac:dyDescent="0.3">
      <c r="A3552" s="577">
        <v>428</v>
      </c>
      <c r="B3552" s="73">
        <v>16</v>
      </c>
      <c r="C3552" s="5" t="s">
        <v>82</v>
      </c>
      <c r="D3552" s="5" t="s">
        <v>1537</v>
      </c>
      <c r="E3552" s="70" t="s">
        <v>13</v>
      </c>
      <c r="F3552" s="71">
        <v>4.5</v>
      </c>
      <c r="G3552" s="71">
        <v>0</v>
      </c>
      <c r="H3552" s="71">
        <v>0</v>
      </c>
      <c r="I3552" s="71">
        <v>0</v>
      </c>
      <c r="J3552" s="71">
        <v>0</v>
      </c>
      <c r="K3552" s="71">
        <v>0</v>
      </c>
      <c r="L3552" s="71">
        <v>0</v>
      </c>
      <c r="M3552" s="72">
        <v>0</v>
      </c>
      <c r="N3552" s="23">
        <v>-0.44444444444444442</v>
      </c>
      <c r="O3552" s="16">
        <v>0</v>
      </c>
      <c r="P3552" s="15">
        <v>90</v>
      </c>
      <c r="Q3552" s="15">
        <f>IFERROR(Table37[[#This Row],[Total]]/Table37[[#This Row],[Mins]]*Table37[[#This Row],[Adj mins]],0)</f>
        <v>0</v>
      </c>
      <c r="R3552" s="15">
        <v>0</v>
      </c>
      <c r="S3552" s="16">
        <v>0</v>
      </c>
      <c r="T3552" s="17">
        <v>1E-3</v>
      </c>
      <c r="U3552" s="16">
        <v>0</v>
      </c>
      <c r="V3552" s="71">
        <v>0</v>
      </c>
      <c r="W3552" s="401" t="str">
        <f>IF(ISNA(MATCH($D3552,'My Squad'!$C$2:$C$16,0)),"","Yes")</f>
        <v/>
      </c>
    </row>
    <row r="3553" spans="1:23" ht="15.75" thickBot="1" x14ac:dyDescent="0.3">
      <c r="A3553" s="577">
        <v>446</v>
      </c>
      <c r="B3553" s="73">
        <v>16</v>
      </c>
      <c r="C3553" s="5" t="s">
        <v>82</v>
      </c>
      <c r="D3553" s="5" t="s">
        <v>1538</v>
      </c>
      <c r="E3553" s="70" t="s">
        <v>15</v>
      </c>
      <c r="F3553" s="71">
        <v>4.5</v>
      </c>
      <c r="G3553" s="71">
        <v>0</v>
      </c>
      <c r="H3553" s="71">
        <v>0</v>
      </c>
      <c r="I3553" s="71">
        <v>0</v>
      </c>
      <c r="J3553" s="71">
        <v>0</v>
      </c>
      <c r="K3553" s="71">
        <v>0</v>
      </c>
      <c r="L3553" s="71">
        <v>0</v>
      </c>
      <c r="M3553" s="72">
        <v>0</v>
      </c>
      <c r="N3553" s="23">
        <v>-0.44444444444444442</v>
      </c>
      <c r="O3553" s="16">
        <v>0</v>
      </c>
      <c r="P3553" s="15">
        <v>90</v>
      </c>
      <c r="Q3553" s="15">
        <f>IFERROR(Table37[[#This Row],[Total]]/Table37[[#This Row],[Mins]]*Table37[[#This Row],[Adj mins]],0)</f>
        <v>0</v>
      </c>
      <c r="R3553" s="15">
        <v>0</v>
      </c>
      <c r="S3553" s="16" t="s">
        <v>374</v>
      </c>
      <c r="T3553" s="17">
        <v>1.7000000000000001E-2</v>
      </c>
      <c r="U3553" s="16">
        <v>0</v>
      </c>
      <c r="V3553" s="71">
        <v>0</v>
      </c>
      <c r="W3553" s="401" t="str">
        <f>IF(ISNA(MATCH($D3553,'My Squad'!$C$2:$C$16,0)),"","Yes")</f>
        <v/>
      </c>
    </row>
    <row r="3554" spans="1:23" ht="15.75" thickBot="1" x14ac:dyDescent="0.3">
      <c r="A3554" s="577">
        <v>447</v>
      </c>
      <c r="B3554" s="73">
        <v>16</v>
      </c>
      <c r="C3554" s="5" t="s">
        <v>82</v>
      </c>
      <c r="D3554" s="5" t="s">
        <v>152</v>
      </c>
      <c r="E3554" s="70" t="s">
        <v>15</v>
      </c>
      <c r="F3554" s="71">
        <v>6.4</v>
      </c>
      <c r="G3554" s="71">
        <v>1.3759999999999999</v>
      </c>
      <c r="H3554" s="71">
        <v>9.9000000000000005E-2</v>
      </c>
      <c r="I3554" s="71">
        <v>0</v>
      </c>
      <c r="J3554" s="71">
        <v>0</v>
      </c>
      <c r="K3554" s="71">
        <v>1.6139999999999999</v>
      </c>
      <c r="L3554" s="71">
        <v>0.55566666666666664</v>
      </c>
      <c r="M3554" s="72">
        <v>3.6446666666666667</v>
      </c>
      <c r="N3554" s="23">
        <v>0.25697916666666665</v>
      </c>
      <c r="O3554" s="16">
        <v>76.077666666666673</v>
      </c>
      <c r="P3554" s="15">
        <v>90</v>
      </c>
      <c r="Q3554" s="15">
        <f>IFERROR(Table37[[#This Row],[Total]]/Table37[[#This Row],[Mins]]*Table37[[#This Row],[Adj mins]],0)</f>
        <v>4.3116464314976364</v>
      </c>
      <c r="R3554" s="15">
        <v>8</v>
      </c>
      <c r="S3554" s="16">
        <v>80</v>
      </c>
      <c r="T3554" s="17">
        <v>0.17</v>
      </c>
      <c r="U3554" s="16">
        <v>59</v>
      </c>
      <c r="V3554" s="71">
        <v>6.6</v>
      </c>
      <c r="W3554" s="401" t="str">
        <f>IF(ISNA(MATCH($D3554,'My Squad'!$C$2:$C$16,0)),"","Yes")</f>
        <v/>
      </c>
    </row>
    <row r="3555" spans="1:23" ht="15.75" thickBot="1" x14ac:dyDescent="0.3">
      <c r="A3555" s="577">
        <v>430</v>
      </c>
      <c r="B3555" s="73">
        <v>16</v>
      </c>
      <c r="C3555" s="5" t="s">
        <v>82</v>
      </c>
      <c r="D3555" s="5" t="s">
        <v>661</v>
      </c>
      <c r="E3555" s="70" t="s">
        <v>15</v>
      </c>
      <c r="F3555" s="71">
        <v>4.9000000000000004</v>
      </c>
      <c r="G3555" s="71">
        <v>9.3333333333333341E-3</v>
      </c>
      <c r="H3555" s="71">
        <v>2E-3</v>
      </c>
      <c r="I3555" s="71">
        <v>0</v>
      </c>
      <c r="J3555" s="71">
        <v>0</v>
      </c>
      <c r="K3555" s="71">
        <v>2.0333333333333332E-2</v>
      </c>
      <c r="L3555" s="71">
        <v>5.0000000000000001E-3</v>
      </c>
      <c r="M3555" s="72">
        <v>3.6666666666666667E-2</v>
      </c>
      <c r="N3555" s="23">
        <v>-0.40068027210884349</v>
      </c>
      <c r="O3555" s="16">
        <v>1.1339999999999999</v>
      </c>
      <c r="P3555" s="15">
        <v>90</v>
      </c>
      <c r="Q3555" s="15">
        <f>IFERROR(Table37[[#This Row],[Total]]/Table37[[#This Row],[Mins]]*Table37[[#This Row],[Adj mins]],0)</f>
        <v>2.9100529100529102</v>
      </c>
      <c r="R3555" s="15">
        <v>0</v>
      </c>
      <c r="S3555" s="16" t="s">
        <v>374</v>
      </c>
      <c r="T3555" s="17">
        <v>3.0000000000000001E-3</v>
      </c>
      <c r="U3555" s="16">
        <v>0</v>
      </c>
      <c r="V3555" s="71">
        <v>0</v>
      </c>
      <c r="W3555" s="401" t="str">
        <f>IF(ISNA(MATCH($D3555,'My Squad'!$C$2:$C$16,0)),"","Yes")</f>
        <v/>
      </c>
    </row>
    <row r="3556" spans="1:23" ht="15.75" thickBot="1" x14ac:dyDescent="0.3">
      <c r="A3556" s="577">
        <v>424</v>
      </c>
      <c r="B3556" s="73">
        <v>16</v>
      </c>
      <c r="C3556" s="5" t="s">
        <v>82</v>
      </c>
      <c r="D3556" s="5" t="s">
        <v>359</v>
      </c>
      <c r="E3556" s="70" t="s">
        <v>15</v>
      </c>
      <c r="F3556" s="71">
        <v>5.6</v>
      </c>
      <c r="G3556" s="71">
        <v>0.20799999999999999</v>
      </c>
      <c r="H3556" s="71">
        <v>3.3000000000000002E-2</v>
      </c>
      <c r="I3556" s="71">
        <v>0</v>
      </c>
      <c r="J3556" s="71">
        <v>0</v>
      </c>
      <c r="K3556" s="71">
        <v>0.26133333333333331</v>
      </c>
      <c r="L3556" s="71">
        <v>9.6666666666666665E-2</v>
      </c>
      <c r="M3556" s="72">
        <v>0.59899999999999998</v>
      </c>
      <c r="N3556" s="23">
        <v>-0.25017857142857147</v>
      </c>
      <c r="O3556" s="16">
        <v>12.760333333333334</v>
      </c>
      <c r="P3556" s="15">
        <v>90</v>
      </c>
      <c r="Q3556" s="15">
        <f>IFERROR(Table37[[#This Row],[Total]]/Table37[[#This Row],[Mins]]*Table37[[#This Row],[Adj mins]],0)</f>
        <v>4.2248112640735611</v>
      </c>
      <c r="R3556" s="15">
        <v>1.1000000000000001</v>
      </c>
      <c r="S3556" s="16">
        <v>16</v>
      </c>
      <c r="T3556" s="17">
        <v>3.0000000000000001E-3</v>
      </c>
      <c r="U3556" s="16">
        <v>6</v>
      </c>
      <c r="V3556" s="71">
        <v>1</v>
      </c>
      <c r="W3556" s="401" t="str">
        <f>IF(ISNA(MATCH($D3556,'My Squad'!$C$2:$C$16,0)),"","Yes")</f>
        <v/>
      </c>
    </row>
    <row r="3557" spans="1:23" ht="15.75" thickBot="1" x14ac:dyDescent="0.3">
      <c r="A3557" s="577">
        <v>14</v>
      </c>
      <c r="B3557" s="73">
        <v>16</v>
      </c>
      <c r="C3557" s="5" t="s">
        <v>602</v>
      </c>
      <c r="D3557" s="5" t="s">
        <v>250</v>
      </c>
      <c r="E3557" s="70" t="s">
        <v>16</v>
      </c>
      <c r="F3557" s="71">
        <v>4.4000000000000004</v>
      </c>
      <c r="G3557" s="71">
        <v>0</v>
      </c>
      <c r="H3557" s="71">
        <v>0</v>
      </c>
      <c r="I3557" s="71">
        <v>-0.48766666666666669</v>
      </c>
      <c r="J3557" s="71">
        <v>1.3376666666666666</v>
      </c>
      <c r="K3557" s="71">
        <v>2.0339999999999998</v>
      </c>
      <c r="L3557" s="71">
        <v>0.16300000000000001</v>
      </c>
      <c r="M3557" s="72">
        <v>3.0470000000000002</v>
      </c>
      <c r="N3557" s="23">
        <v>0.23795454545454547</v>
      </c>
      <c r="O3557" s="16">
        <v>89.740666666666669</v>
      </c>
      <c r="P3557" s="15">
        <v>90</v>
      </c>
      <c r="Q3557" s="15">
        <f>IFERROR(Table37[[#This Row],[Total]]/Table37[[#This Row],[Mins]]*Table37[[#This Row],[Adj mins]],0)</f>
        <v>3.0558052462280205</v>
      </c>
      <c r="R3557" s="15">
        <v>7</v>
      </c>
      <c r="S3557" s="16">
        <v>90</v>
      </c>
      <c r="T3557" s="17">
        <v>2.1000000000000001E-2</v>
      </c>
      <c r="U3557" s="16">
        <v>17</v>
      </c>
      <c r="V3557" s="71">
        <v>2.4</v>
      </c>
      <c r="W3557" s="401" t="str">
        <f>IF(ISNA(MATCH($D3557,'My Squad'!$C$2:$C$16,0)),"","Yes")</f>
        <v/>
      </c>
    </row>
    <row r="3558" spans="1:23" ht="15.75" thickBot="1" x14ac:dyDescent="0.3">
      <c r="A3558" s="577">
        <v>454</v>
      </c>
      <c r="B3558" s="73">
        <v>16</v>
      </c>
      <c r="C3558" s="5" t="s">
        <v>602</v>
      </c>
      <c r="D3558" s="5" t="s">
        <v>662</v>
      </c>
      <c r="E3558" s="70" t="s">
        <v>16</v>
      </c>
      <c r="F3558" s="71">
        <v>4.4000000000000004</v>
      </c>
      <c r="G3558" s="71">
        <v>0</v>
      </c>
      <c r="H3558" s="71">
        <v>0</v>
      </c>
      <c r="I3558" s="71">
        <v>0</v>
      </c>
      <c r="J3558" s="71">
        <v>0</v>
      </c>
      <c r="K3558" s="71">
        <v>0</v>
      </c>
      <c r="L3558" s="71">
        <v>0</v>
      </c>
      <c r="M3558" s="72">
        <v>0</v>
      </c>
      <c r="N3558" s="23">
        <v>-0.45454545454545453</v>
      </c>
      <c r="O3558" s="16">
        <v>0</v>
      </c>
      <c r="P3558" s="15">
        <v>90</v>
      </c>
      <c r="Q3558" s="15">
        <f>IFERROR(Table37[[#This Row],[Total]]/Table37[[#This Row],[Mins]]*Table37[[#This Row],[Adj mins]],0)</f>
        <v>0</v>
      </c>
      <c r="R3558" s="15">
        <v>0</v>
      </c>
      <c r="S3558" s="16" t="s">
        <v>374</v>
      </c>
      <c r="T3558" s="17">
        <v>1E-3</v>
      </c>
      <c r="U3558" s="16">
        <v>0</v>
      </c>
      <c r="V3558" s="71">
        <v>0</v>
      </c>
      <c r="W3558" s="401" t="str">
        <f>IF(ISNA(MATCH($D3558,'My Squad'!$C$2:$C$16,0)),"","Yes")</f>
        <v/>
      </c>
    </row>
    <row r="3559" spans="1:23" ht="15.75" thickBot="1" x14ac:dyDescent="0.3">
      <c r="A3559" s="577">
        <v>469</v>
      </c>
      <c r="B3559" s="73">
        <v>16</v>
      </c>
      <c r="C3559" s="5" t="s">
        <v>602</v>
      </c>
      <c r="D3559" s="5" t="s">
        <v>663</v>
      </c>
      <c r="E3559" s="70" t="s">
        <v>16</v>
      </c>
      <c r="F3559" s="71">
        <v>4.4000000000000004</v>
      </c>
      <c r="G3559" s="71">
        <v>0</v>
      </c>
      <c r="H3559" s="71">
        <v>0</v>
      </c>
      <c r="I3559" s="71">
        <v>-6.6666666666666664E-4</v>
      </c>
      <c r="J3559" s="71">
        <v>6.6666666666666664E-4</v>
      </c>
      <c r="K3559" s="71">
        <v>1.3333333333333333E-3</v>
      </c>
      <c r="L3559" s="71">
        <v>0</v>
      </c>
      <c r="M3559" s="72">
        <v>1.3333333333333333E-3</v>
      </c>
      <c r="N3559" s="23">
        <v>-0.45424242424242417</v>
      </c>
      <c r="O3559" s="16">
        <v>0.06</v>
      </c>
      <c r="P3559" s="15">
        <v>90</v>
      </c>
      <c r="Q3559" s="15">
        <f>IFERROR(Table37[[#This Row],[Total]]/Table37[[#This Row],[Mins]]*Table37[[#This Row],[Adj mins]],0)</f>
        <v>2</v>
      </c>
      <c r="R3559" s="15">
        <v>2</v>
      </c>
      <c r="S3559" s="16">
        <v>90</v>
      </c>
      <c r="T3559" s="17">
        <v>2E-3</v>
      </c>
      <c r="U3559" s="16">
        <v>6</v>
      </c>
      <c r="V3559" s="71">
        <v>3</v>
      </c>
      <c r="W3559" s="401" t="str">
        <f>IF(ISNA(MATCH($D3559,'My Squad'!$C$2:$C$16,0)),"","Yes")</f>
        <v/>
      </c>
    </row>
    <row r="3560" spans="1:23" ht="15.75" thickBot="1" x14ac:dyDescent="0.3">
      <c r="A3560" s="577">
        <v>466</v>
      </c>
      <c r="B3560" s="73">
        <v>16</v>
      </c>
      <c r="C3560" s="5" t="s">
        <v>602</v>
      </c>
      <c r="D3560" s="5" t="s">
        <v>664</v>
      </c>
      <c r="E3560" s="70" t="s">
        <v>16</v>
      </c>
      <c r="F3560" s="71">
        <v>4</v>
      </c>
      <c r="G3560" s="71">
        <v>0</v>
      </c>
      <c r="H3560" s="71">
        <v>0</v>
      </c>
      <c r="I3560" s="71">
        <v>0</v>
      </c>
      <c r="J3560" s="71">
        <v>0</v>
      </c>
      <c r="K3560" s="71">
        <v>0</v>
      </c>
      <c r="L3560" s="71">
        <v>0</v>
      </c>
      <c r="M3560" s="72">
        <v>0</v>
      </c>
      <c r="N3560" s="23">
        <v>-0.5</v>
      </c>
      <c r="O3560" s="16">
        <v>0</v>
      </c>
      <c r="P3560" s="15">
        <v>90</v>
      </c>
      <c r="Q3560" s="15">
        <f>IFERROR(Table37[[#This Row],[Total]]/Table37[[#This Row],[Mins]]*Table37[[#This Row],[Adj mins]],0)</f>
        <v>0</v>
      </c>
      <c r="R3560" s="15">
        <v>0</v>
      </c>
      <c r="S3560" s="16">
        <v>0</v>
      </c>
      <c r="T3560" s="17">
        <v>3.0000000000000001E-3</v>
      </c>
      <c r="U3560" s="16">
        <v>0</v>
      </c>
      <c r="V3560" s="71">
        <v>0</v>
      </c>
      <c r="W3560" s="401" t="str">
        <f>IF(ISNA(MATCH($D3560,'My Squad'!$C$2:$C$16,0)),"","Yes")</f>
        <v/>
      </c>
    </row>
    <row r="3561" spans="1:23" ht="15.75" thickBot="1" x14ac:dyDescent="0.3">
      <c r="A3561" s="577">
        <v>475</v>
      </c>
      <c r="B3561" s="73">
        <v>16</v>
      </c>
      <c r="C3561" s="5" t="s">
        <v>602</v>
      </c>
      <c r="D3561" s="5" t="s">
        <v>1539</v>
      </c>
      <c r="E3561" s="70" t="s">
        <v>14</v>
      </c>
      <c r="F3561" s="71">
        <v>3.9</v>
      </c>
      <c r="G3561" s="71">
        <v>0</v>
      </c>
      <c r="H3561" s="71">
        <v>1.2E-2</v>
      </c>
      <c r="I3561" s="71">
        <v>-2.8333333333333335E-2</v>
      </c>
      <c r="J3561" s="71">
        <v>0</v>
      </c>
      <c r="K3561" s="71">
        <v>7.4333333333333335E-2</v>
      </c>
      <c r="L3561" s="71">
        <v>2E-3</v>
      </c>
      <c r="M3561" s="72">
        <v>0.06</v>
      </c>
      <c r="N3561" s="23">
        <v>-0.49743589743589745</v>
      </c>
      <c r="O3561" s="16">
        <v>3.48</v>
      </c>
      <c r="P3561" s="15">
        <v>90</v>
      </c>
      <c r="Q3561" s="15">
        <f>IFERROR(Table37[[#This Row],[Total]]/Table37[[#This Row],[Mins]]*Table37[[#This Row],[Adj mins]],0)</f>
        <v>1.5517241379310345</v>
      </c>
      <c r="R3561" s="15">
        <v>2.2999999999999998</v>
      </c>
      <c r="S3561" s="16">
        <v>42</v>
      </c>
      <c r="T3561" s="17">
        <v>4.0999999999999995E-2</v>
      </c>
      <c r="U3561" s="16">
        <v>5</v>
      </c>
      <c r="V3561" s="71">
        <v>1</v>
      </c>
      <c r="W3561" s="401" t="str">
        <f>IF(ISNA(MATCH($D3561,'My Squad'!$C$2:$C$16,0)),"","Yes")</f>
        <v/>
      </c>
    </row>
    <row r="3562" spans="1:23" ht="15.75" thickBot="1" x14ac:dyDescent="0.3">
      <c r="A3562" s="577">
        <v>467</v>
      </c>
      <c r="B3562" s="73">
        <v>16</v>
      </c>
      <c r="C3562" s="5" t="s">
        <v>602</v>
      </c>
      <c r="D3562" s="5" t="s">
        <v>665</v>
      </c>
      <c r="E3562" s="70" t="s">
        <v>14</v>
      </c>
      <c r="F3562" s="71">
        <v>4.3</v>
      </c>
      <c r="G3562" s="71">
        <v>0</v>
      </c>
      <c r="H3562" s="71">
        <v>0</v>
      </c>
      <c r="I3562" s="71">
        <v>-3.3333333333333335E-3</v>
      </c>
      <c r="J3562" s="71">
        <v>0</v>
      </c>
      <c r="K3562" s="71">
        <v>8.6666666666666663E-3</v>
      </c>
      <c r="L3562" s="71">
        <v>0</v>
      </c>
      <c r="M3562" s="72">
        <v>5.3333333333333332E-3</v>
      </c>
      <c r="N3562" s="23">
        <v>-0.46387596899224809</v>
      </c>
      <c r="O3562" s="16">
        <v>0.39</v>
      </c>
      <c r="P3562" s="15">
        <v>90</v>
      </c>
      <c r="Q3562" s="15">
        <f>IFERROR(Table37[[#This Row],[Total]]/Table37[[#This Row],[Mins]]*Table37[[#This Row],[Adj mins]],0)</f>
        <v>1.2307692307692306</v>
      </c>
      <c r="R3562" s="15">
        <v>2.5</v>
      </c>
      <c r="S3562" s="16">
        <v>75</v>
      </c>
      <c r="T3562" s="17">
        <v>1E-3</v>
      </c>
      <c r="U3562" s="16">
        <v>6</v>
      </c>
      <c r="V3562" s="71">
        <v>2</v>
      </c>
      <c r="W3562" s="401" t="str">
        <f>IF(ISNA(MATCH($D3562,'My Squad'!$C$2:$C$16,0)),"","Yes")</f>
        <v/>
      </c>
    </row>
    <row r="3563" spans="1:23" ht="15.75" thickBot="1" x14ac:dyDescent="0.3">
      <c r="A3563" s="577">
        <v>474</v>
      </c>
      <c r="B3563" s="73">
        <v>16</v>
      </c>
      <c r="C3563" s="5" t="s">
        <v>602</v>
      </c>
      <c r="D3563" s="5" t="s">
        <v>1540</v>
      </c>
      <c r="E3563" s="70" t="s">
        <v>14</v>
      </c>
      <c r="F3563" s="71">
        <v>4.5</v>
      </c>
      <c r="G3563" s="71">
        <v>0.182</v>
      </c>
      <c r="H3563" s="71">
        <v>0.51800000000000002</v>
      </c>
      <c r="I3563" s="71">
        <v>-0.46666666666666667</v>
      </c>
      <c r="J3563" s="71">
        <v>0</v>
      </c>
      <c r="K3563" s="71">
        <v>1.5656666666666668</v>
      </c>
      <c r="L3563" s="71">
        <v>0.13433333333333333</v>
      </c>
      <c r="M3563" s="72">
        <v>1.9333333333333333</v>
      </c>
      <c r="N3563" s="23">
        <v>-1.4814814814814812E-2</v>
      </c>
      <c r="O3563" s="16">
        <v>83.969666666666669</v>
      </c>
      <c r="P3563" s="15">
        <v>90</v>
      </c>
      <c r="Q3563" s="15">
        <f>IFERROR(Table37[[#This Row],[Total]]/Table37[[#This Row],[Mins]]*Table37[[#This Row],[Adj mins]],0)</f>
        <v>2.0721768575160078</v>
      </c>
      <c r="R3563" s="15">
        <v>6.9</v>
      </c>
      <c r="S3563" s="16">
        <v>78</v>
      </c>
      <c r="T3563" s="17">
        <v>2E-3</v>
      </c>
      <c r="U3563" s="16">
        <v>19</v>
      </c>
      <c r="V3563" s="71">
        <v>2.4</v>
      </c>
      <c r="W3563" s="401" t="str">
        <f>IF(ISNA(MATCH($D3563,'My Squad'!$C$2:$C$16,0)),"","Yes")</f>
        <v/>
      </c>
    </row>
    <row r="3564" spans="1:23" ht="15.75" thickBot="1" x14ac:dyDescent="0.3">
      <c r="A3564" s="577">
        <v>476</v>
      </c>
      <c r="B3564" s="73">
        <v>16</v>
      </c>
      <c r="C3564" s="5" t="s">
        <v>602</v>
      </c>
      <c r="D3564" s="5" t="s">
        <v>666</v>
      </c>
      <c r="E3564" s="70" t="s">
        <v>14</v>
      </c>
      <c r="F3564" s="71">
        <v>4.4000000000000004</v>
      </c>
      <c r="G3564" s="71">
        <v>0.11600000000000001</v>
      </c>
      <c r="H3564" s="71">
        <v>0.27200000000000002</v>
      </c>
      <c r="I3564" s="71">
        <v>-0.46199999999999997</v>
      </c>
      <c r="J3564" s="71">
        <v>0</v>
      </c>
      <c r="K3564" s="71">
        <v>1.7250000000000001</v>
      </c>
      <c r="L3564" s="71">
        <v>8.3000000000000004E-2</v>
      </c>
      <c r="M3564" s="72">
        <v>1.734</v>
      </c>
      <c r="N3564" s="23">
        <v>-6.0454545454545455E-2</v>
      </c>
      <c r="O3564" s="16">
        <v>85.629000000000005</v>
      </c>
      <c r="P3564" s="15">
        <v>90</v>
      </c>
      <c r="Q3564" s="15">
        <f>IFERROR(Table37[[#This Row],[Total]]/Table37[[#This Row],[Mins]]*Table37[[#This Row],[Adj mins]],0)</f>
        <v>1.8225134008338295</v>
      </c>
      <c r="R3564" s="15">
        <v>6.9</v>
      </c>
      <c r="S3564" s="16">
        <v>89</v>
      </c>
      <c r="T3564" s="17">
        <v>3.0000000000000001E-3</v>
      </c>
      <c r="U3564" s="16">
        <v>12</v>
      </c>
      <c r="V3564" s="71">
        <v>1.7</v>
      </c>
      <c r="W3564" s="401" t="str">
        <f>IF(ISNA(MATCH($D3564,'My Squad'!$C$2:$C$16,0)),"","Yes")</f>
        <v/>
      </c>
    </row>
    <row r="3565" spans="1:23" ht="15.75" thickBot="1" x14ac:dyDescent="0.3">
      <c r="A3565" s="577">
        <v>455</v>
      </c>
      <c r="B3565" s="73">
        <v>16</v>
      </c>
      <c r="C3565" s="5" t="s">
        <v>602</v>
      </c>
      <c r="D3565" s="5" t="s">
        <v>667</v>
      </c>
      <c r="E3565" s="70" t="s">
        <v>14</v>
      </c>
      <c r="F3565" s="71">
        <v>4</v>
      </c>
      <c r="G3565" s="71">
        <v>0.104</v>
      </c>
      <c r="H3565" s="71">
        <v>0.114</v>
      </c>
      <c r="I3565" s="71">
        <v>-0.47499999999999998</v>
      </c>
      <c r="J3565" s="71">
        <v>0</v>
      </c>
      <c r="K3565" s="71">
        <v>1.63</v>
      </c>
      <c r="L3565" s="71">
        <v>0.12566666666666668</v>
      </c>
      <c r="M3565" s="72">
        <v>1.4986666666666666</v>
      </c>
      <c r="N3565" s="23">
        <v>-0.12533333333333335</v>
      </c>
      <c r="O3565" s="16">
        <v>87.257000000000005</v>
      </c>
      <c r="P3565" s="15">
        <v>90</v>
      </c>
      <c r="Q3565" s="15">
        <f>IFERROR(Table37[[#This Row],[Total]]/Table37[[#This Row],[Mins]]*Table37[[#This Row],[Adj mins]],0)</f>
        <v>1.5457785621783924</v>
      </c>
      <c r="R3565" s="15">
        <v>8.9</v>
      </c>
      <c r="S3565" s="16">
        <v>89</v>
      </c>
      <c r="T3565" s="17">
        <v>3.2000000000000001E-2</v>
      </c>
      <c r="U3565" s="16">
        <v>11</v>
      </c>
      <c r="V3565" s="71">
        <v>1.2</v>
      </c>
      <c r="W3565" s="401" t="str">
        <f>IF(ISNA(MATCH($D3565,'My Squad'!$C$2:$C$16,0)),"","Yes")</f>
        <v/>
      </c>
    </row>
    <row r="3566" spans="1:23" ht="15.75" thickBot="1" x14ac:dyDescent="0.3">
      <c r="A3566" s="577">
        <v>456</v>
      </c>
      <c r="B3566" s="73">
        <v>16</v>
      </c>
      <c r="C3566" s="5" t="s">
        <v>602</v>
      </c>
      <c r="D3566" s="5" t="s">
        <v>668</v>
      </c>
      <c r="E3566" s="70" t="s">
        <v>14</v>
      </c>
      <c r="F3566" s="71">
        <v>3.9</v>
      </c>
      <c r="G3566" s="71">
        <v>0</v>
      </c>
      <c r="H3566" s="71">
        <v>3.0000000000000001E-3</v>
      </c>
      <c r="I3566" s="71">
        <v>-8.3333333333333332E-3</v>
      </c>
      <c r="J3566" s="71">
        <v>0</v>
      </c>
      <c r="K3566" s="71">
        <v>1.1666666666666665E-2</v>
      </c>
      <c r="L3566" s="71">
        <v>0</v>
      </c>
      <c r="M3566" s="72">
        <v>6.3333333333333332E-3</v>
      </c>
      <c r="N3566" s="23">
        <v>-0.51119658119658118</v>
      </c>
      <c r="O3566" s="16">
        <v>0.56999999999999995</v>
      </c>
      <c r="P3566" s="15">
        <v>90</v>
      </c>
      <c r="Q3566" s="15">
        <f>IFERROR(Table37[[#This Row],[Total]]/Table37[[#This Row],[Mins]]*Table37[[#This Row],[Adj mins]],0)</f>
        <v>1</v>
      </c>
      <c r="R3566" s="15">
        <v>0</v>
      </c>
      <c r="S3566" s="16" t="s">
        <v>374</v>
      </c>
      <c r="T3566" s="17">
        <v>5.0000000000000001E-3</v>
      </c>
      <c r="U3566" s="16">
        <v>0</v>
      </c>
      <c r="V3566" s="71">
        <v>0</v>
      </c>
      <c r="W3566" s="401" t="str">
        <f>IF(ISNA(MATCH($D3566,'My Squad'!$C$2:$C$16,0)),"","Yes")</f>
        <v/>
      </c>
    </row>
    <row r="3567" spans="1:23" ht="15.75" thickBot="1" x14ac:dyDescent="0.3">
      <c r="A3567" s="577">
        <v>457</v>
      </c>
      <c r="B3567" s="73">
        <v>16</v>
      </c>
      <c r="C3567" s="5" t="s">
        <v>602</v>
      </c>
      <c r="D3567" s="5" t="s">
        <v>669</v>
      </c>
      <c r="E3567" s="70" t="s">
        <v>14</v>
      </c>
      <c r="F3567" s="71">
        <v>4</v>
      </c>
      <c r="G3567" s="71">
        <v>0</v>
      </c>
      <c r="H3567" s="71">
        <v>8.9999999999999993E-3</v>
      </c>
      <c r="I3567" s="71">
        <v>-2.1333333333333329E-2</v>
      </c>
      <c r="J3567" s="71">
        <v>0</v>
      </c>
      <c r="K3567" s="71">
        <v>6.2666666666666662E-2</v>
      </c>
      <c r="L3567" s="71">
        <v>0</v>
      </c>
      <c r="M3567" s="72">
        <v>5.0333333333333334E-2</v>
      </c>
      <c r="N3567" s="23">
        <v>-0.48741666666666666</v>
      </c>
      <c r="O3567" s="16">
        <v>3.39</v>
      </c>
      <c r="P3567" s="15">
        <v>90</v>
      </c>
      <c r="Q3567" s="15">
        <f>IFERROR(Table37[[#This Row],[Total]]/Table37[[#This Row],[Mins]]*Table37[[#This Row],[Adj mins]],0)</f>
        <v>1.3362831858407078</v>
      </c>
      <c r="R3567" s="15">
        <v>0.2</v>
      </c>
      <c r="S3567" s="16">
        <v>14</v>
      </c>
      <c r="T3567" s="17">
        <v>2E-3</v>
      </c>
      <c r="U3567" s="16">
        <v>1</v>
      </c>
      <c r="V3567" s="71">
        <v>1</v>
      </c>
      <c r="W3567" s="401" t="str">
        <f>IF(ISNA(MATCH($D3567,'My Squad'!$C$2:$C$16,0)),"","Yes")</f>
        <v/>
      </c>
    </row>
    <row r="3568" spans="1:23" ht="15.75" thickBot="1" x14ac:dyDescent="0.3">
      <c r="A3568" s="577">
        <v>460</v>
      </c>
      <c r="B3568" s="73">
        <v>16</v>
      </c>
      <c r="C3568" s="5" t="s">
        <v>602</v>
      </c>
      <c r="D3568" s="5" t="s">
        <v>670</v>
      </c>
      <c r="E3568" s="70" t="s">
        <v>14</v>
      </c>
      <c r="F3568" s="71">
        <v>3.9</v>
      </c>
      <c r="G3568" s="71">
        <v>0</v>
      </c>
      <c r="H3568" s="71">
        <v>2E-3</v>
      </c>
      <c r="I3568" s="71">
        <v>6.6666666666666654E-4</v>
      </c>
      <c r="J3568" s="71">
        <v>0</v>
      </c>
      <c r="K3568" s="71">
        <v>6.6666666666666671E-3</v>
      </c>
      <c r="L3568" s="71">
        <v>0</v>
      </c>
      <c r="M3568" s="72">
        <v>9.3333333333333341E-3</v>
      </c>
      <c r="N3568" s="23">
        <v>-0.51042735042735043</v>
      </c>
      <c r="O3568" s="16">
        <v>0.3</v>
      </c>
      <c r="P3568" s="15">
        <v>90</v>
      </c>
      <c r="Q3568" s="15">
        <f>IFERROR(Table37[[#This Row],[Total]]/Table37[[#This Row],[Mins]]*Table37[[#This Row],[Adj mins]],0)</f>
        <v>2.8000000000000003</v>
      </c>
      <c r="R3568" s="15">
        <v>0</v>
      </c>
      <c r="S3568" s="16" t="s">
        <v>374</v>
      </c>
      <c r="T3568" s="17">
        <v>3.0000000000000001E-3</v>
      </c>
      <c r="U3568" s="16">
        <v>0</v>
      </c>
      <c r="V3568" s="71">
        <v>0</v>
      </c>
      <c r="W3568" s="401" t="str">
        <f>IF(ISNA(MATCH($D3568,'My Squad'!$C$2:$C$16,0)),"","Yes")</f>
        <v/>
      </c>
    </row>
    <row r="3569" spans="1:23" ht="15.75" thickBot="1" x14ac:dyDescent="0.3">
      <c r="A3569" s="577">
        <v>461</v>
      </c>
      <c r="B3569" s="73">
        <v>16</v>
      </c>
      <c r="C3569" s="5" t="s">
        <v>602</v>
      </c>
      <c r="D3569" s="5" t="s">
        <v>671</v>
      </c>
      <c r="E3569" s="70" t="s">
        <v>14</v>
      </c>
      <c r="F3569" s="71">
        <v>4.0999999999999996</v>
      </c>
      <c r="G3569" s="71">
        <v>0.39800000000000002</v>
      </c>
      <c r="H3569" s="71">
        <v>0.14299999999999999</v>
      </c>
      <c r="I3569" s="71">
        <v>-0.44199999999999995</v>
      </c>
      <c r="J3569" s="71">
        <v>0</v>
      </c>
      <c r="K3569" s="71">
        <v>1.3959999999999999</v>
      </c>
      <c r="L3569" s="71">
        <v>0.11566666666666667</v>
      </c>
      <c r="M3569" s="72">
        <v>1.6106666666666667</v>
      </c>
      <c r="N3569" s="23">
        <v>-9.4959349593495931E-2</v>
      </c>
      <c r="O3569" s="16">
        <v>80.033333333333331</v>
      </c>
      <c r="P3569" s="15">
        <v>90</v>
      </c>
      <c r="Q3569" s="15">
        <f>IFERROR(Table37[[#This Row],[Total]]/Table37[[#This Row],[Mins]]*Table37[[#This Row],[Adj mins]],0)</f>
        <v>1.8112453144523115</v>
      </c>
      <c r="R3569" s="15">
        <v>7.6</v>
      </c>
      <c r="S3569" s="16">
        <v>76</v>
      </c>
      <c r="T3569" s="17">
        <v>0.10300000000000001</v>
      </c>
      <c r="U3569" s="16">
        <v>16</v>
      </c>
      <c r="V3569" s="71">
        <v>1.8</v>
      </c>
      <c r="W3569" s="401" t="str">
        <f>IF(ISNA(MATCH($D3569,'My Squad'!$C$2:$C$16,0)),"","Yes")</f>
        <v/>
      </c>
    </row>
    <row r="3570" spans="1:23" ht="15.75" thickBot="1" x14ac:dyDescent="0.3">
      <c r="A3570" s="577">
        <v>464</v>
      </c>
      <c r="B3570" s="73">
        <v>16</v>
      </c>
      <c r="C3570" s="5" t="s">
        <v>602</v>
      </c>
      <c r="D3570" s="5" t="s">
        <v>672</v>
      </c>
      <c r="E3570" s="70" t="s">
        <v>14</v>
      </c>
      <c r="F3570" s="71">
        <v>4</v>
      </c>
      <c r="G3570" s="71">
        <v>1.2E-2</v>
      </c>
      <c r="H3570" s="71">
        <v>0</v>
      </c>
      <c r="I3570" s="71">
        <v>-4.0000000000000001E-3</v>
      </c>
      <c r="J3570" s="71">
        <v>0</v>
      </c>
      <c r="K3570" s="71">
        <v>7.3333333333333341E-3</v>
      </c>
      <c r="L3570" s="71">
        <v>1E-3</v>
      </c>
      <c r="M3570" s="72">
        <v>1.6333333333333332E-2</v>
      </c>
      <c r="N3570" s="23">
        <v>-0.49591666666666667</v>
      </c>
      <c r="O3570" s="16">
        <v>0.42</v>
      </c>
      <c r="P3570" s="15">
        <v>90</v>
      </c>
      <c r="Q3570" s="15">
        <f>IFERROR(Table37[[#This Row],[Total]]/Table37[[#This Row],[Mins]]*Table37[[#This Row],[Adj mins]],0)</f>
        <v>3.5</v>
      </c>
      <c r="R3570" s="15">
        <v>0</v>
      </c>
      <c r="S3570" s="16" t="s">
        <v>374</v>
      </c>
      <c r="T3570" s="17">
        <v>1E-3</v>
      </c>
      <c r="U3570" s="16">
        <v>0</v>
      </c>
      <c r="V3570" s="71">
        <v>0</v>
      </c>
      <c r="W3570" s="401" t="str">
        <f>IF(ISNA(MATCH($D3570,'My Squad'!$C$2:$C$16,0)),"","Yes")</f>
        <v/>
      </c>
    </row>
    <row r="3571" spans="1:23" ht="15.75" thickBot="1" x14ac:dyDescent="0.3">
      <c r="A3571" s="577">
        <v>472</v>
      </c>
      <c r="B3571" s="73">
        <v>16</v>
      </c>
      <c r="C3571" s="5" t="s">
        <v>602</v>
      </c>
      <c r="D3571" s="5" t="s">
        <v>673</v>
      </c>
      <c r="E3571" s="70" t="s">
        <v>14</v>
      </c>
      <c r="F3571" s="71">
        <v>4</v>
      </c>
      <c r="G3571" s="71">
        <v>1.2E-2</v>
      </c>
      <c r="H3571" s="71">
        <v>2.1999999999999999E-2</v>
      </c>
      <c r="I3571" s="71">
        <v>-4.8000000000000001E-2</v>
      </c>
      <c r="J3571" s="71">
        <v>0</v>
      </c>
      <c r="K3571" s="71">
        <v>0.21999999999999997</v>
      </c>
      <c r="L3571" s="71">
        <v>1.1666666666666667E-2</v>
      </c>
      <c r="M3571" s="72">
        <v>0.21766666666666667</v>
      </c>
      <c r="N3571" s="23">
        <v>-0.44558333333333333</v>
      </c>
      <c r="O3571" s="16">
        <v>11.949666666666667</v>
      </c>
      <c r="P3571" s="15">
        <v>90</v>
      </c>
      <c r="Q3571" s="15">
        <f>IFERROR(Table37[[#This Row],[Total]]/Table37[[#This Row],[Mins]]*Table37[[#This Row],[Adj mins]],0)</f>
        <v>1.6393762726993777</v>
      </c>
      <c r="R3571" s="15">
        <v>4.9000000000000004</v>
      </c>
      <c r="S3571" s="16">
        <v>88</v>
      </c>
      <c r="T3571" s="17">
        <v>6.0000000000000001E-3</v>
      </c>
      <c r="U3571" s="16">
        <v>4</v>
      </c>
      <c r="V3571" s="71">
        <v>0.8</v>
      </c>
      <c r="W3571" s="401" t="str">
        <f>IF(ISNA(MATCH($D3571,'My Squad'!$C$2:$C$16,0)),"","Yes")</f>
        <v/>
      </c>
    </row>
    <row r="3572" spans="1:23" ht="15.75" thickBot="1" x14ac:dyDescent="0.3">
      <c r="A3572" s="577">
        <v>477</v>
      </c>
      <c r="B3572" s="73">
        <v>16</v>
      </c>
      <c r="C3572" s="5" t="s">
        <v>602</v>
      </c>
      <c r="D3572" s="5" t="s">
        <v>674</v>
      </c>
      <c r="E3572" s="70" t="s">
        <v>14</v>
      </c>
      <c r="F3572" s="71">
        <v>4</v>
      </c>
      <c r="G3572" s="71">
        <v>0</v>
      </c>
      <c r="H3572" s="71">
        <v>0</v>
      </c>
      <c r="I3572" s="71">
        <v>-4.0000000000000001E-3</v>
      </c>
      <c r="J3572" s="71">
        <v>0</v>
      </c>
      <c r="K3572" s="71">
        <v>7.0000000000000001E-3</v>
      </c>
      <c r="L3572" s="71">
        <v>0</v>
      </c>
      <c r="M3572" s="72">
        <v>3.0000000000000001E-3</v>
      </c>
      <c r="N3572" s="23">
        <v>-0.49925000000000003</v>
      </c>
      <c r="O3572" s="16">
        <v>0.36</v>
      </c>
      <c r="P3572" s="15">
        <v>90</v>
      </c>
      <c r="Q3572" s="15">
        <f>IFERROR(Table37[[#This Row],[Total]]/Table37[[#This Row],[Mins]]*Table37[[#This Row],[Adj mins]],0)</f>
        <v>0.75</v>
      </c>
      <c r="R3572" s="15">
        <v>0</v>
      </c>
      <c r="S3572" s="16">
        <v>0</v>
      </c>
      <c r="T3572" s="17">
        <v>1.4999999999999999E-2</v>
      </c>
      <c r="U3572" s="16">
        <v>0</v>
      </c>
      <c r="V3572" s="71">
        <v>0</v>
      </c>
      <c r="W3572" s="401" t="str">
        <f>IF(ISNA(MATCH($D3572,'My Squad'!$C$2:$C$16,0)),"","Yes")</f>
        <v/>
      </c>
    </row>
    <row r="3573" spans="1:23" ht="15.75" thickBot="1" x14ac:dyDescent="0.3">
      <c r="A3573" s="577">
        <v>188</v>
      </c>
      <c r="B3573" s="73">
        <v>16</v>
      </c>
      <c r="C3573" s="5" t="s">
        <v>602</v>
      </c>
      <c r="D3573" s="5" t="s">
        <v>322</v>
      </c>
      <c r="E3573" s="70" t="s">
        <v>13</v>
      </c>
      <c r="F3573" s="71">
        <v>4.5</v>
      </c>
      <c r="G3573" s="71">
        <v>0.10833333333333334</v>
      </c>
      <c r="H3573" s="71">
        <v>5.8999999999999997E-2</v>
      </c>
      <c r="I3573" s="71">
        <v>1.3666666666666667E-2</v>
      </c>
      <c r="J3573" s="71">
        <v>0</v>
      </c>
      <c r="K3573" s="71">
        <v>0.33099999999999996</v>
      </c>
      <c r="L3573" s="71">
        <v>3.1E-2</v>
      </c>
      <c r="M3573" s="72">
        <v>0.54300000000000004</v>
      </c>
      <c r="N3573" s="23">
        <v>-0.32377777777777772</v>
      </c>
      <c r="O3573" s="16">
        <v>16.626666666666665</v>
      </c>
      <c r="P3573" s="15">
        <v>90</v>
      </c>
      <c r="Q3573" s="15">
        <f>IFERROR(Table37[[#This Row],[Total]]/Table37[[#This Row],[Mins]]*Table37[[#This Row],[Adj mins]],0)</f>
        <v>2.9392542101042505</v>
      </c>
      <c r="R3573" s="15">
        <v>1.6</v>
      </c>
      <c r="S3573" s="16">
        <v>47</v>
      </c>
      <c r="T3573" s="17">
        <v>4.0000000000000001E-3</v>
      </c>
      <c r="U3573" s="16">
        <v>4</v>
      </c>
      <c r="V3573" s="71">
        <v>1.3</v>
      </c>
      <c r="W3573" s="401" t="str">
        <f>IF(ISNA(MATCH($D3573,'My Squad'!$C$2:$C$16,0)),"","Yes")</f>
        <v/>
      </c>
    </row>
    <row r="3574" spans="1:23" ht="15.75" thickBot="1" x14ac:dyDescent="0.3">
      <c r="A3574" s="577">
        <v>452</v>
      </c>
      <c r="B3574" s="73">
        <v>16</v>
      </c>
      <c r="C3574" s="5" t="s">
        <v>602</v>
      </c>
      <c r="D3574" s="5" t="s">
        <v>675</v>
      </c>
      <c r="E3574" s="70" t="s">
        <v>13</v>
      </c>
      <c r="F3574" s="71">
        <v>4.9000000000000004</v>
      </c>
      <c r="G3574" s="71">
        <v>0.57333333333333336</v>
      </c>
      <c r="H3574" s="71">
        <v>0.16700000000000001</v>
      </c>
      <c r="I3574" s="71">
        <v>8.3666666666666667E-2</v>
      </c>
      <c r="J3574" s="71">
        <v>0</v>
      </c>
      <c r="K3574" s="71">
        <v>1.5576666666666668</v>
      </c>
      <c r="L3574" s="71">
        <v>0.13933333333333334</v>
      </c>
      <c r="M3574" s="72">
        <v>2.5209999999999999</v>
      </c>
      <c r="N3574" s="23">
        <v>0.10632653061224487</v>
      </c>
      <c r="O3574" s="16">
        <v>73.564666666666668</v>
      </c>
      <c r="P3574" s="15">
        <v>90</v>
      </c>
      <c r="Q3574" s="15">
        <f>IFERROR(Table37[[#This Row],[Total]]/Table37[[#This Row],[Mins]]*Table37[[#This Row],[Adj mins]],0)</f>
        <v>3.0842252168160433</v>
      </c>
      <c r="R3574" s="15">
        <v>5.4</v>
      </c>
      <c r="S3574" s="16">
        <v>60</v>
      </c>
      <c r="T3574" s="17">
        <v>1E-3</v>
      </c>
      <c r="U3574" s="16">
        <v>20</v>
      </c>
      <c r="V3574" s="71">
        <v>2.5</v>
      </c>
      <c r="W3574" s="401" t="str">
        <f>IF(ISNA(MATCH($D3574,'My Squad'!$C$2:$C$16,0)),"","Yes")</f>
        <v/>
      </c>
    </row>
    <row r="3575" spans="1:23" ht="15.75" thickBot="1" x14ac:dyDescent="0.3">
      <c r="A3575" s="577">
        <v>459</v>
      </c>
      <c r="B3575" s="73">
        <v>16</v>
      </c>
      <c r="C3575" s="5" t="s">
        <v>602</v>
      </c>
      <c r="D3575" s="5" t="s">
        <v>676</v>
      </c>
      <c r="E3575" s="70" t="s">
        <v>13</v>
      </c>
      <c r="F3575" s="71">
        <v>4.9000000000000004</v>
      </c>
      <c r="G3575" s="71">
        <v>0.32833333333333331</v>
      </c>
      <c r="H3575" s="71">
        <v>0.191</v>
      </c>
      <c r="I3575" s="71">
        <v>5.1333333333333335E-2</v>
      </c>
      <c r="J3575" s="71">
        <v>0</v>
      </c>
      <c r="K3575" s="71">
        <v>0.97766666666666657</v>
      </c>
      <c r="L3575" s="71">
        <v>7.2999999999999995E-2</v>
      </c>
      <c r="M3575" s="72">
        <v>1.6213333333333333</v>
      </c>
      <c r="N3575" s="23">
        <v>-7.7278911564625852E-2</v>
      </c>
      <c r="O3575" s="16">
        <v>47.389000000000003</v>
      </c>
      <c r="P3575" s="15">
        <v>90</v>
      </c>
      <c r="Q3575" s="15">
        <f>IFERROR(Table37[[#This Row],[Total]]/Table37[[#This Row],[Mins]]*Table37[[#This Row],[Adj mins]],0)</f>
        <v>3.0791955939141991</v>
      </c>
      <c r="R3575" s="15">
        <v>0.7</v>
      </c>
      <c r="S3575" s="16">
        <v>33</v>
      </c>
      <c r="T3575" s="17">
        <v>0</v>
      </c>
      <c r="U3575" s="16">
        <v>1</v>
      </c>
      <c r="V3575" s="71">
        <v>0.5</v>
      </c>
      <c r="W3575" s="401" t="str">
        <f>IF(ISNA(MATCH($D3575,'My Squad'!$C$2:$C$16,0)),"","Yes")</f>
        <v/>
      </c>
    </row>
    <row r="3576" spans="1:23" ht="15.75" thickBot="1" x14ac:dyDescent="0.3">
      <c r="A3576" s="577">
        <v>462</v>
      </c>
      <c r="B3576" s="73">
        <v>16</v>
      </c>
      <c r="C3576" s="5" t="s">
        <v>602</v>
      </c>
      <c r="D3576" s="5" t="s">
        <v>677</v>
      </c>
      <c r="E3576" s="70" t="s">
        <v>13</v>
      </c>
      <c r="F3576" s="71">
        <v>5</v>
      </c>
      <c r="G3576" s="71">
        <v>0.03</v>
      </c>
      <c r="H3576" s="71">
        <v>6.0000000000000001E-3</v>
      </c>
      <c r="I3576" s="71">
        <v>1.6666666666666668E-3</v>
      </c>
      <c r="J3576" s="71">
        <v>0</v>
      </c>
      <c r="K3576" s="71">
        <v>5.5333333333333332E-2</v>
      </c>
      <c r="L3576" s="71">
        <v>0</v>
      </c>
      <c r="M3576" s="72">
        <v>9.2999999999999999E-2</v>
      </c>
      <c r="N3576" s="23">
        <v>-0.38140000000000002</v>
      </c>
      <c r="O3576" s="16">
        <v>2.67</v>
      </c>
      <c r="P3576" s="15">
        <v>90</v>
      </c>
      <c r="Q3576" s="15">
        <f>IFERROR(Table37[[#This Row],[Total]]/Table37[[#This Row],[Mins]]*Table37[[#This Row],[Adj mins]],0)</f>
        <v>3.1348314606741572</v>
      </c>
      <c r="R3576" s="15">
        <v>0.2</v>
      </c>
      <c r="S3576" s="16">
        <v>9</v>
      </c>
      <c r="T3576" s="17">
        <v>0</v>
      </c>
      <c r="U3576" s="16">
        <v>2</v>
      </c>
      <c r="V3576" s="71">
        <v>1</v>
      </c>
      <c r="W3576" s="401" t="str">
        <f>IF(ISNA(MATCH($D3576,'My Squad'!$C$2:$C$16,0)),"","Yes")</f>
        <v/>
      </c>
    </row>
    <row r="3577" spans="1:23" ht="15.75" thickBot="1" x14ac:dyDescent="0.3">
      <c r="A3577" s="577">
        <v>471</v>
      </c>
      <c r="B3577" s="73">
        <v>16</v>
      </c>
      <c r="C3577" s="5" t="s">
        <v>602</v>
      </c>
      <c r="D3577" s="5" t="s">
        <v>1541</v>
      </c>
      <c r="E3577" s="70" t="s">
        <v>13</v>
      </c>
      <c r="F3577" s="71">
        <v>5</v>
      </c>
      <c r="G3577" s="71">
        <v>0.18</v>
      </c>
      <c r="H3577" s="71">
        <v>0.188</v>
      </c>
      <c r="I3577" s="71">
        <v>3.5999999999999997E-2</v>
      </c>
      <c r="J3577" s="71">
        <v>0</v>
      </c>
      <c r="K3577" s="71">
        <v>0.7433333333333334</v>
      </c>
      <c r="L3577" s="71">
        <v>5.8333333333333334E-2</v>
      </c>
      <c r="M3577" s="72">
        <v>1.2056666666666667</v>
      </c>
      <c r="N3577" s="23">
        <v>-0.15886666666666666</v>
      </c>
      <c r="O3577" s="16">
        <v>37.868000000000002</v>
      </c>
      <c r="P3577" s="15">
        <v>90</v>
      </c>
      <c r="Q3577" s="15">
        <f>IFERROR(Table37[[#This Row],[Total]]/Table37[[#This Row],[Mins]]*Table37[[#This Row],[Adj mins]],0)</f>
        <v>2.8654800887292695</v>
      </c>
      <c r="R3577" s="15">
        <v>2.7</v>
      </c>
      <c r="S3577" s="16">
        <v>60</v>
      </c>
      <c r="T3577" s="17">
        <v>0</v>
      </c>
      <c r="U3577" s="16">
        <v>6</v>
      </c>
      <c r="V3577" s="71">
        <v>1.5</v>
      </c>
      <c r="W3577" s="401" t="str">
        <f>IF(ISNA(MATCH($D3577,'My Squad'!$C$2:$C$16,0)),"","Yes")</f>
        <v/>
      </c>
    </row>
    <row r="3578" spans="1:23" ht="15.75" thickBot="1" x14ac:dyDescent="0.3">
      <c r="A3578" s="577">
        <v>463</v>
      </c>
      <c r="B3578" s="73">
        <v>16</v>
      </c>
      <c r="C3578" s="5" t="s">
        <v>602</v>
      </c>
      <c r="D3578" s="5" t="s">
        <v>218</v>
      </c>
      <c r="E3578" s="70" t="s">
        <v>13</v>
      </c>
      <c r="F3578" s="71">
        <v>5</v>
      </c>
      <c r="G3578" s="71">
        <v>0.28666666666666668</v>
      </c>
      <c r="H3578" s="71">
        <v>0.252</v>
      </c>
      <c r="I3578" s="71">
        <v>7.2333333333333333E-2</v>
      </c>
      <c r="J3578" s="71">
        <v>0</v>
      </c>
      <c r="K3578" s="71">
        <v>1.1139999999999999</v>
      </c>
      <c r="L3578" s="71">
        <v>7.9666666666666663E-2</v>
      </c>
      <c r="M3578" s="72">
        <v>1.8046666666666666</v>
      </c>
      <c r="N3578" s="23">
        <v>-3.9066666666666673E-2</v>
      </c>
      <c r="O3578" s="16">
        <v>57.651666666666664</v>
      </c>
      <c r="P3578" s="15">
        <v>90</v>
      </c>
      <c r="Q3578" s="15">
        <f>IFERROR(Table37[[#This Row],[Total]]/Table37[[#This Row],[Mins]]*Table37[[#This Row],[Adj mins]],0)</f>
        <v>2.8172646064005091</v>
      </c>
      <c r="R3578" s="15">
        <v>1.9</v>
      </c>
      <c r="S3578" s="16">
        <v>35</v>
      </c>
      <c r="T3578" s="17">
        <v>0</v>
      </c>
      <c r="U3578" s="16">
        <v>9</v>
      </c>
      <c r="V3578" s="71">
        <v>1.8</v>
      </c>
      <c r="W3578" s="401" t="str">
        <f>IF(ISNA(MATCH($D3578,'My Squad'!$C$2:$C$16,0)),"","Yes")</f>
        <v/>
      </c>
    </row>
    <row r="3579" spans="1:23" ht="15.75" thickBot="1" x14ac:dyDescent="0.3">
      <c r="A3579" s="577">
        <v>518</v>
      </c>
      <c r="B3579" s="73">
        <v>16</v>
      </c>
      <c r="C3579" s="5" t="s">
        <v>602</v>
      </c>
      <c r="D3579" s="5" t="s">
        <v>678</v>
      </c>
      <c r="E3579" s="70" t="s">
        <v>13</v>
      </c>
      <c r="F3579" s="71">
        <v>4.8</v>
      </c>
      <c r="G3579" s="71">
        <v>0.19333333333333333</v>
      </c>
      <c r="H3579" s="71">
        <v>0.249</v>
      </c>
      <c r="I3579" s="71">
        <v>9.2666666666666661E-2</v>
      </c>
      <c r="J3579" s="71">
        <v>0</v>
      </c>
      <c r="K3579" s="71">
        <v>1.5346666666666666</v>
      </c>
      <c r="L3579" s="71">
        <v>5.3666666666666668E-2</v>
      </c>
      <c r="M3579" s="72">
        <v>2.1233333333333335</v>
      </c>
      <c r="N3579" s="23">
        <v>2.5694444444444485E-2</v>
      </c>
      <c r="O3579" s="16">
        <v>84.332999999999998</v>
      </c>
      <c r="P3579" s="15">
        <v>90</v>
      </c>
      <c r="Q3579" s="15">
        <f>IFERROR(Table37[[#This Row],[Total]]/Table37[[#This Row],[Mins]]*Table37[[#This Row],[Adj mins]],0)</f>
        <v>2.2660168617267265</v>
      </c>
      <c r="R3579" s="15">
        <v>9</v>
      </c>
      <c r="S3579" s="16">
        <v>90</v>
      </c>
      <c r="T3579" s="17">
        <v>1E-3</v>
      </c>
      <c r="U3579" s="16">
        <v>14</v>
      </c>
      <c r="V3579" s="71">
        <v>1.6</v>
      </c>
      <c r="W3579" s="401" t="str">
        <f>IF(ISNA(MATCH($D3579,'My Squad'!$C$2:$C$16,0)),"","Yes")</f>
        <v/>
      </c>
    </row>
    <row r="3580" spans="1:23" ht="15.75" thickBot="1" x14ac:dyDescent="0.3">
      <c r="A3580" s="577">
        <v>451</v>
      </c>
      <c r="B3580" s="73">
        <v>16</v>
      </c>
      <c r="C3580" s="5" t="s">
        <v>602</v>
      </c>
      <c r="D3580" s="5" t="s">
        <v>679</v>
      </c>
      <c r="E3580" s="70" t="s">
        <v>13</v>
      </c>
      <c r="F3580" s="71">
        <v>4.5</v>
      </c>
      <c r="G3580" s="71">
        <v>0</v>
      </c>
      <c r="H3580" s="71">
        <v>3.0000000000000001E-3</v>
      </c>
      <c r="I3580" s="71">
        <v>1E-3</v>
      </c>
      <c r="J3580" s="71">
        <v>0</v>
      </c>
      <c r="K3580" s="71">
        <v>2.5333333333333333E-2</v>
      </c>
      <c r="L3580" s="71">
        <v>0</v>
      </c>
      <c r="M3580" s="72">
        <v>2.9333333333333333E-2</v>
      </c>
      <c r="N3580" s="23">
        <v>-0.43792592592592589</v>
      </c>
      <c r="O3580" s="16">
        <v>1.26</v>
      </c>
      <c r="P3580" s="15">
        <v>90</v>
      </c>
      <c r="Q3580" s="15">
        <f>IFERROR(Table37[[#This Row],[Total]]/Table37[[#This Row],[Mins]]*Table37[[#This Row],[Adj mins]],0)</f>
        <v>2.0952380952380953</v>
      </c>
      <c r="R3580" s="15">
        <v>0.1</v>
      </c>
      <c r="S3580" s="16">
        <v>10</v>
      </c>
      <c r="T3580" s="17">
        <v>1E-3</v>
      </c>
      <c r="U3580" s="16">
        <v>1</v>
      </c>
      <c r="V3580" s="71">
        <v>1</v>
      </c>
      <c r="W3580" s="401" t="str">
        <f>IF(ISNA(MATCH($D3580,'My Squad'!$C$2:$C$16,0)),"","Yes")</f>
        <v/>
      </c>
    </row>
    <row r="3581" spans="1:23" ht="15.75" thickBot="1" x14ac:dyDescent="0.3">
      <c r="A3581" s="577">
        <v>584</v>
      </c>
      <c r="B3581" s="73">
        <v>16</v>
      </c>
      <c r="C3581" s="5" t="s">
        <v>602</v>
      </c>
      <c r="D3581" s="5" t="s">
        <v>1542</v>
      </c>
      <c r="E3581" s="70" t="s">
        <v>13</v>
      </c>
      <c r="F3581" s="71">
        <v>5.0999999999999996</v>
      </c>
      <c r="G3581" s="71">
        <v>0.16666666666666666</v>
      </c>
      <c r="H3581" s="71">
        <v>3.6999999999999998E-2</v>
      </c>
      <c r="I3581" s="71">
        <v>2.0666666666666667E-2</v>
      </c>
      <c r="J3581" s="71">
        <v>0</v>
      </c>
      <c r="K3581" s="71">
        <v>0.30299999999999999</v>
      </c>
      <c r="L3581" s="71">
        <v>1.7999999999999999E-2</v>
      </c>
      <c r="M3581" s="72">
        <v>0.54533333333333334</v>
      </c>
      <c r="N3581" s="23">
        <v>-0.2852287581699347</v>
      </c>
      <c r="O3581" s="16">
        <v>16.254000000000001</v>
      </c>
      <c r="P3581" s="15">
        <v>90</v>
      </c>
      <c r="Q3581" s="15">
        <f>IFERROR(Table37[[#This Row],[Total]]/Table37[[#This Row],[Mins]]*Table37[[#This Row],[Adj mins]],0)</f>
        <v>3.0195644149132517</v>
      </c>
      <c r="R3581" s="15">
        <v>4.3</v>
      </c>
      <c r="S3581" s="16">
        <v>65</v>
      </c>
      <c r="T3581" s="17">
        <v>2E-3</v>
      </c>
      <c r="U3581" s="16">
        <v>9</v>
      </c>
      <c r="V3581" s="71">
        <v>1.5</v>
      </c>
      <c r="W3581" s="401" t="str">
        <f>IF(ISNA(MATCH($D3581,'My Squad'!$C$2:$C$16,0)),"","Yes")</f>
        <v/>
      </c>
    </row>
    <row r="3582" spans="1:23" ht="15.75" thickBot="1" x14ac:dyDescent="0.3">
      <c r="A3582" s="577">
        <v>515</v>
      </c>
      <c r="B3582" s="73">
        <v>16</v>
      </c>
      <c r="C3582" s="5" t="s">
        <v>602</v>
      </c>
      <c r="D3582" s="5" t="s">
        <v>366</v>
      </c>
      <c r="E3582" s="70" t="s">
        <v>13</v>
      </c>
      <c r="F3582" s="71">
        <v>4.8</v>
      </c>
      <c r="G3582" s="71">
        <v>0.57999999999999996</v>
      </c>
      <c r="H3582" s="71">
        <v>0.109</v>
      </c>
      <c r="I3582" s="71">
        <v>4.2999999999999997E-2</v>
      </c>
      <c r="J3582" s="71">
        <v>0</v>
      </c>
      <c r="K3582" s="71">
        <v>0.76833333333333331</v>
      </c>
      <c r="L3582" s="71">
        <v>8.4000000000000005E-2</v>
      </c>
      <c r="M3582" s="72">
        <v>1.5843333333333334</v>
      </c>
      <c r="N3582" s="23">
        <v>-8.6597222222222214E-2</v>
      </c>
      <c r="O3582" s="16">
        <v>36.931333333333335</v>
      </c>
      <c r="P3582" s="15">
        <v>90</v>
      </c>
      <c r="Q3582" s="15">
        <f>IFERROR(Table37[[#This Row],[Total]]/Table37[[#This Row],[Mins]]*Table37[[#This Row],[Adj mins]],0)</f>
        <v>3.8609491488708776</v>
      </c>
      <c r="R3582" s="15">
        <v>0.8</v>
      </c>
      <c r="S3582" s="16">
        <v>36</v>
      </c>
      <c r="T3582" s="17">
        <v>0</v>
      </c>
      <c r="U3582" s="16">
        <v>1</v>
      </c>
      <c r="V3582" s="71">
        <v>0.5</v>
      </c>
      <c r="W3582" s="401" t="str">
        <f>IF(ISNA(MATCH($D3582,'My Squad'!$C$2:$C$16,0)),"","Yes")</f>
        <v/>
      </c>
    </row>
    <row r="3583" spans="1:23" ht="15.75" thickBot="1" x14ac:dyDescent="0.3">
      <c r="A3583" s="577">
        <v>608</v>
      </c>
      <c r="B3583" s="73">
        <v>16</v>
      </c>
      <c r="C3583" s="5" t="s">
        <v>602</v>
      </c>
      <c r="D3583" s="5" t="s">
        <v>1543</v>
      </c>
      <c r="E3583" s="70" t="s">
        <v>13</v>
      </c>
      <c r="F3583" s="71">
        <v>4.5999999999999996</v>
      </c>
      <c r="G3583" s="71">
        <v>0.52</v>
      </c>
      <c r="H3583" s="71">
        <v>0.35</v>
      </c>
      <c r="I3583" s="71">
        <v>7.8E-2</v>
      </c>
      <c r="J3583" s="71">
        <v>0</v>
      </c>
      <c r="K3583" s="71">
        <v>1.2223333333333333</v>
      </c>
      <c r="L3583" s="71">
        <v>0.10233333333333333</v>
      </c>
      <c r="M3583" s="72">
        <v>2.2726666666666668</v>
      </c>
      <c r="N3583" s="23">
        <v>5.9275362318840619E-2</v>
      </c>
      <c r="O3583" s="16">
        <v>72.806666666666672</v>
      </c>
      <c r="P3583" s="15">
        <v>90</v>
      </c>
      <c r="Q3583" s="15">
        <f>IFERROR(Table37[[#This Row],[Total]]/Table37[[#This Row],[Mins]]*Table37[[#This Row],[Adj mins]],0)</f>
        <v>2.8093581173885176</v>
      </c>
      <c r="R3583" s="15">
        <v>5.5</v>
      </c>
      <c r="S3583" s="16">
        <v>55</v>
      </c>
      <c r="T3583" s="17">
        <v>3.3000000000000002E-2</v>
      </c>
      <c r="U3583" s="16">
        <v>20</v>
      </c>
      <c r="V3583" s="71">
        <v>2.2000000000000002</v>
      </c>
      <c r="W3583" s="401" t="str">
        <f>IF(ISNA(MATCH($D3583,'My Squad'!$C$2:$C$16,0)),"","Yes")</f>
        <v/>
      </c>
    </row>
    <row r="3584" spans="1:23" ht="15.75" thickBot="1" x14ac:dyDescent="0.3">
      <c r="A3584" s="577">
        <v>27</v>
      </c>
      <c r="B3584" s="73">
        <v>16</v>
      </c>
      <c r="C3584" s="5" t="s">
        <v>602</v>
      </c>
      <c r="D3584" s="5" t="s">
        <v>1544</v>
      </c>
      <c r="E3584" s="70" t="s">
        <v>15</v>
      </c>
      <c r="F3584" s="71">
        <v>5</v>
      </c>
      <c r="G3584" s="71">
        <v>0.93333333333333335</v>
      </c>
      <c r="H3584" s="71">
        <v>0.157</v>
      </c>
      <c r="I3584" s="71">
        <v>0</v>
      </c>
      <c r="J3584" s="71">
        <v>0</v>
      </c>
      <c r="K3584" s="71">
        <v>1.321</v>
      </c>
      <c r="L3584" s="71">
        <v>0.27033333333333331</v>
      </c>
      <c r="M3584" s="72">
        <v>2.6816666666666666</v>
      </c>
      <c r="N3584" s="23">
        <v>0.13633333333333333</v>
      </c>
      <c r="O3584" s="16">
        <v>62.331333333333333</v>
      </c>
      <c r="P3584" s="15">
        <v>90</v>
      </c>
      <c r="Q3584" s="15">
        <f>IFERROR(Table37[[#This Row],[Total]]/Table37[[#This Row],[Mins]]*Table37[[#This Row],[Adj mins]],0)</f>
        <v>3.8720493705680399</v>
      </c>
      <c r="R3584" s="15">
        <v>4.9000000000000004</v>
      </c>
      <c r="S3584" s="16">
        <v>49</v>
      </c>
      <c r="T3584" s="17">
        <v>2.4E-2</v>
      </c>
      <c r="U3584" s="16">
        <v>23</v>
      </c>
      <c r="V3584" s="71">
        <v>2.6</v>
      </c>
      <c r="W3584" s="401" t="str">
        <f>IF(ISNA(MATCH($D3584,'My Squad'!$C$2:$C$16,0)),"","Yes")</f>
        <v/>
      </c>
    </row>
    <row r="3585" spans="1:23" ht="15.75" thickBot="1" x14ac:dyDescent="0.3">
      <c r="A3585" s="577">
        <v>453</v>
      </c>
      <c r="B3585" s="73">
        <v>16</v>
      </c>
      <c r="C3585" s="5" t="s">
        <v>602</v>
      </c>
      <c r="D3585" s="5" t="s">
        <v>680</v>
      </c>
      <c r="E3585" s="70" t="s">
        <v>15</v>
      </c>
      <c r="F3585" s="71">
        <v>5.2</v>
      </c>
      <c r="G3585" s="71">
        <v>0.32933333333333331</v>
      </c>
      <c r="H3585" s="71">
        <v>4.3999999999999997E-2</v>
      </c>
      <c r="I3585" s="71">
        <v>0</v>
      </c>
      <c r="J3585" s="71">
        <v>0</v>
      </c>
      <c r="K3585" s="71">
        <v>0.52433333333333332</v>
      </c>
      <c r="L3585" s="71">
        <v>8.4000000000000005E-2</v>
      </c>
      <c r="M3585" s="72">
        <v>0.98166666666666669</v>
      </c>
      <c r="N3585" s="23">
        <v>-0.19583333333333333</v>
      </c>
      <c r="O3585" s="16">
        <v>25.977333333333334</v>
      </c>
      <c r="P3585" s="15">
        <v>90</v>
      </c>
      <c r="Q3585" s="15">
        <f>IFERROR(Table37[[#This Row],[Total]]/Table37[[#This Row],[Mins]]*Table37[[#This Row],[Adj mins]],0)</f>
        <v>3.4010419339937386</v>
      </c>
      <c r="R3585" s="15">
        <v>3.1</v>
      </c>
      <c r="S3585" s="16">
        <v>46</v>
      </c>
      <c r="T3585" s="17">
        <v>6.0000000000000001E-3</v>
      </c>
      <c r="U3585" s="16">
        <v>6</v>
      </c>
      <c r="V3585" s="71">
        <v>1</v>
      </c>
      <c r="W3585" s="401" t="str">
        <f>IF(ISNA(MATCH($D3585,'My Squad'!$C$2:$C$16,0)),"","Yes")</f>
        <v/>
      </c>
    </row>
    <row r="3586" spans="1:23" ht="15.75" thickBot="1" x14ac:dyDescent="0.3">
      <c r="A3586" s="577">
        <v>470</v>
      </c>
      <c r="B3586" s="73">
        <v>16</v>
      </c>
      <c r="C3586" s="5" t="s">
        <v>602</v>
      </c>
      <c r="D3586" s="5" t="s">
        <v>681</v>
      </c>
      <c r="E3586" s="70" t="s">
        <v>15</v>
      </c>
      <c r="F3586" s="71">
        <v>4.9000000000000004</v>
      </c>
      <c r="G3586" s="71">
        <v>2.9333333333333333E-2</v>
      </c>
      <c r="H3586" s="71">
        <v>0.01</v>
      </c>
      <c r="I3586" s="71">
        <v>0</v>
      </c>
      <c r="J3586" s="71">
        <v>0</v>
      </c>
      <c r="K3586" s="71">
        <v>3.2000000000000001E-2</v>
      </c>
      <c r="L3586" s="71">
        <v>5.0000000000000001E-3</v>
      </c>
      <c r="M3586" s="72">
        <v>7.6333333333333336E-2</v>
      </c>
      <c r="N3586" s="23">
        <v>-0.39258503401360539</v>
      </c>
      <c r="O3586" s="16">
        <v>1.44</v>
      </c>
      <c r="P3586" s="15">
        <v>90</v>
      </c>
      <c r="Q3586" s="15">
        <f>IFERROR(Table37[[#This Row],[Total]]/Table37[[#This Row],[Mins]]*Table37[[#This Row],[Adj mins]],0)</f>
        <v>4.7708333333333339</v>
      </c>
      <c r="R3586" s="15">
        <v>0.5</v>
      </c>
      <c r="S3586" s="16">
        <v>15</v>
      </c>
      <c r="T3586" s="17">
        <v>2E-3</v>
      </c>
      <c r="U3586" s="16">
        <v>3</v>
      </c>
      <c r="V3586" s="71">
        <v>1</v>
      </c>
      <c r="W3586" s="401" t="str">
        <f>IF(ISNA(MATCH($D3586,'My Squad'!$C$2:$C$16,0)),"","Yes")</f>
        <v/>
      </c>
    </row>
    <row r="3587" spans="1:23" ht="15.75" thickBot="1" x14ac:dyDescent="0.3">
      <c r="A3587" s="577">
        <v>510</v>
      </c>
      <c r="B3587" s="73">
        <v>16</v>
      </c>
      <c r="C3587" s="5" t="s">
        <v>28</v>
      </c>
      <c r="D3587" s="5" t="s">
        <v>360</v>
      </c>
      <c r="E3587" s="70" t="s">
        <v>16</v>
      </c>
      <c r="F3587" s="71">
        <v>4</v>
      </c>
      <c r="G3587" s="71">
        <v>0</v>
      </c>
      <c r="H3587" s="71">
        <v>0</v>
      </c>
      <c r="I3587" s="71">
        <v>0</v>
      </c>
      <c r="J3587" s="71">
        <v>0</v>
      </c>
      <c r="K3587" s="71">
        <v>0</v>
      </c>
      <c r="L3587" s="71">
        <v>0</v>
      </c>
      <c r="M3587" s="72">
        <v>0</v>
      </c>
      <c r="N3587" s="23">
        <v>-0.5</v>
      </c>
      <c r="O3587" s="16">
        <v>0</v>
      </c>
      <c r="P3587" s="15">
        <v>90</v>
      </c>
      <c r="Q3587" s="15">
        <f>IFERROR(Table37[[#This Row],[Total]]/Table37[[#This Row],[Mins]]*Table37[[#This Row],[Adj mins]],0)</f>
        <v>0</v>
      </c>
      <c r="R3587" s="15">
        <v>0</v>
      </c>
      <c r="S3587" s="16" t="s">
        <v>374</v>
      </c>
      <c r="T3587" s="17">
        <v>1.4999999999999999E-2</v>
      </c>
      <c r="U3587" s="16">
        <v>0</v>
      </c>
      <c r="V3587" s="71">
        <v>0</v>
      </c>
      <c r="W3587" s="401" t="str">
        <f>IF(ISNA(MATCH($D3587,'My Squad'!$C$2:$C$16,0)),"","Yes")</f>
        <v/>
      </c>
    </row>
    <row r="3588" spans="1:23" ht="15.75" thickBot="1" x14ac:dyDescent="0.3">
      <c r="A3588" s="577">
        <v>479</v>
      </c>
      <c r="B3588" s="73">
        <v>16</v>
      </c>
      <c r="C3588" s="5" t="s">
        <v>28</v>
      </c>
      <c r="D3588" s="5" t="s">
        <v>287</v>
      </c>
      <c r="E3588" s="70" t="s">
        <v>16</v>
      </c>
      <c r="F3588" s="71">
        <v>4</v>
      </c>
      <c r="G3588" s="71">
        <v>0</v>
      </c>
      <c r="H3588" s="71">
        <v>0</v>
      </c>
      <c r="I3588" s="71">
        <v>-1E-3</v>
      </c>
      <c r="J3588" s="71">
        <v>1E-3</v>
      </c>
      <c r="K3588" s="71">
        <v>3.3333333333333335E-3</v>
      </c>
      <c r="L3588" s="71">
        <v>0</v>
      </c>
      <c r="M3588" s="72">
        <v>3.3333333333333335E-3</v>
      </c>
      <c r="N3588" s="23">
        <v>-0.49916666666666665</v>
      </c>
      <c r="O3588" s="16">
        <v>0.15</v>
      </c>
      <c r="P3588" s="15">
        <v>90</v>
      </c>
      <c r="Q3588" s="15">
        <f>IFERROR(Table37[[#This Row],[Total]]/Table37[[#This Row],[Mins]]*Table37[[#This Row],[Adj mins]],0)</f>
        <v>2</v>
      </c>
      <c r="R3588" s="15">
        <v>0</v>
      </c>
      <c r="S3588" s="16">
        <v>0</v>
      </c>
      <c r="T3588" s="17">
        <v>5.0000000000000001E-3</v>
      </c>
      <c r="U3588" s="16">
        <v>0</v>
      </c>
      <c r="V3588" s="71">
        <v>0</v>
      </c>
      <c r="W3588" s="401" t="str">
        <f>IF(ISNA(MATCH($D3588,'My Squad'!$C$2:$C$16,0)),"","Yes")</f>
        <v/>
      </c>
    </row>
    <row r="3589" spans="1:23" ht="15.75" thickBot="1" x14ac:dyDescent="0.3">
      <c r="A3589" s="577">
        <v>488</v>
      </c>
      <c r="B3589" s="73">
        <v>16</v>
      </c>
      <c r="C3589" s="5" t="s">
        <v>28</v>
      </c>
      <c r="D3589" s="5" t="s">
        <v>274</v>
      </c>
      <c r="E3589" s="70" t="s">
        <v>16</v>
      </c>
      <c r="F3589" s="71">
        <v>4.4000000000000004</v>
      </c>
      <c r="G3589" s="71">
        <v>0</v>
      </c>
      <c r="H3589" s="71">
        <v>0</v>
      </c>
      <c r="I3589" s="71">
        <v>5.7000000000000009E-2</v>
      </c>
      <c r="J3589" s="71">
        <v>2.2333333333333334E-2</v>
      </c>
      <c r="K3589" s="71">
        <v>9.0333333333333335E-2</v>
      </c>
      <c r="L3589" s="71">
        <v>4.0000000000000001E-3</v>
      </c>
      <c r="M3589" s="72">
        <v>0.17366666666666666</v>
      </c>
      <c r="N3589" s="23">
        <v>-0.41507575757575754</v>
      </c>
      <c r="O3589" s="16">
        <v>4.1399999999999997</v>
      </c>
      <c r="P3589" s="15">
        <v>90</v>
      </c>
      <c r="Q3589" s="15">
        <f>IFERROR(Table37[[#This Row],[Total]]/Table37[[#This Row],[Mins]]*Table37[[#This Row],[Adj mins]],0)</f>
        <v>3.77536231884058</v>
      </c>
      <c r="R3589" s="15">
        <v>0</v>
      </c>
      <c r="S3589" s="16">
        <v>0</v>
      </c>
      <c r="T3589" s="17">
        <v>2E-3</v>
      </c>
      <c r="U3589" s="16">
        <v>0</v>
      </c>
      <c r="V3589" s="71">
        <v>0</v>
      </c>
      <c r="W3589" s="401" t="str">
        <f>IF(ISNA(MATCH($D3589,'My Squad'!$C$2:$C$16,0)),"","Yes")</f>
        <v/>
      </c>
    </row>
    <row r="3590" spans="1:23" ht="15.75" thickBot="1" x14ac:dyDescent="0.3">
      <c r="A3590" s="577">
        <v>508</v>
      </c>
      <c r="B3590" s="73">
        <v>16</v>
      </c>
      <c r="C3590" s="5" t="s">
        <v>28</v>
      </c>
      <c r="D3590" s="5" t="s">
        <v>115</v>
      </c>
      <c r="E3590" s="70" t="s">
        <v>16</v>
      </c>
      <c r="F3590" s="71">
        <v>5</v>
      </c>
      <c r="G3590" s="71">
        <v>0</v>
      </c>
      <c r="H3590" s="71">
        <v>0</v>
      </c>
      <c r="I3590" s="71">
        <v>0.91666666666666674</v>
      </c>
      <c r="J3590" s="71">
        <v>0.45066666666666666</v>
      </c>
      <c r="K3590" s="71">
        <v>1.8199999999999998</v>
      </c>
      <c r="L3590" s="71">
        <v>0.17766666666666667</v>
      </c>
      <c r="M3590" s="72">
        <v>3.3650000000000002</v>
      </c>
      <c r="N3590" s="23">
        <v>0.27300000000000002</v>
      </c>
      <c r="O3590" s="16">
        <v>85.37733333333334</v>
      </c>
      <c r="P3590" s="15">
        <v>90</v>
      </c>
      <c r="Q3590" s="15">
        <f>IFERROR(Table37[[#This Row],[Total]]/Table37[[#This Row],[Mins]]*Table37[[#This Row],[Adj mins]],0)</f>
        <v>3.5471944153795696</v>
      </c>
      <c r="R3590" s="15">
        <v>9</v>
      </c>
      <c r="S3590" s="16">
        <v>90</v>
      </c>
      <c r="T3590" s="17">
        <v>3.6000000000000004E-2</v>
      </c>
      <c r="U3590" s="16">
        <v>26</v>
      </c>
      <c r="V3590" s="71">
        <v>2.9</v>
      </c>
      <c r="W3590" s="401" t="str">
        <f>IF(ISNA(MATCH($D3590,'My Squad'!$C$2:$C$16,0)),"","Yes")</f>
        <v/>
      </c>
    </row>
    <row r="3591" spans="1:23" ht="15.75" thickBot="1" x14ac:dyDescent="0.3">
      <c r="A3591" s="577">
        <v>484</v>
      </c>
      <c r="B3591" s="73">
        <v>16</v>
      </c>
      <c r="C3591" s="5" t="s">
        <v>28</v>
      </c>
      <c r="D3591" s="5" t="s">
        <v>104</v>
      </c>
      <c r="E3591" s="70" t="s">
        <v>14</v>
      </c>
      <c r="F3591" s="71">
        <v>4.3</v>
      </c>
      <c r="G3591" s="71">
        <v>4.0000000000000001E-3</v>
      </c>
      <c r="H3591" s="71">
        <v>1.6E-2</v>
      </c>
      <c r="I3591" s="71">
        <v>3.2000000000000001E-2</v>
      </c>
      <c r="J3591" s="71">
        <v>0</v>
      </c>
      <c r="K3591" s="71">
        <v>4.9333333333333333E-2</v>
      </c>
      <c r="L3591" s="71">
        <v>8.3333333333333332E-3</v>
      </c>
      <c r="M3591" s="72">
        <v>0.10966666666666666</v>
      </c>
      <c r="N3591" s="23">
        <v>-0.43961240310077521</v>
      </c>
      <c r="O3591" s="16">
        <v>2.722</v>
      </c>
      <c r="P3591" s="15">
        <v>90</v>
      </c>
      <c r="Q3591" s="15">
        <f>IFERROR(Table37[[#This Row],[Total]]/Table37[[#This Row],[Mins]]*Table37[[#This Row],[Adj mins]],0)</f>
        <v>3.626010286554004</v>
      </c>
      <c r="R3591" s="15">
        <v>0</v>
      </c>
      <c r="S3591" s="16">
        <v>0</v>
      </c>
      <c r="T3591" s="17">
        <v>2E-3</v>
      </c>
      <c r="U3591" s="16">
        <v>0</v>
      </c>
      <c r="V3591" s="71">
        <v>0</v>
      </c>
      <c r="W3591" s="401" t="str">
        <f>IF(ISNA(MATCH($D3591,'My Squad'!$C$2:$C$16,0)),"","Yes")</f>
        <v/>
      </c>
    </row>
    <row r="3592" spans="1:23" ht="15.75" thickBot="1" x14ac:dyDescent="0.3">
      <c r="A3592" s="577">
        <v>498</v>
      </c>
      <c r="B3592" s="73">
        <v>16</v>
      </c>
      <c r="C3592" s="5" t="s">
        <v>28</v>
      </c>
      <c r="D3592" s="5" t="s">
        <v>126</v>
      </c>
      <c r="E3592" s="70" t="s">
        <v>14</v>
      </c>
      <c r="F3592" s="71">
        <v>5.0999999999999996</v>
      </c>
      <c r="G3592" s="71">
        <v>0.56000000000000005</v>
      </c>
      <c r="H3592" s="71">
        <v>0.214</v>
      </c>
      <c r="I3592" s="71">
        <v>0.91700000000000004</v>
      </c>
      <c r="J3592" s="71">
        <v>0</v>
      </c>
      <c r="K3592" s="71">
        <v>1.5823333333333334</v>
      </c>
      <c r="L3592" s="71">
        <v>0.29966666666666669</v>
      </c>
      <c r="M3592" s="72">
        <v>3.573</v>
      </c>
      <c r="N3592" s="23">
        <v>0.30843137254901964</v>
      </c>
      <c r="O3592" s="16">
        <v>84.388999999999996</v>
      </c>
      <c r="P3592" s="15">
        <v>90</v>
      </c>
      <c r="Q3592" s="15">
        <f>IFERROR(Table37[[#This Row],[Total]]/Table37[[#This Row],[Mins]]*Table37[[#This Row],[Adj mins]],0)</f>
        <v>3.8105677280214243</v>
      </c>
      <c r="R3592" s="15">
        <v>9</v>
      </c>
      <c r="S3592" s="16">
        <v>90</v>
      </c>
      <c r="T3592" s="17">
        <v>0.10199999999999999</v>
      </c>
      <c r="U3592" s="16">
        <v>32</v>
      </c>
      <c r="V3592" s="71">
        <v>3.6</v>
      </c>
      <c r="W3592" s="401" t="str">
        <f>IF(ISNA(MATCH($D3592,'My Squad'!$C$2:$C$16,0)),"","Yes")</f>
        <v/>
      </c>
    </row>
    <row r="3593" spans="1:23" ht="15.75" thickBot="1" x14ac:dyDescent="0.3">
      <c r="A3593" s="577">
        <v>504</v>
      </c>
      <c r="B3593" s="73">
        <v>16</v>
      </c>
      <c r="C3593" s="5" t="s">
        <v>28</v>
      </c>
      <c r="D3593" s="5" t="s">
        <v>1068</v>
      </c>
      <c r="E3593" s="70" t="s">
        <v>14</v>
      </c>
      <c r="F3593" s="71">
        <v>4.4000000000000004</v>
      </c>
      <c r="G3593" s="71">
        <v>1.2E-2</v>
      </c>
      <c r="H3593" s="71">
        <v>8.0000000000000002E-3</v>
      </c>
      <c r="I3593" s="71">
        <v>1.0999999999999999E-2</v>
      </c>
      <c r="J3593" s="71">
        <v>0</v>
      </c>
      <c r="K3593" s="71">
        <v>2.5666666666666667E-2</v>
      </c>
      <c r="L3593" s="71">
        <v>4.3333333333333331E-3</v>
      </c>
      <c r="M3593" s="72">
        <v>6.0999999999999999E-2</v>
      </c>
      <c r="N3593" s="23">
        <v>-0.44068181818181817</v>
      </c>
      <c r="O3593" s="16">
        <v>1.23</v>
      </c>
      <c r="P3593" s="15">
        <v>90</v>
      </c>
      <c r="Q3593" s="15">
        <f>IFERROR(Table37[[#This Row],[Total]]/Table37[[#This Row],[Mins]]*Table37[[#This Row],[Adj mins]],0)</f>
        <v>4.463414634146341</v>
      </c>
      <c r="R3593" s="15">
        <v>0.7</v>
      </c>
      <c r="S3593" s="16">
        <v>21</v>
      </c>
      <c r="T3593" s="17">
        <v>1E-3</v>
      </c>
      <c r="U3593" s="16">
        <v>2</v>
      </c>
      <c r="V3593" s="71">
        <v>0.7</v>
      </c>
      <c r="W3593" s="401" t="str">
        <f>IF(ISNA(MATCH($D3593,'My Squad'!$C$2:$C$16,0)),"","Yes")</f>
        <v/>
      </c>
    </row>
    <row r="3594" spans="1:23" ht="15.75" thickBot="1" x14ac:dyDescent="0.3">
      <c r="A3594" s="577">
        <v>486</v>
      </c>
      <c r="B3594" s="73">
        <v>16</v>
      </c>
      <c r="C3594" s="5" t="s">
        <v>28</v>
      </c>
      <c r="D3594" s="5" t="s">
        <v>540</v>
      </c>
      <c r="E3594" s="70" t="s">
        <v>14</v>
      </c>
      <c r="F3594" s="71">
        <v>4.3</v>
      </c>
      <c r="G3594" s="71">
        <v>1.4E-2</v>
      </c>
      <c r="H3594" s="71">
        <v>0</v>
      </c>
      <c r="I3594" s="71">
        <v>0.13166666666666668</v>
      </c>
      <c r="J3594" s="71">
        <v>0</v>
      </c>
      <c r="K3594" s="71">
        <v>0.29033333333333333</v>
      </c>
      <c r="L3594" s="71">
        <v>1.4E-2</v>
      </c>
      <c r="M3594" s="72">
        <v>0.45</v>
      </c>
      <c r="N3594" s="23">
        <v>-0.3604651162790698</v>
      </c>
      <c r="O3594" s="16">
        <v>14.513999999999999</v>
      </c>
      <c r="P3594" s="15">
        <v>90</v>
      </c>
      <c r="Q3594" s="15">
        <f>IFERROR(Table37[[#This Row],[Total]]/Table37[[#This Row],[Mins]]*Table37[[#This Row],[Adj mins]],0)</f>
        <v>2.7904092600248038</v>
      </c>
      <c r="R3594" s="15">
        <v>1.1000000000000001</v>
      </c>
      <c r="S3594" s="16">
        <v>50</v>
      </c>
      <c r="T3594" s="17">
        <v>2E-3</v>
      </c>
      <c r="U3594" s="16">
        <v>2</v>
      </c>
      <c r="V3594" s="71">
        <v>1</v>
      </c>
      <c r="W3594" s="401" t="str">
        <f>IF(ISNA(MATCH($D3594,'My Squad'!$C$2:$C$16,0)),"","Yes")</f>
        <v/>
      </c>
    </row>
    <row r="3595" spans="1:23" ht="15.75" thickBot="1" x14ac:dyDescent="0.3">
      <c r="A3595" s="577">
        <v>505</v>
      </c>
      <c r="B3595" s="73">
        <v>16</v>
      </c>
      <c r="C3595" s="5" t="s">
        <v>28</v>
      </c>
      <c r="D3595" s="5" t="s">
        <v>172</v>
      </c>
      <c r="E3595" s="70" t="s">
        <v>14</v>
      </c>
      <c r="F3595" s="71">
        <v>4.9000000000000004</v>
      </c>
      <c r="G3595" s="71">
        <v>0.16400000000000001</v>
      </c>
      <c r="H3595" s="71">
        <v>0.40300000000000002</v>
      </c>
      <c r="I3595" s="71">
        <v>0.89333333333333331</v>
      </c>
      <c r="J3595" s="71">
        <v>0</v>
      </c>
      <c r="K3595" s="71">
        <v>1.6043333333333332</v>
      </c>
      <c r="L3595" s="71">
        <v>0.26366666666666666</v>
      </c>
      <c r="M3595" s="72">
        <v>3.3283333333333331</v>
      </c>
      <c r="N3595" s="23">
        <v>0.27108843537414962</v>
      </c>
      <c r="O3595" s="16">
        <v>83.823666666666668</v>
      </c>
      <c r="P3595" s="15">
        <v>90</v>
      </c>
      <c r="Q3595" s="15">
        <f>IFERROR(Table37[[#This Row],[Total]]/Table37[[#This Row],[Mins]]*Table37[[#This Row],[Adj mins]],0)</f>
        <v>3.5735730959037024</v>
      </c>
      <c r="R3595" s="15">
        <v>8.3000000000000007</v>
      </c>
      <c r="S3595" s="16">
        <v>83</v>
      </c>
      <c r="T3595" s="17">
        <v>2.7999999999999997E-2</v>
      </c>
      <c r="U3595" s="16">
        <v>20</v>
      </c>
      <c r="V3595" s="71">
        <v>2.2000000000000002</v>
      </c>
      <c r="W3595" s="401" t="str">
        <f>IF(ISNA(MATCH($D3595,'My Squad'!$C$2:$C$16,0)),"","Yes")</f>
        <v/>
      </c>
    </row>
    <row r="3596" spans="1:23" ht="15.75" thickBot="1" x14ac:dyDescent="0.3">
      <c r="A3596" s="577">
        <v>506</v>
      </c>
      <c r="B3596" s="73">
        <v>16</v>
      </c>
      <c r="C3596" s="5" t="s">
        <v>28</v>
      </c>
      <c r="D3596" s="5" t="s">
        <v>361</v>
      </c>
      <c r="E3596" s="70" t="s">
        <v>14</v>
      </c>
      <c r="F3596" s="71">
        <v>4.7</v>
      </c>
      <c r="G3596" s="71">
        <v>0.17799999999999999</v>
      </c>
      <c r="H3596" s="71">
        <v>0.19</v>
      </c>
      <c r="I3596" s="71">
        <v>0.92966666666666664</v>
      </c>
      <c r="J3596" s="71">
        <v>0</v>
      </c>
      <c r="K3596" s="71">
        <v>1.669</v>
      </c>
      <c r="L3596" s="71">
        <v>0.24366666666666667</v>
      </c>
      <c r="M3596" s="72">
        <v>3.2103333333333333</v>
      </c>
      <c r="N3596" s="23">
        <v>0.25751773049645388</v>
      </c>
      <c r="O3596" s="16">
        <v>85.668000000000006</v>
      </c>
      <c r="P3596" s="15">
        <v>90</v>
      </c>
      <c r="Q3596" s="15">
        <f>IFERROR(Table37[[#This Row],[Total]]/Table37[[#This Row],[Mins]]*Table37[[#This Row],[Adj mins]],0)</f>
        <v>3.3726712424709344</v>
      </c>
      <c r="R3596" s="15">
        <v>7.9</v>
      </c>
      <c r="S3596" s="16">
        <v>89</v>
      </c>
      <c r="T3596" s="17">
        <v>0.11800000000000001</v>
      </c>
      <c r="U3596" s="16">
        <v>27</v>
      </c>
      <c r="V3596" s="71">
        <v>3.4</v>
      </c>
      <c r="W3596" s="401" t="str">
        <f>IF(ISNA(MATCH($D3596,'My Squad'!$C$2:$C$16,0)),"","Yes")</f>
        <v/>
      </c>
    </row>
    <row r="3597" spans="1:23" ht="15.75" thickBot="1" x14ac:dyDescent="0.3">
      <c r="A3597" s="577">
        <v>495</v>
      </c>
      <c r="B3597" s="73">
        <v>16</v>
      </c>
      <c r="C3597" s="5" t="s">
        <v>28</v>
      </c>
      <c r="D3597" s="5" t="s">
        <v>64</v>
      </c>
      <c r="E3597" s="70" t="s">
        <v>14</v>
      </c>
      <c r="F3597" s="71">
        <v>5.5</v>
      </c>
      <c r="G3597" s="71">
        <v>0.62</v>
      </c>
      <c r="H3597" s="71">
        <v>0.61499999999999999</v>
      </c>
      <c r="I3597" s="71">
        <v>0.93500000000000005</v>
      </c>
      <c r="J3597" s="71">
        <v>0</v>
      </c>
      <c r="K3597" s="71">
        <v>1.8113333333333332</v>
      </c>
      <c r="L3597" s="71">
        <v>0.53566666666666662</v>
      </c>
      <c r="M3597" s="72">
        <v>4.5170000000000003</v>
      </c>
      <c r="N3597" s="23">
        <v>0.45763636363636367</v>
      </c>
      <c r="O3597" s="16">
        <v>85.407333333333327</v>
      </c>
      <c r="P3597" s="15">
        <v>90</v>
      </c>
      <c r="Q3597" s="15">
        <f>IFERROR(Table37[[#This Row],[Total]]/Table37[[#This Row],[Mins]]*Table37[[#This Row],[Adj mins]],0)</f>
        <v>4.7598957154342729</v>
      </c>
      <c r="R3597" s="15">
        <v>9</v>
      </c>
      <c r="S3597" s="16">
        <v>90</v>
      </c>
      <c r="T3597" s="17">
        <v>0.28699999999999998</v>
      </c>
      <c r="U3597" s="16">
        <v>30</v>
      </c>
      <c r="V3597" s="71">
        <v>3.3</v>
      </c>
      <c r="W3597" s="401" t="str">
        <f>IF(ISNA(MATCH($D3597,'My Squad'!$C$2:$C$16,0)),"","Yes")</f>
        <v/>
      </c>
    </row>
    <row r="3598" spans="1:23" ht="15.75" thickBot="1" x14ac:dyDescent="0.3">
      <c r="A3598" s="577">
        <v>496</v>
      </c>
      <c r="B3598" s="73">
        <v>16</v>
      </c>
      <c r="C3598" s="5" t="s">
        <v>28</v>
      </c>
      <c r="D3598" s="5" t="s">
        <v>171</v>
      </c>
      <c r="E3598" s="70" t="s">
        <v>14</v>
      </c>
      <c r="F3598" s="71">
        <v>4.3</v>
      </c>
      <c r="G3598" s="71">
        <v>4.0000000000000001E-3</v>
      </c>
      <c r="H3598" s="71">
        <v>0</v>
      </c>
      <c r="I3598" s="71">
        <v>5.333333333333334E-3</v>
      </c>
      <c r="J3598" s="71">
        <v>0</v>
      </c>
      <c r="K3598" s="71">
        <v>7.3333333333333332E-3</v>
      </c>
      <c r="L3598" s="71">
        <v>6.6666666666666664E-4</v>
      </c>
      <c r="M3598" s="72">
        <v>1.7333333333333333E-2</v>
      </c>
      <c r="N3598" s="23">
        <v>-0.46108527131782945</v>
      </c>
      <c r="O3598" s="16">
        <v>0.36</v>
      </c>
      <c r="P3598" s="15">
        <v>90</v>
      </c>
      <c r="Q3598" s="15">
        <f>IFERROR(Table37[[#This Row],[Total]]/Table37[[#This Row],[Mins]]*Table37[[#This Row],[Adj mins]],0)</f>
        <v>4.333333333333333</v>
      </c>
      <c r="R3598" s="15">
        <v>0</v>
      </c>
      <c r="S3598" s="16" t="s">
        <v>374</v>
      </c>
      <c r="T3598" s="17">
        <v>2E-3</v>
      </c>
      <c r="U3598" s="16">
        <v>0</v>
      </c>
      <c r="V3598" s="71">
        <v>0</v>
      </c>
      <c r="W3598" s="401" t="str">
        <f>IF(ISNA(MATCH($D3598,'My Squad'!$C$2:$C$16,0)),"","Yes")</f>
        <v/>
      </c>
    </row>
    <row r="3599" spans="1:23" ht="15.75" thickBot="1" x14ac:dyDescent="0.3">
      <c r="A3599" s="577">
        <v>481</v>
      </c>
      <c r="B3599" s="73">
        <v>16</v>
      </c>
      <c r="C3599" s="5" t="s">
        <v>28</v>
      </c>
      <c r="D3599" s="5" t="s">
        <v>1545</v>
      </c>
      <c r="E3599" s="70" t="s">
        <v>13</v>
      </c>
      <c r="F3599" s="71">
        <v>4.5</v>
      </c>
      <c r="G3599" s="71">
        <v>5.0000000000000001E-3</v>
      </c>
      <c r="H3599" s="71">
        <v>2.1999999999999999E-2</v>
      </c>
      <c r="I3599" s="71">
        <v>1.1666666666666667E-2</v>
      </c>
      <c r="J3599" s="71">
        <v>0</v>
      </c>
      <c r="K3599" s="71">
        <v>6.3E-2</v>
      </c>
      <c r="L3599" s="71">
        <v>1.6666666666666668E-3</v>
      </c>
      <c r="M3599" s="72">
        <v>0.10333333333333333</v>
      </c>
      <c r="N3599" s="23">
        <v>-0.42148148148148151</v>
      </c>
      <c r="O3599" s="16">
        <v>3.18</v>
      </c>
      <c r="P3599" s="15">
        <v>90</v>
      </c>
      <c r="Q3599" s="15">
        <f>IFERROR(Table37[[#This Row],[Total]]/Table37[[#This Row],[Mins]]*Table37[[#This Row],[Adj mins]],0)</f>
        <v>2.924528301886792</v>
      </c>
      <c r="R3599" s="15">
        <v>0.6</v>
      </c>
      <c r="S3599" s="16">
        <v>10</v>
      </c>
      <c r="T3599" s="17">
        <v>8.0000000000000002E-3</v>
      </c>
      <c r="U3599" s="16">
        <v>5</v>
      </c>
      <c r="V3599" s="71">
        <v>1</v>
      </c>
      <c r="W3599" s="401" t="str">
        <f>IF(ISNA(MATCH($D3599,'My Squad'!$C$2:$C$16,0)),"","Yes")</f>
        <v/>
      </c>
    </row>
    <row r="3600" spans="1:23" ht="15.75" thickBot="1" x14ac:dyDescent="0.3">
      <c r="A3600" s="577">
        <v>491</v>
      </c>
      <c r="B3600" s="73">
        <v>16</v>
      </c>
      <c r="C3600" s="5" t="s">
        <v>28</v>
      </c>
      <c r="D3600" s="5" t="s">
        <v>74</v>
      </c>
      <c r="E3600" s="70" t="s">
        <v>13</v>
      </c>
      <c r="F3600" s="71">
        <v>6.7</v>
      </c>
      <c r="G3600" s="71">
        <v>1.8316666666666668</v>
      </c>
      <c r="H3600" s="71">
        <v>0.46400000000000002</v>
      </c>
      <c r="I3600" s="71">
        <v>0.25833333333333336</v>
      </c>
      <c r="J3600" s="71">
        <v>0</v>
      </c>
      <c r="K3600" s="71">
        <v>1.4483333333333333</v>
      </c>
      <c r="L3600" s="71">
        <v>0.36699999999999999</v>
      </c>
      <c r="M3600" s="72">
        <v>4.3693333333333335</v>
      </c>
      <c r="N3600" s="23">
        <v>0.35363184079601989</v>
      </c>
      <c r="O3600" s="16">
        <v>71.673000000000002</v>
      </c>
      <c r="P3600" s="15">
        <v>90</v>
      </c>
      <c r="Q3600" s="15">
        <f>IFERROR(Table37[[#This Row],[Total]]/Table37[[#This Row],[Mins]]*Table37[[#This Row],[Adj mins]],0)</f>
        <v>5.486584906450128</v>
      </c>
      <c r="R3600" s="15">
        <v>7.7</v>
      </c>
      <c r="S3600" s="16">
        <v>77</v>
      </c>
      <c r="T3600" s="17">
        <v>0.10400000000000001</v>
      </c>
      <c r="U3600" s="16">
        <v>39</v>
      </c>
      <c r="V3600" s="71">
        <v>4.3</v>
      </c>
      <c r="W3600" s="401" t="str">
        <f>IF(ISNA(MATCH($D3600,'My Squad'!$C$2:$C$16,0)),"","Yes")</f>
        <v/>
      </c>
    </row>
    <row r="3601" spans="1:23" ht="15.75" thickBot="1" x14ac:dyDescent="0.3">
      <c r="A3601" s="577">
        <v>492</v>
      </c>
      <c r="B3601" s="73">
        <v>16</v>
      </c>
      <c r="C3601" s="5" t="s">
        <v>28</v>
      </c>
      <c r="D3601" s="5" t="s">
        <v>85</v>
      </c>
      <c r="E3601" s="70" t="s">
        <v>13</v>
      </c>
      <c r="F3601" s="71">
        <v>6.3</v>
      </c>
      <c r="G3601" s="71">
        <v>0.85666666666666669</v>
      </c>
      <c r="H3601" s="71">
        <v>1.0109999999999999</v>
      </c>
      <c r="I3601" s="71">
        <v>0.29899999999999999</v>
      </c>
      <c r="J3601" s="71">
        <v>0</v>
      </c>
      <c r="K3601" s="71">
        <v>1.6606666666666665</v>
      </c>
      <c r="L3601" s="71">
        <v>0.32700000000000001</v>
      </c>
      <c r="M3601" s="72">
        <v>4.1543333333333337</v>
      </c>
      <c r="N3601" s="23">
        <v>0.34195767195767202</v>
      </c>
      <c r="O3601" s="16">
        <v>83.62533333333333</v>
      </c>
      <c r="P3601" s="15">
        <v>90</v>
      </c>
      <c r="Q3601" s="15">
        <f>IFERROR(Table37[[#This Row],[Total]]/Table37[[#This Row],[Mins]]*Table37[[#This Row],[Adj mins]],0)</f>
        <v>4.4710135684561303</v>
      </c>
      <c r="R3601" s="15">
        <v>7.5</v>
      </c>
      <c r="S3601" s="16">
        <v>75</v>
      </c>
      <c r="T3601" s="17">
        <v>3.5000000000000003E-2</v>
      </c>
      <c r="U3601" s="16">
        <v>34</v>
      </c>
      <c r="V3601" s="71">
        <v>3.8</v>
      </c>
      <c r="W3601" s="401" t="str">
        <f>IF(ISNA(MATCH($D3601,'My Squad'!$C$2:$C$16,0)),"","Yes")</f>
        <v/>
      </c>
    </row>
    <row r="3602" spans="1:23" ht="15.75" thickBot="1" x14ac:dyDescent="0.3">
      <c r="A3602" s="577">
        <v>494</v>
      </c>
      <c r="B3602" s="73">
        <v>16</v>
      </c>
      <c r="C3602" s="5" t="s">
        <v>28</v>
      </c>
      <c r="D3602" s="5" t="s">
        <v>362</v>
      </c>
      <c r="E3602" s="70" t="s">
        <v>13</v>
      </c>
      <c r="F3602" s="71">
        <v>7.6</v>
      </c>
      <c r="G3602" s="71">
        <v>1.4083333333333334</v>
      </c>
      <c r="H3602" s="71">
        <v>1.2010000000000001</v>
      </c>
      <c r="I3602" s="71">
        <v>0.28966666666666668</v>
      </c>
      <c r="J3602" s="71">
        <v>0</v>
      </c>
      <c r="K3602" s="71">
        <v>1.6063333333333334</v>
      </c>
      <c r="L3602" s="71">
        <v>0.71433333333333338</v>
      </c>
      <c r="M3602" s="72">
        <v>5.2196666666666669</v>
      </c>
      <c r="N3602" s="23">
        <v>0.42364035087719304</v>
      </c>
      <c r="O3602" s="16">
        <v>81.531333333333336</v>
      </c>
      <c r="P3602" s="15">
        <v>90</v>
      </c>
      <c r="Q3602" s="15">
        <f>IFERROR(Table37[[#This Row],[Total]]/Table37[[#This Row],[Mins]]*Table37[[#This Row],[Adj mins]],0)</f>
        <v>5.7618338961707973</v>
      </c>
      <c r="R3602" s="15">
        <v>7.4</v>
      </c>
      <c r="S3602" s="16">
        <v>74</v>
      </c>
      <c r="T3602" s="17">
        <v>7.0999999999999994E-2</v>
      </c>
      <c r="U3602" s="16">
        <v>45</v>
      </c>
      <c r="V3602" s="71">
        <v>5</v>
      </c>
      <c r="W3602" s="401" t="str">
        <f>IF(ISNA(MATCH($D3602,'My Squad'!$C$2:$C$16,0)),"","Yes")</f>
        <v/>
      </c>
    </row>
    <row r="3603" spans="1:23" ht="15.75" thickBot="1" x14ac:dyDescent="0.3">
      <c r="A3603" s="577">
        <v>499</v>
      </c>
      <c r="B3603" s="73">
        <v>16</v>
      </c>
      <c r="C3603" s="5" t="s">
        <v>28</v>
      </c>
      <c r="D3603" s="5" t="s">
        <v>236</v>
      </c>
      <c r="E3603" s="70" t="s">
        <v>13</v>
      </c>
      <c r="F3603" s="71">
        <v>4.9000000000000004</v>
      </c>
      <c r="G3603" s="71">
        <v>0.20166666666666666</v>
      </c>
      <c r="H3603" s="71">
        <v>0.11</v>
      </c>
      <c r="I3603" s="71">
        <v>8.1333333333333327E-2</v>
      </c>
      <c r="J3603" s="71">
        <v>0</v>
      </c>
      <c r="K3603" s="71">
        <v>0.43233333333333329</v>
      </c>
      <c r="L3603" s="71">
        <v>6.5000000000000002E-2</v>
      </c>
      <c r="M3603" s="72">
        <v>0.89033333333333331</v>
      </c>
      <c r="N3603" s="23">
        <v>-0.22646258503401356</v>
      </c>
      <c r="O3603" s="16">
        <v>24.063666666666666</v>
      </c>
      <c r="P3603" s="15">
        <v>90</v>
      </c>
      <c r="Q3603" s="15">
        <f>IFERROR(Table37[[#This Row],[Total]]/Table37[[#This Row],[Mins]]*Table37[[#This Row],[Adj mins]],0)</f>
        <v>3.3299164715823304</v>
      </c>
      <c r="R3603" s="15">
        <v>3.2</v>
      </c>
      <c r="S3603" s="16">
        <v>32</v>
      </c>
      <c r="T3603" s="17">
        <v>2E-3</v>
      </c>
      <c r="U3603" s="16">
        <v>15</v>
      </c>
      <c r="V3603" s="71">
        <v>1.7</v>
      </c>
      <c r="W3603" s="401" t="str">
        <f>IF(ISNA(MATCH($D3603,'My Squad'!$C$2:$C$16,0)),"","Yes")</f>
        <v/>
      </c>
    </row>
    <row r="3604" spans="1:23" ht="15.75" thickBot="1" x14ac:dyDescent="0.3">
      <c r="A3604" s="577">
        <v>489</v>
      </c>
      <c r="B3604" s="73">
        <v>16</v>
      </c>
      <c r="C3604" s="5" t="s">
        <v>28</v>
      </c>
      <c r="D3604" s="5" t="s">
        <v>682</v>
      </c>
      <c r="E3604" s="70" t="s">
        <v>13</v>
      </c>
      <c r="F3604" s="71">
        <v>4.7</v>
      </c>
      <c r="G3604" s="71">
        <v>1.3333333333333334E-2</v>
      </c>
      <c r="H3604" s="71">
        <v>1.0999999999999999E-2</v>
      </c>
      <c r="I3604" s="71">
        <v>8.0000000000000002E-3</v>
      </c>
      <c r="J3604" s="71">
        <v>0</v>
      </c>
      <c r="K3604" s="71">
        <v>4.766666666666667E-2</v>
      </c>
      <c r="L3604" s="71">
        <v>3.6666666666666666E-3</v>
      </c>
      <c r="M3604" s="72">
        <v>8.3666666666666667E-2</v>
      </c>
      <c r="N3604" s="23">
        <v>-0.40773049645390069</v>
      </c>
      <c r="O3604" s="16">
        <v>2.46</v>
      </c>
      <c r="P3604" s="15">
        <v>90</v>
      </c>
      <c r="Q3604" s="15">
        <f>IFERROR(Table37[[#This Row],[Total]]/Table37[[#This Row],[Mins]]*Table37[[#This Row],[Adj mins]],0)</f>
        <v>3.0609756097560981</v>
      </c>
      <c r="R3604" s="15">
        <v>0.4</v>
      </c>
      <c r="S3604" s="16">
        <v>9</v>
      </c>
      <c r="T3604" s="17">
        <v>1E-3</v>
      </c>
      <c r="U3604" s="16">
        <v>4</v>
      </c>
      <c r="V3604" s="71">
        <v>1</v>
      </c>
      <c r="W3604" s="401" t="str">
        <f>IF(ISNA(MATCH($D3604,'My Squad'!$C$2:$C$16,0)),"","Yes")</f>
        <v/>
      </c>
    </row>
    <row r="3605" spans="1:23" ht="15.75" thickBot="1" x14ac:dyDescent="0.3">
      <c r="A3605" s="577">
        <v>612</v>
      </c>
      <c r="B3605" s="73">
        <v>16</v>
      </c>
      <c r="C3605" s="5" t="s">
        <v>28</v>
      </c>
      <c r="D3605" s="5" t="s">
        <v>1348</v>
      </c>
      <c r="E3605" s="70" t="s">
        <v>13</v>
      </c>
      <c r="F3605" s="71">
        <v>5.3</v>
      </c>
      <c r="G3605" s="71">
        <v>5.1666666666666666E-2</v>
      </c>
      <c r="H3605" s="71">
        <v>4.9000000000000002E-2</v>
      </c>
      <c r="I3605" s="71">
        <v>2.1000000000000001E-2</v>
      </c>
      <c r="J3605" s="71">
        <v>0</v>
      </c>
      <c r="K3605" s="71">
        <v>0.12433333333333332</v>
      </c>
      <c r="L3605" s="71">
        <v>5.0000000000000001E-3</v>
      </c>
      <c r="M3605" s="72">
        <v>0.251</v>
      </c>
      <c r="N3605" s="23">
        <v>-0.33</v>
      </c>
      <c r="O3605" s="16">
        <v>5.82</v>
      </c>
      <c r="P3605" s="15">
        <v>90</v>
      </c>
      <c r="Q3605" s="15">
        <f>IFERROR(Table37[[#This Row],[Total]]/Table37[[#This Row],[Mins]]*Table37[[#This Row],[Adj mins]],0)</f>
        <v>3.8814432989690721</v>
      </c>
      <c r="R3605" s="15">
        <v>1.8</v>
      </c>
      <c r="S3605" s="16">
        <v>54</v>
      </c>
      <c r="T3605" s="17">
        <v>0</v>
      </c>
      <c r="U3605" s="16">
        <v>6</v>
      </c>
      <c r="V3605" s="71">
        <v>2</v>
      </c>
      <c r="W3605" s="401" t="str">
        <f>IF(ISNA(MATCH($D3605,'My Squad'!$C$2:$C$16,0)),"","Yes")</f>
        <v/>
      </c>
    </row>
    <row r="3606" spans="1:23" ht="15.75" thickBot="1" x14ac:dyDescent="0.3">
      <c r="A3606" s="577">
        <v>480</v>
      </c>
      <c r="B3606" s="73">
        <v>16</v>
      </c>
      <c r="C3606" s="5" t="s">
        <v>28</v>
      </c>
      <c r="D3606" s="5" t="s">
        <v>363</v>
      </c>
      <c r="E3606" s="70" t="s">
        <v>13</v>
      </c>
      <c r="F3606" s="71">
        <v>5</v>
      </c>
      <c r="G3606" s="71">
        <v>0.34</v>
      </c>
      <c r="H3606" s="71">
        <v>0.223</v>
      </c>
      <c r="I3606" s="71">
        <v>0.22366666666666668</v>
      </c>
      <c r="J3606" s="71">
        <v>0</v>
      </c>
      <c r="K3606" s="71">
        <v>1.0656666666666665</v>
      </c>
      <c r="L3606" s="71">
        <v>0.10299999999999999</v>
      </c>
      <c r="M3606" s="72">
        <v>1.9553333333333334</v>
      </c>
      <c r="N3606" s="23">
        <v>-8.9333333333333261E-3</v>
      </c>
      <c r="O3606" s="16">
        <v>61.465666666666664</v>
      </c>
      <c r="P3606" s="15">
        <v>90</v>
      </c>
      <c r="Q3606" s="15">
        <f>IFERROR(Table37[[#This Row],[Total]]/Table37[[#This Row],[Mins]]*Table37[[#This Row],[Adj mins]],0)</f>
        <v>2.863061763477714</v>
      </c>
      <c r="R3606" s="15">
        <v>4.4000000000000004</v>
      </c>
      <c r="S3606" s="16">
        <v>50</v>
      </c>
      <c r="T3606" s="17">
        <v>2E-3</v>
      </c>
      <c r="U3606" s="16">
        <v>11</v>
      </c>
      <c r="V3606" s="71">
        <v>1.4</v>
      </c>
      <c r="W3606" s="401" t="str">
        <f>IF(ISNA(MATCH($D3606,'My Squad'!$C$2:$C$16,0)),"","Yes")</f>
        <v/>
      </c>
    </row>
    <row r="3607" spans="1:23" ht="15.75" thickBot="1" x14ac:dyDescent="0.3">
      <c r="A3607" s="577">
        <v>503</v>
      </c>
      <c r="B3607" s="73">
        <v>16</v>
      </c>
      <c r="C3607" s="5" t="s">
        <v>28</v>
      </c>
      <c r="D3607" s="5" t="s">
        <v>29</v>
      </c>
      <c r="E3607" s="70" t="s">
        <v>13</v>
      </c>
      <c r="F3607" s="71">
        <v>9.9</v>
      </c>
      <c r="G3607" s="71">
        <v>2.4266666666666667</v>
      </c>
      <c r="H3607" s="71">
        <v>0.871</v>
      </c>
      <c r="I3607" s="71">
        <v>0.30833333333333335</v>
      </c>
      <c r="J3607" s="71">
        <v>0</v>
      </c>
      <c r="K3607" s="71">
        <v>1.8116666666666668</v>
      </c>
      <c r="L3607" s="71">
        <v>0.92100000000000004</v>
      </c>
      <c r="M3607" s="72">
        <v>6.3386666666666667</v>
      </c>
      <c r="N3607" s="23">
        <v>0.43824915824915822</v>
      </c>
      <c r="O3607" s="16">
        <v>85.941000000000003</v>
      </c>
      <c r="P3607" s="15">
        <v>90</v>
      </c>
      <c r="Q3607" s="15">
        <f>IFERROR(Table37[[#This Row],[Total]]/Table37[[#This Row],[Mins]]*Table37[[#This Row],[Adj mins]],0)</f>
        <v>6.6380423779104261</v>
      </c>
      <c r="R3607" s="15">
        <v>5.8</v>
      </c>
      <c r="S3607" s="16">
        <v>87</v>
      </c>
      <c r="T3607" s="17">
        <v>6.3E-2</v>
      </c>
      <c r="U3607" s="16">
        <v>41</v>
      </c>
      <c r="V3607" s="71">
        <v>6.8</v>
      </c>
      <c r="W3607" s="401" t="str">
        <f>IF(ISNA(MATCH($D3607,'My Squad'!$C$2:$C$16,0)),"","Yes")</f>
        <v/>
      </c>
    </row>
    <row r="3608" spans="1:23" ht="15.75" thickBot="1" x14ac:dyDescent="0.3">
      <c r="A3608" s="577">
        <v>482</v>
      </c>
      <c r="B3608" s="73">
        <v>16</v>
      </c>
      <c r="C3608" s="5" t="s">
        <v>28</v>
      </c>
      <c r="D3608" s="5" t="s">
        <v>168</v>
      </c>
      <c r="E3608" s="70" t="s">
        <v>13</v>
      </c>
      <c r="F3608" s="71">
        <v>4.9000000000000004</v>
      </c>
      <c r="G3608" s="71">
        <v>4.8333333333333332E-2</v>
      </c>
      <c r="H3608" s="71">
        <v>7.2999999999999995E-2</v>
      </c>
      <c r="I3608" s="71">
        <v>8.533333333333333E-2</v>
      </c>
      <c r="J3608" s="71">
        <v>0</v>
      </c>
      <c r="K3608" s="71">
        <v>0.41600000000000004</v>
      </c>
      <c r="L3608" s="71">
        <v>3.3666666666666664E-2</v>
      </c>
      <c r="M3608" s="72">
        <v>0.65633333333333332</v>
      </c>
      <c r="N3608" s="23">
        <v>-0.27421768707482991</v>
      </c>
      <c r="O3608" s="16">
        <v>23.146999999999998</v>
      </c>
      <c r="P3608" s="15">
        <v>90</v>
      </c>
      <c r="Q3608" s="15">
        <f>IFERROR(Table37[[#This Row],[Total]]/Table37[[#This Row],[Mins]]*Table37[[#This Row],[Adj mins]],0)</f>
        <v>2.5519505767486068</v>
      </c>
      <c r="R3608" s="15">
        <v>4</v>
      </c>
      <c r="S3608" s="16">
        <v>60</v>
      </c>
      <c r="T3608" s="17">
        <v>4.0000000000000001E-3</v>
      </c>
      <c r="U3608" s="16">
        <v>23</v>
      </c>
      <c r="V3608" s="71">
        <v>3.8</v>
      </c>
      <c r="W3608" s="401" t="str">
        <f>IF(ISNA(MATCH($D3608,'My Squad'!$C$2:$C$16,0)),"","Yes")</f>
        <v/>
      </c>
    </row>
    <row r="3609" spans="1:23" ht="15.75" thickBot="1" x14ac:dyDescent="0.3">
      <c r="A3609" s="577">
        <v>509</v>
      </c>
      <c r="B3609" s="73">
        <v>16</v>
      </c>
      <c r="C3609" s="5" t="s">
        <v>28</v>
      </c>
      <c r="D3609" s="5" t="s">
        <v>537</v>
      </c>
      <c r="E3609" s="70" t="s">
        <v>13</v>
      </c>
      <c r="F3609" s="71">
        <v>6.2</v>
      </c>
      <c r="G3609" s="71">
        <v>9.8333333333333328E-2</v>
      </c>
      <c r="H3609" s="71">
        <v>3.6999999999999998E-2</v>
      </c>
      <c r="I3609" s="71">
        <v>1.2333333333333333E-2</v>
      </c>
      <c r="J3609" s="71">
        <v>0</v>
      </c>
      <c r="K3609" s="71">
        <v>9.2999999999999999E-2</v>
      </c>
      <c r="L3609" s="71">
        <v>1.6333333333333332E-2</v>
      </c>
      <c r="M3609" s="72">
        <v>0.25700000000000001</v>
      </c>
      <c r="N3609" s="23">
        <v>-0.28112903225806452</v>
      </c>
      <c r="O3609" s="16">
        <v>4.32</v>
      </c>
      <c r="P3609" s="15">
        <v>90</v>
      </c>
      <c r="Q3609" s="15">
        <f>IFERROR(Table37[[#This Row],[Total]]/Table37[[#This Row],[Mins]]*Table37[[#This Row],[Adj mins]],0)</f>
        <v>5.354166666666667</v>
      </c>
      <c r="R3609" s="15">
        <v>2.7</v>
      </c>
      <c r="S3609" s="16">
        <v>35</v>
      </c>
      <c r="T3609" s="17">
        <v>2E-3</v>
      </c>
      <c r="U3609" s="16">
        <v>13</v>
      </c>
      <c r="V3609" s="71">
        <v>1.9</v>
      </c>
      <c r="W3609" s="401" t="str">
        <f>IF(ISNA(MATCH($D3609,'My Squad'!$C$2:$C$16,0)),"","Yes")</f>
        <v/>
      </c>
    </row>
    <row r="3610" spans="1:23" ht="15.75" thickBot="1" x14ac:dyDescent="0.3">
      <c r="A3610" s="577">
        <v>497</v>
      </c>
      <c r="B3610" s="73">
        <v>16</v>
      </c>
      <c r="C3610" s="5" t="s">
        <v>28</v>
      </c>
      <c r="D3610" s="5" t="s">
        <v>237</v>
      </c>
      <c r="E3610" s="70" t="s">
        <v>15</v>
      </c>
      <c r="F3610" s="71">
        <v>6.8</v>
      </c>
      <c r="G3610" s="71">
        <v>7.8666666666666663E-2</v>
      </c>
      <c r="H3610" s="71">
        <v>2.4E-2</v>
      </c>
      <c r="I3610" s="71">
        <v>0</v>
      </c>
      <c r="J3610" s="71">
        <v>0</v>
      </c>
      <c r="K3610" s="71">
        <v>9.8666666666666666E-2</v>
      </c>
      <c r="L3610" s="71">
        <v>3.2333333333333332E-2</v>
      </c>
      <c r="M3610" s="72">
        <v>0.23366666666666666</v>
      </c>
      <c r="N3610" s="23">
        <v>-0.25975490196078432</v>
      </c>
      <c r="O3610" s="16">
        <v>5.1273333333333335</v>
      </c>
      <c r="P3610" s="15">
        <v>90</v>
      </c>
      <c r="Q3610" s="15">
        <f>IFERROR(Table37[[#This Row],[Total]]/Table37[[#This Row],[Mins]]*Table37[[#This Row],[Adj mins]],0)</f>
        <v>4.1015472630347158</v>
      </c>
      <c r="R3610" s="15">
        <v>0.7</v>
      </c>
      <c r="S3610" s="16">
        <v>16</v>
      </c>
      <c r="T3610" s="17">
        <v>4.0000000000000001E-3</v>
      </c>
      <c r="U3610" s="16">
        <v>3</v>
      </c>
      <c r="V3610" s="71">
        <v>0.8</v>
      </c>
      <c r="W3610" s="401" t="str">
        <f>IF(ISNA(MATCH($D3610,'My Squad'!$C$2:$C$16,0)),"","Yes")</f>
        <v/>
      </c>
    </row>
    <row r="3611" spans="1:23" ht="15.75" thickBot="1" x14ac:dyDescent="0.3">
      <c r="A3611" s="577">
        <v>82</v>
      </c>
      <c r="B3611" s="73">
        <v>16</v>
      </c>
      <c r="C3611" s="5" t="s">
        <v>28</v>
      </c>
      <c r="D3611" s="5" t="s">
        <v>66</v>
      </c>
      <c r="E3611" s="70" t="s">
        <v>15</v>
      </c>
      <c r="F3611" s="71">
        <v>7.7</v>
      </c>
      <c r="G3611" s="71">
        <v>1.7933333333333332</v>
      </c>
      <c r="H3611" s="71">
        <v>0.32700000000000001</v>
      </c>
      <c r="I3611" s="71">
        <v>0</v>
      </c>
      <c r="J3611" s="71">
        <v>0</v>
      </c>
      <c r="K3611" s="71">
        <v>1.8140000000000001</v>
      </c>
      <c r="L3611" s="71">
        <v>0.58899999999999997</v>
      </c>
      <c r="M3611" s="72">
        <v>4.5233333333333334</v>
      </c>
      <c r="N3611" s="23">
        <v>0.32770562770562772</v>
      </c>
      <c r="O3611" s="16">
        <v>85.263666666666666</v>
      </c>
      <c r="P3611" s="15">
        <v>90</v>
      </c>
      <c r="Q3611" s="15">
        <f>IFERROR(Table37[[#This Row],[Total]]/Table37[[#This Row],[Mins]]*Table37[[#This Row],[Adj mins]],0)</f>
        <v>4.7746011392113097</v>
      </c>
      <c r="R3611" s="15">
        <v>6.9</v>
      </c>
      <c r="S3611" s="16">
        <v>88</v>
      </c>
      <c r="T3611" s="17">
        <v>0.125</v>
      </c>
      <c r="U3611" s="16">
        <v>25</v>
      </c>
      <c r="V3611" s="71">
        <v>3.6</v>
      </c>
      <c r="W3611" s="401" t="str">
        <f>IF(ISNA(MATCH($D3611,'My Squad'!$C$2:$C$16,0)),"","Yes")</f>
        <v>Yes</v>
      </c>
    </row>
    <row r="3612" spans="1:23" ht="15.75" thickBot="1" x14ac:dyDescent="0.3">
      <c r="A3612" s="577">
        <v>513</v>
      </c>
      <c r="B3612" s="73">
        <v>16</v>
      </c>
      <c r="C3612" s="5" t="s">
        <v>56</v>
      </c>
      <c r="D3612" s="5" t="s">
        <v>364</v>
      </c>
      <c r="E3612" s="70" t="s">
        <v>16</v>
      </c>
      <c r="F3612" s="71">
        <v>4.4000000000000004</v>
      </c>
      <c r="G3612" s="71">
        <v>0</v>
      </c>
      <c r="H3612" s="71">
        <v>0</v>
      </c>
      <c r="I3612" s="71">
        <v>4.8666666666666636E-2</v>
      </c>
      <c r="J3612" s="71">
        <v>0.82199999999999995</v>
      </c>
      <c r="K3612" s="71">
        <v>1.9363333333333332</v>
      </c>
      <c r="L3612" s="71">
        <v>0.14966666666666667</v>
      </c>
      <c r="M3612" s="72">
        <v>2.9566666666666666</v>
      </c>
      <c r="N3612" s="23">
        <v>0.21742424242424238</v>
      </c>
      <c r="O3612" s="16">
        <v>85.044666666666672</v>
      </c>
      <c r="P3612" s="15">
        <v>90</v>
      </c>
      <c r="Q3612" s="15">
        <f>IFERROR(Table37[[#This Row],[Total]]/Table37[[#This Row],[Mins]]*Table37[[#This Row],[Adj mins]],0)</f>
        <v>3.1289440058949411</v>
      </c>
      <c r="R3612" s="15">
        <v>7.5</v>
      </c>
      <c r="S3612" s="16">
        <v>84</v>
      </c>
      <c r="T3612" s="17">
        <v>6.4000000000000001E-2</v>
      </c>
      <c r="U3612" s="16">
        <v>15</v>
      </c>
      <c r="V3612" s="71">
        <v>1.9</v>
      </c>
      <c r="W3612" s="401" t="str">
        <f>IF(ISNA(MATCH($D3612,'My Squad'!$C$2:$C$16,0)),"","Yes")</f>
        <v/>
      </c>
    </row>
    <row r="3613" spans="1:23" ht="15.75" thickBot="1" x14ac:dyDescent="0.3">
      <c r="A3613" s="577">
        <v>522</v>
      </c>
      <c r="B3613" s="73">
        <v>16</v>
      </c>
      <c r="C3613" s="5" t="s">
        <v>56</v>
      </c>
      <c r="D3613" s="5" t="s">
        <v>93</v>
      </c>
      <c r="E3613" s="70" t="s">
        <v>16</v>
      </c>
      <c r="F3613" s="71">
        <v>4.4000000000000004</v>
      </c>
      <c r="G3613" s="71">
        <v>0</v>
      </c>
      <c r="H3613" s="71">
        <v>0</v>
      </c>
      <c r="I3613" s="71">
        <v>6.6666666666666654E-4</v>
      </c>
      <c r="J3613" s="71">
        <v>3.3333333333333335E-3</v>
      </c>
      <c r="K3613" s="71">
        <v>6.0000000000000001E-3</v>
      </c>
      <c r="L3613" s="71">
        <v>3.3333333333333332E-4</v>
      </c>
      <c r="M3613" s="72">
        <v>1.0333333333333333E-2</v>
      </c>
      <c r="N3613" s="23">
        <v>-0.45219696969696965</v>
      </c>
      <c r="O3613" s="16">
        <v>0.3</v>
      </c>
      <c r="P3613" s="15">
        <v>90</v>
      </c>
      <c r="Q3613" s="15">
        <f>IFERROR(Table37[[#This Row],[Total]]/Table37[[#This Row],[Mins]]*Table37[[#This Row],[Adj mins]],0)</f>
        <v>3.1</v>
      </c>
      <c r="R3613" s="15">
        <v>0</v>
      </c>
      <c r="S3613" s="16" t="s">
        <v>374</v>
      </c>
      <c r="T3613" s="17">
        <v>1E-3</v>
      </c>
      <c r="U3613" s="16">
        <v>0</v>
      </c>
      <c r="V3613" s="71">
        <v>0</v>
      </c>
      <c r="W3613" s="401" t="str">
        <f>IF(ISNA(MATCH($D3613,'My Squad'!$C$2:$C$16,0)),"","Yes")</f>
        <v/>
      </c>
    </row>
    <row r="3614" spans="1:23" ht="15.75" thickBot="1" x14ac:dyDescent="0.3">
      <c r="A3614" s="577">
        <v>521</v>
      </c>
      <c r="B3614" s="73">
        <v>16</v>
      </c>
      <c r="C3614" s="5" t="s">
        <v>56</v>
      </c>
      <c r="D3614" s="5" t="s">
        <v>118</v>
      </c>
      <c r="E3614" s="70" t="s">
        <v>16</v>
      </c>
      <c r="F3614" s="71">
        <v>4</v>
      </c>
      <c r="G3614" s="71">
        <v>0</v>
      </c>
      <c r="H3614" s="71">
        <v>0</v>
      </c>
      <c r="I3614" s="71">
        <v>-1.1333333333333334E-2</v>
      </c>
      <c r="J3614" s="71">
        <v>4.766666666666667E-2</v>
      </c>
      <c r="K3614" s="71">
        <v>0.105</v>
      </c>
      <c r="L3614" s="71">
        <v>4.0000000000000001E-3</v>
      </c>
      <c r="M3614" s="72">
        <v>0.14533333333333334</v>
      </c>
      <c r="N3614" s="23">
        <v>-0.46366666666666667</v>
      </c>
      <c r="O3614" s="16">
        <v>4.6500000000000004</v>
      </c>
      <c r="P3614" s="15">
        <v>90</v>
      </c>
      <c r="Q3614" s="15">
        <f>IFERROR(Table37[[#This Row],[Total]]/Table37[[#This Row],[Mins]]*Table37[[#This Row],[Adj mins]],0)</f>
        <v>2.8129032258064512</v>
      </c>
      <c r="R3614" s="15">
        <v>1.5</v>
      </c>
      <c r="S3614" s="16">
        <v>68</v>
      </c>
      <c r="T3614" s="17">
        <v>0.17199999999999999</v>
      </c>
      <c r="U3614" s="16">
        <v>4</v>
      </c>
      <c r="V3614" s="71">
        <v>2</v>
      </c>
      <c r="W3614" s="401" t="str">
        <f>IF(ISNA(MATCH($D3614,'My Squad'!$C$2:$C$16,0)),"","Yes")</f>
        <v/>
      </c>
    </row>
    <row r="3615" spans="1:23" ht="15.75" thickBot="1" x14ac:dyDescent="0.3">
      <c r="A3615" s="577">
        <v>517</v>
      </c>
      <c r="B3615" s="73">
        <v>16</v>
      </c>
      <c r="C3615" s="5" t="s">
        <v>56</v>
      </c>
      <c r="D3615" s="5" t="s">
        <v>268</v>
      </c>
      <c r="E3615" s="70" t="s">
        <v>14</v>
      </c>
      <c r="F3615" s="71">
        <v>4</v>
      </c>
      <c r="G3615" s="71">
        <v>4.0000000000000001E-3</v>
      </c>
      <c r="H3615" s="71">
        <v>1.4999999999999999E-2</v>
      </c>
      <c r="I3615" s="71">
        <v>5.6666666666666653E-3</v>
      </c>
      <c r="J3615" s="71">
        <v>0</v>
      </c>
      <c r="K3615" s="71">
        <v>3.4333333333333334E-2</v>
      </c>
      <c r="L3615" s="71">
        <v>5.3333333333333332E-3</v>
      </c>
      <c r="M3615" s="72">
        <v>6.433333333333334E-2</v>
      </c>
      <c r="N3615" s="23">
        <v>-0.48391666666666666</v>
      </c>
      <c r="O3615" s="16">
        <v>1.71</v>
      </c>
      <c r="P3615" s="15">
        <v>90</v>
      </c>
      <c r="Q3615" s="15">
        <f>IFERROR(Table37[[#This Row],[Total]]/Table37[[#This Row],[Mins]]*Table37[[#This Row],[Adj mins]],0)</f>
        <v>3.3859649122807021</v>
      </c>
      <c r="R3615" s="15">
        <v>0.3</v>
      </c>
      <c r="S3615" s="16">
        <v>7</v>
      </c>
      <c r="T3615" s="17">
        <v>1.7000000000000001E-2</v>
      </c>
      <c r="U3615" s="16">
        <v>3</v>
      </c>
      <c r="V3615" s="71">
        <v>0.8</v>
      </c>
      <c r="W3615" s="401" t="str">
        <f>IF(ISNA(MATCH($D3615,'My Squad'!$C$2:$C$16,0)),"","Yes")</f>
        <v/>
      </c>
    </row>
    <row r="3616" spans="1:23" ht="15.75" thickBot="1" x14ac:dyDescent="0.3">
      <c r="A3616" s="577">
        <v>520</v>
      </c>
      <c r="B3616" s="73">
        <v>16</v>
      </c>
      <c r="C3616" s="5" t="s">
        <v>56</v>
      </c>
      <c r="D3616" s="5" t="s">
        <v>153</v>
      </c>
      <c r="E3616" s="70" t="s">
        <v>14</v>
      </c>
      <c r="F3616" s="71">
        <v>4.4000000000000004</v>
      </c>
      <c r="G3616" s="71">
        <v>0.30399999999999999</v>
      </c>
      <c r="H3616" s="71">
        <v>0.28100000000000003</v>
      </c>
      <c r="I3616" s="71">
        <v>4.0000000000000036E-3</v>
      </c>
      <c r="J3616" s="71">
        <v>0</v>
      </c>
      <c r="K3616" s="71">
        <v>1.3756666666666666</v>
      </c>
      <c r="L3616" s="71">
        <v>0.184</v>
      </c>
      <c r="M3616" s="72">
        <v>2.1486666666666667</v>
      </c>
      <c r="N3616" s="23">
        <v>3.3787878787878797E-2</v>
      </c>
      <c r="O3616" s="16">
        <v>71.887333333333331</v>
      </c>
      <c r="P3616" s="15">
        <v>90</v>
      </c>
      <c r="Q3616" s="15">
        <f>IFERROR(Table37[[#This Row],[Total]]/Table37[[#This Row],[Mins]]*Table37[[#This Row],[Adj mins]],0)</f>
        <v>2.6900427520842802</v>
      </c>
      <c r="R3616" s="15">
        <v>7.6</v>
      </c>
      <c r="S3616" s="16">
        <v>76</v>
      </c>
      <c r="T3616" s="17">
        <v>5.0000000000000001E-3</v>
      </c>
      <c r="U3616" s="16">
        <v>12</v>
      </c>
      <c r="V3616" s="71">
        <v>1.3</v>
      </c>
      <c r="W3616" s="401" t="str">
        <f>IF(ISNA(MATCH($D3616,'My Squad'!$C$2:$C$16,0)),"","Yes")</f>
        <v/>
      </c>
    </row>
    <row r="3617" spans="1:23" ht="15.75" thickBot="1" x14ac:dyDescent="0.3">
      <c r="A3617" s="577">
        <v>528</v>
      </c>
      <c r="B3617" s="73">
        <v>16</v>
      </c>
      <c r="C3617" s="5" t="s">
        <v>56</v>
      </c>
      <c r="D3617" s="5" t="s">
        <v>252</v>
      </c>
      <c r="E3617" s="70" t="s">
        <v>14</v>
      </c>
      <c r="F3617" s="71">
        <v>4.5</v>
      </c>
      <c r="G3617" s="71">
        <v>0.05</v>
      </c>
      <c r="H3617" s="71">
        <v>2.7E-2</v>
      </c>
      <c r="I3617" s="71">
        <v>-2.3999999999999994E-2</v>
      </c>
      <c r="J3617" s="71">
        <v>0</v>
      </c>
      <c r="K3617" s="71">
        <v>0.41133333333333333</v>
      </c>
      <c r="L3617" s="71">
        <v>2.8000000000000001E-2</v>
      </c>
      <c r="M3617" s="72">
        <v>0.49233333333333335</v>
      </c>
      <c r="N3617" s="23">
        <v>-0.33503703703703702</v>
      </c>
      <c r="O3617" s="16">
        <v>20.272333333333332</v>
      </c>
      <c r="P3617" s="15">
        <v>90</v>
      </c>
      <c r="Q3617" s="15">
        <f>IFERROR(Table37[[#This Row],[Total]]/Table37[[#This Row],[Mins]]*Table37[[#This Row],[Adj mins]],0)</f>
        <v>2.1857375404903236</v>
      </c>
      <c r="R3617" s="15">
        <v>6.2</v>
      </c>
      <c r="S3617" s="16">
        <v>70</v>
      </c>
      <c r="T3617" s="17">
        <v>2E-3</v>
      </c>
      <c r="U3617" s="16">
        <v>15</v>
      </c>
      <c r="V3617" s="71">
        <v>1.9</v>
      </c>
      <c r="W3617" s="401" t="str">
        <f>IF(ISNA(MATCH($D3617,'My Squad'!$C$2:$C$16,0)),"","Yes")</f>
        <v/>
      </c>
    </row>
    <row r="3618" spans="1:23" ht="15.75" thickBot="1" x14ac:dyDescent="0.3">
      <c r="A3618" s="577">
        <v>591</v>
      </c>
      <c r="B3618" s="73">
        <v>16</v>
      </c>
      <c r="C3618" s="5" t="s">
        <v>56</v>
      </c>
      <c r="D3618" s="5" t="s">
        <v>1069</v>
      </c>
      <c r="E3618" s="70" t="s">
        <v>14</v>
      </c>
      <c r="F3618" s="71">
        <v>4.4000000000000004</v>
      </c>
      <c r="G3618" s="71">
        <v>0.16400000000000001</v>
      </c>
      <c r="H3618" s="71">
        <v>0.19</v>
      </c>
      <c r="I3618" s="71">
        <v>5.3333333333333344E-2</v>
      </c>
      <c r="J3618" s="71">
        <v>0</v>
      </c>
      <c r="K3618" s="71">
        <v>1.4443333333333335</v>
      </c>
      <c r="L3618" s="71">
        <v>0.13966666666666666</v>
      </c>
      <c r="M3618" s="72">
        <v>1.9913333333333334</v>
      </c>
      <c r="N3618" s="23">
        <v>-1.9696969696969546E-3</v>
      </c>
      <c r="O3618" s="16">
        <v>72.865333333333339</v>
      </c>
      <c r="P3618" s="15">
        <v>90</v>
      </c>
      <c r="Q3618" s="15">
        <f>IFERROR(Table37[[#This Row],[Total]]/Table37[[#This Row],[Mins]]*Table37[[#This Row],[Adj mins]],0)</f>
        <v>2.4596058482314405</v>
      </c>
      <c r="R3618" s="15">
        <v>3.6</v>
      </c>
      <c r="S3618" s="16">
        <v>54</v>
      </c>
      <c r="T3618" s="17">
        <v>3.0000000000000001E-3</v>
      </c>
      <c r="U3618" s="16">
        <v>7</v>
      </c>
      <c r="V3618" s="71">
        <v>1.2</v>
      </c>
      <c r="W3618" s="401" t="str">
        <f>IF(ISNA(MATCH($D3618,'My Squad'!$C$2:$C$16,0)),"","Yes")</f>
        <v/>
      </c>
    </row>
    <row r="3619" spans="1:23" ht="15.75" thickBot="1" x14ac:dyDescent="0.3">
      <c r="A3619" s="577">
        <v>516</v>
      </c>
      <c r="B3619" s="73">
        <v>16</v>
      </c>
      <c r="C3619" s="5" t="s">
        <v>56</v>
      </c>
      <c r="D3619" s="5" t="s">
        <v>160</v>
      </c>
      <c r="E3619" s="70" t="s">
        <v>14</v>
      </c>
      <c r="F3619" s="71">
        <v>4.3</v>
      </c>
      <c r="G3619" s="71">
        <v>1.4E-2</v>
      </c>
      <c r="H3619" s="71">
        <v>8.1000000000000003E-2</v>
      </c>
      <c r="I3619" s="71">
        <v>1.8999999999999989E-2</v>
      </c>
      <c r="J3619" s="71">
        <v>0</v>
      </c>
      <c r="K3619" s="71">
        <v>0.40566666666666668</v>
      </c>
      <c r="L3619" s="71">
        <v>2.4333333333333332E-2</v>
      </c>
      <c r="M3619" s="72">
        <v>0.54400000000000004</v>
      </c>
      <c r="N3619" s="23">
        <v>-0.3386046511627907</v>
      </c>
      <c r="O3619" s="16">
        <v>20.795666666666666</v>
      </c>
      <c r="P3619" s="15">
        <v>90</v>
      </c>
      <c r="Q3619" s="15">
        <f>IFERROR(Table37[[#This Row],[Total]]/Table37[[#This Row],[Mins]]*Table37[[#This Row],[Adj mins]],0)</f>
        <v>2.3543366406462889</v>
      </c>
      <c r="R3619" s="15">
        <v>2.2000000000000002</v>
      </c>
      <c r="S3619" s="16">
        <v>50</v>
      </c>
      <c r="T3619" s="17">
        <v>6.0000000000000001E-3</v>
      </c>
      <c r="U3619" s="16">
        <v>9</v>
      </c>
      <c r="V3619" s="71">
        <v>2.2000000000000002</v>
      </c>
      <c r="W3619" s="401" t="str">
        <f>IF(ISNA(MATCH($D3619,'My Squad'!$C$2:$C$16,0)),"","Yes")</f>
        <v/>
      </c>
    </row>
    <row r="3620" spans="1:23" ht="15.75" thickBot="1" x14ac:dyDescent="0.3">
      <c r="A3620" s="577">
        <v>388</v>
      </c>
      <c r="B3620" s="73">
        <v>16</v>
      </c>
      <c r="C3620" s="5" t="s">
        <v>56</v>
      </c>
      <c r="D3620" s="5" t="s">
        <v>178</v>
      </c>
      <c r="E3620" s="70" t="s">
        <v>14</v>
      </c>
      <c r="F3620" s="71">
        <v>4.4000000000000004</v>
      </c>
      <c r="G3620" s="71">
        <v>7.8E-2</v>
      </c>
      <c r="H3620" s="71">
        <v>0.311</v>
      </c>
      <c r="I3620" s="71">
        <v>4.599999999999993E-2</v>
      </c>
      <c r="J3620" s="71">
        <v>0</v>
      </c>
      <c r="K3620" s="71">
        <v>1.7656666666666667</v>
      </c>
      <c r="L3620" s="71">
        <v>0.17433333333333334</v>
      </c>
      <c r="M3620" s="72">
        <v>2.375</v>
      </c>
      <c r="N3620" s="23">
        <v>8.5227272727272721E-2</v>
      </c>
      <c r="O3620" s="16">
        <v>86.314666666666668</v>
      </c>
      <c r="P3620" s="15">
        <v>90</v>
      </c>
      <c r="Q3620" s="15">
        <f>IFERROR(Table37[[#This Row],[Total]]/Table37[[#This Row],[Mins]]*Table37[[#This Row],[Adj mins]],0)</f>
        <v>2.4764041646070192</v>
      </c>
      <c r="R3620" s="15">
        <v>7.3</v>
      </c>
      <c r="S3620" s="16">
        <v>82</v>
      </c>
      <c r="T3620" s="17">
        <v>1.6E-2</v>
      </c>
      <c r="U3620" s="16">
        <v>11</v>
      </c>
      <c r="V3620" s="71">
        <v>1.4</v>
      </c>
      <c r="W3620" s="401" t="str">
        <f>IF(ISNA(MATCH($D3620,'My Squad'!$C$2:$C$16,0)),"","Yes")</f>
        <v/>
      </c>
    </row>
    <row r="3621" spans="1:23" ht="15.75" thickBot="1" x14ac:dyDescent="0.3">
      <c r="A3621" s="577">
        <v>524</v>
      </c>
      <c r="B3621" s="73">
        <v>16</v>
      </c>
      <c r="C3621" s="5" t="s">
        <v>56</v>
      </c>
      <c r="D3621" s="5" t="s">
        <v>88</v>
      </c>
      <c r="E3621" s="70" t="s">
        <v>14</v>
      </c>
      <c r="F3621" s="71">
        <v>4.5</v>
      </c>
      <c r="G3621" s="71">
        <v>0.24</v>
      </c>
      <c r="H3621" s="71">
        <v>9.9000000000000005E-2</v>
      </c>
      <c r="I3621" s="71">
        <v>5.2666666666666639E-2</v>
      </c>
      <c r="J3621" s="71">
        <v>0</v>
      </c>
      <c r="K3621" s="71">
        <v>1.7266666666666666</v>
      </c>
      <c r="L3621" s="71">
        <v>0.157</v>
      </c>
      <c r="M3621" s="72">
        <v>2.2753333333333332</v>
      </c>
      <c r="N3621" s="23">
        <v>6.1185185185185155E-2</v>
      </c>
      <c r="O3621" s="16">
        <v>84.941000000000003</v>
      </c>
      <c r="P3621" s="15">
        <v>90</v>
      </c>
      <c r="Q3621" s="15">
        <f>IFERROR(Table37[[#This Row],[Total]]/Table37[[#This Row],[Mins]]*Table37[[#This Row],[Adj mins]],0)</f>
        <v>2.4108498840371553</v>
      </c>
      <c r="R3621" s="15">
        <v>9</v>
      </c>
      <c r="S3621" s="16">
        <v>90</v>
      </c>
      <c r="T3621" s="17">
        <v>2.2000000000000002E-2</v>
      </c>
      <c r="U3621" s="16">
        <v>20</v>
      </c>
      <c r="V3621" s="71">
        <v>2.2000000000000002</v>
      </c>
      <c r="W3621" s="401" t="str">
        <f>IF(ISNA(MATCH($D3621,'My Squad'!$C$2:$C$16,0)),"","Yes")</f>
        <v/>
      </c>
    </row>
    <row r="3622" spans="1:23" ht="15.75" thickBot="1" x14ac:dyDescent="0.3">
      <c r="A3622" s="577">
        <v>511</v>
      </c>
      <c r="B3622" s="73">
        <v>16</v>
      </c>
      <c r="C3622" s="5" t="s">
        <v>56</v>
      </c>
      <c r="D3622" s="5" t="s">
        <v>198</v>
      </c>
      <c r="E3622" s="70" t="s">
        <v>13</v>
      </c>
      <c r="F3622" s="71">
        <v>5</v>
      </c>
      <c r="G3622" s="71">
        <v>6.1666666666666668E-2</v>
      </c>
      <c r="H3622" s="71">
        <v>6.0999999999999999E-2</v>
      </c>
      <c r="I3622" s="71">
        <v>6.4666666666666664E-2</v>
      </c>
      <c r="J3622" s="71">
        <v>0</v>
      </c>
      <c r="K3622" s="71">
        <v>0.54400000000000004</v>
      </c>
      <c r="L3622" s="71">
        <v>2.3E-2</v>
      </c>
      <c r="M3622" s="72">
        <v>0.7543333333333333</v>
      </c>
      <c r="N3622" s="23">
        <v>-0.24913333333333335</v>
      </c>
      <c r="O3622" s="16">
        <v>30.928333333333335</v>
      </c>
      <c r="P3622" s="15">
        <v>90</v>
      </c>
      <c r="Q3622" s="15">
        <f>IFERROR(Table37[[#This Row],[Total]]/Table37[[#This Row],[Mins]]*Table37[[#This Row],[Adj mins]],0)</f>
        <v>2.1950746349086598</v>
      </c>
      <c r="R3622" s="15">
        <v>4</v>
      </c>
      <c r="S3622" s="16">
        <v>52</v>
      </c>
      <c r="T3622" s="17">
        <v>1E-3</v>
      </c>
      <c r="U3622" s="16">
        <v>8</v>
      </c>
      <c r="V3622" s="71">
        <v>1.1000000000000001</v>
      </c>
      <c r="W3622" s="401" t="str">
        <f>IF(ISNA(MATCH($D3622,'My Squad'!$C$2:$C$16,0)),"","Yes")</f>
        <v/>
      </c>
    </row>
    <row r="3623" spans="1:23" ht="15.75" thickBot="1" x14ac:dyDescent="0.3">
      <c r="A3623" s="577">
        <v>654</v>
      </c>
      <c r="B3623" s="73">
        <v>16</v>
      </c>
      <c r="C3623" s="5" t="s">
        <v>56</v>
      </c>
      <c r="D3623" s="5" t="s">
        <v>1546</v>
      </c>
      <c r="E3623" s="70" t="s">
        <v>13</v>
      </c>
      <c r="F3623" s="71">
        <v>5</v>
      </c>
      <c r="G3623" s="71">
        <v>0.15166666666666667</v>
      </c>
      <c r="H3623" s="71">
        <v>0.10299999999999999</v>
      </c>
      <c r="I3623" s="71">
        <v>3.4000000000000002E-2</v>
      </c>
      <c r="J3623" s="71">
        <v>0</v>
      </c>
      <c r="K3623" s="71">
        <v>0.40099999999999997</v>
      </c>
      <c r="L3623" s="71">
        <v>5.8666666666666666E-2</v>
      </c>
      <c r="M3623" s="72">
        <v>0.74833333333333329</v>
      </c>
      <c r="N3623" s="23">
        <v>-0.25033333333333335</v>
      </c>
      <c r="O3623" s="16">
        <v>20.388666666666666</v>
      </c>
      <c r="P3623" s="15">
        <v>90</v>
      </c>
      <c r="Q3623" s="15">
        <f>IFERROR(Table37[[#This Row],[Total]]/Table37[[#This Row],[Mins]]*Table37[[#This Row],[Adj mins]],0)</f>
        <v>3.303305758100906</v>
      </c>
      <c r="R3623" s="15">
        <v>2.2000000000000002</v>
      </c>
      <c r="S3623" s="16">
        <v>33</v>
      </c>
      <c r="T3623" s="17">
        <v>0</v>
      </c>
      <c r="U3623" s="16">
        <v>3</v>
      </c>
      <c r="V3623" s="71">
        <v>0.5</v>
      </c>
      <c r="W3623" s="401" t="str">
        <f>IF(ISNA(MATCH($D3623,'My Squad'!$C$2:$C$16,0)),"","Yes")</f>
        <v/>
      </c>
    </row>
    <row r="3624" spans="1:23" ht="15.75" thickBot="1" x14ac:dyDescent="0.3">
      <c r="A3624" s="577">
        <v>514</v>
      </c>
      <c r="B3624" s="73">
        <v>16</v>
      </c>
      <c r="C3624" s="5" t="s">
        <v>56</v>
      </c>
      <c r="D3624" s="5" t="s">
        <v>57</v>
      </c>
      <c r="E3624" s="70" t="s">
        <v>13</v>
      </c>
      <c r="F3624" s="71">
        <v>7.4</v>
      </c>
      <c r="G3624" s="71">
        <v>0.99833333333333329</v>
      </c>
      <c r="H3624" s="71">
        <v>0.67400000000000004</v>
      </c>
      <c r="I3624" s="71">
        <v>0.16300000000000001</v>
      </c>
      <c r="J3624" s="71">
        <v>0</v>
      </c>
      <c r="K3624" s="71">
        <v>1.8216666666666668</v>
      </c>
      <c r="L3624" s="71">
        <v>0.29366666666666669</v>
      </c>
      <c r="M3624" s="72">
        <v>3.9506666666666668</v>
      </c>
      <c r="N3624" s="23">
        <v>0.26360360360360363</v>
      </c>
      <c r="O3624" s="16">
        <v>86.384</v>
      </c>
      <c r="P3624" s="15">
        <v>90</v>
      </c>
      <c r="Q3624" s="15">
        <f>IFERROR(Table37[[#This Row],[Total]]/Table37[[#This Row],[Mins]]*Table37[[#This Row],[Adj mins]],0)</f>
        <v>4.1160400074087793</v>
      </c>
      <c r="R3624" s="15">
        <v>8.6999999999999993</v>
      </c>
      <c r="S3624" s="16">
        <v>87</v>
      </c>
      <c r="T3624" s="17">
        <v>0.06</v>
      </c>
      <c r="U3624" s="16">
        <v>45</v>
      </c>
      <c r="V3624" s="71">
        <v>5</v>
      </c>
      <c r="W3624" s="401" t="str">
        <f>IF(ISNA(MATCH($D3624,'My Squad'!$C$2:$C$16,0)),"","Yes")</f>
        <v/>
      </c>
    </row>
    <row r="3625" spans="1:23" ht="15.75" thickBot="1" x14ac:dyDescent="0.3">
      <c r="A3625" s="577">
        <v>525</v>
      </c>
      <c r="B3625" s="73">
        <v>16</v>
      </c>
      <c r="C3625" s="5" t="s">
        <v>56</v>
      </c>
      <c r="D3625" s="5" t="s">
        <v>1547</v>
      </c>
      <c r="E3625" s="70" t="s">
        <v>13</v>
      </c>
      <c r="F3625" s="71">
        <v>6.2</v>
      </c>
      <c r="G3625" s="71">
        <v>1.3133333333333332</v>
      </c>
      <c r="H3625" s="71">
        <v>0.35499999999999998</v>
      </c>
      <c r="I3625" s="71">
        <v>0.156</v>
      </c>
      <c r="J3625" s="71">
        <v>0</v>
      </c>
      <c r="K3625" s="71">
        <v>1.7023333333333333</v>
      </c>
      <c r="L3625" s="71">
        <v>0.40366666666666667</v>
      </c>
      <c r="M3625" s="72">
        <v>3.9303333333333335</v>
      </c>
      <c r="N3625" s="23">
        <v>0.31134408602150537</v>
      </c>
      <c r="O3625" s="16">
        <v>83.679333333333332</v>
      </c>
      <c r="P3625" s="15">
        <v>90</v>
      </c>
      <c r="Q3625" s="15">
        <f>IFERROR(Table37[[#This Row],[Total]]/Table37[[#This Row],[Mins]]*Table37[[#This Row],[Adj mins]],0)</f>
        <v>4.2272086297691986</v>
      </c>
      <c r="R3625" s="15">
        <v>7.4</v>
      </c>
      <c r="S3625" s="16">
        <v>83</v>
      </c>
      <c r="T3625" s="17">
        <v>0.03</v>
      </c>
      <c r="U3625" s="16">
        <v>23</v>
      </c>
      <c r="V3625" s="71">
        <v>2.9</v>
      </c>
      <c r="W3625" s="401" t="str">
        <f>IF(ISNA(MATCH($D3625,'My Squad'!$C$2:$C$16,0)),"","Yes")</f>
        <v/>
      </c>
    </row>
    <row r="3626" spans="1:23" ht="15.75" thickBot="1" x14ac:dyDescent="0.3">
      <c r="A3626" s="577">
        <v>527</v>
      </c>
      <c r="B3626" s="73">
        <v>16</v>
      </c>
      <c r="C3626" s="5" t="s">
        <v>56</v>
      </c>
      <c r="D3626" s="5" t="s">
        <v>123</v>
      </c>
      <c r="E3626" s="70" t="s">
        <v>13</v>
      </c>
      <c r="F3626" s="71">
        <v>5.9</v>
      </c>
      <c r="G3626" s="71">
        <v>0.83</v>
      </c>
      <c r="H3626" s="71">
        <v>0.35499999999999998</v>
      </c>
      <c r="I3626" s="71">
        <v>0.13033333333333333</v>
      </c>
      <c r="J3626" s="71">
        <v>0</v>
      </c>
      <c r="K3626" s="71">
        <v>1.3426666666666667</v>
      </c>
      <c r="L3626" s="71">
        <v>0.28066666666666668</v>
      </c>
      <c r="M3626" s="72">
        <v>2.9386666666666668</v>
      </c>
      <c r="N3626" s="23">
        <v>0.15909604519774012</v>
      </c>
      <c r="O3626" s="16">
        <v>72.306333333333328</v>
      </c>
      <c r="P3626" s="15">
        <v>90</v>
      </c>
      <c r="Q3626" s="15">
        <f>IFERROR(Table37[[#This Row],[Total]]/Table37[[#This Row],[Mins]]*Table37[[#This Row],[Adj mins]],0)</f>
        <v>3.6577708729986775</v>
      </c>
      <c r="R3626" s="15">
        <v>7</v>
      </c>
      <c r="S3626" s="16">
        <v>70</v>
      </c>
      <c r="T3626" s="17">
        <v>1.4999999999999999E-2</v>
      </c>
      <c r="U3626" s="16">
        <v>25</v>
      </c>
      <c r="V3626" s="71">
        <v>2.8</v>
      </c>
      <c r="W3626" s="401" t="str">
        <f>IF(ISNA(MATCH($D3626,'My Squad'!$C$2:$C$16,0)),"","Yes")</f>
        <v/>
      </c>
    </row>
    <row r="3627" spans="1:23" ht="15.75" thickBot="1" x14ac:dyDescent="0.3">
      <c r="A3627" s="577">
        <v>526</v>
      </c>
      <c r="B3627" s="73">
        <v>16</v>
      </c>
      <c r="C3627" s="5" t="s">
        <v>56</v>
      </c>
      <c r="D3627" s="5" t="s">
        <v>1548</v>
      </c>
      <c r="E3627" s="70" t="s">
        <v>13</v>
      </c>
      <c r="F3627" s="71">
        <v>4.8</v>
      </c>
      <c r="G3627" s="71">
        <v>3.3333333333333335E-3</v>
      </c>
      <c r="H3627" s="71">
        <v>2E-3</v>
      </c>
      <c r="I3627" s="71">
        <v>6.6666666666666664E-4</v>
      </c>
      <c r="J3627" s="71">
        <v>0</v>
      </c>
      <c r="K3627" s="71">
        <v>5.6666666666666671E-3</v>
      </c>
      <c r="L3627" s="71">
        <v>6.6666666666666664E-4</v>
      </c>
      <c r="M3627" s="72">
        <v>1.2333333333333333E-2</v>
      </c>
      <c r="N3627" s="23">
        <v>-0.41409722222222223</v>
      </c>
      <c r="O3627" s="16">
        <v>0.27</v>
      </c>
      <c r="P3627" s="15">
        <v>90</v>
      </c>
      <c r="Q3627" s="15">
        <f>IFERROR(Table37[[#This Row],[Total]]/Table37[[#This Row],[Mins]]*Table37[[#This Row],[Adj mins]],0)</f>
        <v>4.1111111111111107</v>
      </c>
      <c r="R3627" s="15">
        <v>0.1</v>
      </c>
      <c r="S3627" s="16">
        <v>5</v>
      </c>
      <c r="T3627" s="17">
        <v>0</v>
      </c>
      <c r="U3627" s="16">
        <v>1</v>
      </c>
      <c r="V3627" s="71">
        <v>1</v>
      </c>
      <c r="W3627" s="401" t="str">
        <f>IF(ISNA(MATCH($D3627,'My Squad'!$C$2:$C$16,0)),"","Yes")</f>
        <v/>
      </c>
    </row>
    <row r="3628" spans="1:23" ht="15.75" thickBot="1" x14ac:dyDescent="0.3">
      <c r="A3628" s="577">
        <v>530</v>
      </c>
      <c r="B3628" s="73">
        <v>16</v>
      </c>
      <c r="C3628" s="5" t="s">
        <v>56</v>
      </c>
      <c r="D3628" s="5" t="s">
        <v>84</v>
      </c>
      <c r="E3628" s="70" t="s">
        <v>13</v>
      </c>
      <c r="F3628" s="71">
        <v>5</v>
      </c>
      <c r="G3628" s="71">
        <v>0.70499999999999996</v>
      </c>
      <c r="H3628" s="71">
        <v>0.252</v>
      </c>
      <c r="I3628" s="71">
        <v>0.12033333333333333</v>
      </c>
      <c r="J3628" s="71">
        <v>0</v>
      </c>
      <c r="K3628" s="71">
        <v>1.3263333333333334</v>
      </c>
      <c r="L3628" s="71">
        <v>0.2</v>
      </c>
      <c r="M3628" s="72">
        <v>2.6036666666666668</v>
      </c>
      <c r="N3628" s="23">
        <v>0.12073333333333336</v>
      </c>
      <c r="O3628" s="16">
        <v>64.921000000000006</v>
      </c>
      <c r="P3628" s="15">
        <v>90</v>
      </c>
      <c r="Q3628" s="15">
        <f>IFERROR(Table37[[#This Row],[Total]]/Table37[[#This Row],[Mins]]*Table37[[#This Row],[Adj mins]],0)</f>
        <v>3.6094638098612162</v>
      </c>
      <c r="R3628" s="15">
        <v>6.3</v>
      </c>
      <c r="S3628" s="16">
        <v>63</v>
      </c>
      <c r="T3628" s="17">
        <v>2.7000000000000003E-2</v>
      </c>
      <c r="U3628" s="16">
        <v>29</v>
      </c>
      <c r="V3628" s="71">
        <v>3.2</v>
      </c>
      <c r="W3628" s="401" t="str">
        <f>IF(ISNA(MATCH($D3628,'My Squad'!$C$2:$C$16,0)),"","Yes")</f>
        <v/>
      </c>
    </row>
    <row r="3629" spans="1:23" ht="15.75" thickBot="1" x14ac:dyDescent="0.3">
      <c r="A3629" s="577">
        <v>587</v>
      </c>
      <c r="B3629" s="73">
        <v>16</v>
      </c>
      <c r="C3629" s="5" t="s">
        <v>56</v>
      </c>
      <c r="D3629" s="5" t="s">
        <v>1070</v>
      </c>
      <c r="E3629" s="70" t="s">
        <v>13</v>
      </c>
      <c r="F3629" s="71">
        <v>5.7</v>
      </c>
      <c r="G3629" s="71">
        <v>0.125</v>
      </c>
      <c r="H3629" s="71">
        <v>6.6000000000000003E-2</v>
      </c>
      <c r="I3629" s="71">
        <v>2.6666666666666668E-2</v>
      </c>
      <c r="J3629" s="71">
        <v>0</v>
      </c>
      <c r="K3629" s="71">
        <v>0.30566666666666664</v>
      </c>
      <c r="L3629" s="71">
        <v>4.2000000000000003E-2</v>
      </c>
      <c r="M3629" s="72">
        <v>0.56533333333333335</v>
      </c>
      <c r="N3629" s="23">
        <v>-0.25169590643274853</v>
      </c>
      <c r="O3629" s="16">
        <v>16.192</v>
      </c>
      <c r="P3629" s="15">
        <v>90</v>
      </c>
      <c r="Q3629" s="15">
        <f>IFERROR(Table37[[#This Row],[Total]]/Table37[[#This Row],[Mins]]*Table37[[#This Row],[Adj mins]],0)</f>
        <v>3.1422924901185776</v>
      </c>
      <c r="R3629" s="15">
        <v>2.4</v>
      </c>
      <c r="S3629" s="16">
        <v>27</v>
      </c>
      <c r="T3629" s="17">
        <v>4.0000000000000001E-3</v>
      </c>
      <c r="U3629" s="16">
        <v>14</v>
      </c>
      <c r="V3629" s="71">
        <v>1.8</v>
      </c>
      <c r="W3629" s="401" t="str">
        <f>IF(ISNA(MATCH($D3629,'My Squad'!$C$2:$C$16,0)),"","Yes")</f>
        <v/>
      </c>
    </row>
    <row r="3630" spans="1:23" ht="15.75" thickBot="1" x14ac:dyDescent="0.3">
      <c r="A3630" s="577">
        <v>588</v>
      </c>
      <c r="B3630" s="73">
        <v>16</v>
      </c>
      <c r="C3630" s="5" t="s">
        <v>56</v>
      </c>
      <c r="D3630" s="5" t="s">
        <v>1071</v>
      </c>
      <c r="E3630" s="70" t="s">
        <v>13</v>
      </c>
      <c r="F3630" s="71">
        <v>4.9000000000000004</v>
      </c>
      <c r="G3630" s="71">
        <v>5.3333333333333337E-2</v>
      </c>
      <c r="H3630" s="71">
        <v>3.7999999999999999E-2</v>
      </c>
      <c r="I3630" s="71">
        <v>0.13166666666666665</v>
      </c>
      <c r="J3630" s="71">
        <v>0</v>
      </c>
      <c r="K3630" s="71">
        <v>1.3743333333333332</v>
      </c>
      <c r="L3630" s="71">
        <v>1.1666666666666667E-2</v>
      </c>
      <c r="M3630" s="72">
        <v>1.609</v>
      </c>
      <c r="N3630" s="23">
        <v>-7.9795918367346938E-2</v>
      </c>
      <c r="O3630" s="16">
        <v>72.060666666666663</v>
      </c>
      <c r="P3630" s="15">
        <v>90</v>
      </c>
      <c r="Q3630" s="15">
        <f>IFERROR(Table37[[#This Row],[Total]]/Table37[[#This Row],[Mins]]*Table37[[#This Row],[Adj mins]],0)</f>
        <v>2.0095567623576431</v>
      </c>
      <c r="R3630" s="15">
        <v>7.6</v>
      </c>
      <c r="S3630" s="16">
        <v>76</v>
      </c>
      <c r="T3630" s="17">
        <v>1E-3</v>
      </c>
      <c r="U3630" s="16">
        <v>16</v>
      </c>
      <c r="V3630" s="71">
        <v>1.8</v>
      </c>
      <c r="W3630" s="401" t="str">
        <f>IF(ISNA(MATCH($D3630,'My Squad'!$C$2:$C$16,0)),"","Yes")</f>
        <v/>
      </c>
    </row>
    <row r="3631" spans="1:23" ht="15.75" thickBot="1" x14ac:dyDescent="0.3">
      <c r="A3631" s="577">
        <v>589</v>
      </c>
      <c r="B3631" s="73">
        <v>16</v>
      </c>
      <c r="C3631" s="5" t="s">
        <v>56</v>
      </c>
      <c r="D3631" s="5" t="s">
        <v>1072</v>
      </c>
      <c r="E3631" s="70" t="s">
        <v>15</v>
      </c>
      <c r="F3631" s="71">
        <v>6.7</v>
      </c>
      <c r="G3631" s="71">
        <v>0</v>
      </c>
      <c r="H3631" s="71">
        <v>0</v>
      </c>
      <c r="I3631" s="71">
        <v>0</v>
      </c>
      <c r="J3631" s="71">
        <v>0</v>
      </c>
      <c r="K3631" s="71">
        <v>0</v>
      </c>
      <c r="L3631" s="71">
        <v>0</v>
      </c>
      <c r="M3631" s="72">
        <v>0</v>
      </c>
      <c r="N3631" s="23">
        <v>-0.29850746268656714</v>
      </c>
      <c r="O3631" s="16">
        <v>0</v>
      </c>
      <c r="P3631" s="15">
        <v>90</v>
      </c>
      <c r="Q3631" s="15">
        <f>IFERROR(Table37[[#This Row],[Total]]/Table37[[#This Row],[Mins]]*Table37[[#This Row],[Adj mins]],0)</f>
        <v>0</v>
      </c>
      <c r="R3631" s="15">
        <v>0.7</v>
      </c>
      <c r="S3631" s="16">
        <v>22</v>
      </c>
      <c r="T3631" s="17">
        <v>9.0000000000000011E-3</v>
      </c>
      <c r="U3631" s="16">
        <v>3</v>
      </c>
      <c r="V3631" s="71">
        <v>1</v>
      </c>
      <c r="W3631" s="401" t="str">
        <f>IF(ISNA(MATCH($D3631,'My Squad'!$C$2:$C$16,0)),"","Yes")</f>
        <v/>
      </c>
    </row>
    <row r="3632" spans="1:23" ht="15.75" thickBot="1" x14ac:dyDescent="0.3">
      <c r="A3632" s="577">
        <v>523</v>
      </c>
      <c r="B3632" s="73">
        <v>16</v>
      </c>
      <c r="C3632" s="5" t="s">
        <v>56</v>
      </c>
      <c r="D3632" s="5" t="s">
        <v>261</v>
      </c>
      <c r="E3632" s="70" t="s">
        <v>15</v>
      </c>
      <c r="F3632" s="71">
        <v>5</v>
      </c>
      <c r="G3632" s="71">
        <v>9.1999999999999998E-2</v>
      </c>
      <c r="H3632" s="71">
        <v>1.7999999999999999E-2</v>
      </c>
      <c r="I3632" s="71">
        <v>0</v>
      </c>
      <c r="J3632" s="71">
        <v>0</v>
      </c>
      <c r="K3632" s="71">
        <v>0.13933333333333334</v>
      </c>
      <c r="L3632" s="71">
        <v>2.7666666666666666E-2</v>
      </c>
      <c r="M3632" s="72">
        <v>0.27700000000000002</v>
      </c>
      <c r="N3632" s="23">
        <v>-0.34459999999999996</v>
      </c>
      <c r="O3632" s="16">
        <v>7.136333333333333</v>
      </c>
      <c r="P3632" s="15">
        <v>90</v>
      </c>
      <c r="Q3632" s="15">
        <f>IFERROR(Table37[[#This Row],[Total]]/Table37[[#This Row],[Mins]]*Table37[[#This Row],[Adj mins]],0)</f>
        <v>3.4933906301088333</v>
      </c>
      <c r="R3632" s="15">
        <v>0.6</v>
      </c>
      <c r="S3632" s="16">
        <v>13</v>
      </c>
      <c r="T3632" s="17">
        <v>2.2000000000000002E-2</v>
      </c>
      <c r="U3632" s="16">
        <v>18</v>
      </c>
      <c r="V3632" s="71">
        <v>4.5</v>
      </c>
      <c r="W3632" s="401" t="str">
        <f>IF(ISNA(MATCH($D3632,'My Squad'!$C$2:$C$16,0)),"","Yes")</f>
        <v/>
      </c>
    </row>
    <row r="3633" spans="1:23" ht="15.75" thickBot="1" x14ac:dyDescent="0.3">
      <c r="A3633" s="577">
        <v>512</v>
      </c>
      <c r="B3633" s="73">
        <v>16</v>
      </c>
      <c r="C3633" s="5" t="s">
        <v>56</v>
      </c>
      <c r="D3633" s="5" t="s">
        <v>367</v>
      </c>
      <c r="E3633" s="70" t="s">
        <v>15</v>
      </c>
      <c r="F3633" s="71">
        <v>5.4</v>
      </c>
      <c r="G3633" s="71">
        <v>0.89066666666666672</v>
      </c>
      <c r="H3633" s="71">
        <v>0.41</v>
      </c>
      <c r="I3633" s="71">
        <v>0</v>
      </c>
      <c r="J3633" s="71">
        <v>0</v>
      </c>
      <c r="K3633" s="71">
        <v>1.6213333333333333</v>
      </c>
      <c r="L3633" s="71">
        <v>0.34933333333333333</v>
      </c>
      <c r="M3633" s="72">
        <v>3.2713333333333332</v>
      </c>
      <c r="N3633" s="23">
        <v>0.23543209876543206</v>
      </c>
      <c r="O3633" s="16">
        <v>82.659333333333336</v>
      </c>
      <c r="P3633" s="15">
        <v>90</v>
      </c>
      <c r="Q3633" s="15">
        <f>IFERROR(Table37[[#This Row],[Total]]/Table37[[#This Row],[Mins]]*Table37[[#This Row],[Adj mins]],0)</f>
        <v>3.56184822847188</v>
      </c>
      <c r="R3633" s="15">
        <v>6.2</v>
      </c>
      <c r="S3633" s="16">
        <v>62</v>
      </c>
      <c r="T3633" s="17">
        <v>2.7999999999999997E-2</v>
      </c>
      <c r="U3633" s="16">
        <v>34</v>
      </c>
      <c r="V3633" s="71">
        <v>3.8</v>
      </c>
      <c r="W3633" s="401" t="str">
        <f>IF(ISNA(MATCH($D3633,'My Squad'!$C$2:$C$16,0)),"","Yes")</f>
        <v/>
      </c>
    </row>
    <row r="3634" spans="1:23" ht="15.75" thickBot="1" x14ac:dyDescent="0.3">
      <c r="A3634" s="577">
        <v>204</v>
      </c>
      <c r="B3634" s="73">
        <v>16</v>
      </c>
      <c r="C3634" s="5" t="s">
        <v>33</v>
      </c>
      <c r="D3634" s="5" t="s">
        <v>157</v>
      </c>
      <c r="E3634" s="70" t="s">
        <v>16</v>
      </c>
      <c r="F3634" s="71">
        <v>4.4000000000000004</v>
      </c>
      <c r="G3634" s="71">
        <v>0</v>
      </c>
      <c r="H3634" s="71">
        <v>3.3000000000000002E-2</v>
      </c>
      <c r="I3634" s="71">
        <v>0.72566666666666657</v>
      </c>
      <c r="J3634" s="71">
        <v>0.58133333333333337</v>
      </c>
      <c r="K3634" s="71">
        <v>1.8756666666666666</v>
      </c>
      <c r="L3634" s="71">
        <v>0.123</v>
      </c>
      <c r="M3634" s="72">
        <v>3.3386666666666667</v>
      </c>
      <c r="N3634" s="23">
        <v>0.3042424242424242</v>
      </c>
      <c r="O3634" s="16">
        <v>85.151333333333326</v>
      </c>
      <c r="P3634" s="15">
        <v>90</v>
      </c>
      <c r="Q3634" s="15">
        <f>IFERROR(Table37[[#This Row],[Total]]/Table37[[#This Row],[Mins]]*Table37[[#This Row],[Adj mins]],0)</f>
        <v>3.5287762180275117</v>
      </c>
      <c r="R3634" s="15">
        <v>5</v>
      </c>
      <c r="S3634" s="16">
        <v>90</v>
      </c>
      <c r="T3634" s="17">
        <v>5.0000000000000001E-3</v>
      </c>
      <c r="U3634" s="16">
        <v>10</v>
      </c>
      <c r="V3634" s="71">
        <v>2</v>
      </c>
      <c r="W3634" s="401" t="str">
        <f>IF(ISNA(MATCH($D3634,'My Squad'!$C$2:$C$16,0)),"","Yes")</f>
        <v/>
      </c>
    </row>
    <row r="3635" spans="1:23" ht="15.75" thickBot="1" x14ac:dyDescent="0.3">
      <c r="A3635" s="577">
        <v>536</v>
      </c>
      <c r="B3635" s="73">
        <v>16</v>
      </c>
      <c r="C3635" s="5" t="s">
        <v>33</v>
      </c>
      <c r="D3635" s="5" t="s">
        <v>264</v>
      </c>
      <c r="E3635" s="70" t="s">
        <v>16</v>
      </c>
      <c r="F3635" s="71">
        <v>4</v>
      </c>
      <c r="G3635" s="71">
        <v>0</v>
      </c>
      <c r="H3635" s="71">
        <v>0</v>
      </c>
      <c r="I3635" s="71">
        <v>3.0000000000000001E-3</v>
      </c>
      <c r="J3635" s="71">
        <v>3.3333333333333332E-4</v>
      </c>
      <c r="K3635" s="71">
        <v>4.6666666666666671E-3</v>
      </c>
      <c r="L3635" s="71">
        <v>0</v>
      </c>
      <c r="M3635" s="72">
        <v>8.0000000000000002E-3</v>
      </c>
      <c r="N3635" s="23">
        <v>-0.498</v>
      </c>
      <c r="O3635" s="16">
        <v>0.21</v>
      </c>
      <c r="P3635" s="15">
        <v>90</v>
      </c>
      <c r="Q3635" s="15">
        <f>IFERROR(Table37[[#This Row],[Total]]/Table37[[#This Row],[Mins]]*Table37[[#This Row],[Adj mins]],0)</f>
        <v>3.4285714285714288</v>
      </c>
      <c r="R3635" s="15">
        <v>0</v>
      </c>
      <c r="S3635" s="16">
        <v>0</v>
      </c>
      <c r="T3635" s="17">
        <v>1.7000000000000001E-2</v>
      </c>
      <c r="U3635" s="16">
        <v>0</v>
      </c>
      <c r="V3635" s="71">
        <v>0</v>
      </c>
      <c r="W3635" s="401" t="str">
        <f>IF(ISNA(MATCH($D3635,'My Squad'!$C$2:$C$16,0)),"","Yes")</f>
        <v/>
      </c>
    </row>
    <row r="3636" spans="1:23" ht="15.75" thickBot="1" x14ac:dyDescent="0.3">
      <c r="A3636" s="577">
        <v>554</v>
      </c>
      <c r="B3636" s="73">
        <v>16</v>
      </c>
      <c r="C3636" s="5" t="s">
        <v>33</v>
      </c>
      <c r="D3636" s="5" t="s">
        <v>72</v>
      </c>
      <c r="E3636" s="70" t="s">
        <v>16</v>
      </c>
      <c r="F3636" s="71">
        <v>4.3</v>
      </c>
      <c r="G3636" s="71">
        <v>0</v>
      </c>
      <c r="H3636" s="71">
        <v>1E-3</v>
      </c>
      <c r="I3636" s="71">
        <v>4.0999999999999995E-2</v>
      </c>
      <c r="J3636" s="71">
        <v>3.1333333333333331E-2</v>
      </c>
      <c r="K3636" s="71">
        <v>0.10200000000000001</v>
      </c>
      <c r="L3636" s="71">
        <v>1.0333333333333333E-2</v>
      </c>
      <c r="M3636" s="72">
        <v>0.18566666666666667</v>
      </c>
      <c r="N3636" s="23">
        <v>-0.42193798449612407</v>
      </c>
      <c r="O3636" s="16">
        <v>4.4546666666666663</v>
      </c>
      <c r="P3636" s="15">
        <v>90</v>
      </c>
      <c r="Q3636" s="15">
        <f>IFERROR(Table37[[#This Row],[Total]]/Table37[[#This Row],[Mins]]*Table37[[#This Row],[Adj mins]],0)</f>
        <v>3.751122418437594</v>
      </c>
      <c r="R3636" s="15">
        <v>4</v>
      </c>
      <c r="S3636" s="16">
        <v>90</v>
      </c>
      <c r="T3636" s="17">
        <v>1.6E-2</v>
      </c>
      <c r="U3636" s="16">
        <v>5</v>
      </c>
      <c r="V3636" s="71">
        <v>1.2</v>
      </c>
      <c r="W3636" s="401" t="str">
        <f>IF(ISNA(MATCH($D3636,'My Squad'!$C$2:$C$16,0)),"","Yes")</f>
        <v/>
      </c>
    </row>
    <row r="3637" spans="1:23" ht="15.75" thickBot="1" x14ac:dyDescent="0.3">
      <c r="A3637" s="577">
        <v>556</v>
      </c>
      <c r="B3637" s="73">
        <v>16</v>
      </c>
      <c r="C3637" s="5" t="s">
        <v>33</v>
      </c>
      <c r="D3637" s="5" t="s">
        <v>288</v>
      </c>
      <c r="E3637" s="70" t="s">
        <v>16</v>
      </c>
      <c r="F3637" s="71">
        <v>4</v>
      </c>
      <c r="G3637" s="71">
        <v>0</v>
      </c>
      <c r="H3637" s="71">
        <v>0</v>
      </c>
      <c r="I3637" s="71">
        <v>0</v>
      </c>
      <c r="J3637" s="71">
        <v>0</v>
      </c>
      <c r="K3637" s="71">
        <v>0</v>
      </c>
      <c r="L3637" s="71">
        <v>0</v>
      </c>
      <c r="M3637" s="72">
        <v>0</v>
      </c>
      <c r="N3637" s="23">
        <v>-0.5</v>
      </c>
      <c r="O3637" s="16">
        <v>0</v>
      </c>
      <c r="P3637" s="15">
        <v>90</v>
      </c>
      <c r="Q3637" s="15">
        <f>IFERROR(Table37[[#This Row],[Total]]/Table37[[#This Row],[Mins]]*Table37[[#This Row],[Adj mins]],0)</f>
        <v>0</v>
      </c>
      <c r="R3637" s="15">
        <v>0</v>
      </c>
      <c r="S3637" s="16" t="s">
        <v>374</v>
      </c>
      <c r="T3637" s="17">
        <v>1.7000000000000001E-2</v>
      </c>
      <c r="U3637" s="16">
        <v>0</v>
      </c>
      <c r="V3637" s="71">
        <v>0</v>
      </c>
      <c r="W3637" s="401" t="str">
        <f>IF(ISNA(MATCH($D3637,'My Squad'!$C$2:$C$16,0)),"","Yes")</f>
        <v/>
      </c>
    </row>
    <row r="3638" spans="1:23" ht="15.75" thickBot="1" x14ac:dyDescent="0.3">
      <c r="A3638" s="577">
        <v>542</v>
      </c>
      <c r="B3638" s="73">
        <v>16</v>
      </c>
      <c r="C3638" s="5" t="s">
        <v>33</v>
      </c>
      <c r="D3638" s="5" t="s">
        <v>80</v>
      </c>
      <c r="E3638" s="70" t="s">
        <v>14</v>
      </c>
      <c r="F3638" s="71">
        <v>4.4000000000000004</v>
      </c>
      <c r="G3638" s="71">
        <v>0.55400000000000005</v>
      </c>
      <c r="H3638" s="71">
        <v>0.154</v>
      </c>
      <c r="I3638" s="71">
        <v>0.75333333333333341</v>
      </c>
      <c r="J3638" s="71">
        <v>0</v>
      </c>
      <c r="K3638" s="71">
        <v>1.7356666666666665</v>
      </c>
      <c r="L3638" s="71">
        <v>0.28966666666666668</v>
      </c>
      <c r="M3638" s="72">
        <v>3.4866666666666668</v>
      </c>
      <c r="N3638" s="23">
        <v>0.33787878787878789</v>
      </c>
      <c r="O3638" s="16">
        <v>88.576999999999998</v>
      </c>
      <c r="P3638" s="15">
        <v>90</v>
      </c>
      <c r="Q3638" s="15">
        <f>IFERROR(Table37[[#This Row],[Total]]/Table37[[#This Row],[Mins]]*Table37[[#This Row],[Adj mins]],0)</f>
        <v>3.5426803797825626</v>
      </c>
      <c r="R3638" s="15">
        <v>6.3</v>
      </c>
      <c r="S3638" s="16">
        <v>71</v>
      </c>
      <c r="T3638" s="17">
        <v>2E-3</v>
      </c>
      <c r="U3638" s="16">
        <v>10</v>
      </c>
      <c r="V3638" s="71">
        <v>1.2</v>
      </c>
      <c r="W3638" s="401" t="str">
        <f>IF(ISNA(MATCH($D3638,'My Squad'!$C$2:$C$16,0)),"","Yes")</f>
        <v/>
      </c>
    </row>
    <row r="3639" spans="1:23" ht="15.75" thickBot="1" x14ac:dyDescent="0.3">
      <c r="A3639" s="577">
        <v>543</v>
      </c>
      <c r="B3639" s="73">
        <v>16</v>
      </c>
      <c r="C3639" s="5" t="s">
        <v>33</v>
      </c>
      <c r="D3639" s="5" t="s">
        <v>242</v>
      </c>
      <c r="E3639" s="70" t="s">
        <v>14</v>
      </c>
      <c r="F3639" s="71">
        <v>4.4000000000000004</v>
      </c>
      <c r="G3639" s="71">
        <v>0.29399999999999998</v>
      </c>
      <c r="H3639" s="71">
        <v>0.184</v>
      </c>
      <c r="I3639" s="71">
        <v>0.26633333333333331</v>
      </c>
      <c r="J3639" s="71">
        <v>0</v>
      </c>
      <c r="K3639" s="71">
        <v>0.60166666666666668</v>
      </c>
      <c r="L3639" s="71">
        <v>0.15733333333333333</v>
      </c>
      <c r="M3639" s="72">
        <v>1.5033333333333334</v>
      </c>
      <c r="N3639" s="23">
        <v>-0.11287878787878786</v>
      </c>
      <c r="O3639" s="16">
        <v>28.329333333333334</v>
      </c>
      <c r="P3639" s="15">
        <v>90</v>
      </c>
      <c r="Q3639" s="15">
        <f>IFERROR(Table37[[#This Row],[Total]]/Table37[[#This Row],[Mins]]*Table37[[#This Row],[Adj mins]],0)</f>
        <v>4.77596837200546</v>
      </c>
      <c r="R3639" s="15">
        <v>2.2999999999999998</v>
      </c>
      <c r="S3639" s="16">
        <v>53</v>
      </c>
      <c r="T3639" s="17">
        <v>2E-3</v>
      </c>
      <c r="U3639" s="16">
        <v>2</v>
      </c>
      <c r="V3639" s="71">
        <v>0.5</v>
      </c>
      <c r="W3639" s="401" t="str">
        <f>IF(ISNA(MATCH($D3639,'My Squad'!$C$2:$C$16,0)),"","Yes")</f>
        <v/>
      </c>
    </row>
    <row r="3640" spans="1:23" ht="15.75" thickBot="1" x14ac:dyDescent="0.3">
      <c r="A3640" s="577">
        <v>559</v>
      </c>
      <c r="B3640" s="73">
        <v>16</v>
      </c>
      <c r="C3640" s="5" t="s">
        <v>33</v>
      </c>
      <c r="D3640" s="5" t="s">
        <v>89</v>
      </c>
      <c r="E3640" s="70" t="s">
        <v>14</v>
      </c>
      <c r="F3640" s="71">
        <v>4.5</v>
      </c>
      <c r="G3640" s="71">
        <v>0.28000000000000003</v>
      </c>
      <c r="H3640" s="71">
        <v>0.36899999999999999</v>
      </c>
      <c r="I3640" s="71">
        <v>0.73099999999999998</v>
      </c>
      <c r="J3640" s="71">
        <v>0</v>
      </c>
      <c r="K3640" s="71">
        <v>1.5963333333333334</v>
      </c>
      <c r="L3640" s="71">
        <v>0.224</v>
      </c>
      <c r="M3640" s="72">
        <v>3.2003333333333335</v>
      </c>
      <c r="N3640" s="23">
        <v>0.26674074074074078</v>
      </c>
      <c r="O3640" s="16">
        <v>82.973666666666674</v>
      </c>
      <c r="P3640" s="15">
        <v>90</v>
      </c>
      <c r="Q3640" s="15">
        <f>IFERROR(Table37[[#This Row],[Total]]/Table37[[#This Row],[Mins]]*Table37[[#This Row],[Adj mins]],0)</f>
        <v>3.4713423134247408</v>
      </c>
      <c r="R3640" s="15">
        <v>6.7</v>
      </c>
      <c r="S3640" s="16">
        <v>86</v>
      </c>
      <c r="T3640" s="17">
        <v>1E-3</v>
      </c>
      <c r="U3640" s="16">
        <v>10</v>
      </c>
      <c r="V3640" s="71">
        <v>1.4</v>
      </c>
      <c r="W3640" s="401" t="str">
        <f>IF(ISNA(MATCH($D3640,'My Squad'!$C$2:$C$16,0)),"","Yes")</f>
        <v/>
      </c>
    </row>
    <row r="3641" spans="1:23" ht="15.75" thickBot="1" x14ac:dyDescent="0.3">
      <c r="A3641" s="577">
        <v>533</v>
      </c>
      <c r="B3641" s="73">
        <v>16</v>
      </c>
      <c r="C3641" s="5" t="s">
        <v>33</v>
      </c>
      <c r="D3641" s="5" t="s">
        <v>1549</v>
      </c>
      <c r="E3641" s="70" t="s">
        <v>14</v>
      </c>
      <c r="F3641" s="71">
        <v>4.5999999999999996</v>
      </c>
      <c r="G3641" s="71">
        <v>0.88</v>
      </c>
      <c r="H3641" s="71">
        <v>0.49</v>
      </c>
      <c r="I3641" s="71">
        <v>0.70133333333333336</v>
      </c>
      <c r="J3641" s="71">
        <v>0</v>
      </c>
      <c r="K3641" s="71">
        <v>1.5096666666666667</v>
      </c>
      <c r="L3641" s="71">
        <v>0.42533333333333334</v>
      </c>
      <c r="M3641" s="72">
        <v>4.0063333333333331</v>
      </c>
      <c r="N3641" s="23">
        <v>0.43615942028985505</v>
      </c>
      <c r="O3641" s="16">
        <v>81.063333333333333</v>
      </c>
      <c r="P3641" s="15">
        <v>90</v>
      </c>
      <c r="Q3641" s="15">
        <f>IFERROR(Table37[[#This Row],[Total]]/Table37[[#This Row],[Mins]]*Table37[[#This Row],[Adj mins]],0)</f>
        <v>4.4480036185698424</v>
      </c>
      <c r="R3641" s="15">
        <v>8.3000000000000007</v>
      </c>
      <c r="S3641" s="16">
        <v>83</v>
      </c>
      <c r="T3641" s="17">
        <v>6.5000000000000002E-2</v>
      </c>
      <c r="U3641" s="16">
        <v>29</v>
      </c>
      <c r="V3641" s="71">
        <v>3.2</v>
      </c>
      <c r="W3641" s="401" t="str">
        <f>IF(ISNA(MATCH($D3641,'My Squad'!$C$2:$C$16,0)),"","Yes")</f>
        <v>Yes</v>
      </c>
    </row>
    <row r="3642" spans="1:23" ht="15.75" thickBot="1" x14ac:dyDescent="0.3">
      <c r="A3642" s="577">
        <v>564</v>
      </c>
      <c r="B3642" s="73">
        <v>16</v>
      </c>
      <c r="C3642" s="5" t="s">
        <v>33</v>
      </c>
      <c r="D3642" s="5" t="s">
        <v>239</v>
      </c>
      <c r="E3642" s="70" t="s">
        <v>14</v>
      </c>
      <c r="F3642" s="71">
        <v>4.3</v>
      </c>
      <c r="G3642" s="71">
        <v>9.4E-2</v>
      </c>
      <c r="H3642" s="71">
        <v>3.5999999999999997E-2</v>
      </c>
      <c r="I3642" s="71">
        <v>0.46333333333333337</v>
      </c>
      <c r="J3642" s="71">
        <v>0</v>
      </c>
      <c r="K3642" s="71">
        <v>1.2306666666666668</v>
      </c>
      <c r="L3642" s="71">
        <v>0.104</v>
      </c>
      <c r="M3642" s="72">
        <v>1.9279999999999999</v>
      </c>
      <c r="N3642" s="23">
        <v>-1.6744186046511643E-2</v>
      </c>
      <c r="O3642" s="16">
        <v>58.426333333333332</v>
      </c>
      <c r="P3642" s="15">
        <v>90</v>
      </c>
      <c r="Q3642" s="15">
        <f>IFERROR(Table37[[#This Row],[Total]]/Table37[[#This Row],[Mins]]*Table37[[#This Row],[Adj mins]],0)</f>
        <v>2.9698937123100881</v>
      </c>
      <c r="R3642" s="15">
        <v>2.9</v>
      </c>
      <c r="S3642" s="16">
        <v>66</v>
      </c>
      <c r="T3642" s="17">
        <v>1E-3</v>
      </c>
      <c r="U3642" s="16">
        <v>3</v>
      </c>
      <c r="V3642" s="71">
        <v>0.8</v>
      </c>
      <c r="W3642" s="401" t="str">
        <f>IF(ISNA(MATCH($D3642,'My Squad'!$C$2:$C$16,0)),"","Yes")</f>
        <v/>
      </c>
    </row>
    <row r="3643" spans="1:23" ht="15.75" thickBot="1" x14ac:dyDescent="0.3">
      <c r="A3643" s="577">
        <v>567</v>
      </c>
      <c r="B3643" s="73">
        <v>16</v>
      </c>
      <c r="C3643" s="5" t="s">
        <v>33</v>
      </c>
      <c r="D3643" s="5" t="s">
        <v>111</v>
      </c>
      <c r="E3643" s="70" t="s">
        <v>14</v>
      </c>
      <c r="F3643" s="71">
        <v>4.3</v>
      </c>
      <c r="G3643" s="71">
        <v>0.19400000000000001</v>
      </c>
      <c r="H3643" s="71">
        <v>0.20300000000000001</v>
      </c>
      <c r="I3643" s="71">
        <v>0.748</v>
      </c>
      <c r="J3643" s="71">
        <v>0</v>
      </c>
      <c r="K3643" s="71">
        <v>1.6193333333333335</v>
      </c>
      <c r="L3643" s="71">
        <v>0.12433333333333334</v>
      </c>
      <c r="M3643" s="72">
        <v>2.8886666666666665</v>
      </c>
      <c r="N3643" s="23">
        <v>0.20666666666666664</v>
      </c>
      <c r="O3643" s="16">
        <v>87.44</v>
      </c>
      <c r="P3643" s="15">
        <v>90</v>
      </c>
      <c r="Q3643" s="15">
        <f>IFERROR(Table37[[#This Row],[Total]]/Table37[[#This Row],[Mins]]*Table37[[#This Row],[Adj mins]],0)</f>
        <v>2.9732387923147297</v>
      </c>
      <c r="R3643" s="15">
        <v>6.5</v>
      </c>
      <c r="S3643" s="16">
        <v>84</v>
      </c>
      <c r="T3643" s="17">
        <v>2E-3</v>
      </c>
      <c r="U3643" s="16">
        <v>4</v>
      </c>
      <c r="V3643" s="71">
        <v>0.6</v>
      </c>
      <c r="W3643" s="401" t="str">
        <f>IF(ISNA(MATCH($D3643,'My Squad'!$C$2:$C$16,0)),"","Yes")</f>
        <v/>
      </c>
    </row>
    <row r="3644" spans="1:23" ht="15.75" thickBot="1" x14ac:dyDescent="0.3">
      <c r="A3644" s="577">
        <v>561</v>
      </c>
      <c r="B3644" s="73">
        <v>16</v>
      </c>
      <c r="C3644" s="5" t="s">
        <v>33</v>
      </c>
      <c r="D3644" s="5" t="s">
        <v>1550</v>
      </c>
      <c r="E3644" s="70" t="s">
        <v>14</v>
      </c>
      <c r="F3644" s="71">
        <v>4</v>
      </c>
      <c r="G3644" s="71">
        <v>0.02</v>
      </c>
      <c r="H3644" s="71">
        <v>0.02</v>
      </c>
      <c r="I3644" s="71">
        <v>6.6333333333333341E-2</v>
      </c>
      <c r="J3644" s="71">
        <v>0</v>
      </c>
      <c r="K3644" s="71">
        <v>0.12733333333333333</v>
      </c>
      <c r="L3644" s="71">
        <v>2.1666666666666667E-2</v>
      </c>
      <c r="M3644" s="72">
        <v>0.25533333333333336</v>
      </c>
      <c r="N3644" s="23">
        <v>-0.43616666666666665</v>
      </c>
      <c r="O3644" s="16">
        <v>6.3946666666666667</v>
      </c>
      <c r="P3644" s="15">
        <v>90</v>
      </c>
      <c r="Q3644" s="15">
        <f>IFERROR(Table37[[#This Row],[Total]]/Table37[[#This Row],[Mins]]*Table37[[#This Row],[Adj mins]],0)</f>
        <v>3.5936196830692246</v>
      </c>
      <c r="R3644" s="15">
        <v>0</v>
      </c>
      <c r="S3644" s="16" t="s">
        <v>374</v>
      </c>
      <c r="T3644" s="17">
        <v>1.4999999999999999E-2</v>
      </c>
      <c r="U3644" s="16">
        <v>0</v>
      </c>
      <c r="V3644" s="71">
        <v>0</v>
      </c>
      <c r="W3644" s="401" t="str">
        <f>IF(ISNA(MATCH($D3644,'My Squad'!$C$2:$C$16,0)),"","Yes")</f>
        <v/>
      </c>
    </row>
    <row r="3645" spans="1:23" ht="15.75" thickBot="1" x14ac:dyDescent="0.3">
      <c r="A3645" s="577">
        <v>558</v>
      </c>
      <c r="B3645" s="73">
        <v>16</v>
      </c>
      <c r="C3645" s="5" t="s">
        <v>33</v>
      </c>
      <c r="D3645" s="5" t="s">
        <v>1551</v>
      </c>
      <c r="E3645" s="70" t="s">
        <v>14</v>
      </c>
      <c r="F3645" s="71">
        <v>4</v>
      </c>
      <c r="G3645" s="71">
        <v>0</v>
      </c>
      <c r="H3645" s="71">
        <v>0</v>
      </c>
      <c r="I3645" s="71">
        <v>0</v>
      </c>
      <c r="J3645" s="71">
        <v>0</v>
      </c>
      <c r="K3645" s="71">
        <v>0</v>
      </c>
      <c r="L3645" s="71">
        <v>0</v>
      </c>
      <c r="M3645" s="72">
        <v>0</v>
      </c>
      <c r="N3645" s="23">
        <v>-0.5</v>
      </c>
      <c r="O3645" s="16">
        <v>0</v>
      </c>
      <c r="P3645" s="15">
        <v>90</v>
      </c>
      <c r="Q3645" s="15">
        <f>IFERROR(Table37[[#This Row],[Total]]/Table37[[#This Row],[Mins]]*Table37[[#This Row],[Adj mins]],0)</f>
        <v>0</v>
      </c>
      <c r="R3645" s="15">
        <v>4.9000000000000004</v>
      </c>
      <c r="S3645" s="16">
        <v>88</v>
      </c>
      <c r="T3645" s="17">
        <v>6.9999999999999993E-3</v>
      </c>
      <c r="U3645" s="16">
        <v>3</v>
      </c>
      <c r="V3645" s="71">
        <v>0.6</v>
      </c>
      <c r="W3645" s="401" t="str">
        <f>IF(ISNA(MATCH($D3645,'My Squad'!$C$2:$C$16,0)),"","Yes")</f>
        <v/>
      </c>
    </row>
    <row r="3646" spans="1:23" ht="15.75" thickBot="1" x14ac:dyDescent="0.3">
      <c r="A3646" s="577">
        <v>637</v>
      </c>
      <c r="B3646" s="73">
        <v>16</v>
      </c>
      <c r="C3646" s="5" t="s">
        <v>33</v>
      </c>
      <c r="D3646" s="5" t="s">
        <v>1552</v>
      </c>
      <c r="E3646" s="70" t="s">
        <v>14</v>
      </c>
      <c r="F3646" s="71">
        <v>4</v>
      </c>
      <c r="G3646" s="71">
        <v>0</v>
      </c>
      <c r="H3646" s="71">
        <v>0</v>
      </c>
      <c r="I3646" s="71">
        <v>0</v>
      </c>
      <c r="J3646" s="71">
        <v>0</v>
      </c>
      <c r="K3646" s="71">
        <v>0</v>
      </c>
      <c r="L3646" s="71">
        <v>0</v>
      </c>
      <c r="M3646" s="72">
        <v>0</v>
      </c>
      <c r="N3646" s="23">
        <v>-0.5</v>
      </c>
      <c r="O3646" s="16">
        <v>0</v>
      </c>
      <c r="P3646" s="15">
        <v>90</v>
      </c>
      <c r="Q3646" s="15">
        <f>IFERROR(Table37[[#This Row],[Total]]/Table37[[#This Row],[Mins]]*Table37[[#This Row],[Adj mins]],0)</f>
        <v>0</v>
      </c>
      <c r="R3646" s="15">
        <v>0</v>
      </c>
      <c r="S3646" s="16" t="s">
        <v>374</v>
      </c>
      <c r="T3646" s="17">
        <v>2E-3</v>
      </c>
      <c r="U3646" s="16">
        <v>0</v>
      </c>
      <c r="V3646" s="71">
        <v>0</v>
      </c>
      <c r="W3646" s="401" t="str">
        <f>IF(ISNA(MATCH($D3646,'My Squad'!$C$2:$C$16,0)),"","Yes")</f>
        <v/>
      </c>
    </row>
    <row r="3647" spans="1:23" ht="15.75" thickBot="1" x14ac:dyDescent="0.3">
      <c r="A3647" s="577">
        <v>534</v>
      </c>
      <c r="B3647" s="73">
        <v>16</v>
      </c>
      <c r="C3647" s="5" t="s">
        <v>33</v>
      </c>
      <c r="D3647" s="5" t="s">
        <v>267</v>
      </c>
      <c r="E3647" s="70" t="s">
        <v>13</v>
      </c>
      <c r="F3647" s="71">
        <v>4.8</v>
      </c>
      <c r="G3647" s="71">
        <v>0</v>
      </c>
      <c r="H3647" s="71">
        <v>0</v>
      </c>
      <c r="I3647" s="71">
        <v>0</v>
      </c>
      <c r="J3647" s="71">
        <v>0</v>
      </c>
      <c r="K3647" s="71">
        <v>0</v>
      </c>
      <c r="L3647" s="71">
        <v>0</v>
      </c>
      <c r="M3647" s="72">
        <v>0</v>
      </c>
      <c r="N3647" s="23">
        <v>-0.41666666666666669</v>
      </c>
      <c r="O3647" s="16">
        <v>0</v>
      </c>
      <c r="P3647" s="15">
        <v>90</v>
      </c>
      <c r="Q3647" s="15">
        <f>IFERROR(Table37[[#This Row],[Total]]/Table37[[#This Row],[Mins]]*Table37[[#This Row],[Adj mins]],0)</f>
        <v>0</v>
      </c>
      <c r="R3647" s="15">
        <v>0</v>
      </c>
      <c r="S3647" s="16">
        <v>0</v>
      </c>
      <c r="T3647" s="17">
        <v>0</v>
      </c>
      <c r="U3647" s="16">
        <v>0</v>
      </c>
      <c r="V3647" s="71">
        <v>0</v>
      </c>
      <c r="W3647" s="401" t="str">
        <f>IF(ISNA(MATCH($D3647,'My Squad'!$C$2:$C$16,0)),"","Yes")</f>
        <v/>
      </c>
    </row>
    <row r="3648" spans="1:23" ht="15.75" thickBot="1" x14ac:dyDescent="0.3">
      <c r="A3648" s="577">
        <v>547</v>
      </c>
      <c r="B3648" s="73">
        <v>16</v>
      </c>
      <c r="C3648" s="5" t="s">
        <v>33</v>
      </c>
      <c r="D3648" s="5" t="s">
        <v>368</v>
      </c>
      <c r="E3648" s="70" t="s">
        <v>13</v>
      </c>
      <c r="F3648" s="71">
        <v>4.5</v>
      </c>
      <c r="G3648" s="71">
        <v>0</v>
      </c>
      <c r="H3648" s="71">
        <v>0</v>
      </c>
      <c r="I3648" s="71">
        <v>0</v>
      </c>
      <c r="J3648" s="71">
        <v>0</v>
      </c>
      <c r="K3648" s="71">
        <v>0</v>
      </c>
      <c r="L3648" s="71">
        <v>0</v>
      </c>
      <c r="M3648" s="72">
        <v>0</v>
      </c>
      <c r="N3648" s="23">
        <v>-0.44444444444444442</v>
      </c>
      <c r="O3648" s="16">
        <v>0</v>
      </c>
      <c r="P3648" s="15">
        <v>90</v>
      </c>
      <c r="Q3648" s="15">
        <f>IFERROR(Table37[[#This Row],[Total]]/Table37[[#This Row],[Mins]]*Table37[[#This Row],[Adj mins]],0)</f>
        <v>0</v>
      </c>
      <c r="R3648" s="15">
        <v>0</v>
      </c>
      <c r="S3648" s="16" t="s">
        <v>374</v>
      </c>
      <c r="T3648" s="17">
        <v>0</v>
      </c>
      <c r="U3648" s="16">
        <v>0</v>
      </c>
      <c r="V3648" s="71">
        <v>0</v>
      </c>
      <c r="W3648" s="401" t="str">
        <f>IF(ISNA(MATCH($D3648,'My Squad'!$C$2:$C$16,0)),"","Yes")</f>
        <v/>
      </c>
    </row>
    <row r="3649" spans="1:23" ht="15.75" thickBot="1" x14ac:dyDescent="0.3">
      <c r="A3649" s="577">
        <v>550</v>
      </c>
      <c r="B3649" s="73">
        <v>16</v>
      </c>
      <c r="C3649" s="5" t="s">
        <v>33</v>
      </c>
      <c r="D3649" s="5" t="s">
        <v>34</v>
      </c>
      <c r="E3649" s="70" t="s">
        <v>13</v>
      </c>
      <c r="F3649" s="71">
        <v>6.1</v>
      </c>
      <c r="G3649" s="71">
        <v>0.43166666666666664</v>
      </c>
      <c r="H3649" s="71">
        <v>0.11899999999999999</v>
      </c>
      <c r="I3649" s="71">
        <v>7.2666666666666671E-2</v>
      </c>
      <c r="J3649" s="71">
        <v>0</v>
      </c>
      <c r="K3649" s="71">
        <v>0.42966666666666664</v>
      </c>
      <c r="L3649" s="71">
        <v>0.10166666666666667</v>
      </c>
      <c r="M3649" s="72">
        <v>1.1546666666666667</v>
      </c>
      <c r="N3649" s="23">
        <v>-0.1385792349726776</v>
      </c>
      <c r="O3649" s="16">
        <v>21.568333333333332</v>
      </c>
      <c r="P3649" s="15">
        <v>90</v>
      </c>
      <c r="Q3649" s="15">
        <f>IFERROR(Table37[[#This Row],[Total]]/Table37[[#This Row],[Mins]]*Table37[[#This Row],[Adj mins]],0)</f>
        <v>4.818174793292636</v>
      </c>
      <c r="R3649" s="15">
        <v>2.8</v>
      </c>
      <c r="S3649" s="16">
        <v>43</v>
      </c>
      <c r="T3649" s="17">
        <v>3.0000000000000001E-3</v>
      </c>
      <c r="U3649" s="16">
        <v>7</v>
      </c>
      <c r="V3649" s="71">
        <v>1.2</v>
      </c>
      <c r="W3649" s="401" t="str">
        <f>IF(ISNA(MATCH($D3649,'My Squad'!$C$2:$C$16,0)),"","Yes")</f>
        <v/>
      </c>
    </row>
    <row r="3650" spans="1:23" ht="15.75" thickBot="1" x14ac:dyDescent="0.3">
      <c r="A3650" s="577">
        <v>535</v>
      </c>
      <c r="B3650" s="73">
        <v>16</v>
      </c>
      <c r="C3650" s="5" t="s">
        <v>33</v>
      </c>
      <c r="D3650" s="5" t="s">
        <v>95</v>
      </c>
      <c r="E3650" s="70" t="s">
        <v>13</v>
      </c>
      <c r="F3650" s="71">
        <v>5</v>
      </c>
      <c r="G3650" s="71">
        <v>0.15</v>
      </c>
      <c r="H3650" s="71">
        <v>0.14099999999999999</v>
      </c>
      <c r="I3650" s="71">
        <v>6.8666666666666668E-2</v>
      </c>
      <c r="J3650" s="71">
        <v>0</v>
      </c>
      <c r="K3650" s="71">
        <v>0.442</v>
      </c>
      <c r="L3650" s="71">
        <v>5.8333333333333334E-2</v>
      </c>
      <c r="M3650" s="72">
        <v>0.86</v>
      </c>
      <c r="N3650" s="23">
        <v>-0.22800000000000004</v>
      </c>
      <c r="O3650" s="16">
        <v>20.764333333333333</v>
      </c>
      <c r="P3650" s="15">
        <v>90</v>
      </c>
      <c r="Q3650" s="15">
        <f>IFERROR(Table37[[#This Row],[Total]]/Table37[[#This Row],[Mins]]*Table37[[#This Row],[Adj mins]],0)</f>
        <v>3.7275456311303037</v>
      </c>
      <c r="R3650" s="15">
        <v>4.5</v>
      </c>
      <c r="S3650" s="16">
        <v>50</v>
      </c>
      <c r="T3650" s="17">
        <v>1E-3</v>
      </c>
      <c r="U3650" s="16">
        <v>21</v>
      </c>
      <c r="V3650" s="71">
        <v>2.6</v>
      </c>
      <c r="W3650" s="401" t="str">
        <f>IF(ISNA(MATCH($D3650,'My Squad'!$C$2:$C$16,0)),"","Yes")</f>
        <v/>
      </c>
    </row>
    <row r="3651" spans="1:23" ht="15.75" thickBot="1" x14ac:dyDescent="0.3">
      <c r="A3651" s="577">
        <v>553</v>
      </c>
      <c r="B3651" s="73">
        <v>16</v>
      </c>
      <c r="C3651" s="5" t="s">
        <v>33</v>
      </c>
      <c r="D3651" s="5" t="s">
        <v>179</v>
      </c>
      <c r="E3651" s="70" t="s">
        <v>13</v>
      </c>
      <c r="F3651" s="71">
        <v>4.9000000000000004</v>
      </c>
      <c r="G3651" s="71">
        <v>0.20166666666666666</v>
      </c>
      <c r="H3651" s="71">
        <v>0.19</v>
      </c>
      <c r="I3651" s="71">
        <v>0.22833333333333333</v>
      </c>
      <c r="J3651" s="71">
        <v>0</v>
      </c>
      <c r="K3651" s="71">
        <v>1.2633333333333334</v>
      </c>
      <c r="L3651" s="71">
        <v>5.4666666666666669E-2</v>
      </c>
      <c r="M3651" s="72">
        <v>1.9379999999999999</v>
      </c>
      <c r="N3651" s="23">
        <v>-1.2653061224489805E-2</v>
      </c>
      <c r="O3651" s="16">
        <v>71.956999999999994</v>
      </c>
      <c r="P3651" s="15">
        <v>90</v>
      </c>
      <c r="Q3651" s="15">
        <f>IFERROR(Table37[[#This Row],[Total]]/Table37[[#This Row],[Mins]]*Table37[[#This Row],[Adj mins]],0)</f>
        <v>2.4239476353933602</v>
      </c>
      <c r="R3651" s="15">
        <v>8.3000000000000007</v>
      </c>
      <c r="S3651" s="16">
        <v>83</v>
      </c>
      <c r="T3651" s="17">
        <v>1E-3</v>
      </c>
      <c r="U3651" s="16">
        <v>13</v>
      </c>
      <c r="V3651" s="71">
        <v>1.4</v>
      </c>
      <c r="W3651" s="401" t="str">
        <f>IF(ISNA(MATCH($D3651,'My Squad'!$C$2:$C$16,0)),"","Yes")</f>
        <v/>
      </c>
    </row>
    <row r="3652" spans="1:23" ht="15.75" thickBot="1" x14ac:dyDescent="0.3">
      <c r="A3652" s="577">
        <v>557</v>
      </c>
      <c r="B3652" s="73">
        <v>16</v>
      </c>
      <c r="C3652" s="5" t="s">
        <v>33</v>
      </c>
      <c r="D3652" s="5" t="s">
        <v>100</v>
      </c>
      <c r="E3652" s="70" t="s">
        <v>13</v>
      </c>
      <c r="F3652" s="71">
        <v>5</v>
      </c>
      <c r="G3652" s="71">
        <v>0.66833333333333333</v>
      </c>
      <c r="H3652" s="71">
        <v>0.36599999999999999</v>
      </c>
      <c r="I3652" s="71">
        <v>0.26900000000000002</v>
      </c>
      <c r="J3652" s="71">
        <v>0</v>
      </c>
      <c r="K3652" s="71">
        <v>1.5880000000000001</v>
      </c>
      <c r="L3652" s="71">
        <v>0.28199999999999997</v>
      </c>
      <c r="M3652" s="72">
        <v>3.1733333333333333</v>
      </c>
      <c r="N3652" s="23">
        <v>0.23466666666666666</v>
      </c>
      <c r="O3652" s="16">
        <v>85.543999999999997</v>
      </c>
      <c r="P3652" s="15">
        <v>90</v>
      </c>
      <c r="Q3652" s="15">
        <f>IFERROR(Table37[[#This Row],[Total]]/Table37[[#This Row],[Mins]]*Table37[[#This Row],[Adj mins]],0)</f>
        <v>3.3386327503974567</v>
      </c>
      <c r="R3652" s="15">
        <v>8.5</v>
      </c>
      <c r="S3652" s="16">
        <v>85</v>
      </c>
      <c r="T3652" s="17">
        <v>4.0000000000000001E-3</v>
      </c>
      <c r="U3652" s="16">
        <v>27</v>
      </c>
      <c r="V3652" s="71">
        <v>3</v>
      </c>
      <c r="W3652" s="401" t="str">
        <f>IF(ISNA(MATCH($D3652,'My Squad'!$C$2:$C$16,0)),"","Yes")</f>
        <v/>
      </c>
    </row>
    <row r="3653" spans="1:23" ht="15.75" thickBot="1" x14ac:dyDescent="0.3">
      <c r="A3653" s="577">
        <v>565</v>
      </c>
      <c r="B3653" s="73">
        <v>16</v>
      </c>
      <c r="C3653" s="5" t="s">
        <v>33</v>
      </c>
      <c r="D3653" s="5" t="s">
        <v>227</v>
      </c>
      <c r="E3653" s="70" t="s">
        <v>13</v>
      </c>
      <c r="F3653" s="71">
        <v>5.0999999999999996</v>
      </c>
      <c r="G3653" s="71">
        <v>3.1666666666666669E-2</v>
      </c>
      <c r="H3653" s="71">
        <v>1.2999999999999999E-2</v>
      </c>
      <c r="I3653" s="71">
        <v>3.6666666666666666E-3</v>
      </c>
      <c r="J3653" s="71">
        <v>0</v>
      </c>
      <c r="K3653" s="71">
        <v>2.1666666666666667E-2</v>
      </c>
      <c r="L3653" s="71">
        <v>1.0666666666666666E-2</v>
      </c>
      <c r="M3653" s="72">
        <v>8.0666666666666664E-2</v>
      </c>
      <c r="N3653" s="23">
        <v>-0.37633986928104579</v>
      </c>
      <c r="O3653" s="16">
        <v>1.2</v>
      </c>
      <c r="P3653" s="15">
        <v>90</v>
      </c>
      <c r="Q3653" s="15">
        <f>IFERROR(Table37[[#This Row],[Total]]/Table37[[#This Row],[Mins]]*Table37[[#This Row],[Adj mins]],0)</f>
        <v>6.05</v>
      </c>
      <c r="R3653" s="15">
        <v>0.8</v>
      </c>
      <c r="S3653" s="16">
        <v>25</v>
      </c>
      <c r="T3653" s="17">
        <v>1E-3</v>
      </c>
      <c r="U3653" s="16">
        <v>2</v>
      </c>
      <c r="V3653" s="71">
        <v>1</v>
      </c>
      <c r="W3653" s="401" t="str">
        <f>IF(ISNA(MATCH($D3653,'My Squad'!$C$2:$C$16,0)),"","Yes")</f>
        <v/>
      </c>
    </row>
    <row r="3654" spans="1:23" ht="15.75" thickBot="1" x14ac:dyDescent="0.3">
      <c r="A3654" s="577">
        <v>566</v>
      </c>
      <c r="B3654" s="73">
        <v>16</v>
      </c>
      <c r="C3654" s="5" t="s">
        <v>33</v>
      </c>
      <c r="D3654" s="5" t="s">
        <v>1073</v>
      </c>
      <c r="E3654" s="70" t="s">
        <v>15</v>
      </c>
      <c r="F3654" s="71">
        <v>5.5</v>
      </c>
      <c r="G3654" s="71">
        <v>1.1173333333333333</v>
      </c>
      <c r="H3654" s="71">
        <v>0.35599999999999998</v>
      </c>
      <c r="I3654" s="71">
        <v>0</v>
      </c>
      <c r="J3654" s="71">
        <v>0</v>
      </c>
      <c r="K3654" s="71">
        <v>1.6633333333333333</v>
      </c>
      <c r="L3654" s="71">
        <v>0.47666666666666668</v>
      </c>
      <c r="M3654" s="72">
        <v>3.6133333333333333</v>
      </c>
      <c r="N3654" s="23">
        <v>0.29333333333333333</v>
      </c>
      <c r="O3654" s="16">
        <v>80.451666666666668</v>
      </c>
      <c r="P3654" s="15">
        <v>90</v>
      </c>
      <c r="Q3654" s="15">
        <f>IFERROR(Table37[[#This Row],[Total]]/Table37[[#This Row],[Mins]]*Table37[[#This Row],[Adj mins]],0)</f>
        <v>4.0421785336951794</v>
      </c>
      <c r="R3654" s="15">
        <v>8.1</v>
      </c>
      <c r="S3654" s="16">
        <v>81</v>
      </c>
      <c r="T3654" s="17">
        <v>1.6E-2</v>
      </c>
      <c r="U3654" s="16">
        <v>35</v>
      </c>
      <c r="V3654" s="71">
        <v>3.9</v>
      </c>
      <c r="W3654" s="401" t="str">
        <f>IF(ISNA(MATCH($D3654,'My Squad'!$C$2:$C$16,0)),"","Yes")</f>
        <v/>
      </c>
    </row>
    <row r="3655" spans="1:23" ht="15.75" thickBot="1" x14ac:dyDescent="0.3">
      <c r="A3655" s="577">
        <v>544</v>
      </c>
      <c r="B3655" s="73">
        <v>16</v>
      </c>
      <c r="C3655" s="5" t="s">
        <v>33</v>
      </c>
      <c r="D3655" s="5" t="s">
        <v>259</v>
      </c>
      <c r="E3655" s="70" t="s">
        <v>13</v>
      </c>
      <c r="F3655" s="71">
        <v>4.8</v>
      </c>
      <c r="G3655" s="71">
        <v>6.3333333333333339E-2</v>
      </c>
      <c r="H3655" s="71">
        <v>9.4E-2</v>
      </c>
      <c r="I3655" s="71">
        <v>5.9666666666666666E-2</v>
      </c>
      <c r="J3655" s="71">
        <v>0</v>
      </c>
      <c r="K3655" s="71">
        <v>0.36166666666666664</v>
      </c>
      <c r="L3655" s="71">
        <v>2.0666666666666667E-2</v>
      </c>
      <c r="M3655" s="72">
        <v>0.59933333333333338</v>
      </c>
      <c r="N3655" s="23">
        <v>-0.29180555555555554</v>
      </c>
      <c r="O3655" s="16">
        <v>17.593</v>
      </c>
      <c r="P3655" s="15">
        <v>90</v>
      </c>
      <c r="Q3655" s="15">
        <f>IFERROR(Table37[[#This Row],[Total]]/Table37[[#This Row],[Mins]]*Table37[[#This Row],[Adj mins]],0)</f>
        <v>3.065992155971125</v>
      </c>
      <c r="R3655" s="15">
        <v>2.2999999999999998</v>
      </c>
      <c r="S3655" s="16">
        <v>29</v>
      </c>
      <c r="T3655" s="17">
        <v>0</v>
      </c>
      <c r="U3655" s="16">
        <v>11</v>
      </c>
      <c r="V3655" s="71">
        <v>1.6</v>
      </c>
      <c r="W3655" s="401" t="str">
        <f>IF(ISNA(MATCH($D3655,'My Squad'!$C$2:$C$16,0)),"","Yes")</f>
        <v/>
      </c>
    </row>
    <row r="3656" spans="1:23" ht="15.75" thickBot="1" x14ac:dyDescent="0.3">
      <c r="A3656" s="577">
        <v>563</v>
      </c>
      <c r="B3656" s="73">
        <v>16</v>
      </c>
      <c r="C3656" s="5" t="s">
        <v>33</v>
      </c>
      <c r="D3656" s="5" t="s">
        <v>1553</v>
      </c>
      <c r="E3656" s="70" t="s">
        <v>13</v>
      </c>
      <c r="F3656" s="71">
        <v>5.2</v>
      </c>
      <c r="G3656" s="71">
        <v>0.01</v>
      </c>
      <c r="H3656" s="71">
        <v>0.01</v>
      </c>
      <c r="I3656" s="71">
        <v>3.6666666666666666E-3</v>
      </c>
      <c r="J3656" s="71">
        <v>0</v>
      </c>
      <c r="K3656" s="71">
        <v>3.1333333333333338E-2</v>
      </c>
      <c r="L3656" s="71">
        <v>3.3333333333333335E-3</v>
      </c>
      <c r="M3656" s="72">
        <v>5.8333333333333334E-2</v>
      </c>
      <c r="N3656" s="23">
        <v>-0.3733974358974359</v>
      </c>
      <c r="O3656" s="16">
        <v>1.59</v>
      </c>
      <c r="P3656" s="15">
        <v>90</v>
      </c>
      <c r="Q3656" s="15">
        <f>IFERROR(Table37[[#This Row],[Total]]/Table37[[#This Row],[Mins]]*Table37[[#This Row],[Adj mins]],0)</f>
        <v>3.3018867924528301</v>
      </c>
      <c r="R3656" s="15">
        <v>1.3</v>
      </c>
      <c r="S3656" s="16">
        <v>30</v>
      </c>
      <c r="T3656" s="17">
        <v>1E-3</v>
      </c>
      <c r="U3656" s="16">
        <v>5</v>
      </c>
      <c r="V3656" s="71">
        <v>1.2</v>
      </c>
      <c r="W3656" s="401" t="str">
        <f>IF(ISNA(MATCH($D3656,'My Squad'!$C$2:$C$16,0)),"","Yes")</f>
        <v/>
      </c>
    </row>
    <row r="3657" spans="1:23" ht="15.75" thickBot="1" x14ac:dyDescent="0.3">
      <c r="A3657" s="577">
        <v>655</v>
      </c>
      <c r="B3657" s="73">
        <v>16</v>
      </c>
      <c r="C3657" s="5" t="s">
        <v>33</v>
      </c>
      <c r="D3657" s="5" t="s">
        <v>1554</v>
      </c>
      <c r="E3657" s="70" t="s">
        <v>13</v>
      </c>
      <c r="F3657" s="71">
        <v>5.5</v>
      </c>
      <c r="G3657" s="71">
        <v>0</v>
      </c>
      <c r="H3657" s="71">
        <v>0</v>
      </c>
      <c r="I3657" s="71">
        <v>0</v>
      </c>
      <c r="J3657" s="71">
        <v>0</v>
      </c>
      <c r="K3657" s="71">
        <v>0</v>
      </c>
      <c r="L3657" s="71">
        <v>0</v>
      </c>
      <c r="M3657" s="72">
        <v>0</v>
      </c>
      <c r="N3657" s="23">
        <v>-0.36363636363636365</v>
      </c>
      <c r="O3657" s="16">
        <v>0</v>
      </c>
      <c r="P3657" s="15">
        <v>90</v>
      </c>
      <c r="Q3657" s="15">
        <f>IFERROR(Table37[[#This Row],[Total]]/Table37[[#This Row],[Mins]]*Table37[[#This Row],[Adj mins]],0)</f>
        <v>0</v>
      </c>
      <c r="R3657" s="15">
        <v>0</v>
      </c>
      <c r="S3657" s="16" t="s">
        <v>374</v>
      </c>
      <c r="T3657" s="17">
        <v>0</v>
      </c>
      <c r="U3657" s="16">
        <v>4</v>
      </c>
      <c r="V3657" s="71">
        <v>0.8</v>
      </c>
      <c r="W3657" s="401" t="str">
        <f>IF(ISNA(MATCH($D3657,'My Squad'!$C$2:$C$16,0)),"","Yes")</f>
        <v/>
      </c>
    </row>
    <row r="3658" spans="1:23" ht="15.75" thickBot="1" x14ac:dyDescent="0.3">
      <c r="A3658" s="577">
        <v>548</v>
      </c>
      <c r="B3658" s="73">
        <v>16</v>
      </c>
      <c r="C3658" s="5" t="s">
        <v>33</v>
      </c>
      <c r="D3658" s="5" t="s">
        <v>1555</v>
      </c>
      <c r="E3658" s="70" t="s">
        <v>13</v>
      </c>
      <c r="F3658" s="71">
        <v>5.3</v>
      </c>
      <c r="G3658" s="71">
        <v>4.6666666666666669E-2</v>
      </c>
      <c r="H3658" s="71">
        <v>2.4E-2</v>
      </c>
      <c r="I3658" s="71">
        <v>1.1333333333333334E-2</v>
      </c>
      <c r="J3658" s="71">
        <v>0</v>
      </c>
      <c r="K3658" s="71">
        <v>8.1333333333333327E-2</v>
      </c>
      <c r="L3658" s="71">
        <v>1.2333333333333333E-2</v>
      </c>
      <c r="M3658" s="72">
        <v>0.17566666666666667</v>
      </c>
      <c r="N3658" s="23">
        <v>-0.34421383647798742</v>
      </c>
      <c r="O3658" s="16">
        <v>3.8780000000000001</v>
      </c>
      <c r="P3658" s="15">
        <v>90</v>
      </c>
      <c r="Q3658" s="15">
        <f>IFERROR(Table37[[#This Row],[Total]]/Table37[[#This Row],[Mins]]*Table37[[#This Row],[Adj mins]],0)</f>
        <v>4.0768437338834449</v>
      </c>
      <c r="R3658" s="15">
        <v>0.9</v>
      </c>
      <c r="S3658" s="16">
        <v>14</v>
      </c>
      <c r="T3658" s="17">
        <v>1E-3</v>
      </c>
      <c r="U3658" s="16">
        <v>6</v>
      </c>
      <c r="V3658" s="71">
        <v>1</v>
      </c>
      <c r="W3658" s="401" t="str">
        <f>IF(ISNA(MATCH($D3658,'My Squad'!$C$2:$C$16,0)),"","Yes")</f>
        <v/>
      </c>
    </row>
    <row r="3659" spans="1:23" ht="15.75" thickBot="1" x14ac:dyDescent="0.3">
      <c r="A3659" s="577">
        <v>642</v>
      </c>
      <c r="B3659" s="73">
        <v>16</v>
      </c>
      <c r="C3659" s="5" t="s">
        <v>33</v>
      </c>
      <c r="D3659" s="5" t="s">
        <v>1556</v>
      </c>
      <c r="E3659" s="70" t="s">
        <v>13</v>
      </c>
      <c r="F3659" s="71">
        <v>5</v>
      </c>
      <c r="G3659" s="71">
        <v>0.63166666666666671</v>
      </c>
      <c r="H3659" s="71">
        <v>0.54800000000000004</v>
      </c>
      <c r="I3659" s="71">
        <v>0.223</v>
      </c>
      <c r="J3659" s="71">
        <v>0</v>
      </c>
      <c r="K3659" s="71">
        <v>1.4180000000000001</v>
      </c>
      <c r="L3659" s="71">
        <v>0.26266666666666666</v>
      </c>
      <c r="M3659" s="72">
        <v>3.0833333333333335</v>
      </c>
      <c r="N3659" s="23">
        <v>0.2166666666666667</v>
      </c>
      <c r="O3659" s="16">
        <v>71.424333333333337</v>
      </c>
      <c r="P3659" s="15">
        <v>90</v>
      </c>
      <c r="Q3659" s="15">
        <f>IFERROR(Table37[[#This Row],[Total]]/Table37[[#This Row],[Mins]]*Table37[[#This Row],[Adj mins]],0)</f>
        <v>3.8852305236777385</v>
      </c>
      <c r="R3659" s="15">
        <v>4</v>
      </c>
      <c r="S3659" s="16">
        <v>52</v>
      </c>
      <c r="T3659" s="17">
        <v>0</v>
      </c>
      <c r="U3659" s="16">
        <v>8</v>
      </c>
      <c r="V3659" s="71">
        <v>1.1000000000000001</v>
      </c>
      <c r="W3659" s="401" t="str">
        <f>IF(ISNA(MATCH($D3659,'My Squad'!$C$2:$C$16,0)),"","Yes")</f>
        <v/>
      </c>
    </row>
    <row r="3660" spans="1:23" ht="15.75" thickBot="1" x14ac:dyDescent="0.3">
      <c r="A3660" s="577">
        <v>540</v>
      </c>
      <c r="B3660" s="73">
        <v>16</v>
      </c>
      <c r="C3660" s="5" t="s">
        <v>33</v>
      </c>
      <c r="D3660" s="5" t="s">
        <v>1557</v>
      </c>
      <c r="E3660" s="70" t="s">
        <v>13</v>
      </c>
      <c r="F3660" s="71">
        <v>4.5</v>
      </c>
      <c r="G3660" s="71">
        <v>0</v>
      </c>
      <c r="H3660" s="71">
        <v>0</v>
      </c>
      <c r="I3660" s="71">
        <v>0</v>
      </c>
      <c r="J3660" s="71">
        <v>0</v>
      </c>
      <c r="K3660" s="71">
        <v>0</v>
      </c>
      <c r="L3660" s="71">
        <v>0</v>
      </c>
      <c r="M3660" s="72">
        <v>0</v>
      </c>
      <c r="N3660" s="23">
        <v>-0.44444444444444442</v>
      </c>
      <c r="O3660" s="16">
        <v>0</v>
      </c>
      <c r="P3660" s="15">
        <v>90</v>
      </c>
      <c r="Q3660" s="15">
        <f>IFERROR(Table37[[#This Row],[Total]]/Table37[[#This Row],[Mins]]*Table37[[#This Row],[Adj mins]],0)</f>
        <v>0</v>
      </c>
      <c r="R3660" s="15">
        <v>0</v>
      </c>
      <c r="S3660" s="16" t="s">
        <v>374</v>
      </c>
      <c r="T3660" s="17">
        <v>2E-3</v>
      </c>
      <c r="U3660" s="16">
        <v>0</v>
      </c>
      <c r="V3660" s="71">
        <v>0</v>
      </c>
      <c r="W3660" s="401" t="str">
        <f>IF(ISNA(MATCH($D3660,'My Squad'!$C$2:$C$16,0)),"","Yes")</f>
        <v/>
      </c>
    </row>
    <row r="3661" spans="1:23" ht="15.75" thickBot="1" x14ac:dyDescent="0.3">
      <c r="A3661" s="577">
        <v>555</v>
      </c>
      <c r="B3661" s="73">
        <v>16</v>
      </c>
      <c r="C3661" s="5" t="s">
        <v>33</v>
      </c>
      <c r="D3661" s="5" t="s">
        <v>1558</v>
      </c>
      <c r="E3661" s="70" t="s">
        <v>15</v>
      </c>
      <c r="F3661" s="71">
        <v>4.8</v>
      </c>
      <c r="G3661" s="71">
        <v>0</v>
      </c>
      <c r="H3661" s="71">
        <v>0</v>
      </c>
      <c r="I3661" s="71">
        <v>0</v>
      </c>
      <c r="J3661" s="71">
        <v>0</v>
      </c>
      <c r="K3661" s="71">
        <v>0</v>
      </c>
      <c r="L3661" s="71">
        <v>0</v>
      </c>
      <c r="M3661" s="72">
        <v>0</v>
      </c>
      <c r="N3661" s="23">
        <v>-0.41666666666666669</v>
      </c>
      <c r="O3661" s="16">
        <v>0</v>
      </c>
      <c r="P3661" s="15">
        <v>90</v>
      </c>
      <c r="Q3661" s="15">
        <f>IFERROR(Table37[[#This Row],[Total]]/Table37[[#This Row],[Mins]]*Table37[[#This Row],[Adj mins]],0)</f>
        <v>0</v>
      </c>
      <c r="R3661" s="15">
        <v>0</v>
      </c>
      <c r="S3661" s="16" t="s">
        <v>374</v>
      </c>
      <c r="T3661" s="17">
        <v>0</v>
      </c>
      <c r="U3661" s="16">
        <v>0</v>
      </c>
      <c r="V3661" s="71">
        <v>0</v>
      </c>
      <c r="W3661" s="401" t="str">
        <f>IF(ISNA(MATCH($D3661,'My Squad'!$C$2:$C$16,0)),"","Yes")</f>
        <v/>
      </c>
    </row>
    <row r="3662" spans="1:23" ht="15.75" thickBot="1" x14ac:dyDescent="0.3">
      <c r="A3662" s="577">
        <v>539</v>
      </c>
      <c r="B3662" s="73">
        <v>16</v>
      </c>
      <c r="C3662" s="5" t="s">
        <v>33</v>
      </c>
      <c r="D3662" s="5" t="s">
        <v>1559</v>
      </c>
      <c r="E3662" s="70" t="s">
        <v>15</v>
      </c>
      <c r="F3662" s="71">
        <v>4.5</v>
      </c>
      <c r="G3662" s="71">
        <v>0</v>
      </c>
      <c r="H3662" s="71">
        <v>0</v>
      </c>
      <c r="I3662" s="71">
        <v>0</v>
      </c>
      <c r="J3662" s="71">
        <v>0</v>
      </c>
      <c r="K3662" s="71">
        <v>0</v>
      </c>
      <c r="L3662" s="71">
        <v>0</v>
      </c>
      <c r="M3662" s="72">
        <v>0</v>
      </c>
      <c r="N3662" s="23">
        <v>-0.44444444444444442</v>
      </c>
      <c r="O3662" s="16">
        <v>0</v>
      </c>
      <c r="P3662" s="15">
        <v>90</v>
      </c>
      <c r="Q3662" s="15">
        <f>IFERROR(Table37[[#This Row],[Total]]/Table37[[#This Row],[Mins]]*Table37[[#This Row],[Adj mins]],0)</f>
        <v>0</v>
      </c>
      <c r="R3662" s="15">
        <v>0</v>
      </c>
      <c r="S3662" s="16" t="s">
        <v>374</v>
      </c>
      <c r="T3662" s="17">
        <v>2.7000000000000003E-2</v>
      </c>
      <c r="U3662" s="16">
        <v>0</v>
      </c>
      <c r="V3662" s="71">
        <v>0</v>
      </c>
      <c r="W3662" s="401" t="str">
        <f>IF(ISNA(MATCH($D3662,'My Squad'!$C$2:$C$16,0)),"","Yes")</f>
        <v/>
      </c>
    </row>
    <row r="3663" spans="1:23" ht="15.75" thickBot="1" x14ac:dyDescent="0.3">
      <c r="A3663" s="577">
        <v>541</v>
      </c>
      <c r="B3663" s="73">
        <v>16</v>
      </c>
      <c r="C3663" s="5" t="s">
        <v>33</v>
      </c>
      <c r="D3663" s="5" t="s">
        <v>75</v>
      </c>
      <c r="E3663" s="70" t="s">
        <v>15</v>
      </c>
      <c r="F3663" s="71">
        <v>6.5</v>
      </c>
      <c r="G3663" s="71">
        <v>1.732</v>
      </c>
      <c r="H3663" s="71">
        <v>0.76200000000000001</v>
      </c>
      <c r="I3663" s="71">
        <v>0</v>
      </c>
      <c r="J3663" s="71">
        <v>0</v>
      </c>
      <c r="K3663" s="71">
        <v>1.6086666666666667</v>
      </c>
      <c r="L3663" s="71">
        <v>1.0023333333333333</v>
      </c>
      <c r="M3663" s="72">
        <v>5.1050000000000004</v>
      </c>
      <c r="N3663" s="23">
        <v>0.47769230769230775</v>
      </c>
      <c r="O3663" s="16">
        <v>85.169333333333327</v>
      </c>
      <c r="P3663" s="15">
        <v>90</v>
      </c>
      <c r="Q3663" s="15">
        <f>IFERROR(Table37[[#This Row],[Total]]/Table37[[#This Row],[Mins]]*Table37[[#This Row],[Adj mins]],0)</f>
        <v>5.3945473331559102</v>
      </c>
      <c r="R3663" s="15">
        <v>7.9</v>
      </c>
      <c r="S3663" s="16">
        <v>79</v>
      </c>
      <c r="T3663" s="17">
        <v>3.4000000000000002E-2</v>
      </c>
      <c r="U3663" s="16">
        <v>41</v>
      </c>
      <c r="V3663" s="71">
        <v>4.5999999999999996</v>
      </c>
      <c r="W3663" s="401" t="str">
        <f>IF(ISNA(MATCH($D3663,'My Squad'!$C$2:$C$16,0)),"","Yes")</f>
        <v/>
      </c>
    </row>
    <row r="3664" spans="1:23" ht="15.75" thickBot="1" x14ac:dyDescent="0.3">
      <c r="A3664" s="577">
        <v>73</v>
      </c>
      <c r="B3664" s="73">
        <v>17</v>
      </c>
      <c r="C3664" s="5" t="s">
        <v>35</v>
      </c>
      <c r="D3664" s="5" t="s">
        <v>147</v>
      </c>
      <c r="E3664" s="70" t="s">
        <v>16</v>
      </c>
      <c r="F3664" s="71">
        <v>4.3</v>
      </c>
      <c r="G3664" s="71">
        <v>0</v>
      </c>
      <c r="H3664" s="71">
        <v>0</v>
      </c>
      <c r="I3664" s="71">
        <v>3.1666666666666662E-2</v>
      </c>
      <c r="J3664" s="71">
        <v>3.4333333333333334E-2</v>
      </c>
      <c r="K3664" s="71">
        <v>6.3333333333333339E-2</v>
      </c>
      <c r="L3664" s="71">
        <v>6.3333333333333332E-3</v>
      </c>
      <c r="M3664" s="72">
        <v>0.13566666666666666</v>
      </c>
      <c r="N3664" s="23">
        <v>-0.43356589147286823</v>
      </c>
      <c r="O3664" s="16">
        <v>3.0859999999999999</v>
      </c>
      <c r="P3664" s="15">
        <v>90</v>
      </c>
      <c r="Q3664" s="15">
        <f>IFERROR(Table37[[#This Row],[Total]]/Table37[[#This Row],[Mins]]*Table37[[#This Row],[Adj mins]],0)</f>
        <v>3.956578094620868</v>
      </c>
      <c r="R3664" s="15">
        <v>2</v>
      </c>
      <c r="S3664" s="16">
        <v>0</v>
      </c>
      <c r="T3664" s="17">
        <v>1.1000000000000001E-2</v>
      </c>
      <c r="U3664" s="16">
        <v>7</v>
      </c>
      <c r="V3664" s="71">
        <v>3.5</v>
      </c>
      <c r="W3664" s="401" t="str">
        <f>IF(ISNA(MATCH($D3664,'My Squad'!$C$2:$C$16,0)),"","Yes")</f>
        <v/>
      </c>
    </row>
    <row r="3665" spans="1:23" ht="15.75" thickBot="1" x14ac:dyDescent="0.3">
      <c r="A3665" s="577">
        <v>15</v>
      </c>
      <c r="B3665" s="73">
        <v>17</v>
      </c>
      <c r="C3665" s="5" t="s">
        <v>35</v>
      </c>
      <c r="D3665" s="5" t="s">
        <v>130</v>
      </c>
      <c r="E3665" s="70" t="s">
        <v>16</v>
      </c>
      <c r="F3665" s="71">
        <v>5.6</v>
      </c>
      <c r="G3665" s="71">
        <v>0</v>
      </c>
      <c r="H3665" s="71">
        <v>8.0000000000000002E-3</v>
      </c>
      <c r="I3665" s="71">
        <v>1.1773333333333333</v>
      </c>
      <c r="J3665" s="71">
        <v>1.1399999999999999</v>
      </c>
      <c r="K3665" s="71">
        <v>1.897</v>
      </c>
      <c r="L3665" s="71">
        <v>0.438</v>
      </c>
      <c r="M3665" s="72">
        <v>4.660333333333333</v>
      </c>
      <c r="N3665" s="23">
        <v>0.47505952380952376</v>
      </c>
      <c r="O3665" s="16">
        <v>86.572000000000003</v>
      </c>
      <c r="P3665" s="15">
        <v>90</v>
      </c>
      <c r="Q3665" s="15">
        <f>IFERROR(Table37[[#This Row],[Total]]/Table37[[#This Row],[Mins]]*Table37[[#This Row],[Adj mins]],0)</f>
        <v>4.8448690107656045</v>
      </c>
      <c r="R3665" s="15">
        <v>9</v>
      </c>
      <c r="S3665" s="16">
        <v>90</v>
      </c>
      <c r="T3665" s="17">
        <v>0.30399999999999999</v>
      </c>
      <c r="U3665" s="16">
        <v>37</v>
      </c>
      <c r="V3665" s="71">
        <v>4.0999999999999996</v>
      </c>
      <c r="W3665" s="401" t="str">
        <f>IF(ISNA(MATCH($D3665,'My Squad'!$C$2:$C$16,0)),"","Yes")</f>
        <v/>
      </c>
    </row>
    <row r="3666" spans="1:23" ht="15.75" thickBot="1" x14ac:dyDescent="0.3">
      <c r="A3666" s="577">
        <v>639</v>
      </c>
      <c r="B3666" s="73">
        <v>17</v>
      </c>
      <c r="C3666" s="5" t="s">
        <v>35</v>
      </c>
      <c r="D3666" s="5" t="s">
        <v>1491</v>
      </c>
      <c r="E3666" s="70" t="s">
        <v>16</v>
      </c>
      <c r="F3666" s="71">
        <v>4.5</v>
      </c>
      <c r="G3666" s="71">
        <v>0</v>
      </c>
      <c r="H3666" s="71">
        <v>0</v>
      </c>
      <c r="I3666" s="71">
        <v>6.6666666666666671E-3</v>
      </c>
      <c r="J3666" s="71">
        <v>3.3333333333333335E-3</v>
      </c>
      <c r="K3666" s="71">
        <v>4.0000000000000001E-3</v>
      </c>
      <c r="L3666" s="71">
        <v>2E-3</v>
      </c>
      <c r="M3666" s="72">
        <v>1.6E-2</v>
      </c>
      <c r="N3666" s="23">
        <v>-0.44088888888888889</v>
      </c>
      <c r="O3666" s="16">
        <v>0.18</v>
      </c>
      <c r="P3666" s="15">
        <v>90</v>
      </c>
      <c r="Q3666" s="15">
        <f>IFERROR(Table37[[#This Row],[Total]]/Table37[[#This Row],[Mins]]*Table37[[#This Row],[Adj mins]],0)</f>
        <v>8</v>
      </c>
      <c r="R3666" s="15">
        <v>0</v>
      </c>
      <c r="S3666" s="16">
        <v>0</v>
      </c>
      <c r="T3666" s="17">
        <v>0</v>
      </c>
      <c r="U3666" s="16">
        <v>0</v>
      </c>
      <c r="V3666" s="71">
        <v>0</v>
      </c>
      <c r="W3666" s="401" t="str">
        <f>IF(ISNA(MATCH($D3666,'My Squad'!$C$2:$C$16,0)),"","Yes")</f>
        <v/>
      </c>
    </row>
    <row r="3667" spans="1:23" ht="15.75" thickBot="1" x14ac:dyDescent="0.3">
      <c r="A3667" s="577">
        <v>21</v>
      </c>
      <c r="B3667" s="73">
        <v>17</v>
      </c>
      <c r="C3667" s="5" t="s">
        <v>35</v>
      </c>
      <c r="D3667" s="5" t="s">
        <v>1492</v>
      </c>
      <c r="E3667" s="70" t="s">
        <v>14</v>
      </c>
      <c r="F3667" s="71">
        <v>4.3</v>
      </c>
      <c r="G3667" s="71">
        <v>0</v>
      </c>
      <c r="H3667" s="71">
        <v>0</v>
      </c>
      <c r="I3667" s="71">
        <v>0</v>
      </c>
      <c r="J3667" s="71">
        <v>0</v>
      </c>
      <c r="K3667" s="71">
        <v>0</v>
      </c>
      <c r="L3667" s="71">
        <v>0</v>
      </c>
      <c r="M3667" s="72">
        <v>0</v>
      </c>
      <c r="N3667" s="23">
        <v>-0.46511627906976744</v>
      </c>
      <c r="O3667" s="16">
        <v>0</v>
      </c>
      <c r="P3667" s="15">
        <v>90</v>
      </c>
      <c r="Q3667" s="15">
        <f>IFERROR(Table37[[#This Row],[Total]]/Table37[[#This Row],[Mins]]*Table37[[#This Row],[Adj mins]],0)</f>
        <v>0</v>
      </c>
      <c r="R3667" s="15">
        <v>0</v>
      </c>
      <c r="S3667" s="16" t="s">
        <v>374</v>
      </c>
      <c r="T3667" s="17">
        <v>0</v>
      </c>
      <c r="U3667" s="16">
        <v>0</v>
      </c>
      <c r="V3667" s="71">
        <v>0</v>
      </c>
      <c r="W3667" s="401" t="str">
        <f>IF(ISNA(MATCH($D3667,'My Squad'!$C$2:$C$16,0)),"","Yes")</f>
        <v/>
      </c>
    </row>
    <row r="3668" spans="1:23" ht="15.75" thickBot="1" x14ac:dyDescent="0.3">
      <c r="A3668" s="577">
        <v>578</v>
      </c>
      <c r="B3668" s="73">
        <v>17</v>
      </c>
      <c r="C3668" s="5" t="s">
        <v>35</v>
      </c>
      <c r="D3668" s="5" t="s">
        <v>603</v>
      </c>
      <c r="E3668" s="70" t="s">
        <v>14</v>
      </c>
      <c r="F3668" s="71">
        <v>5.8</v>
      </c>
      <c r="G3668" s="71">
        <v>0.05</v>
      </c>
      <c r="H3668" s="71">
        <v>5.8000000000000003E-2</v>
      </c>
      <c r="I3668" s="71">
        <v>0.33833333333333332</v>
      </c>
      <c r="J3668" s="71">
        <v>0</v>
      </c>
      <c r="K3668" s="71">
        <v>0.48533333333333328</v>
      </c>
      <c r="L3668" s="71">
        <v>7.7666666666666662E-2</v>
      </c>
      <c r="M3668" s="72">
        <v>1.0093333333333334</v>
      </c>
      <c r="N3668" s="23">
        <v>-0.17080459770114942</v>
      </c>
      <c r="O3668" s="16">
        <v>24.585999999999999</v>
      </c>
      <c r="P3668" s="15">
        <v>90</v>
      </c>
      <c r="Q3668" s="15">
        <f>IFERROR(Table37[[#This Row],[Total]]/Table37[[#This Row],[Mins]]*Table37[[#This Row],[Adj mins]],0)</f>
        <v>3.6947856503701297</v>
      </c>
      <c r="R3668" s="15">
        <v>4.3</v>
      </c>
      <c r="S3668" s="16">
        <v>64</v>
      </c>
      <c r="T3668" s="17">
        <v>1.9E-2</v>
      </c>
      <c r="U3668" s="16">
        <v>14</v>
      </c>
      <c r="V3668" s="71">
        <v>2.2999999999999998</v>
      </c>
      <c r="W3668" s="401" t="str">
        <f>IF(ISNA(MATCH($D3668,'My Squad'!$C$2:$C$16,0)),"","Yes")</f>
        <v/>
      </c>
    </row>
    <row r="3669" spans="1:23" ht="15.75" thickBot="1" x14ac:dyDescent="0.3">
      <c r="A3669" s="577">
        <v>24</v>
      </c>
      <c r="B3669" s="73">
        <v>17</v>
      </c>
      <c r="C3669" s="5" t="s">
        <v>35</v>
      </c>
      <c r="D3669" s="5" t="s">
        <v>105</v>
      </c>
      <c r="E3669" s="70" t="s">
        <v>14</v>
      </c>
      <c r="F3669" s="71">
        <v>6.3</v>
      </c>
      <c r="G3669" s="71">
        <v>0.14000000000000001</v>
      </c>
      <c r="H3669" s="71">
        <v>0.19</v>
      </c>
      <c r="I3669" s="71">
        <v>1.1519999999999999</v>
      </c>
      <c r="J3669" s="71">
        <v>0</v>
      </c>
      <c r="K3669" s="71">
        <v>1.7276666666666667</v>
      </c>
      <c r="L3669" s="71">
        <v>0.19933333333333333</v>
      </c>
      <c r="M3669" s="72">
        <v>3.4089999999999998</v>
      </c>
      <c r="N3669" s="23">
        <v>0.22365079365079363</v>
      </c>
      <c r="O3669" s="16">
        <v>85.477666666666664</v>
      </c>
      <c r="P3669" s="15">
        <v>90</v>
      </c>
      <c r="Q3669" s="15">
        <f>IFERROR(Table37[[#This Row],[Total]]/Table37[[#This Row],[Mins]]*Table37[[#This Row],[Adj mins]],0)</f>
        <v>3.5893586238900612</v>
      </c>
      <c r="R3669" s="15">
        <v>6.5</v>
      </c>
      <c r="S3669" s="16">
        <v>84</v>
      </c>
      <c r="T3669" s="17">
        <v>4.2999999999999997E-2</v>
      </c>
      <c r="U3669" s="16">
        <v>25</v>
      </c>
      <c r="V3669" s="71">
        <v>3.6</v>
      </c>
      <c r="W3669" s="401" t="str">
        <f>IF(ISNA(MATCH($D3669,'My Squad'!$C$2:$C$16,0)),"","Yes")</f>
        <v/>
      </c>
    </row>
    <row r="3670" spans="1:23" ht="15.75" thickBot="1" x14ac:dyDescent="0.3">
      <c r="A3670" s="577">
        <v>3</v>
      </c>
      <c r="B3670" s="73">
        <v>17</v>
      </c>
      <c r="C3670" s="5" t="s">
        <v>35</v>
      </c>
      <c r="D3670" s="5" t="s">
        <v>604</v>
      </c>
      <c r="E3670" s="70" t="s">
        <v>14</v>
      </c>
      <c r="F3670" s="71">
        <v>6.3</v>
      </c>
      <c r="G3670" s="71">
        <v>0.78400000000000003</v>
      </c>
      <c r="H3670" s="71">
        <v>0.121</v>
      </c>
      <c r="I3670" s="71">
        <v>1.0903333333333332</v>
      </c>
      <c r="J3670" s="71">
        <v>0</v>
      </c>
      <c r="K3670" s="71">
        <v>1.6873333333333334</v>
      </c>
      <c r="L3670" s="71">
        <v>0.33100000000000002</v>
      </c>
      <c r="M3670" s="72">
        <v>4.0136666666666665</v>
      </c>
      <c r="N3670" s="23">
        <v>0.3196296296296296</v>
      </c>
      <c r="O3670" s="16">
        <v>81.50866666666667</v>
      </c>
      <c r="P3670" s="15">
        <v>90</v>
      </c>
      <c r="Q3670" s="15">
        <f>IFERROR(Table37[[#This Row],[Total]]/Table37[[#This Row],[Mins]]*Table37[[#This Row],[Adj mins]],0)</f>
        <v>4.4317986635368021</v>
      </c>
      <c r="R3670" s="15">
        <v>8.6</v>
      </c>
      <c r="S3670" s="16">
        <v>86</v>
      </c>
      <c r="T3670" s="17">
        <v>0.255</v>
      </c>
      <c r="U3670" s="16">
        <v>41</v>
      </c>
      <c r="V3670" s="71">
        <v>4.5999999999999996</v>
      </c>
      <c r="W3670" s="401" t="str">
        <f>IF(ISNA(MATCH($D3670,'My Squad'!$C$2:$C$16,0)),"","Yes")</f>
        <v>Yes</v>
      </c>
    </row>
    <row r="3671" spans="1:23" ht="15.75" thickBot="1" x14ac:dyDescent="0.3">
      <c r="A3671" s="577">
        <v>8</v>
      </c>
      <c r="B3671" s="73">
        <v>17</v>
      </c>
      <c r="C3671" s="5" t="s">
        <v>35</v>
      </c>
      <c r="D3671" s="5" t="s">
        <v>231</v>
      </c>
      <c r="E3671" s="70" t="s">
        <v>14</v>
      </c>
      <c r="F3671" s="71">
        <v>4.8</v>
      </c>
      <c r="G3671" s="71">
        <v>2E-3</v>
      </c>
      <c r="H3671" s="71">
        <v>3.0000000000000001E-3</v>
      </c>
      <c r="I3671" s="71">
        <v>2.5666666666666667E-2</v>
      </c>
      <c r="J3671" s="71">
        <v>0</v>
      </c>
      <c r="K3671" s="71">
        <v>2.8000000000000001E-2</v>
      </c>
      <c r="L3671" s="71">
        <v>2.6666666666666666E-3</v>
      </c>
      <c r="M3671" s="72">
        <v>6.133333333333333E-2</v>
      </c>
      <c r="N3671" s="23">
        <v>-0.40388888888888891</v>
      </c>
      <c r="O3671" s="16">
        <v>1.32</v>
      </c>
      <c r="P3671" s="15">
        <v>90</v>
      </c>
      <c r="Q3671" s="15">
        <f>IFERROR(Table37[[#This Row],[Total]]/Table37[[#This Row],[Mins]]*Table37[[#This Row],[Adj mins]],0)</f>
        <v>4.1818181818181817</v>
      </c>
      <c r="R3671" s="15">
        <v>1.1000000000000001</v>
      </c>
      <c r="S3671" s="16">
        <v>25</v>
      </c>
      <c r="T3671" s="17">
        <v>2E-3</v>
      </c>
      <c r="U3671" s="16">
        <v>3</v>
      </c>
      <c r="V3671" s="71">
        <v>0.8</v>
      </c>
      <c r="W3671" s="401" t="str">
        <f>IF(ISNA(MATCH($D3671,'My Squad'!$C$2:$C$16,0)),"","Yes")</f>
        <v/>
      </c>
    </row>
    <row r="3672" spans="1:23" ht="15.75" thickBot="1" x14ac:dyDescent="0.3">
      <c r="A3672" s="577">
        <v>6</v>
      </c>
      <c r="B3672" s="73">
        <v>17</v>
      </c>
      <c r="C3672" s="5" t="s">
        <v>35</v>
      </c>
      <c r="D3672" s="5" t="s">
        <v>291</v>
      </c>
      <c r="E3672" s="70" t="s">
        <v>14</v>
      </c>
      <c r="F3672" s="71">
        <v>5.5</v>
      </c>
      <c r="G3672" s="71">
        <v>0.216</v>
      </c>
      <c r="H3672" s="71">
        <v>0.28899999999999998</v>
      </c>
      <c r="I3672" s="71">
        <v>0.95433333333333337</v>
      </c>
      <c r="J3672" s="71">
        <v>0</v>
      </c>
      <c r="K3672" s="71">
        <v>1.1333333333333333</v>
      </c>
      <c r="L3672" s="71">
        <v>0.15033333333333335</v>
      </c>
      <c r="M3672" s="72">
        <v>2.7429999999999999</v>
      </c>
      <c r="N3672" s="23">
        <v>0.13509090909090907</v>
      </c>
      <c r="O3672" s="16">
        <v>70.815666666666672</v>
      </c>
      <c r="P3672" s="15">
        <v>90</v>
      </c>
      <c r="Q3672" s="15">
        <f>IFERROR(Table37[[#This Row],[Total]]/Table37[[#This Row],[Mins]]*Table37[[#This Row],[Adj mins]],0)</f>
        <v>3.4860930020193264</v>
      </c>
      <c r="R3672" s="15">
        <v>5.8</v>
      </c>
      <c r="S3672" s="16">
        <v>75</v>
      </c>
      <c r="T3672" s="17">
        <v>1.2E-2</v>
      </c>
      <c r="U3672" s="16">
        <v>21</v>
      </c>
      <c r="V3672" s="71">
        <v>3</v>
      </c>
      <c r="W3672" s="401" t="str">
        <f>IF(ISNA(MATCH($D3672,'My Squad'!$C$2:$C$16,0)),"","Yes")</f>
        <v/>
      </c>
    </row>
    <row r="3673" spans="1:23" ht="15.75" thickBot="1" x14ac:dyDescent="0.3">
      <c r="A3673" s="577">
        <v>25</v>
      </c>
      <c r="B3673" s="73">
        <v>17</v>
      </c>
      <c r="C3673" s="5" t="s">
        <v>35</v>
      </c>
      <c r="D3673" s="5" t="s">
        <v>117</v>
      </c>
      <c r="E3673" s="70" t="s">
        <v>14</v>
      </c>
      <c r="F3673" s="71">
        <v>4.8</v>
      </c>
      <c r="G3673" s="71">
        <v>1.7999999999999999E-2</v>
      </c>
      <c r="H3673" s="71">
        <v>0.04</v>
      </c>
      <c r="I3673" s="71">
        <v>9.7000000000000003E-2</v>
      </c>
      <c r="J3673" s="71">
        <v>0</v>
      </c>
      <c r="K3673" s="71">
        <v>0.15966666666666668</v>
      </c>
      <c r="L3673" s="71">
        <v>3.2000000000000001E-2</v>
      </c>
      <c r="M3673" s="72">
        <v>0.34666666666666668</v>
      </c>
      <c r="N3673" s="23">
        <v>-0.34444444444444444</v>
      </c>
      <c r="O3673" s="16">
        <v>7.47</v>
      </c>
      <c r="P3673" s="15">
        <v>90</v>
      </c>
      <c r="Q3673" s="15">
        <f>IFERROR(Table37[[#This Row],[Total]]/Table37[[#This Row],[Mins]]*Table37[[#This Row],[Adj mins]],0)</f>
        <v>4.1767068273092374</v>
      </c>
      <c r="R3673" s="15">
        <v>0.9</v>
      </c>
      <c r="S3673" s="16">
        <v>40</v>
      </c>
      <c r="T3673" s="17">
        <v>0.01</v>
      </c>
      <c r="U3673" s="16">
        <v>7</v>
      </c>
      <c r="V3673" s="71">
        <v>3.5</v>
      </c>
      <c r="W3673" s="401" t="str">
        <f>IF(ISNA(MATCH($D3673,'My Squad'!$C$2:$C$16,0)),"","Yes")</f>
        <v/>
      </c>
    </row>
    <row r="3674" spans="1:23" ht="15.75" thickBot="1" x14ac:dyDescent="0.3">
      <c r="A3674" s="577">
        <v>22</v>
      </c>
      <c r="B3674" s="73">
        <v>17</v>
      </c>
      <c r="C3674" s="5" t="s">
        <v>35</v>
      </c>
      <c r="D3674" s="5" t="s">
        <v>292</v>
      </c>
      <c r="E3674" s="70" t="s">
        <v>14</v>
      </c>
      <c r="F3674" s="71">
        <v>4.8</v>
      </c>
      <c r="G3674" s="71">
        <v>0</v>
      </c>
      <c r="H3674" s="71">
        <v>0</v>
      </c>
      <c r="I3674" s="71">
        <v>0</v>
      </c>
      <c r="J3674" s="71">
        <v>0</v>
      </c>
      <c r="K3674" s="71">
        <v>0</v>
      </c>
      <c r="L3674" s="71">
        <v>0</v>
      </c>
      <c r="M3674" s="72">
        <v>0</v>
      </c>
      <c r="N3674" s="23">
        <v>-0.41666666666666669</v>
      </c>
      <c r="O3674" s="16">
        <v>0</v>
      </c>
      <c r="P3674" s="15">
        <v>90</v>
      </c>
      <c r="Q3674" s="15">
        <f>IFERROR(Table37[[#This Row],[Total]]/Table37[[#This Row],[Mins]]*Table37[[#This Row],[Adj mins]],0)</f>
        <v>0</v>
      </c>
      <c r="R3674" s="15">
        <v>0.1</v>
      </c>
      <c r="S3674" s="16">
        <v>7</v>
      </c>
      <c r="T3674" s="17">
        <v>0</v>
      </c>
      <c r="U3674" s="16">
        <v>1</v>
      </c>
      <c r="V3674" s="71">
        <v>1</v>
      </c>
      <c r="W3674" s="401" t="str">
        <f>IF(ISNA(MATCH($D3674,'My Squad'!$C$2:$C$16,0)),"","Yes")</f>
        <v/>
      </c>
    </row>
    <row r="3675" spans="1:23" ht="15.75" thickBot="1" x14ac:dyDescent="0.3">
      <c r="A3675" s="577">
        <v>18</v>
      </c>
      <c r="B3675" s="73">
        <v>17</v>
      </c>
      <c r="C3675" s="5" t="s">
        <v>35</v>
      </c>
      <c r="D3675" s="5" t="s">
        <v>127</v>
      </c>
      <c r="E3675" s="70" t="s">
        <v>14</v>
      </c>
      <c r="F3675" s="71">
        <v>6</v>
      </c>
      <c r="G3675" s="71">
        <v>0.126</v>
      </c>
      <c r="H3675" s="71">
        <v>5.8000000000000003E-2</v>
      </c>
      <c r="I3675" s="71">
        <v>1.1763333333333335</v>
      </c>
      <c r="J3675" s="71">
        <v>0</v>
      </c>
      <c r="K3675" s="71">
        <v>1.7686666666666666</v>
      </c>
      <c r="L3675" s="71">
        <v>0.21666666666666667</v>
      </c>
      <c r="M3675" s="72">
        <v>3.3456666666666668</v>
      </c>
      <c r="N3675" s="23">
        <v>0.2242777777777778</v>
      </c>
      <c r="O3675" s="16">
        <v>86.778999999999996</v>
      </c>
      <c r="P3675" s="15">
        <v>90</v>
      </c>
      <c r="Q3675" s="15">
        <f>IFERROR(Table37[[#This Row],[Total]]/Table37[[#This Row],[Mins]]*Table37[[#This Row],[Adj mins]],0)</f>
        <v>3.469848696113115</v>
      </c>
      <c r="R3675" s="15">
        <v>7.3</v>
      </c>
      <c r="S3675" s="16">
        <v>82</v>
      </c>
      <c r="T3675" s="17">
        <v>0.23100000000000001</v>
      </c>
      <c r="U3675" s="16">
        <v>19</v>
      </c>
      <c r="V3675" s="71">
        <v>2.4</v>
      </c>
      <c r="W3675" s="401" t="str">
        <f>IF(ISNA(MATCH($D3675,'My Squad'!$C$2:$C$16,0)),"","Yes")</f>
        <v/>
      </c>
    </row>
    <row r="3676" spans="1:23" ht="15.75" thickBot="1" x14ac:dyDescent="0.3">
      <c r="A3676" s="577">
        <v>17</v>
      </c>
      <c r="B3676" s="73">
        <v>17</v>
      </c>
      <c r="C3676" s="5" t="s">
        <v>35</v>
      </c>
      <c r="D3676" s="5" t="s">
        <v>36</v>
      </c>
      <c r="E3676" s="70" t="s">
        <v>13</v>
      </c>
      <c r="F3676" s="71">
        <v>10</v>
      </c>
      <c r="G3676" s="71">
        <v>1.9766666666666666</v>
      </c>
      <c r="H3676" s="71">
        <v>1.016</v>
      </c>
      <c r="I3676" s="71">
        <v>0.33166666666666667</v>
      </c>
      <c r="J3676" s="71">
        <v>0</v>
      </c>
      <c r="K3676" s="71">
        <v>1.585</v>
      </c>
      <c r="L3676" s="71">
        <v>0.85566666666666669</v>
      </c>
      <c r="M3676" s="72">
        <v>5.7649999999999997</v>
      </c>
      <c r="N3676" s="23">
        <v>0.37649999999999995</v>
      </c>
      <c r="O3676" s="16">
        <v>80.61633333333333</v>
      </c>
      <c r="P3676" s="15">
        <v>90</v>
      </c>
      <c r="Q3676" s="15">
        <f>IFERROR(Table37[[#This Row],[Total]]/Table37[[#This Row],[Mins]]*Table37[[#This Row],[Adj mins]],0)</f>
        <v>6.4360406700048376</v>
      </c>
      <c r="R3676" s="15">
        <v>7.2</v>
      </c>
      <c r="S3676" s="16">
        <v>81</v>
      </c>
      <c r="T3676" s="17">
        <v>0.23100000000000001</v>
      </c>
      <c r="U3676" s="16">
        <v>63</v>
      </c>
      <c r="V3676" s="71">
        <v>7.9</v>
      </c>
      <c r="W3676" s="401" t="str">
        <f>IF(ISNA(MATCH($D3676,'My Squad'!$C$2:$C$16,0)),"","Yes")</f>
        <v/>
      </c>
    </row>
    <row r="3677" spans="1:23" ht="15.75" thickBot="1" x14ac:dyDescent="0.3">
      <c r="A3677" s="577">
        <v>16</v>
      </c>
      <c r="B3677" s="73">
        <v>17</v>
      </c>
      <c r="C3677" s="5" t="s">
        <v>35</v>
      </c>
      <c r="D3677" s="5" t="s">
        <v>142</v>
      </c>
      <c r="E3677" s="70" t="s">
        <v>13</v>
      </c>
      <c r="F3677" s="71">
        <v>6.3</v>
      </c>
      <c r="G3677" s="71">
        <v>0.28833333333333333</v>
      </c>
      <c r="H3677" s="71">
        <v>0.53400000000000003</v>
      </c>
      <c r="I3677" s="71">
        <v>0.35233333333333333</v>
      </c>
      <c r="J3677" s="71">
        <v>0</v>
      </c>
      <c r="K3677" s="71">
        <v>1.6816666666666666</v>
      </c>
      <c r="L3677" s="71">
        <v>0.15733333333333333</v>
      </c>
      <c r="M3677" s="72">
        <v>3.0136666666666665</v>
      </c>
      <c r="N3677" s="23">
        <v>0.16089947089947088</v>
      </c>
      <c r="O3677" s="16">
        <v>84.783333333333331</v>
      </c>
      <c r="P3677" s="15">
        <v>90</v>
      </c>
      <c r="Q3677" s="15">
        <f>IFERROR(Table37[[#This Row],[Total]]/Table37[[#This Row],[Mins]]*Table37[[#This Row],[Adj mins]],0)</f>
        <v>3.1990957342244939</v>
      </c>
      <c r="R3677" s="15">
        <v>7.5</v>
      </c>
      <c r="S3677" s="16">
        <v>84</v>
      </c>
      <c r="T3677" s="17">
        <v>2.8999999999999998E-2</v>
      </c>
      <c r="U3677" s="16">
        <v>15</v>
      </c>
      <c r="V3677" s="71">
        <v>1.9</v>
      </c>
      <c r="W3677" s="401" t="str">
        <f>IF(ISNA(MATCH($D3677,'My Squad'!$C$2:$C$16,0)),"","Yes")</f>
        <v/>
      </c>
    </row>
    <row r="3678" spans="1:23" ht="15.75" thickBot="1" x14ac:dyDescent="0.3">
      <c r="A3678" s="577">
        <v>7</v>
      </c>
      <c r="B3678" s="73">
        <v>17</v>
      </c>
      <c r="C3678" s="5" t="s">
        <v>35</v>
      </c>
      <c r="D3678" s="5" t="s">
        <v>241</v>
      </c>
      <c r="E3678" s="70" t="s">
        <v>13</v>
      </c>
      <c r="F3678" s="71">
        <v>4.8</v>
      </c>
      <c r="G3678" s="71">
        <v>5.0000000000000001E-3</v>
      </c>
      <c r="H3678" s="71">
        <v>1.0999999999999999E-2</v>
      </c>
      <c r="I3678" s="71">
        <v>9.6666666666666672E-3</v>
      </c>
      <c r="J3678" s="71">
        <v>0</v>
      </c>
      <c r="K3678" s="71">
        <v>5.2000000000000005E-2</v>
      </c>
      <c r="L3678" s="71">
        <v>3.3333333333333335E-3</v>
      </c>
      <c r="M3678" s="72">
        <v>8.1000000000000003E-2</v>
      </c>
      <c r="N3678" s="23">
        <v>-0.39979166666666671</v>
      </c>
      <c r="O3678" s="16">
        <v>2.6116666666666668</v>
      </c>
      <c r="P3678" s="15">
        <v>90</v>
      </c>
      <c r="Q3678" s="15">
        <f>IFERROR(Table37[[#This Row],[Total]]/Table37[[#This Row],[Mins]]*Table37[[#This Row],[Adj mins]],0)</f>
        <v>2.7913209955328653</v>
      </c>
      <c r="R3678" s="15">
        <v>1.7</v>
      </c>
      <c r="S3678" s="16">
        <v>75</v>
      </c>
      <c r="T3678" s="17">
        <v>3.0000000000000001E-3</v>
      </c>
      <c r="U3678" s="16">
        <v>4</v>
      </c>
      <c r="V3678" s="71">
        <v>2</v>
      </c>
      <c r="W3678" s="401" t="str">
        <f>IF(ISNA(MATCH($D3678,'My Squad'!$C$2:$C$16,0)),"","Yes")</f>
        <v/>
      </c>
    </row>
    <row r="3679" spans="1:23" ht="15.75" thickBot="1" x14ac:dyDescent="0.3">
      <c r="A3679" s="577">
        <v>633</v>
      </c>
      <c r="B3679" s="73">
        <v>17</v>
      </c>
      <c r="C3679" s="5" t="s">
        <v>35</v>
      </c>
      <c r="D3679" s="5" t="s">
        <v>1493</v>
      </c>
      <c r="E3679" s="70" t="s">
        <v>13</v>
      </c>
      <c r="F3679" s="71">
        <v>6</v>
      </c>
      <c r="G3679" s="71">
        <v>0.12166666666666667</v>
      </c>
      <c r="H3679" s="71">
        <v>8.3000000000000004E-2</v>
      </c>
      <c r="I3679" s="71">
        <v>5.6333333333333332E-2</v>
      </c>
      <c r="J3679" s="71">
        <v>0</v>
      </c>
      <c r="K3679" s="71">
        <v>0.26166666666666671</v>
      </c>
      <c r="L3679" s="71">
        <v>4.4999999999999998E-2</v>
      </c>
      <c r="M3679" s="72">
        <v>0.56766666666666665</v>
      </c>
      <c r="N3679" s="23">
        <v>-0.2387222222222222</v>
      </c>
      <c r="O3679" s="16">
        <v>13.097</v>
      </c>
      <c r="P3679" s="15">
        <v>90</v>
      </c>
      <c r="Q3679" s="15">
        <f>IFERROR(Table37[[#This Row],[Total]]/Table37[[#This Row],[Mins]]*Table37[[#This Row],[Adj mins]],0)</f>
        <v>3.9008933343513781</v>
      </c>
      <c r="R3679" s="15">
        <v>2.2000000000000002</v>
      </c>
      <c r="S3679" s="16">
        <v>67</v>
      </c>
      <c r="T3679" s="17">
        <v>1E-3</v>
      </c>
      <c r="U3679" s="16">
        <v>11</v>
      </c>
      <c r="V3679" s="71">
        <v>3.7</v>
      </c>
      <c r="W3679" s="401" t="str">
        <f>IF(ISNA(MATCH($D3679,'My Squad'!$C$2:$C$16,0)),"","Yes")</f>
        <v/>
      </c>
    </row>
    <row r="3680" spans="1:23" ht="15.75" thickBot="1" x14ac:dyDescent="0.3">
      <c r="A3680" s="577">
        <v>23</v>
      </c>
      <c r="B3680" s="73">
        <v>17</v>
      </c>
      <c r="C3680" s="5" t="s">
        <v>35</v>
      </c>
      <c r="D3680" s="5" t="s">
        <v>224</v>
      </c>
      <c r="E3680" s="70" t="s">
        <v>13</v>
      </c>
      <c r="F3680" s="71">
        <v>6.9</v>
      </c>
      <c r="G3680" s="71">
        <v>0.51666666666666672</v>
      </c>
      <c r="H3680" s="71">
        <v>0.21199999999999999</v>
      </c>
      <c r="I3680" s="71">
        <v>0.12833333333333333</v>
      </c>
      <c r="J3680" s="71">
        <v>0</v>
      </c>
      <c r="K3680" s="71">
        <v>0.65300000000000002</v>
      </c>
      <c r="L3680" s="71">
        <v>0.16333333333333333</v>
      </c>
      <c r="M3680" s="72">
        <v>1.6733333333333333</v>
      </c>
      <c r="N3680" s="23">
        <v>-4.7342995169082122E-2</v>
      </c>
      <c r="O3680" s="16">
        <v>31.038333333333334</v>
      </c>
      <c r="P3680" s="15">
        <v>90</v>
      </c>
      <c r="Q3680" s="15">
        <f>IFERROR(Table37[[#This Row],[Total]]/Table37[[#This Row],[Mins]]*Table37[[#This Row],[Adj mins]],0)</f>
        <v>4.8520646512377166</v>
      </c>
      <c r="R3680" s="15">
        <v>5.4</v>
      </c>
      <c r="S3680" s="16">
        <v>54</v>
      </c>
      <c r="T3680" s="17">
        <v>2.5000000000000001E-2</v>
      </c>
      <c r="U3680" s="16">
        <v>28</v>
      </c>
      <c r="V3680" s="71">
        <v>3.1</v>
      </c>
      <c r="W3680" s="401" t="str">
        <f>IF(ISNA(MATCH($D3680,'My Squad'!$C$2:$C$16,0)),"","Yes")</f>
        <v/>
      </c>
    </row>
    <row r="3681" spans="1:23" ht="15.75" thickBot="1" x14ac:dyDescent="0.3">
      <c r="A3681" s="577">
        <v>13</v>
      </c>
      <c r="B3681" s="73">
        <v>17</v>
      </c>
      <c r="C3681" s="5" t="s">
        <v>35</v>
      </c>
      <c r="D3681" s="5" t="s">
        <v>70</v>
      </c>
      <c r="E3681" s="70" t="s">
        <v>13</v>
      </c>
      <c r="F3681" s="71">
        <v>8.1999999999999993</v>
      </c>
      <c r="G3681" s="71">
        <v>1.1466666666666667</v>
      </c>
      <c r="H3681" s="71">
        <v>0.89</v>
      </c>
      <c r="I3681" s="71">
        <v>0.34833333333333333</v>
      </c>
      <c r="J3681" s="71">
        <v>0</v>
      </c>
      <c r="K3681" s="71">
        <v>1.7616666666666665</v>
      </c>
      <c r="L3681" s="71">
        <v>0.48399999999999999</v>
      </c>
      <c r="M3681" s="72">
        <v>4.6306666666666665</v>
      </c>
      <c r="N3681" s="23">
        <v>0.32081300813008129</v>
      </c>
      <c r="O3681" s="16">
        <v>84.495000000000005</v>
      </c>
      <c r="P3681" s="15">
        <v>90</v>
      </c>
      <c r="Q3681" s="15">
        <f>IFERROR(Table37[[#This Row],[Total]]/Table37[[#This Row],[Mins]]*Table37[[#This Row],[Adj mins]],0)</f>
        <v>4.9323628617077935</v>
      </c>
      <c r="R3681" s="15">
        <v>2.8</v>
      </c>
      <c r="S3681" s="16">
        <v>84</v>
      </c>
      <c r="T3681" s="17">
        <v>3.2000000000000001E-2</v>
      </c>
      <c r="U3681" s="16">
        <v>7</v>
      </c>
      <c r="V3681" s="71">
        <v>2.2999999999999998</v>
      </c>
      <c r="W3681" s="401" t="str">
        <f>IF(ISNA(MATCH($D3681,'My Squad'!$C$2:$C$16,0)),"","Yes")</f>
        <v/>
      </c>
    </row>
    <row r="3682" spans="1:23" ht="15.75" thickBot="1" x14ac:dyDescent="0.3">
      <c r="A3682" s="577">
        <v>9</v>
      </c>
      <c r="B3682" s="73">
        <v>17</v>
      </c>
      <c r="C3682" s="5" t="s">
        <v>35</v>
      </c>
      <c r="D3682" s="5" t="s">
        <v>102</v>
      </c>
      <c r="E3682" s="70" t="s">
        <v>13</v>
      </c>
      <c r="F3682" s="71">
        <v>7</v>
      </c>
      <c r="G3682" s="71">
        <v>0.91833333333333333</v>
      </c>
      <c r="H3682" s="71">
        <v>0.48399999999999999</v>
      </c>
      <c r="I3682" s="71">
        <v>0.23466666666666666</v>
      </c>
      <c r="J3682" s="71">
        <v>0</v>
      </c>
      <c r="K3682" s="71">
        <v>1.1813333333333333</v>
      </c>
      <c r="L3682" s="71">
        <v>0.31866666666666665</v>
      </c>
      <c r="M3682" s="72">
        <v>3.137</v>
      </c>
      <c r="N3682" s="23">
        <v>0.16242857142857142</v>
      </c>
      <c r="O3682" s="16">
        <v>55.947333333333333</v>
      </c>
      <c r="P3682" s="15">
        <v>90</v>
      </c>
      <c r="Q3682" s="15">
        <f>IFERROR(Table37[[#This Row],[Total]]/Table37[[#This Row],[Mins]]*Table37[[#This Row],[Adj mins]],0)</f>
        <v>5.0463531178131813</v>
      </c>
      <c r="R3682" s="15">
        <v>6.1</v>
      </c>
      <c r="S3682" s="16">
        <v>61</v>
      </c>
      <c r="T3682" s="17">
        <v>0.04</v>
      </c>
      <c r="U3682" s="16">
        <v>37</v>
      </c>
      <c r="V3682" s="71">
        <v>4.0999999999999996</v>
      </c>
      <c r="W3682" s="401" t="str">
        <f>IF(ISNA(MATCH($D3682,'My Squad'!$C$2:$C$16,0)),"","Yes")</f>
        <v/>
      </c>
    </row>
    <row r="3683" spans="1:23" ht="15.75" thickBot="1" x14ac:dyDescent="0.3">
      <c r="A3683" s="577">
        <v>20</v>
      </c>
      <c r="B3683" s="73">
        <v>17</v>
      </c>
      <c r="C3683" s="5" t="s">
        <v>35</v>
      </c>
      <c r="D3683" s="5" t="s">
        <v>294</v>
      </c>
      <c r="E3683" s="70" t="s">
        <v>13</v>
      </c>
      <c r="F3683" s="71">
        <v>5</v>
      </c>
      <c r="G3683" s="71">
        <v>0.28833333333333333</v>
      </c>
      <c r="H3683" s="71">
        <v>0.224</v>
      </c>
      <c r="I3683" s="71">
        <v>0.33100000000000002</v>
      </c>
      <c r="J3683" s="71">
        <v>0</v>
      </c>
      <c r="K3683" s="71">
        <v>1.5666666666666667</v>
      </c>
      <c r="L3683" s="71">
        <v>0.13166666666666665</v>
      </c>
      <c r="M3683" s="72">
        <v>2.5416666666666665</v>
      </c>
      <c r="N3683" s="23">
        <v>0.10833333333333331</v>
      </c>
      <c r="O3683" s="16">
        <v>80.448999999999998</v>
      </c>
      <c r="P3683" s="15">
        <v>90</v>
      </c>
      <c r="Q3683" s="15">
        <f>IFERROR(Table37[[#This Row],[Total]]/Table37[[#This Row],[Mins]]*Table37[[#This Row],[Adj mins]],0)</f>
        <v>2.8434163258710488</v>
      </c>
      <c r="R3683" s="15">
        <v>8.9</v>
      </c>
      <c r="S3683" s="16">
        <v>89</v>
      </c>
      <c r="T3683" s="17">
        <v>1.2E-2</v>
      </c>
      <c r="U3683" s="16">
        <v>27</v>
      </c>
      <c r="V3683" s="71">
        <v>3</v>
      </c>
      <c r="W3683" s="401" t="str">
        <f>IF(ISNA(MATCH($D3683,'My Squad'!$C$2:$C$16,0)),"","Yes")</f>
        <v/>
      </c>
    </row>
    <row r="3684" spans="1:23" ht="15.75" thickBot="1" x14ac:dyDescent="0.3">
      <c r="A3684" s="577">
        <v>186</v>
      </c>
      <c r="B3684" s="73">
        <v>17</v>
      </c>
      <c r="C3684" s="5" t="s">
        <v>35</v>
      </c>
      <c r="D3684" s="5" t="s">
        <v>96</v>
      </c>
      <c r="E3684" s="70" t="s">
        <v>13</v>
      </c>
      <c r="F3684" s="71">
        <v>6.7</v>
      </c>
      <c r="G3684" s="71">
        <v>0.32500000000000001</v>
      </c>
      <c r="H3684" s="71">
        <v>0.11600000000000001</v>
      </c>
      <c r="I3684" s="71">
        <v>6.0666666666666667E-2</v>
      </c>
      <c r="J3684" s="71">
        <v>0</v>
      </c>
      <c r="K3684" s="71">
        <v>0.28966666666666663</v>
      </c>
      <c r="L3684" s="71">
        <v>0.10166666666666667</v>
      </c>
      <c r="M3684" s="72">
        <v>0.89300000000000002</v>
      </c>
      <c r="N3684" s="23">
        <v>-0.16522388059701493</v>
      </c>
      <c r="O3684" s="16">
        <v>14.492000000000001</v>
      </c>
      <c r="P3684" s="15">
        <v>90</v>
      </c>
      <c r="Q3684" s="15">
        <f>IFERROR(Table37[[#This Row],[Total]]/Table37[[#This Row],[Mins]]*Table37[[#This Row],[Adj mins]],0)</f>
        <v>5.5458183825558924</v>
      </c>
      <c r="R3684" s="15">
        <v>1.4</v>
      </c>
      <c r="S3684" s="16">
        <v>31</v>
      </c>
      <c r="T3684" s="17">
        <v>0.01</v>
      </c>
      <c r="U3684" s="16">
        <v>4</v>
      </c>
      <c r="V3684" s="71">
        <v>1</v>
      </c>
      <c r="W3684" s="401" t="str">
        <f>IF(ISNA(MATCH($D3684,'My Squad'!$C$2:$C$16,0)),"","Yes")</f>
        <v/>
      </c>
    </row>
    <row r="3685" spans="1:23" ht="15.75" thickBot="1" x14ac:dyDescent="0.3">
      <c r="A3685" s="577">
        <v>4</v>
      </c>
      <c r="B3685" s="73">
        <v>17</v>
      </c>
      <c r="C3685" s="5" t="s">
        <v>35</v>
      </c>
      <c r="D3685" s="5" t="s">
        <v>113</v>
      </c>
      <c r="E3685" s="70" t="s">
        <v>15</v>
      </c>
      <c r="F3685" s="71">
        <v>8.1999999999999993</v>
      </c>
      <c r="G3685" s="71">
        <v>1.7</v>
      </c>
      <c r="H3685" s="71">
        <v>0.435</v>
      </c>
      <c r="I3685" s="71">
        <v>0</v>
      </c>
      <c r="J3685" s="71">
        <v>0</v>
      </c>
      <c r="K3685" s="71">
        <v>1.675</v>
      </c>
      <c r="L3685" s="71">
        <v>0.6263333333333333</v>
      </c>
      <c r="M3685" s="72">
        <v>4.4363333333333337</v>
      </c>
      <c r="N3685" s="23">
        <v>0.29711382113821144</v>
      </c>
      <c r="O3685" s="16">
        <v>85.471333333333334</v>
      </c>
      <c r="P3685" s="15">
        <v>90</v>
      </c>
      <c r="Q3685" s="15">
        <f>IFERROR(Table37[[#This Row],[Total]]/Table37[[#This Row],[Mins]]*Table37[[#This Row],[Adj mins]],0)</f>
        <v>4.6713907976943538</v>
      </c>
      <c r="R3685" s="15">
        <v>9</v>
      </c>
      <c r="S3685" s="16">
        <v>90</v>
      </c>
      <c r="T3685" s="17">
        <v>0.161</v>
      </c>
      <c r="U3685" s="16">
        <v>44</v>
      </c>
      <c r="V3685" s="71">
        <v>4.9000000000000004</v>
      </c>
      <c r="W3685" s="401" t="str">
        <f>IF(ISNA(MATCH($D3685,'My Squad'!$C$2:$C$16,0)),"","Yes")</f>
        <v/>
      </c>
    </row>
    <row r="3686" spans="1:23" ht="15.75" thickBot="1" x14ac:dyDescent="0.3">
      <c r="A3686" s="577">
        <v>2</v>
      </c>
      <c r="B3686" s="73">
        <v>17</v>
      </c>
      <c r="C3686" s="5" t="s">
        <v>35</v>
      </c>
      <c r="D3686" s="5" t="s">
        <v>79</v>
      </c>
      <c r="E3686" s="70" t="s">
        <v>15</v>
      </c>
      <c r="F3686" s="71">
        <v>6.8</v>
      </c>
      <c r="G3686" s="71">
        <v>8.7999999999999995E-2</v>
      </c>
      <c r="H3686" s="71">
        <v>3.7999999999999999E-2</v>
      </c>
      <c r="I3686" s="71">
        <v>0</v>
      </c>
      <c r="J3686" s="71">
        <v>0</v>
      </c>
      <c r="K3686" s="71">
        <v>8.9333333333333348E-2</v>
      </c>
      <c r="L3686" s="71">
        <v>4.0333333333333332E-2</v>
      </c>
      <c r="M3686" s="72">
        <v>0.25566666666666665</v>
      </c>
      <c r="N3686" s="23">
        <v>-0.25651960784313727</v>
      </c>
      <c r="O3686" s="16">
        <v>4.5469999999999997</v>
      </c>
      <c r="P3686" s="15">
        <v>90</v>
      </c>
      <c r="Q3686" s="15">
        <f>IFERROR(Table37[[#This Row],[Total]]/Table37[[#This Row],[Mins]]*Table37[[#This Row],[Adj mins]],0)</f>
        <v>5.0604794369914234</v>
      </c>
      <c r="R3686" s="15">
        <v>1.1000000000000001</v>
      </c>
      <c r="S3686" s="16">
        <v>14</v>
      </c>
      <c r="T3686" s="17">
        <v>9.0000000000000011E-3</v>
      </c>
      <c r="U3686" s="16">
        <v>4</v>
      </c>
      <c r="V3686" s="71">
        <v>0.6</v>
      </c>
      <c r="W3686" s="401" t="str">
        <f>IF(ISNA(MATCH($D3686,'My Squad'!$C$2:$C$16,0)),"","Yes")</f>
        <v/>
      </c>
    </row>
    <row r="3687" spans="1:23" ht="15.75" thickBot="1" x14ac:dyDescent="0.3">
      <c r="A3687" s="577">
        <v>47</v>
      </c>
      <c r="B3687" s="73">
        <v>17</v>
      </c>
      <c r="C3687" s="5" t="s">
        <v>61</v>
      </c>
      <c r="D3687" s="5" t="s">
        <v>135</v>
      </c>
      <c r="E3687" s="70" t="s">
        <v>16</v>
      </c>
      <c r="F3687" s="71">
        <v>5</v>
      </c>
      <c r="G3687" s="71">
        <v>0</v>
      </c>
      <c r="H3687" s="71">
        <v>0</v>
      </c>
      <c r="I3687" s="71">
        <v>-0.16399999999999992</v>
      </c>
      <c r="J3687" s="71">
        <v>0.83</v>
      </c>
      <c r="K3687" s="71">
        <v>1.8553333333333333</v>
      </c>
      <c r="L3687" s="71">
        <v>9.4333333333333338E-2</v>
      </c>
      <c r="M3687" s="72">
        <v>2.6156666666666668</v>
      </c>
      <c r="N3687" s="23">
        <v>0.12313333333333336</v>
      </c>
      <c r="O3687" s="16">
        <v>85.652000000000001</v>
      </c>
      <c r="P3687" s="15">
        <v>90</v>
      </c>
      <c r="Q3687" s="15">
        <f>IFERROR(Table37[[#This Row],[Total]]/Table37[[#This Row],[Mins]]*Table37[[#This Row],[Adj mins]],0)</f>
        <v>2.7484472049689441</v>
      </c>
      <c r="R3687" s="15">
        <v>9</v>
      </c>
      <c r="S3687" s="16">
        <v>90</v>
      </c>
      <c r="T3687" s="17">
        <v>0.13800000000000001</v>
      </c>
      <c r="U3687" s="16">
        <v>30</v>
      </c>
      <c r="V3687" s="71">
        <v>3.3</v>
      </c>
      <c r="W3687" s="401" t="str">
        <f>IF(ISNA(MATCH($D3687,'My Squad'!$C$2:$C$16,0)),"","Yes")</f>
        <v/>
      </c>
    </row>
    <row r="3688" spans="1:23" ht="15.75" thickBot="1" x14ac:dyDescent="0.3">
      <c r="A3688" s="577">
        <v>39</v>
      </c>
      <c r="B3688" s="73">
        <v>17</v>
      </c>
      <c r="C3688" s="5" t="s">
        <v>61</v>
      </c>
      <c r="D3688" s="5" t="s">
        <v>605</v>
      </c>
      <c r="E3688" s="70" t="s">
        <v>16</v>
      </c>
      <c r="F3688" s="71">
        <v>4</v>
      </c>
      <c r="G3688" s="71">
        <v>0</v>
      </c>
      <c r="H3688" s="71">
        <v>0</v>
      </c>
      <c r="I3688" s="71">
        <v>1.3333333333333335E-3</v>
      </c>
      <c r="J3688" s="71">
        <v>3.6666666666666666E-3</v>
      </c>
      <c r="K3688" s="71">
        <v>7.3333333333333332E-3</v>
      </c>
      <c r="L3688" s="71">
        <v>6.6666666666666664E-4</v>
      </c>
      <c r="M3688" s="72">
        <v>1.2999999999999999E-2</v>
      </c>
      <c r="N3688" s="23">
        <v>-0.49675000000000002</v>
      </c>
      <c r="O3688" s="16">
        <v>0.36</v>
      </c>
      <c r="P3688" s="15">
        <v>90</v>
      </c>
      <c r="Q3688" s="15">
        <f>IFERROR(Table37[[#This Row],[Total]]/Table37[[#This Row],[Mins]]*Table37[[#This Row],[Adj mins]],0)</f>
        <v>3.2499999999999996</v>
      </c>
      <c r="R3688" s="15">
        <v>0</v>
      </c>
      <c r="S3688" s="16">
        <v>0</v>
      </c>
      <c r="T3688" s="17">
        <v>9.0000000000000011E-3</v>
      </c>
      <c r="U3688" s="16">
        <v>0</v>
      </c>
      <c r="V3688" s="71">
        <v>0</v>
      </c>
      <c r="W3688" s="401" t="str">
        <f>IF(ISNA(MATCH($D3688,'My Squad'!$C$2:$C$16,0)),"","Yes")</f>
        <v/>
      </c>
    </row>
    <row r="3689" spans="1:23" ht="15.75" thickBot="1" x14ac:dyDescent="0.3">
      <c r="A3689" s="577">
        <v>51</v>
      </c>
      <c r="B3689" s="73">
        <v>17</v>
      </c>
      <c r="C3689" s="5" t="s">
        <v>61</v>
      </c>
      <c r="D3689" s="5" t="s">
        <v>272</v>
      </c>
      <c r="E3689" s="70" t="s">
        <v>16</v>
      </c>
      <c r="F3689" s="71">
        <v>4.5</v>
      </c>
      <c r="G3689" s="71">
        <v>0</v>
      </c>
      <c r="H3689" s="71">
        <v>0</v>
      </c>
      <c r="I3689" s="71">
        <v>-7.6666666666666654E-3</v>
      </c>
      <c r="J3689" s="71">
        <v>3.4000000000000002E-2</v>
      </c>
      <c r="K3689" s="71">
        <v>8.3666666666666667E-2</v>
      </c>
      <c r="L3689" s="71">
        <v>3.0000000000000001E-3</v>
      </c>
      <c r="M3689" s="72">
        <v>0.113</v>
      </c>
      <c r="N3689" s="23">
        <v>-0.41933333333333334</v>
      </c>
      <c r="O3689" s="16">
        <v>3.57</v>
      </c>
      <c r="P3689" s="15">
        <v>90</v>
      </c>
      <c r="Q3689" s="15">
        <f>IFERROR(Table37[[#This Row],[Total]]/Table37[[#This Row],[Mins]]*Table37[[#This Row],[Adj mins]],0)</f>
        <v>2.8487394957983199</v>
      </c>
      <c r="R3689" s="15">
        <v>0</v>
      </c>
      <c r="S3689" s="16">
        <v>0</v>
      </c>
      <c r="T3689" s="17">
        <v>1E-3</v>
      </c>
      <c r="U3689" s="16">
        <v>0</v>
      </c>
      <c r="V3689" s="71">
        <v>0</v>
      </c>
      <c r="W3689" s="401" t="str">
        <f>IF(ISNA(MATCH($D3689,'My Squad'!$C$2:$C$16,0)),"","Yes")</f>
        <v/>
      </c>
    </row>
    <row r="3690" spans="1:23" ht="15.75" thickBot="1" x14ac:dyDescent="0.3">
      <c r="A3690" s="577">
        <v>641</v>
      </c>
      <c r="B3690" s="73">
        <v>17</v>
      </c>
      <c r="C3690" s="5" t="s">
        <v>61</v>
      </c>
      <c r="D3690" s="5" t="s">
        <v>1494</v>
      </c>
      <c r="E3690" s="70" t="s">
        <v>16</v>
      </c>
      <c r="F3690" s="71">
        <v>4</v>
      </c>
      <c r="G3690" s="71">
        <v>0</v>
      </c>
      <c r="H3690" s="71">
        <v>0</v>
      </c>
      <c r="I3690" s="71">
        <v>-6.6666666666666664E-4</v>
      </c>
      <c r="J3690" s="71">
        <v>6.6666666666666664E-4</v>
      </c>
      <c r="K3690" s="71">
        <v>1E-3</v>
      </c>
      <c r="L3690" s="71">
        <v>0</v>
      </c>
      <c r="M3690" s="72">
        <v>1E-3</v>
      </c>
      <c r="N3690" s="23">
        <v>-0.49975000000000003</v>
      </c>
      <c r="O3690" s="16">
        <v>0.06</v>
      </c>
      <c r="P3690" s="15">
        <v>90</v>
      </c>
      <c r="Q3690" s="15">
        <f>IFERROR(Table37[[#This Row],[Total]]/Table37[[#This Row],[Mins]]*Table37[[#This Row],[Adj mins]],0)</f>
        <v>1.5</v>
      </c>
      <c r="R3690" s="15">
        <v>0</v>
      </c>
      <c r="S3690" s="16">
        <v>0</v>
      </c>
      <c r="T3690" s="17">
        <v>6.9999999999999993E-3</v>
      </c>
      <c r="U3690" s="16">
        <v>0</v>
      </c>
      <c r="V3690" s="71">
        <v>0</v>
      </c>
      <c r="W3690" s="401" t="str">
        <f>IF(ISNA(MATCH($D3690,'My Squad'!$C$2:$C$16,0)),"","Yes")</f>
        <v/>
      </c>
    </row>
    <row r="3691" spans="1:23" ht="15.75" thickBot="1" x14ac:dyDescent="0.3">
      <c r="A3691" s="577">
        <v>50</v>
      </c>
      <c r="B3691" s="73">
        <v>17</v>
      </c>
      <c r="C3691" s="5" t="s">
        <v>61</v>
      </c>
      <c r="D3691" s="5" t="s">
        <v>1352</v>
      </c>
      <c r="E3691" s="70" t="s">
        <v>14</v>
      </c>
      <c r="F3691" s="71">
        <v>4</v>
      </c>
      <c r="G3691" s="71">
        <v>6.0000000000000001E-3</v>
      </c>
      <c r="H3691" s="71">
        <v>7.0000000000000001E-3</v>
      </c>
      <c r="I3691" s="71">
        <v>-7.0000000000000027E-3</v>
      </c>
      <c r="J3691" s="71">
        <v>0</v>
      </c>
      <c r="K3691" s="71">
        <v>8.8333333333333333E-2</v>
      </c>
      <c r="L3691" s="71">
        <v>7.3333333333333332E-3</v>
      </c>
      <c r="M3691" s="72">
        <v>0.10166666666666667</v>
      </c>
      <c r="N3691" s="23">
        <v>-0.47458333333333336</v>
      </c>
      <c r="O3691" s="16">
        <v>4.38</v>
      </c>
      <c r="P3691" s="15">
        <v>90</v>
      </c>
      <c r="Q3691" s="15">
        <f>IFERROR(Table37[[#This Row],[Total]]/Table37[[#This Row],[Mins]]*Table37[[#This Row],[Adj mins]],0)</f>
        <v>2.0890410958904111</v>
      </c>
      <c r="R3691" s="15">
        <v>1.1000000000000001</v>
      </c>
      <c r="S3691" s="16">
        <v>32</v>
      </c>
      <c r="T3691" s="17">
        <v>1.2E-2</v>
      </c>
      <c r="U3691" s="16">
        <v>3</v>
      </c>
      <c r="V3691" s="71">
        <v>1</v>
      </c>
      <c r="W3691" s="401" t="str">
        <f>IF(ISNA(MATCH($D3691,'My Squad'!$C$2:$C$16,0)),"","Yes")</f>
        <v/>
      </c>
    </row>
    <row r="3692" spans="1:23" ht="15.75" thickBot="1" x14ac:dyDescent="0.3">
      <c r="A3692" s="577">
        <v>45</v>
      </c>
      <c r="B3692" s="73">
        <v>17</v>
      </c>
      <c r="C3692" s="5" t="s">
        <v>61</v>
      </c>
      <c r="D3692" s="5" t="s">
        <v>606</v>
      </c>
      <c r="E3692" s="70" t="s">
        <v>14</v>
      </c>
      <c r="F3692" s="71">
        <v>4.8</v>
      </c>
      <c r="G3692" s="71">
        <v>0.04</v>
      </c>
      <c r="H3692" s="71">
        <v>2.7E-2</v>
      </c>
      <c r="I3692" s="71">
        <v>-5.7333333333333319E-2</v>
      </c>
      <c r="J3692" s="71">
        <v>0</v>
      </c>
      <c r="K3692" s="71">
        <v>0.34600000000000003</v>
      </c>
      <c r="L3692" s="71">
        <v>1.5666666666666666E-2</v>
      </c>
      <c r="M3692" s="72">
        <v>0.37133333333333335</v>
      </c>
      <c r="N3692" s="23">
        <v>-0.33930555555555558</v>
      </c>
      <c r="O3692" s="16">
        <v>17.606333333333332</v>
      </c>
      <c r="P3692" s="15">
        <v>90</v>
      </c>
      <c r="Q3692" s="15">
        <f>IFERROR(Table37[[#This Row],[Total]]/Table37[[#This Row],[Mins]]*Table37[[#This Row],[Adj mins]],0)</f>
        <v>1.8981805789583297</v>
      </c>
      <c r="R3692" s="15">
        <v>1.6</v>
      </c>
      <c r="S3692" s="16">
        <v>18</v>
      </c>
      <c r="T3692" s="17">
        <v>1.8000000000000002E-2</v>
      </c>
      <c r="U3692" s="16">
        <v>8</v>
      </c>
      <c r="V3692" s="71">
        <v>1</v>
      </c>
      <c r="W3692" s="401" t="str">
        <f>IF(ISNA(MATCH($D3692,'My Squad'!$C$2:$C$16,0)),"","Yes")</f>
        <v/>
      </c>
    </row>
    <row r="3693" spans="1:23" ht="15.75" thickBot="1" x14ac:dyDescent="0.3">
      <c r="A3693" s="577">
        <v>35</v>
      </c>
      <c r="B3693" s="73">
        <v>17</v>
      </c>
      <c r="C3693" s="5" t="s">
        <v>61</v>
      </c>
      <c r="D3693" s="5" t="s">
        <v>197</v>
      </c>
      <c r="E3693" s="70" t="s">
        <v>14</v>
      </c>
      <c r="F3693" s="71">
        <v>4.5</v>
      </c>
      <c r="G3693" s="71">
        <v>1.2E-2</v>
      </c>
      <c r="H3693" s="71">
        <v>5.0000000000000001E-3</v>
      </c>
      <c r="I3693" s="71">
        <v>-4.6666666666666662E-3</v>
      </c>
      <c r="J3693" s="71">
        <v>0</v>
      </c>
      <c r="K3693" s="71">
        <v>0.11</v>
      </c>
      <c r="L3693" s="71">
        <v>7.3333333333333332E-3</v>
      </c>
      <c r="M3693" s="72">
        <v>0.12966666666666668</v>
      </c>
      <c r="N3693" s="23">
        <v>-0.41562962962962963</v>
      </c>
      <c r="O3693" s="16">
        <v>5.4189999999999996</v>
      </c>
      <c r="P3693" s="15">
        <v>90</v>
      </c>
      <c r="Q3693" s="15">
        <f>IFERROR(Table37[[#This Row],[Total]]/Table37[[#This Row],[Mins]]*Table37[[#This Row],[Adj mins]],0)</f>
        <v>2.1535338623362246</v>
      </c>
      <c r="R3693" s="15">
        <v>3.9</v>
      </c>
      <c r="S3693" s="16">
        <v>87</v>
      </c>
      <c r="T3693" s="17">
        <v>5.0000000000000001E-3</v>
      </c>
      <c r="U3693" s="16">
        <v>11</v>
      </c>
      <c r="V3693" s="71">
        <v>2.8</v>
      </c>
      <c r="W3693" s="401" t="str">
        <f>IF(ISNA(MATCH($D3693,'My Squad'!$C$2:$C$16,0)),"","Yes")</f>
        <v/>
      </c>
    </row>
    <row r="3694" spans="1:23" ht="15.75" thickBot="1" x14ac:dyDescent="0.3">
      <c r="A3694" s="577">
        <v>44</v>
      </c>
      <c r="B3694" s="73">
        <v>17</v>
      </c>
      <c r="C3694" s="5" t="s">
        <v>61</v>
      </c>
      <c r="D3694" s="5" t="s">
        <v>156</v>
      </c>
      <c r="E3694" s="70" t="s">
        <v>14</v>
      </c>
      <c r="F3694" s="71">
        <v>4.5</v>
      </c>
      <c r="G3694" s="71">
        <v>0.19600000000000001</v>
      </c>
      <c r="H3694" s="71">
        <v>8.2000000000000003E-2</v>
      </c>
      <c r="I3694" s="71">
        <v>-0.17000000000000004</v>
      </c>
      <c r="J3694" s="71">
        <v>0</v>
      </c>
      <c r="K3694" s="71">
        <v>1.712</v>
      </c>
      <c r="L3694" s="71">
        <v>0.19833333333333333</v>
      </c>
      <c r="M3694" s="72">
        <v>2.0183333333333335</v>
      </c>
      <c r="N3694" s="23">
        <v>4.0740740740741188E-3</v>
      </c>
      <c r="O3694" s="16">
        <v>85.708333333333329</v>
      </c>
      <c r="P3694" s="15">
        <v>90</v>
      </c>
      <c r="Q3694" s="15">
        <f>IFERROR(Table37[[#This Row],[Total]]/Table37[[#This Row],[Mins]]*Table37[[#This Row],[Adj mins]],0)</f>
        <v>2.1193971803597478</v>
      </c>
      <c r="R3694" s="15">
        <v>7.1</v>
      </c>
      <c r="S3694" s="16">
        <v>80</v>
      </c>
      <c r="T3694" s="17">
        <v>0.115</v>
      </c>
      <c r="U3694" s="16">
        <v>19</v>
      </c>
      <c r="V3694" s="71">
        <v>2.4</v>
      </c>
      <c r="W3694" s="401" t="str">
        <f>IF(ISNA(MATCH($D3694,'My Squad'!$C$2:$C$16,0)),"","Yes")</f>
        <v>Yes</v>
      </c>
    </row>
    <row r="3695" spans="1:23" ht="15.75" thickBot="1" x14ac:dyDescent="0.3">
      <c r="A3695" s="577">
        <v>40</v>
      </c>
      <c r="B3695" s="73">
        <v>17</v>
      </c>
      <c r="C3695" s="5" t="s">
        <v>61</v>
      </c>
      <c r="D3695" s="5" t="s">
        <v>295</v>
      </c>
      <c r="E3695" s="70" t="s">
        <v>14</v>
      </c>
      <c r="F3695" s="71">
        <v>4</v>
      </c>
      <c r="G3695" s="71">
        <v>0</v>
      </c>
      <c r="H3695" s="71">
        <v>0</v>
      </c>
      <c r="I3695" s="71">
        <v>2.9999999999999996E-3</v>
      </c>
      <c r="J3695" s="71">
        <v>0</v>
      </c>
      <c r="K3695" s="71">
        <v>8.666666666666668E-3</v>
      </c>
      <c r="L3695" s="71">
        <v>3.3333333333333332E-4</v>
      </c>
      <c r="M3695" s="72">
        <v>1.2E-2</v>
      </c>
      <c r="N3695" s="23">
        <v>-0.497</v>
      </c>
      <c r="O3695" s="16">
        <v>0.42</v>
      </c>
      <c r="P3695" s="15">
        <v>90</v>
      </c>
      <c r="Q3695" s="15">
        <f>IFERROR(Table37[[#This Row],[Total]]/Table37[[#This Row],[Mins]]*Table37[[#This Row],[Adj mins]],0)</f>
        <v>2.5714285714285716</v>
      </c>
      <c r="R3695" s="15">
        <v>0</v>
      </c>
      <c r="S3695" s="16" t="s">
        <v>374</v>
      </c>
      <c r="T3695" s="17">
        <v>6.0000000000000001E-3</v>
      </c>
      <c r="U3695" s="16">
        <v>0</v>
      </c>
      <c r="V3695" s="71">
        <v>0</v>
      </c>
      <c r="W3695" s="401" t="str">
        <f>IF(ISNA(MATCH($D3695,'My Squad'!$C$2:$C$16,0)),"","Yes")</f>
        <v/>
      </c>
    </row>
    <row r="3696" spans="1:23" ht="15.75" thickBot="1" x14ac:dyDescent="0.3">
      <c r="A3696" s="577">
        <v>36</v>
      </c>
      <c r="B3696" s="73">
        <v>17</v>
      </c>
      <c r="C3696" s="5" t="s">
        <v>61</v>
      </c>
      <c r="D3696" s="5" t="s">
        <v>165</v>
      </c>
      <c r="E3696" s="70" t="s">
        <v>14</v>
      </c>
      <c r="F3696" s="71">
        <v>4.7</v>
      </c>
      <c r="G3696" s="71">
        <v>0.12</v>
      </c>
      <c r="H3696" s="71">
        <v>0.33500000000000002</v>
      </c>
      <c r="I3696" s="71">
        <v>-0.10999999999999999</v>
      </c>
      <c r="J3696" s="71">
        <v>0</v>
      </c>
      <c r="K3696" s="71">
        <v>1.3606666666666667</v>
      </c>
      <c r="L3696" s="71">
        <v>0.10133333333333333</v>
      </c>
      <c r="M3696" s="72">
        <v>1.8069999999999999</v>
      </c>
      <c r="N3696" s="23">
        <v>-4.1063829787234052E-2</v>
      </c>
      <c r="O3696" s="16">
        <v>71.50266666666667</v>
      </c>
      <c r="P3696" s="15">
        <v>90</v>
      </c>
      <c r="Q3696" s="15">
        <f>IFERROR(Table37[[#This Row],[Total]]/Table37[[#This Row],[Mins]]*Table37[[#This Row],[Adj mins]],0)</f>
        <v>2.2744606261771123</v>
      </c>
      <c r="R3696" s="15">
        <v>7.5</v>
      </c>
      <c r="S3696" s="16">
        <v>75</v>
      </c>
      <c r="T3696" s="17">
        <v>8.8000000000000009E-2</v>
      </c>
      <c r="U3696" s="16">
        <v>35</v>
      </c>
      <c r="V3696" s="71">
        <v>3.9</v>
      </c>
      <c r="W3696" s="401" t="str">
        <f>IF(ISNA(MATCH($D3696,'My Squad'!$C$2:$C$16,0)),"","Yes")</f>
        <v/>
      </c>
    </row>
    <row r="3697" spans="1:23" ht="15.75" thickBot="1" x14ac:dyDescent="0.3">
      <c r="A3697" s="577">
        <v>32</v>
      </c>
      <c r="B3697" s="73">
        <v>17</v>
      </c>
      <c r="C3697" s="5" t="s">
        <v>61</v>
      </c>
      <c r="D3697" s="5" t="s">
        <v>220</v>
      </c>
      <c r="E3697" s="70" t="s">
        <v>14</v>
      </c>
      <c r="F3697" s="71">
        <v>4.4000000000000004</v>
      </c>
      <c r="G3697" s="71">
        <v>0.128</v>
      </c>
      <c r="H3697" s="71">
        <v>0.11700000000000001</v>
      </c>
      <c r="I3697" s="71">
        <v>-0.13933333333333331</v>
      </c>
      <c r="J3697" s="71">
        <v>0</v>
      </c>
      <c r="K3697" s="71">
        <v>1.2406666666666666</v>
      </c>
      <c r="L3697" s="71">
        <v>7.0666666666666669E-2</v>
      </c>
      <c r="M3697" s="72">
        <v>1.417</v>
      </c>
      <c r="N3697" s="23">
        <v>-0.13249999999999998</v>
      </c>
      <c r="O3697" s="16">
        <v>64.316333333333333</v>
      </c>
      <c r="P3697" s="15">
        <v>90</v>
      </c>
      <c r="Q3697" s="15">
        <f>IFERROR(Table37[[#This Row],[Total]]/Table37[[#This Row],[Mins]]*Table37[[#This Row],[Adj mins]],0)</f>
        <v>1.9828555732343782</v>
      </c>
      <c r="R3697" s="15">
        <v>4.0999999999999996</v>
      </c>
      <c r="S3697" s="16">
        <v>73</v>
      </c>
      <c r="T3697" s="17">
        <v>1.3000000000000001E-2</v>
      </c>
      <c r="U3697" s="16">
        <v>12</v>
      </c>
      <c r="V3697" s="71">
        <v>2.4</v>
      </c>
      <c r="W3697" s="401" t="str">
        <f>IF(ISNA(MATCH($D3697,'My Squad'!$C$2:$C$16,0)),"","Yes")</f>
        <v/>
      </c>
    </row>
    <row r="3698" spans="1:23" ht="15.75" thickBot="1" x14ac:dyDescent="0.3">
      <c r="A3698" s="577">
        <v>52</v>
      </c>
      <c r="B3698" s="73">
        <v>17</v>
      </c>
      <c r="C3698" s="5" t="s">
        <v>61</v>
      </c>
      <c r="D3698" s="5" t="s">
        <v>161</v>
      </c>
      <c r="E3698" s="70" t="s">
        <v>14</v>
      </c>
      <c r="F3698" s="71">
        <v>4.5</v>
      </c>
      <c r="G3698" s="71">
        <v>0.104</v>
      </c>
      <c r="H3698" s="71">
        <v>4.8000000000000001E-2</v>
      </c>
      <c r="I3698" s="71">
        <v>-0.16099999999999992</v>
      </c>
      <c r="J3698" s="71">
        <v>0</v>
      </c>
      <c r="K3698" s="71">
        <v>1.8036666666666665</v>
      </c>
      <c r="L3698" s="71">
        <v>8.3666666666666667E-2</v>
      </c>
      <c r="M3698" s="72">
        <v>1.8783333333333334</v>
      </c>
      <c r="N3698" s="23">
        <v>-2.7037037037037019E-2</v>
      </c>
      <c r="O3698" s="16">
        <v>85.009333333333331</v>
      </c>
      <c r="P3698" s="15">
        <v>90</v>
      </c>
      <c r="Q3698" s="15">
        <f>IFERROR(Table37[[#This Row],[Total]]/Table37[[#This Row],[Mins]]*Table37[[#This Row],[Adj mins]],0)</f>
        <v>1.9886051727653435</v>
      </c>
      <c r="R3698" s="15">
        <v>9</v>
      </c>
      <c r="S3698" s="16">
        <v>90</v>
      </c>
      <c r="T3698" s="17">
        <v>0.02</v>
      </c>
      <c r="U3698" s="16">
        <v>18</v>
      </c>
      <c r="V3698" s="71">
        <v>2</v>
      </c>
      <c r="W3698" s="401" t="str">
        <f>IF(ISNA(MATCH($D3698,'My Squad'!$C$2:$C$16,0)),"","Yes")</f>
        <v/>
      </c>
    </row>
    <row r="3699" spans="1:23" ht="15.75" thickBot="1" x14ac:dyDescent="0.3">
      <c r="A3699" s="577">
        <v>49</v>
      </c>
      <c r="B3699" s="73">
        <v>17</v>
      </c>
      <c r="C3699" s="5" t="s">
        <v>61</v>
      </c>
      <c r="D3699" s="5" t="s">
        <v>296</v>
      </c>
      <c r="E3699" s="70" t="s">
        <v>14</v>
      </c>
      <c r="F3699" s="71">
        <v>4.4000000000000004</v>
      </c>
      <c r="G3699" s="71">
        <v>0.01</v>
      </c>
      <c r="H3699" s="71">
        <v>4.0000000000000001E-3</v>
      </c>
      <c r="I3699" s="71">
        <v>-1.1999999999999997E-2</v>
      </c>
      <c r="J3699" s="71">
        <v>0</v>
      </c>
      <c r="K3699" s="71">
        <v>0.13466666666666668</v>
      </c>
      <c r="L3699" s="71">
        <v>8.0000000000000002E-3</v>
      </c>
      <c r="M3699" s="72">
        <v>0.14466666666666667</v>
      </c>
      <c r="N3699" s="23">
        <v>-0.42166666666666663</v>
      </c>
      <c r="O3699" s="16">
        <v>6.958333333333333</v>
      </c>
      <c r="P3699" s="15">
        <v>90</v>
      </c>
      <c r="Q3699" s="15">
        <f>IFERROR(Table37[[#This Row],[Total]]/Table37[[#This Row],[Mins]]*Table37[[#This Row],[Adj mins]],0)</f>
        <v>1.8711377245508984</v>
      </c>
      <c r="R3699" s="15">
        <v>0</v>
      </c>
      <c r="S3699" s="16">
        <v>0</v>
      </c>
      <c r="T3699" s="17">
        <v>1E-3</v>
      </c>
      <c r="U3699" s="16">
        <v>0</v>
      </c>
      <c r="V3699" s="71">
        <v>0</v>
      </c>
      <c r="W3699" s="401" t="str">
        <f>IF(ISNA(MATCH($D3699,'My Squad'!$C$2:$C$16,0)),"","Yes")</f>
        <v/>
      </c>
    </row>
    <row r="3700" spans="1:23" ht="15.75" thickBot="1" x14ac:dyDescent="0.3">
      <c r="A3700" s="577">
        <v>598</v>
      </c>
      <c r="B3700" s="73">
        <v>17</v>
      </c>
      <c r="C3700" s="5" t="s">
        <v>61</v>
      </c>
      <c r="D3700" s="5" t="s">
        <v>1495</v>
      </c>
      <c r="E3700" s="70" t="s">
        <v>14</v>
      </c>
      <c r="F3700" s="71">
        <v>4</v>
      </c>
      <c r="G3700" s="71">
        <v>3.5999999999999997E-2</v>
      </c>
      <c r="H3700" s="71">
        <v>2.1000000000000001E-2</v>
      </c>
      <c r="I3700" s="71">
        <v>-3.2000000000000001E-2</v>
      </c>
      <c r="J3700" s="71">
        <v>0</v>
      </c>
      <c r="K3700" s="71">
        <v>0.33966666666666667</v>
      </c>
      <c r="L3700" s="71">
        <v>0.02</v>
      </c>
      <c r="M3700" s="72">
        <v>0.38466666666666666</v>
      </c>
      <c r="N3700" s="23">
        <v>-0.40383333333333332</v>
      </c>
      <c r="O3700" s="16">
        <v>17.150333333333332</v>
      </c>
      <c r="P3700" s="15">
        <v>90</v>
      </c>
      <c r="Q3700" s="15">
        <f>IFERROR(Table37[[#This Row],[Total]]/Table37[[#This Row],[Mins]]*Table37[[#This Row],[Adj mins]],0)</f>
        <v>2.0186196575382405</v>
      </c>
      <c r="R3700" s="15">
        <v>1.9</v>
      </c>
      <c r="S3700" s="16">
        <v>84</v>
      </c>
      <c r="T3700" s="17">
        <v>4.0000000000000001E-3</v>
      </c>
      <c r="U3700" s="16">
        <v>2</v>
      </c>
      <c r="V3700" s="71">
        <v>1</v>
      </c>
      <c r="W3700" s="401" t="str">
        <f>IF(ISNA(MATCH($D3700,'My Squad'!$C$2:$C$16,0)),"","Yes")</f>
        <v/>
      </c>
    </row>
    <row r="3701" spans="1:23" ht="15.75" thickBot="1" x14ac:dyDescent="0.3">
      <c r="A3701" s="577">
        <v>42</v>
      </c>
      <c r="B3701" s="73">
        <v>17</v>
      </c>
      <c r="C3701" s="5" t="s">
        <v>61</v>
      </c>
      <c r="D3701" s="5" t="s">
        <v>191</v>
      </c>
      <c r="E3701" s="70" t="s">
        <v>13</v>
      </c>
      <c r="F3701" s="71">
        <v>5</v>
      </c>
      <c r="G3701" s="71">
        <v>3.3333333333333335E-3</v>
      </c>
      <c r="H3701" s="71">
        <v>2E-3</v>
      </c>
      <c r="I3701" s="71">
        <v>4.6666666666666671E-3</v>
      </c>
      <c r="J3701" s="71">
        <v>0</v>
      </c>
      <c r="K3701" s="71">
        <v>5.1333333333333342E-2</v>
      </c>
      <c r="L3701" s="71">
        <v>2E-3</v>
      </c>
      <c r="M3701" s="72">
        <v>6.3333333333333339E-2</v>
      </c>
      <c r="N3701" s="23">
        <v>-0.38733333333333336</v>
      </c>
      <c r="O3701" s="16">
        <v>3.036</v>
      </c>
      <c r="P3701" s="15">
        <v>90</v>
      </c>
      <c r="Q3701" s="15">
        <f>IFERROR(Table37[[#This Row],[Total]]/Table37[[#This Row],[Mins]]*Table37[[#This Row],[Adj mins]],0)</f>
        <v>1.8774703557312253</v>
      </c>
      <c r="R3701" s="15">
        <v>0.1</v>
      </c>
      <c r="S3701" s="16">
        <v>9</v>
      </c>
      <c r="T3701" s="17">
        <v>0</v>
      </c>
      <c r="U3701" s="16">
        <v>1</v>
      </c>
      <c r="V3701" s="71">
        <v>1</v>
      </c>
      <c r="W3701" s="401" t="str">
        <f>IF(ISNA(MATCH($D3701,'My Squad'!$C$2:$C$16,0)),"","Yes")</f>
        <v/>
      </c>
    </row>
    <row r="3702" spans="1:23" ht="15.75" thickBot="1" x14ac:dyDescent="0.3">
      <c r="A3702" s="577">
        <v>233</v>
      </c>
      <c r="B3702" s="73">
        <v>17</v>
      </c>
      <c r="C3702" s="5" t="s">
        <v>61</v>
      </c>
      <c r="D3702" s="5" t="s">
        <v>185</v>
      </c>
      <c r="E3702" s="70" t="s">
        <v>13</v>
      </c>
      <c r="F3702" s="71">
        <v>5</v>
      </c>
      <c r="G3702" s="71">
        <v>0.47</v>
      </c>
      <c r="H3702" s="71">
        <v>0.115</v>
      </c>
      <c r="I3702" s="71">
        <v>0.11</v>
      </c>
      <c r="J3702" s="71">
        <v>0</v>
      </c>
      <c r="K3702" s="71">
        <v>1.3803333333333332</v>
      </c>
      <c r="L3702" s="71">
        <v>0.11633333333333333</v>
      </c>
      <c r="M3702" s="72">
        <v>2.1916666666666669</v>
      </c>
      <c r="N3702" s="23">
        <v>3.8333333333333372E-2</v>
      </c>
      <c r="O3702" s="16">
        <v>72.63366666666667</v>
      </c>
      <c r="P3702" s="15">
        <v>90</v>
      </c>
      <c r="Q3702" s="15">
        <f>IFERROR(Table37[[#This Row],[Total]]/Table37[[#This Row],[Mins]]*Table37[[#This Row],[Adj mins]],0)</f>
        <v>2.7156828100834787</v>
      </c>
      <c r="R3702" s="15">
        <v>6</v>
      </c>
      <c r="S3702" s="16">
        <v>68</v>
      </c>
      <c r="T3702" s="17">
        <v>6.4000000000000001E-2</v>
      </c>
      <c r="U3702" s="16">
        <v>27</v>
      </c>
      <c r="V3702" s="71">
        <v>3.4</v>
      </c>
      <c r="W3702" s="401" t="str">
        <f>IF(ISNA(MATCH($D3702,'My Squad'!$C$2:$C$16,0)),"","Yes")</f>
        <v/>
      </c>
    </row>
    <row r="3703" spans="1:23" ht="15.75" thickBot="1" x14ac:dyDescent="0.3">
      <c r="A3703" s="577">
        <v>31</v>
      </c>
      <c r="B3703" s="73">
        <v>17</v>
      </c>
      <c r="C3703" s="5" t="s">
        <v>61</v>
      </c>
      <c r="D3703" s="5" t="s">
        <v>297</v>
      </c>
      <c r="E3703" s="70" t="s">
        <v>13</v>
      </c>
      <c r="F3703" s="71">
        <v>5.3</v>
      </c>
      <c r="G3703" s="71">
        <v>6.6666666666666671E-3</v>
      </c>
      <c r="H3703" s="71">
        <v>0.01</v>
      </c>
      <c r="I3703" s="71">
        <v>1E-3</v>
      </c>
      <c r="J3703" s="71">
        <v>0</v>
      </c>
      <c r="K3703" s="71">
        <v>1.4666666666666666E-2</v>
      </c>
      <c r="L3703" s="71">
        <v>2.3333333333333335E-3</v>
      </c>
      <c r="M3703" s="72">
        <v>3.4666666666666665E-2</v>
      </c>
      <c r="N3703" s="23">
        <v>-0.3708176100628931</v>
      </c>
      <c r="O3703" s="16">
        <v>0.66</v>
      </c>
      <c r="P3703" s="15">
        <v>90</v>
      </c>
      <c r="Q3703" s="15">
        <f>IFERROR(Table37[[#This Row],[Total]]/Table37[[#This Row],[Mins]]*Table37[[#This Row],[Adj mins]],0)</f>
        <v>4.7272727272727275</v>
      </c>
      <c r="R3703" s="15">
        <v>0.3</v>
      </c>
      <c r="S3703" s="16">
        <v>6</v>
      </c>
      <c r="T3703" s="17">
        <v>1E-3</v>
      </c>
      <c r="U3703" s="16">
        <v>4</v>
      </c>
      <c r="V3703" s="71">
        <v>1</v>
      </c>
      <c r="W3703" s="401" t="str">
        <f>IF(ISNA(MATCH($D3703,'My Squad'!$C$2:$C$16,0)),"","Yes")</f>
        <v/>
      </c>
    </row>
    <row r="3704" spans="1:23" ht="15.75" thickBot="1" x14ac:dyDescent="0.3">
      <c r="A3704" s="577">
        <v>53</v>
      </c>
      <c r="B3704" s="73">
        <v>17</v>
      </c>
      <c r="C3704" s="5" t="s">
        <v>61</v>
      </c>
      <c r="D3704" s="5" t="s">
        <v>244</v>
      </c>
      <c r="E3704" s="70" t="s">
        <v>13</v>
      </c>
      <c r="F3704" s="71">
        <v>5.4</v>
      </c>
      <c r="G3704" s="71">
        <v>0.10666666666666667</v>
      </c>
      <c r="H3704" s="71">
        <v>6.7000000000000004E-2</v>
      </c>
      <c r="I3704" s="71">
        <v>3.2333333333333332E-2</v>
      </c>
      <c r="J3704" s="71">
        <v>0</v>
      </c>
      <c r="K3704" s="71">
        <v>0.37666666666666671</v>
      </c>
      <c r="L3704" s="71">
        <v>2.3333333333333334E-2</v>
      </c>
      <c r="M3704" s="72">
        <v>0.60599999999999998</v>
      </c>
      <c r="N3704" s="23">
        <v>-0.25814814814814818</v>
      </c>
      <c r="O3704" s="16">
        <v>19.172999999999998</v>
      </c>
      <c r="P3704" s="15">
        <v>90</v>
      </c>
      <c r="Q3704" s="15">
        <f>IFERROR(Table37[[#This Row],[Total]]/Table37[[#This Row],[Mins]]*Table37[[#This Row],[Adj mins]],0)</f>
        <v>2.8446252542638089</v>
      </c>
      <c r="R3704" s="15">
        <v>5.7</v>
      </c>
      <c r="S3704" s="16">
        <v>64</v>
      </c>
      <c r="T3704" s="17">
        <v>3.0000000000000001E-3</v>
      </c>
      <c r="U3704" s="16">
        <v>19</v>
      </c>
      <c r="V3704" s="71">
        <v>2.4</v>
      </c>
      <c r="W3704" s="401" t="str">
        <f>IF(ISNA(MATCH($D3704,'My Squad'!$C$2:$C$16,0)),"","Yes")</f>
        <v/>
      </c>
    </row>
    <row r="3705" spans="1:23" ht="15.75" thickBot="1" x14ac:dyDescent="0.3">
      <c r="A3705" s="577">
        <v>48</v>
      </c>
      <c r="B3705" s="73">
        <v>17</v>
      </c>
      <c r="C3705" s="5" t="s">
        <v>61</v>
      </c>
      <c r="D3705" s="5" t="s">
        <v>154</v>
      </c>
      <c r="E3705" s="70" t="s">
        <v>13</v>
      </c>
      <c r="F3705" s="71">
        <v>5.2</v>
      </c>
      <c r="G3705" s="71">
        <v>0.34</v>
      </c>
      <c r="H3705" s="71">
        <v>0.32200000000000001</v>
      </c>
      <c r="I3705" s="71">
        <v>0.11766666666666667</v>
      </c>
      <c r="J3705" s="71">
        <v>0</v>
      </c>
      <c r="K3705" s="71">
        <v>1.5389999999999999</v>
      </c>
      <c r="L3705" s="71">
        <v>7.1333333333333332E-2</v>
      </c>
      <c r="M3705" s="72">
        <v>2.39</v>
      </c>
      <c r="N3705" s="23">
        <v>7.5000000000000025E-2</v>
      </c>
      <c r="O3705" s="16">
        <v>79.269333333333336</v>
      </c>
      <c r="P3705" s="15">
        <v>90</v>
      </c>
      <c r="Q3705" s="15">
        <f>IFERROR(Table37[[#This Row],[Total]]/Table37[[#This Row],[Mins]]*Table37[[#This Row],[Adj mins]],0)</f>
        <v>2.7135336069434164</v>
      </c>
      <c r="R3705" s="15">
        <v>4.7</v>
      </c>
      <c r="S3705" s="16">
        <v>61</v>
      </c>
      <c r="T3705" s="17">
        <v>8.0000000000000002E-3</v>
      </c>
      <c r="U3705" s="16">
        <v>12</v>
      </c>
      <c r="V3705" s="71">
        <v>1.7</v>
      </c>
      <c r="W3705" s="401" t="str">
        <f>IF(ISNA(MATCH($D3705,'My Squad'!$C$2:$C$16,0)),"","Yes")</f>
        <v/>
      </c>
    </row>
    <row r="3706" spans="1:23" ht="15.75" thickBot="1" x14ac:dyDescent="0.3">
      <c r="A3706" s="577">
        <v>28</v>
      </c>
      <c r="B3706" s="73">
        <v>17</v>
      </c>
      <c r="C3706" s="5" t="s">
        <v>61</v>
      </c>
      <c r="D3706" s="5" t="s">
        <v>143</v>
      </c>
      <c r="E3706" s="70" t="s">
        <v>13</v>
      </c>
      <c r="F3706" s="71">
        <v>6.3</v>
      </c>
      <c r="G3706" s="71">
        <v>0.50666666666666671</v>
      </c>
      <c r="H3706" s="71">
        <v>0.41499999999999998</v>
      </c>
      <c r="I3706" s="71">
        <v>0.10466666666666667</v>
      </c>
      <c r="J3706" s="71">
        <v>0</v>
      </c>
      <c r="K3706" s="71">
        <v>1.4036666666666668</v>
      </c>
      <c r="L3706" s="71">
        <v>8.1666666666666665E-2</v>
      </c>
      <c r="M3706" s="72">
        <v>2.5116666666666667</v>
      </c>
      <c r="N3706" s="23">
        <v>8.1216931216931229E-2</v>
      </c>
      <c r="O3706" s="16">
        <v>72.068666666666672</v>
      </c>
      <c r="P3706" s="15">
        <v>90</v>
      </c>
      <c r="Q3706" s="15">
        <f>IFERROR(Table37[[#This Row],[Total]]/Table37[[#This Row],[Mins]]*Table37[[#This Row],[Adj mins]],0)</f>
        <v>3.1365919539698246</v>
      </c>
      <c r="R3706" s="15">
        <v>4.8</v>
      </c>
      <c r="S3706" s="16">
        <v>54</v>
      </c>
      <c r="T3706" s="17">
        <v>1.1000000000000001E-2</v>
      </c>
      <c r="U3706" s="16">
        <v>18</v>
      </c>
      <c r="V3706" s="71">
        <v>2.2000000000000002</v>
      </c>
      <c r="W3706" s="401" t="str">
        <f>IF(ISNA(MATCH($D3706,'My Squad'!$C$2:$C$16,0)),"","Yes")</f>
        <v/>
      </c>
    </row>
    <row r="3707" spans="1:23" ht="15.75" thickBot="1" x14ac:dyDescent="0.3">
      <c r="A3707" s="577">
        <v>29</v>
      </c>
      <c r="B3707" s="73">
        <v>17</v>
      </c>
      <c r="C3707" s="5" t="s">
        <v>61</v>
      </c>
      <c r="D3707" s="5" t="s">
        <v>186</v>
      </c>
      <c r="E3707" s="70" t="s">
        <v>13</v>
      </c>
      <c r="F3707" s="71">
        <v>5.2</v>
      </c>
      <c r="G3707" s="71">
        <v>0.18166666666666667</v>
      </c>
      <c r="H3707" s="71">
        <v>0.122</v>
      </c>
      <c r="I3707" s="71">
        <v>3.7999999999999999E-2</v>
      </c>
      <c r="J3707" s="71">
        <v>0</v>
      </c>
      <c r="K3707" s="71">
        <v>0.498</v>
      </c>
      <c r="L3707" s="71">
        <v>4.9666666666666665E-2</v>
      </c>
      <c r="M3707" s="72">
        <v>0.88933333333333331</v>
      </c>
      <c r="N3707" s="23">
        <v>-0.21358974358974359</v>
      </c>
      <c r="O3707" s="16">
        <v>25.832666666666668</v>
      </c>
      <c r="P3707" s="15">
        <v>90</v>
      </c>
      <c r="Q3707" s="15">
        <f>IFERROR(Table37[[#This Row],[Total]]/Table37[[#This Row],[Mins]]*Table37[[#This Row],[Adj mins]],0)</f>
        <v>3.0984025394203716</v>
      </c>
      <c r="R3707" s="15">
        <v>3.1</v>
      </c>
      <c r="S3707" s="16">
        <v>35</v>
      </c>
      <c r="T3707" s="17">
        <v>4.0000000000000001E-3</v>
      </c>
      <c r="U3707" s="16">
        <v>15</v>
      </c>
      <c r="V3707" s="71">
        <v>1.9</v>
      </c>
      <c r="W3707" s="401" t="str">
        <f>IF(ISNA(MATCH($D3707,'My Squad'!$C$2:$C$16,0)),"","Yes")</f>
        <v/>
      </c>
    </row>
    <row r="3708" spans="1:23" ht="15.75" thickBot="1" x14ac:dyDescent="0.3">
      <c r="A3708" s="577">
        <v>54</v>
      </c>
      <c r="B3708" s="73">
        <v>17</v>
      </c>
      <c r="C3708" s="5" t="s">
        <v>61</v>
      </c>
      <c r="D3708" s="5" t="s">
        <v>542</v>
      </c>
      <c r="E3708" s="70" t="s">
        <v>13</v>
      </c>
      <c r="F3708" s="71">
        <v>5.4</v>
      </c>
      <c r="G3708" s="71">
        <v>0.65666666666666662</v>
      </c>
      <c r="H3708" s="71">
        <v>0.378</v>
      </c>
      <c r="I3708" s="71">
        <v>0.12233333333333334</v>
      </c>
      <c r="J3708" s="71">
        <v>0</v>
      </c>
      <c r="K3708" s="71">
        <v>1.498</v>
      </c>
      <c r="L3708" s="71">
        <v>9.0333333333333335E-2</v>
      </c>
      <c r="M3708" s="72">
        <v>2.7453333333333334</v>
      </c>
      <c r="N3708" s="23">
        <v>0.1380246913580247</v>
      </c>
      <c r="O3708" s="16">
        <v>79.734333333333339</v>
      </c>
      <c r="P3708" s="15">
        <v>90</v>
      </c>
      <c r="Q3708" s="15">
        <f>IFERROR(Table37[[#This Row],[Total]]/Table37[[#This Row],[Mins]]*Table37[[#This Row],[Adj mins]],0)</f>
        <v>3.098790567007939</v>
      </c>
      <c r="R3708" s="15">
        <v>8.1999999999999993</v>
      </c>
      <c r="S3708" s="16">
        <v>82</v>
      </c>
      <c r="T3708" s="17">
        <v>0.23199999999999998</v>
      </c>
      <c r="U3708" s="16">
        <v>35</v>
      </c>
      <c r="V3708" s="71">
        <v>3.9</v>
      </c>
      <c r="W3708" s="401" t="str">
        <f>IF(ISNA(MATCH($D3708,'My Squad'!$C$2:$C$16,0)),"","Yes")</f>
        <v/>
      </c>
    </row>
    <row r="3709" spans="1:23" ht="15.75" thickBot="1" x14ac:dyDescent="0.3">
      <c r="A3709" s="577">
        <v>57</v>
      </c>
      <c r="B3709" s="73">
        <v>17</v>
      </c>
      <c r="C3709" s="5" t="s">
        <v>61</v>
      </c>
      <c r="D3709" s="5" t="s">
        <v>188</v>
      </c>
      <c r="E3709" s="70" t="s">
        <v>13</v>
      </c>
      <c r="F3709" s="71">
        <v>5.5</v>
      </c>
      <c r="G3709" s="71">
        <v>0.47833333333333333</v>
      </c>
      <c r="H3709" s="71">
        <v>0.47499999999999998</v>
      </c>
      <c r="I3709" s="71">
        <v>0.128</v>
      </c>
      <c r="J3709" s="71">
        <v>0</v>
      </c>
      <c r="K3709" s="71">
        <v>1.6973333333333334</v>
      </c>
      <c r="L3709" s="71">
        <v>0.16533333333333333</v>
      </c>
      <c r="M3709" s="72">
        <v>2.944</v>
      </c>
      <c r="N3709" s="23">
        <v>0.17163636363636361</v>
      </c>
      <c r="O3709" s="16">
        <v>84.51733333333334</v>
      </c>
      <c r="P3709" s="15">
        <v>90</v>
      </c>
      <c r="Q3709" s="15">
        <f>IFERROR(Table37[[#This Row],[Total]]/Table37[[#This Row],[Mins]]*Table37[[#This Row],[Adj mins]],0)</f>
        <v>3.1349782293178516</v>
      </c>
      <c r="R3709" s="15">
        <v>8.9</v>
      </c>
      <c r="S3709" s="16">
        <v>89</v>
      </c>
      <c r="T3709" s="17">
        <v>1.6E-2</v>
      </c>
      <c r="U3709" s="16">
        <v>31</v>
      </c>
      <c r="V3709" s="71">
        <v>3.4</v>
      </c>
      <c r="W3709" s="401" t="str">
        <f>IF(ISNA(MATCH($D3709,'My Squad'!$C$2:$C$16,0)),"","Yes")</f>
        <v>Yes</v>
      </c>
    </row>
    <row r="3710" spans="1:23" ht="15.75" thickBot="1" x14ac:dyDescent="0.3">
      <c r="A3710" s="577">
        <v>569</v>
      </c>
      <c r="B3710" s="73">
        <v>17</v>
      </c>
      <c r="C3710" s="5" t="s">
        <v>61</v>
      </c>
      <c r="D3710" s="5" t="s">
        <v>1496</v>
      </c>
      <c r="E3710" s="70" t="s">
        <v>13</v>
      </c>
      <c r="F3710" s="71">
        <v>5.3</v>
      </c>
      <c r="G3710" s="71">
        <v>3.5000000000000003E-2</v>
      </c>
      <c r="H3710" s="71">
        <v>2.8000000000000001E-2</v>
      </c>
      <c r="I3710" s="71">
        <v>1.1333333333333334E-2</v>
      </c>
      <c r="J3710" s="71">
        <v>0</v>
      </c>
      <c r="K3710" s="71">
        <v>0.12233333333333334</v>
      </c>
      <c r="L3710" s="71">
        <v>8.9999999999999993E-3</v>
      </c>
      <c r="M3710" s="72">
        <v>0.20566666666666666</v>
      </c>
      <c r="N3710" s="23">
        <v>-0.33855345911949686</v>
      </c>
      <c r="O3710" s="16">
        <v>6.3036666666666665</v>
      </c>
      <c r="P3710" s="15">
        <v>90</v>
      </c>
      <c r="Q3710" s="15">
        <f>IFERROR(Table37[[#This Row],[Total]]/Table37[[#This Row],[Mins]]*Table37[[#This Row],[Adj mins]],0)</f>
        <v>2.9363862302363706</v>
      </c>
      <c r="R3710" s="15">
        <v>1.8</v>
      </c>
      <c r="S3710" s="16">
        <v>33</v>
      </c>
      <c r="T3710" s="17">
        <v>0</v>
      </c>
      <c r="U3710" s="16">
        <v>3</v>
      </c>
      <c r="V3710" s="71">
        <v>0.6</v>
      </c>
      <c r="W3710" s="401" t="str">
        <f>IF(ISNA(MATCH($D3710,'My Squad'!$C$2:$C$16,0)),"","Yes")</f>
        <v/>
      </c>
    </row>
    <row r="3711" spans="1:23" ht="15.75" thickBot="1" x14ac:dyDescent="0.3">
      <c r="A3711" s="577">
        <v>38</v>
      </c>
      <c r="B3711" s="73">
        <v>17</v>
      </c>
      <c r="C3711" s="5" t="s">
        <v>61</v>
      </c>
      <c r="D3711" s="5" t="s">
        <v>282</v>
      </c>
      <c r="E3711" s="70" t="s">
        <v>15</v>
      </c>
      <c r="F3711" s="71">
        <v>6.1</v>
      </c>
      <c r="G3711" s="71">
        <v>0.24266666666666667</v>
      </c>
      <c r="H3711" s="71">
        <v>3.1E-2</v>
      </c>
      <c r="I3711" s="71">
        <v>0</v>
      </c>
      <c r="J3711" s="71">
        <v>0</v>
      </c>
      <c r="K3711" s="71">
        <v>0.187</v>
      </c>
      <c r="L3711" s="71">
        <v>7.6333333333333336E-2</v>
      </c>
      <c r="M3711" s="72">
        <v>0.53700000000000003</v>
      </c>
      <c r="N3711" s="23">
        <v>-0.23983606557377052</v>
      </c>
      <c r="O3711" s="16">
        <v>12.684666666666667</v>
      </c>
      <c r="P3711" s="15">
        <v>90</v>
      </c>
      <c r="Q3711" s="15">
        <f>IFERROR(Table37[[#This Row],[Total]]/Table37[[#This Row],[Mins]]*Table37[[#This Row],[Adj mins]],0)</f>
        <v>3.8101119461817419</v>
      </c>
      <c r="R3711" s="15">
        <v>2.7</v>
      </c>
      <c r="S3711" s="16">
        <v>27</v>
      </c>
      <c r="T3711" s="17">
        <v>5.0999999999999997E-2</v>
      </c>
      <c r="U3711" s="16">
        <v>29</v>
      </c>
      <c r="V3711" s="71">
        <v>3.2</v>
      </c>
      <c r="W3711" s="401" t="str">
        <f>IF(ISNA(MATCH($D3711,'My Squad'!$C$2:$C$16,0)),"","Yes")</f>
        <v/>
      </c>
    </row>
    <row r="3712" spans="1:23" ht="15.75" thickBot="1" x14ac:dyDescent="0.3">
      <c r="A3712" s="577">
        <v>58</v>
      </c>
      <c r="B3712" s="73">
        <v>17</v>
      </c>
      <c r="C3712" s="5" t="s">
        <v>61</v>
      </c>
      <c r="D3712" s="5" t="s">
        <v>62</v>
      </c>
      <c r="E3712" s="70" t="s">
        <v>15</v>
      </c>
      <c r="F3712" s="71">
        <v>9.1</v>
      </c>
      <c r="G3712" s="71">
        <v>1.36</v>
      </c>
      <c r="H3712" s="71">
        <v>0.26100000000000001</v>
      </c>
      <c r="I3712" s="71">
        <v>0</v>
      </c>
      <c r="J3712" s="71">
        <v>0</v>
      </c>
      <c r="K3712" s="71">
        <v>1.663</v>
      </c>
      <c r="L3712" s="71">
        <v>0.48199999999999998</v>
      </c>
      <c r="M3712" s="72">
        <v>3.766</v>
      </c>
      <c r="N3712" s="23">
        <v>0.19406593406593409</v>
      </c>
      <c r="O3712" s="16">
        <v>81.086333333333329</v>
      </c>
      <c r="P3712" s="15">
        <v>90</v>
      </c>
      <c r="Q3712" s="15">
        <f>IFERROR(Table37[[#This Row],[Total]]/Table37[[#This Row],[Mins]]*Table37[[#This Row],[Adj mins]],0)</f>
        <v>4.1799892295865719</v>
      </c>
      <c r="R3712" s="15">
        <v>7.6</v>
      </c>
      <c r="S3712" s="16">
        <v>76</v>
      </c>
      <c r="T3712" s="17">
        <v>0.28899999999999998</v>
      </c>
      <c r="U3712" s="16">
        <v>51</v>
      </c>
      <c r="V3712" s="71">
        <v>5.7</v>
      </c>
      <c r="W3712" s="401" t="str">
        <f>IF(ISNA(MATCH($D3712,'My Squad'!$C$2:$C$16,0)),"","Yes")</f>
        <v/>
      </c>
    </row>
    <row r="3713" spans="1:23" ht="15.75" thickBot="1" x14ac:dyDescent="0.3">
      <c r="A3713" s="577">
        <v>84</v>
      </c>
      <c r="B3713" s="73">
        <v>17</v>
      </c>
      <c r="C3713" s="5" t="s">
        <v>65</v>
      </c>
      <c r="D3713" s="5" t="s">
        <v>607</v>
      </c>
      <c r="E3713" s="70" t="s">
        <v>16</v>
      </c>
      <c r="F3713" s="71">
        <v>4.4000000000000004</v>
      </c>
      <c r="G3713" s="71">
        <v>0</v>
      </c>
      <c r="H3713" s="71">
        <v>0</v>
      </c>
      <c r="I3713" s="71">
        <v>-8.333333333333335E-3</v>
      </c>
      <c r="J3713" s="71">
        <v>0.104</v>
      </c>
      <c r="K3713" s="71">
        <v>0.111</v>
      </c>
      <c r="L3713" s="71">
        <v>2.3666666666666666E-2</v>
      </c>
      <c r="M3713" s="72">
        <v>0.23033333333333333</v>
      </c>
      <c r="N3713" s="23">
        <v>-0.40219696969696966</v>
      </c>
      <c r="O3713" s="16">
        <v>5.04</v>
      </c>
      <c r="P3713" s="15">
        <v>90</v>
      </c>
      <c r="Q3713" s="15">
        <f>IFERROR(Table37[[#This Row],[Total]]/Table37[[#This Row],[Mins]]*Table37[[#This Row],[Adj mins]],0)</f>
        <v>4.1130952380952381</v>
      </c>
      <c r="R3713" s="15">
        <v>2</v>
      </c>
      <c r="S3713" s="16">
        <v>90</v>
      </c>
      <c r="T3713" s="17">
        <v>1E-3</v>
      </c>
      <c r="U3713" s="16">
        <v>7</v>
      </c>
      <c r="V3713" s="71">
        <v>3.5</v>
      </c>
      <c r="W3713" s="401" t="str">
        <f>IF(ISNA(MATCH($D3713,'My Squad'!$C$2:$C$16,0)),"","Yes")</f>
        <v/>
      </c>
    </row>
    <row r="3714" spans="1:23" ht="15.75" thickBot="1" x14ac:dyDescent="0.3">
      <c r="A3714" s="577">
        <v>152</v>
      </c>
      <c r="B3714" s="73">
        <v>17</v>
      </c>
      <c r="C3714" s="5" t="s">
        <v>65</v>
      </c>
      <c r="D3714" s="5" t="s">
        <v>1490</v>
      </c>
      <c r="E3714" s="70" t="s">
        <v>16</v>
      </c>
      <c r="F3714" s="71">
        <v>4.5</v>
      </c>
      <c r="G3714" s="71">
        <v>0</v>
      </c>
      <c r="H3714" s="71">
        <v>0</v>
      </c>
      <c r="I3714" s="71">
        <v>-5.3333333333333344E-2</v>
      </c>
      <c r="J3714" s="71">
        <v>1.7026666666666668</v>
      </c>
      <c r="K3714" s="71">
        <v>1.9096666666666666</v>
      </c>
      <c r="L3714" s="71">
        <v>0.50666666666666671</v>
      </c>
      <c r="M3714" s="72">
        <v>4.065666666666667</v>
      </c>
      <c r="N3714" s="23">
        <v>0.45903703703703713</v>
      </c>
      <c r="O3714" s="16">
        <v>84.700666666666663</v>
      </c>
      <c r="P3714" s="15">
        <v>90</v>
      </c>
      <c r="Q3714" s="15">
        <f>IFERROR(Table37[[#This Row],[Total]]/Table37[[#This Row],[Mins]]*Table37[[#This Row],[Adj mins]],0)</f>
        <v>4.320036835601452</v>
      </c>
      <c r="R3714" s="15">
        <v>5</v>
      </c>
      <c r="S3714" s="16">
        <v>90</v>
      </c>
      <c r="T3714" s="17">
        <v>8.0000000000000002E-3</v>
      </c>
      <c r="U3714" s="16">
        <v>17</v>
      </c>
      <c r="V3714" s="71">
        <v>3.4</v>
      </c>
      <c r="W3714" s="401" t="str">
        <f>IF(ISNA(MATCH($D3714,'My Squad'!$C$2:$C$16,0)),"","Yes")</f>
        <v/>
      </c>
    </row>
    <row r="3715" spans="1:23" ht="15.75" thickBot="1" x14ac:dyDescent="0.3">
      <c r="A3715" s="577">
        <v>599</v>
      </c>
      <c r="B3715" s="73">
        <v>17</v>
      </c>
      <c r="C3715" s="5" t="s">
        <v>65</v>
      </c>
      <c r="D3715" s="5" t="s">
        <v>1497</v>
      </c>
      <c r="E3715" s="70" t="s">
        <v>16</v>
      </c>
      <c r="F3715" s="71">
        <v>4</v>
      </c>
      <c r="G3715" s="71">
        <v>0</v>
      </c>
      <c r="H3715" s="71">
        <v>0</v>
      </c>
      <c r="I3715" s="71">
        <v>2.3333333333333331E-3</v>
      </c>
      <c r="J3715" s="71">
        <v>5.3333333333333332E-3</v>
      </c>
      <c r="K3715" s="71">
        <v>4.6666666666666671E-3</v>
      </c>
      <c r="L3715" s="71">
        <v>3.0000000000000001E-3</v>
      </c>
      <c r="M3715" s="72">
        <v>1.5333333333333332E-2</v>
      </c>
      <c r="N3715" s="23">
        <v>-0.49616666666666664</v>
      </c>
      <c r="O3715" s="16">
        <v>0.21</v>
      </c>
      <c r="P3715" s="15">
        <v>90</v>
      </c>
      <c r="Q3715" s="15">
        <f>IFERROR(Table37[[#This Row],[Total]]/Table37[[#This Row],[Mins]]*Table37[[#This Row],[Adj mins]],0)</f>
        <v>6.5714285714285721</v>
      </c>
      <c r="R3715" s="15">
        <v>0</v>
      </c>
      <c r="S3715" s="16">
        <v>0</v>
      </c>
      <c r="T3715" s="17">
        <v>4.0000000000000001E-3</v>
      </c>
      <c r="U3715" s="16">
        <v>0</v>
      </c>
      <c r="V3715" s="71">
        <v>0</v>
      </c>
      <c r="W3715" s="401" t="str">
        <f>IF(ISNA(MATCH($D3715,'My Squad'!$C$2:$C$16,0)),"","Yes")</f>
        <v/>
      </c>
    </row>
    <row r="3716" spans="1:23" ht="15.75" thickBot="1" x14ac:dyDescent="0.3">
      <c r="A3716" s="577">
        <v>81</v>
      </c>
      <c r="B3716" s="73">
        <v>17</v>
      </c>
      <c r="C3716" s="5" t="s">
        <v>65</v>
      </c>
      <c r="D3716" s="5" t="s">
        <v>205</v>
      </c>
      <c r="E3716" s="70" t="s">
        <v>14</v>
      </c>
      <c r="F3716" s="71">
        <v>4.5</v>
      </c>
      <c r="G3716" s="71">
        <v>0</v>
      </c>
      <c r="H3716" s="71">
        <v>6.3E-2</v>
      </c>
      <c r="I3716" s="71">
        <v>-5.4333333333333345E-2</v>
      </c>
      <c r="J3716" s="71">
        <v>0</v>
      </c>
      <c r="K3716" s="71">
        <v>1.0173333333333332</v>
      </c>
      <c r="L3716" s="71">
        <v>3.3333333333333333E-2</v>
      </c>
      <c r="M3716" s="72">
        <v>1.0593333333333332</v>
      </c>
      <c r="N3716" s="23">
        <v>-0.20903703703703705</v>
      </c>
      <c r="O3716" s="16">
        <v>54.301666666666669</v>
      </c>
      <c r="P3716" s="15">
        <v>90</v>
      </c>
      <c r="Q3716" s="15">
        <f>IFERROR(Table37[[#This Row],[Total]]/Table37[[#This Row],[Mins]]*Table37[[#This Row],[Adj mins]],0)</f>
        <v>1.7557472146342958</v>
      </c>
      <c r="R3716" s="15">
        <v>4.8</v>
      </c>
      <c r="S3716" s="16">
        <v>48</v>
      </c>
      <c r="T3716" s="17">
        <v>2E-3</v>
      </c>
      <c r="U3716" s="16">
        <v>16</v>
      </c>
      <c r="V3716" s="71">
        <v>1.8</v>
      </c>
      <c r="W3716" s="401" t="str">
        <f>IF(ISNA(MATCH($D3716,'My Squad'!$C$2:$C$16,0)),"","Yes")</f>
        <v/>
      </c>
    </row>
    <row r="3717" spans="1:23" ht="15.75" thickBot="1" x14ac:dyDescent="0.3">
      <c r="A3717" s="577">
        <v>85</v>
      </c>
      <c r="B3717" s="73">
        <v>17</v>
      </c>
      <c r="C3717" s="5" t="s">
        <v>65</v>
      </c>
      <c r="D3717" s="5" t="s">
        <v>204</v>
      </c>
      <c r="E3717" s="70" t="s">
        <v>14</v>
      </c>
      <c r="F3717" s="71">
        <v>4.4000000000000004</v>
      </c>
      <c r="G3717" s="71">
        <v>0.186</v>
      </c>
      <c r="H3717" s="71">
        <v>0.06</v>
      </c>
      <c r="I3717" s="71">
        <v>-4.5333333333333337E-2</v>
      </c>
      <c r="J3717" s="71">
        <v>0</v>
      </c>
      <c r="K3717" s="71">
        <v>1.7786666666666666</v>
      </c>
      <c r="L3717" s="71">
        <v>7.6999999999999999E-2</v>
      </c>
      <c r="M3717" s="72">
        <v>2.0563333333333333</v>
      </c>
      <c r="N3717" s="23">
        <v>1.2803030303030306E-2</v>
      </c>
      <c r="O3717" s="16">
        <v>85.822333333333333</v>
      </c>
      <c r="P3717" s="15">
        <v>90</v>
      </c>
      <c r="Q3717" s="15">
        <f>IFERROR(Table37[[#This Row],[Total]]/Table37[[#This Row],[Mins]]*Table37[[#This Row],[Adj mins]],0)</f>
        <v>2.1564316980428559</v>
      </c>
      <c r="R3717" s="15">
        <v>9</v>
      </c>
      <c r="S3717" s="16">
        <v>90</v>
      </c>
      <c r="T3717" s="17">
        <v>4.0000000000000001E-3</v>
      </c>
      <c r="U3717" s="16">
        <v>20</v>
      </c>
      <c r="V3717" s="71">
        <v>2.2000000000000002</v>
      </c>
      <c r="W3717" s="401" t="str">
        <f>IF(ISNA(MATCH($D3717,'My Squad'!$C$2:$C$16,0)),"","Yes")</f>
        <v/>
      </c>
    </row>
    <row r="3718" spans="1:23" ht="15.75" thickBot="1" x14ac:dyDescent="0.3">
      <c r="A3718" s="577">
        <v>79</v>
      </c>
      <c r="B3718" s="73">
        <v>17</v>
      </c>
      <c r="C3718" s="5" t="s">
        <v>65</v>
      </c>
      <c r="D3718" s="5" t="s">
        <v>196</v>
      </c>
      <c r="E3718" s="70" t="s">
        <v>14</v>
      </c>
      <c r="F3718" s="71">
        <v>4.8</v>
      </c>
      <c r="G3718" s="71">
        <v>0.184</v>
      </c>
      <c r="H3718" s="71">
        <v>0.17699999999999999</v>
      </c>
      <c r="I3718" s="71">
        <v>-4.5666666666666633E-2</v>
      </c>
      <c r="J3718" s="71">
        <v>0</v>
      </c>
      <c r="K3718" s="71">
        <v>1.5256666666666667</v>
      </c>
      <c r="L3718" s="71">
        <v>0.13300000000000001</v>
      </c>
      <c r="M3718" s="72">
        <v>1.974</v>
      </c>
      <c r="N3718" s="23">
        <v>-5.4166666666666721E-3</v>
      </c>
      <c r="O3718" s="16">
        <v>85.577333333333328</v>
      </c>
      <c r="P3718" s="15">
        <v>90</v>
      </c>
      <c r="Q3718" s="15">
        <f>IFERROR(Table37[[#This Row],[Total]]/Table37[[#This Row],[Mins]]*Table37[[#This Row],[Adj mins]],0)</f>
        <v>2.0760170138510197</v>
      </c>
      <c r="R3718" s="15">
        <v>6.8</v>
      </c>
      <c r="S3718" s="16">
        <v>88</v>
      </c>
      <c r="T3718" s="17">
        <v>6.0000000000000001E-3</v>
      </c>
      <c r="U3718" s="16">
        <v>17</v>
      </c>
      <c r="V3718" s="71">
        <v>2.4</v>
      </c>
      <c r="W3718" s="401" t="str">
        <f>IF(ISNA(MATCH($D3718,'My Squad'!$C$2:$C$16,0)),"","Yes")</f>
        <v/>
      </c>
    </row>
    <row r="3719" spans="1:23" ht="15.75" thickBot="1" x14ac:dyDescent="0.3">
      <c r="A3719" s="577">
        <v>59</v>
      </c>
      <c r="B3719" s="73">
        <v>17</v>
      </c>
      <c r="C3719" s="5" t="s">
        <v>65</v>
      </c>
      <c r="D3719" s="5" t="s">
        <v>300</v>
      </c>
      <c r="E3719" s="70" t="s">
        <v>14</v>
      </c>
      <c r="F3719" s="71">
        <v>4.3</v>
      </c>
      <c r="G3719" s="71">
        <v>6.0000000000000001E-3</v>
      </c>
      <c r="H3719" s="71">
        <v>2.3E-2</v>
      </c>
      <c r="I3719" s="71">
        <v>-2.5999999999999995E-2</v>
      </c>
      <c r="J3719" s="71">
        <v>0</v>
      </c>
      <c r="K3719" s="71">
        <v>0.19333333333333333</v>
      </c>
      <c r="L3719" s="71">
        <v>1.0666666666666666E-2</v>
      </c>
      <c r="M3719" s="72">
        <v>0.20699999999999999</v>
      </c>
      <c r="N3719" s="23">
        <v>-0.41697674418604652</v>
      </c>
      <c r="O3719" s="16">
        <v>9.636333333333333</v>
      </c>
      <c r="P3719" s="15">
        <v>90</v>
      </c>
      <c r="Q3719" s="15">
        <f>IFERROR(Table37[[#This Row],[Total]]/Table37[[#This Row],[Mins]]*Table37[[#This Row],[Adj mins]],0)</f>
        <v>1.9333079663772528</v>
      </c>
      <c r="R3719" s="15">
        <v>0</v>
      </c>
      <c r="S3719" s="16">
        <v>0</v>
      </c>
      <c r="T3719" s="17">
        <v>2E-3</v>
      </c>
      <c r="U3719" s="16">
        <v>0</v>
      </c>
      <c r="V3719" s="71">
        <v>0</v>
      </c>
      <c r="W3719" s="401" t="str">
        <f>IF(ISNA(MATCH($D3719,'My Squad'!$C$2:$C$16,0)),"","Yes")</f>
        <v/>
      </c>
    </row>
    <row r="3720" spans="1:23" ht="15.75" thickBot="1" x14ac:dyDescent="0.3">
      <c r="A3720" s="577">
        <v>70</v>
      </c>
      <c r="B3720" s="73">
        <v>17</v>
      </c>
      <c r="C3720" s="5" t="s">
        <v>65</v>
      </c>
      <c r="D3720" s="5" t="s">
        <v>201</v>
      </c>
      <c r="E3720" s="70" t="s">
        <v>14</v>
      </c>
      <c r="F3720" s="71">
        <v>4.4000000000000004</v>
      </c>
      <c r="G3720" s="71">
        <v>3.7999999999999999E-2</v>
      </c>
      <c r="H3720" s="71">
        <v>0.22900000000000001</v>
      </c>
      <c r="I3720" s="71">
        <v>-2.9333333333333322E-2</v>
      </c>
      <c r="J3720" s="71">
        <v>0</v>
      </c>
      <c r="K3720" s="71">
        <v>1.5670000000000002</v>
      </c>
      <c r="L3720" s="71">
        <v>0.10166666666666667</v>
      </c>
      <c r="M3720" s="72">
        <v>1.9063333333333334</v>
      </c>
      <c r="N3720" s="23">
        <v>-2.1287878787878762E-2</v>
      </c>
      <c r="O3720" s="16">
        <v>79.567999999999998</v>
      </c>
      <c r="P3720" s="15">
        <v>90</v>
      </c>
      <c r="Q3720" s="15">
        <f>IFERROR(Table37[[#This Row],[Total]]/Table37[[#This Row],[Mins]]*Table37[[#This Row],[Adj mins]],0)</f>
        <v>2.1562688517997186</v>
      </c>
      <c r="R3720" s="15">
        <v>8.3000000000000007</v>
      </c>
      <c r="S3720" s="16">
        <v>83</v>
      </c>
      <c r="T3720" s="17">
        <v>4.0000000000000001E-3</v>
      </c>
      <c r="U3720" s="16">
        <v>19</v>
      </c>
      <c r="V3720" s="71">
        <v>2.1</v>
      </c>
      <c r="W3720" s="401" t="str">
        <f>IF(ISNA(MATCH($D3720,'My Squad'!$C$2:$C$16,0)),"","Yes")</f>
        <v/>
      </c>
    </row>
    <row r="3721" spans="1:23" ht="15.75" thickBot="1" x14ac:dyDescent="0.3">
      <c r="A3721" s="577">
        <v>68</v>
      </c>
      <c r="B3721" s="73">
        <v>17</v>
      </c>
      <c r="C3721" s="5" t="s">
        <v>65</v>
      </c>
      <c r="D3721" s="5" t="s">
        <v>538</v>
      </c>
      <c r="E3721" s="70" t="s">
        <v>14</v>
      </c>
      <c r="F3721" s="71">
        <v>4</v>
      </c>
      <c r="G3721" s="71">
        <v>0</v>
      </c>
      <c r="H3721" s="71">
        <v>0</v>
      </c>
      <c r="I3721" s="71">
        <v>-1.3333333333333333E-3</v>
      </c>
      <c r="J3721" s="71">
        <v>0</v>
      </c>
      <c r="K3721" s="71">
        <v>6.333333333333334E-3</v>
      </c>
      <c r="L3721" s="71">
        <v>0</v>
      </c>
      <c r="M3721" s="72">
        <v>5.0000000000000001E-3</v>
      </c>
      <c r="N3721" s="23">
        <v>-0.49875000000000003</v>
      </c>
      <c r="O3721" s="16">
        <v>0.3</v>
      </c>
      <c r="P3721" s="15">
        <v>90</v>
      </c>
      <c r="Q3721" s="15">
        <f>IFERROR(Table37[[#This Row],[Total]]/Table37[[#This Row],[Mins]]*Table37[[#This Row],[Adj mins]],0)</f>
        <v>1.5</v>
      </c>
      <c r="R3721" s="15">
        <v>0</v>
      </c>
      <c r="S3721" s="16">
        <v>0</v>
      </c>
      <c r="T3721" s="17">
        <v>4.0000000000000001E-3</v>
      </c>
      <c r="U3721" s="16">
        <v>0</v>
      </c>
      <c r="V3721" s="71">
        <v>0</v>
      </c>
      <c r="W3721" s="401" t="str">
        <f>IF(ISNA(MATCH($D3721,'My Squad'!$C$2:$C$16,0)),"","Yes")</f>
        <v/>
      </c>
    </row>
    <row r="3722" spans="1:23" ht="15.75" thickBot="1" x14ac:dyDescent="0.3">
      <c r="A3722" s="577">
        <v>592</v>
      </c>
      <c r="B3722" s="73">
        <v>17</v>
      </c>
      <c r="C3722" s="5" t="s">
        <v>65</v>
      </c>
      <c r="D3722" s="5" t="s">
        <v>1254</v>
      </c>
      <c r="E3722" s="70" t="s">
        <v>14</v>
      </c>
      <c r="F3722" s="71">
        <v>4.4000000000000004</v>
      </c>
      <c r="G3722" s="71">
        <v>0.06</v>
      </c>
      <c r="H3722" s="71">
        <v>7.5999999999999998E-2</v>
      </c>
      <c r="I3722" s="71">
        <v>-6.6666666666664876E-4</v>
      </c>
      <c r="J3722" s="71">
        <v>0</v>
      </c>
      <c r="K3722" s="71">
        <v>0.69066666666666665</v>
      </c>
      <c r="L3722" s="71">
        <v>3.7999999999999999E-2</v>
      </c>
      <c r="M3722" s="72">
        <v>0.86399999999999999</v>
      </c>
      <c r="N3722" s="23">
        <v>-0.25818181818181818</v>
      </c>
      <c r="O3722" s="16">
        <v>35.229666666666667</v>
      </c>
      <c r="P3722" s="15">
        <v>90</v>
      </c>
      <c r="Q3722" s="15">
        <f>IFERROR(Table37[[#This Row],[Total]]/Table37[[#This Row],[Mins]]*Table37[[#This Row],[Adj mins]],0)</f>
        <v>2.2072306484118496</v>
      </c>
      <c r="R3722" s="15">
        <v>3.9</v>
      </c>
      <c r="S3722" s="16">
        <v>50</v>
      </c>
      <c r="T3722" s="17">
        <v>2E-3</v>
      </c>
      <c r="U3722" s="16">
        <v>7</v>
      </c>
      <c r="V3722" s="71">
        <v>1</v>
      </c>
      <c r="W3722" s="401" t="str">
        <f>IF(ISNA(MATCH($D3722,'My Squad'!$C$2:$C$16,0)),"","Yes")</f>
        <v/>
      </c>
    </row>
    <row r="3723" spans="1:23" ht="15.75" thickBot="1" x14ac:dyDescent="0.3">
      <c r="A3723" s="577">
        <v>580</v>
      </c>
      <c r="B3723" s="73">
        <v>17</v>
      </c>
      <c r="C3723" s="5" t="s">
        <v>65</v>
      </c>
      <c r="D3723" s="5" t="s">
        <v>1498</v>
      </c>
      <c r="E3723" s="70" t="s">
        <v>14</v>
      </c>
      <c r="F3723" s="71">
        <v>4.3</v>
      </c>
      <c r="G3723" s="71">
        <v>1.6E-2</v>
      </c>
      <c r="H3723" s="71">
        <v>0.02</v>
      </c>
      <c r="I3723" s="71">
        <v>-1.9999999999999997E-2</v>
      </c>
      <c r="J3723" s="71">
        <v>0</v>
      </c>
      <c r="K3723" s="71">
        <v>0.15466666666666667</v>
      </c>
      <c r="L3723" s="71">
        <v>9.6666666666666672E-3</v>
      </c>
      <c r="M3723" s="72">
        <v>0.18033333333333335</v>
      </c>
      <c r="N3723" s="23">
        <v>-0.42317829457364342</v>
      </c>
      <c r="O3723" s="16">
        <v>7.6929999999999996</v>
      </c>
      <c r="P3723" s="15">
        <v>90</v>
      </c>
      <c r="Q3723" s="15">
        <f>IFERROR(Table37[[#This Row],[Total]]/Table37[[#This Row],[Mins]]*Table37[[#This Row],[Adj mins]],0)</f>
        <v>2.1097101260886522</v>
      </c>
      <c r="R3723" s="15">
        <v>2.2000000000000002</v>
      </c>
      <c r="S3723" s="16">
        <v>65</v>
      </c>
      <c r="T3723" s="17">
        <v>1E-3</v>
      </c>
      <c r="U3723" s="16">
        <v>3</v>
      </c>
      <c r="V3723" s="71">
        <v>1</v>
      </c>
      <c r="W3723" s="401" t="str">
        <f>IF(ISNA(MATCH($D3723,'My Squad'!$C$2:$C$16,0)),"","Yes")</f>
        <v/>
      </c>
    </row>
    <row r="3724" spans="1:23" ht="15.75" thickBot="1" x14ac:dyDescent="0.3">
      <c r="A3724" s="577">
        <v>77</v>
      </c>
      <c r="B3724" s="73">
        <v>17</v>
      </c>
      <c r="C3724" s="5" t="s">
        <v>65</v>
      </c>
      <c r="D3724" s="5" t="s">
        <v>301</v>
      </c>
      <c r="E3724" s="70" t="s">
        <v>13</v>
      </c>
      <c r="F3724" s="71">
        <v>4.8</v>
      </c>
      <c r="G3724" s="71">
        <v>0</v>
      </c>
      <c r="H3724" s="71">
        <v>0</v>
      </c>
      <c r="I3724" s="71">
        <v>0</v>
      </c>
      <c r="J3724" s="71">
        <v>0</v>
      </c>
      <c r="K3724" s="71">
        <v>0</v>
      </c>
      <c r="L3724" s="71">
        <v>0</v>
      </c>
      <c r="M3724" s="72">
        <v>0</v>
      </c>
      <c r="N3724" s="23">
        <v>-0.41666666666666669</v>
      </c>
      <c r="O3724" s="16">
        <v>0</v>
      </c>
      <c r="P3724" s="15">
        <v>90</v>
      </c>
      <c r="Q3724" s="15">
        <f>IFERROR(Table37[[#This Row],[Total]]/Table37[[#This Row],[Mins]]*Table37[[#This Row],[Adj mins]],0)</f>
        <v>0</v>
      </c>
      <c r="R3724" s="15">
        <v>2.9</v>
      </c>
      <c r="S3724" s="16">
        <v>33</v>
      </c>
      <c r="T3724" s="17">
        <v>0</v>
      </c>
      <c r="U3724" s="16">
        <v>11</v>
      </c>
      <c r="V3724" s="71">
        <v>1.4</v>
      </c>
      <c r="W3724" s="401" t="str">
        <f>IF(ISNA(MATCH($D3724,'My Squad'!$C$2:$C$16,0)),"","Yes")</f>
        <v/>
      </c>
    </row>
    <row r="3725" spans="1:23" ht="15.75" thickBot="1" x14ac:dyDescent="0.3">
      <c r="A3725" s="577">
        <v>74</v>
      </c>
      <c r="B3725" s="73">
        <v>17</v>
      </c>
      <c r="C3725" s="5" t="s">
        <v>65</v>
      </c>
      <c r="D3725" s="5" t="s">
        <v>278</v>
      </c>
      <c r="E3725" s="70" t="s">
        <v>13</v>
      </c>
      <c r="F3725" s="71">
        <v>5</v>
      </c>
      <c r="G3725" s="71">
        <v>0.5</v>
      </c>
      <c r="H3725" s="71">
        <v>0.217</v>
      </c>
      <c r="I3725" s="71">
        <v>6.2666666666666662E-2</v>
      </c>
      <c r="J3725" s="71">
        <v>0</v>
      </c>
      <c r="K3725" s="71">
        <v>0.73866666666666669</v>
      </c>
      <c r="L3725" s="71">
        <v>0.12966666666666668</v>
      </c>
      <c r="M3725" s="72">
        <v>1.6479999999999999</v>
      </c>
      <c r="N3725" s="23">
        <v>-7.0400000000000018E-2</v>
      </c>
      <c r="O3725" s="16">
        <v>35.728999999999999</v>
      </c>
      <c r="P3725" s="15">
        <v>90</v>
      </c>
      <c r="Q3725" s="15">
        <f>IFERROR(Table37[[#This Row],[Total]]/Table37[[#This Row],[Mins]]*Table37[[#This Row],[Adj mins]],0)</f>
        <v>4.1512496851297263</v>
      </c>
      <c r="R3725" s="15">
        <v>4.5999999999999996</v>
      </c>
      <c r="S3725" s="16">
        <v>52</v>
      </c>
      <c r="T3725" s="17">
        <v>0</v>
      </c>
      <c r="U3725" s="16">
        <v>22</v>
      </c>
      <c r="V3725" s="71">
        <v>2.8</v>
      </c>
      <c r="W3725" s="401" t="str">
        <f>IF(ISNA(MATCH($D3725,'My Squad'!$C$2:$C$16,0)),"","Yes")</f>
        <v/>
      </c>
    </row>
    <row r="3726" spans="1:23" ht="15.75" thickBot="1" x14ac:dyDescent="0.3">
      <c r="A3726" s="577">
        <v>62</v>
      </c>
      <c r="B3726" s="73">
        <v>17</v>
      </c>
      <c r="C3726" s="5" t="s">
        <v>65</v>
      </c>
      <c r="D3726" s="5" t="s">
        <v>608</v>
      </c>
      <c r="E3726" s="70" t="s">
        <v>13</v>
      </c>
      <c r="F3726" s="71">
        <v>4.9000000000000004</v>
      </c>
      <c r="G3726" s="71">
        <v>1.6666666666666668E-3</v>
      </c>
      <c r="H3726" s="71">
        <v>1E-3</v>
      </c>
      <c r="I3726" s="71">
        <v>3.3333333333333332E-4</v>
      </c>
      <c r="J3726" s="71">
        <v>0</v>
      </c>
      <c r="K3726" s="71">
        <v>3.333333333333334E-3</v>
      </c>
      <c r="L3726" s="71">
        <v>0</v>
      </c>
      <c r="M3726" s="72">
        <v>6.3333333333333332E-3</v>
      </c>
      <c r="N3726" s="23">
        <v>-0.40687074829931968</v>
      </c>
      <c r="O3726" s="16">
        <v>0.21</v>
      </c>
      <c r="P3726" s="15">
        <v>90</v>
      </c>
      <c r="Q3726" s="15">
        <f>IFERROR(Table37[[#This Row],[Total]]/Table37[[#This Row],[Mins]]*Table37[[#This Row],[Adj mins]],0)</f>
        <v>2.7142857142857144</v>
      </c>
      <c r="R3726" s="15">
        <v>0.2</v>
      </c>
      <c r="S3726" s="16">
        <v>10</v>
      </c>
      <c r="T3726" s="17">
        <v>0</v>
      </c>
      <c r="U3726" s="16">
        <v>2</v>
      </c>
      <c r="V3726" s="71">
        <v>1</v>
      </c>
      <c r="W3726" s="401" t="str">
        <f>IF(ISNA(MATCH($D3726,'My Squad'!$C$2:$C$16,0)),"","Yes")</f>
        <v/>
      </c>
    </row>
    <row r="3727" spans="1:23" ht="15.75" thickBot="1" x14ac:dyDescent="0.3">
      <c r="A3727" s="577">
        <v>71</v>
      </c>
      <c r="B3727" s="73">
        <v>17</v>
      </c>
      <c r="C3727" s="5" t="s">
        <v>65</v>
      </c>
      <c r="D3727" s="5" t="s">
        <v>200</v>
      </c>
      <c r="E3727" s="70" t="s">
        <v>13</v>
      </c>
      <c r="F3727" s="71">
        <v>5.3</v>
      </c>
      <c r="G3727" s="71">
        <v>0.91500000000000004</v>
      </c>
      <c r="H3727" s="71">
        <v>0.251</v>
      </c>
      <c r="I3727" s="71">
        <v>0.106</v>
      </c>
      <c r="J3727" s="71">
        <v>0</v>
      </c>
      <c r="K3727" s="71">
        <v>1.1760000000000002</v>
      </c>
      <c r="L3727" s="71">
        <v>0.108</v>
      </c>
      <c r="M3727" s="72">
        <v>2.556</v>
      </c>
      <c r="N3727" s="23">
        <v>0.1049056603773585</v>
      </c>
      <c r="O3727" s="16">
        <v>65.135000000000005</v>
      </c>
      <c r="P3727" s="15">
        <v>90</v>
      </c>
      <c r="Q3727" s="15">
        <f>IFERROR(Table37[[#This Row],[Total]]/Table37[[#This Row],[Mins]]*Table37[[#This Row],[Adj mins]],0)</f>
        <v>3.5317417670991014</v>
      </c>
      <c r="R3727" s="15">
        <v>5.3</v>
      </c>
      <c r="S3727" s="16">
        <v>53</v>
      </c>
      <c r="T3727" s="17">
        <v>3.0000000000000001E-3</v>
      </c>
      <c r="U3727" s="16">
        <v>25</v>
      </c>
      <c r="V3727" s="71">
        <v>2.8</v>
      </c>
      <c r="W3727" s="401" t="str">
        <f>IF(ISNA(MATCH($D3727,'My Squad'!$C$2:$C$16,0)),"","Yes")</f>
        <v/>
      </c>
    </row>
    <row r="3728" spans="1:23" ht="15.75" thickBot="1" x14ac:dyDescent="0.3">
      <c r="A3728" s="577">
        <v>64</v>
      </c>
      <c r="B3728" s="73">
        <v>17</v>
      </c>
      <c r="C3728" s="5" t="s">
        <v>65</v>
      </c>
      <c r="D3728" s="5" t="s">
        <v>181</v>
      </c>
      <c r="E3728" s="70" t="s">
        <v>13</v>
      </c>
      <c r="F3728" s="71">
        <v>5</v>
      </c>
      <c r="G3728" s="71">
        <v>8.666666666666667E-2</v>
      </c>
      <c r="H3728" s="71">
        <v>0.53100000000000003</v>
      </c>
      <c r="I3728" s="71">
        <v>0.14666666666666667</v>
      </c>
      <c r="J3728" s="71">
        <v>0</v>
      </c>
      <c r="K3728" s="71">
        <v>1.7176666666666667</v>
      </c>
      <c r="L3728" s="71">
        <v>7.7333333333333337E-2</v>
      </c>
      <c r="M3728" s="72">
        <v>2.5593333333333335</v>
      </c>
      <c r="N3728" s="23">
        <v>0.1118666666666667</v>
      </c>
      <c r="O3728" s="16">
        <v>86.594333333333338</v>
      </c>
      <c r="P3728" s="15">
        <v>90</v>
      </c>
      <c r="Q3728" s="15">
        <f>IFERROR(Table37[[#This Row],[Total]]/Table37[[#This Row],[Mins]]*Table37[[#This Row],[Adj mins]],0)</f>
        <v>2.6599892987608889</v>
      </c>
      <c r="R3728" s="15">
        <v>8.9</v>
      </c>
      <c r="S3728" s="16">
        <v>89</v>
      </c>
      <c r="T3728" s="17">
        <v>2E-3</v>
      </c>
      <c r="U3728" s="16">
        <v>29</v>
      </c>
      <c r="V3728" s="71">
        <v>3.2</v>
      </c>
      <c r="W3728" s="401" t="str">
        <f>IF(ISNA(MATCH($D3728,'My Squad'!$C$2:$C$16,0)),"","Yes")</f>
        <v/>
      </c>
    </row>
    <row r="3729" spans="1:23" ht="15.75" thickBot="1" x14ac:dyDescent="0.3">
      <c r="A3729" s="577">
        <v>80</v>
      </c>
      <c r="B3729" s="73">
        <v>17</v>
      </c>
      <c r="C3729" s="5" t="s">
        <v>65</v>
      </c>
      <c r="D3729" s="5" t="s">
        <v>195</v>
      </c>
      <c r="E3729" s="70" t="s">
        <v>13</v>
      </c>
      <c r="F3729" s="71">
        <v>5</v>
      </c>
      <c r="G3729" s="71">
        <v>0.37166666666666665</v>
      </c>
      <c r="H3729" s="71">
        <v>0.122</v>
      </c>
      <c r="I3729" s="71">
        <v>3.4666666666666665E-2</v>
      </c>
      <c r="J3729" s="71">
        <v>0</v>
      </c>
      <c r="K3729" s="71">
        <v>0.40399999999999997</v>
      </c>
      <c r="L3729" s="71">
        <v>0.10766666666666666</v>
      </c>
      <c r="M3729" s="72">
        <v>1.04</v>
      </c>
      <c r="N3729" s="23">
        <v>-0.192</v>
      </c>
      <c r="O3729" s="16">
        <v>20.201666666666668</v>
      </c>
      <c r="P3729" s="15">
        <v>90</v>
      </c>
      <c r="Q3729" s="15">
        <f>IFERROR(Table37[[#This Row],[Total]]/Table37[[#This Row],[Mins]]*Table37[[#This Row],[Adj mins]],0)</f>
        <v>4.6332810824189421</v>
      </c>
      <c r="R3729" s="15">
        <v>2.2999999999999998</v>
      </c>
      <c r="S3729" s="16">
        <v>26</v>
      </c>
      <c r="T3729" s="17">
        <v>3.0000000000000001E-3</v>
      </c>
      <c r="U3729" s="16">
        <v>19</v>
      </c>
      <c r="V3729" s="71">
        <v>2.4</v>
      </c>
      <c r="W3729" s="401" t="str">
        <f>IF(ISNA(MATCH($D3729,'My Squad'!$C$2:$C$16,0)),"","Yes")</f>
        <v/>
      </c>
    </row>
    <row r="3730" spans="1:23" ht="15.75" thickBot="1" x14ac:dyDescent="0.3">
      <c r="A3730" s="577">
        <v>83</v>
      </c>
      <c r="B3730" s="73">
        <v>17</v>
      </c>
      <c r="C3730" s="5" t="s">
        <v>65</v>
      </c>
      <c r="D3730" s="5" t="s">
        <v>187</v>
      </c>
      <c r="E3730" s="70" t="s">
        <v>13</v>
      </c>
      <c r="F3730" s="71">
        <v>5.5</v>
      </c>
      <c r="G3730" s="71">
        <v>1.0833333333333333</v>
      </c>
      <c r="H3730" s="71">
        <v>0.51900000000000002</v>
      </c>
      <c r="I3730" s="71">
        <v>0.13900000000000001</v>
      </c>
      <c r="J3730" s="71">
        <v>0</v>
      </c>
      <c r="K3730" s="71">
        <v>1.7160000000000002</v>
      </c>
      <c r="L3730" s="71">
        <v>0.313</v>
      </c>
      <c r="M3730" s="72">
        <v>3.7703333333333333</v>
      </c>
      <c r="N3730" s="23">
        <v>0.32187878787878788</v>
      </c>
      <c r="O3730" s="16">
        <v>83.23</v>
      </c>
      <c r="P3730" s="15">
        <v>90</v>
      </c>
      <c r="Q3730" s="15">
        <f>IFERROR(Table37[[#This Row],[Total]]/Table37[[#This Row],[Mins]]*Table37[[#This Row],[Adj mins]],0)</f>
        <v>4.0770154992190317</v>
      </c>
      <c r="R3730" s="15">
        <v>7.7</v>
      </c>
      <c r="S3730" s="16">
        <v>77</v>
      </c>
      <c r="T3730" s="17">
        <v>4.0000000000000001E-3</v>
      </c>
      <c r="U3730" s="16">
        <v>30</v>
      </c>
      <c r="V3730" s="71">
        <v>3.3</v>
      </c>
      <c r="W3730" s="401" t="str">
        <f>IF(ISNA(MATCH($D3730,'My Squad'!$C$2:$C$16,0)),"","Yes")</f>
        <v/>
      </c>
    </row>
    <row r="3731" spans="1:23" ht="15.75" thickBot="1" x14ac:dyDescent="0.3">
      <c r="A3731" s="577">
        <v>76</v>
      </c>
      <c r="B3731" s="73">
        <v>17</v>
      </c>
      <c r="C3731" s="5" t="s">
        <v>65</v>
      </c>
      <c r="D3731" s="5" t="s">
        <v>210</v>
      </c>
      <c r="E3731" s="70" t="s">
        <v>13</v>
      </c>
      <c r="F3731" s="71">
        <v>4.8</v>
      </c>
      <c r="G3731" s="71">
        <v>3.1666666666666669E-2</v>
      </c>
      <c r="H3731" s="71">
        <v>2.9000000000000001E-2</v>
      </c>
      <c r="I3731" s="71">
        <v>8.0000000000000002E-3</v>
      </c>
      <c r="J3731" s="71">
        <v>0</v>
      </c>
      <c r="K3731" s="71">
        <v>0.11333333333333333</v>
      </c>
      <c r="L3731" s="71">
        <v>1.2333333333333333E-2</v>
      </c>
      <c r="M3731" s="72">
        <v>0.19433333333333333</v>
      </c>
      <c r="N3731" s="23">
        <v>-0.37618055555555557</v>
      </c>
      <c r="O3731" s="16">
        <v>5.6726666666666663</v>
      </c>
      <c r="P3731" s="15">
        <v>90</v>
      </c>
      <c r="Q3731" s="15">
        <f>IFERROR(Table37[[#This Row],[Total]]/Table37[[#This Row],[Mins]]*Table37[[#This Row],[Adj mins]],0)</f>
        <v>3.0832060171583033</v>
      </c>
      <c r="R3731" s="15">
        <v>0.3</v>
      </c>
      <c r="S3731" s="16">
        <v>12</v>
      </c>
      <c r="T3731" s="17">
        <v>1E-3</v>
      </c>
      <c r="U3731" s="16">
        <v>2</v>
      </c>
      <c r="V3731" s="71">
        <v>1</v>
      </c>
      <c r="W3731" s="401" t="str">
        <f>IF(ISNA(MATCH($D3731,'My Squad'!$C$2:$C$16,0)),"","Yes")</f>
        <v/>
      </c>
    </row>
    <row r="3732" spans="1:23" ht="15.75" thickBot="1" x14ac:dyDescent="0.3">
      <c r="A3732" s="577">
        <v>63</v>
      </c>
      <c r="B3732" s="73">
        <v>17</v>
      </c>
      <c r="C3732" s="5" t="s">
        <v>65</v>
      </c>
      <c r="D3732" s="5" t="s">
        <v>144</v>
      </c>
      <c r="E3732" s="70" t="s">
        <v>13</v>
      </c>
      <c r="F3732" s="71">
        <v>4.9000000000000004</v>
      </c>
      <c r="G3732" s="71">
        <v>0.28999999999999998</v>
      </c>
      <c r="H3732" s="71">
        <v>0.39300000000000002</v>
      </c>
      <c r="I3732" s="71">
        <v>0.13133333333333333</v>
      </c>
      <c r="J3732" s="71">
        <v>0</v>
      </c>
      <c r="K3732" s="71">
        <v>1.5526666666666669</v>
      </c>
      <c r="L3732" s="71">
        <v>0.12233333333333334</v>
      </c>
      <c r="M3732" s="72">
        <v>2.4893333333333332</v>
      </c>
      <c r="N3732" s="23">
        <v>9.986394557823125E-2</v>
      </c>
      <c r="O3732" s="16">
        <v>78.050666666666672</v>
      </c>
      <c r="P3732" s="15">
        <v>90</v>
      </c>
      <c r="Q3732" s="15">
        <f>IFERROR(Table37[[#This Row],[Total]]/Table37[[#This Row],[Mins]]*Table37[[#This Row],[Adj mins]],0)</f>
        <v>2.8704431309576681</v>
      </c>
      <c r="R3732" s="15">
        <v>6.3</v>
      </c>
      <c r="S3732" s="16">
        <v>63</v>
      </c>
      <c r="T3732" s="17">
        <v>2E-3</v>
      </c>
      <c r="U3732" s="16">
        <v>20</v>
      </c>
      <c r="V3732" s="71">
        <v>2.2000000000000002</v>
      </c>
      <c r="W3732" s="401" t="str">
        <f>IF(ISNA(MATCH($D3732,'My Squad'!$C$2:$C$16,0)),"","Yes")</f>
        <v/>
      </c>
    </row>
    <row r="3733" spans="1:23" ht="15.75" thickBot="1" x14ac:dyDescent="0.3">
      <c r="A3733" s="577">
        <v>60</v>
      </c>
      <c r="B3733" s="73">
        <v>17</v>
      </c>
      <c r="C3733" s="5" t="s">
        <v>65</v>
      </c>
      <c r="D3733" s="5" t="s">
        <v>302</v>
      </c>
      <c r="E3733" s="70" t="s">
        <v>13</v>
      </c>
      <c r="F3733" s="71">
        <v>4.9000000000000004</v>
      </c>
      <c r="G3733" s="71">
        <v>0</v>
      </c>
      <c r="H3733" s="71">
        <v>3.0000000000000001E-3</v>
      </c>
      <c r="I3733" s="71">
        <v>1.6666666666666668E-3</v>
      </c>
      <c r="J3733" s="71">
        <v>0</v>
      </c>
      <c r="K3733" s="71">
        <v>1.7333333333333336E-2</v>
      </c>
      <c r="L3733" s="71">
        <v>0</v>
      </c>
      <c r="M3733" s="72">
        <v>2.1999999999999999E-2</v>
      </c>
      <c r="N3733" s="23">
        <v>-0.40367346938775506</v>
      </c>
      <c r="O3733" s="16">
        <v>0.84</v>
      </c>
      <c r="P3733" s="15">
        <v>90</v>
      </c>
      <c r="Q3733" s="15">
        <f>IFERROR(Table37[[#This Row],[Total]]/Table37[[#This Row],[Mins]]*Table37[[#This Row],[Adj mins]],0)</f>
        <v>2.3571428571428572</v>
      </c>
      <c r="R3733" s="15">
        <v>0.1</v>
      </c>
      <c r="S3733" s="16">
        <v>10</v>
      </c>
      <c r="T3733" s="17">
        <v>0</v>
      </c>
      <c r="U3733" s="16">
        <v>1</v>
      </c>
      <c r="V3733" s="71">
        <v>1</v>
      </c>
      <c r="W3733" s="401" t="str">
        <f>IF(ISNA(MATCH($D3733,'My Squad'!$C$2:$C$16,0)),"","Yes")</f>
        <v/>
      </c>
    </row>
    <row r="3734" spans="1:23" ht="15.75" thickBot="1" x14ac:dyDescent="0.3">
      <c r="A3734" s="577">
        <v>78</v>
      </c>
      <c r="B3734" s="73">
        <v>17</v>
      </c>
      <c r="C3734" s="5" t="s">
        <v>65</v>
      </c>
      <c r="D3734" s="5" t="s">
        <v>166</v>
      </c>
      <c r="E3734" s="70" t="s">
        <v>13</v>
      </c>
      <c r="F3734" s="71">
        <v>5.6</v>
      </c>
      <c r="G3734" s="71">
        <v>1.3383333333333334</v>
      </c>
      <c r="H3734" s="71">
        <v>0.41499999999999998</v>
      </c>
      <c r="I3734" s="71">
        <v>0.14233333333333334</v>
      </c>
      <c r="J3734" s="71">
        <v>0</v>
      </c>
      <c r="K3734" s="71">
        <v>1.6359999999999999</v>
      </c>
      <c r="L3734" s="71">
        <v>0.24199999999999999</v>
      </c>
      <c r="M3734" s="72">
        <v>3.7736666666666667</v>
      </c>
      <c r="N3734" s="23">
        <v>0.31672619047619049</v>
      </c>
      <c r="O3734" s="16">
        <v>85.704666666666668</v>
      </c>
      <c r="P3734" s="15">
        <v>90</v>
      </c>
      <c r="Q3734" s="15">
        <f>IFERROR(Table37[[#This Row],[Total]]/Table37[[#This Row],[Mins]]*Table37[[#This Row],[Adj mins]],0)</f>
        <v>3.9627947136289743</v>
      </c>
      <c r="R3734" s="15">
        <v>8.6999999999999993</v>
      </c>
      <c r="S3734" s="16">
        <v>87</v>
      </c>
      <c r="T3734" s="17">
        <v>0.08</v>
      </c>
      <c r="U3734" s="16">
        <v>34</v>
      </c>
      <c r="V3734" s="71">
        <v>3.8</v>
      </c>
      <c r="W3734" s="401" t="str">
        <f>IF(ISNA(MATCH($D3734,'My Squad'!$C$2:$C$16,0)),"","Yes")</f>
        <v>Yes</v>
      </c>
    </row>
    <row r="3735" spans="1:23" ht="15.75" thickBot="1" x14ac:dyDescent="0.3">
      <c r="A3735" s="577">
        <v>617</v>
      </c>
      <c r="B3735" s="73">
        <v>17</v>
      </c>
      <c r="C3735" s="5" t="s">
        <v>65</v>
      </c>
      <c r="D3735" s="5" t="s">
        <v>1346</v>
      </c>
      <c r="E3735" s="70" t="s">
        <v>15</v>
      </c>
      <c r="F3735" s="71">
        <v>5.9</v>
      </c>
      <c r="G3735" s="71">
        <v>0.92533333333333334</v>
      </c>
      <c r="H3735" s="71">
        <v>0.25700000000000001</v>
      </c>
      <c r="I3735" s="71">
        <v>0</v>
      </c>
      <c r="J3735" s="71">
        <v>0</v>
      </c>
      <c r="K3735" s="71">
        <v>1.5593333333333332</v>
      </c>
      <c r="L3735" s="71">
        <v>0.33533333333333332</v>
      </c>
      <c r="M3735" s="72">
        <v>3.077</v>
      </c>
      <c r="N3735" s="23">
        <v>0.18254237288135591</v>
      </c>
      <c r="O3735" s="16">
        <v>71.13</v>
      </c>
      <c r="P3735" s="15">
        <v>90</v>
      </c>
      <c r="Q3735" s="15">
        <f>IFERROR(Table37[[#This Row],[Total]]/Table37[[#This Row],[Mins]]*Table37[[#This Row],[Adj mins]],0)</f>
        <v>3.8932939687895409</v>
      </c>
      <c r="R3735" s="15">
        <v>6</v>
      </c>
      <c r="S3735" s="16">
        <v>68</v>
      </c>
      <c r="T3735" s="17">
        <v>6.0000000000000001E-3</v>
      </c>
      <c r="U3735" s="16">
        <v>30</v>
      </c>
      <c r="V3735" s="71">
        <v>3.8</v>
      </c>
      <c r="W3735" s="401" t="str">
        <f>IF(ISNA(MATCH($D3735,'My Squad'!$C$2:$C$16,0)),"","Yes")</f>
        <v/>
      </c>
    </row>
    <row r="3736" spans="1:23" ht="15.75" thickBot="1" x14ac:dyDescent="0.3">
      <c r="A3736" s="577">
        <v>65</v>
      </c>
      <c r="B3736" s="73">
        <v>17</v>
      </c>
      <c r="C3736" s="5" t="s">
        <v>65</v>
      </c>
      <c r="D3736" s="5" t="s">
        <v>609</v>
      </c>
      <c r="E3736" s="70" t="s">
        <v>15</v>
      </c>
      <c r="F3736" s="71">
        <v>5.4</v>
      </c>
      <c r="G3736" s="71">
        <v>0.10133333333333333</v>
      </c>
      <c r="H3736" s="71">
        <v>2.1000000000000001E-2</v>
      </c>
      <c r="I3736" s="71">
        <v>0</v>
      </c>
      <c r="J3736" s="71">
        <v>0</v>
      </c>
      <c r="K3736" s="71">
        <v>9.0666666666666659E-2</v>
      </c>
      <c r="L3736" s="71">
        <v>3.5666666666666666E-2</v>
      </c>
      <c r="M3736" s="72">
        <v>0.24866666666666667</v>
      </c>
      <c r="N3736" s="23">
        <v>-0.32432098765432099</v>
      </c>
      <c r="O3736" s="16">
        <v>5.2149999999999999</v>
      </c>
      <c r="P3736" s="15">
        <v>90</v>
      </c>
      <c r="Q3736" s="15">
        <f>IFERROR(Table37[[#This Row],[Total]]/Table37[[#This Row],[Mins]]*Table37[[#This Row],[Adj mins]],0)</f>
        <v>4.2914669223394055</v>
      </c>
      <c r="R3736" s="15">
        <v>1.4</v>
      </c>
      <c r="S3736" s="16">
        <v>21</v>
      </c>
      <c r="T3736" s="17">
        <v>0</v>
      </c>
      <c r="U3736" s="16">
        <v>6</v>
      </c>
      <c r="V3736" s="71">
        <v>1</v>
      </c>
      <c r="W3736" s="401" t="str">
        <f>IF(ISNA(MATCH($D3736,'My Squad'!$C$2:$C$16,0)),"","Yes")</f>
        <v/>
      </c>
    </row>
    <row r="3737" spans="1:23" ht="15.75" thickBot="1" x14ac:dyDescent="0.3">
      <c r="A3737" s="577">
        <v>69</v>
      </c>
      <c r="B3737" s="73">
        <v>17</v>
      </c>
      <c r="C3737" s="5" t="s">
        <v>65</v>
      </c>
      <c r="D3737" s="5" t="s">
        <v>610</v>
      </c>
      <c r="E3737" s="70" t="s">
        <v>15</v>
      </c>
      <c r="F3737" s="71">
        <v>4.5</v>
      </c>
      <c r="G3737" s="71">
        <v>0</v>
      </c>
      <c r="H3737" s="71">
        <v>0</v>
      </c>
      <c r="I3737" s="71">
        <v>0</v>
      </c>
      <c r="J3737" s="71">
        <v>0</v>
      </c>
      <c r="K3737" s="71">
        <v>0</v>
      </c>
      <c r="L3737" s="71">
        <v>0</v>
      </c>
      <c r="M3737" s="72">
        <v>0</v>
      </c>
      <c r="N3737" s="23">
        <v>-0.44444444444444442</v>
      </c>
      <c r="O3737" s="16">
        <v>0</v>
      </c>
      <c r="P3737" s="15">
        <v>90</v>
      </c>
      <c r="Q3737" s="15">
        <f>IFERROR(Table37[[#This Row],[Total]]/Table37[[#This Row],[Mins]]*Table37[[#This Row],[Adj mins]],0)</f>
        <v>0</v>
      </c>
      <c r="R3737" s="15">
        <v>0.3</v>
      </c>
      <c r="S3737" s="16">
        <v>14</v>
      </c>
      <c r="T3737" s="17">
        <v>1.7000000000000001E-2</v>
      </c>
      <c r="U3737" s="16">
        <v>2</v>
      </c>
      <c r="V3737" s="71">
        <v>1</v>
      </c>
      <c r="W3737" s="401" t="str">
        <f>IF(ISNA(MATCH($D3737,'My Squad'!$C$2:$C$16,0)),"","Yes")</f>
        <v/>
      </c>
    </row>
    <row r="3738" spans="1:23" ht="15.75" thickBot="1" x14ac:dyDescent="0.3">
      <c r="A3738" s="577">
        <v>91</v>
      </c>
      <c r="B3738" s="73">
        <v>17</v>
      </c>
      <c r="C3738" s="5" t="s">
        <v>46</v>
      </c>
      <c r="D3738" s="5" t="s">
        <v>90</v>
      </c>
      <c r="E3738" s="70" t="s">
        <v>16</v>
      </c>
      <c r="F3738" s="71">
        <v>4.5</v>
      </c>
      <c r="G3738" s="71">
        <v>0</v>
      </c>
      <c r="H3738" s="71">
        <v>8.9999999999999993E-3</v>
      </c>
      <c r="I3738" s="71">
        <v>0.81899999999999995</v>
      </c>
      <c r="J3738" s="71">
        <v>1.4006666666666667</v>
      </c>
      <c r="K3738" s="71">
        <v>1.8539999999999999</v>
      </c>
      <c r="L3738" s="71">
        <v>0.60833333333333328</v>
      </c>
      <c r="M3738" s="72">
        <v>4.6909999999999998</v>
      </c>
      <c r="N3738" s="23">
        <v>0.59799999999999998</v>
      </c>
      <c r="O3738" s="16">
        <v>84.98</v>
      </c>
      <c r="P3738" s="15">
        <v>90</v>
      </c>
      <c r="Q3738" s="15">
        <f>IFERROR(Table37[[#This Row],[Total]]/Table37[[#This Row],[Mins]]*Table37[[#This Row],[Adj mins]],0)</f>
        <v>4.9681101435631909</v>
      </c>
      <c r="R3738" s="15">
        <v>9</v>
      </c>
      <c r="S3738" s="16">
        <v>90</v>
      </c>
      <c r="T3738" s="17">
        <v>0.126</v>
      </c>
      <c r="U3738" s="16">
        <v>24</v>
      </c>
      <c r="V3738" s="71">
        <v>2.7</v>
      </c>
      <c r="W3738" s="401" t="str">
        <f>IF(ISNA(MATCH($D3738,'My Squad'!$C$2:$C$16,0)),"","Yes")</f>
        <v>Yes</v>
      </c>
    </row>
    <row r="3739" spans="1:23" ht="15.75" thickBot="1" x14ac:dyDescent="0.3">
      <c r="A3739" s="577">
        <v>109</v>
      </c>
      <c r="B3739" s="73">
        <v>17</v>
      </c>
      <c r="C3739" s="5" t="s">
        <v>46</v>
      </c>
      <c r="D3739" s="5" t="s">
        <v>611</v>
      </c>
      <c r="E3739" s="70" t="s">
        <v>16</v>
      </c>
      <c r="F3739" s="71">
        <v>4</v>
      </c>
      <c r="G3739" s="71">
        <v>0</v>
      </c>
      <c r="H3739" s="71">
        <v>0</v>
      </c>
      <c r="I3739" s="71">
        <v>4.5666666666666661E-2</v>
      </c>
      <c r="J3739" s="71">
        <v>7.9666666666666663E-2</v>
      </c>
      <c r="K3739" s="71">
        <v>0.106</v>
      </c>
      <c r="L3739" s="71">
        <v>3.3333333333333333E-2</v>
      </c>
      <c r="M3739" s="72">
        <v>0.26466666666666666</v>
      </c>
      <c r="N3739" s="23">
        <v>-0.43383333333333335</v>
      </c>
      <c r="O3739" s="16">
        <v>4.83</v>
      </c>
      <c r="P3739" s="15">
        <v>90</v>
      </c>
      <c r="Q3739" s="15">
        <f>IFERROR(Table37[[#This Row],[Total]]/Table37[[#This Row],[Mins]]*Table37[[#This Row],[Adj mins]],0)</f>
        <v>4.9316770186335406</v>
      </c>
      <c r="R3739" s="15">
        <v>0</v>
      </c>
      <c r="S3739" s="16">
        <v>0</v>
      </c>
      <c r="T3739" s="17">
        <v>3.3000000000000002E-2</v>
      </c>
      <c r="U3739" s="16">
        <v>0</v>
      </c>
      <c r="V3739" s="71">
        <v>0</v>
      </c>
      <c r="W3739" s="401" t="str">
        <f>IF(ISNA(MATCH($D3739,'My Squad'!$C$2:$C$16,0)),"","Yes")</f>
        <v/>
      </c>
    </row>
    <row r="3740" spans="1:23" ht="15.75" thickBot="1" x14ac:dyDescent="0.3">
      <c r="A3740" s="577">
        <v>93</v>
      </c>
      <c r="B3740" s="73">
        <v>17</v>
      </c>
      <c r="C3740" s="5" t="s">
        <v>46</v>
      </c>
      <c r="D3740" s="5" t="s">
        <v>303</v>
      </c>
      <c r="E3740" s="70" t="s">
        <v>14</v>
      </c>
      <c r="F3740" s="71">
        <v>4.4000000000000004</v>
      </c>
      <c r="G3740" s="71">
        <v>0</v>
      </c>
      <c r="H3740" s="71">
        <v>0</v>
      </c>
      <c r="I3740" s="71">
        <v>0</v>
      </c>
      <c r="J3740" s="71">
        <v>0</v>
      </c>
      <c r="K3740" s="71">
        <v>0</v>
      </c>
      <c r="L3740" s="71">
        <v>0</v>
      </c>
      <c r="M3740" s="72">
        <v>0</v>
      </c>
      <c r="N3740" s="23">
        <v>-0.45454545454545453</v>
      </c>
      <c r="O3740" s="16">
        <v>0</v>
      </c>
      <c r="P3740" s="15">
        <v>90</v>
      </c>
      <c r="Q3740" s="15">
        <f>IFERROR(Table37[[#This Row],[Total]]/Table37[[#This Row],[Mins]]*Table37[[#This Row],[Adj mins]],0)</f>
        <v>0</v>
      </c>
      <c r="R3740" s="15">
        <v>0</v>
      </c>
      <c r="S3740" s="16" t="s">
        <v>374</v>
      </c>
      <c r="T3740" s="17">
        <v>0</v>
      </c>
      <c r="U3740" s="16">
        <v>0</v>
      </c>
      <c r="V3740" s="71">
        <v>0</v>
      </c>
      <c r="W3740" s="401" t="str">
        <f>IF(ISNA(MATCH($D3740,'My Squad'!$C$2:$C$16,0)),"","Yes")</f>
        <v/>
      </c>
    </row>
    <row r="3741" spans="1:23" ht="15.75" thickBot="1" x14ac:dyDescent="0.3">
      <c r="A3741" s="577">
        <v>100</v>
      </c>
      <c r="B3741" s="73">
        <v>17</v>
      </c>
      <c r="C3741" s="5" t="s">
        <v>46</v>
      </c>
      <c r="D3741" s="5" t="s">
        <v>53</v>
      </c>
      <c r="E3741" s="70" t="s">
        <v>14</v>
      </c>
      <c r="F3741" s="71">
        <v>4.3</v>
      </c>
      <c r="G3741" s="71">
        <v>1.2E-2</v>
      </c>
      <c r="H3741" s="71">
        <v>3.0000000000000001E-3</v>
      </c>
      <c r="I3741" s="71">
        <v>2.8333333333333335E-2</v>
      </c>
      <c r="J3741" s="71">
        <v>0</v>
      </c>
      <c r="K3741" s="71">
        <v>6.6000000000000003E-2</v>
      </c>
      <c r="L3741" s="71">
        <v>5.3333333333333332E-3</v>
      </c>
      <c r="M3741" s="72">
        <v>0.11466666666666667</v>
      </c>
      <c r="N3741" s="23">
        <v>-0.43844961240310076</v>
      </c>
      <c r="O3741" s="16">
        <v>3.06</v>
      </c>
      <c r="P3741" s="15">
        <v>90</v>
      </c>
      <c r="Q3741" s="15">
        <f>IFERROR(Table37[[#This Row],[Total]]/Table37[[#This Row],[Mins]]*Table37[[#This Row],[Adj mins]],0)</f>
        <v>3.3725490196078431</v>
      </c>
      <c r="R3741" s="15">
        <v>0</v>
      </c>
      <c r="S3741" s="16">
        <v>1</v>
      </c>
      <c r="T3741" s="17">
        <v>5.0000000000000001E-3</v>
      </c>
      <c r="U3741" s="16">
        <v>1</v>
      </c>
      <c r="V3741" s="71">
        <v>1</v>
      </c>
      <c r="W3741" s="401" t="str">
        <f>IF(ISNA(MATCH($D3741,'My Squad'!$C$2:$C$16,0)),"","Yes")</f>
        <v/>
      </c>
    </row>
    <row r="3742" spans="1:23" ht="15.75" thickBot="1" x14ac:dyDescent="0.3">
      <c r="A3742" s="577">
        <v>338</v>
      </c>
      <c r="B3742" s="73">
        <v>17</v>
      </c>
      <c r="C3742" s="5" t="s">
        <v>46</v>
      </c>
      <c r="D3742" s="5" t="s">
        <v>1489</v>
      </c>
      <c r="E3742" s="70" t="s">
        <v>14</v>
      </c>
      <c r="F3742" s="71">
        <v>4</v>
      </c>
      <c r="G3742" s="71">
        <v>0.27400000000000002</v>
      </c>
      <c r="H3742" s="71">
        <v>0.16400000000000001</v>
      </c>
      <c r="I3742" s="71">
        <v>0.77600000000000002</v>
      </c>
      <c r="J3742" s="71">
        <v>0</v>
      </c>
      <c r="K3742" s="71">
        <v>1.8046666666666666</v>
      </c>
      <c r="L3742" s="71">
        <v>0.20899999999999999</v>
      </c>
      <c r="M3742" s="72">
        <v>3.2276666666666665</v>
      </c>
      <c r="N3742" s="23">
        <v>0.30691666666666662</v>
      </c>
      <c r="O3742" s="16">
        <v>81.72</v>
      </c>
      <c r="P3742" s="15">
        <v>90</v>
      </c>
      <c r="Q3742" s="15">
        <f>IFERROR(Table37[[#This Row],[Total]]/Table37[[#This Row],[Mins]]*Table37[[#This Row],[Adj mins]],0)</f>
        <v>3.5546989720998532</v>
      </c>
      <c r="R3742" s="15">
        <v>6.1</v>
      </c>
      <c r="S3742" s="16">
        <v>79</v>
      </c>
      <c r="T3742" s="17">
        <v>0.03</v>
      </c>
      <c r="U3742" s="16">
        <v>8</v>
      </c>
      <c r="V3742" s="71">
        <v>1.1000000000000001</v>
      </c>
      <c r="W3742" s="401" t="str">
        <f>IF(ISNA(MATCH($D3742,'My Squad'!$C$2:$C$16,0)),"","Yes")</f>
        <v>Yes</v>
      </c>
    </row>
    <row r="3743" spans="1:23" ht="15.75" thickBot="1" x14ac:dyDescent="0.3">
      <c r="A3743" s="577">
        <v>104</v>
      </c>
      <c r="B3743" s="73">
        <v>17</v>
      </c>
      <c r="C3743" s="5" t="s">
        <v>46</v>
      </c>
      <c r="D3743" s="5" t="s">
        <v>47</v>
      </c>
      <c r="E3743" s="70" t="s">
        <v>14</v>
      </c>
      <c r="F3743" s="71">
        <v>4.5</v>
      </c>
      <c r="G3743" s="71">
        <v>0.34599999999999997</v>
      </c>
      <c r="H3743" s="71">
        <v>0.17699999999999999</v>
      </c>
      <c r="I3743" s="71">
        <v>0.80933333333333324</v>
      </c>
      <c r="J3743" s="71">
        <v>0</v>
      </c>
      <c r="K3743" s="71">
        <v>1.8419999999999999</v>
      </c>
      <c r="L3743" s="71">
        <v>0.34499999999999997</v>
      </c>
      <c r="M3743" s="72">
        <v>3.5193333333333334</v>
      </c>
      <c r="N3743" s="23">
        <v>0.33762962962962967</v>
      </c>
      <c r="O3743" s="16">
        <v>84.841666666666669</v>
      </c>
      <c r="P3743" s="15">
        <v>90</v>
      </c>
      <c r="Q3743" s="15">
        <f>IFERROR(Table37[[#This Row],[Total]]/Table37[[#This Row],[Mins]]*Table37[[#This Row],[Adj mins]],0)</f>
        <v>3.7333071407523821</v>
      </c>
      <c r="R3743" s="15">
        <v>9</v>
      </c>
      <c r="S3743" s="16">
        <v>90</v>
      </c>
      <c r="T3743" s="17">
        <v>1.2E-2</v>
      </c>
      <c r="U3743" s="16">
        <v>21</v>
      </c>
      <c r="V3743" s="71">
        <v>2.2999999999999998</v>
      </c>
      <c r="W3743" s="401" t="str">
        <f>IF(ISNA(MATCH($D3743,'My Squad'!$C$2:$C$16,0)),"","Yes")</f>
        <v/>
      </c>
    </row>
    <row r="3744" spans="1:23" ht="15.75" thickBot="1" x14ac:dyDescent="0.3">
      <c r="A3744" s="577">
        <v>96</v>
      </c>
      <c r="B3744" s="73">
        <v>17</v>
      </c>
      <c r="C3744" s="5" t="s">
        <v>46</v>
      </c>
      <c r="D3744" s="5" t="s">
        <v>304</v>
      </c>
      <c r="E3744" s="70" t="s">
        <v>14</v>
      </c>
      <c r="F3744" s="71">
        <v>3.9</v>
      </c>
      <c r="G3744" s="71">
        <v>0</v>
      </c>
      <c r="H3744" s="71">
        <v>0</v>
      </c>
      <c r="I3744" s="71">
        <v>3.3333333333333335E-3</v>
      </c>
      <c r="J3744" s="71">
        <v>0</v>
      </c>
      <c r="K3744" s="71">
        <v>3.666666666666667E-3</v>
      </c>
      <c r="L3744" s="71">
        <v>3.3333333333333332E-4</v>
      </c>
      <c r="M3744" s="72">
        <v>7.3333333333333332E-3</v>
      </c>
      <c r="N3744" s="23">
        <v>-0.51094017094017097</v>
      </c>
      <c r="O3744" s="16">
        <v>0.21</v>
      </c>
      <c r="P3744" s="15">
        <v>90</v>
      </c>
      <c r="Q3744" s="15">
        <f>IFERROR(Table37[[#This Row],[Total]]/Table37[[#This Row],[Mins]]*Table37[[#This Row],[Adj mins]],0)</f>
        <v>3.1428571428571428</v>
      </c>
      <c r="R3744" s="15">
        <v>0</v>
      </c>
      <c r="S3744" s="16">
        <v>0</v>
      </c>
      <c r="T3744" s="17">
        <v>3.0000000000000001E-3</v>
      </c>
      <c r="U3744" s="16">
        <v>0</v>
      </c>
      <c r="V3744" s="71">
        <v>0</v>
      </c>
      <c r="W3744" s="401" t="str">
        <f>IF(ISNA(MATCH($D3744,'My Squad'!$C$2:$C$16,0)),"","Yes")</f>
        <v/>
      </c>
    </row>
    <row r="3745" spans="1:23" ht="15.75" thickBot="1" x14ac:dyDescent="0.3">
      <c r="A3745" s="577">
        <v>86</v>
      </c>
      <c r="B3745" s="73">
        <v>17</v>
      </c>
      <c r="C3745" s="5" t="s">
        <v>46</v>
      </c>
      <c r="D3745" s="5" t="s">
        <v>305</v>
      </c>
      <c r="E3745" s="70" t="s">
        <v>14</v>
      </c>
      <c r="F3745" s="71">
        <v>4.5</v>
      </c>
      <c r="G3745" s="71">
        <v>2.5999999999999999E-2</v>
      </c>
      <c r="H3745" s="71">
        <v>2.1000000000000001E-2</v>
      </c>
      <c r="I3745" s="71">
        <v>0.11733333333333335</v>
      </c>
      <c r="J3745" s="71">
        <v>0</v>
      </c>
      <c r="K3745" s="71">
        <v>0.20900000000000002</v>
      </c>
      <c r="L3745" s="71">
        <v>1.2666666666666666E-2</v>
      </c>
      <c r="M3745" s="72">
        <v>0.38600000000000001</v>
      </c>
      <c r="N3745" s="23">
        <v>-0.35866666666666663</v>
      </c>
      <c r="O3745" s="16">
        <v>10.487333333333334</v>
      </c>
      <c r="P3745" s="15">
        <v>90</v>
      </c>
      <c r="Q3745" s="15">
        <f>IFERROR(Table37[[#This Row],[Total]]/Table37[[#This Row],[Mins]]*Table37[[#This Row],[Adj mins]],0)</f>
        <v>3.3125675417964526</v>
      </c>
      <c r="R3745" s="15">
        <v>7.1</v>
      </c>
      <c r="S3745" s="16">
        <v>80</v>
      </c>
      <c r="T3745" s="17">
        <v>4.0000000000000001E-3</v>
      </c>
      <c r="U3745" s="16">
        <v>7</v>
      </c>
      <c r="V3745" s="71">
        <v>0.9</v>
      </c>
      <c r="W3745" s="401" t="str">
        <f>IF(ISNA(MATCH($D3745,'My Squad'!$C$2:$C$16,0)),"","Yes")</f>
        <v/>
      </c>
    </row>
    <row r="3746" spans="1:23" ht="15.75" thickBot="1" x14ac:dyDescent="0.3">
      <c r="A3746" s="577">
        <v>105</v>
      </c>
      <c r="B3746" s="73">
        <v>17</v>
      </c>
      <c r="C3746" s="5" t="s">
        <v>46</v>
      </c>
      <c r="D3746" s="5" t="s">
        <v>97</v>
      </c>
      <c r="E3746" s="70" t="s">
        <v>14</v>
      </c>
      <c r="F3746" s="71">
        <v>4.4000000000000004</v>
      </c>
      <c r="G3746" s="71">
        <v>0.01</v>
      </c>
      <c r="H3746" s="71">
        <v>4.2000000000000003E-2</v>
      </c>
      <c r="I3746" s="71">
        <v>0.11066666666666666</v>
      </c>
      <c r="J3746" s="71">
        <v>0</v>
      </c>
      <c r="K3746" s="71">
        <v>0.24966666666666665</v>
      </c>
      <c r="L3746" s="71">
        <v>1.9333333333333334E-2</v>
      </c>
      <c r="M3746" s="72">
        <v>0.43166666666666664</v>
      </c>
      <c r="N3746" s="23">
        <v>-0.35643939393939389</v>
      </c>
      <c r="O3746" s="16">
        <v>11.64</v>
      </c>
      <c r="P3746" s="15">
        <v>90</v>
      </c>
      <c r="Q3746" s="15">
        <f>IFERROR(Table37[[#This Row],[Total]]/Table37[[#This Row],[Mins]]*Table37[[#This Row],[Adj mins]],0)</f>
        <v>3.3376288659793807</v>
      </c>
      <c r="R3746" s="15">
        <v>4</v>
      </c>
      <c r="S3746" s="16">
        <v>45</v>
      </c>
      <c r="T3746" s="17">
        <v>1E-3</v>
      </c>
      <c r="U3746" s="16">
        <v>12</v>
      </c>
      <c r="V3746" s="71">
        <v>1.5</v>
      </c>
      <c r="W3746" s="401" t="str">
        <f>IF(ISNA(MATCH($D3746,'My Squad'!$C$2:$C$16,0)),"","Yes")</f>
        <v/>
      </c>
    </row>
    <row r="3747" spans="1:23" ht="15.75" thickBot="1" x14ac:dyDescent="0.3">
      <c r="A3747" s="577">
        <v>88</v>
      </c>
      <c r="B3747" s="73">
        <v>17</v>
      </c>
      <c r="C3747" s="5" t="s">
        <v>46</v>
      </c>
      <c r="D3747" s="5" t="s">
        <v>306</v>
      </c>
      <c r="E3747" s="70" t="s">
        <v>14</v>
      </c>
      <c r="F3747" s="71">
        <v>4.5</v>
      </c>
      <c r="G3747" s="71">
        <v>0.56399999999999995</v>
      </c>
      <c r="H3747" s="71">
        <v>0.13800000000000001</v>
      </c>
      <c r="I3747" s="71">
        <v>0.81833333333333325</v>
      </c>
      <c r="J3747" s="71">
        <v>0</v>
      </c>
      <c r="K3747" s="71">
        <v>1.7873333333333334</v>
      </c>
      <c r="L3747" s="71">
        <v>0.29133333333333333</v>
      </c>
      <c r="M3747" s="72">
        <v>3.5990000000000002</v>
      </c>
      <c r="N3747" s="23">
        <v>0.35533333333333339</v>
      </c>
      <c r="O3747" s="16">
        <v>85.35466666666666</v>
      </c>
      <c r="P3747" s="15">
        <v>90</v>
      </c>
      <c r="Q3747" s="15">
        <f>IFERROR(Table37[[#This Row],[Total]]/Table37[[#This Row],[Mins]]*Table37[[#This Row],[Adj mins]],0)</f>
        <v>3.7948715946013505</v>
      </c>
      <c r="R3747" s="15">
        <v>9</v>
      </c>
      <c r="S3747" s="16">
        <v>90</v>
      </c>
      <c r="T3747" s="17">
        <v>2.4E-2</v>
      </c>
      <c r="U3747" s="16">
        <v>27</v>
      </c>
      <c r="V3747" s="71">
        <v>3</v>
      </c>
      <c r="W3747" s="401" t="str">
        <f>IF(ISNA(MATCH($D3747,'My Squad'!$C$2:$C$16,0)),"","Yes")</f>
        <v/>
      </c>
    </row>
    <row r="3748" spans="1:23" ht="15.75" thickBot="1" x14ac:dyDescent="0.3">
      <c r="A3748" s="577">
        <v>92</v>
      </c>
      <c r="B3748" s="73">
        <v>17</v>
      </c>
      <c r="C3748" s="5" t="s">
        <v>46</v>
      </c>
      <c r="D3748" s="5" t="s">
        <v>307</v>
      </c>
      <c r="E3748" s="70" t="s">
        <v>14</v>
      </c>
      <c r="F3748" s="71">
        <v>4.3</v>
      </c>
      <c r="G3748" s="71">
        <v>0</v>
      </c>
      <c r="H3748" s="71">
        <v>3.0000000000000001E-3</v>
      </c>
      <c r="I3748" s="71">
        <v>1.6E-2</v>
      </c>
      <c r="J3748" s="71">
        <v>0</v>
      </c>
      <c r="K3748" s="71">
        <v>1.9333333333333334E-2</v>
      </c>
      <c r="L3748" s="71">
        <v>1.3333333333333333E-3</v>
      </c>
      <c r="M3748" s="72">
        <v>3.966666666666667E-2</v>
      </c>
      <c r="N3748" s="23">
        <v>-0.45589147286821707</v>
      </c>
      <c r="O3748" s="16">
        <v>0.9</v>
      </c>
      <c r="P3748" s="15">
        <v>90</v>
      </c>
      <c r="Q3748" s="15">
        <f>IFERROR(Table37[[#This Row],[Total]]/Table37[[#This Row],[Mins]]*Table37[[#This Row],[Adj mins]],0)</f>
        <v>3.9666666666666672</v>
      </c>
      <c r="R3748" s="15">
        <v>0</v>
      </c>
      <c r="S3748" s="16" t="s">
        <v>374</v>
      </c>
      <c r="T3748" s="17">
        <v>0</v>
      </c>
      <c r="U3748" s="16">
        <v>0</v>
      </c>
      <c r="V3748" s="71">
        <v>0</v>
      </c>
      <c r="W3748" s="401" t="str">
        <f>IF(ISNA(MATCH($D3748,'My Squad'!$C$2:$C$16,0)),"","Yes")</f>
        <v/>
      </c>
    </row>
    <row r="3749" spans="1:23" ht="15.75" thickBot="1" x14ac:dyDescent="0.3">
      <c r="A3749" s="577">
        <v>99</v>
      </c>
      <c r="B3749" s="73">
        <v>17</v>
      </c>
      <c r="C3749" s="5" t="s">
        <v>46</v>
      </c>
      <c r="D3749" s="5" t="s">
        <v>308</v>
      </c>
      <c r="E3749" s="70" t="s">
        <v>13</v>
      </c>
      <c r="F3749" s="71">
        <v>7.7</v>
      </c>
      <c r="G3749" s="71">
        <v>1.2849999999999999</v>
      </c>
      <c r="H3749" s="71">
        <v>0.70499999999999996</v>
      </c>
      <c r="I3749" s="71">
        <v>0.28933333333333333</v>
      </c>
      <c r="J3749" s="71">
        <v>0</v>
      </c>
      <c r="K3749" s="71">
        <v>1.7349999999999999</v>
      </c>
      <c r="L3749" s="71">
        <v>0.441</v>
      </c>
      <c r="M3749" s="72">
        <v>4.4553333333333329</v>
      </c>
      <c r="N3749" s="23">
        <v>0.31887445887445881</v>
      </c>
      <c r="O3749" s="16">
        <v>86.024000000000001</v>
      </c>
      <c r="P3749" s="15">
        <v>90</v>
      </c>
      <c r="Q3749" s="15">
        <f>IFERROR(Table37[[#This Row],[Total]]/Table37[[#This Row],[Mins]]*Table37[[#This Row],[Adj mins]],0)</f>
        <v>4.6612573235376171</v>
      </c>
      <c r="R3749" s="15">
        <v>9</v>
      </c>
      <c r="S3749" s="16">
        <v>90</v>
      </c>
      <c r="T3749" s="17">
        <v>0.374</v>
      </c>
      <c r="U3749" s="16">
        <v>68</v>
      </c>
      <c r="V3749" s="71">
        <v>7.6</v>
      </c>
      <c r="W3749" s="401" t="str">
        <f>IF(ISNA(MATCH($D3749,'My Squad'!$C$2:$C$16,0)),"","Yes")</f>
        <v>Yes</v>
      </c>
    </row>
    <row r="3750" spans="1:23" ht="15.75" thickBot="1" x14ac:dyDescent="0.3">
      <c r="A3750" s="577">
        <v>634</v>
      </c>
      <c r="B3750" s="73">
        <v>17</v>
      </c>
      <c r="C3750" s="5" t="s">
        <v>46</v>
      </c>
      <c r="D3750" s="5" t="s">
        <v>1499</v>
      </c>
      <c r="E3750" s="70" t="s">
        <v>13</v>
      </c>
      <c r="F3750" s="71">
        <v>4.9000000000000004</v>
      </c>
      <c r="G3750" s="71">
        <v>0</v>
      </c>
      <c r="H3750" s="71">
        <v>0</v>
      </c>
      <c r="I3750" s="71">
        <v>0</v>
      </c>
      <c r="J3750" s="71">
        <v>0</v>
      </c>
      <c r="K3750" s="71">
        <v>0</v>
      </c>
      <c r="L3750" s="71">
        <v>0</v>
      </c>
      <c r="M3750" s="72">
        <v>0</v>
      </c>
      <c r="N3750" s="23">
        <v>-0.4081632653061224</v>
      </c>
      <c r="O3750" s="16">
        <v>0</v>
      </c>
      <c r="P3750" s="15">
        <v>90</v>
      </c>
      <c r="Q3750" s="15">
        <f>IFERROR(Table37[[#This Row],[Total]]/Table37[[#This Row],[Mins]]*Table37[[#This Row],[Adj mins]],0)</f>
        <v>0</v>
      </c>
      <c r="R3750" s="15">
        <v>0</v>
      </c>
      <c r="S3750" s="16" t="s">
        <v>374</v>
      </c>
      <c r="T3750" s="17">
        <v>0</v>
      </c>
      <c r="U3750" s="16">
        <v>0</v>
      </c>
      <c r="V3750" s="71">
        <v>0</v>
      </c>
      <c r="W3750" s="401" t="str">
        <f>IF(ISNA(MATCH($D3750,'My Squad'!$C$2:$C$16,0)),"","Yes")</f>
        <v/>
      </c>
    </row>
    <row r="3751" spans="1:23" ht="15.75" thickBot="1" x14ac:dyDescent="0.3">
      <c r="A3751" s="577">
        <v>101</v>
      </c>
      <c r="B3751" s="73">
        <v>17</v>
      </c>
      <c r="C3751" s="5" t="s">
        <v>46</v>
      </c>
      <c r="D3751" s="5" t="s">
        <v>119</v>
      </c>
      <c r="E3751" s="70" t="s">
        <v>13</v>
      </c>
      <c r="F3751" s="71">
        <v>4.8</v>
      </c>
      <c r="G3751" s="71">
        <v>0.50666666666666671</v>
      </c>
      <c r="H3751" s="71">
        <v>0.22500000000000001</v>
      </c>
      <c r="I3751" s="71">
        <v>0.28766666666666668</v>
      </c>
      <c r="J3751" s="71">
        <v>0</v>
      </c>
      <c r="K3751" s="71">
        <v>1.6263333333333332</v>
      </c>
      <c r="L3751" s="71">
        <v>0.16466666666666666</v>
      </c>
      <c r="M3751" s="72">
        <v>2.8103333333333333</v>
      </c>
      <c r="N3751" s="23">
        <v>0.16881944444444447</v>
      </c>
      <c r="O3751" s="16">
        <v>84.484999999999999</v>
      </c>
      <c r="P3751" s="15">
        <v>90</v>
      </c>
      <c r="Q3751" s="15">
        <f>IFERROR(Table37[[#This Row],[Total]]/Table37[[#This Row],[Mins]]*Table37[[#This Row],[Adj mins]],0)</f>
        <v>2.993785879150145</v>
      </c>
      <c r="R3751" s="15">
        <v>6.7</v>
      </c>
      <c r="S3751" s="16">
        <v>86</v>
      </c>
      <c r="T3751" s="17">
        <v>2E-3</v>
      </c>
      <c r="U3751" s="16">
        <v>17</v>
      </c>
      <c r="V3751" s="71">
        <v>2.4</v>
      </c>
      <c r="W3751" s="401" t="str">
        <f>IF(ISNA(MATCH($D3751,'My Squad'!$C$2:$C$16,0)),"","Yes")</f>
        <v/>
      </c>
    </row>
    <row r="3752" spans="1:23" ht="15.75" thickBot="1" x14ac:dyDescent="0.3">
      <c r="A3752" s="577">
        <v>90</v>
      </c>
      <c r="B3752" s="73">
        <v>17</v>
      </c>
      <c r="C3752" s="5" t="s">
        <v>46</v>
      </c>
      <c r="D3752" s="5" t="s">
        <v>310</v>
      </c>
      <c r="E3752" s="70" t="s">
        <v>13</v>
      </c>
      <c r="F3752" s="71">
        <v>4.8</v>
      </c>
      <c r="G3752" s="71">
        <v>0</v>
      </c>
      <c r="H3752" s="71">
        <v>0</v>
      </c>
      <c r="I3752" s="71">
        <v>6.6666666666666664E-4</v>
      </c>
      <c r="J3752" s="71">
        <v>0</v>
      </c>
      <c r="K3752" s="71">
        <v>5.3333333333333332E-3</v>
      </c>
      <c r="L3752" s="71">
        <v>0</v>
      </c>
      <c r="M3752" s="72">
        <v>6.0000000000000001E-3</v>
      </c>
      <c r="N3752" s="23">
        <v>-0.41541666666666666</v>
      </c>
      <c r="O3752" s="16">
        <v>0.24</v>
      </c>
      <c r="P3752" s="15">
        <v>90</v>
      </c>
      <c r="Q3752" s="15">
        <f>IFERROR(Table37[[#This Row],[Total]]/Table37[[#This Row],[Mins]]*Table37[[#This Row],[Adj mins]],0)</f>
        <v>2.25</v>
      </c>
      <c r="R3752" s="15">
        <v>0</v>
      </c>
      <c r="S3752" s="16" t="s">
        <v>374</v>
      </c>
      <c r="T3752" s="17">
        <v>0</v>
      </c>
      <c r="U3752" s="16">
        <v>0</v>
      </c>
      <c r="V3752" s="71">
        <v>0</v>
      </c>
      <c r="W3752" s="401" t="str">
        <f>IF(ISNA(MATCH($D3752,'My Squad'!$C$2:$C$16,0)),"","Yes")</f>
        <v/>
      </c>
    </row>
    <row r="3753" spans="1:23" ht="15.75" thickBot="1" x14ac:dyDescent="0.3">
      <c r="A3753" s="577">
        <v>98</v>
      </c>
      <c r="B3753" s="73">
        <v>17</v>
      </c>
      <c r="C3753" s="5" t="s">
        <v>46</v>
      </c>
      <c r="D3753" s="5" t="s">
        <v>58</v>
      </c>
      <c r="E3753" s="70" t="s">
        <v>13</v>
      </c>
      <c r="F3753" s="71">
        <v>5</v>
      </c>
      <c r="G3753" s="71">
        <v>0.59833333333333338</v>
      </c>
      <c r="H3753" s="71">
        <v>0.432</v>
      </c>
      <c r="I3753" s="71">
        <v>0.27300000000000002</v>
      </c>
      <c r="J3753" s="71">
        <v>0</v>
      </c>
      <c r="K3753" s="71">
        <v>1.7709999999999999</v>
      </c>
      <c r="L3753" s="71">
        <v>0.16600000000000001</v>
      </c>
      <c r="M3753" s="72">
        <v>3.2403333333333335</v>
      </c>
      <c r="N3753" s="23">
        <v>0.24806666666666671</v>
      </c>
      <c r="O3753" s="16">
        <v>81.117000000000004</v>
      </c>
      <c r="P3753" s="15">
        <v>90</v>
      </c>
      <c r="Q3753" s="15">
        <f>IFERROR(Table37[[#This Row],[Total]]/Table37[[#This Row],[Mins]]*Table37[[#This Row],[Adj mins]],0)</f>
        <v>3.5951773364399569</v>
      </c>
      <c r="R3753" s="15">
        <v>6.7</v>
      </c>
      <c r="S3753" s="16">
        <v>67</v>
      </c>
      <c r="T3753" s="17">
        <v>1E-3</v>
      </c>
      <c r="U3753" s="16">
        <v>24</v>
      </c>
      <c r="V3753" s="71">
        <v>2.7</v>
      </c>
      <c r="W3753" s="401" t="str">
        <f>IF(ISNA(MATCH($D3753,'My Squad'!$C$2:$C$16,0)),"","Yes")</f>
        <v/>
      </c>
    </row>
    <row r="3754" spans="1:23" ht="15.75" thickBot="1" x14ac:dyDescent="0.3">
      <c r="A3754" s="577">
        <v>106</v>
      </c>
      <c r="B3754" s="73">
        <v>17</v>
      </c>
      <c r="C3754" s="5" t="s">
        <v>46</v>
      </c>
      <c r="D3754" s="5" t="s">
        <v>311</v>
      </c>
      <c r="E3754" s="70" t="s">
        <v>13</v>
      </c>
      <c r="F3754" s="71">
        <v>5.3</v>
      </c>
      <c r="G3754" s="71">
        <v>0.56999999999999995</v>
      </c>
      <c r="H3754" s="71">
        <v>0.112</v>
      </c>
      <c r="I3754" s="71">
        <v>0.19366666666666665</v>
      </c>
      <c r="J3754" s="71">
        <v>0</v>
      </c>
      <c r="K3754" s="71">
        <v>1.224</v>
      </c>
      <c r="L3754" s="71">
        <v>0.114</v>
      </c>
      <c r="M3754" s="72">
        <v>2.2136666666666667</v>
      </c>
      <c r="N3754" s="23">
        <v>4.0314465408805032E-2</v>
      </c>
      <c r="O3754" s="16">
        <v>58.910333333333334</v>
      </c>
      <c r="P3754" s="15">
        <v>90</v>
      </c>
      <c r="Q3754" s="15">
        <f>IFERROR(Table37[[#This Row],[Total]]/Table37[[#This Row],[Mins]]*Table37[[#This Row],[Adj mins]],0)</f>
        <v>3.3819194142510369</v>
      </c>
      <c r="R3754" s="15">
        <v>5.0999999999999996</v>
      </c>
      <c r="S3754" s="16">
        <v>51</v>
      </c>
      <c r="T3754" s="17">
        <v>1E-3</v>
      </c>
      <c r="U3754" s="16">
        <v>17</v>
      </c>
      <c r="V3754" s="71">
        <v>1.9</v>
      </c>
      <c r="W3754" s="401" t="str">
        <f>IF(ISNA(MATCH($D3754,'My Squad'!$C$2:$C$16,0)),"","Yes")</f>
        <v/>
      </c>
    </row>
    <row r="3755" spans="1:23" ht="15.75" thickBot="1" x14ac:dyDescent="0.3">
      <c r="A3755" s="577">
        <v>95</v>
      </c>
      <c r="B3755" s="73">
        <v>17</v>
      </c>
      <c r="C3755" s="5" t="s">
        <v>46</v>
      </c>
      <c r="D3755" s="5" t="s">
        <v>219</v>
      </c>
      <c r="E3755" s="70" t="s">
        <v>13</v>
      </c>
      <c r="F3755" s="71">
        <v>5.3</v>
      </c>
      <c r="G3755" s="71">
        <v>0.28166666666666668</v>
      </c>
      <c r="H3755" s="71">
        <v>0.64600000000000002</v>
      </c>
      <c r="I3755" s="71">
        <v>0.27533333333333332</v>
      </c>
      <c r="J3755" s="71">
        <v>0</v>
      </c>
      <c r="K3755" s="71">
        <v>1.6663333333333332</v>
      </c>
      <c r="L3755" s="71">
        <v>0.153</v>
      </c>
      <c r="M3755" s="72">
        <v>3.0223333333333335</v>
      </c>
      <c r="N3755" s="23">
        <v>0.19289308176100634</v>
      </c>
      <c r="O3755" s="16">
        <v>81.350666666666669</v>
      </c>
      <c r="P3755" s="15">
        <v>90</v>
      </c>
      <c r="Q3755" s="15">
        <f>IFERROR(Table37[[#This Row],[Total]]/Table37[[#This Row],[Mins]]*Table37[[#This Row],[Adj mins]],0)</f>
        <v>3.343672659924934</v>
      </c>
      <c r="R3755" s="15">
        <v>2.8</v>
      </c>
      <c r="S3755" s="16">
        <v>63</v>
      </c>
      <c r="T3755" s="17">
        <v>1E-3</v>
      </c>
      <c r="U3755" s="16">
        <v>10</v>
      </c>
      <c r="V3755" s="71">
        <v>2.5</v>
      </c>
      <c r="W3755" s="401" t="str">
        <f>IF(ISNA(MATCH($D3755,'My Squad'!$C$2:$C$16,0)),"","Yes")</f>
        <v/>
      </c>
    </row>
    <row r="3756" spans="1:23" ht="15.75" thickBot="1" x14ac:dyDescent="0.3">
      <c r="A3756" s="577">
        <v>89</v>
      </c>
      <c r="B3756" s="73">
        <v>17</v>
      </c>
      <c r="C3756" s="5" t="s">
        <v>46</v>
      </c>
      <c r="D3756" s="5" t="s">
        <v>276</v>
      </c>
      <c r="E3756" s="70" t="s">
        <v>13</v>
      </c>
      <c r="F3756" s="71">
        <v>5</v>
      </c>
      <c r="G3756" s="71">
        <v>0.17333333333333334</v>
      </c>
      <c r="H3756" s="71">
        <v>0.34200000000000003</v>
      </c>
      <c r="I3756" s="71">
        <v>0.13</v>
      </c>
      <c r="J3756" s="71">
        <v>0</v>
      </c>
      <c r="K3756" s="71">
        <v>0.71766666666666667</v>
      </c>
      <c r="L3756" s="71">
        <v>0.111</v>
      </c>
      <c r="M3756" s="72">
        <v>1.474</v>
      </c>
      <c r="N3756" s="23">
        <v>-0.1052</v>
      </c>
      <c r="O3756" s="16">
        <v>36.184666666666665</v>
      </c>
      <c r="P3756" s="15">
        <v>90</v>
      </c>
      <c r="Q3756" s="15">
        <f>IFERROR(Table37[[#This Row],[Total]]/Table37[[#This Row],[Mins]]*Table37[[#This Row],[Adj mins]],0)</f>
        <v>3.6661937837389686</v>
      </c>
      <c r="R3756" s="15">
        <v>7</v>
      </c>
      <c r="S3756" s="16">
        <v>70</v>
      </c>
      <c r="T3756" s="17">
        <v>5.0000000000000001E-3</v>
      </c>
      <c r="U3756" s="16">
        <v>29</v>
      </c>
      <c r="V3756" s="71">
        <v>3.2</v>
      </c>
      <c r="W3756" s="401" t="str">
        <f>IF(ISNA(MATCH($D3756,'My Squad'!$C$2:$C$16,0)),"","Yes")</f>
        <v/>
      </c>
    </row>
    <row r="3757" spans="1:23" ht="15.75" thickBot="1" x14ac:dyDescent="0.3">
      <c r="A3757" s="577">
        <v>87</v>
      </c>
      <c r="B3757" s="73">
        <v>17</v>
      </c>
      <c r="C3757" s="5" t="s">
        <v>46</v>
      </c>
      <c r="D3757" s="5" t="s">
        <v>309</v>
      </c>
      <c r="E3757" s="70" t="s">
        <v>13</v>
      </c>
      <c r="F3757" s="71">
        <v>4.5</v>
      </c>
      <c r="G3757" s="71">
        <v>3.3333333333333335E-3</v>
      </c>
      <c r="H3757" s="71">
        <v>2E-3</v>
      </c>
      <c r="I3757" s="71">
        <v>1.6666666666666668E-3</v>
      </c>
      <c r="J3757" s="71">
        <v>0</v>
      </c>
      <c r="K3757" s="71">
        <v>8.333333333333335E-3</v>
      </c>
      <c r="L3757" s="71">
        <v>1.3333333333333333E-3</v>
      </c>
      <c r="M3757" s="72">
        <v>1.6666666666666666E-2</v>
      </c>
      <c r="N3757" s="23">
        <v>-0.44074074074074077</v>
      </c>
      <c r="O3757" s="16">
        <v>0.42</v>
      </c>
      <c r="P3757" s="15">
        <v>90</v>
      </c>
      <c r="Q3757" s="15">
        <f>IFERROR(Table37[[#This Row],[Total]]/Table37[[#This Row],[Mins]]*Table37[[#This Row],[Adj mins]],0)</f>
        <v>3.5714285714285712</v>
      </c>
      <c r="R3757" s="15">
        <v>0</v>
      </c>
      <c r="S3757" s="16" t="s">
        <v>374</v>
      </c>
      <c r="T3757" s="17">
        <v>1E-3</v>
      </c>
      <c r="U3757" s="16">
        <v>0</v>
      </c>
      <c r="V3757" s="71">
        <v>0</v>
      </c>
      <c r="W3757" s="401" t="str">
        <f>IF(ISNA(MATCH($D3757,'My Squad'!$C$2:$C$16,0)),"","Yes")</f>
        <v/>
      </c>
    </row>
    <row r="3758" spans="1:23" ht="15.75" thickBot="1" x14ac:dyDescent="0.3">
      <c r="A3758" s="577">
        <v>94</v>
      </c>
      <c r="B3758" s="73">
        <v>17</v>
      </c>
      <c r="C3758" s="5" t="s">
        <v>46</v>
      </c>
      <c r="D3758" s="5" t="s">
        <v>112</v>
      </c>
      <c r="E3758" s="70" t="s">
        <v>13</v>
      </c>
      <c r="F3758" s="71">
        <v>4.9000000000000004</v>
      </c>
      <c r="G3758" s="71">
        <v>0.18333333333333332</v>
      </c>
      <c r="H3758" s="71">
        <v>0.29599999999999999</v>
      </c>
      <c r="I3758" s="71">
        <v>0.24833333333333332</v>
      </c>
      <c r="J3758" s="71">
        <v>0</v>
      </c>
      <c r="K3758" s="71">
        <v>1.53</v>
      </c>
      <c r="L3758" s="71">
        <v>9.5666666666666664E-2</v>
      </c>
      <c r="M3758" s="72">
        <v>2.3533333333333335</v>
      </c>
      <c r="N3758" s="23">
        <v>7.2108843537414993E-2</v>
      </c>
      <c r="O3758" s="16">
        <v>75.442333333333337</v>
      </c>
      <c r="P3758" s="15">
        <v>90</v>
      </c>
      <c r="Q3758" s="15">
        <f>IFERROR(Table37[[#This Row],[Total]]/Table37[[#This Row],[Mins]]*Table37[[#This Row],[Adj mins]],0)</f>
        <v>2.8074423290195161</v>
      </c>
      <c r="R3758" s="15">
        <v>8</v>
      </c>
      <c r="S3758" s="16">
        <v>80</v>
      </c>
      <c r="T3758" s="17">
        <v>2E-3</v>
      </c>
      <c r="U3758" s="16">
        <v>24</v>
      </c>
      <c r="V3758" s="71">
        <v>2.7</v>
      </c>
      <c r="W3758" s="401" t="str">
        <f>IF(ISNA(MATCH($D3758,'My Squad'!$C$2:$C$16,0)),"","Yes")</f>
        <v/>
      </c>
    </row>
    <row r="3759" spans="1:23" ht="15.75" thickBot="1" x14ac:dyDescent="0.3">
      <c r="A3759" s="577">
        <v>111</v>
      </c>
      <c r="B3759" s="73">
        <v>17</v>
      </c>
      <c r="C3759" s="5" t="s">
        <v>46</v>
      </c>
      <c r="D3759" s="5" t="s">
        <v>132</v>
      </c>
      <c r="E3759" s="70" t="s">
        <v>13</v>
      </c>
      <c r="F3759" s="71">
        <v>4.4000000000000004</v>
      </c>
      <c r="G3759" s="71">
        <v>2.6666666666666668E-2</v>
      </c>
      <c r="H3759" s="71">
        <v>2.3E-2</v>
      </c>
      <c r="I3759" s="71">
        <v>2.3666666666666666E-2</v>
      </c>
      <c r="J3759" s="71">
        <v>0</v>
      </c>
      <c r="K3759" s="71">
        <v>0.13</v>
      </c>
      <c r="L3759" s="71">
        <v>1.0333333333333333E-2</v>
      </c>
      <c r="M3759" s="72">
        <v>0.21366666666666667</v>
      </c>
      <c r="N3759" s="23">
        <v>-0.40598484848484845</v>
      </c>
      <c r="O3759" s="16">
        <v>7.0196666666666667</v>
      </c>
      <c r="P3759" s="15">
        <v>90</v>
      </c>
      <c r="Q3759" s="15">
        <f>IFERROR(Table37[[#This Row],[Total]]/Table37[[#This Row],[Mins]]*Table37[[#This Row],[Adj mins]],0)</f>
        <v>2.7394463174889596</v>
      </c>
      <c r="R3759" s="15">
        <v>1.5</v>
      </c>
      <c r="S3759" s="16">
        <v>26</v>
      </c>
      <c r="T3759" s="17">
        <v>3.1E-2</v>
      </c>
      <c r="U3759" s="16">
        <v>5</v>
      </c>
      <c r="V3759" s="71">
        <v>1</v>
      </c>
      <c r="W3759" s="401" t="str">
        <f>IF(ISNA(MATCH($D3759,'My Squad'!$C$2:$C$16,0)),"","Yes")</f>
        <v/>
      </c>
    </row>
    <row r="3760" spans="1:23" ht="15.75" thickBot="1" x14ac:dyDescent="0.3">
      <c r="A3760" s="577">
        <v>314</v>
      </c>
      <c r="B3760" s="73">
        <v>17</v>
      </c>
      <c r="C3760" s="5" t="s">
        <v>46</v>
      </c>
      <c r="D3760" s="5" t="s">
        <v>1054</v>
      </c>
      <c r="E3760" s="70" t="s">
        <v>13</v>
      </c>
      <c r="F3760" s="71">
        <v>4.8</v>
      </c>
      <c r="G3760" s="71">
        <v>0.49833333333333335</v>
      </c>
      <c r="H3760" s="71">
        <v>0.11799999999999999</v>
      </c>
      <c r="I3760" s="71">
        <v>0.11266666666666666</v>
      </c>
      <c r="J3760" s="71">
        <v>0</v>
      </c>
      <c r="K3760" s="71">
        <v>0.73199999999999998</v>
      </c>
      <c r="L3760" s="71">
        <v>0.15133333333333332</v>
      </c>
      <c r="M3760" s="72">
        <v>1.6123333333333334</v>
      </c>
      <c r="N3760" s="23">
        <v>-8.0763888888888885E-2</v>
      </c>
      <c r="O3760" s="16">
        <v>33.06</v>
      </c>
      <c r="P3760" s="15">
        <v>90</v>
      </c>
      <c r="Q3760" s="15">
        <f>IFERROR(Table37[[#This Row],[Total]]/Table37[[#This Row],[Mins]]*Table37[[#This Row],[Adj mins]],0)</f>
        <v>4.3892921960072595</v>
      </c>
      <c r="R3760" s="15">
        <v>3</v>
      </c>
      <c r="S3760" s="16">
        <v>30</v>
      </c>
      <c r="T3760" s="17">
        <v>1.3999999999999999E-2</v>
      </c>
      <c r="U3760" s="16">
        <v>20</v>
      </c>
      <c r="V3760" s="71">
        <v>2.2000000000000002</v>
      </c>
      <c r="W3760" s="401" t="str">
        <f>IF(ISNA(MATCH($D3760,'My Squad'!$C$2:$C$16,0)),"","Yes")</f>
        <v/>
      </c>
    </row>
    <row r="3761" spans="1:23" ht="15.75" thickBot="1" x14ac:dyDescent="0.3">
      <c r="A3761" s="577">
        <v>97</v>
      </c>
      <c r="B3761" s="73">
        <v>17</v>
      </c>
      <c r="C3761" s="5" t="s">
        <v>46</v>
      </c>
      <c r="D3761" s="5" t="s">
        <v>1500</v>
      </c>
      <c r="E3761" s="70" t="s">
        <v>13</v>
      </c>
      <c r="F3761" s="71">
        <v>4.5</v>
      </c>
      <c r="G3761" s="71">
        <v>0</v>
      </c>
      <c r="H3761" s="71">
        <v>0</v>
      </c>
      <c r="I3761" s="71">
        <v>0</v>
      </c>
      <c r="J3761" s="71">
        <v>0</v>
      </c>
      <c r="K3761" s="71">
        <v>0</v>
      </c>
      <c r="L3761" s="71">
        <v>0</v>
      </c>
      <c r="M3761" s="72">
        <v>0</v>
      </c>
      <c r="N3761" s="23">
        <v>-0.44444444444444442</v>
      </c>
      <c r="O3761" s="16">
        <v>0</v>
      </c>
      <c r="P3761" s="15">
        <v>90</v>
      </c>
      <c r="Q3761" s="15">
        <f>IFERROR(Table37[[#This Row],[Total]]/Table37[[#This Row],[Mins]]*Table37[[#This Row],[Adj mins]],0)</f>
        <v>0</v>
      </c>
      <c r="R3761" s="15">
        <v>0.2</v>
      </c>
      <c r="S3761" s="16">
        <v>6</v>
      </c>
      <c r="T3761" s="17">
        <v>1E-3</v>
      </c>
      <c r="U3761" s="16">
        <v>3</v>
      </c>
      <c r="V3761" s="71">
        <v>1</v>
      </c>
      <c r="W3761" s="401" t="str">
        <f>IF(ISNA(MATCH($D3761,'My Squad'!$C$2:$C$16,0)),"","Yes")</f>
        <v/>
      </c>
    </row>
    <row r="3762" spans="1:23" ht="15.75" thickBot="1" x14ac:dyDescent="0.3">
      <c r="A3762" s="577">
        <v>602</v>
      </c>
      <c r="B3762" s="73">
        <v>17</v>
      </c>
      <c r="C3762" s="5" t="s">
        <v>46</v>
      </c>
      <c r="D3762" s="5" t="s">
        <v>1501</v>
      </c>
      <c r="E3762" s="70" t="s">
        <v>13</v>
      </c>
      <c r="F3762" s="71">
        <v>4.5</v>
      </c>
      <c r="G3762" s="71">
        <v>0</v>
      </c>
      <c r="H3762" s="71">
        <v>0</v>
      </c>
      <c r="I3762" s="71">
        <v>0</v>
      </c>
      <c r="J3762" s="71">
        <v>0</v>
      </c>
      <c r="K3762" s="71">
        <v>0</v>
      </c>
      <c r="L3762" s="71">
        <v>0</v>
      </c>
      <c r="M3762" s="72">
        <v>0</v>
      </c>
      <c r="N3762" s="23">
        <v>-0.44444444444444442</v>
      </c>
      <c r="O3762" s="16">
        <v>0</v>
      </c>
      <c r="P3762" s="15">
        <v>90</v>
      </c>
      <c r="Q3762" s="15">
        <f>IFERROR(Table37[[#This Row],[Total]]/Table37[[#This Row],[Mins]]*Table37[[#This Row],[Adj mins]],0)</f>
        <v>0</v>
      </c>
      <c r="R3762" s="15">
        <v>0</v>
      </c>
      <c r="S3762" s="16">
        <v>4</v>
      </c>
      <c r="T3762" s="17">
        <v>1E-3</v>
      </c>
      <c r="U3762" s="16">
        <v>1</v>
      </c>
      <c r="V3762" s="71">
        <v>1</v>
      </c>
      <c r="W3762" s="401" t="str">
        <f>IF(ISNA(MATCH($D3762,'My Squad'!$C$2:$C$16,0)),"","Yes")</f>
        <v/>
      </c>
    </row>
    <row r="3763" spans="1:23" ht="15.75" thickBot="1" x14ac:dyDescent="0.3">
      <c r="A3763" s="577">
        <v>107</v>
      </c>
      <c r="B3763" s="73">
        <v>17</v>
      </c>
      <c r="C3763" s="5" t="s">
        <v>46</v>
      </c>
      <c r="D3763" s="5" t="s">
        <v>612</v>
      </c>
      <c r="E3763" s="70" t="s">
        <v>15</v>
      </c>
      <c r="F3763" s="71">
        <v>5.9</v>
      </c>
      <c r="G3763" s="71">
        <v>2.8000000000000001E-2</v>
      </c>
      <c r="H3763" s="71">
        <v>8.9999999999999993E-3</v>
      </c>
      <c r="I3763" s="71">
        <v>0</v>
      </c>
      <c r="J3763" s="71">
        <v>0</v>
      </c>
      <c r="K3763" s="71">
        <v>4.4999999999999998E-2</v>
      </c>
      <c r="L3763" s="71">
        <v>1.2333333333333333E-2</v>
      </c>
      <c r="M3763" s="72">
        <v>9.4333333333333338E-2</v>
      </c>
      <c r="N3763" s="23">
        <v>-0.32299435028248585</v>
      </c>
      <c r="O3763" s="16">
        <v>2.2146666666666666</v>
      </c>
      <c r="P3763" s="15">
        <v>90</v>
      </c>
      <c r="Q3763" s="15">
        <f>IFERROR(Table37[[#This Row],[Total]]/Table37[[#This Row],[Mins]]*Table37[[#This Row],[Adj mins]],0)</f>
        <v>3.8335340156532216</v>
      </c>
      <c r="R3763" s="15">
        <v>0</v>
      </c>
      <c r="S3763" s="16" t="s">
        <v>374</v>
      </c>
      <c r="T3763" s="17">
        <v>0</v>
      </c>
      <c r="U3763" s="16">
        <v>0</v>
      </c>
      <c r="V3763" s="71">
        <v>0</v>
      </c>
      <c r="W3763" s="401" t="str">
        <f>IF(ISNA(MATCH($D3763,'My Squad'!$C$2:$C$16,0)),"","Yes")</f>
        <v/>
      </c>
    </row>
    <row r="3764" spans="1:23" ht="15.75" thickBot="1" x14ac:dyDescent="0.3">
      <c r="A3764" s="577">
        <v>110</v>
      </c>
      <c r="B3764" s="73">
        <v>17</v>
      </c>
      <c r="C3764" s="5" t="s">
        <v>46</v>
      </c>
      <c r="D3764" s="5" t="s">
        <v>124</v>
      </c>
      <c r="E3764" s="70" t="s">
        <v>15</v>
      </c>
      <c r="F3764" s="71">
        <v>5.9</v>
      </c>
      <c r="G3764" s="71">
        <v>1.4546666666666668</v>
      </c>
      <c r="H3764" s="71">
        <v>0.311</v>
      </c>
      <c r="I3764" s="71">
        <v>0</v>
      </c>
      <c r="J3764" s="71">
        <v>0</v>
      </c>
      <c r="K3764" s="71">
        <v>1.4616666666666667</v>
      </c>
      <c r="L3764" s="71">
        <v>0.63733333333333331</v>
      </c>
      <c r="M3764" s="72">
        <v>3.8646666666666665</v>
      </c>
      <c r="N3764" s="23">
        <v>0.31604519774011292</v>
      </c>
      <c r="O3764" s="16">
        <v>72.45</v>
      </c>
      <c r="P3764" s="15">
        <v>90</v>
      </c>
      <c r="Q3764" s="15">
        <f>IFERROR(Table37[[#This Row],[Total]]/Table37[[#This Row],[Mins]]*Table37[[#This Row],[Adj mins]],0)</f>
        <v>4.8008281573498959</v>
      </c>
      <c r="R3764" s="15">
        <v>4.5</v>
      </c>
      <c r="S3764" s="16">
        <v>67</v>
      </c>
      <c r="T3764" s="17">
        <v>3.9E-2</v>
      </c>
      <c r="U3764" s="16">
        <v>39</v>
      </c>
      <c r="V3764" s="71">
        <v>6.5</v>
      </c>
      <c r="W3764" s="401" t="str">
        <f>IF(ISNA(MATCH($D3764,'My Squad'!$C$2:$C$16,0)),"","Yes")</f>
        <v/>
      </c>
    </row>
    <row r="3765" spans="1:23" ht="15.75" thickBot="1" x14ac:dyDescent="0.3">
      <c r="A3765" s="577">
        <v>146</v>
      </c>
      <c r="B3765" s="73">
        <v>17</v>
      </c>
      <c r="C3765" s="5" t="s">
        <v>37</v>
      </c>
      <c r="D3765" s="5" t="s">
        <v>202</v>
      </c>
      <c r="E3765" s="70" t="s">
        <v>16</v>
      </c>
      <c r="F3765" s="71">
        <v>4.5</v>
      </c>
      <c r="G3765" s="71">
        <v>0</v>
      </c>
      <c r="H3765" s="71">
        <v>0</v>
      </c>
      <c r="I3765" s="71">
        <v>0.25533333333333341</v>
      </c>
      <c r="J3765" s="71">
        <v>0.68466666666666665</v>
      </c>
      <c r="K3765" s="71">
        <v>1.7616666666666667</v>
      </c>
      <c r="L3765" s="71">
        <v>0.17666666666666667</v>
      </c>
      <c r="M3765" s="72">
        <v>2.8783333333333334</v>
      </c>
      <c r="N3765" s="23">
        <v>0.19518518518518521</v>
      </c>
      <c r="O3765" s="16">
        <v>84.885000000000005</v>
      </c>
      <c r="P3765" s="15">
        <v>90</v>
      </c>
      <c r="Q3765" s="15">
        <f>IFERROR(Table37[[#This Row],[Total]]/Table37[[#This Row],[Mins]]*Table37[[#This Row],[Adj mins]],0)</f>
        <v>3.0517759321434879</v>
      </c>
      <c r="R3765" s="15">
        <v>7</v>
      </c>
      <c r="S3765" s="16">
        <v>90</v>
      </c>
      <c r="T3765" s="17">
        <v>0.02</v>
      </c>
      <c r="U3765" s="16">
        <v>22</v>
      </c>
      <c r="V3765" s="71">
        <v>3.1</v>
      </c>
      <c r="W3765" s="401" t="str">
        <f>IF(ISNA(MATCH($D3765,'My Squad'!$C$2:$C$16,0)),"","Yes")</f>
        <v/>
      </c>
    </row>
    <row r="3766" spans="1:23" ht="15.75" thickBot="1" x14ac:dyDescent="0.3">
      <c r="A3766" s="577">
        <v>142</v>
      </c>
      <c r="B3766" s="73">
        <v>17</v>
      </c>
      <c r="C3766" s="5" t="s">
        <v>37</v>
      </c>
      <c r="D3766" s="5" t="s">
        <v>199</v>
      </c>
      <c r="E3766" s="70" t="s">
        <v>16</v>
      </c>
      <c r="F3766" s="71">
        <v>4.3</v>
      </c>
      <c r="G3766" s="71">
        <v>0</v>
      </c>
      <c r="H3766" s="71">
        <v>3.0000000000000001E-3</v>
      </c>
      <c r="I3766" s="71">
        <v>1.6333333333333332E-2</v>
      </c>
      <c r="J3766" s="71">
        <v>3.9333333333333331E-2</v>
      </c>
      <c r="K3766" s="71">
        <v>0.10266666666666667</v>
      </c>
      <c r="L3766" s="71">
        <v>1.2999999999999999E-2</v>
      </c>
      <c r="M3766" s="72">
        <v>0.17433333333333334</v>
      </c>
      <c r="N3766" s="23">
        <v>-0.42457364341085274</v>
      </c>
      <c r="O3766" s="16">
        <v>4.5599999999999996</v>
      </c>
      <c r="P3766" s="15">
        <v>90</v>
      </c>
      <c r="Q3766" s="15">
        <f>IFERROR(Table37[[#This Row],[Total]]/Table37[[#This Row],[Mins]]*Table37[[#This Row],[Adj mins]],0)</f>
        <v>3.4407894736842111</v>
      </c>
      <c r="R3766" s="15">
        <v>2</v>
      </c>
      <c r="S3766" s="16">
        <v>90</v>
      </c>
      <c r="T3766" s="17">
        <v>1.3999999999999999E-2</v>
      </c>
      <c r="U3766" s="16">
        <v>9</v>
      </c>
      <c r="V3766" s="71">
        <v>4.5</v>
      </c>
      <c r="W3766" s="401" t="str">
        <f>IF(ISNA(MATCH($D3766,'My Squad'!$C$2:$C$16,0)),"","Yes")</f>
        <v/>
      </c>
    </row>
    <row r="3767" spans="1:23" ht="15.75" thickBot="1" x14ac:dyDescent="0.3">
      <c r="A3767" s="577">
        <v>147</v>
      </c>
      <c r="B3767" s="73">
        <v>17</v>
      </c>
      <c r="C3767" s="5" t="s">
        <v>37</v>
      </c>
      <c r="D3767" s="5" t="s">
        <v>312</v>
      </c>
      <c r="E3767" s="70" t="s">
        <v>14</v>
      </c>
      <c r="F3767" s="71">
        <v>4.4000000000000004</v>
      </c>
      <c r="G3767" s="71">
        <v>8.0000000000000002E-3</v>
      </c>
      <c r="H3767" s="71">
        <v>2E-3</v>
      </c>
      <c r="I3767" s="71">
        <v>7.000000000000001E-3</v>
      </c>
      <c r="J3767" s="71">
        <v>0</v>
      </c>
      <c r="K3767" s="71">
        <v>4.3999999999999997E-2</v>
      </c>
      <c r="L3767" s="71">
        <v>4.0000000000000001E-3</v>
      </c>
      <c r="M3767" s="72">
        <v>6.5000000000000002E-2</v>
      </c>
      <c r="N3767" s="23">
        <v>-0.43977272727272726</v>
      </c>
      <c r="O3767" s="16">
        <v>2.2366666666666668</v>
      </c>
      <c r="P3767" s="15">
        <v>90</v>
      </c>
      <c r="Q3767" s="15">
        <f>IFERROR(Table37[[#This Row],[Total]]/Table37[[#This Row],[Mins]]*Table37[[#This Row],[Adj mins]],0)</f>
        <v>2.6154992548435172</v>
      </c>
      <c r="R3767" s="15">
        <v>0.9</v>
      </c>
      <c r="S3767" s="16">
        <v>26</v>
      </c>
      <c r="T3767" s="17">
        <v>1E-3</v>
      </c>
      <c r="U3767" s="16">
        <v>1</v>
      </c>
      <c r="V3767" s="71">
        <v>0.3</v>
      </c>
      <c r="W3767" s="401" t="str">
        <f>IF(ISNA(MATCH($D3767,'My Squad'!$C$2:$C$16,0)),"","Yes")</f>
        <v/>
      </c>
    </row>
    <row r="3768" spans="1:23" ht="15.75" thickBot="1" x14ac:dyDescent="0.3">
      <c r="A3768" s="577">
        <v>128</v>
      </c>
      <c r="B3768" s="73">
        <v>17</v>
      </c>
      <c r="C3768" s="5" t="s">
        <v>37</v>
      </c>
      <c r="D3768" s="5" t="s">
        <v>216</v>
      </c>
      <c r="E3768" s="70" t="s">
        <v>14</v>
      </c>
      <c r="F3768" s="71">
        <v>4.4000000000000004</v>
      </c>
      <c r="G3768" s="71">
        <v>4.0000000000000001E-3</v>
      </c>
      <c r="H3768" s="71">
        <v>1.2999999999999999E-2</v>
      </c>
      <c r="I3768" s="71">
        <v>4.0666666666666663E-2</v>
      </c>
      <c r="J3768" s="71">
        <v>0</v>
      </c>
      <c r="K3768" s="71">
        <v>0.13933333333333334</v>
      </c>
      <c r="L3768" s="71">
        <v>1.2999999999999999E-2</v>
      </c>
      <c r="M3768" s="72">
        <v>0.21</v>
      </c>
      <c r="N3768" s="23">
        <v>-0.4068181818181818</v>
      </c>
      <c r="O3768" s="16">
        <v>7.4446666666666665</v>
      </c>
      <c r="P3768" s="15">
        <v>90</v>
      </c>
      <c r="Q3768" s="15">
        <f>IFERROR(Table37[[#This Row],[Total]]/Table37[[#This Row],[Mins]]*Table37[[#This Row],[Adj mins]],0)</f>
        <v>2.5387301871585923</v>
      </c>
      <c r="R3768" s="15">
        <v>3.3</v>
      </c>
      <c r="S3768" s="16">
        <v>74</v>
      </c>
      <c r="T3768" s="17">
        <v>1E-3</v>
      </c>
      <c r="U3768" s="16">
        <v>7</v>
      </c>
      <c r="V3768" s="71">
        <v>1.8</v>
      </c>
      <c r="W3768" s="401" t="str">
        <f>IF(ISNA(MATCH($D3768,'My Squad'!$C$2:$C$16,0)),"","Yes")</f>
        <v/>
      </c>
    </row>
    <row r="3769" spans="1:23" ht="15.75" thickBot="1" x14ac:dyDescent="0.3">
      <c r="A3769" s="577">
        <v>144</v>
      </c>
      <c r="B3769" s="73">
        <v>17</v>
      </c>
      <c r="C3769" s="5" t="s">
        <v>37</v>
      </c>
      <c r="D3769" s="5" t="s">
        <v>109</v>
      </c>
      <c r="E3769" s="70" t="s">
        <v>14</v>
      </c>
      <c r="F3769" s="71">
        <v>4.5</v>
      </c>
      <c r="G3769" s="71">
        <v>0.182</v>
      </c>
      <c r="H3769" s="71">
        <v>0.152</v>
      </c>
      <c r="I3769" s="71">
        <v>0.25166666666666659</v>
      </c>
      <c r="J3769" s="71">
        <v>0</v>
      </c>
      <c r="K3769" s="71">
        <v>1.6833333333333333</v>
      </c>
      <c r="L3769" s="71">
        <v>0.20366666666666666</v>
      </c>
      <c r="M3769" s="72">
        <v>2.4726666666666666</v>
      </c>
      <c r="N3769" s="23">
        <v>0.10503703703703701</v>
      </c>
      <c r="O3769" s="16">
        <v>85.295000000000002</v>
      </c>
      <c r="P3769" s="15">
        <v>90</v>
      </c>
      <c r="Q3769" s="15">
        <f>IFERROR(Table37[[#This Row],[Total]]/Table37[[#This Row],[Mins]]*Table37[[#This Row],[Adj mins]],0)</f>
        <v>2.6090626648689841</v>
      </c>
      <c r="R3769" s="15">
        <v>6.1</v>
      </c>
      <c r="S3769" s="16">
        <v>78</v>
      </c>
      <c r="T3769" s="17">
        <v>5.0000000000000001E-3</v>
      </c>
      <c r="U3769" s="16">
        <v>21</v>
      </c>
      <c r="V3769" s="71">
        <v>3</v>
      </c>
      <c r="W3769" s="401" t="str">
        <f>IF(ISNA(MATCH($D3769,'My Squad'!$C$2:$C$16,0)),"","Yes")</f>
        <v/>
      </c>
    </row>
    <row r="3770" spans="1:23" ht="15.75" thickBot="1" x14ac:dyDescent="0.3">
      <c r="A3770" s="577">
        <v>145</v>
      </c>
      <c r="B3770" s="73">
        <v>17</v>
      </c>
      <c r="C3770" s="5" t="s">
        <v>37</v>
      </c>
      <c r="D3770" s="5" t="s">
        <v>116</v>
      </c>
      <c r="E3770" s="70" t="s">
        <v>14</v>
      </c>
      <c r="F3770" s="71">
        <v>4.5</v>
      </c>
      <c r="G3770" s="71">
        <v>4.5999999999999999E-2</v>
      </c>
      <c r="H3770" s="71">
        <v>0.35399999999999998</v>
      </c>
      <c r="I3770" s="71">
        <v>0.252</v>
      </c>
      <c r="J3770" s="71">
        <v>0</v>
      </c>
      <c r="K3770" s="71">
        <v>1.6870000000000001</v>
      </c>
      <c r="L3770" s="71">
        <v>0.22166666666666668</v>
      </c>
      <c r="M3770" s="72">
        <v>2.5606666666666666</v>
      </c>
      <c r="N3770" s="23">
        <v>0.12459259259259259</v>
      </c>
      <c r="O3770" s="16">
        <v>85.841999999999999</v>
      </c>
      <c r="P3770" s="15">
        <v>90</v>
      </c>
      <c r="Q3770" s="15">
        <f>IFERROR(Table37[[#This Row],[Total]]/Table37[[#This Row],[Mins]]*Table37[[#This Row],[Adj mins]],0)</f>
        <v>2.6846997973020201</v>
      </c>
      <c r="R3770" s="15">
        <v>7.8</v>
      </c>
      <c r="S3770" s="16">
        <v>88</v>
      </c>
      <c r="T3770" s="17">
        <v>3.5000000000000003E-2</v>
      </c>
      <c r="U3770" s="16">
        <v>29</v>
      </c>
      <c r="V3770" s="71">
        <v>3.6</v>
      </c>
      <c r="W3770" s="401" t="str">
        <f>IF(ISNA(MATCH($D3770,'My Squad'!$C$2:$C$16,0)),"","Yes")</f>
        <v/>
      </c>
    </row>
    <row r="3771" spans="1:23" ht="15.75" thickBot="1" x14ac:dyDescent="0.3">
      <c r="A3771" s="577">
        <v>120</v>
      </c>
      <c r="B3771" s="73">
        <v>17</v>
      </c>
      <c r="C3771" s="5" t="s">
        <v>37</v>
      </c>
      <c r="D3771" s="5" t="s">
        <v>42</v>
      </c>
      <c r="E3771" s="70" t="s">
        <v>14</v>
      </c>
      <c r="F3771" s="71">
        <v>4.5</v>
      </c>
      <c r="G3771" s="71">
        <v>0.32800000000000001</v>
      </c>
      <c r="H3771" s="71">
        <v>0.22900000000000001</v>
      </c>
      <c r="I3771" s="71">
        <v>0.24800000000000011</v>
      </c>
      <c r="J3771" s="71">
        <v>0</v>
      </c>
      <c r="K3771" s="71">
        <v>1.7150000000000001</v>
      </c>
      <c r="L3771" s="71">
        <v>0.215</v>
      </c>
      <c r="M3771" s="72">
        <v>2.7349999999999999</v>
      </c>
      <c r="N3771" s="23">
        <v>0.1633333333333333</v>
      </c>
      <c r="O3771" s="16">
        <v>84.766000000000005</v>
      </c>
      <c r="P3771" s="15">
        <v>90</v>
      </c>
      <c r="Q3771" s="15">
        <f>IFERROR(Table37[[#This Row],[Total]]/Table37[[#This Row],[Mins]]*Table37[[#This Row],[Adj mins]],0)</f>
        <v>2.9038765542788378</v>
      </c>
      <c r="R3771" s="15">
        <v>7.8</v>
      </c>
      <c r="S3771" s="16">
        <v>88</v>
      </c>
      <c r="T3771" s="17">
        <v>6.0999999999999999E-2</v>
      </c>
      <c r="U3771" s="16">
        <v>22</v>
      </c>
      <c r="V3771" s="71">
        <v>2.8</v>
      </c>
      <c r="W3771" s="401" t="str">
        <f>IF(ISNA(MATCH($D3771,'My Squad'!$C$2:$C$16,0)),"","Yes")</f>
        <v/>
      </c>
    </row>
    <row r="3772" spans="1:23" ht="15.75" thickBot="1" x14ac:dyDescent="0.3">
      <c r="A3772" s="577">
        <v>122</v>
      </c>
      <c r="B3772" s="73">
        <v>17</v>
      </c>
      <c r="C3772" s="5" t="s">
        <v>37</v>
      </c>
      <c r="D3772" s="5" t="s">
        <v>313</v>
      </c>
      <c r="E3772" s="70" t="s">
        <v>14</v>
      </c>
      <c r="F3772" s="71">
        <v>5</v>
      </c>
      <c r="G3772" s="71">
        <v>7.8E-2</v>
      </c>
      <c r="H3772" s="71">
        <v>0.151</v>
      </c>
      <c r="I3772" s="71">
        <v>5.6000000000000008E-2</v>
      </c>
      <c r="J3772" s="71">
        <v>0</v>
      </c>
      <c r="K3772" s="71">
        <v>0.34199999999999997</v>
      </c>
      <c r="L3772" s="71">
        <v>7.8333333333333338E-2</v>
      </c>
      <c r="M3772" s="72">
        <v>0.70533333333333337</v>
      </c>
      <c r="N3772" s="23">
        <v>-0.25893333333333335</v>
      </c>
      <c r="O3772" s="16">
        <v>17.402666666666665</v>
      </c>
      <c r="P3772" s="15">
        <v>90</v>
      </c>
      <c r="Q3772" s="15">
        <f>IFERROR(Table37[[#This Row],[Total]]/Table37[[#This Row],[Mins]]*Table37[[#This Row],[Adj mins]],0)</f>
        <v>3.6477168250076626</v>
      </c>
      <c r="R3772" s="15">
        <v>3.8</v>
      </c>
      <c r="S3772" s="16">
        <v>57</v>
      </c>
      <c r="T3772" s="17">
        <v>5.0000000000000001E-3</v>
      </c>
      <c r="U3772" s="16">
        <v>3</v>
      </c>
      <c r="V3772" s="71">
        <v>0.5</v>
      </c>
      <c r="W3772" s="401" t="str">
        <f>IF(ISNA(MATCH($D3772,'My Squad'!$C$2:$C$16,0)),"","Yes")</f>
        <v/>
      </c>
    </row>
    <row r="3773" spans="1:23" ht="15.75" thickBot="1" x14ac:dyDescent="0.3">
      <c r="A3773" s="577">
        <v>131</v>
      </c>
      <c r="B3773" s="73">
        <v>17</v>
      </c>
      <c r="C3773" s="5" t="s">
        <v>37</v>
      </c>
      <c r="D3773" s="5" t="s">
        <v>314</v>
      </c>
      <c r="E3773" s="70" t="s">
        <v>14</v>
      </c>
      <c r="F3773" s="71">
        <v>4.4000000000000004</v>
      </c>
      <c r="G3773" s="71">
        <v>4.0000000000000001E-3</v>
      </c>
      <c r="H3773" s="71">
        <v>1.0999999999999999E-2</v>
      </c>
      <c r="I3773" s="71">
        <v>6.666666666666661E-4</v>
      </c>
      <c r="J3773" s="71">
        <v>0</v>
      </c>
      <c r="K3773" s="71">
        <v>4.6666666666666662E-2</v>
      </c>
      <c r="L3773" s="71">
        <v>4.3333333333333331E-3</v>
      </c>
      <c r="M3773" s="72">
        <v>6.6666666666666666E-2</v>
      </c>
      <c r="N3773" s="23">
        <v>-0.43939393939393934</v>
      </c>
      <c r="O3773" s="16">
        <v>2.34</v>
      </c>
      <c r="P3773" s="15">
        <v>90</v>
      </c>
      <c r="Q3773" s="15">
        <f>IFERROR(Table37[[#This Row],[Total]]/Table37[[#This Row],[Mins]]*Table37[[#This Row],[Adj mins]],0)</f>
        <v>2.5641025641025643</v>
      </c>
      <c r="R3773" s="15">
        <v>0.1</v>
      </c>
      <c r="S3773" s="16">
        <v>11</v>
      </c>
      <c r="T3773" s="17">
        <v>2E-3</v>
      </c>
      <c r="U3773" s="16">
        <v>3</v>
      </c>
      <c r="V3773" s="71">
        <v>3</v>
      </c>
      <c r="W3773" s="401" t="str">
        <f>IF(ISNA(MATCH($D3773,'My Squad'!$C$2:$C$16,0)),"","Yes")</f>
        <v/>
      </c>
    </row>
    <row r="3774" spans="1:23" ht="15.75" thickBot="1" x14ac:dyDescent="0.3">
      <c r="A3774" s="577">
        <v>628</v>
      </c>
      <c r="B3774" s="73">
        <v>17</v>
      </c>
      <c r="C3774" s="5" t="s">
        <v>37</v>
      </c>
      <c r="D3774" s="5" t="s">
        <v>1502</v>
      </c>
      <c r="E3774" s="70" t="s">
        <v>14</v>
      </c>
      <c r="F3774" s="71">
        <v>4.5</v>
      </c>
      <c r="G3774" s="71">
        <v>3.4000000000000002E-2</v>
      </c>
      <c r="H3774" s="71">
        <v>3.2000000000000001E-2</v>
      </c>
      <c r="I3774" s="71">
        <v>3.3333333333333333E-2</v>
      </c>
      <c r="J3774" s="71">
        <v>0</v>
      </c>
      <c r="K3774" s="71">
        <v>0.18533333333333335</v>
      </c>
      <c r="L3774" s="71">
        <v>2.4333333333333332E-2</v>
      </c>
      <c r="M3774" s="72">
        <v>0.309</v>
      </c>
      <c r="N3774" s="23">
        <v>-0.37577777777777777</v>
      </c>
      <c r="O3774" s="16">
        <v>9.09</v>
      </c>
      <c r="P3774" s="15">
        <v>90</v>
      </c>
      <c r="Q3774" s="15">
        <f>IFERROR(Table37[[#This Row],[Total]]/Table37[[#This Row],[Mins]]*Table37[[#This Row],[Adj mins]],0)</f>
        <v>3.059405940594059</v>
      </c>
      <c r="R3774" s="15">
        <v>3.3</v>
      </c>
      <c r="S3774" s="16">
        <v>60</v>
      </c>
      <c r="T3774" s="17">
        <v>2E-3</v>
      </c>
      <c r="U3774" s="16">
        <v>13</v>
      </c>
      <c r="V3774" s="71">
        <v>2.6</v>
      </c>
      <c r="W3774" s="401" t="str">
        <f>IF(ISNA(MATCH($D3774,'My Squad'!$C$2:$C$16,0)),"","Yes")</f>
        <v/>
      </c>
    </row>
    <row r="3775" spans="1:23" ht="15.75" thickBot="1" x14ac:dyDescent="0.3">
      <c r="A3775" s="577">
        <v>116</v>
      </c>
      <c r="B3775" s="73">
        <v>17</v>
      </c>
      <c r="C3775" s="5" t="s">
        <v>37</v>
      </c>
      <c r="D3775" s="5" t="s">
        <v>1055</v>
      </c>
      <c r="E3775" s="70" t="s">
        <v>14</v>
      </c>
      <c r="F3775" s="71">
        <v>4</v>
      </c>
      <c r="G3775" s="71">
        <v>0</v>
      </c>
      <c r="H3775" s="71">
        <v>0</v>
      </c>
      <c r="I3775" s="71">
        <v>0</v>
      </c>
      <c r="J3775" s="71">
        <v>0</v>
      </c>
      <c r="K3775" s="71">
        <v>0</v>
      </c>
      <c r="L3775" s="71">
        <v>0</v>
      </c>
      <c r="M3775" s="72">
        <v>0</v>
      </c>
      <c r="N3775" s="23">
        <v>-0.5</v>
      </c>
      <c r="O3775" s="16">
        <v>0</v>
      </c>
      <c r="P3775" s="15">
        <v>90</v>
      </c>
      <c r="Q3775" s="15">
        <f>IFERROR(Table37[[#This Row],[Total]]/Table37[[#This Row],[Mins]]*Table37[[#This Row],[Adj mins]],0)</f>
        <v>0</v>
      </c>
      <c r="R3775" s="15">
        <v>0</v>
      </c>
      <c r="S3775" s="16">
        <v>0</v>
      </c>
      <c r="T3775" s="17">
        <v>4.5999999999999999E-2</v>
      </c>
      <c r="U3775" s="16">
        <v>0</v>
      </c>
      <c r="V3775" s="71">
        <v>0</v>
      </c>
      <c r="W3775" s="401" t="str">
        <f>IF(ISNA(MATCH($D3775,'My Squad'!$C$2:$C$16,0)),"","Yes")</f>
        <v/>
      </c>
    </row>
    <row r="3776" spans="1:23" ht="15.75" thickBot="1" x14ac:dyDescent="0.3">
      <c r="A3776" s="577">
        <v>135</v>
      </c>
      <c r="B3776" s="73">
        <v>17</v>
      </c>
      <c r="C3776" s="5" t="s">
        <v>37</v>
      </c>
      <c r="D3776" s="5" t="s">
        <v>613</v>
      </c>
      <c r="E3776" s="70" t="s">
        <v>13</v>
      </c>
      <c r="F3776" s="71">
        <v>5.3</v>
      </c>
      <c r="G3776" s="71">
        <v>0.17166666666666666</v>
      </c>
      <c r="H3776" s="71">
        <v>0.13</v>
      </c>
      <c r="I3776" s="71">
        <v>4.6333333333333331E-2</v>
      </c>
      <c r="J3776" s="71">
        <v>0</v>
      </c>
      <c r="K3776" s="71">
        <v>0.39833333333333332</v>
      </c>
      <c r="L3776" s="71">
        <v>5.6333333333333332E-2</v>
      </c>
      <c r="M3776" s="72">
        <v>0.80266666666666664</v>
      </c>
      <c r="N3776" s="23">
        <v>-0.2259119496855346</v>
      </c>
      <c r="O3776" s="16">
        <v>20.254000000000001</v>
      </c>
      <c r="P3776" s="15">
        <v>90</v>
      </c>
      <c r="Q3776" s="15">
        <f>IFERROR(Table37[[#This Row],[Total]]/Table37[[#This Row],[Mins]]*Table37[[#This Row],[Adj mins]],0)</f>
        <v>3.5667028735064674</v>
      </c>
      <c r="R3776" s="15">
        <v>4.5</v>
      </c>
      <c r="S3776" s="16">
        <v>58</v>
      </c>
      <c r="T3776" s="17">
        <v>8.0000000000000002E-3</v>
      </c>
      <c r="U3776" s="16">
        <v>21</v>
      </c>
      <c r="V3776" s="71">
        <v>3</v>
      </c>
      <c r="W3776" s="401" t="str">
        <f>IF(ISNA(MATCH($D3776,'My Squad'!$C$2:$C$16,0)),"","Yes")</f>
        <v/>
      </c>
    </row>
    <row r="3777" spans="1:23" ht="15.75" thickBot="1" x14ac:dyDescent="0.3">
      <c r="A3777" s="577">
        <v>115</v>
      </c>
      <c r="B3777" s="73">
        <v>17</v>
      </c>
      <c r="C3777" s="5" t="s">
        <v>37</v>
      </c>
      <c r="D3777" s="5" t="s">
        <v>226</v>
      </c>
      <c r="E3777" s="70" t="s">
        <v>13</v>
      </c>
      <c r="F3777" s="71">
        <v>5</v>
      </c>
      <c r="G3777" s="71">
        <v>0.39333333333333331</v>
      </c>
      <c r="H3777" s="71">
        <v>0.219</v>
      </c>
      <c r="I3777" s="71">
        <v>0.14000000000000001</v>
      </c>
      <c r="J3777" s="71">
        <v>0</v>
      </c>
      <c r="K3777" s="71">
        <v>1.1383333333333334</v>
      </c>
      <c r="L3777" s="71">
        <v>0.156</v>
      </c>
      <c r="M3777" s="72">
        <v>2.0466666666666669</v>
      </c>
      <c r="N3777" s="23">
        <v>9.3333333333333705E-3</v>
      </c>
      <c r="O3777" s="16">
        <v>62.496000000000002</v>
      </c>
      <c r="P3777" s="15">
        <v>90</v>
      </c>
      <c r="Q3777" s="15">
        <f>IFERROR(Table37[[#This Row],[Total]]/Table37[[#This Row],[Mins]]*Table37[[#This Row],[Adj mins]],0)</f>
        <v>2.9473886328725039</v>
      </c>
      <c r="R3777" s="15">
        <v>6.4</v>
      </c>
      <c r="S3777" s="16">
        <v>72</v>
      </c>
      <c r="T3777" s="17">
        <v>3.0000000000000001E-3</v>
      </c>
      <c r="U3777" s="16">
        <v>27</v>
      </c>
      <c r="V3777" s="71">
        <v>3.4</v>
      </c>
      <c r="W3777" s="401" t="str">
        <f>IF(ISNA(MATCH($D3777,'My Squad'!$C$2:$C$16,0)),"","Yes")</f>
        <v/>
      </c>
    </row>
    <row r="3778" spans="1:23" ht="15.75" thickBot="1" x14ac:dyDescent="0.3">
      <c r="A3778" s="577">
        <v>126</v>
      </c>
      <c r="B3778" s="73">
        <v>17</v>
      </c>
      <c r="C3778" s="5" t="s">
        <v>37</v>
      </c>
      <c r="D3778" s="5" t="s">
        <v>215</v>
      </c>
      <c r="E3778" s="70" t="s">
        <v>13</v>
      </c>
      <c r="F3778" s="71">
        <v>5</v>
      </c>
      <c r="G3778" s="71">
        <v>0.17499999999999999</v>
      </c>
      <c r="H3778" s="71">
        <v>0.33700000000000002</v>
      </c>
      <c r="I3778" s="71">
        <v>0.14699999999999999</v>
      </c>
      <c r="J3778" s="71">
        <v>0</v>
      </c>
      <c r="K3778" s="71">
        <v>1.2893333333333332</v>
      </c>
      <c r="L3778" s="71">
        <v>6.3E-2</v>
      </c>
      <c r="M3778" s="72">
        <v>2.0113333333333334</v>
      </c>
      <c r="N3778" s="23">
        <v>2.2666666666666833E-3</v>
      </c>
      <c r="O3778" s="16">
        <v>64.137666666666661</v>
      </c>
      <c r="P3778" s="15">
        <v>90</v>
      </c>
      <c r="Q3778" s="15">
        <f>IFERROR(Table37[[#This Row],[Total]]/Table37[[#This Row],[Mins]]*Table37[[#This Row],[Adj mins]],0)</f>
        <v>2.8223664721198678</v>
      </c>
      <c r="R3778" s="15">
        <v>7.7</v>
      </c>
      <c r="S3778" s="16">
        <v>87</v>
      </c>
      <c r="T3778" s="17">
        <v>1E-3</v>
      </c>
      <c r="U3778" s="16">
        <v>25</v>
      </c>
      <c r="V3778" s="71">
        <v>3.1</v>
      </c>
      <c r="W3778" s="401" t="str">
        <f>IF(ISNA(MATCH($D3778,'My Squad'!$C$2:$C$16,0)),"","Yes")</f>
        <v/>
      </c>
    </row>
    <row r="3779" spans="1:23" ht="15.75" thickBot="1" x14ac:dyDescent="0.3">
      <c r="A3779" s="577">
        <v>149</v>
      </c>
      <c r="B3779" s="73">
        <v>17</v>
      </c>
      <c r="C3779" s="5" t="s">
        <v>37</v>
      </c>
      <c r="D3779" s="5" t="s">
        <v>1056</v>
      </c>
      <c r="E3779" s="70" t="s">
        <v>13</v>
      </c>
      <c r="F3779" s="71">
        <v>4.8</v>
      </c>
      <c r="G3779" s="71">
        <v>0.56499999999999995</v>
      </c>
      <c r="H3779" s="71">
        <v>0.45800000000000002</v>
      </c>
      <c r="I3779" s="71">
        <v>0.16900000000000001</v>
      </c>
      <c r="J3779" s="71">
        <v>0</v>
      </c>
      <c r="K3779" s="71">
        <v>1.4716666666666667</v>
      </c>
      <c r="L3779" s="71">
        <v>0.217</v>
      </c>
      <c r="M3779" s="72">
        <v>2.8806666666666665</v>
      </c>
      <c r="N3779" s="23">
        <v>0.1834722222222222</v>
      </c>
      <c r="O3779" s="16">
        <v>73.510666666666665</v>
      </c>
      <c r="P3779" s="15">
        <v>90</v>
      </c>
      <c r="Q3779" s="15">
        <f>IFERROR(Table37[[#This Row],[Total]]/Table37[[#This Row],[Mins]]*Table37[[#This Row],[Adj mins]],0)</f>
        <v>3.5268351078301565</v>
      </c>
      <c r="R3779" s="15">
        <v>2.5</v>
      </c>
      <c r="S3779" s="16">
        <v>37</v>
      </c>
      <c r="T3779" s="17">
        <v>1E-3</v>
      </c>
      <c r="U3779" s="16">
        <v>11</v>
      </c>
      <c r="V3779" s="71">
        <v>1.8</v>
      </c>
      <c r="W3779" s="401" t="str">
        <f>IF(ISNA(MATCH($D3779,'My Squad'!$C$2:$C$16,0)),"","Yes")</f>
        <v/>
      </c>
    </row>
    <row r="3780" spans="1:23" ht="15.75" thickBot="1" x14ac:dyDescent="0.3">
      <c r="A3780" s="577">
        <v>137</v>
      </c>
      <c r="B3780" s="73">
        <v>17</v>
      </c>
      <c r="C3780" s="5" t="s">
        <v>37</v>
      </c>
      <c r="D3780" s="5" t="s">
        <v>265</v>
      </c>
      <c r="E3780" s="70" t="s">
        <v>13</v>
      </c>
      <c r="F3780" s="71">
        <v>4.4000000000000004</v>
      </c>
      <c r="G3780" s="71">
        <v>8.3333333333333332E-3</v>
      </c>
      <c r="H3780" s="71">
        <v>1.2E-2</v>
      </c>
      <c r="I3780" s="71">
        <v>2.6666666666666666E-3</v>
      </c>
      <c r="J3780" s="71">
        <v>0</v>
      </c>
      <c r="K3780" s="71">
        <v>2.4E-2</v>
      </c>
      <c r="L3780" s="71">
        <v>3.3333333333333335E-3</v>
      </c>
      <c r="M3780" s="72">
        <v>5.0333333333333334E-2</v>
      </c>
      <c r="N3780" s="23">
        <v>-0.44310606060606056</v>
      </c>
      <c r="O3780" s="16">
        <v>1.1399999999999999</v>
      </c>
      <c r="P3780" s="15">
        <v>90</v>
      </c>
      <c r="Q3780" s="15">
        <f>IFERROR(Table37[[#This Row],[Total]]/Table37[[#This Row],[Mins]]*Table37[[#This Row],[Adj mins]],0)</f>
        <v>3.9736842105263159</v>
      </c>
      <c r="R3780" s="15">
        <v>0</v>
      </c>
      <c r="S3780" s="16">
        <v>0</v>
      </c>
      <c r="T3780" s="17">
        <v>0.01</v>
      </c>
      <c r="U3780" s="16">
        <v>0</v>
      </c>
      <c r="V3780" s="71">
        <v>0</v>
      </c>
      <c r="W3780" s="401" t="str">
        <f>IF(ISNA(MATCH($D3780,'My Squad'!$C$2:$C$16,0)),"","Yes")</f>
        <v/>
      </c>
    </row>
    <row r="3781" spans="1:23" ht="15.75" thickBot="1" x14ac:dyDescent="0.3">
      <c r="A3781" s="577">
        <v>134</v>
      </c>
      <c r="B3781" s="73">
        <v>17</v>
      </c>
      <c r="C3781" s="5" t="s">
        <v>37</v>
      </c>
      <c r="D3781" s="5" t="s">
        <v>230</v>
      </c>
      <c r="E3781" s="70" t="s">
        <v>13</v>
      </c>
      <c r="F3781" s="71">
        <v>5</v>
      </c>
      <c r="G3781" s="71">
        <v>5.6666666666666664E-2</v>
      </c>
      <c r="H3781" s="71">
        <v>0.16200000000000001</v>
      </c>
      <c r="I3781" s="71">
        <v>3.6999999999999998E-2</v>
      </c>
      <c r="J3781" s="71">
        <v>0</v>
      </c>
      <c r="K3781" s="71">
        <v>0.313</v>
      </c>
      <c r="L3781" s="71">
        <v>5.5333333333333332E-2</v>
      </c>
      <c r="M3781" s="72">
        <v>0.624</v>
      </c>
      <c r="N3781" s="23">
        <v>-0.2752</v>
      </c>
      <c r="O3781" s="16">
        <v>16.628</v>
      </c>
      <c r="P3781" s="15">
        <v>90</v>
      </c>
      <c r="Q3781" s="15">
        <f>IFERROR(Table37[[#This Row],[Total]]/Table37[[#This Row],[Mins]]*Table37[[#This Row],[Adj mins]],0)</f>
        <v>3.3774356507096464</v>
      </c>
      <c r="R3781" s="15">
        <v>1.9</v>
      </c>
      <c r="S3781" s="16">
        <v>56</v>
      </c>
      <c r="T3781" s="17">
        <v>0</v>
      </c>
      <c r="U3781" s="16">
        <v>5</v>
      </c>
      <c r="V3781" s="71">
        <v>1.7</v>
      </c>
      <c r="W3781" s="401" t="str">
        <f>IF(ISNA(MATCH($D3781,'My Squad'!$C$2:$C$16,0)),"","Yes")</f>
        <v/>
      </c>
    </row>
    <row r="3782" spans="1:23" ht="15.75" thickBot="1" x14ac:dyDescent="0.3">
      <c r="A3782" s="577">
        <v>121</v>
      </c>
      <c r="B3782" s="73">
        <v>17</v>
      </c>
      <c r="C3782" s="5" t="s">
        <v>37</v>
      </c>
      <c r="D3782" s="5" t="s">
        <v>1503</v>
      </c>
      <c r="E3782" s="70" t="s">
        <v>13</v>
      </c>
      <c r="F3782" s="71">
        <v>5.4</v>
      </c>
      <c r="G3782" s="71">
        <v>6.1666666666666668E-2</v>
      </c>
      <c r="H3782" s="71">
        <v>7.0000000000000007E-2</v>
      </c>
      <c r="I3782" s="71">
        <v>1.0666666666666666E-2</v>
      </c>
      <c r="J3782" s="71">
        <v>0</v>
      </c>
      <c r="K3782" s="71">
        <v>9.4E-2</v>
      </c>
      <c r="L3782" s="71">
        <v>2.4666666666666667E-2</v>
      </c>
      <c r="M3782" s="72">
        <v>0.26100000000000001</v>
      </c>
      <c r="N3782" s="23">
        <v>-0.32203703703703701</v>
      </c>
      <c r="O3782" s="16">
        <v>4.8736666666666668</v>
      </c>
      <c r="P3782" s="15">
        <v>90</v>
      </c>
      <c r="Q3782" s="15">
        <f>IFERROR(Table37[[#This Row],[Total]]/Table37[[#This Row],[Mins]]*Table37[[#This Row],[Adj mins]],0)</f>
        <v>4.8197797688256614</v>
      </c>
      <c r="R3782" s="15">
        <v>1</v>
      </c>
      <c r="S3782" s="16">
        <v>13</v>
      </c>
      <c r="T3782" s="17">
        <v>1E-3</v>
      </c>
      <c r="U3782" s="16">
        <v>7</v>
      </c>
      <c r="V3782" s="71">
        <v>1</v>
      </c>
      <c r="W3782" s="401" t="str">
        <f>IF(ISNA(MATCH($D3782,'My Squad'!$C$2:$C$16,0)),"","Yes")</f>
        <v/>
      </c>
    </row>
    <row r="3783" spans="1:23" ht="15.75" thickBot="1" x14ac:dyDescent="0.3">
      <c r="A3783" s="577">
        <v>136</v>
      </c>
      <c r="B3783" s="73">
        <v>17</v>
      </c>
      <c r="C3783" s="5" t="s">
        <v>37</v>
      </c>
      <c r="D3783" s="5" t="s">
        <v>38</v>
      </c>
      <c r="E3783" s="70" t="s">
        <v>13</v>
      </c>
      <c r="F3783" s="71">
        <v>6.5</v>
      </c>
      <c r="G3783" s="71">
        <v>1.2549999999999999</v>
      </c>
      <c r="H3783" s="71">
        <v>0.71299999999999997</v>
      </c>
      <c r="I3783" s="71">
        <v>0.18533333333333332</v>
      </c>
      <c r="J3783" s="71">
        <v>0</v>
      </c>
      <c r="K3783" s="71">
        <v>1.7116666666666667</v>
      </c>
      <c r="L3783" s="71">
        <v>0.38</v>
      </c>
      <c r="M3783" s="72">
        <v>4.2450000000000001</v>
      </c>
      <c r="N3783" s="23">
        <v>0.3453846153846154</v>
      </c>
      <c r="O3783" s="16">
        <v>80.585999999999999</v>
      </c>
      <c r="P3783" s="15">
        <v>90</v>
      </c>
      <c r="Q3783" s="15">
        <f>IFERROR(Table37[[#This Row],[Total]]/Table37[[#This Row],[Mins]]*Table37[[#This Row],[Adj mins]],0)</f>
        <v>4.7408979227161048</v>
      </c>
      <c r="R3783" s="15">
        <v>8.1999999999999993</v>
      </c>
      <c r="S3783" s="16">
        <v>82</v>
      </c>
      <c r="T3783" s="17">
        <v>6.3E-2</v>
      </c>
      <c r="U3783" s="16">
        <v>34</v>
      </c>
      <c r="V3783" s="71">
        <v>3.8</v>
      </c>
      <c r="W3783" s="401" t="str">
        <f>IF(ISNA(MATCH($D3783,'My Squad'!$C$2:$C$16,0)),"","Yes")</f>
        <v/>
      </c>
    </row>
    <row r="3784" spans="1:23" ht="15.75" thickBot="1" x14ac:dyDescent="0.3">
      <c r="A3784" s="577">
        <v>113</v>
      </c>
      <c r="B3784" s="73">
        <v>17</v>
      </c>
      <c r="C3784" s="5" t="s">
        <v>37</v>
      </c>
      <c r="D3784" s="5" t="s">
        <v>163</v>
      </c>
      <c r="E3784" s="70" t="s">
        <v>13</v>
      </c>
      <c r="F3784" s="71">
        <v>5.4</v>
      </c>
      <c r="G3784" s="71">
        <v>0.15</v>
      </c>
      <c r="H3784" s="71">
        <v>0.13</v>
      </c>
      <c r="I3784" s="71">
        <v>3.9E-2</v>
      </c>
      <c r="J3784" s="71">
        <v>0</v>
      </c>
      <c r="K3784" s="71">
        <v>0.32</v>
      </c>
      <c r="L3784" s="71">
        <v>4.1000000000000002E-2</v>
      </c>
      <c r="M3784" s="72">
        <v>0.68</v>
      </c>
      <c r="N3784" s="23">
        <v>-0.24444444444444441</v>
      </c>
      <c r="O3784" s="16">
        <v>15.361333333333333</v>
      </c>
      <c r="P3784" s="15">
        <v>90</v>
      </c>
      <c r="Q3784" s="15">
        <f>IFERROR(Table37[[#This Row],[Total]]/Table37[[#This Row],[Mins]]*Table37[[#This Row],[Adj mins]],0)</f>
        <v>3.9840291641350585</v>
      </c>
      <c r="R3784" s="15">
        <v>1.5</v>
      </c>
      <c r="S3784" s="16">
        <v>27</v>
      </c>
      <c r="T3784" s="17">
        <v>4.0000000000000001E-3</v>
      </c>
      <c r="U3784" s="16">
        <v>14</v>
      </c>
      <c r="V3784" s="71">
        <v>2.8</v>
      </c>
      <c r="W3784" s="401" t="str">
        <f>IF(ISNA(MATCH($D3784,'My Squad'!$C$2:$C$16,0)),"","Yes")</f>
        <v/>
      </c>
    </row>
    <row r="3785" spans="1:23" ht="15.75" thickBot="1" x14ac:dyDescent="0.3">
      <c r="A3785" s="577">
        <v>132</v>
      </c>
      <c r="B3785" s="73">
        <v>17</v>
      </c>
      <c r="C3785" s="5" t="s">
        <v>37</v>
      </c>
      <c r="D3785" s="5" t="s">
        <v>315</v>
      </c>
      <c r="E3785" s="70" t="s">
        <v>13</v>
      </c>
      <c r="F3785" s="71">
        <v>6.5</v>
      </c>
      <c r="G3785" s="71">
        <v>0</v>
      </c>
      <c r="H3785" s="71">
        <v>0</v>
      </c>
      <c r="I3785" s="71">
        <v>0</v>
      </c>
      <c r="J3785" s="71">
        <v>0</v>
      </c>
      <c r="K3785" s="71">
        <v>0</v>
      </c>
      <c r="L3785" s="71">
        <v>0</v>
      </c>
      <c r="M3785" s="72">
        <v>0</v>
      </c>
      <c r="N3785" s="23">
        <v>-0.30769230769230771</v>
      </c>
      <c r="O3785" s="16">
        <v>0</v>
      </c>
      <c r="P3785" s="15">
        <v>90</v>
      </c>
      <c r="Q3785" s="15">
        <f>IFERROR(Table37[[#This Row],[Total]]/Table37[[#This Row],[Mins]]*Table37[[#This Row],[Adj mins]],0)</f>
        <v>0</v>
      </c>
      <c r="R3785" s="15">
        <v>0</v>
      </c>
      <c r="S3785" s="16" t="s">
        <v>374</v>
      </c>
      <c r="T3785" s="17">
        <v>0</v>
      </c>
      <c r="U3785" s="16">
        <v>0</v>
      </c>
      <c r="V3785" s="71">
        <v>0</v>
      </c>
      <c r="W3785" s="401" t="str">
        <f>IF(ISNA(MATCH($D3785,'My Squad'!$C$2:$C$16,0)),"","Yes")</f>
        <v/>
      </c>
    </row>
    <row r="3786" spans="1:23" ht="15.75" thickBot="1" x14ac:dyDescent="0.3">
      <c r="A3786" s="577">
        <v>595</v>
      </c>
      <c r="B3786" s="73">
        <v>17</v>
      </c>
      <c r="C3786" s="5" t="s">
        <v>37</v>
      </c>
      <c r="D3786" s="5" t="s">
        <v>1504</v>
      </c>
      <c r="E3786" s="70" t="s">
        <v>13</v>
      </c>
      <c r="F3786" s="71">
        <v>5.4</v>
      </c>
      <c r="G3786" s="71">
        <v>0</v>
      </c>
      <c r="H3786" s="71">
        <v>0</v>
      </c>
      <c r="I3786" s="71">
        <v>0</v>
      </c>
      <c r="J3786" s="71">
        <v>0</v>
      </c>
      <c r="K3786" s="71">
        <v>0</v>
      </c>
      <c r="L3786" s="71">
        <v>0</v>
      </c>
      <c r="M3786" s="72">
        <v>0</v>
      </c>
      <c r="N3786" s="23">
        <v>-0.37037037037037035</v>
      </c>
      <c r="O3786" s="16">
        <v>0</v>
      </c>
      <c r="P3786" s="15">
        <v>90</v>
      </c>
      <c r="Q3786" s="15">
        <f>IFERROR(Table37[[#This Row],[Total]]/Table37[[#This Row],[Mins]]*Table37[[#This Row],[Adj mins]],0)</f>
        <v>0</v>
      </c>
      <c r="R3786" s="15">
        <v>0.3</v>
      </c>
      <c r="S3786" s="16">
        <v>12</v>
      </c>
      <c r="T3786" s="17">
        <v>0</v>
      </c>
      <c r="U3786" s="16">
        <v>2</v>
      </c>
      <c r="V3786" s="71">
        <v>1</v>
      </c>
      <c r="W3786" s="401" t="str">
        <f>IF(ISNA(MATCH($D3786,'My Squad'!$C$2:$C$16,0)),"","Yes")</f>
        <v/>
      </c>
    </row>
    <row r="3787" spans="1:23" ht="15.75" thickBot="1" x14ac:dyDescent="0.3">
      <c r="A3787" s="577">
        <v>618</v>
      </c>
      <c r="B3787" s="73">
        <v>17</v>
      </c>
      <c r="C3787" s="5" t="s">
        <v>37</v>
      </c>
      <c r="D3787" s="5" t="s">
        <v>1505</v>
      </c>
      <c r="E3787" s="70" t="s">
        <v>13</v>
      </c>
      <c r="F3787" s="71">
        <v>5.5</v>
      </c>
      <c r="G3787" s="71">
        <v>1.1216666666666666</v>
      </c>
      <c r="H3787" s="71">
        <v>0.60799999999999998</v>
      </c>
      <c r="I3787" s="71">
        <v>0.14833333333333334</v>
      </c>
      <c r="J3787" s="71">
        <v>0</v>
      </c>
      <c r="K3787" s="71">
        <v>1.3703333333333334</v>
      </c>
      <c r="L3787" s="71">
        <v>0.20466666666666666</v>
      </c>
      <c r="M3787" s="72">
        <v>3.4529999999999998</v>
      </c>
      <c r="N3787" s="23">
        <v>0.26418181818181813</v>
      </c>
      <c r="O3787" s="16">
        <v>66.28</v>
      </c>
      <c r="P3787" s="15">
        <v>90</v>
      </c>
      <c r="Q3787" s="15">
        <f>IFERROR(Table37[[#This Row],[Total]]/Table37[[#This Row],[Mins]]*Table37[[#This Row],[Adj mins]],0)</f>
        <v>4.6887447193723597</v>
      </c>
      <c r="R3787" s="15">
        <v>5</v>
      </c>
      <c r="S3787" s="16">
        <v>56</v>
      </c>
      <c r="T3787" s="17">
        <v>1.3000000000000001E-2</v>
      </c>
      <c r="U3787" s="16">
        <v>36</v>
      </c>
      <c r="V3787" s="71">
        <v>4.5</v>
      </c>
      <c r="W3787" s="401" t="str">
        <f>IF(ISNA(MATCH($D3787,'My Squad'!$C$2:$C$16,0)),"","Yes")</f>
        <v/>
      </c>
    </row>
    <row r="3788" spans="1:23" ht="15.75" thickBot="1" x14ac:dyDescent="0.3">
      <c r="A3788" s="577">
        <v>629</v>
      </c>
      <c r="B3788" s="73">
        <v>17</v>
      </c>
      <c r="C3788" s="5" t="s">
        <v>37</v>
      </c>
      <c r="D3788" s="5" t="s">
        <v>1506</v>
      </c>
      <c r="E3788" s="70" t="s">
        <v>13</v>
      </c>
      <c r="F3788" s="71">
        <v>5.5</v>
      </c>
      <c r="G3788" s="71">
        <v>0</v>
      </c>
      <c r="H3788" s="71">
        <v>0</v>
      </c>
      <c r="I3788" s="71">
        <v>0</v>
      </c>
      <c r="J3788" s="71">
        <v>0</v>
      </c>
      <c r="K3788" s="71">
        <v>0</v>
      </c>
      <c r="L3788" s="71">
        <v>0</v>
      </c>
      <c r="M3788" s="72">
        <v>0</v>
      </c>
      <c r="N3788" s="23">
        <v>-0.36363636363636365</v>
      </c>
      <c r="O3788" s="16">
        <v>0</v>
      </c>
      <c r="P3788" s="15">
        <v>90</v>
      </c>
      <c r="Q3788" s="15">
        <f>IFERROR(Table37[[#This Row],[Total]]/Table37[[#This Row],[Mins]]*Table37[[#This Row],[Adj mins]],0)</f>
        <v>0</v>
      </c>
      <c r="R3788" s="15">
        <v>0</v>
      </c>
      <c r="S3788" s="16" t="s">
        <v>374</v>
      </c>
      <c r="T3788" s="17">
        <v>0</v>
      </c>
      <c r="U3788" s="16">
        <v>0</v>
      </c>
      <c r="V3788" s="71">
        <v>0</v>
      </c>
      <c r="W3788" s="401" t="str">
        <f>IF(ISNA(MATCH($D3788,'My Squad'!$C$2:$C$16,0)),"","Yes")</f>
        <v/>
      </c>
    </row>
    <row r="3789" spans="1:23" ht="15.75" thickBot="1" x14ac:dyDescent="0.3">
      <c r="A3789" s="577">
        <v>600</v>
      </c>
      <c r="B3789" s="73">
        <v>17</v>
      </c>
      <c r="C3789" s="5" t="s">
        <v>37</v>
      </c>
      <c r="D3789" s="5" t="s">
        <v>1507</v>
      </c>
      <c r="E3789" s="70" t="s">
        <v>13</v>
      </c>
      <c r="F3789" s="71">
        <v>5</v>
      </c>
      <c r="G3789" s="71">
        <v>0.20166666666666666</v>
      </c>
      <c r="H3789" s="71">
        <v>0.153</v>
      </c>
      <c r="I3789" s="71">
        <v>6.3666666666666663E-2</v>
      </c>
      <c r="J3789" s="71">
        <v>0</v>
      </c>
      <c r="K3789" s="71">
        <v>0.51066666666666671</v>
      </c>
      <c r="L3789" s="71">
        <v>0.08</v>
      </c>
      <c r="M3789" s="72">
        <v>1.0089999999999999</v>
      </c>
      <c r="N3789" s="23">
        <v>-0.19820000000000002</v>
      </c>
      <c r="O3789" s="16">
        <v>25.699666666666666</v>
      </c>
      <c r="P3789" s="15">
        <v>90</v>
      </c>
      <c r="Q3789" s="15">
        <f>IFERROR(Table37[[#This Row],[Total]]/Table37[[#This Row],[Mins]]*Table37[[#This Row],[Adj mins]],0)</f>
        <v>3.53350886522523</v>
      </c>
      <c r="R3789" s="15">
        <v>4.0999999999999996</v>
      </c>
      <c r="S3789" s="16">
        <v>53</v>
      </c>
      <c r="T3789" s="17">
        <v>0</v>
      </c>
      <c r="U3789" s="16">
        <v>12</v>
      </c>
      <c r="V3789" s="71">
        <v>1.7</v>
      </c>
      <c r="W3789" s="401" t="str">
        <f>IF(ISNA(MATCH($D3789,'My Squad'!$C$2:$C$16,0)),"","Yes")</f>
        <v/>
      </c>
    </row>
    <row r="3790" spans="1:23" ht="15.75" thickBot="1" x14ac:dyDescent="0.3">
      <c r="A3790" s="577">
        <v>140</v>
      </c>
      <c r="B3790" s="73">
        <v>17</v>
      </c>
      <c r="C3790" s="5" t="s">
        <v>37</v>
      </c>
      <c r="D3790" s="5" t="s">
        <v>1508</v>
      </c>
      <c r="E3790" s="70" t="s">
        <v>13</v>
      </c>
      <c r="F3790" s="71">
        <v>4.5</v>
      </c>
      <c r="G3790" s="71">
        <v>0</v>
      </c>
      <c r="H3790" s="71">
        <v>0</v>
      </c>
      <c r="I3790" s="71">
        <v>0</v>
      </c>
      <c r="J3790" s="71">
        <v>0</v>
      </c>
      <c r="K3790" s="71">
        <v>0</v>
      </c>
      <c r="L3790" s="71">
        <v>0</v>
      </c>
      <c r="M3790" s="72">
        <v>0</v>
      </c>
      <c r="N3790" s="23">
        <v>-0.44444444444444442</v>
      </c>
      <c r="O3790" s="16">
        <v>0</v>
      </c>
      <c r="P3790" s="15">
        <v>90</v>
      </c>
      <c r="Q3790" s="15">
        <f>IFERROR(Table37[[#This Row],[Total]]/Table37[[#This Row],[Mins]]*Table37[[#This Row],[Adj mins]],0)</f>
        <v>0</v>
      </c>
      <c r="R3790" s="15">
        <v>0</v>
      </c>
      <c r="S3790" s="16" t="s">
        <v>374</v>
      </c>
      <c r="T3790" s="17">
        <v>1E-3</v>
      </c>
      <c r="U3790" s="16">
        <v>0</v>
      </c>
      <c r="V3790" s="71">
        <v>0</v>
      </c>
      <c r="W3790" s="401" t="str">
        <f>IF(ISNA(MATCH($D3790,'My Squad'!$C$2:$C$16,0)),"","Yes")</f>
        <v/>
      </c>
    </row>
    <row r="3791" spans="1:23" ht="15.75" thickBot="1" x14ac:dyDescent="0.3">
      <c r="A3791" s="577">
        <v>148</v>
      </c>
      <c r="B3791" s="73">
        <v>17</v>
      </c>
      <c r="C3791" s="5" t="s">
        <v>37</v>
      </c>
      <c r="D3791" s="5" t="s">
        <v>316</v>
      </c>
      <c r="E3791" s="70" t="s">
        <v>15</v>
      </c>
      <c r="F3791" s="71">
        <v>5.9</v>
      </c>
      <c r="G3791" s="71">
        <v>1.784</v>
      </c>
      <c r="H3791" s="71">
        <v>0.33300000000000002</v>
      </c>
      <c r="I3791" s="71">
        <v>0</v>
      </c>
      <c r="J3791" s="71">
        <v>0</v>
      </c>
      <c r="K3791" s="71">
        <v>1.5193333333333332</v>
      </c>
      <c r="L3791" s="71">
        <v>0.68700000000000006</v>
      </c>
      <c r="M3791" s="72">
        <v>4.3233333333333333</v>
      </c>
      <c r="N3791" s="23">
        <v>0.39378531073446321</v>
      </c>
      <c r="O3791" s="16">
        <v>71.949333333333328</v>
      </c>
      <c r="P3791" s="15">
        <v>90</v>
      </c>
      <c r="Q3791" s="15">
        <f>IFERROR(Table37[[#This Row],[Total]]/Table37[[#This Row],[Mins]]*Table37[[#This Row],[Adj mins]],0)</f>
        <v>5.407972276787369</v>
      </c>
      <c r="R3791" s="15">
        <v>8.3000000000000007</v>
      </c>
      <c r="S3791" s="16">
        <v>83</v>
      </c>
      <c r="T3791" s="17">
        <v>0.19699999999999998</v>
      </c>
      <c r="U3791" s="16">
        <v>57</v>
      </c>
      <c r="V3791" s="71">
        <v>6.3</v>
      </c>
      <c r="W3791" s="401" t="str">
        <f>IF(ISNA(MATCH($D3791,'My Squad'!$C$2:$C$16,0)),"","Yes")</f>
        <v/>
      </c>
    </row>
    <row r="3792" spans="1:23" ht="15.75" thickBot="1" x14ac:dyDescent="0.3">
      <c r="A3792" s="577">
        <v>123</v>
      </c>
      <c r="B3792" s="73">
        <v>17</v>
      </c>
      <c r="C3792" s="5" t="s">
        <v>37</v>
      </c>
      <c r="D3792" s="5" t="s">
        <v>44</v>
      </c>
      <c r="E3792" s="70" t="s">
        <v>15</v>
      </c>
      <c r="F3792" s="71">
        <v>5.5</v>
      </c>
      <c r="G3792" s="71">
        <v>0.35599999999999998</v>
      </c>
      <c r="H3792" s="71">
        <v>5.8000000000000003E-2</v>
      </c>
      <c r="I3792" s="71">
        <v>0</v>
      </c>
      <c r="J3792" s="71">
        <v>0</v>
      </c>
      <c r="K3792" s="71">
        <v>0.41166666666666668</v>
      </c>
      <c r="L3792" s="71">
        <v>0.14299999999999999</v>
      </c>
      <c r="M3792" s="72">
        <v>0.96866666666666668</v>
      </c>
      <c r="N3792" s="23">
        <v>-0.18751515151515152</v>
      </c>
      <c r="O3792" s="16">
        <v>19.521000000000001</v>
      </c>
      <c r="P3792" s="15">
        <v>90</v>
      </c>
      <c r="Q3792" s="15">
        <f>IFERROR(Table37[[#This Row],[Total]]/Table37[[#This Row],[Mins]]*Table37[[#This Row],[Adj mins]],0)</f>
        <v>4.4659597356692791</v>
      </c>
      <c r="R3792" s="15">
        <v>1.1000000000000001</v>
      </c>
      <c r="S3792" s="16">
        <v>20</v>
      </c>
      <c r="T3792" s="17">
        <v>4.0000000000000001E-3</v>
      </c>
      <c r="U3792" s="16">
        <v>11</v>
      </c>
      <c r="V3792" s="71">
        <v>2.2000000000000002</v>
      </c>
      <c r="W3792" s="401" t="str">
        <f>IF(ISNA(MATCH($D3792,'My Squad'!$C$2:$C$16,0)),"","Yes")</f>
        <v/>
      </c>
    </row>
    <row r="3793" spans="1:23" ht="15.75" thickBot="1" x14ac:dyDescent="0.3">
      <c r="A3793" s="577">
        <v>129</v>
      </c>
      <c r="B3793" s="73">
        <v>17</v>
      </c>
      <c r="C3793" s="5" t="s">
        <v>37</v>
      </c>
      <c r="D3793" s="5" t="s">
        <v>54</v>
      </c>
      <c r="E3793" s="70" t="s">
        <v>15</v>
      </c>
      <c r="F3793" s="71">
        <v>5.4</v>
      </c>
      <c r="G3793" s="71">
        <v>1.3533333333333333</v>
      </c>
      <c r="H3793" s="71">
        <v>0.54600000000000004</v>
      </c>
      <c r="I3793" s="71">
        <v>0</v>
      </c>
      <c r="J3793" s="71">
        <v>0</v>
      </c>
      <c r="K3793" s="71">
        <v>1.6493333333333333</v>
      </c>
      <c r="L3793" s="71">
        <v>0.69766666666666666</v>
      </c>
      <c r="M3793" s="72">
        <v>4.2463333333333333</v>
      </c>
      <c r="N3793" s="23">
        <v>0.41598765432098761</v>
      </c>
      <c r="O3793" s="16">
        <v>79.75066666666666</v>
      </c>
      <c r="P3793" s="15">
        <v>90</v>
      </c>
      <c r="Q3793" s="15">
        <f>IFERROR(Table37[[#This Row],[Total]]/Table37[[#This Row],[Mins]]*Table37[[#This Row],[Adj mins]],0)</f>
        <v>4.7920602544597335</v>
      </c>
      <c r="R3793" s="15">
        <v>3.1</v>
      </c>
      <c r="S3793" s="16">
        <v>70</v>
      </c>
      <c r="T3793" s="17">
        <v>7.0000000000000007E-2</v>
      </c>
      <c r="U3793" s="16">
        <v>19</v>
      </c>
      <c r="V3793" s="71">
        <v>4.8</v>
      </c>
      <c r="W3793" s="401" t="str">
        <f>IF(ISNA(MATCH($D3793,'My Squad'!$C$2:$C$16,0)),"","Yes")</f>
        <v/>
      </c>
    </row>
    <row r="3794" spans="1:23" ht="15.75" thickBot="1" x14ac:dyDescent="0.3">
      <c r="A3794" s="577">
        <v>581</v>
      </c>
      <c r="B3794" s="73">
        <v>17</v>
      </c>
      <c r="C3794" s="5" t="s">
        <v>51</v>
      </c>
      <c r="D3794" s="5" t="s">
        <v>1057</v>
      </c>
      <c r="E3794" s="70" t="s">
        <v>16</v>
      </c>
      <c r="F3794" s="71">
        <v>4.3</v>
      </c>
      <c r="G3794" s="71">
        <v>0</v>
      </c>
      <c r="H3794" s="71">
        <v>0</v>
      </c>
      <c r="I3794" s="71">
        <v>5.4666666666666662E-2</v>
      </c>
      <c r="J3794" s="71">
        <v>4.4666666666666667E-2</v>
      </c>
      <c r="K3794" s="71">
        <v>9.0666666666666659E-2</v>
      </c>
      <c r="L3794" s="71">
        <v>1.6333333333333332E-2</v>
      </c>
      <c r="M3794" s="72">
        <v>0.20633333333333334</v>
      </c>
      <c r="N3794" s="23">
        <v>-0.4171317829457365</v>
      </c>
      <c r="O3794" s="16">
        <v>4.17</v>
      </c>
      <c r="P3794" s="15">
        <v>90</v>
      </c>
      <c r="Q3794" s="15">
        <f>IFERROR(Table37[[#This Row],[Total]]/Table37[[#This Row],[Mins]]*Table37[[#This Row],[Adj mins]],0)</f>
        <v>4.4532374100719423</v>
      </c>
      <c r="R3794" s="15">
        <v>0</v>
      </c>
      <c r="S3794" s="16">
        <v>0</v>
      </c>
      <c r="T3794" s="17">
        <v>2E-3</v>
      </c>
      <c r="U3794" s="16">
        <v>0</v>
      </c>
      <c r="V3794" s="71">
        <v>0</v>
      </c>
      <c r="W3794" s="401" t="str">
        <f>IF(ISNA(MATCH($D3794,'My Squad'!$C$2:$C$16,0)),"","Yes")</f>
        <v/>
      </c>
    </row>
    <row r="3795" spans="1:23" ht="15.75" thickBot="1" x14ac:dyDescent="0.3">
      <c r="A3795" s="577">
        <v>185</v>
      </c>
      <c r="B3795" s="73">
        <v>17</v>
      </c>
      <c r="C3795" s="5" t="s">
        <v>51</v>
      </c>
      <c r="D3795" s="5" t="s">
        <v>73</v>
      </c>
      <c r="E3795" s="70" t="s">
        <v>16</v>
      </c>
      <c r="F3795" s="71">
        <v>4.7</v>
      </c>
      <c r="G3795" s="71">
        <v>0</v>
      </c>
      <c r="H3795" s="71">
        <v>0</v>
      </c>
      <c r="I3795" s="71">
        <v>0.82566666666666677</v>
      </c>
      <c r="J3795" s="71">
        <v>0.93866666666666665</v>
      </c>
      <c r="K3795" s="71">
        <v>1.758</v>
      </c>
      <c r="L3795" s="71">
        <v>0.31666666666666665</v>
      </c>
      <c r="M3795" s="72">
        <v>3.839</v>
      </c>
      <c r="N3795" s="23">
        <v>0.39127659574468082</v>
      </c>
      <c r="O3795" s="16">
        <v>85.05</v>
      </c>
      <c r="P3795" s="15">
        <v>90</v>
      </c>
      <c r="Q3795" s="15">
        <f>IFERROR(Table37[[#This Row],[Total]]/Table37[[#This Row],[Mins]]*Table37[[#This Row],[Adj mins]],0)</f>
        <v>4.0624338624338625</v>
      </c>
      <c r="R3795" s="15">
        <v>9</v>
      </c>
      <c r="S3795" s="16">
        <v>90</v>
      </c>
      <c r="T3795" s="17">
        <v>0.11800000000000001</v>
      </c>
      <c r="U3795" s="16">
        <v>39</v>
      </c>
      <c r="V3795" s="71">
        <v>4.3</v>
      </c>
      <c r="W3795" s="401" t="str">
        <f>IF(ISNA(MATCH($D3795,'My Squad'!$C$2:$C$16,0)),"","Yes")</f>
        <v>Yes</v>
      </c>
    </row>
    <row r="3796" spans="1:23" ht="15.75" thickBot="1" x14ac:dyDescent="0.3">
      <c r="A3796" s="577">
        <v>154</v>
      </c>
      <c r="B3796" s="73">
        <v>17</v>
      </c>
      <c r="C3796" s="5" t="s">
        <v>51</v>
      </c>
      <c r="D3796" s="5" t="s">
        <v>1509</v>
      </c>
      <c r="E3796" s="70" t="s">
        <v>16</v>
      </c>
      <c r="F3796" s="71">
        <v>4</v>
      </c>
      <c r="G3796" s="71">
        <v>0</v>
      </c>
      <c r="H3796" s="71">
        <v>0</v>
      </c>
      <c r="I3796" s="71">
        <v>5.333333333333334E-3</v>
      </c>
      <c r="J3796" s="71">
        <v>3.6666666666666666E-3</v>
      </c>
      <c r="K3796" s="71">
        <v>8.6666666666666663E-3</v>
      </c>
      <c r="L3796" s="71">
        <v>1.3333333333333333E-3</v>
      </c>
      <c r="M3796" s="72">
        <v>1.9E-2</v>
      </c>
      <c r="N3796" s="23">
        <v>-0.49525000000000002</v>
      </c>
      <c r="O3796" s="16">
        <v>0.39</v>
      </c>
      <c r="P3796" s="15">
        <v>90</v>
      </c>
      <c r="Q3796" s="15">
        <f>IFERROR(Table37[[#This Row],[Total]]/Table37[[#This Row],[Mins]]*Table37[[#This Row],[Adj mins]],0)</f>
        <v>4.384615384615385</v>
      </c>
      <c r="R3796" s="15">
        <v>0</v>
      </c>
      <c r="S3796" s="16" t="s">
        <v>374</v>
      </c>
      <c r="T3796" s="17">
        <v>3.0000000000000001E-3</v>
      </c>
      <c r="U3796" s="16">
        <v>0</v>
      </c>
      <c r="V3796" s="71">
        <v>0</v>
      </c>
      <c r="W3796" s="401" t="str">
        <f>IF(ISNA(MATCH($D3796,'My Squad'!$C$2:$C$16,0)),"","Yes")</f>
        <v/>
      </c>
    </row>
    <row r="3797" spans="1:23" ht="15.75" thickBot="1" x14ac:dyDescent="0.3">
      <c r="A3797" s="577">
        <v>167</v>
      </c>
      <c r="B3797" s="73">
        <v>17</v>
      </c>
      <c r="C3797" s="5" t="s">
        <v>51</v>
      </c>
      <c r="D3797" s="5" t="s">
        <v>209</v>
      </c>
      <c r="E3797" s="70" t="s">
        <v>14</v>
      </c>
      <c r="F3797" s="71">
        <v>4.3</v>
      </c>
      <c r="G3797" s="71">
        <v>7.1999999999999995E-2</v>
      </c>
      <c r="H3797" s="71">
        <v>1.4999999999999999E-2</v>
      </c>
      <c r="I3797" s="71">
        <v>0.14233333333333334</v>
      </c>
      <c r="J3797" s="71">
        <v>0</v>
      </c>
      <c r="K3797" s="71">
        <v>0.25833333333333336</v>
      </c>
      <c r="L3797" s="71">
        <v>3.0666666666666665E-2</v>
      </c>
      <c r="M3797" s="72">
        <v>0.51833333333333331</v>
      </c>
      <c r="N3797" s="23">
        <v>-0.34457364341085273</v>
      </c>
      <c r="O3797" s="16">
        <v>13.174333333333333</v>
      </c>
      <c r="P3797" s="15">
        <v>90</v>
      </c>
      <c r="Q3797" s="15">
        <f>IFERROR(Table37[[#This Row],[Total]]/Table37[[#This Row],[Mins]]*Table37[[#This Row],[Adj mins]],0)</f>
        <v>3.5409761404751663</v>
      </c>
      <c r="R3797" s="15">
        <v>1</v>
      </c>
      <c r="S3797" s="16">
        <v>47</v>
      </c>
      <c r="T3797" s="17">
        <v>3.0000000000000001E-3</v>
      </c>
      <c r="U3797" s="16">
        <v>7</v>
      </c>
      <c r="V3797" s="71">
        <v>3.5</v>
      </c>
      <c r="W3797" s="401" t="str">
        <f>IF(ISNA(MATCH($D3797,'My Squad'!$C$2:$C$16,0)),"","Yes")</f>
        <v/>
      </c>
    </row>
    <row r="3798" spans="1:23" ht="15.75" thickBot="1" x14ac:dyDescent="0.3">
      <c r="A3798" s="577">
        <v>160</v>
      </c>
      <c r="B3798" s="73">
        <v>17</v>
      </c>
      <c r="C3798" s="5" t="s">
        <v>51</v>
      </c>
      <c r="D3798" s="5" t="s">
        <v>317</v>
      </c>
      <c r="E3798" s="70" t="s">
        <v>14</v>
      </c>
      <c r="F3798" s="71">
        <v>4.7</v>
      </c>
      <c r="G3798" s="71">
        <v>0.04</v>
      </c>
      <c r="H3798" s="71">
        <v>5.0999999999999997E-2</v>
      </c>
      <c r="I3798" s="71">
        <v>5.0999999999999997E-2</v>
      </c>
      <c r="J3798" s="71">
        <v>0</v>
      </c>
      <c r="K3798" s="71">
        <v>0.10666666666666667</v>
      </c>
      <c r="L3798" s="71">
        <v>3.4000000000000002E-2</v>
      </c>
      <c r="M3798" s="72">
        <v>0.28266666666666668</v>
      </c>
      <c r="N3798" s="23">
        <v>-0.36539007092198583</v>
      </c>
      <c r="O3798" s="16">
        <v>5.4906666666666668</v>
      </c>
      <c r="P3798" s="15">
        <v>90</v>
      </c>
      <c r="Q3798" s="15">
        <f>IFERROR(Table37[[#This Row],[Total]]/Table37[[#This Row],[Mins]]*Table37[[#This Row],[Adj mins]],0)</f>
        <v>4.6333171442447796</v>
      </c>
      <c r="R3798" s="15">
        <v>0</v>
      </c>
      <c r="S3798" s="16" t="s">
        <v>374</v>
      </c>
      <c r="T3798" s="17">
        <v>5.0000000000000001E-3</v>
      </c>
      <c r="U3798" s="16">
        <v>0</v>
      </c>
      <c r="V3798" s="71">
        <v>0</v>
      </c>
      <c r="W3798" s="401" t="str">
        <f>IF(ISNA(MATCH($D3798,'My Squad'!$C$2:$C$16,0)),"","Yes")</f>
        <v/>
      </c>
    </row>
    <row r="3799" spans="1:23" ht="15.75" thickBot="1" x14ac:dyDescent="0.3">
      <c r="A3799" s="577">
        <v>163</v>
      </c>
      <c r="B3799" s="73">
        <v>17</v>
      </c>
      <c r="C3799" s="5" t="s">
        <v>51</v>
      </c>
      <c r="D3799" s="5" t="s">
        <v>248</v>
      </c>
      <c r="E3799" s="70" t="s">
        <v>14</v>
      </c>
      <c r="F3799" s="71">
        <v>5</v>
      </c>
      <c r="G3799" s="71">
        <v>7.0000000000000007E-2</v>
      </c>
      <c r="H3799" s="71">
        <v>0.30199999999999999</v>
      </c>
      <c r="I3799" s="71">
        <v>0.78799999999999992</v>
      </c>
      <c r="J3799" s="71">
        <v>0</v>
      </c>
      <c r="K3799" s="71">
        <v>1.4853333333333332</v>
      </c>
      <c r="L3799" s="71">
        <v>0.23033333333333333</v>
      </c>
      <c r="M3799" s="72">
        <v>2.8756666666666666</v>
      </c>
      <c r="N3799" s="23">
        <v>0.17513333333333331</v>
      </c>
      <c r="O3799" s="16">
        <v>78.831333333333333</v>
      </c>
      <c r="P3799" s="15">
        <v>90</v>
      </c>
      <c r="Q3799" s="15">
        <f>IFERROR(Table37[[#This Row],[Total]]/Table37[[#This Row],[Mins]]*Table37[[#This Row],[Adj mins]],0)</f>
        <v>3.2830854059722441</v>
      </c>
      <c r="R3799" s="15">
        <v>6.7</v>
      </c>
      <c r="S3799" s="16">
        <v>75</v>
      </c>
      <c r="T3799" s="17">
        <v>4.2999999999999997E-2</v>
      </c>
      <c r="U3799" s="16">
        <v>16</v>
      </c>
      <c r="V3799" s="71">
        <v>2</v>
      </c>
      <c r="W3799" s="401" t="str">
        <f>IF(ISNA(MATCH($D3799,'My Squad'!$C$2:$C$16,0)),"","Yes")</f>
        <v/>
      </c>
    </row>
    <row r="3800" spans="1:23" ht="15.75" thickBot="1" x14ac:dyDescent="0.3">
      <c r="A3800" s="577">
        <v>162</v>
      </c>
      <c r="B3800" s="73">
        <v>17</v>
      </c>
      <c r="C3800" s="5" t="s">
        <v>51</v>
      </c>
      <c r="D3800" s="5" t="s">
        <v>131</v>
      </c>
      <c r="E3800" s="70" t="s">
        <v>14</v>
      </c>
      <c r="F3800" s="71">
        <v>4.5999999999999996</v>
      </c>
      <c r="G3800" s="71">
        <v>0.13200000000000001</v>
      </c>
      <c r="H3800" s="71">
        <v>0.185</v>
      </c>
      <c r="I3800" s="71">
        <v>0.84233333333333338</v>
      </c>
      <c r="J3800" s="71">
        <v>0</v>
      </c>
      <c r="K3800" s="71">
        <v>1.7569999999999999</v>
      </c>
      <c r="L3800" s="71">
        <v>0.16866666666666666</v>
      </c>
      <c r="M3800" s="72">
        <v>3.085</v>
      </c>
      <c r="N3800" s="23">
        <v>0.2358695652173913</v>
      </c>
      <c r="O3800" s="16">
        <v>84.981333333333339</v>
      </c>
      <c r="P3800" s="15">
        <v>90</v>
      </c>
      <c r="Q3800" s="15">
        <f>IFERROR(Table37[[#This Row],[Total]]/Table37[[#This Row],[Mins]]*Table37[[#This Row],[Adj mins]],0)</f>
        <v>3.2671880883645033</v>
      </c>
      <c r="R3800" s="15">
        <v>9</v>
      </c>
      <c r="S3800" s="16">
        <v>90</v>
      </c>
      <c r="T3800" s="17">
        <v>3.1E-2</v>
      </c>
      <c r="U3800" s="16">
        <v>21</v>
      </c>
      <c r="V3800" s="71">
        <v>2.2999999999999998</v>
      </c>
      <c r="W3800" s="401" t="str">
        <f>IF(ISNA(MATCH($D3800,'My Squad'!$C$2:$C$16,0)),"","Yes")</f>
        <v>Yes</v>
      </c>
    </row>
    <row r="3801" spans="1:23" ht="15.75" thickBot="1" x14ac:dyDescent="0.3">
      <c r="A3801" s="577">
        <v>187</v>
      </c>
      <c r="B3801" s="73">
        <v>17</v>
      </c>
      <c r="C3801" s="5" t="s">
        <v>51</v>
      </c>
      <c r="D3801" s="5" t="s">
        <v>1058</v>
      </c>
      <c r="E3801" s="70" t="s">
        <v>14</v>
      </c>
      <c r="F3801" s="71">
        <v>4.4000000000000004</v>
      </c>
      <c r="G3801" s="71">
        <v>2.1999999999999999E-2</v>
      </c>
      <c r="H3801" s="71">
        <v>1.4999999999999999E-2</v>
      </c>
      <c r="I3801" s="71">
        <v>9.6333333333333326E-2</v>
      </c>
      <c r="J3801" s="71">
        <v>0</v>
      </c>
      <c r="K3801" s="71">
        <v>0.22533333333333333</v>
      </c>
      <c r="L3801" s="71">
        <v>1.0999999999999999E-2</v>
      </c>
      <c r="M3801" s="72">
        <v>0.36966666666666664</v>
      </c>
      <c r="N3801" s="23">
        <v>-0.37053030303030304</v>
      </c>
      <c r="O3801" s="16">
        <v>11.172666666666666</v>
      </c>
      <c r="P3801" s="15">
        <v>90</v>
      </c>
      <c r="Q3801" s="15">
        <f>IFERROR(Table37[[#This Row],[Total]]/Table37[[#This Row],[Mins]]*Table37[[#This Row],[Adj mins]],0)</f>
        <v>2.977802971537681</v>
      </c>
      <c r="R3801" s="15">
        <v>1.9</v>
      </c>
      <c r="S3801" s="16">
        <v>43</v>
      </c>
      <c r="T3801" s="17">
        <v>2E-3</v>
      </c>
      <c r="U3801" s="16">
        <v>7</v>
      </c>
      <c r="V3801" s="71">
        <v>1.8</v>
      </c>
      <c r="W3801" s="401" t="str">
        <f>IF(ISNA(MATCH($D3801,'My Squad'!$C$2:$C$16,0)),"","Yes")</f>
        <v/>
      </c>
    </row>
    <row r="3802" spans="1:23" ht="15.75" thickBot="1" x14ac:dyDescent="0.3">
      <c r="A3802" s="577">
        <v>153</v>
      </c>
      <c r="B3802" s="73">
        <v>17</v>
      </c>
      <c r="C3802" s="5" t="s">
        <v>51</v>
      </c>
      <c r="D3802" s="5" t="s">
        <v>184</v>
      </c>
      <c r="E3802" s="70" t="s">
        <v>14</v>
      </c>
      <c r="F3802" s="71">
        <v>4.3</v>
      </c>
      <c r="G3802" s="71">
        <v>6.0000000000000001E-3</v>
      </c>
      <c r="H3802" s="71">
        <v>3.0000000000000001E-3</v>
      </c>
      <c r="I3802" s="71">
        <v>1.1333333333333334E-2</v>
      </c>
      <c r="J3802" s="71">
        <v>0</v>
      </c>
      <c r="K3802" s="71">
        <v>3.5000000000000003E-2</v>
      </c>
      <c r="L3802" s="71">
        <v>5.3333333333333332E-3</v>
      </c>
      <c r="M3802" s="72">
        <v>6.0666666666666667E-2</v>
      </c>
      <c r="N3802" s="23">
        <v>-0.45100775193798454</v>
      </c>
      <c r="O3802" s="16">
        <v>1.7490000000000001</v>
      </c>
      <c r="P3802" s="15">
        <v>90</v>
      </c>
      <c r="Q3802" s="15">
        <f>IFERROR(Table37[[#This Row],[Total]]/Table37[[#This Row],[Mins]]*Table37[[#This Row],[Adj mins]],0)</f>
        <v>3.1217838765008579</v>
      </c>
      <c r="R3802" s="15">
        <v>0.4</v>
      </c>
      <c r="S3802" s="16">
        <v>38</v>
      </c>
      <c r="T3802" s="17">
        <v>1E-3</v>
      </c>
      <c r="U3802" s="16">
        <v>1</v>
      </c>
      <c r="V3802" s="71">
        <v>1</v>
      </c>
      <c r="W3802" s="401" t="str">
        <f>IF(ISNA(MATCH($D3802,'My Squad'!$C$2:$C$16,0)),"","Yes")</f>
        <v/>
      </c>
    </row>
    <row r="3803" spans="1:23" ht="15.75" thickBot="1" x14ac:dyDescent="0.3">
      <c r="A3803" s="577">
        <v>189</v>
      </c>
      <c r="B3803" s="73">
        <v>17</v>
      </c>
      <c r="C3803" s="5" t="s">
        <v>51</v>
      </c>
      <c r="D3803" s="5" t="s">
        <v>320</v>
      </c>
      <c r="E3803" s="70" t="s">
        <v>14</v>
      </c>
      <c r="F3803" s="71">
        <v>4.5</v>
      </c>
      <c r="G3803" s="71">
        <v>8.4000000000000005E-2</v>
      </c>
      <c r="H3803" s="71">
        <v>0.14000000000000001</v>
      </c>
      <c r="I3803" s="71">
        <v>0.78466666666666662</v>
      </c>
      <c r="J3803" s="71">
        <v>0</v>
      </c>
      <c r="K3803" s="71">
        <v>1.4410000000000001</v>
      </c>
      <c r="L3803" s="71">
        <v>0.18633333333333332</v>
      </c>
      <c r="M3803" s="72">
        <v>2.6360000000000001</v>
      </c>
      <c r="N3803" s="23">
        <v>0.14133333333333337</v>
      </c>
      <c r="O3803" s="16">
        <v>80.930666666666667</v>
      </c>
      <c r="P3803" s="15">
        <v>90</v>
      </c>
      <c r="Q3803" s="15">
        <f>IFERROR(Table37[[#This Row],[Total]]/Table37[[#This Row],[Mins]]*Table37[[#This Row],[Adj mins]],0)</f>
        <v>2.9313980691291315</v>
      </c>
      <c r="R3803" s="15">
        <v>7.6</v>
      </c>
      <c r="S3803" s="16">
        <v>86</v>
      </c>
      <c r="T3803" s="17">
        <v>5.0000000000000001E-3</v>
      </c>
      <c r="U3803" s="16">
        <v>12</v>
      </c>
      <c r="V3803" s="71">
        <v>1.5</v>
      </c>
      <c r="W3803" s="401" t="str">
        <f>IF(ISNA(MATCH($D3803,'My Squad'!$C$2:$C$16,0)),"","Yes")</f>
        <v/>
      </c>
    </row>
    <row r="3804" spans="1:23" ht="15.75" thickBot="1" x14ac:dyDescent="0.3">
      <c r="A3804" s="577">
        <v>171</v>
      </c>
      <c r="B3804" s="73">
        <v>17</v>
      </c>
      <c r="C3804" s="5" t="s">
        <v>51</v>
      </c>
      <c r="D3804" s="5" t="s">
        <v>318</v>
      </c>
      <c r="E3804" s="70" t="s">
        <v>14</v>
      </c>
      <c r="F3804" s="71">
        <v>4.9000000000000004</v>
      </c>
      <c r="G3804" s="71">
        <v>0.186</v>
      </c>
      <c r="H3804" s="71">
        <v>0.10299999999999999</v>
      </c>
      <c r="I3804" s="71">
        <v>0.376</v>
      </c>
      <c r="J3804" s="71">
        <v>0</v>
      </c>
      <c r="K3804" s="71">
        <v>0.66966666666666663</v>
      </c>
      <c r="L3804" s="71">
        <v>0.08</v>
      </c>
      <c r="M3804" s="72">
        <v>1.4146666666666667</v>
      </c>
      <c r="N3804" s="23">
        <v>-0.11945578231292514</v>
      </c>
      <c r="O3804" s="16">
        <v>36.149666666666668</v>
      </c>
      <c r="P3804" s="15">
        <v>90</v>
      </c>
      <c r="Q3804" s="15">
        <f>IFERROR(Table37[[#This Row],[Total]]/Table37[[#This Row],[Mins]]*Table37[[#This Row],[Adj mins]],0)</f>
        <v>3.5220241772630452</v>
      </c>
      <c r="R3804" s="15">
        <v>6.7</v>
      </c>
      <c r="S3804" s="16">
        <v>86</v>
      </c>
      <c r="T3804" s="17">
        <v>1.6E-2</v>
      </c>
      <c r="U3804" s="16">
        <v>9</v>
      </c>
      <c r="V3804" s="71">
        <v>1.3</v>
      </c>
      <c r="W3804" s="401" t="str">
        <f>IF(ISNA(MATCH($D3804,'My Squad'!$C$2:$C$16,0)),"","Yes")</f>
        <v/>
      </c>
    </row>
    <row r="3805" spans="1:23" ht="15.75" thickBot="1" x14ac:dyDescent="0.3">
      <c r="A3805" s="577">
        <v>172</v>
      </c>
      <c r="B3805" s="73">
        <v>17</v>
      </c>
      <c r="C3805" s="5" t="s">
        <v>51</v>
      </c>
      <c r="D3805" s="5" t="s">
        <v>94</v>
      </c>
      <c r="E3805" s="70" t="s">
        <v>14</v>
      </c>
      <c r="F3805" s="71">
        <v>4.9000000000000004</v>
      </c>
      <c r="G3805" s="71">
        <v>0.34599999999999997</v>
      </c>
      <c r="H3805" s="71">
        <v>0.437</v>
      </c>
      <c r="I3805" s="71">
        <v>0.41866666666666674</v>
      </c>
      <c r="J3805" s="71">
        <v>0</v>
      </c>
      <c r="K3805" s="71">
        <v>0.84433333333333338</v>
      </c>
      <c r="L3805" s="71">
        <v>0.37366666666666665</v>
      </c>
      <c r="M3805" s="72">
        <v>2.4196666666666666</v>
      </c>
      <c r="N3805" s="23">
        <v>8.5646258503401351E-2</v>
      </c>
      <c r="O3805" s="16">
        <v>43.970333333333336</v>
      </c>
      <c r="P3805" s="15">
        <v>90</v>
      </c>
      <c r="Q3805" s="15">
        <f>IFERROR(Table37[[#This Row],[Total]]/Table37[[#This Row],[Mins]]*Table37[[#This Row],[Adj mins]],0)</f>
        <v>4.9526574735996238</v>
      </c>
      <c r="R3805" s="15">
        <v>1.6</v>
      </c>
      <c r="S3805" s="16">
        <v>71</v>
      </c>
      <c r="T3805" s="17">
        <v>3.0000000000000001E-3</v>
      </c>
      <c r="U3805" s="16">
        <v>2</v>
      </c>
      <c r="V3805" s="71">
        <v>1</v>
      </c>
      <c r="W3805" s="401" t="str">
        <f>IF(ISNA(MATCH($D3805,'My Squad'!$C$2:$C$16,0)),"","Yes")</f>
        <v/>
      </c>
    </row>
    <row r="3806" spans="1:23" ht="15.75" thickBot="1" x14ac:dyDescent="0.3">
      <c r="A3806" s="577">
        <v>168</v>
      </c>
      <c r="B3806" s="73">
        <v>17</v>
      </c>
      <c r="C3806" s="5" t="s">
        <v>51</v>
      </c>
      <c r="D3806" s="5" t="s">
        <v>87</v>
      </c>
      <c r="E3806" s="70" t="s">
        <v>13</v>
      </c>
      <c r="F3806" s="71">
        <v>4.9000000000000004</v>
      </c>
      <c r="G3806" s="71">
        <v>0.38166666666666665</v>
      </c>
      <c r="H3806" s="71">
        <v>0.55300000000000005</v>
      </c>
      <c r="I3806" s="71">
        <v>0.28466666666666668</v>
      </c>
      <c r="J3806" s="71">
        <v>0</v>
      </c>
      <c r="K3806" s="71">
        <v>1.6066666666666667</v>
      </c>
      <c r="L3806" s="71">
        <v>0.16133333333333333</v>
      </c>
      <c r="M3806" s="72">
        <v>2.9873333333333334</v>
      </c>
      <c r="N3806" s="23">
        <v>0.20149659863945579</v>
      </c>
      <c r="O3806" s="16">
        <v>81.811333333333337</v>
      </c>
      <c r="P3806" s="15">
        <v>90</v>
      </c>
      <c r="Q3806" s="15">
        <f>IFERROR(Table37[[#This Row],[Total]]/Table37[[#This Row],[Mins]]*Table37[[#This Row],[Adj mins]],0)</f>
        <v>3.2863417456424129</v>
      </c>
      <c r="R3806" s="15">
        <v>6.3</v>
      </c>
      <c r="S3806" s="16">
        <v>71</v>
      </c>
      <c r="T3806" s="17">
        <v>1.2E-2</v>
      </c>
      <c r="U3806" s="16">
        <v>14</v>
      </c>
      <c r="V3806" s="71">
        <v>1.8</v>
      </c>
      <c r="W3806" s="401" t="str">
        <f>IF(ISNA(MATCH($D3806,'My Squad'!$C$2:$C$16,0)),"","Yes")</f>
        <v/>
      </c>
    </row>
    <row r="3807" spans="1:23" ht="15.75" thickBot="1" x14ac:dyDescent="0.3">
      <c r="A3807" s="577">
        <v>157</v>
      </c>
      <c r="B3807" s="73">
        <v>17</v>
      </c>
      <c r="C3807" s="5" t="s">
        <v>51</v>
      </c>
      <c r="D3807" s="5" t="s">
        <v>180</v>
      </c>
      <c r="E3807" s="70" t="s">
        <v>13</v>
      </c>
      <c r="F3807" s="71">
        <v>4.9000000000000004</v>
      </c>
      <c r="G3807" s="71">
        <v>0.11166666666666666</v>
      </c>
      <c r="H3807" s="71">
        <v>0.47899999999999998</v>
      </c>
      <c r="I3807" s="71">
        <v>0.27466666666666667</v>
      </c>
      <c r="J3807" s="71">
        <v>0</v>
      </c>
      <c r="K3807" s="71">
        <v>1.5016666666666667</v>
      </c>
      <c r="L3807" s="71">
        <v>0.10166666666666667</v>
      </c>
      <c r="M3807" s="72">
        <v>2.4686666666666666</v>
      </c>
      <c r="N3807" s="23">
        <v>9.5646258503401332E-2</v>
      </c>
      <c r="O3807" s="16">
        <v>79.611333333333334</v>
      </c>
      <c r="P3807" s="15">
        <v>90</v>
      </c>
      <c r="Q3807" s="15">
        <f>IFERROR(Table37[[#This Row],[Total]]/Table37[[#This Row],[Mins]]*Table37[[#This Row],[Adj mins]],0)</f>
        <v>2.790808678831322</v>
      </c>
      <c r="R3807" s="15">
        <v>8.8000000000000007</v>
      </c>
      <c r="S3807" s="16">
        <v>88</v>
      </c>
      <c r="T3807" s="17">
        <v>0.01</v>
      </c>
      <c r="U3807" s="16">
        <v>24</v>
      </c>
      <c r="V3807" s="71">
        <v>2.7</v>
      </c>
      <c r="W3807" s="401" t="str">
        <f>IF(ISNA(MATCH($D3807,'My Squad'!$C$2:$C$16,0)),"","Yes")</f>
        <v/>
      </c>
    </row>
    <row r="3808" spans="1:23" ht="15.75" thickBot="1" x14ac:dyDescent="0.3">
      <c r="A3808" s="577">
        <v>166</v>
      </c>
      <c r="B3808" s="73">
        <v>17</v>
      </c>
      <c r="C3808" s="5" t="s">
        <v>51</v>
      </c>
      <c r="D3808" s="5" t="s">
        <v>614</v>
      </c>
      <c r="E3808" s="70" t="s">
        <v>13</v>
      </c>
      <c r="F3808" s="71">
        <v>5.6</v>
      </c>
      <c r="G3808" s="71">
        <v>5.8333333333333334E-2</v>
      </c>
      <c r="H3808" s="71">
        <v>6.9000000000000006E-2</v>
      </c>
      <c r="I3808" s="71">
        <v>2.8000000000000001E-2</v>
      </c>
      <c r="J3808" s="71">
        <v>0</v>
      </c>
      <c r="K3808" s="71">
        <v>0.18966666666666668</v>
      </c>
      <c r="L3808" s="71">
        <v>2.1999999999999999E-2</v>
      </c>
      <c r="M3808" s="72">
        <v>0.36699999999999999</v>
      </c>
      <c r="N3808" s="23">
        <v>-0.2916071428571429</v>
      </c>
      <c r="O3808" s="16">
        <v>9.3000000000000007</v>
      </c>
      <c r="P3808" s="15">
        <v>90</v>
      </c>
      <c r="Q3808" s="15">
        <f>IFERROR(Table37[[#This Row],[Total]]/Table37[[#This Row],[Mins]]*Table37[[#This Row],[Adj mins]],0)</f>
        <v>3.5516129032258061</v>
      </c>
      <c r="R3808" s="15">
        <v>0.5</v>
      </c>
      <c r="S3808" s="16">
        <v>15</v>
      </c>
      <c r="T3808" s="17">
        <v>1E-3</v>
      </c>
      <c r="U3808" s="16">
        <v>3</v>
      </c>
      <c r="V3808" s="71">
        <v>1</v>
      </c>
      <c r="W3808" s="401" t="str">
        <f>IF(ISNA(MATCH($D3808,'My Squad'!$C$2:$C$16,0)),"","Yes")</f>
        <v/>
      </c>
    </row>
    <row r="3809" spans="1:23" ht="15.75" thickBot="1" x14ac:dyDescent="0.3">
      <c r="A3809" s="577">
        <v>174</v>
      </c>
      <c r="B3809" s="73">
        <v>17</v>
      </c>
      <c r="C3809" s="5" t="s">
        <v>51</v>
      </c>
      <c r="D3809" s="5" t="s">
        <v>324</v>
      </c>
      <c r="E3809" s="70" t="s">
        <v>13</v>
      </c>
      <c r="F3809" s="71">
        <v>4.5</v>
      </c>
      <c r="G3809" s="71">
        <v>1.1666666666666667E-2</v>
      </c>
      <c r="H3809" s="71">
        <v>3.7999999999999999E-2</v>
      </c>
      <c r="I3809" s="71">
        <v>4.4999999999999998E-2</v>
      </c>
      <c r="J3809" s="71">
        <v>0</v>
      </c>
      <c r="K3809" s="71">
        <v>0.23866666666666667</v>
      </c>
      <c r="L3809" s="71">
        <v>9.6666666666666672E-3</v>
      </c>
      <c r="M3809" s="72">
        <v>0.34300000000000003</v>
      </c>
      <c r="N3809" s="23">
        <v>-0.36822222222222223</v>
      </c>
      <c r="O3809" s="16">
        <v>12.908666666666667</v>
      </c>
      <c r="P3809" s="15">
        <v>90</v>
      </c>
      <c r="Q3809" s="15">
        <f>IFERROR(Table37[[#This Row],[Total]]/Table37[[#This Row],[Mins]]*Table37[[#This Row],[Adj mins]],0)</f>
        <v>2.391416619325518</v>
      </c>
      <c r="R3809" s="15">
        <v>2.2000000000000002</v>
      </c>
      <c r="S3809" s="16">
        <v>50</v>
      </c>
      <c r="T3809" s="17">
        <v>8.0000000000000002E-3</v>
      </c>
      <c r="U3809" s="16">
        <v>8</v>
      </c>
      <c r="V3809" s="71">
        <v>2</v>
      </c>
      <c r="W3809" s="401" t="str">
        <f>IF(ISNA(MATCH($D3809,'My Squad'!$C$2:$C$16,0)),"","Yes")</f>
        <v/>
      </c>
    </row>
    <row r="3810" spans="1:23" ht="15.75" thickBot="1" x14ac:dyDescent="0.3">
      <c r="A3810" s="577">
        <v>161</v>
      </c>
      <c r="B3810" s="73">
        <v>17</v>
      </c>
      <c r="C3810" s="5" t="s">
        <v>51</v>
      </c>
      <c r="D3810" s="5" t="s">
        <v>321</v>
      </c>
      <c r="E3810" s="70" t="s">
        <v>13</v>
      </c>
      <c r="F3810" s="71">
        <v>4.8</v>
      </c>
      <c r="G3810" s="71">
        <v>0</v>
      </c>
      <c r="H3810" s="71">
        <v>3.0000000000000001E-3</v>
      </c>
      <c r="I3810" s="71">
        <v>3.3333333333333332E-4</v>
      </c>
      <c r="J3810" s="71">
        <v>0</v>
      </c>
      <c r="K3810" s="71">
        <v>4.0000000000000001E-3</v>
      </c>
      <c r="L3810" s="71">
        <v>0</v>
      </c>
      <c r="M3810" s="72">
        <v>7.3333333333333332E-3</v>
      </c>
      <c r="N3810" s="23">
        <v>-0.41513888888888889</v>
      </c>
      <c r="O3810" s="16">
        <v>0.21</v>
      </c>
      <c r="P3810" s="15">
        <v>90</v>
      </c>
      <c r="Q3810" s="15">
        <f>IFERROR(Table37[[#This Row],[Total]]/Table37[[#This Row],[Mins]]*Table37[[#This Row],[Adj mins]],0)</f>
        <v>3.1428571428571428</v>
      </c>
      <c r="R3810" s="15">
        <v>0</v>
      </c>
      <c r="S3810" s="16" t="s">
        <v>374</v>
      </c>
      <c r="T3810" s="17">
        <v>0</v>
      </c>
      <c r="U3810" s="16">
        <v>0</v>
      </c>
      <c r="V3810" s="71">
        <v>0</v>
      </c>
      <c r="W3810" s="401" t="str">
        <f>IF(ISNA(MATCH($D3810,'My Squad'!$C$2:$C$16,0)),"","Yes")</f>
        <v/>
      </c>
    </row>
    <row r="3811" spans="1:23" ht="15.75" thickBot="1" x14ac:dyDescent="0.3">
      <c r="A3811" s="577">
        <v>182</v>
      </c>
      <c r="B3811" s="73">
        <v>17</v>
      </c>
      <c r="C3811" s="5" t="s">
        <v>51</v>
      </c>
      <c r="D3811" s="5" t="s">
        <v>55</v>
      </c>
      <c r="E3811" s="70" t="s">
        <v>13</v>
      </c>
      <c r="F3811" s="71">
        <v>11</v>
      </c>
      <c r="G3811" s="71">
        <v>2.4683333333333333</v>
      </c>
      <c r="H3811" s="71">
        <v>0.87</v>
      </c>
      <c r="I3811" s="71">
        <v>0.28366666666666668</v>
      </c>
      <c r="J3811" s="71">
        <v>0</v>
      </c>
      <c r="K3811" s="71">
        <v>1.5153333333333332</v>
      </c>
      <c r="L3811" s="71">
        <v>0.93799999999999994</v>
      </c>
      <c r="M3811" s="72">
        <v>6.075333333333333</v>
      </c>
      <c r="N3811" s="23">
        <v>0.37048484848484847</v>
      </c>
      <c r="O3811" s="16">
        <v>80.911000000000001</v>
      </c>
      <c r="P3811" s="15">
        <v>90</v>
      </c>
      <c r="Q3811" s="15">
        <f>IFERROR(Table37[[#This Row],[Total]]/Table37[[#This Row],[Mins]]*Table37[[#This Row],[Adj mins]],0)</f>
        <v>6.7577956025756691</v>
      </c>
      <c r="R3811" s="15">
        <v>8.6</v>
      </c>
      <c r="S3811" s="16">
        <v>86</v>
      </c>
      <c r="T3811" s="17">
        <v>0.55299999999999994</v>
      </c>
      <c r="U3811" s="16">
        <v>79</v>
      </c>
      <c r="V3811" s="71">
        <v>8.8000000000000007</v>
      </c>
      <c r="W3811" s="401" t="str">
        <f>IF(ISNA(MATCH($D3811,'My Squad'!$C$2:$C$16,0)),"","Yes")</f>
        <v>Yes</v>
      </c>
    </row>
    <row r="3812" spans="1:23" ht="15.75" thickBot="1" x14ac:dyDescent="0.3">
      <c r="A3812" s="577">
        <v>621</v>
      </c>
      <c r="B3812" s="73">
        <v>17</v>
      </c>
      <c r="C3812" s="5" t="s">
        <v>51</v>
      </c>
      <c r="D3812" s="5" t="s">
        <v>1351</v>
      </c>
      <c r="E3812" s="70" t="s">
        <v>13</v>
      </c>
      <c r="F3812" s="71">
        <v>6.1</v>
      </c>
      <c r="G3812" s="71">
        <v>0.51500000000000001</v>
      </c>
      <c r="H3812" s="71">
        <v>9.5000000000000001E-2</v>
      </c>
      <c r="I3812" s="71">
        <v>7.2999999999999995E-2</v>
      </c>
      <c r="J3812" s="71">
        <v>0</v>
      </c>
      <c r="K3812" s="71">
        <v>0.40899999999999997</v>
      </c>
      <c r="L3812" s="71">
        <v>0.11633333333333333</v>
      </c>
      <c r="M3812" s="72">
        <v>1.2083333333333333</v>
      </c>
      <c r="N3812" s="23">
        <v>-0.12978142076502736</v>
      </c>
      <c r="O3812" s="16">
        <v>20.331333333333333</v>
      </c>
      <c r="P3812" s="15">
        <v>90</v>
      </c>
      <c r="Q3812" s="15">
        <f>IFERROR(Table37[[#This Row],[Total]]/Table37[[#This Row],[Mins]]*Table37[[#This Row],[Adj mins]],0)</f>
        <v>5.3488867757484337</v>
      </c>
      <c r="R3812" s="15">
        <v>1.4</v>
      </c>
      <c r="S3812" s="16">
        <v>24</v>
      </c>
      <c r="T3812" s="17">
        <v>5.0000000000000001E-3</v>
      </c>
      <c r="U3812" s="16">
        <v>9</v>
      </c>
      <c r="V3812" s="71">
        <v>1.8</v>
      </c>
      <c r="W3812" s="401" t="str">
        <f>IF(ISNA(MATCH($D3812,'My Squad'!$C$2:$C$16,0)),"","Yes")</f>
        <v/>
      </c>
    </row>
    <row r="3813" spans="1:23" ht="15.75" thickBot="1" x14ac:dyDescent="0.3">
      <c r="A3813" s="577">
        <v>179</v>
      </c>
      <c r="B3813" s="73">
        <v>17</v>
      </c>
      <c r="C3813" s="5" t="s">
        <v>51</v>
      </c>
      <c r="D3813" s="5" t="s">
        <v>207</v>
      </c>
      <c r="E3813" s="70" t="s">
        <v>13</v>
      </c>
      <c r="F3813" s="71">
        <v>6.2</v>
      </c>
      <c r="G3813" s="71">
        <v>0.17</v>
      </c>
      <c r="H3813" s="71">
        <v>9.4E-2</v>
      </c>
      <c r="I3813" s="71">
        <v>3.9E-2</v>
      </c>
      <c r="J3813" s="71">
        <v>0</v>
      </c>
      <c r="K3813" s="71">
        <v>0.219</v>
      </c>
      <c r="L3813" s="71">
        <v>5.2666666666666667E-2</v>
      </c>
      <c r="M3813" s="72">
        <v>0.57466666666666666</v>
      </c>
      <c r="N3813" s="23">
        <v>-0.22989247311827957</v>
      </c>
      <c r="O3813" s="16">
        <v>11.121</v>
      </c>
      <c r="P3813" s="15">
        <v>90</v>
      </c>
      <c r="Q3813" s="15">
        <f>IFERROR(Table37[[#This Row],[Total]]/Table37[[#This Row],[Mins]]*Table37[[#This Row],[Adj mins]],0)</f>
        <v>4.650660911788508</v>
      </c>
      <c r="R3813" s="15">
        <v>1.2</v>
      </c>
      <c r="S3813" s="16">
        <v>21</v>
      </c>
      <c r="T3813" s="17">
        <v>2E-3</v>
      </c>
      <c r="U3813" s="16">
        <v>5</v>
      </c>
      <c r="V3813" s="71">
        <v>1</v>
      </c>
      <c r="W3813" s="401" t="str">
        <f>IF(ISNA(MATCH($D3813,'My Squad'!$C$2:$C$16,0)),"","Yes")</f>
        <v/>
      </c>
    </row>
    <row r="3814" spans="1:23" ht="15.75" thickBot="1" x14ac:dyDescent="0.3">
      <c r="A3814" s="577">
        <v>560</v>
      </c>
      <c r="B3814" s="73">
        <v>17</v>
      </c>
      <c r="C3814" s="5" t="s">
        <v>51</v>
      </c>
      <c r="D3814" s="5" t="s">
        <v>369</v>
      </c>
      <c r="E3814" s="70" t="s">
        <v>13</v>
      </c>
      <c r="F3814" s="71">
        <v>6.2</v>
      </c>
      <c r="G3814" s="71">
        <v>0.12833333333333333</v>
      </c>
      <c r="H3814" s="71">
        <v>0.17699999999999999</v>
      </c>
      <c r="I3814" s="71">
        <v>7.166666666666667E-2</v>
      </c>
      <c r="J3814" s="71">
        <v>0</v>
      </c>
      <c r="K3814" s="71">
        <v>0.37433333333333335</v>
      </c>
      <c r="L3814" s="71">
        <v>5.1333333333333335E-2</v>
      </c>
      <c r="M3814" s="72">
        <v>0.80266666666666664</v>
      </c>
      <c r="N3814" s="23">
        <v>-0.19311827956989247</v>
      </c>
      <c r="O3814" s="16">
        <v>19.651</v>
      </c>
      <c r="P3814" s="15">
        <v>90</v>
      </c>
      <c r="Q3814" s="15">
        <f>IFERROR(Table37[[#This Row],[Total]]/Table37[[#This Row],[Mins]]*Table37[[#This Row],[Adj mins]],0)</f>
        <v>3.6761487964989055</v>
      </c>
      <c r="R3814" s="15">
        <v>4.2</v>
      </c>
      <c r="S3814" s="16">
        <v>42</v>
      </c>
      <c r="T3814" s="17">
        <v>6.0000000000000001E-3</v>
      </c>
      <c r="U3814" s="16">
        <v>14</v>
      </c>
      <c r="V3814" s="71">
        <v>1.6</v>
      </c>
      <c r="W3814" s="401" t="str">
        <f>IF(ISNA(MATCH($D3814,'My Squad'!$C$2:$C$16,0)),"","Yes")</f>
        <v/>
      </c>
    </row>
    <row r="3815" spans="1:23" ht="15.75" thickBot="1" x14ac:dyDescent="0.3">
      <c r="A3815" s="577">
        <v>177</v>
      </c>
      <c r="B3815" s="73">
        <v>17</v>
      </c>
      <c r="C3815" s="5" t="s">
        <v>51</v>
      </c>
      <c r="D3815" s="5" t="s">
        <v>323</v>
      </c>
      <c r="E3815" s="70" t="s">
        <v>13</v>
      </c>
      <c r="F3815" s="71">
        <v>6.5</v>
      </c>
      <c r="G3815" s="71">
        <v>1.095</v>
      </c>
      <c r="H3815" s="71">
        <v>0.41799999999999998</v>
      </c>
      <c r="I3815" s="71">
        <v>0.22166666666666668</v>
      </c>
      <c r="J3815" s="71">
        <v>0</v>
      </c>
      <c r="K3815" s="71">
        <v>1.3596666666666666</v>
      </c>
      <c r="L3815" s="71">
        <v>0.35333333333333333</v>
      </c>
      <c r="M3815" s="72">
        <v>3.4476666666666667</v>
      </c>
      <c r="N3815" s="23">
        <v>0.22271794871794873</v>
      </c>
      <c r="O3815" s="16">
        <v>65.388333333333335</v>
      </c>
      <c r="P3815" s="15">
        <v>90</v>
      </c>
      <c r="Q3815" s="15">
        <f>IFERROR(Table37[[#This Row],[Total]]/Table37[[#This Row],[Mins]]*Table37[[#This Row],[Adj mins]],0)</f>
        <v>4.7453419315372258</v>
      </c>
      <c r="R3815" s="15">
        <v>6.9</v>
      </c>
      <c r="S3815" s="16">
        <v>77</v>
      </c>
      <c r="T3815" s="17">
        <v>8.5999999999999993E-2</v>
      </c>
      <c r="U3815" s="16">
        <v>46</v>
      </c>
      <c r="V3815" s="71">
        <v>5.8</v>
      </c>
      <c r="W3815" s="401" t="str">
        <f>IF(ISNA(MATCH($D3815,'My Squad'!$C$2:$C$16,0)),"","Yes")</f>
        <v/>
      </c>
    </row>
    <row r="3816" spans="1:23" ht="15.75" thickBot="1" x14ac:dyDescent="0.3">
      <c r="A3816" s="577">
        <v>386</v>
      </c>
      <c r="B3816" s="73">
        <v>17</v>
      </c>
      <c r="C3816" s="5" t="s">
        <v>51</v>
      </c>
      <c r="D3816" s="5" t="s">
        <v>656</v>
      </c>
      <c r="E3816" s="70" t="s">
        <v>13</v>
      </c>
      <c r="F3816" s="71">
        <v>6.3</v>
      </c>
      <c r="G3816" s="71">
        <v>0.71</v>
      </c>
      <c r="H3816" s="71">
        <v>0.66800000000000004</v>
      </c>
      <c r="I3816" s="71">
        <v>0.23166666666666666</v>
      </c>
      <c r="J3816" s="71">
        <v>0</v>
      </c>
      <c r="K3816" s="71">
        <v>1.4496666666666667</v>
      </c>
      <c r="L3816" s="71">
        <v>0.28366666666666668</v>
      </c>
      <c r="M3816" s="72">
        <v>3.343</v>
      </c>
      <c r="N3816" s="23">
        <v>0.21317460317460318</v>
      </c>
      <c r="O3816" s="16">
        <v>66.315333333333328</v>
      </c>
      <c r="P3816" s="15">
        <v>90</v>
      </c>
      <c r="Q3816" s="15">
        <f>IFERROR(Table37[[#This Row],[Total]]/Table37[[#This Row],[Mins]]*Table37[[#This Row],[Adj mins]],0)</f>
        <v>4.5369597780302202</v>
      </c>
      <c r="R3816" s="15">
        <v>3.4</v>
      </c>
      <c r="S3816" s="16">
        <v>61</v>
      </c>
      <c r="T3816" s="17">
        <v>1.8000000000000002E-2</v>
      </c>
      <c r="U3816" s="16">
        <v>19</v>
      </c>
      <c r="V3816" s="71">
        <v>3.8</v>
      </c>
      <c r="W3816" s="401" t="str">
        <f>IF(ISNA(MATCH($D3816,'My Squad'!$C$2:$C$16,0)),"","Yes")</f>
        <v/>
      </c>
    </row>
    <row r="3817" spans="1:23" ht="15.75" thickBot="1" x14ac:dyDescent="0.3">
      <c r="A3817" s="577">
        <v>158</v>
      </c>
      <c r="B3817" s="73">
        <v>17</v>
      </c>
      <c r="C3817" s="5" t="s">
        <v>51</v>
      </c>
      <c r="D3817" s="5" t="s">
        <v>544</v>
      </c>
      <c r="E3817" s="70" t="s">
        <v>13</v>
      </c>
      <c r="F3817" s="71">
        <v>4.5</v>
      </c>
      <c r="G3817" s="71">
        <v>3.3333333333333335E-3</v>
      </c>
      <c r="H3817" s="71">
        <v>1E-3</v>
      </c>
      <c r="I3817" s="71">
        <v>6.6666666666666664E-4</v>
      </c>
      <c r="J3817" s="71">
        <v>0</v>
      </c>
      <c r="K3817" s="71">
        <v>3.6666666666666666E-3</v>
      </c>
      <c r="L3817" s="71">
        <v>1.6666666666666668E-3</v>
      </c>
      <c r="M3817" s="72">
        <v>1.0333333333333333E-2</v>
      </c>
      <c r="N3817" s="23">
        <v>-0.44214814814814818</v>
      </c>
      <c r="O3817" s="16">
        <v>0.18</v>
      </c>
      <c r="P3817" s="15">
        <v>90</v>
      </c>
      <c r="Q3817" s="15">
        <f>IFERROR(Table37[[#This Row],[Total]]/Table37[[#This Row],[Mins]]*Table37[[#This Row],[Adj mins]],0)</f>
        <v>5.166666666666667</v>
      </c>
      <c r="R3817" s="15">
        <v>0</v>
      </c>
      <c r="S3817" s="16">
        <v>0</v>
      </c>
      <c r="T3817" s="17">
        <v>1E-3</v>
      </c>
      <c r="U3817" s="16">
        <v>0</v>
      </c>
      <c r="V3817" s="71">
        <v>0</v>
      </c>
      <c r="W3817" s="401" t="str">
        <f>IF(ISNA(MATCH($D3817,'My Squad'!$C$2:$C$16,0)),"","Yes")</f>
        <v/>
      </c>
    </row>
    <row r="3818" spans="1:23" ht="15.75" thickBot="1" x14ac:dyDescent="0.3">
      <c r="A3818" s="577">
        <v>184</v>
      </c>
      <c r="B3818" s="73">
        <v>17</v>
      </c>
      <c r="C3818" s="5" t="s">
        <v>51</v>
      </c>
      <c r="D3818" s="5" t="s">
        <v>1510</v>
      </c>
      <c r="E3818" s="70" t="s">
        <v>13</v>
      </c>
      <c r="F3818" s="71">
        <v>4.5</v>
      </c>
      <c r="G3818" s="71">
        <v>1.3333333333333334E-2</v>
      </c>
      <c r="H3818" s="71">
        <v>8.0000000000000002E-3</v>
      </c>
      <c r="I3818" s="71">
        <v>5.3333333333333332E-3</v>
      </c>
      <c r="J3818" s="71">
        <v>0</v>
      </c>
      <c r="K3818" s="71">
        <v>2.7333333333333334E-2</v>
      </c>
      <c r="L3818" s="71">
        <v>2.3333333333333335E-3</v>
      </c>
      <c r="M3818" s="72">
        <v>5.6333333333333332E-2</v>
      </c>
      <c r="N3818" s="23">
        <v>-0.43192592592592594</v>
      </c>
      <c r="O3818" s="16">
        <v>1.4203333333333332</v>
      </c>
      <c r="P3818" s="15">
        <v>90</v>
      </c>
      <c r="Q3818" s="15">
        <f>IFERROR(Table37[[#This Row],[Total]]/Table37[[#This Row],[Mins]]*Table37[[#This Row],[Adj mins]],0)</f>
        <v>3.5695846045529223</v>
      </c>
      <c r="R3818" s="15">
        <v>1.9</v>
      </c>
      <c r="S3818" s="16">
        <v>34</v>
      </c>
      <c r="T3818" s="17">
        <v>3.0000000000000001E-3</v>
      </c>
      <c r="U3818" s="16">
        <v>5</v>
      </c>
      <c r="V3818" s="71">
        <v>1</v>
      </c>
      <c r="W3818" s="401" t="str">
        <f>IF(ISNA(MATCH($D3818,'My Squad'!$C$2:$C$16,0)),"","Yes")</f>
        <v/>
      </c>
    </row>
    <row r="3819" spans="1:23" ht="15.75" thickBot="1" x14ac:dyDescent="0.3">
      <c r="A3819" s="577">
        <v>181</v>
      </c>
      <c r="B3819" s="73">
        <v>17</v>
      </c>
      <c r="C3819" s="5" t="s">
        <v>51</v>
      </c>
      <c r="D3819" s="5" t="s">
        <v>325</v>
      </c>
      <c r="E3819" s="70" t="s">
        <v>13</v>
      </c>
      <c r="F3819" s="71">
        <v>6</v>
      </c>
      <c r="G3819" s="71">
        <v>0.56999999999999995</v>
      </c>
      <c r="H3819" s="71">
        <v>8.7999999999999995E-2</v>
      </c>
      <c r="I3819" s="71">
        <v>5.1999999999999998E-2</v>
      </c>
      <c r="J3819" s="71">
        <v>0</v>
      </c>
      <c r="K3819" s="71">
        <v>0.35</v>
      </c>
      <c r="L3819" s="71">
        <v>0.18366666666666667</v>
      </c>
      <c r="M3819" s="72">
        <v>1.2436666666666667</v>
      </c>
      <c r="N3819" s="23">
        <v>-0.12605555555555556</v>
      </c>
      <c r="O3819" s="16">
        <v>17.245999999999999</v>
      </c>
      <c r="P3819" s="15">
        <v>90</v>
      </c>
      <c r="Q3819" s="15">
        <f>IFERROR(Table37[[#This Row],[Total]]/Table37[[#This Row],[Mins]]*Table37[[#This Row],[Adj mins]],0)</f>
        <v>6.4902006262321699</v>
      </c>
      <c r="R3819" s="15">
        <v>1.8</v>
      </c>
      <c r="S3819" s="16">
        <v>18</v>
      </c>
      <c r="T3819" s="17">
        <v>2.7999999999999997E-2</v>
      </c>
      <c r="U3819" s="16">
        <v>14</v>
      </c>
      <c r="V3819" s="71">
        <v>1.6</v>
      </c>
      <c r="W3819" s="401" t="str">
        <f>IF(ISNA(MATCH($D3819,'My Squad'!$C$2:$C$16,0)),"","Yes")</f>
        <v/>
      </c>
    </row>
    <row r="3820" spans="1:23" ht="15.75" thickBot="1" x14ac:dyDescent="0.3">
      <c r="A3820" s="577">
        <v>165</v>
      </c>
      <c r="B3820" s="73">
        <v>17</v>
      </c>
      <c r="C3820" s="5" t="s">
        <v>51</v>
      </c>
      <c r="D3820" s="5" t="s">
        <v>290</v>
      </c>
      <c r="E3820" s="70" t="s">
        <v>15</v>
      </c>
      <c r="F3820" s="71">
        <v>5</v>
      </c>
      <c r="G3820" s="71">
        <v>2.6666666666666666E-3</v>
      </c>
      <c r="H3820" s="71">
        <v>1E-3</v>
      </c>
      <c r="I3820" s="71">
        <v>0</v>
      </c>
      <c r="J3820" s="71">
        <v>0</v>
      </c>
      <c r="K3820" s="71">
        <v>2E-3</v>
      </c>
      <c r="L3820" s="71">
        <v>1.6666666666666668E-3</v>
      </c>
      <c r="M3820" s="72">
        <v>7.3333333333333332E-3</v>
      </c>
      <c r="N3820" s="23">
        <v>-0.3985333333333333</v>
      </c>
      <c r="O3820" s="16">
        <v>0.09</v>
      </c>
      <c r="P3820" s="15">
        <v>90</v>
      </c>
      <c r="Q3820" s="15">
        <f>IFERROR(Table37[[#This Row],[Total]]/Table37[[#This Row],[Mins]]*Table37[[#This Row],[Adj mins]],0)</f>
        <v>7.3333333333333339</v>
      </c>
      <c r="R3820" s="15">
        <v>0</v>
      </c>
      <c r="S3820" s="16" t="s">
        <v>374</v>
      </c>
      <c r="T3820" s="17">
        <v>1E-3</v>
      </c>
      <c r="U3820" s="16">
        <v>0</v>
      </c>
      <c r="V3820" s="71">
        <v>0</v>
      </c>
      <c r="W3820" s="401" t="str">
        <f>IF(ISNA(MATCH($D3820,'My Squad'!$C$2:$C$16,0)),"","Yes")</f>
        <v/>
      </c>
    </row>
    <row r="3821" spans="1:23" ht="15.75" thickBot="1" x14ac:dyDescent="0.3">
      <c r="A3821" s="577">
        <v>180</v>
      </c>
      <c r="B3821" s="73">
        <v>17</v>
      </c>
      <c r="C3821" s="5" t="s">
        <v>51</v>
      </c>
      <c r="D3821" s="5" t="s">
        <v>52</v>
      </c>
      <c r="E3821" s="70" t="s">
        <v>15</v>
      </c>
      <c r="F3821" s="71">
        <v>7.9</v>
      </c>
      <c r="G3821" s="71">
        <v>2.08</v>
      </c>
      <c r="H3821" s="71">
        <v>0.34799999999999998</v>
      </c>
      <c r="I3821" s="71">
        <v>0</v>
      </c>
      <c r="J3821" s="71">
        <v>0</v>
      </c>
      <c r="K3821" s="71">
        <v>1.3069999999999999</v>
      </c>
      <c r="L3821" s="71">
        <v>0.78533333333333333</v>
      </c>
      <c r="M3821" s="72">
        <v>4.5203333333333333</v>
      </c>
      <c r="N3821" s="23">
        <v>0.3190295358649789</v>
      </c>
      <c r="O3821" s="16">
        <v>70.997</v>
      </c>
      <c r="P3821" s="15">
        <v>90</v>
      </c>
      <c r="Q3821" s="15">
        <f>IFERROR(Table37[[#This Row],[Total]]/Table37[[#This Row],[Mins]]*Table37[[#This Row],[Adj mins]],0)</f>
        <v>5.730242122906601</v>
      </c>
      <c r="R3821" s="15">
        <v>7.7</v>
      </c>
      <c r="S3821" s="16">
        <v>77</v>
      </c>
      <c r="T3821" s="17">
        <v>0.17499999999999999</v>
      </c>
      <c r="U3821" s="16">
        <v>57</v>
      </c>
      <c r="V3821" s="71">
        <v>6.3</v>
      </c>
      <c r="W3821" s="401" t="str">
        <f>IF(ISNA(MATCH($D3821,'My Squad'!$C$2:$C$16,0)),"","Yes")</f>
        <v/>
      </c>
    </row>
    <row r="3822" spans="1:23" ht="15.75" thickBot="1" x14ac:dyDescent="0.3">
      <c r="A3822" s="577">
        <v>164</v>
      </c>
      <c r="B3822" s="73">
        <v>17</v>
      </c>
      <c r="C3822" s="5" t="s">
        <v>51</v>
      </c>
      <c r="D3822" s="5" t="s">
        <v>543</v>
      </c>
      <c r="E3822" s="70" t="s">
        <v>15</v>
      </c>
      <c r="F3822" s="71">
        <v>5.4</v>
      </c>
      <c r="G3822" s="71">
        <v>0</v>
      </c>
      <c r="H3822" s="71">
        <v>0</v>
      </c>
      <c r="I3822" s="71">
        <v>0</v>
      </c>
      <c r="J3822" s="71">
        <v>0</v>
      </c>
      <c r="K3822" s="71">
        <v>0</v>
      </c>
      <c r="L3822" s="71">
        <v>0</v>
      </c>
      <c r="M3822" s="72">
        <v>0</v>
      </c>
      <c r="N3822" s="23">
        <v>-0.37037037037037035</v>
      </c>
      <c r="O3822" s="16">
        <v>0</v>
      </c>
      <c r="P3822" s="15">
        <v>90</v>
      </c>
      <c r="Q3822" s="15">
        <f>IFERROR(Table37[[#This Row],[Total]]/Table37[[#This Row],[Mins]]*Table37[[#This Row],[Adj mins]],0)</f>
        <v>0</v>
      </c>
      <c r="R3822" s="15">
        <v>0</v>
      </c>
      <c r="S3822" s="16" t="s">
        <v>374</v>
      </c>
      <c r="T3822" s="17">
        <v>1E-3</v>
      </c>
      <c r="U3822" s="16">
        <v>0</v>
      </c>
      <c r="V3822" s="71">
        <v>0</v>
      </c>
      <c r="W3822" s="401" t="str">
        <f>IF(ISNA(MATCH($D3822,'My Squad'!$C$2:$C$16,0)),"","Yes")</f>
        <v/>
      </c>
    </row>
    <row r="3823" spans="1:23" ht="15.75" thickBot="1" x14ac:dyDescent="0.3">
      <c r="A3823" s="577">
        <v>178</v>
      </c>
      <c r="B3823" s="73">
        <v>17</v>
      </c>
      <c r="C3823" s="5" t="s">
        <v>51</v>
      </c>
      <c r="D3823" s="5" t="s">
        <v>1511</v>
      </c>
      <c r="E3823" s="70" t="s">
        <v>15</v>
      </c>
      <c r="F3823" s="71">
        <v>4.8</v>
      </c>
      <c r="G3823" s="71">
        <v>1.8666666666666668E-2</v>
      </c>
      <c r="H3823" s="71">
        <v>4.0000000000000001E-3</v>
      </c>
      <c r="I3823" s="71">
        <v>0</v>
      </c>
      <c r="J3823" s="71">
        <v>0</v>
      </c>
      <c r="K3823" s="71">
        <v>1.8666666666666668E-2</v>
      </c>
      <c r="L3823" s="71">
        <v>8.0000000000000002E-3</v>
      </c>
      <c r="M3823" s="72">
        <v>4.9333333333333333E-2</v>
      </c>
      <c r="N3823" s="23">
        <v>-0.40638888888888891</v>
      </c>
      <c r="O3823" s="16">
        <v>0.87</v>
      </c>
      <c r="P3823" s="15">
        <v>90</v>
      </c>
      <c r="Q3823" s="15">
        <f>IFERROR(Table37[[#This Row],[Total]]/Table37[[#This Row],[Mins]]*Table37[[#This Row],[Adj mins]],0)</f>
        <v>5.1034482758620685</v>
      </c>
      <c r="R3823" s="15">
        <v>0.3</v>
      </c>
      <c r="S3823" s="16">
        <v>24</v>
      </c>
      <c r="T3823" s="17">
        <v>6.0000000000000001E-3</v>
      </c>
      <c r="U3823" s="16">
        <v>1</v>
      </c>
      <c r="V3823" s="71">
        <v>1</v>
      </c>
      <c r="W3823" s="401" t="str">
        <f>IF(ISNA(MATCH($D3823,'My Squad'!$C$2:$C$16,0)),"","Yes")</f>
        <v/>
      </c>
    </row>
    <row r="3824" spans="1:23" ht="15.75" thickBot="1" x14ac:dyDescent="0.3">
      <c r="A3824" s="577">
        <v>201</v>
      </c>
      <c r="B3824" s="73">
        <v>17</v>
      </c>
      <c r="C3824" s="5" t="s">
        <v>110</v>
      </c>
      <c r="D3824" s="5" t="s">
        <v>326</v>
      </c>
      <c r="E3824" s="70" t="s">
        <v>16</v>
      </c>
      <c r="F3824" s="71">
        <v>4.4000000000000004</v>
      </c>
      <c r="G3824" s="71">
        <v>0</v>
      </c>
      <c r="H3824" s="71">
        <v>0</v>
      </c>
      <c r="I3824" s="71">
        <v>-0.10966666666666669</v>
      </c>
      <c r="J3824" s="71">
        <v>0.85866666666666669</v>
      </c>
      <c r="K3824" s="71">
        <v>1.8453333333333333</v>
      </c>
      <c r="L3824" s="71">
        <v>7.5333333333333335E-2</v>
      </c>
      <c r="M3824" s="72">
        <v>2.6696666666666666</v>
      </c>
      <c r="N3824" s="23">
        <v>0.15219696969696966</v>
      </c>
      <c r="O3824" s="16">
        <v>84.821333333333328</v>
      </c>
      <c r="P3824" s="15">
        <v>90</v>
      </c>
      <c r="Q3824" s="15">
        <f>IFERROR(Table37[[#This Row],[Total]]/Table37[[#This Row],[Mins]]*Table37[[#This Row],[Adj mins]],0)</f>
        <v>2.8326600226358152</v>
      </c>
      <c r="R3824" s="15">
        <v>9</v>
      </c>
      <c r="S3824" s="16">
        <v>90</v>
      </c>
      <c r="T3824" s="17">
        <v>0.10400000000000001</v>
      </c>
      <c r="U3824" s="16">
        <v>32</v>
      </c>
      <c r="V3824" s="71">
        <v>3.6</v>
      </c>
      <c r="W3824" s="401" t="str">
        <f>IF(ISNA(MATCH($D3824,'My Squad'!$C$2:$C$16,0)),"","Yes")</f>
        <v/>
      </c>
    </row>
    <row r="3825" spans="1:23" ht="15.75" thickBot="1" x14ac:dyDescent="0.3">
      <c r="A3825" s="577">
        <v>209</v>
      </c>
      <c r="B3825" s="73">
        <v>17</v>
      </c>
      <c r="C3825" s="5" t="s">
        <v>110</v>
      </c>
      <c r="D3825" s="5" t="s">
        <v>289</v>
      </c>
      <c r="E3825" s="70" t="s">
        <v>16</v>
      </c>
      <c r="F3825" s="71">
        <v>4</v>
      </c>
      <c r="G3825" s="71">
        <v>0</v>
      </c>
      <c r="H3825" s="71">
        <v>0</v>
      </c>
      <c r="I3825" s="71">
        <v>-2E-3</v>
      </c>
      <c r="J3825" s="71">
        <v>1E-3</v>
      </c>
      <c r="K3825" s="71">
        <v>4.6666666666666671E-3</v>
      </c>
      <c r="L3825" s="71">
        <v>0</v>
      </c>
      <c r="M3825" s="72">
        <v>3.6666666666666666E-3</v>
      </c>
      <c r="N3825" s="23">
        <v>-0.49908333333333332</v>
      </c>
      <c r="O3825" s="16">
        <v>0.21</v>
      </c>
      <c r="P3825" s="15">
        <v>90</v>
      </c>
      <c r="Q3825" s="15">
        <f>IFERROR(Table37[[#This Row],[Total]]/Table37[[#This Row],[Mins]]*Table37[[#This Row],[Adj mins]],0)</f>
        <v>1.5714285714285714</v>
      </c>
      <c r="R3825" s="15">
        <v>0</v>
      </c>
      <c r="S3825" s="16">
        <v>0</v>
      </c>
      <c r="T3825" s="17">
        <v>6.0000000000000001E-3</v>
      </c>
      <c r="U3825" s="16">
        <v>0</v>
      </c>
      <c r="V3825" s="71">
        <v>0</v>
      </c>
      <c r="W3825" s="401" t="str">
        <f>IF(ISNA(MATCH($D3825,'My Squad'!$C$2:$C$16,0)),"","Yes")</f>
        <v/>
      </c>
    </row>
    <row r="3826" spans="1:23" ht="15.75" thickBot="1" x14ac:dyDescent="0.3">
      <c r="A3826" s="577">
        <v>445</v>
      </c>
      <c r="B3826" s="73">
        <v>17</v>
      </c>
      <c r="C3826" s="5" t="s">
        <v>110</v>
      </c>
      <c r="D3826" s="5" t="s">
        <v>271</v>
      </c>
      <c r="E3826" s="70" t="s">
        <v>16</v>
      </c>
      <c r="F3826" s="71">
        <v>4</v>
      </c>
      <c r="G3826" s="71">
        <v>0</v>
      </c>
      <c r="H3826" s="71">
        <v>0</v>
      </c>
      <c r="I3826" s="71">
        <v>-1.0000000000000002E-2</v>
      </c>
      <c r="J3826" s="71">
        <v>4.4999999999999998E-2</v>
      </c>
      <c r="K3826" s="71">
        <v>9.8333333333333342E-2</v>
      </c>
      <c r="L3826" s="71">
        <v>4.3333333333333331E-3</v>
      </c>
      <c r="M3826" s="72">
        <v>0.13766666666666666</v>
      </c>
      <c r="N3826" s="23">
        <v>-0.46558333333333335</v>
      </c>
      <c r="O3826" s="16">
        <v>4.62</v>
      </c>
      <c r="P3826" s="15">
        <v>90</v>
      </c>
      <c r="Q3826" s="15">
        <f>IFERROR(Table37[[#This Row],[Total]]/Table37[[#This Row],[Mins]]*Table37[[#This Row],[Adj mins]],0)</f>
        <v>2.6818181818181817</v>
      </c>
      <c r="R3826" s="15">
        <v>0</v>
      </c>
      <c r="S3826" s="16">
        <v>0</v>
      </c>
      <c r="T3826" s="17">
        <v>0.128</v>
      </c>
      <c r="U3826" s="16">
        <v>0</v>
      </c>
      <c r="V3826" s="71">
        <v>0</v>
      </c>
      <c r="W3826" s="401" t="str">
        <f>IF(ISNA(MATCH($D3826,'My Squad'!$C$2:$C$16,0)),"","Yes")</f>
        <v/>
      </c>
    </row>
    <row r="3827" spans="1:23" ht="15.75" thickBot="1" x14ac:dyDescent="0.3">
      <c r="A3827" s="577">
        <v>650</v>
      </c>
      <c r="B3827" s="73">
        <v>17</v>
      </c>
      <c r="C3827" s="5" t="s">
        <v>110</v>
      </c>
      <c r="D3827" s="5" t="s">
        <v>1512</v>
      </c>
      <c r="E3827" s="70" t="s">
        <v>14</v>
      </c>
      <c r="F3827" s="71">
        <v>4.5</v>
      </c>
      <c r="G3827" s="71">
        <v>0.192</v>
      </c>
      <c r="H3827" s="71">
        <v>0.16500000000000001</v>
      </c>
      <c r="I3827" s="71">
        <v>-0.11199999999999999</v>
      </c>
      <c r="J3827" s="71">
        <v>0</v>
      </c>
      <c r="K3827" s="71">
        <v>1.5819999999999999</v>
      </c>
      <c r="L3827" s="71">
        <v>0.10933333333333334</v>
      </c>
      <c r="M3827" s="72">
        <v>1.9363333333333332</v>
      </c>
      <c r="N3827" s="23">
        <v>-1.4148148148148168E-2</v>
      </c>
      <c r="O3827" s="16">
        <v>86.265333333333331</v>
      </c>
      <c r="P3827" s="15">
        <v>90</v>
      </c>
      <c r="Q3827" s="15">
        <f>IFERROR(Table37[[#This Row],[Total]]/Table37[[#This Row],[Mins]]*Table37[[#This Row],[Adj mins]],0)</f>
        <v>2.0201625991128145</v>
      </c>
      <c r="R3827" s="15">
        <v>6</v>
      </c>
      <c r="S3827" s="16">
        <v>90</v>
      </c>
      <c r="T3827" s="17">
        <v>1E-3</v>
      </c>
      <c r="U3827" s="16">
        <v>19</v>
      </c>
      <c r="V3827" s="71">
        <v>3.2</v>
      </c>
      <c r="W3827" s="401" t="str">
        <f>IF(ISNA(MATCH($D3827,'My Squad'!$C$2:$C$16,0)),"","Yes")</f>
        <v/>
      </c>
    </row>
    <row r="3828" spans="1:23" ht="15.75" thickBot="1" x14ac:dyDescent="0.3">
      <c r="A3828" s="577">
        <v>194</v>
      </c>
      <c r="B3828" s="73">
        <v>17</v>
      </c>
      <c r="C3828" s="5" t="s">
        <v>110</v>
      </c>
      <c r="D3828" s="5" t="s">
        <v>208</v>
      </c>
      <c r="E3828" s="70" t="s">
        <v>14</v>
      </c>
      <c r="F3828" s="71">
        <v>4.4000000000000004</v>
      </c>
      <c r="G3828" s="71">
        <v>0.06</v>
      </c>
      <c r="H3828" s="71">
        <v>6.0000000000000001E-3</v>
      </c>
      <c r="I3828" s="71">
        <v>-4.3666666666666659E-2</v>
      </c>
      <c r="J3828" s="71">
        <v>0</v>
      </c>
      <c r="K3828" s="71">
        <v>0.44333333333333336</v>
      </c>
      <c r="L3828" s="71">
        <v>1.7666666666666667E-2</v>
      </c>
      <c r="M3828" s="72">
        <v>0.48333333333333334</v>
      </c>
      <c r="N3828" s="23">
        <v>-0.34469696969696967</v>
      </c>
      <c r="O3828" s="16">
        <v>21.794333333333334</v>
      </c>
      <c r="P3828" s="15">
        <v>90</v>
      </c>
      <c r="Q3828" s="15">
        <f>IFERROR(Table37[[#This Row],[Total]]/Table37[[#This Row],[Mins]]*Table37[[#This Row],[Adj mins]],0)</f>
        <v>1.9959316641940565</v>
      </c>
      <c r="R3828" s="15">
        <v>3.8</v>
      </c>
      <c r="S3828" s="16">
        <v>86</v>
      </c>
      <c r="T3828" s="17">
        <v>1E-3</v>
      </c>
      <c r="U3828" s="16">
        <v>9</v>
      </c>
      <c r="V3828" s="71">
        <v>2.2000000000000002</v>
      </c>
      <c r="W3828" s="401" t="str">
        <f>IF(ISNA(MATCH($D3828,'My Squad'!$C$2:$C$16,0)),"","Yes")</f>
        <v/>
      </c>
    </row>
    <row r="3829" spans="1:23" ht="15.75" thickBot="1" x14ac:dyDescent="0.3">
      <c r="A3829" s="577">
        <v>215</v>
      </c>
      <c r="B3829" s="73">
        <v>17</v>
      </c>
      <c r="C3829" s="5" t="s">
        <v>110</v>
      </c>
      <c r="D3829" s="5" t="s">
        <v>203</v>
      </c>
      <c r="E3829" s="70" t="s">
        <v>14</v>
      </c>
      <c r="F3829" s="71">
        <v>4.3</v>
      </c>
      <c r="G3829" s="71">
        <v>0.01</v>
      </c>
      <c r="H3829" s="71">
        <v>8.0000000000000002E-3</v>
      </c>
      <c r="I3829" s="71">
        <v>-2.1333333333333329E-2</v>
      </c>
      <c r="J3829" s="71">
        <v>0</v>
      </c>
      <c r="K3829" s="71">
        <v>0.16133333333333333</v>
      </c>
      <c r="L3829" s="71">
        <v>6.0000000000000001E-3</v>
      </c>
      <c r="M3829" s="72">
        <v>0.16400000000000001</v>
      </c>
      <c r="N3829" s="23">
        <v>-0.42697674418604653</v>
      </c>
      <c r="O3829" s="16">
        <v>8.5366666666666671</v>
      </c>
      <c r="P3829" s="15">
        <v>90</v>
      </c>
      <c r="Q3829" s="15">
        <f>IFERROR(Table37[[#This Row],[Total]]/Table37[[#This Row],[Mins]]*Table37[[#This Row],[Adj mins]],0)</f>
        <v>1.7290121046466225</v>
      </c>
      <c r="R3829" s="15">
        <v>0</v>
      </c>
      <c r="S3829" s="16">
        <v>0</v>
      </c>
      <c r="T3829" s="17">
        <v>1E-3</v>
      </c>
      <c r="U3829" s="16">
        <v>0</v>
      </c>
      <c r="V3829" s="71">
        <v>0</v>
      </c>
      <c r="W3829" s="401" t="str">
        <f>IF(ISNA(MATCH($D3829,'My Squad'!$C$2:$C$16,0)),"","Yes")</f>
        <v/>
      </c>
    </row>
    <row r="3830" spans="1:23" ht="15.75" thickBot="1" x14ac:dyDescent="0.3">
      <c r="A3830" s="577">
        <v>200</v>
      </c>
      <c r="B3830" s="73">
        <v>17</v>
      </c>
      <c r="C3830" s="5" t="s">
        <v>110</v>
      </c>
      <c r="D3830" s="5" t="s">
        <v>193</v>
      </c>
      <c r="E3830" s="70" t="s">
        <v>14</v>
      </c>
      <c r="F3830" s="71">
        <v>4.4000000000000004</v>
      </c>
      <c r="G3830" s="71">
        <v>0.18</v>
      </c>
      <c r="H3830" s="71">
        <v>8.5999999999999993E-2</v>
      </c>
      <c r="I3830" s="71">
        <v>-0.10066666666666668</v>
      </c>
      <c r="J3830" s="71">
        <v>0</v>
      </c>
      <c r="K3830" s="71">
        <v>1.7146666666666666</v>
      </c>
      <c r="L3830" s="71">
        <v>0.16400000000000001</v>
      </c>
      <c r="M3830" s="72">
        <v>2.044</v>
      </c>
      <c r="N3830" s="23">
        <v>1.0000000000000009E-2</v>
      </c>
      <c r="O3830" s="16">
        <v>84.372</v>
      </c>
      <c r="P3830" s="15">
        <v>90</v>
      </c>
      <c r="Q3830" s="15">
        <f>IFERROR(Table37[[#This Row],[Total]]/Table37[[#This Row],[Mins]]*Table37[[#This Row],[Adj mins]],0)</f>
        <v>2.1803441900156453</v>
      </c>
      <c r="R3830" s="15">
        <v>9</v>
      </c>
      <c r="S3830" s="16">
        <v>90</v>
      </c>
      <c r="T3830" s="17">
        <v>6.5000000000000002E-2</v>
      </c>
      <c r="U3830" s="16">
        <v>29</v>
      </c>
      <c r="V3830" s="71">
        <v>3.2</v>
      </c>
      <c r="W3830" s="401" t="str">
        <f>IF(ISNA(MATCH($D3830,'My Squad'!$C$2:$C$16,0)),"","Yes")</f>
        <v/>
      </c>
    </row>
    <row r="3831" spans="1:23" ht="15.75" thickBot="1" x14ac:dyDescent="0.3">
      <c r="A3831" s="577">
        <v>196</v>
      </c>
      <c r="B3831" s="73">
        <v>17</v>
      </c>
      <c r="C3831" s="5" t="s">
        <v>110</v>
      </c>
      <c r="D3831" s="5" t="s">
        <v>212</v>
      </c>
      <c r="E3831" s="70" t="s">
        <v>14</v>
      </c>
      <c r="F3831" s="71">
        <v>4.4000000000000004</v>
      </c>
      <c r="G3831" s="71">
        <v>6.0000000000000001E-3</v>
      </c>
      <c r="H3831" s="71">
        <v>8.9999999999999993E-3</v>
      </c>
      <c r="I3831" s="71">
        <v>3.9999999999999966E-3</v>
      </c>
      <c r="J3831" s="71">
        <v>0</v>
      </c>
      <c r="K3831" s="71">
        <v>0.15466666666666667</v>
      </c>
      <c r="L3831" s="71">
        <v>1.6666666666666668E-3</v>
      </c>
      <c r="M3831" s="72">
        <v>0.17533333333333334</v>
      </c>
      <c r="N3831" s="23">
        <v>-0.41469696969696968</v>
      </c>
      <c r="O3831" s="16">
        <v>7.4396666666666667</v>
      </c>
      <c r="P3831" s="15">
        <v>90</v>
      </c>
      <c r="Q3831" s="15">
        <f>IFERROR(Table37[[#This Row],[Total]]/Table37[[#This Row],[Mins]]*Table37[[#This Row],[Adj mins]],0)</f>
        <v>2.1210627716295534</v>
      </c>
      <c r="R3831" s="15">
        <v>2.5</v>
      </c>
      <c r="S3831" s="16">
        <v>76</v>
      </c>
      <c r="T3831" s="17">
        <v>1E-3</v>
      </c>
      <c r="U3831" s="16">
        <v>9</v>
      </c>
      <c r="V3831" s="71">
        <v>3</v>
      </c>
      <c r="W3831" s="401" t="str">
        <f>IF(ISNA(MATCH($D3831,'My Squad'!$C$2:$C$16,0)),"","Yes")</f>
        <v/>
      </c>
    </row>
    <row r="3832" spans="1:23" ht="15.75" thickBot="1" x14ac:dyDescent="0.3">
      <c r="A3832" s="577">
        <v>202</v>
      </c>
      <c r="B3832" s="73">
        <v>17</v>
      </c>
      <c r="C3832" s="5" t="s">
        <v>110</v>
      </c>
      <c r="D3832" s="5" t="s">
        <v>327</v>
      </c>
      <c r="E3832" s="70" t="s">
        <v>14</v>
      </c>
      <c r="F3832" s="71">
        <v>4.3</v>
      </c>
      <c r="G3832" s="71">
        <v>0</v>
      </c>
      <c r="H3832" s="71">
        <v>0</v>
      </c>
      <c r="I3832" s="71">
        <v>0</v>
      </c>
      <c r="J3832" s="71">
        <v>0</v>
      </c>
      <c r="K3832" s="71">
        <v>0</v>
      </c>
      <c r="L3832" s="71">
        <v>0</v>
      </c>
      <c r="M3832" s="72">
        <v>0</v>
      </c>
      <c r="N3832" s="23">
        <v>-0.46511627906976744</v>
      </c>
      <c r="O3832" s="16">
        <v>0</v>
      </c>
      <c r="P3832" s="15">
        <v>90</v>
      </c>
      <c r="Q3832" s="15">
        <f>IFERROR(Table37[[#This Row],[Total]]/Table37[[#This Row],[Mins]]*Table37[[#This Row],[Adj mins]],0)</f>
        <v>0</v>
      </c>
      <c r="R3832" s="15">
        <v>0</v>
      </c>
      <c r="S3832" s="16">
        <v>0</v>
      </c>
      <c r="T3832" s="17">
        <v>1E-3</v>
      </c>
      <c r="U3832" s="16">
        <v>0</v>
      </c>
      <c r="V3832" s="71">
        <v>0</v>
      </c>
      <c r="W3832" s="401" t="str">
        <f>IF(ISNA(MATCH($D3832,'My Squad'!$C$2:$C$16,0)),"","Yes")</f>
        <v/>
      </c>
    </row>
    <row r="3833" spans="1:23" ht="15.75" thickBot="1" x14ac:dyDescent="0.3">
      <c r="A3833" s="577">
        <v>210</v>
      </c>
      <c r="B3833" s="73">
        <v>17</v>
      </c>
      <c r="C3833" s="5" t="s">
        <v>110</v>
      </c>
      <c r="D3833" s="5" t="s">
        <v>328</v>
      </c>
      <c r="E3833" s="70" t="s">
        <v>14</v>
      </c>
      <c r="F3833" s="71">
        <v>4.9000000000000004</v>
      </c>
      <c r="G3833" s="71">
        <v>0.1</v>
      </c>
      <c r="H3833" s="71">
        <v>0.314</v>
      </c>
      <c r="I3833" s="71">
        <v>-0.12000000000000011</v>
      </c>
      <c r="J3833" s="71">
        <v>0</v>
      </c>
      <c r="K3833" s="71">
        <v>1.7806666666666666</v>
      </c>
      <c r="L3833" s="71">
        <v>0.13800000000000001</v>
      </c>
      <c r="M3833" s="72">
        <v>2.2126666666666668</v>
      </c>
      <c r="N3833" s="23">
        <v>4.3401360544217706E-2</v>
      </c>
      <c r="O3833" s="16">
        <v>85.533666666666662</v>
      </c>
      <c r="P3833" s="15">
        <v>90</v>
      </c>
      <c r="Q3833" s="15">
        <f>IFERROR(Table37[[#This Row],[Total]]/Table37[[#This Row],[Mins]]*Table37[[#This Row],[Adj mins]],0)</f>
        <v>2.3282060475212489</v>
      </c>
      <c r="R3833" s="15">
        <v>8.4</v>
      </c>
      <c r="S3833" s="16">
        <v>84</v>
      </c>
      <c r="T3833" s="17">
        <v>1.6E-2</v>
      </c>
      <c r="U3833" s="16">
        <v>24</v>
      </c>
      <c r="V3833" s="71">
        <v>2.7</v>
      </c>
      <c r="W3833" s="401" t="str">
        <f>IF(ISNA(MATCH($D3833,'My Squad'!$C$2:$C$16,0)),"","Yes")</f>
        <v/>
      </c>
    </row>
    <row r="3834" spans="1:23" ht="15.75" thickBot="1" x14ac:dyDescent="0.3">
      <c r="A3834" s="577">
        <v>211</v>
      </c>
      <c r="B3834" s="73">
        <v>17</v>
      </c>
      <c r="C3834" s="5" t="s">
        <v>110</v>
      </c>
      <c r="D3834" s="5" t="s">
        <v>545</v>
      </c>
      <c r="E3834" s="70" t="s">
        <v>14</v>
      </c>
      <c r="F3834" s="71">
        <v>4.8</v>
      </c>
      <c r="G3834" s="71">
        <v>0.27400000000000002</v>
      </c>
      <c r="H3834" s="71">
        <v>0.32700000000000001</v>
      </c>
      <c r="I3834" s="71">
        <v>-0.12033333333333329</v>
      </c>
      <c r="J3834" s="71">
        <v>0</v>
      </c>
      <c r="K3834" s="71">
        <v>1.5926666666666667</v>
      </c>
      <c r="L3834" s="71">
        <v>0.13933333333333334</v>
      </c>
      <c r="M3834" s="72">
        <v>2.2126666666666668</v>
      </c>
      <c r="N3834" s="23">
        <v>4.4305555555555584E-2</v>
      </c>
      <c r="O3834" s="16">
        <v>84.974666666666664</v>
      </c>
      <c r="P3834" s="15">
        <v>90</v>
      </c>
      <c r="Q3834" s="15">
        <f>IFERROR(Table37[[#This Row],[Total]]/Table37[[#This Row],[Mins]]*Table37[[#This Row],[Adj mins]],0)</f>
        <v>2.3435219908678668</v>
      </c>
      <c r="R3834" s="15">
        <v>8.1</v>
      </c>
      <c r="S3834" s="16">
        <v>81</v>
      </c>
      <c r="T3834" s="17">
        <v>1.7000000000000001E-2</v>
      </c>
      <c r="U3834" s="16">
        <v>21</v>
      </c>
      <c r="V3834" s="71">
        <v>2.2999999999999998</v>
      </c>
      <c r="W3834" s="401" t="str">
        <f>IF(ISNA(MATCH($D3834,'My Squad'!$C$2:$C$16,0)),"","Yes")</f>
        <v/>
      </c>
    </row>
    <row r="3835" spans="1:23" ht="15.75" thickBot="1" x14ac:dyDescent="0.3">
      <c r="A3835" s="577">
        <v>159</v>
      </c>
      <c r="B3835" s="73">
        <v>17</v>
      </c>
      <c r="C3835" s="5" t="s">
        <v>110</v>
      </c>
      <c r="D3835" s="5" t="s">
        <v>319</v>
      </c>
      <c r="E3835" s="70" t="s">
        <v>14</v>
      </c>
      <c r="F3835" s="71">
        <v>4.4000000000000004</v>
      </c>
      <c r="G3835" s="71">
        <v>0.22800000000000001</v>
      </c>
      <c r="H3835" s="71">
        <v>0.08</v>
      </c>
      <c r="I3835" s="71">
        <v>-7.833333333333331E-2</v>
      </c>
      <c r="J3835" s="71">
        <v>0</v>
      </c>
      <c r="K3835" s="71">
        <v>1.3130000000000002</v>
      </c>
      <c r="L3835" s="71">
        <v>0.13933333333333334</v>
      </c>
      <c r="M3835" s="72">
        <v>1.6819999999999999</v>
      </c>
      <c r="N3835" s="23">
        <v>-7.227272727272728E-2</v>
      </c>
      <c r="O3835" s="16">
        <v>64.958333333333329</v>
      </c>
      <c r="P3835" s="15">
        <v>90</v>
      </c>
      <c r="Q3835" s="15">
        <f>IFERROR(Table37[[#This Row],[Total]]/Table37[[#This Row],[Mins]]*Table37[[#This Row],[Adj mins]],0)</f>
        <v>2.3304169339320078</v>
      </c>
      <c r="R3835" s="15">
        <v>3</v>
      </c>
      <c r="S3835" s="16">
        <v>89</v>
      </c>
      <c r="T3835" s="17">
        <v>2E-3</v>
      </c>
      <c r="U3835" s="16">
        <v>12</v>
      </c>
      <c r="V3835" s="71">
        <v>4</v>
      </c>
      <c r="W3835" s="401" t="str">
        <f>IF(ISNA(MATCH($D3835,'My Squad'!$C$2:$C$16,0)),"","Yes")</f>
        <v/>
      </c>
    </row>
    <row r="3836" spans="1:23" ht="15.75" thickBot="1" x14ac:dyDescent="0.3">
      <c r="A3836" s="577">
        <v>193</v>
      </c>
      <c r="B3836" s="73">
        <v>17</v>
      </c>
      <c r="C3836" s="5" t="s">
        <v>110</v>
      </c>
      <c r="D3836" s="5" t="s">
        <v>329</v>
      </c>
      <c r="E3836" s="70" t="s">
        <v>13</v>
      </c>
      <c r="F3836" s="71">
        <v>4.9000000000000004</v>
      </c>
      <c r="G3836" s="71">
        <v>5.6666666666666664E-2</v>
      </c>
      <c r="H3836" s="71">
        <v>7.0999999999999994E-2</v>
      </c>
      <c r="I3836" s="71">
        <v>4.8666666666666664E-2</v>
      </c>
      <c r="J3836" s="71">
        <v>0</v>
      </c>
      <c r="K3836" s="71">
        <v>0.58333333333333337</v>
      </c>
      <c r="L3836" s="71">
        <v>2.1333333333333333E-2</v>
      </c>
      <c r="M3836" s="72">
        <v>0.78100000000000003</v>
      </c>
      <c r="N3836" s="23">
        <v>-0.24877551020408159</v>
      </c>
      <c r="O3836" s="16">
        <v>30.29</v>
      </c>
      <c r="P3836" s="15">
        <v>90</v>
      </c>
      <c r="Q3836" s="15">
        <f>IFERROR(Table37[[#This Row],[Total]]/Table37[[#This Row],[Mins]]*Table37[[#This Row],[Adj mins]],0)</f>
        <v>2.3205678441729942</v>
      </c>
      <c r="R3836" s="15">
        <v>1</v>
      </c>
      <c r="S3836" s="16">
        <v>31</v>
      </c>
      <c r="T3836" s="17">
        <v>1E-3</v>
      </c>
      <c r="U3836" s="16">
        <v>6</v>
      </c>
      <c r="V3836" s="71">
        <v>2</v>
      </c>
      <c r="W3836" s="401" t="str">
        <f>IF(ISNA(MATCH($D3836,'My Squad'!$C$2:$C$16,0)),"","Yes")</f>
        <v/>
      </c>
    </row>
    <row r="3837" spans="1:23" ht="15.75" thickBot="1" x14ac:dyDescent="0.3">
      <c r="A3837" s="577">
        <v>195</v>
      </c>
      <c r="B3837" s="73">
        <v>17</v>
      </c>
      <c r="C3837" s="5" t="s">
        <v>110</v>
      </c>
      <c r="D3837" s="5" t="s">
        <v>1513</v>
      </c>
      <c r="E3837" s="70" t="s">
        <v>14</v>
      </c>
      <c r="F3837" s="71">
        <v>4.3</v>
      </c>
      <c r="G3837" s="71">
        <v>8.0000000000000002E-3</v>
      </c>
      <c r="H3837" s="71">
        <v>7.0000000000000001E-3</v>
      </c>
      <c r="I3837" s="71">
        <v>-6.3333333333333332E-3</v>
      </c>
      <c r="J3837" s="71">
        <v>0</v>
      </c>
      <c r="K3837" s="71">
        <v>0.08</v>
      </c>
      <c r="L3837" s="71">
        <v>5.6666666666666671E-3</v>
      </c>
      <c r="M3837" s="72">
        <v>9.4333333333333338E-2</v>
      </c>
      <c r="N3837" s="23">
        <v>-0.44317829457364344</v>
      </c>
      <c r="O3837" s="16">
        <v>4.0063333333333331</v>
      </c>
      <c r="P3837" s="15">
        <v>90</v>
      </c>
      <c r="Q3837" s="15">
        <f>IFERROR(Table37[[#This Row],[Total]]/Table37[[#This Row],[Mins]]*Table37[[#This Row],[Adj mins]],0)</f>
        <v>2.119144687578002</v>
      </c>
      <c r="R3837" s="15">
        <v>1</v>
      </c>
      <c r="S3837" s="16">
        <v>90</v>
      </c>
      <c r="T3837" s="17">
        <v>1E-3</v>
      </c>
      <c r="U3837" s="16">
        <v>1</v>
      </c>
      <c r="V3837" s="71">
        <v>1</v>
      </c>
      <c r="W3837" s="401" t="str">
        <f>IF(ISNA(MATCH($D3837,'My Squad'!$C$2:$C$16,0)),"","Yes")</f>
        <v/>
      </c>
    </row>
    <row r="3838" spans="1:23" ht="15.75" thickBot="1" x14ac:dyDescent="0.3">
      <c r="A3838" s="577">
        <v>199</v>
      </c>
      <c r="B3838" s="73">
        <v>17</v>
      </c>
      <c r="C3838" s="5" t="s">
        <v>110</v>
      </c>
      <c r="D3838" s="5" t="s">
        <v>330</v>
      </c>
      <c r="E3838" s="70" t="s">
        <v>13</v>
      </c>
      <c r="F3838" s="71">
        <v>6.7</v>
      </c>
      <c r="G3838" s="71">
        <v>1.3566666666666667</v>
      </c>
      <c r="H3838" s="71">
        <v>0.40500000000000003</v>
      </c>
      <c r="I3838" s="71">
        <v>0.13300000000000001</v>
      </c>
      <c r="J3838" s="71">
        <v>0</v>
      </c>
      <c r="K3838" s="71">
        <v>1.7823333333333333</v>
      </c>
      <c r="L3838" s="71">
        <v>0.41266666666666668</v>
      </c>
      <c r="M3838" s="72">
        <v>4.089666666666667</v>
      </c>
      <c r="N3838" s="23">
        <v>0.31189054726368165</v>
      </c>
      <c r="O3838" s="16">
        <v>85.488</v>
      </c>
      <c r="P3838" s="15">
        <v>90</v>
      </c>
      <c r="Q3838" s="15">
        <f>IFERROR(Table37[[#This Row],[Total]]/Table37[[#This Row],[Mins]]*Table37[[#This Row],[Adj mins]],0)</f>
        <v>4.3055165637282427</v>
      </c>
      <c r="R3838" s="15">
        <v>9</v>
      </c>
      <c r="S3838" s="16">
        <v>90</v>
      </c>
      <c r="T3838" s="17">
        <v>0.13300000000000001</v>
      </c>
      <c r="U3838" s="16">
        <v>31</v>
      </c>
      <c r="V3838" s="71">
        <v>3.4</v>
      </c>
      <c r="W3838" s="401" t="str">
        <f>IF(ISNA(MATCH($D3838,'My Squad'!$C$2:$C$16,0)),"","Yes")</f>
        <v/>
      </c>
    </row>
    <row r="3839" spans="1:23" ht="15.75" thickBot="1" x14ac:dyDescent="0.3">
      <c r="A3839" s="577">
        <v>206</v>
      </c>
      <c r="B3839" s="73">
        <v>17</v>
      </c>
      <c r="C3839" s="5" t="s">
        <v>110</v>
      </c>
      <c r="D3839" s="5" t="s">
        <v>148</v>
      </c>
      <c r="E3839" s="70" t="s">
        <v>13</v>
      </c>
      <c r="F3839" s="71">
        <v>4.8</v>
      </c>
      <c r="G3839" s="71">
        <v>0</v>
      </c>
      <c r="H3839" s="71">
        <v>0</v>
      </c>
      <c r="I3839" s="71">
        <v>0</v>
      </c>
      <c r="J3839" s="71">
        <v>0</v>
      </c>
      <c r="K3839" s="71">
        <v>0</v>
      </c>
      <c r="L3839" s="71">
        <v>0</v>
      </c>
      <c r="M3839" s="72">
        <v>0</v>
      </c>
      <c r="N3839" s="23">
        <v>-0.41666666666666669</v>
      </c>
      <c r="O3839" s="16">
        <v>0</v>
      </c>
      <c r="P3839" s="15">
        <v>90</v>
      </c>
      <c r="Q3839" s="15">
        <f>IFERROR(Table37[[#This Row],[Total]]/Table37[[#This Row],[Mins]]*Table37[[#This Row],[Adj mins]],0)</f>
        <v>0</v>
      </c>
      <c r="R3839" s="15">
        <v>4.5999999999999996</v>
      </c>
      <c r="S3839" s="16">
        <v>59</v>
      </c>
      <c r="T3839" s="17">
        <v>1E-3</v>
      </c>
      <c r="U3839" s="16">
        <v>9</v>
      </c>
      <c r="V3839" s="71">
        <v>1.3</v>
      </c>
      <c r="W3839" s="401" t="str">
        <f>IF(ISNA(MATCH($D3839,'My Squad'!$C$2:$C$16,0)),"","Yes")</f>
        <v/>
      </c>
    </row>
    <row r="3840" spans="1:23" ht="15.75" thickBot="1" x14ac:dyDescent="0.3">
      <c r="A3840" s="577">
        <v>214</v>
      </c>
      <c r="B3840" s="73">
        <v>17</v>
      </c>
      <c r="C3840" s="5" t="s">
        <v>110</v>
      </c>
      <c r="D3840" s="5" t="s">
        <v>182</v>
      </c>
      <c r="E3840" s="70" t="s">
        <v>13</v>
      </c>
      <c r="F3840" s="71">
        <v>4.7</v>
      </c>
      <c r="G3840" s="71">
        <v>6.6666666666666666E-2</v>
      </c>
      <c r="H3840" s="71">
        <v>2.4E-2</v>
      </c>
      <c r="I3840" s="71">
        <v>1.4E-2</v>
      </c>
      <c r="J3840" s="71">
        <v>0</v>
      </c>
      <c r="K3840" s="71">
        <v>0.17466666666666666</v>
      </c>
      <c r="L3840" s="71">
        <v>1.9E-2</v>
      </c>
      <c r="M3840" s="72">
        <v>0.29833333333333334</v>
      </c>
      <c r="N3840" s="23">
        <v>-0.36205673758865248</v>
      </c>
      <c r="O3840" s="16">
        <v>8.4600000000000009</v>
      </c>
      <c r="P3840" s="15">
        <v>90</v>
      </c>
      <c r="Q3840" s="15">
        <f>IFERROR(Table37[[#This Row],[Total]]/Table37[[#This Row],[Mins]]*Table37[[#This Row],[Adj mins]],0)</f>
        <v>3.1737588652482267</v>
      </c>
      <c r="R3840" s="15">
        <v>0.6</v>
      </c>
      <c r="S3840" s="16">
        <v>8</v>
      </c>
      <c r="T3840" s="17">
        <v>1E-3</v>
      </c>
      <c r="U3840" s="16">
        <v>6</v>
      </c>
      <c r="V3840" s="71">
        <v>1</v>
      </c>
      <c r="W3840" s="401" t="str">
        <f>IF(ISNA(MATCH($D3840,'My Squad'!$C$2:$C$16,0)),"","Yes")</f>
        <v/>
      </c>
    </row>
    <row r="3841" spans="1:23" ht="15.75" thickBot="1" x14ac:dyDescent="0.3">
      <c r="A3841" s="577">
        <v>216</v>
      </c>
      <c r="B3841" s="73">
        <v>17</v>
      </c>
      <c r="C3841" s="5" t="s">
        <v>110</v>
      </c>
      <c r="D3841" s="5" t="s">
        <v>546</v>
      </c>
      <c r="E3841" s="70" t="s">
        <v>13</v>
      </c>
      <c r="F3841" s="71">
        <v>4.8</v>
      </c>
      <c r="G3841" s="71">
        <v>0.12333333333333334</v>
      </c>
      <c r="H3841" s="71">
        <v>0.30299999999999999</v>
      </c>
      <c r="I3841" s="71">
        <v>0.12966666666666668</v>
      </c>
      <c r="J3841" s="71">
        <v>0</v>
      </c>
      <c r="K3841" s="71">
        <v>1.7769999999999999</v>
      </c>
      <c r="L3841" s="71">
        <v>0.11633333333333333</v>
      </c>
      <c r="M3841" s="72">
        <v>2.4493333333333331</v>
      </c>
      <c r="N3841" s="23">
        <v>9.3611111111111076E-2</v>
      </c>
      <c r="O3841" s="16">
        <v>84.26133333333334</v>
      </c>
      <c r="P3841" s="15">
        <v>90</v>
      </c>
      <c r="Q3841" s="15">
        <f>IFERROR(Table37[[#This Row],[Total]]/Table37[[#This Row],[Mins]]*Table37[[#This Row],[Adj mins]],0)</f>
        <v>2.616146591556427</v>
      </c>
      <c r="R3841" s="15">
        <v>6.9</v>
      </c>
      <c r="S3841" s="16">
        <v>78</v>
      </c>
      <c r="T3841" s="17">
        <v>3.0000000000000001E-3</v>
      </c>
      <c r="U3841" s="16">
        <v>15</v>
      </c>
      <c r="V3841" s="71">
        <v>1.9</v>
      </c>
      <c r="W3841" s="401" t="str">
        <f>IF(ISNA(MATCH($D3841,'My Squad'!$C$2:$C$16,0)),"","Yes")</f>
        <v/>
      </c>
    </row>
    <row r="3842" spans="1:23" ht="15.75" thickBot="1" x14ac:dyDescent="0.3">
      <c r="A3842" s="577">
        <v>208</v>
      </c>
      <c r="B3842" s="73">
        <v>17</v>
      </c>
      <c r="C3842" s="5" t="s">
        <v>110</v>
      </c>
      <c r="D3842" s="5" t="s">
        <v>281</v>
      </c>
      <c r="E3842" s="70" t="s">
        <v>13</v>
      </c>
      <c r="F3842" s="71">
        <v>4.4000000000000004</v>
      </c>
      <c r="G3842" s="71">
        <v>0</v>
      </c>
      <c r="H3842" s="71">
        <v>0</v>
      </c>
      <c r="I3842" s="71">
        <v>0</v>
      </c>
      <c r="J3842" s="71">
        <v>0</v>
      </c>
      <c r="K3842" s="71">
        <v>0</v>
      </c>
      <c r="L3842" s="71">
        <v>0</v>
      </c>
      <c r="M3842" s="72">
        <v>0</v>
      </c>
      <c r="N3842" s="23">
        <v>-0.45454545454545453</v>
      </c>
      <c r="O3842" s="16">
        <v>0</v>
      </c>
      <c r="P3842" s="15">
        <v>90</v>
      </c>
      <c r="Q3842" s="15">
        <f>IFERROR(Table37[[#This Row],[Total]]/Table37[[#This Row],[Mins]]*Table37[[#This Row],[Adj mins]],0)</f>
        <v>0</v>
      </c>
      <c r="R3842" s="15">
        <v>0</v>
      </c>
      <c r="S3842" s="16" t="s">
        <v>374</v>
      </c>
      <c r="T3842" s="17">
        <v>6.0000000000000001E-3</v>
      </c>
      <c r="U3842" s="16">
        <v>0</v>
      </c>
      <c r="V3842" s="71">
        <v>0</v>
      </c>
      <c r="W3842" s="401" t="str">
        <f>IF(ISNA(MATCH($D3842,'My Squad'!$C$2:$C$16,0)),"","Yes")</f>
        <v/>
      </c>
    </row>
    <row r="3843" spans="1:23" ht="15.75" thickBot="1" x14ac:dyDescent="0.3">
      <c r="A3843" s="577">
        <v>203</v>
      </c>
      <c r="B3843" s="73">
        <v>17</v>
      </c>
      <c r="C3843" s="5" t="s">
        <v>110</v>
      </c>
      <c r="D3843" s="5" t="s">
        <v>211</v>
      </c>
      <c r="E3843" s="70" t="s">
        <v>13</v>
      </c>
      <c r="F3843" s="71">
        <v>4.9000000000000004</v>
      </c>
      <c r="G3843" s="71">
        <v>0.10166666666666667</v>
      </c>
      <c r="H3843" s="71">
        <v>0.189</v>
      </c>
      <c r="I3843" s="71">
        <v>9.1333333333333336E-2</v>
      </c>
      <c r="J3843" s="71">
        <v>0</v>
      </c>
      <c r="K3843" s="71">
        <v>1.0720000000000001</v>
      </c>
      <c r="L3843" s="71">
        <v>4.2666666666666665E-2</v>
      </c>
      <c r="M3843" s="72">
        <v>1.4966666666666666</v>
      </c>
      <c r="N3843" s="23">
        <v>-0.10272108843537416</v>
      </c>
      <c r="O3843" s="16">
        <v>60.165999999999997</v>
      </c>
      <c r="P3843" s="15">
        <v>90</v>
      </c>
      <c r="Q3843" s="15">
        <f>IFERROR(Table37[[#This Row],[Total]]/Table37[[#This Row],[Mins]]*Table37[[#This Row],[Adj mins]],0)</f>
        <v>2.238805970149254</v>
      </c>
      <c r="R3843" s="15">
        <v>4.2</v>
      </c>
      <c r="S3843" s="16">
        <v>47</v>
      </c>
      <c r="T3843" s="17">
        <v>0</v>
      </c>
      <c r="U3843" s="16">
        <v>8</v>
      </c>
      <c r="V3843" s="71">
        <v>1</v>
      </c>
      <c r="W3843" s="401" t="str">
        <f>IF(ISNA(MATCH($D3843,'My Squad'!$C$2:$C$16,0)),"","Yes")</f>
        <v/>
      </c>
    </row>
    <row r="3844" spans="1:23" ht="15.75" thickBot="1" x14ac:dyDescent="0.3">
      <c r="A3844" s="577">
        <v>585</v>
      </c>
      <c r="B3844" s="73">
        <v>17</v>
      </c>
      <c r="C3844" s="5" t="s">
        <v>110</v>
      </c>
      <c r="D3844" s="5" t="s">
        <v>1514</v>
      </c>
      <c r="E3844" s="70" t="s">
        <v>13</v>
      </c>
      <c r="F3844" s="71">
        <v>5.7</v>
      </c>
      <c r="G3844" s="71">
        <v>0.33500000000000002</v>
      </c>
      <c r="H3844" s="71">
        <v>0.13200000000000001</v>
      </c>
      <c r="I3844" s="71">
        <v>5.3333333333333337E-2</v>
      </c>
      <c r="J3844" s="71">
        <v>0</v>
      </c>
      <c r="K3844" s="71">
        <v>0.67399999999999993</v>
      </c>
      <c r="L3844" s="71">
        <v>7.4666666666666673E-2</v>
      </c>
      <c r="M3844" s="72">
        <v>1.2689999999999999</v>
      </c>
      <c r="N3844" s="23">
        <v>-0.12824561403508772</v>
      </c>
      <c r="O3844" s="16">
        <v>32.69233333333333</v>
      </c>
      <c r="P3844" s="15">
        <v>90</v>
      </c>
      <c r="Q3844" s="15">
        <f>IFERROR(Table37[[#This Row],[Total]]/Table37[[#This Row],[Mins]]*Table37[[#This Row],[Adj mins]],0)</f>
        <v>3.4934796129571666</v>
      </c>
      <c r="R3844" s="15">
        <v>3.4</v>
      </c>
      <c r="S3844" s="16">
        <v>34</v>
      </c>
      <c r="T3844" s="17">
        <v>2E-3</v>
      </c>
      <c r="U3844" s="16">
        <v>14</v>
      </c>
      <c r="V3844" s="71">
        <v>1.6</v>
      </c>
      <c r="W3844" s="401" t="str">
        <f>IF(ISNA(MATCH($D3844,'My Squad'!$C$2:$C$16,0)),"","Yes")</f>
        <v/>
      </c>
    </row>
    <row r="3845" spans="1:23" ht="15.75" thickBot="1" x14ac:dyDescent="0.3">
      <c r="A3845" s="577">
        <v>205</v>
      </c>
      <c r="B3845" s="73">
        <v>17</v>
      </c>
      <c r="C3845" s="5" t="s">
        <v>110</v>
      </c>
      <c r="D3845" s="5" t="s">
        <v>1515</v>
      </c>
      <c r="E3845" s="70" t="s">
        <v>13</v>
      </c>
      <c r="F3845" s="71">
        <v>5.0999999999999996</v>
      </c>
      <c r="G3845" s="71">
        <v>4.1666666666666664E-2</v>
      </c>
      <c r="H3845" s="71">
        <v>2.4E-2</v>
      </c>
      <c r="I3845" s="71">
        <v>1.2333333333333333E-2</v>
      </c>
      <c r="J3845" s="71">
        <v>0</v>
      </c>
      <c r="K3845" s="71">
        <v>0.14633333333333332</v>
      </c>
      <c r="L3845" s="71">
        <v>1.2999999999999999E-2</v>
      </c>
      <c r="M3845" s="72">
        <v>0.23733333333333334</v>
      </c>
      <c r="N3845" s="23">
        <v>-0.34562091503267978</v>
      </c>
      <c r="O3845" s="16">
        <v>8.4830000000000005</v>
      </c>
      <c r="P3845" s="15">
        <v>90</v>
      </c>
      <c r="Q3845" s="15">
        <f>IFERROR(Table37[[#This Row],[Total]]/Table37[[#This Row],[Mins]]*Table37[[#This Row],[Adj mins]],0)</f>
        <v>2.5179771307320524</v>
      </c>
      <c r="R3845" s="15">
        <v>5.0999999999999996</v>
      </c>
      <c r="S3845" s="16">
        <v>51</v>
      </c>
      <c r="T3845" s="17">
        <v>1E-3</v>
      </c>
      <c r="U3845" s="16">
        <v>13</v>
      </c>
      <c r="V3845" s="71">
        <v>1.4</v>
      </c>
      <c r="W3845" s="401" t="str">
        <f>IF(ISNA(MATCH($D3845,'My Squad'!$C$2:$C$16,0)),"","Yes")</f>
        <v/>
      </c>
    </row>
    <row r="3846" spans="1:23" ht="15.75" thickBot="1" x14ac:dyDescent="0.3">
      <c r="A3846" s="577">
        <v>207</v>
      </c>
      <c r="B3846" s="73">
        <v>17</v>
      </c>
      <c r="C3846" s="5" t="s">
        <v>110</v>
      </c>
      <c r="D3846" s="5" t="s">
        <v>249</v>
      </c>
      <c r="E3846" s="70" t="s">
        <v>15</v>
      </c>
      <c r="F3846" s="71">
        <v>7.3</v>
      </c>
      <c r="G3846" s="71">
        <v>0.84266666666666667</v>
      </c>
      <c r="H3846" s="71">
        <v>0.12</v>
      </c>
      <c r="I3846" s="71">
        <v>0</v>
      </c>
      <c r="J3846" s="71">
        <v>0</v>
      </c>
      <c r="K3846" s="71">
        <v>1.2836666666666665</v>
      </c>
      <c r="L3846" s="71">
        <v>0.30499999999999999</v>
      </c>
      <c r="M3846" s="72">
        <v>2.5513333333333335</v>
      </c>
      <c r="N3846" s="23">
        <v>7.5525114155251163E-2</v>
      </c>
      <c r="O3846" s="16">
        <v>64.337333333333333</v>
      </c>
      <c r="P3846" s="15">
        <v>90</v>
      </c>
      <c r="Q3846" s="15">
        <f>IFERROR(Table37[[#This Row],[Total]]/Table37[[#This Row],[Mins]]*Table37[[#This Row],[Adj mins]],0)</f>
        <v>3.5690008911363029</v>
      </c>
      <c r="R3846" s="15">
        <v>6.4</v>
      </c>
      <c r="S3846" s="16">
        <v>64</v>
      </c>
      <c r="T3846" s="17">
        <v>0.03</v>
      </c>
      <c r="U3846" s="16">
        <v>31</v>
      </c>
      <c r="V3846" s="71">
        <v>3.4</v>
      </c>
      <c r="W3846" s="401" t="str">
        <f>IF(ISNA(MATCH($D3846,'My Squad'!$C$2:$C$16,0)),"","Yes")</f>
        <v/>
      </c>
    </row>
    <row r="3847" spans="1:23" ht="15.75" thickBot="1" x14ac:dyDescent="0.3">
      <c r="A3847" s="577">
        <v>11</v>
      </c>
      <c r="B3847" s="73">
        <v>17</v>
      </c>
      <c r="C3847" s="5" t="s">
        <v>110</v>
      </c>
      <c r="D3847" s="5" t="s">
        <v>247</v>
      </c>
      <c r="E3847" s="70" t="s">
        <v>15</v>
      </c>
      <c r="F3847" s="71">
        <v>5.9</v>
      </c>
      <c r="G3847" s="71">
        <v>0.54</v>
      </c>
      <c r="H3847" s="71">
        <v>0.222</v>
      </c>
      <c r="I3847" s="71">
        <v>0</v>
      </c>
      <c r="J3847" s="71">
        <v>0</v>
      </c>
      <c r="K3847" s="71">
        <v>1.4296666666666666</v>
      </c>
      <c r="L3847" s="71">
        <v>0.18566666666666667</v>
      </c>
      <c r="M3847" s="72">
        <v>2.3773333333333335</v>
      </c>
      <c r="N3847" s="23">
        <v>6.3954802259887034E-2</v>
      </c>
      <c r="O3847" s="16">
        <v>73.736999999999995</v>
      </c>
      <c r="P3847" s="15">
        <v>90</v>
      </c>
      <c r="Q3847" s="15">
        <f>IFERROR(Table37[[#This Row],[Total]]/Table37[[#This Row],[Mins]]*Table37[[#This Row],[Adj mins]],0)</f>
        <v>2.901664022132715</v>
      </c>
      <c r="R3847" s="15">
        <v>4.5</v>
      </c>
      <c r="S3847" s="16">
        <v>68</v>
      </c>
      <c r="T3847" s="17">
        <v>8.0000000000000002E-3</v>
      </c>
      <c r="U3847" s="16">
        <v>10</v>
      </c>
      <c r="V3847" s="71">
        <v>1.7</v>
      </c>
      <c r="W3847" s="401" t="str">
        <f>IF(ISNA(MATCH($D3847,'My Squad'!$C$2:$C$16,0)),"","Yes")</f>
        <v/>
      </c>
    </row>
    <row r="3848" spans="1:23" ht="15.75" thickBot="1" x14ac:dyDescent="0.3">
      <c r="A3848" s="577">
        <v>227</v>
      </c>
      <c r="B3848" s="73">
        <v>17</v>
      </c>
      <c r="C3848" s="5" t="s">
        <v>91</v>
      </c>
      <c r="D3848" s="5" t="s">
        <v>275</v>
      </c>
      <c r="E3848" s="70" t="s">
        <v>16</v>
      </c>
      <c r="F3848" s="71">
        <v>4</v>
      </c>
      <c r="G3848" s="71">
        <v>0</v>
      </c>
      <c r="H3848" s="71">
        <v>0</v>
      </c>
      <c r="I3848" s="71">
        <v>-6.6666666666666675E-4</v>
      </c>
      <c r="J3848" s="71">
        <v>2.6666666666666666E-3</v>
      </c>
      <c r="K3848" s="71">
        <v>5.6666666666666671E-3</v>
      </c>
      <c r="L3848" s="71">
        <v>0</v>
      </c>
      <c r="M3848" s="72">
        <v>7.6666666666666662E-3</v>
      </c>
      <c r="N3848" s="23">
        <v>-0.49808333333333332</v>
      </c>
      <c r="O3848" s="16">
        <v>0.3</v>
      </c>
      <c r="P3848" s="15">
        <v>90</v>
      </c>
      <c r="Q3848" s="15">
        <f>IFERROR(Table37[[#This Row],[Total]]/Table37[[#This Row],[Mins]]*Table37[[#This Row],[Adj mins]],0)</f>
        <v>2.2999999999999998</v>
      </c>
      <c r="R3848" s="15">
        <v>0</v>
      </c>
      <c r="S3848" s="16">
        <v>0</v>
      </c>
      <c r="T3848" s="17">
        <v>4.0000000000000001E-3</v>
      </c>
      <c r="U3848" s="16">
        <v>0</v>
      </c>
      <c r="V3848" s="71">
        <v>0</v>
      </c>
      <c r="W3848" s="401" t="str">
        <f>IF(ISNA(MATCH($D3848,'My Squad'!$C$2:$C$16,0)),"","Yes")</f>
        <v/>
      </c>
    </row>
    <row r="3849" spans="1:23" ht="15.75" thickBot="1" x14ac:dyDescent="0.3">
      <c r="A3849" s="577">
        <v>235</v>
      </c>
      <c r="B3849" s="73">
        <v>17</v>
      </c>
      <c r="C3849" s="5" t="s">
        <v>91</v>
      </c>
      <c r="D3849" s="5" t="s">
        <v>151</v>
      </c>
      <c r="E3849" s="70" t="s">
        <v>16</v>
      </c>
      <c r="F3849" s="71">
        <v>4.8</v>
      </c>
      <c r="G3849" s="71">
        <v>0</v>
      </c>
      <c r="H3849" s="71">
        <v>2.4E-2</v>
      </c>
      <c r="I3849" s="71">
        <v>-0.24199999999999999</v>
      </c>
      <c r="J3849" s="71">
        <v>0.51900000000000002</v>
      </c>
      <c r="K3849" s="71">
        <v>1.8443333333333332</v>
      </c>
      <c r="L3849" s="71">
        <v>5.8999999999999997E-2</v>
      </c>
      <c r="M3849" s="72">
        <v>2.2043333333333335</v>
      </c>
      <c r="N3849" s="23">
        <v>4.2569444444444479E-2</v>
      </c>
      <c r="O3849" s="16">
        <v>85.147666666666666</v>
      </c>
      <c r="P3849" s="15">
        <v>90</v>
      </c>
      <c r="Q3849" s="15">
        <f>IFERROR(Table37[[#This Row],[Total]]/Table37[[#This Row],[Mins]]*Table37[[#This Row],[Adj mins]],0)</f>
        <v>2.3299522789820042</v>
      </c>
      <c r="R3849" s="15">
        <v>9</v>
      </c>
      <c r="S3849" s="16">
        <v>90</v>
      </c>
      <c r="T3849" s="17">
        <v>0.1</v>
      </c>
      <c r="U3849" s="16">
        <v>33</v>
      </c>
      <c r="V3849" s="71">
        <v>3.7</v>
      </c>
      <c r="W3849" s="401" t="str">
        <f>IF(ISNA(MATCH($D3849,'My Squad'!$C$2:$C$16,0)),"","Yes")</f>
        <v/>
      </c>
    </row>
    <row r="3850" spans="1:23" ht="15.75" thickBot="1" x14ac:dyDescent="0.3">
      <c r="A3850" s="577">
        <v>624</v>
      </c>
      <c r="B3850" s="73">
        <v>17</v>
      </c>
      <c r="C3850" s="5" t="s">
        <v>91</v>
      </c>
      <c r="D3850" s="5" t="s">
        <v>1349</v>
      </c>
      <c r="E3850" s="70" t="s">
        <v>16</v>
      </c>
      <c r="F3850" s="71">
        <v>4</v>
      </c>
      <c r="G3850" s="71">
        <v>0</v>
      </c>
      <c r="H3850" s="71">
        <v>0</v>
      </c>
      <c r="I3850" s="71">
        <v>-1.3999999999999999E-2</v>
      </c>
      <c r="J3850" s="71">
        <v>2.4666666666666667E-2</v>
      </c>
      <c r="K3850" s="71">
        <v>9.8000000000000004E-2</v>
      </c>
      <c r="L3850" s="71">
        <v>4.6666666666666671E-3</v>
      </c>
      <c r="M3850" s="72">
        <v>0.11333333333333333</v>
      </c>
      <c r="N3850" s="23">
        <v>-0.47166666666666668</v>
      </c>
      <c r="O3850" s="16">
        <v>4.32</v>
      </c>
      <c r="P3850" s="15">
        <v>90</v>
      </c>
      <c r="Q3850" s="15">
        <f>IFERROR(Table37[[#This Row],[Total]]/Table37[[#This Row],[Mins]]*Table37[[#This Row],[Adj mins]],0)</f>
        <v>2.3611111111111112</v>
      </c>
      <c r="R3850" s="15">
        <v>0</v>
      </c>
      <c r="S3850" s="16">
        <v>0</v>
      </c>
      <c r="T3850" s="17">
        <v>3.0000000000000001E-3</v>
      </c>
      <c r="U3850" s="16">
        <v>0</v>
      </c>
      <c r="V3850" s="71">
        <v>0</v>
      </c>
      <c r="W3850" s="401" t="str">
        <f>IF(ISNA(MATCH($D3850,'My Squad'!$C$2:$C$16,0)),"","Yes")</f>
        <v/>
      </c>
    </row>
    <row r="3851" spans="1:23" ht="15.75" thickBot="1" x14ac:dyDescent="0.3">
      <c r="A3851" s="577">
        <v>238</v>
      </c>
      <c r="B3851" s="73">
        <v>17</v>
      </c>
      <c r="C3851" s="5" t="s">
        <v>91</v>
      </c>
      <c r="D3851" s="5" t="s">
        <v>177</v>
      </c>
      <c r="E3851" s="70" t="s">
        <v>14</v>
      </c>
      <c r="F3851" s="71">
        <v>4.5</v>
      </c>
      <c r="G3851" s="71">
        <v>6.6000000000000003E-2</v>
      </c>
      <c r="H3851" s="71">
        <v>0.38400000000000001</v>
      </c>
      <c r="I3851" s="71">
        <v>-0.22566666666666674</v>
      </c>
      <c r="J3851" s="71">
        <v>0</v>
      </c>
      <c r="K3851" s="71">
        <v>1.5363333333333333</v>
      </c>
      <c r="L3851" s="71">
        <v>0.14166666666666666</v>
      </c>
      <c r="M3851" s="72">
        <v>1.9023333333333334</v>
      </c>
      <c r="N3851" s="23">
        <v>-2.1703703703703683E-2</v>
      </c>
      <c r="O3851" s="16">
        <v>80.959333333333333</v>
      </c>
      <c r="P3851" s="15">
        <v>90</v>
      </c>
      <c r="Q3851" s="15">
        <f>IFERROR(Table37[[#This Row],[Total]]/Table37[[#This Row],[Mins]]*Table37[[#This Row],[Adj mins]],0)</f>
        <v>2.1147654377918133</v>
      </c>
      <c r="R3851" s="15">
        <v>6.7</v>
      </c>
      <c r="S3851" s="16">
        <v>86</v>
      </c>
      <c r="T3851" s="17">
        <v>8.0000000000000002E-3</v>
      </c>
      <c r="U3851" s="16">
        <v>27</v>
      </c>
      <c r="V3851" s="71">
        <v>3.9</v>
      </c>
      <c r="W3851" s="401" t="str">
        <f>IF(ISNA(MATCH($D3851,'My Squad'!$C$2:$C$16,0)),"","Yes")</f>
        <v/>
      </c>
    </row>
    <row r="3852" spans="1:23" ht="15.75" thickBot="1" x14ac:dyDescent="0.3">
      <c r="A3852" s="577">
        <v>236</v>
      </c>
      <c r="B3852" s="73">
        <v>17</v>
      </c>
      <c r="C3852" s="5" t="s">
        <v>91</v>
      </c>
      <c r="D3852" s="5" t="s">
        <v>158</v>
      </c>
      <c r="E3852" s="70" t="s">
        <v>14</v>
      </c>
      <c r="F3852" s="71">
        <v>4.8</v>
      </c>
      <c r="G3852" s="71">
        <v>0.40200000000000002</v>
      </c>
      <c r="H3852" s="71">
        <v>0.17399999999999999</v>
      </c>
      <c r="I3852" s="71">
        <v>-0.2533333333333333</v>
      </c>
      <c r="J3852" s="71">
        <v>0</v>
      </c>
      <c r="K3852" s="71">
        <v>1.6143333333333332</v>
      </c>
      <c r="L3852" s="71">
        <v>0.14899999999999999</v>
      </c>
      <c r="M3852" s="72">
        <v>2.0859999999999999</v>
      </c>
      <c r="N3852" s="23">
        <v>1.7916666666666636E-2</v>
      </c>
      <c r="O3852" s="16">
        <v>84.50266666666667</v>
      </c>
      <c r="P3852" s="15">
        <v>90</v>
      </c>
      <c r="Q3852" s="15">
        <f>IFERROR(Table37[[#This Row],[Total]]/Table37[[#This Row],[Mins]]*Table37[[#This Row],[Adj mins]],0)</f>
        <v>2.2217050349495873</v>
      </c>
      <c r="R3852" s="15">
        <v>9</v>
      </c>
      <c r="S3852" s="16">
        <v>90</v>
      </c>
      <c r="T3852" s="17">
        <v>1.3999999999999999E-2</v>
      </c>
      <c r="U3852" s="16">
        <v>21</v>
      </c>
      <c r="V3852" s="71">
        <v>2.2999999999999998</v>
      </c>
      <c r="W3852" s="401" t="str">
        <f>IF(ISNA(MATCH($D3852,'My Squad'!$C$2:$C$16,0)),"","Yes")</f>
        <v/>
      </c>
    </row>
    <row r="3853" spans="1:23" ht="15.75" thickBot="1" x14ac:dyDescent="0.3">
      <c r="A3853" s="577">
        <v>219</v>
      </c>
      <c r="B3853" s="73">
        <v>17</v>
      </c>
      <c r="C3853" s="5" t="s">
        <v>91</v>
      </c>
      <c r="D3853" s="5" t="s">
        <v>174</v>
      </c>
      <c r="E3853" s="70" t="s">
        <v>14</v>
      </c>
      <c r="F3853" s="71">
        <v>4.8</v>
      </c>
      <c r="G3853" s="71">
        <v>0.35</v>
      </c>
      <c r="H3853" s="71">
        <v>8.4000000000000005E-2</v>
      </c>
      <c r="I3853" s="71">
        <v>-0.24866666666666665</v>
      </c>
      <c r="J3853" s="71">
        <v>0</v>
      </c>
      <c r="K3853" s="71">
        <v>1.6656666666666666</v>
      </c>
      <c r="L3853" s="71">
        <v>9.3666666666666662E-2</v>
      </c>
      <c r="M3853" s="72">
        <v>1.9446666666666668</v>
      </c>
      <c r="N3853" s="23">
        <v>-1.1527777777777758E-2</v>
      </c>
      <c r="O3853" s="16">
        <v>84.763000000000005</v>
      </c>
      <c r="P3853" s="15">
        <v>90</v>
      </c>
      <c r="Q3853" s="15">
        <f>IFERROR(Table37[[#This Row],[Total]]/Table37[[#This Row],[Mins]]*Table37[[#This Row],[Adj mins]],0)</f>
        <v>2.0648160164222595</v>
      </c>
      <c r="R3853" s="15">
        <v>1.1000000000000001</v>
      </c>
      <c r="S3853" s="16">
        <v>48</v>
      </c>
      <c r="T3853" s="17">
        <v>6.9999999999999993E-3</v>
      </c>
      <c r="U3853" s="16">
        <v>3</v>
      </c>
      <c r="V3853" s="71">
        <v>1.5</v>
      </c>
      <c r="W3853" s="401" t="str">
        <f>IF(ISNA(MATCH($D3853,'My Squad'!$C$2:$C$16,0)),"","Yes")</f>
        <v/>
      </c>
    </row>
    <row r="3854" spans="1:23" ht="15.75" thickBot="1" x14ac:dyDescent="0.3">
      <c r="A3854" s="577">
        <v>228</v>
      </c>
      <c r="B3854" s="73">
        <v>17</v>
      </c>
      <c r="C3854" s="5" t="s">
        <v>91</v>
      </c>
      <c r="D3854" s="5" t="s">
        <v>260</v>
      </c>
      <c r="E3854" s="70" t="s">
        <v>14</v>
      </c>
      <c r="F3854" s="71">
        <v>4.2</v>
      </c>
      <c r="G3854" s="71">
        <v>0.03</v>
      </c>
      <c r="H3854" s="71">
        <v>8.0000000000000002E-3</v>
      </c>
      <c r="I3854" s="71">
        <v>-2.1999999999999992E-2</v>
      </c>
      <c r="J3854" s="71">
        <v>0</v>
      </c>
      <c r="K3854" s="71">
        <v>0.154</v>
      </c>
      <c r="L3854" s="71">
        <v>1.2666666666666666E-2</v>
      </c>
      <c r="M3854" s="72">
        <v>0.18266666666666667</v>
      </c>
      <c r="N3854" s="23">
        <v>-0.43269841269841264</v>
      </c>
      <c r="O3854" s="16">
        <v>7.6206666666666667</v>
      </c>
      <c r="P3854" s="15">
        <v>90</v>
      </c>
      <c r="Q3854" s="15">
        <f>IFERROR(Table37[[#This Row],[Total]]/Table37[[#This Row],[Mins]]*Table37[[#This Row],[Adj mins]],0)</f>
        <v>2.157291575540198</v>
      </c>
      <c r="R3854" s="15">
        <v>8</v>
      </c>
      <c r="S3854" s="16">
        <v>90</v>
      </c>
      <c r="T3854" s="17">
        <v>9.8000000000000004E-2</v>
      </c>
      <c r="U3854" s="16">
        <v>31</v>
      </c>
      <c r="V3854" s="71">
        <v>3.9</v>
      </c>
      <c r="W3854" s="401" t="str">
        <f>IF(ISNA(MATCH($D3854,'My Squad'!$C$2:$C$16,0)),"","Yes")</f>
        <v/>
      </c>
    </row>
    <row r="3855" spans="1:23" ht="15.75" thickBot="1" x14ac:dyDescent="0.3">
      <c r="A3855" s="577">
        <v>234</v>
      </c>
      <c r="B3855" s="73">
        <v>17</v>
      </c>
      <c r="C3855" s="5" t="s">
        <v>91</v>
      </c>
      <c r="D3855" s="5" t="s">
        <v>253</v>
      </c>
      <c r="E3855" s="70" t="s">
        <v>14</v>
      </c>
      <c r="F3855" s="71">
        <v>4.4000000000000004</v>
      </c>
      <c r="G3855" s="71">
        <v>1.4E-2</v>
      </c>
      <c r="H3855" s="71">
        <v>1.4E-2</v>
      </c>
      <c r="I3855" s="71">
        <v>-1.7999999999999999E-2</v>
      </c>
      <c r="J3855" s="71">
        <v>0</v>
      </c>
      <c r="K3855" s="71">
        <v>0.10100000000000001</v>
      </c>
      <c r="L3855" s="71">
        <v>6.3333333333333332E-3</v>
      </c>
      <c r="M3855" s="72">
        <v>0.11733333333333333</v>
      </c>
      <c r="N3855" s="23">
        <v>-0.42787878787878786</v>
      </c>
      <c r="O3855" s="16">
        <v>5.49</v>
      </c>
      <c r="P3855" s="15">
        <v>90</v>
      </c>
      <c r="Q3855" s="15">
        <f>IFERROR(Table37[[#This Row],[Total]]/Table37[[#This Row],[Mins]]*Table37[[#This Row],[Adj mins]],0)</f>
        <v>1.9234972677595628</v>
      </c>
      <c r="R3855" s="15">
        <v>0</v>
      </c>
      <c r="S3855" s="16">
        <v>0</v>
      </c>
      <c r="T3855" s="17">
        <v>0</v>
      </c>
      <c r="U3855" s="16">
        <v>0</v>
      </c>
      <c r="V3855" s="71">
        <v>0</v>
      </c>
      <c r="W3855" s="401" t="str">
        <f>IF(ISNA(MATCH($D3855,'My Squad'!$C$2:$C$16,0)),"","Yes")</f>
        <v/>
      </c>
    </row>
    <row r="3856" spans="1:23" ht="15.75" thickBot="1" x14ac:dyDescent="0.3">
      <c r="A3856" s="577">
        <v>221</v>
      </c>
      <c r="B3856" s="73">
        <v>17</v>
      </c>
      <c r="C3856" s="5" t="s">
        <v>91</v>
      </c>
      <c r="D3856" s="5" t="s">
        <v>273</v>
      </c>
      <c r="E3856" s="70" t="s">
        <v>14</v>
      </c>
      <c r="F3856" s="71">
        <v>4.3</v>
      </c>
      <c r="G3856" s="71">
        <v>4.0000000000000001E-3</v>
      </c>
      <c r="H3856" s="71">
        <v>8.0000000000000002E-3</v>
      </c>
      <c r="I3856" s="71">
        <v>-1.0333333333333333E-2</v>
      </c>
      <c r="J3856" s="71">
        <v>0</v>
      </c>
      <c r="K3856" s="71">
        <v>7.0666666666666669E-2</v>
      </c>
      <c r="L3856" s="71">
        <v>4.6666666666666671E-3</v>
      </c>
      <c r="M3856" s="72">
        <v>7.6999999999999999E-2</v>
      </c>
      <c r="N3856" s="23">
        <v>-0.44720930232558143</v>
      </c>
      <c r="O3856" s="16">
        <v>3.3860000000000001</v>
      </c>
      <c r="P3856" s="15">
        <v>90</v>
      </c>
      <c r="Q3856" s="15">
        <f>IFERROR(Table37[[#This Row],[Total]]/Table37[[#This Row],[Mins]]*Table37[[#This Row],[Adj mins]],0)</f>
        <v>2.0466627288836383</v>
      </c>
      <c r="R3856" s="15">
        <v>1</v>
      </c>
      <c r="S3856" s="16">
        <v>90</v>
      </c>
      <c r="T3856" s="17">
        <v>0</v>
      </c>
      <c r="U3856" s="16">
        <v>1</v>
      </c>
      <c r="V3856" s="71">
        <v>1</v>
      </c>
      <c r="W3856" s="401" t="str">
        <f>IF(ISNA(MATCH($D3856,'My Squad'!$C$2:$C$16,0)),"","Yes")</f>
        <v/>
      </c>
    </row>
    <row r="3857" spans="1:23" ht="15.75" thickBot="1" x14ac:dyDescent="0.3">
      <c r="A3857" s="577">
        <v>231</v>
      </c>
      <c r="B3857" s="73">
        <v>17</v>
      </c>
      <c r="C3857" s="5" t="s">
        <v>91</v>
      </c>
      <c r="D3857" s="5" t="s">
        <v>155</v>
      </c>
      <c r="E3857" s="70" t="s">
        <v>14</v>
      </c>
      <c r="F3857" s="71">
        <v>4.3</v>
      </c>
      <c r="G3857" s="71">
        <v>9.6000000000000002E-2</v>
      </c>
      <c r="H3857" s="71">
        <v>0.19800000000000001</v>
      </c>
      <c r="I3857" s="71">
        <v>-0.25233333333333335</v>
      </c>
      <c r="J3857" s="71">
        <v>0</v>
      </c>
      <c r="K3857" s="71">
        <v>1.8526666666666667</v>
      </c>
      <c r="L3857" s="71">
        <v>9.6666666666666665E-2</v>
      </c>
      <c r="M3857" s="72">
        <v>1.9910000000000001</v>
      </c>
      <c r="N3857" s="23">
        <v>-2.0930232558139298E-3</v>
      </c>
      <c r="O3857" s="16">
        <v>87.843666666666664</v>
      </c>
      <c r="P3857" s="15">
        <v>90</v>
      </c>
      <c r="Q3857" s="15">
        <f>IFERROR(Table37[[#This Row],[Total]]/Table37[[#This Row],[Mins]]*Table37[[#This Row],[Adj mins]],0)</f>
        <v>2.0398738668316065</v>
      </c>
      <c r="R3857" s="15">
        <v>6.3</v>
      </c>
      <c r="S3857" s="16">
        <v>81</v>
      </c>
      <c r="T3857" s="17">
        <v>4.2000000000000003E-2</v>
      </c>
      <c r="U3857" s="16">
        <v>14</v>
      </c>
      <c r="V3857" s="71">
        <v>2</v>
      </c>
      <c r="W3857" s="401" t="str">
        <f>IF(ISNA(MATCH($D3857,'My Squad'!$C$2:$C$16,0)),"","Yes")</f>
        <v/>
      </c>
    </row>
    <row r="3858" spans="1:23" ht="15.75" thickBot="1" x14ac:dyDescent="0.3">
      <c r="A3858" s="577">
        <v>582</v>
      </c>
      <c r="B3858" s="73">
        <v>17</v>
      </c>
      <c r="C3858" s="5" t="s">
        <v>91</v>
      </c>
      <c r="D3858" s="5" t="s">
        <v>1059</v>
      </c>
      <c r="E3858" s="70" t="s">
        <v>14</v>
      </c>
      <c r="F3858" s="71">
        <v>4.7</v>
      </c>
      <c r="G3858" s="71">
        <v>8.0000000000000002E-3</v>
      </c>
      <c r="H3858" s="71">
        <v>4.0000000000000001E-3</v>
      </c>
      <c r="I3858" s="71">
        <v>2.6666666666666679E-3</v>
      </c>
      <c r="J3858" s="71">
        <v>0</v>
      </c>
      <c r="K3858" s="71">
        <v>5.2666666666666667E-2</v>
      </c>
      <c r="L3858" s="71">
        <v>6.0000000000000001E-3</v>
      </c>
      <c r="M3858" s="72">
        <v>7.3333333333333334E-2</v>
      </c>
      <c r="N3858" s="23">
        <v>-0.40992907801418438</v>
      </c>
      <c r="O3858" s="16">
        <v>2.5706666666666669</v>
      </c>
      <c r="P3858" s="15">
        <v>90</v>
      </c>
      <c r="Q3858" s="15">
        <f>IFERROR(Table37[[#This Row],[Total]]/Table37[[#This Row],[Mins]]*Table37[[#This Row],[Adj mins]],0)</f>
        <v>2.5674273858921159</v>
      </c>
      <c r="R3858" s="15">
        <v>0.3</v>
      </c>
      <c r="S3858" s="16">
        <v>27</v>
      </c>
      <c r="T3858" s="17">
        <v>2E-3</v>
      </c>
      <c r="U3858" s="16">
        <v>0</v>
      </c>
      <c r="V3858" s="71">
        <v>0</v>
      </c>
      <c r="W3858" s="401" t="str">
        <f>IF(ISNA(MATCH($D3858,'My Squad'!$C$2:$C$16,0)),"","Yes")</f>
        <v/>
      </c>
    </row>
    <row r="3859" spans="1:23" ht="15.75" thickBot="1" x14ac:dyDescent="0.3">
      <c r="A3859" s="577">
        <v>627</v>
      </c>
      <c r="B3859" s="73">
        <v>17</v>
      </c>
      <c r="C3859" s="5" t="s">
        <v>91</v>
      </c>
      <c r="D3859" s="5" t="s">
        <v>1516</v>
      </c>
      <c r="E3859" s="70" t="s">
        <v>14</v>
      </c>
      <c r="F3859" s="71">
        <v>4</v>
      </c>
      <c r="G3859" s="71">
        <v>0</v>
      </c>
      <c r="H3859" s="71">
        <v>4.0000000000000001E-3</v>
      </c>
      <c r="I3859" s="71">
        <v>-5.6666666666666671E-3</v>
      </c>
      <c r="J3859" s="71">
        <v>0</v>
      </c>
      <c r="K3859" s="71">
        <v>2.0666666666666667E-2</v>
      </c>
      <c r="L3859" s="71">
        <v>2.3333333333333335E-3</v>
      </c>
      <c r="M3859" s="72">
        <v>2.1333333333333333E-2</v>
      </c>
      <c r="N3859" s="23">
        <v>-0.49466666666666664</v>
      </c>
      <c r="O3859" s="16">
        <v>1.02</v>
      </c>
      <c r="P3859" s="15">
        <v>90</v>
      </c>
      <c r="Q3859" s="15">
        <f>IFERROR(Table37[[#This Row],[Total]]/Table37[[#This Row],[Mins]]*Table37[[#This Row],[Adj mins]],0)</f>
        <v>1.8823529411764706</v>
      </c>
      <c r="R3859" s="15">
        <v>1</v>
      </c>
      <c r="S3859" s="16">
        <v>90</v>
      </c>
      <c r="T3859" s="17">
        <v>1E-3</v>
      </c>
      <c r="U3859" s="16">
        <v>0</v>
      </c>
      <c r="V3859" s="71">
        <v>0</v>
      </c>
      <c r="W3859" s="401" t="str">
        <f>IF(ISNA(MATCH($D3859,'My Squad'!$C$2:$C$16,0)),"","Yes")</f>
        <v/>
      </c>
    </row>
    <row r="3860" spans="1:23" ht="15.75" thickBot="1" x14ac:dyDescent="0.3">
      <c r="A3860" s="577">
        <v>651</v>
      </c>
      <c r="B3860" s="73">
        <v>17</v>
      </c>
      <c r="C3860" s="5" t="s">
        <v>91</v>
      </c>
      <c r="D3860" s="5" t="s">
        <v>1517</v>
      </c>
      <c r="E3860" s="70" t="s">
        <v>13</v>
      </c>
      <c r="F3860" s="71">
        <v>5</v>
      </c>
      <c r="G3860" s="71">
        <v>3.5000000000000003E-2</v>
      </c>
      <c r="H3860" s="71">
        <v>1.2999999999999999E-2</v>
      </c>
      <c r="I3860" s="71">
        <v>0.02</v>
      </c>
      <c r="J3860" s="71">
        <v>0</v>
      </c>
      <c r="K3860" s="71">
        <v>0.22133333333333335</v>
      </c>
      <c r="L3860" s="71">
        <v>8.3333333333333332E-3</v>
      </c>
      <c r="M3860" s="72">
        <v>0.29766666666666669</v>
      </c>
      <c r="N3860" s="23">
        <v>-0.34046666666666664</v>
      </c>
      <c r="O3860" s="16">
        <v>11.390666666666666</v>
      </c>
      <c r="P3860" s="15">
        <v>90</v>
      </c>
      <c r="Q3860" s="15">
        <f>IFERROR(Table37[[#This Row],[Total]]/Table37[[#This Row],[Mins]]*Table37[[#This Row],[Adj mins]],0)</f>
        <v>2.351925553084397</v>
      </c>
      <c r="R3860" s="15">
        <v>3.1</v>
      </c>
      <c r="S3860" s="16">
        <v>46</v>
      </c>
      <c r="T3860" s="17">
        <v>0</v>
      </c>
      <c r="U3860" s="16">
        <v>8</v>
      </c>
      <c r="V3860" s="71">
        <v>1.3</v>
      </c>
      <c r="W3860" s="401" t="str">
        <f>IF(ISNA(MATCH($D3860,'My Squad'!$C$2:$C$16,0)),"","Yes")</f>
        <v/>
      </c>
    </row>
    <row r="3861" spans="1:23" ht="15.75" thickBot="1" x14ac:dyDescent="0.3">
      <c r="A3861" s="577">
        <v>603</v>
      </c>
      <c r="B3861" s="73">
        <v>17</v>
      </c>
      <c r="C3861" s="5" t="s">
        <v>91</v>
      </c>
      <c r="D3861" s="5" t="s">
        <v>1518</v>
      </c>
      <c r="E3861" s="70" t="s">
        <v>13</v>
      </c>
      <c r="F3861" s="71">
        <v>4.5</v>
      </c>
      <c r="G3861" s="71">
        <v>5.0000000000000001E-3</v>
      </c>
      <c r="H3861" s="71">
        <v>2E-3</v>
      </c>
      <c r="I3861" s="71">
        <v>1.3333333333333333E-3</v>
      </c>
      <c r="J3861" s="71">
        <v>0</v>
      </c>
      <c r="K3861" s="71">
        <v>1.8000000000000002E-2</v>
      </c>
      <c r="L3861" s="71">
        <v>2.3333333333333335E-3</v>
      </c>
      <c r="M3861" s="72">
        <v>2.8666666666666667E-2</v>
      </c>
      <c r="N3861" s="23">
        <v>-0.43807407407407406</v>
      </c>
      <c r="O3861" s="16">
        <v>0.9</v>
      </c>
      <c r="P3861" s="15">
        <v>90</v>
      </c>
      <c r="Q3861" s="15">
        <f>IFERROR(Table37[[#This Row],[Total]]/Table37[[#This Row],[Mins]]*Table37[[#This Row],[Adj mins]],0)</f>
        <v>2.8666666666666667</v>
      </c>
      <c r="R3861" s="15">
        <v>0</v>
      </c>
      <c r="S3861" s="16">
        <v>1</v>
      </c>
      <c r="T3861" s="17">
        <v>2E-3</v>
      </c>
      <c r="U3861" s="16">
        <v>1</v>
      </c>
      <c r="V3861" s="71">
        <v>1</v>
      </c>
      <c r="W3861" s="401" t="str">
        <f>IF(ISNA(MATCH($D3861,'My Squad'!$C$2:$C$16,0)),"","Yes")</f>
        <v/>
      </c>
    </row>
    <row r="3862" spans="1:23" ht="15.75" thickBot="1" x14ac:dyDescent="0.3">
      <c r="A3862" s="577">
        <v>577</v>
      </c>
      <c r="B3862" s="73">
        <v>17</v>
      </c>
      <c r="C3862" s="5" t="s">
        <v>91</v>
      </c>
      <c r="D3862" s="5" t="s">
        <v>1060</v>
      </c>
      <c r="E3862" s="70" t="s">
        <v>13</v>
      </c>
      <c r="F3862" s="71">
        <v>5.2</v>
      </c>
      <c r="G3862" s="71">
        <v>0.2</v>
      </c>
      <c r="H3862" s="71">
        <v>0.16200000000000001</v>
      </c>
      <c r="I3862" s="71">
        <v>5.0333333333333334E-2</v>
      </c>
      <c r="J3862" s="71">
        <v>0</v>
      </c>
      <c r="K3862" s="71">
        <v>0.6323333333333333</v>
      </c>
      <c r="L3862" s="71">
        <v>6.7333333333333328E-2</v>
      </c>
      <c r="M3862" s="72">
        <v>1.1120000000000001</v>
      </c>
      <c r="N3862" s="23">
        <v>-0.17076923076923076</v>
      </c>
      <c r="O3862" s="16">
        <v>32.135666666666665</v>
      </c>
      <c r="P3862" s="15">
        <v>90</v>
      </c>
      <c r="Q3862" s="15">
        <f>IFERROR(Table37[[#This Row],[Total]]/Table37[[#This Row],[Mins]]*Table37[[#This Row],[Adj mins]],0)</f>
        <v>3.114296679701682</v>
      </c>
      <c r="R3862" s="15">
        <v>1.9</v>
      </c>
      <c r="S3862" s="16">
        <v>34</v>
      </c>
      <c r="T3862" s="17">
        <v>1E-3</v>
      </c>
      <c r="U3862" s="16">
        <v>7</v>
      </c>
      <c r="V3862" s="71">
        <v>1.4</v>
      </c>
      <c r="W3862" s="401" t="str">
        <f>IF(ISNA(MATCH($D3862,'My Squad'!$C$2:$C$16,0)),"","Yes")</f>
        <v/>
      </c>
    </row>
    <row r="3863" spans="1:23" ht="15.75" thickBot="1" x14ac:dyDescent="0.3">
      <c r="A3863" s="577">
        <v>217</v>
      </c>
      <c r="B3863" s="73">
        <v>17</v>
      </c>
      <c r="C3863" s="5" t="s">
        <v>91</v>
      </c>
      <c r="D3863" s="5" t="s">
        <v>98</v>
      </c>
      <c r="E3863" s="70" t="s">
        <v>13</v>
      </c>
      <c r="F3863" s="71">
        <v>5.2</v>
      </c>
      <c r="G3863" s="71">
        <v>0.42833333333333334</v>
      </c>
      <c r="H3863" s="71">
        <v>0.222</v>
      </c>
      <c r="I3863" s="71">
        <v>9.6666666666666665E-2</v>
      </c>
      <c r="J3863" s="71">
        <v>0</v>
      </c>
      <c r="K3863" s="71">
        <v>1.4023333333333334</v>
      </c>
      <c r="L3863" s="71">
        <v>8.5666666666666669E-2</v>
      </c>
      <c r="M3863" s="72">
        <v>2.2349999999999999</v>
      </c>
      <c r="N3863" s="23">
        <v>4.5192307692307664E-2</v>
      </c>
      <c r="O3863" s="16">
        <v>72.369</v>
      </c>
      <c r="P3863" s="15">
        <v>90</v>
      </c>
      <c r="Q3863" s="15">
        <f>IFERROR(Table37[[#This Row],[Total]]/Table37[[#This Row],[Mins]]*Table37[[#This Row],[Adj mins]],0)</f>
        <v>2.7795050366869791</v>
      </c>
      <c r="R3863" s="15">
        <v>6.3</v>
      </c>
      <c r="S3863" s="16">
        <v>71</v>
      </c>
      <c r="T3863" s="17">
        <v>2E-3</v>
      </c>
      <c r="U3863" s="16">
        <v>16</v>
      </c>
      <c r="V3863" s="71">
        <v>2</v>
      </c>
      <c r="W3863" s="401" t="str">
        <f>IF(ISNA(MATCH($D3863,'My Squad'!$C$2:$C$16,0)),"","Yes")</f>
        <v/>
      </c>
    </row>
    <row r="3864" spans="1:23" ht="15.75" thickBot="1" x14ac:dyDescent="0.3">
      <c r="A3864" s="577">
        <v>226</v>
      </c>
      <c r="B3864" s="73">
        <v>17</v>
      </c>
      <c r="C3864" s="5" t="s">
        <v>91</v>
      </c>
      <c r="D3864" s="5" t="s">
        <v>298</v>
      </c>
      <c r="E3864" s="70" t="s">
        <v>13</v>
      </c>
      <c r="F3864" s="71">
        <v>4.5</v>
      </c>
      <c r="G3864" s="71">
        <v>0.21166666666666667</v>
      </c>
      <c r="H3864" s="71">
        <v>9.2999999999999999E-2</v>
      </c>
      <c r="I3864" s="71">
        <v>0.105</v>
      </c>
      <c r="J3864" s="71">
        <v>0</v>
      </c>
      <c r="K3864" s="71">
        <v>1.3903333333333334</v>
      </c>
      <c r="L3864" s="71">
        <v>2.7E-2</v>
      </c>
      <c r="M3864" s="72">
        <v>1.827</v>
      </c>
      <c r="N3864" s="23">
        <v>-3.8444444444444455E-2</v>
      </c>
      <c r="O3864" s="16">
        <v>77.287333333333336</v>
      </c>
      <c r="P3864" s="15">
        <v>90</v>
      </c>
      <c r="Q3864" s="15">
        <f>IFERROR(Table37[[#This Row],[Total]]/Table37[[#This Row],[Mins]]*Table37[[#This Row],[Adj mins]],0)</f>
        <v>2.1275155049124046</v>
      </c>
      <c r="R3864" s="15">
        <v>4.3</v>
      </c>
      <c r="S3864" s="16">
        <v>64</v>
      </c>
      <c r="T3864" s="17">
        <v>8.0000000000000002E-3</v>
      </c>
      <c r="U3864" s="16">
        <v>8</v>
      </c>
      <c r="V3864" s="71">
        <v>1.3</v>
      </c>
      <c r="W3864" s="401" t="str">
        <f>IF(ISNA(MATCH($D3864,'My Squad'!$C$2:$C$16,0)),"","Yes")</f>
        <v/>
      </c>
    </row>
    <row r="3865" spans="1:23" ht="15.75" thickBot="1" x14ac:dyDescent="0.3">
      <c r="A3865" s="577">
        <v>230</v>
      </c>
      <c r="B3865" s="73">
        <v>17</v>
      </c>
      <c r="C3865" s="5" t="s">
        <v>91</v>
      </c>
      <c r="D3865" s="5" t="s">
        <v>92</v>
      </c>
      <c r="E3865" s="70" t="s">
        <v>13</v>
      </c>
      <c r="F3865" s="71">
        <v>5.8</v>
      </c>
      <c r="G3865" s="71">
        <v>0.5033333333333333</v>
      </c>
      <c r="H3865" s="71">
        <v>0.83099999999999996</v>
      </c>
      <c r="I3865" s="71">
        <v>0.11799999999999999</v>
      </c>
      <c r="J3865" s="71">
        <v>0</v>
      </c>
      <c r="K3865" s="71">
        <v>1.8103333333333333</v>
      </c>
      <c r="L3865" s="71">
        <v>0.23599999999999999</v>
      </c>
      <c r="M3865" s="72">
        <v>3.4986666666666668</v>
      </c>
      <c r="N3865" s="23">
        <v>0.2583908045977012</v>
      </c>
      <c r="O3865" s="16">
        <v>85.573666666666668</v>
      </c>
      <c r="P3865" s="15">
        <v>90</v>
      </c>
      <c r="Q3865" s="15">
        <f>IFERROR(Table37[[#This Row],[Total]]/Table37[[#This Row],[Mins]]*Table37[[#This Row],[Adj mins]],0)</f>
        <v>3.6796366483458698</v>
      </c>
      <c r="R3865" s="15">
        <v>8.9</v>
      </c>
      <c r="S3865" s="16">
        <v>89</v>
      </c>
      <c r="T3865" s="17">
        <v>0.129</v>
      </c>
      <c r="U3865" s="16">
        <v>49</v>
      </c>
      <c r="V3865" s="71">
        <v>5.4</v>
      </c>
      <c r="W3865" s="401" t="str">
        <f>IF(ISNA(MATCH($D3865,'My Squad'!$C$2:$C$16,0)),"","Yes")</f>
        <v/>
      </c>
    </row>
    <row r="3866" spans="1:23" ht="15.75" thickBot="1" x14ac:dyDescent="0.3">
      <c r="A3866" s="577">
        <v>222</v>
      </c>
      <c r="B3866" s="73">
        <v>17</v>
      </c>
      <c r="C3866" s="5" t="s">
        <v>91</v>
      </c>
      <c r="D3866" s="5" t="s">
        <v>162</v>
      </c>
      <c r="E3866" s="70" t="s">
        <v>13</v>
      </c>
      <c r="F3866" s="71">
        <v>4.9000000000000004</v>
      </c>
      <c r="G3866" s="71">
        <v>5.6666666666666664E-2</v>
      </c>
      <c r="H3866" s="71">
        <v>0.01</v>
      </c>
      <c r="I3866" s="71">
        <v>1.4333333333333333E-2</v>
      </c>
      <c r="J3866" s="71">
        <v>0</v>
      </c>
      <c r="K3866" s="71">
        <v>0.19966666666666669</v>
      </c>
      <c r="L3866" s="71">
        <v>1.1333333333333334E-2</v>
      </c>
      <c r="M3866" s="72">
        <v>0.29199999999999998</v>
      </c>
      <c r="N3866" s="23">
        <v>-0.34857142857142853</v>
      </c>
      <c r="O3866" s="16">
        <v>10.41</v>
      </c>
      <c r="P3866" s="15">
        <v>90</v>
      </c>
      <c r="Q3866" s="15">
        <f>IFERROR(Table37[[#This Row],[Total]]/Table37[[#This Row],[Mins]]*Table37[[#This Row],[Adj mins]],0)</f>
        <v>2.5244956772334293</v>
      </c>
      <c r="R3866" s="15">
        <v>6.2</v>
      </c>
      <c r="S3866" s="16">
        <v>69</v>
      </c>
      <c r="T3866" s="17">
        <v>1E-3</v>
      </c>
      <c r="U3866" s="16">
        <v>15</v>
      </c>
      <c r="V3866" s="71">
        <v>1.9</v>
      </c>
      <c r="W3866" s="401" t="str">
        <f>IF(ISNA(MATCH($D3866,'My Squad'!$C$2:$C$16,0)),"","Yes")</f>
        <v/>
      </c>
    </row>
    <row r="3867" spans="1:23" ht="15.75" thickBot="1" x14ac:dyDescent="0.3">
      <c r="A3867" s="577">
        <v>224</v>
      </c>
      <c r="B3867" s="73">
        <v>17</v>
      </c>
      <c r="C3867" s="5" t="s">
        <v>91</v>
      </c>
      <c r="D3867" s="5" t="s">
        <v>103</v>
      </c>
      <c r="E3867" s="70" t="s">
        <v>13</v>
      </c>
      <c r="F3867" s="71">
        <v>5.3</v>
      </c>
      <c r="G3867" s="71">
        <v>0.60666666666666669</v>
      </c>
      <c r="H3867" s="71">
        <v>0.35099999999999998</v>
      </c>
      <c r="I3867" s="71">
        <v>0.10633333333333334</v>
      </c>
      <c r="J3867" s="71">
        <v>0</v>
      </c>
      <c r="K3867" s="71">
        <v>1.6303333333333334</v>
      </c>
      <c r="L3867" s="71">
        <v>0.12233333333333334</v>
      </c>
      <c r="M3867" s="72">
        <v>2.8166666666666669</v>
      </c>
      <c r="N3867" s="23">
        <v>0.15408805031446546</v>
      </c>
      <c r="O3867" s="16">
        <v>76.308000000000007</v>
      </c>
      <c r="P3867" s="15">
        <v>90</v>
      </c>
      <c r="Q3867" s="15">
        <f>IFERROR(Table37[[#This Row],[Total]]/Table37[[#This Row],[Mins]]*Table37[[#This Row],[Adj mins]],0)</f>
        <v>3.3220632174870262</v>
      </c>
      <c r="R3867" s="15">
        <v>6.6</v>
      </c>
      <c r="S3867" s="16">
        <v>66</v>
      </c>
      <c r="T3867" s="17">
        <v>1E-3</v>
      </c>
      <c r="U3867" s="16">
        <v>20</v>
      </c>
      <c r="V3867" s="71">
        <v>2.2000000000000002</v>
      </c>
      <c r="W3867" s="401" t="str">
        <f>IF(ISNA(MATCH($D3867,'My Squad'!$C$2:$C$16,0)),"","Yes")</f>
        <v/>
      </c>
    </row>
    <row r="3868" spans="1:23" ht="15.75" thickBot="1" x14ac:dyDescent="0.3">
      <c r="A3868" s="577">
        <v>223</v>
      </c>
      <c r="B3868" s="73">
        <v>17</v>
      </c>
      <c r="C3868" s="5" t="s">
        <v>91</v>
      </c>
      <c r="D3868" s="5" t="s">
        <v>331</v>
      </c>
      <c r="E3868" s="70" t="s">
        <v>13</v>
      </c>
      <c r="F3868" s="71">
        <v>5</v>
      </c>
      <c r="G3868" s="71">
        <v>0</v>
      </c>
      <c r="H3868" s="71">
        <v>0</v>
      </c>
      <c r="I3868" s="71">
        <v>0</v>
      </c>
      <c r="J3868" s="71">
        <v>0</v>
      </c>
      <c r="K3868" s="71">
        <v>0</v>
      </c>
      <c r="L3868" s="71">
        <v>0</v>
      </c>
      <c r="M3868" s="72">
        <v>0</v>
      </c>
      <c r="N3868" s="23">
        <v>-0.4</v>
      </c>
      <c r="O3868" s="16">
        <v>0</v>
      </c>
      <c r="P3868" s="15">
        <v>90</v>
      </c>
      <c r="Q3868" s="15">
        <f>IFERROR(Table37[[#This Row],[Total]]/Table37[[#This Row],[Mins]]*Table37[[#This Row],[Adj mins]],0)</f>
        <v>0</v>
      </c>
      <c r="R3868" s="15">
        <v>2.8</v>
      </c>
      <c r="S3868" s="16">
        <v>63</v>
      </c>
      <c r="T3868" s="17">
        <v>0</v>
      </c>
      <c r="U3868" s="16">
        <v>7</v>
      </c>
      <c r="V3868" s="71">
        <v>1.8</v>
      </c>
      <c r="W3868" s="401" t="str">
        <f>IF(ISNA(MATCH($D3868,'My Squad'!$C$2:$C$16,0)),"","Yes")</f>
        <v/>
      </c>
    </row>
    <row r="3869" spans="1:23" ht="15.75" thickBot="1" x14ac:dyDescent="0.3">
      <c r="A3869" s="577">
        <v>232</v>
      </c>
      <c r="B3869" s="73">
        <v>17</v>
      </c>
      <c r="C3869" s="5" t="s">
        <v>91</v>
      </c>
      <c r="D3869" s="5" t="s">
        <v>615</v>
      </c>
      <c r="E3869" s="70" t="s">
        <v>15</v>
      </c>
      <c r="F3869" s="71">
        <v>5.4</v>
      </c>
      <c r="G3869" s="71">
        <v>0.44533333333333336</v>
      </c>
      <c r="H3869" s="71">
        <v>0.224</v>
      </c>
      <c r="I3869" s="71">
        <v>0</v>
      </c>
      <c r="J3869" s="71">
        <v>0</v>
      </c>
      <c r="K3869" s="71">
        <v>1.6783333333333335</v>
      </c>
      <c r="L3869" s="71">
        <v>0.17333333333333334</v>
      </c>
      <c r="M3869" s="72">
        <v>2.5209999999999999</v>
      </c>
      <c r="N3869" s="23">
        <v>9.648148148148146E-2</v>
      </c>
      <c r="O3869" s="16">
        <v>81.819000000000003</v>
      </c>
      <c r="P3869" s="15">
        <v>90</v>
      </c>
      <c r="Q3869" s="15">
        <f>IFERROR(Table37[[#This Row],[Total]]/Table37[[#This Row],[Mins]]*Table37[[#This Row],[Adj mins]],0)</f>
        <v>2.7730722692773071</v>
      </c>
      <c r="R3869" s="15">
        <v>7.3</v>
      </c>
      <c r="S3869" s="16">
        <v>73</v>
      </c>
      <c r="T3869" s="17">
        <v>1.3999999999999999E-2</v>
      </c>
      <c r="U3869" s="16">
        <v>29</v>
      </c>
      <c r="V3869" s="71">
        <v>3.2</v>
      </c>
      <c r="W3869" s="401" t="str">
        <f>IF(ISNA(MATCH($D3869,'My Squad'!$C$2:$C$16,0)),"","Yes")</f>
        <v/>
      </c>
    </row>
    <row r="3870" spans="1:23" ht="15.75" thickBot="1" x14ac:dyDescent="0.3">
      <c r="A3870" s="577">
        <v>218</v>
      </c>
      <c r="B3870" s="73">
        <v>17</v>
      </c>
      <c r="C3870" s="5" t="s">
        <v>91</v>
      </c>
      <c r="D3870" s="5" t="s">
        <v>229</v>
      </c>
      <c r="E3870" s="70" t="s">
        <v>15</v>
      </c>
      <c r="F3870" s="71">
        <v>5</v>
      </c>
      <c r="G3870" s="71">
        <v>0.188</v>
      </c>
      <c r="H3870" s="71">
        <v>1.4999999999999999E-2</v>
      </c>
      <c r="I3870" s="71">
        <v>0</v>
      </c>
      <c r="J3870" s="71">
        <v>0</v>
      </c>
      <c r="K3870" s="71">
        <v>0.16266666666666668</v>
      </c>
      <c r="L3870" s="71">
        <v>5.4666666666666669E-2</v>
      </c>
      <c r="M3870" s="72">
        <v>0.42033333333333334</v>
      </c>
      <c r="N3870" s="23">
        <v>-0.31593333333333334</v>
      </c>
      <c r="O3870" s="16">
        <v>8.3406666666666673</v>
      </c>
      <c r="P3870" s="15">
        <v>90</v>
      </c>
      <c r="Q3870" s="15">
        <f>IFERROR(Table37[[#This Row],[Total]]/Table37[[#This Row],[Mins]]*Table37[[#This Row],[Adj mins]],0)</f>
        <v>4.5356086643753493</v>
      </c>
      <c r="R3870" s="15">
        <v>0.6</v>
      </c>
      <c r="S3870" s="16">
        <v>11</v>
      </c>
      <c r="T3870" s="17">
        <v>6.0000000000000001E-3</v>
      </c>
      <c r="U3870" s="16">
        <v>11</v>
      </c>
      <c r="V3870" s="71">
        <v>2.2000000000000002</v>
      </c>
      <c r="W3870" s="401" t="str">
        <f>IF(ISNA(MATCH($D3870,'My Squad'!$C$2:$C$16,0)),"","Yes")</f>
        <v/>
      </c>
    </row>
    <row r="3871" spans="1:23" ht="15.75" thickBot="1" x14ac:dyDescent="0.3">
      <c r="A3871" s="577">
        <v>220</v>
      </c>
      <c r="B3871" s="73">
        <v>17</v>
      </c>
      <c r="C3871" s="5" t="s">
        <v>91</v>
      </c>
      <c r="D3871" s="5" t="s">
        <v>129</v>
      </c>
      <c r="E3871" s="70" t="s">
        <v>15</v>
      </c>
      <c r="F3871" s="71">
        <v>6</v>
      </c>
      <c r="G3871" s="71">
        <v>1.4973333333333334</v>
      </c>
      <c r="H3871" s="71">
        <v>0.14599999999999999</v>
      </c>
      <c r="I3871" s="71">
        <v>0</v>
      </c>
      <c r="J3871" s="71">
        <v>0</v>
      </c>
      <c r="K3871" s="71">
        <v>1.5530000000000002</v>
      </c>
      <c r="L3871" s="71">
        <v>0.45566666666666666</v>
      </c>
      <c r="M3871" s="72">
        <v>3.6520000000000001</v>
      </c>
      <c r="N3871" s="23">
        <v>0.27533333333333337</v>
      </c>
      <c r="O3871" s="16">
        <v>76.995333333333335</v>
      </c>
      <c r="P3871" s="15">
        <v>90</v>
      </c>
      <c r="Q3871" s="15">
        <f>IFERROR(Table37[[#This Row],[Total]]/Table37[[#This Row],[Mins]]*Table37[[#This Row],[Adj mins]],0)</f>
        <v>4.2688301455499467</v>
      </c>
      <c r="R3871" s="15">
        <v>8.5</v>
      </c>
      <c r="S3871" s="16">
        <v>85</v>
      </c>
      <c r="T3871" s="17">
        <v>5.4000000000000006E-2</v>
      </c>
      <c r="U3871" s="16">
        <v>31</v>
      </c>
      <c r="V3871" s="71">
        <v>3.4</v>
      </c>
      <c r="W3871" s="401" t="str">
        <f>IF(ISNA(MATCH($D3871,'My Squad'!$C$2:$C$16,0)),"","Yes")</f>
        <v>Yes</v>
      </c>
    </row>
    <row r="3872" spans="1:23" ht="15.75" thickBot="1" x14ac:dyDescent="0.3">
      <c r="A3872" s="577">
        <v>237</v>
      </c>
      <c r="B3872" s="73">
        <v>17</v>
      </c>
      <c r="C3872" s="5" t="s">
        <v>91</v>
      </c>
      <c r="D3872" s="5" t="s">
        <v>283</v>
      </c>
      <c r="E3872" s="70" t="s">
        <v>15</v>
      </c>
      <c r="F3872" s="71">
        <v>4.9000000000000004</v>
      </c>
      <c r="G3872" s="71">
        <v>1.3333333333333334E-2</v>
      </c>
      <c r="H3872" s="71">
        <v>2E-3</v>
      </c>
      <c r="I3872" s="71">
        <v>0</v>
      </c>
      <c r="J3872" s="71">
        <v>0</v>
      </c>
      <c r="K3872" s="71">
        <v>1.5666666666666666E-2</v>
      </c>
      <c r="L3872" s="71">
        <v>4.6666666666666671E-3</v>
      </c>
      <c r="M3872" s="72">
        <v>3.5666666666666666E-2</v>
      </c>
      <c r="N3872" s="23">
        <v>-0.40088435374149656</v>
      </c>
      <c r="O3872" s="16">
        <v>0.78</v>
      </c>
      <c r="P3872" s="15">
        <v>90</v>
      </c>
      <c r="Q3872" s="15">
        <f>IFERROR(Table37[[#This Row],[Total]]/Table37[[#This Row],[Mins]]*Table37[[#This Row],[Adj mins]],0)</f>
        <v>4.115384615384615</v>
      </c>
      <c r="R3872" s="15">
        <v>0</v>
      </c>
      <c r="S3872" s="16" t="s">
        <v>374</v>
      </c>
      <c r="T3872" s="17">
        <v>0</v>
      </c>
      <c r="U3872" s="16">
        <v>0</v>
      </c>
      <c r="V3872" s="71">
        <v>0</v>
      </c>
      <c r="W3872" s="401" t="str">
        <f>IF(ISNA(MATCH($D3872,'My Squad'!$C$2:$C$16,0)),"","Yes")</f>
        <v/>
      </c>
    </row>
    <row r="3873" spans="1:23" ht="15.75" thickBot="1" x14ac:dyDescent="0.3">
      <c r="A3873" s="577">
        <v>156</v>
      </c>
      <c r="B3873" s="73">
        <v>17</v>
      </c>
      <c r="C3873" s="5" t="s">
        <v>91</v>
      </c>
      <c r="D3873" s="5" t="s">
        <v>1519</v>
      </c>
      <c r="E3873" s="70" t="s">
        <v>15</v>
      </c>
      <c r="F3873" s="71">
        <v>5.4</v>
      </c>
      <c r="G3873" s="71">
        <v>5.0666666666666665E-2</v>
      </c>
      <c r="H3873" s="71">
        <v>3.0000000000000001E-3</v>
      </c>
      <c r="I3873" s="71">
        <v>0</v>
      </c>
      <c r="J3873" s="71">
        <v>0</v>
      </c>
      <c r="K3873" s="71">
        <v>7.166666666666667E-2</v>
      </c>
      <c r="L3873" s="71">
        <v>1.4999999999999999E-2</v>
      </c>
      <c r="M3873" s="72">
        <v>0.14033333333333334</v>
      </c>
      <c r="N3873" s="23">
        <v>-0.3443827160493827</v>
      </c>
      <c r="O3873" s="16">
        <v>3.3803333333333332</v>
      </c>
      <c r="P3873" s="15">
        <v>90</v>
      </c>
      <c r="Q3873" s="15">
        <f>IFERROR(Table37[[#This Row],[Total]]/Table37[[#This Row],[Mins]]*Table37[[#This Row],[Adj mins]],0)</f>
        <v>3.7363179173651515</v>
      </c>
      <c r="R3873" s="15">
        <v>0</v>
      </c>
      <c r="S3873" s="16" t="s">
        <v>374</v>
      </c>
      <c r="T3873" s="17">
        <v>1E-3</v>
      </c>
      <c r="U3873" s="16">
        <v>0</v>
      </c>
      <c r="V3873" s="71">
        <v>0</v>
      </c>
      <c r="W3873" s="401" t="str">
        <f>IF(ISNA(MATCH($D3873,'My Squad'!$C$2:$C$16,0)),"","Yes")</f>
        <v/>
      </c>
    </row>
    <row r="3874" spans="1:23" ht="15.75" thickBot="1" x14ac:dyDescent="0.3">
      <c r="A3874" s="577">
        <v>248</v>
      </c>
      <c r="B3874" s="73">
        <v>17</v>
      </c>
      <c r="C3874" s="5" t="s">
        <v>68</v>
      </c>
      <c r="D3874" s="5" t="s">
        <v>78</v>
      </c>
      <c r="E3874" s="70" t="s">
        <v>16</v>
      </c>
      <c r="F3874" s="71">
        <v>5</v>
      </c>
      <c r="G3874" s="71">
        <v>0</v>
      </c>
      <c r="H3874" s="71">
        <v>2.1999999999999999E-2</v>
      </c>
      <c r="I3874" s="71">
        <v>1.1969999999999998</v>
      </c>
      <c r="J3874" s="71">
        <v>0.51733333333333331</v>
      </c>
      <c r="K3874" s="71">
        <v>1.9343333333333332</v>
      </c>
      <c r="L3874" s="71">
        <v>0.26400000000000001</v>
      </c>
      <c r="M3874" s="72">
        <v>3.9346666666666668</v>
      </c>
      <c r="N3874" s="23">
        <v>0.38693333333333335</v>
      </c>
      <c r="O3874" s="16">
        <v>89.518666666666661</v>
      </c>
      <c r="P3874" s="15">
        <v>90</v>
      </c>
      <c r="Q3874" s="15">
        <f>IFERROR(Table37[[#This Row],[Total]]/Table37[[#This Row],[Mins]]*Table37[[#This Row],[Adj mins]],0)</f>
        <v>3.955822994086895</v>
      </c>
      <c r="R3874" s="15">
        <v>9</v>
      </c>
      <c r="S3874" s="16">
        <v>90</v>
      </c>
      <c r="T3874" s="17">
        <v>2.5000000000000001E-2</v>
      </c>
      <c r="U3874" s="16">
        <v>28</v>
      </c>
      <c r="V3874" s="71">
        <v>3.1</v>
      </c>
      <c r="W3874" s="401" t="str">
        <f>IF(ISNA(MATCH($D3874,'My Squad'!$C$2:$C$16,0)),"","Yes")</f>
        <v/>
      </c>
    </row>
    <row r="3875" spans="1:23" ht="15.75" thickBot="1" x14ac:dyDescent="0.3">
      <c r="A3875" s="577">
        <v>242</v>
      </c>
      <c r="B3875" s="73">
        <v>17</v>
      </c>
      <c r="C3875" s="5" t="s">
        <v>68</v>
      </c>
      <c r="D3875" s="5" t="s">
        <v>286</v>
      </c>
      <c r="E3875" s="70" t="s">
        <v>16</v>
      </c>
      <c r="F3875" s="71">
        <v>4</v>
      </c>
      <c r="G3875" s="71">
        <v>0</v>
      </c>
      <c r="H3875" s="71">
        <v>0</v>
      </c>
      <c r="I3875" s="71">
        <v>3.3333333333333335E-3</v>
      </c>
      <c r="J3875" s="71">
        <v>1E-3</v>
      </c>
      <c r="K3875" s="71">
        <v>7.3333333333333332E-3</v>
      </c>
      <c r="L3875" s="71">
        <v>0</v>
      </c>
      <c r="M3875" s="72">
        <v>1.1666666666666667E-2</v>
      </c>
      <c r="N3875" s="23">
        <v>-0.49708333333333332</v>
      </c>
      <c r="O3875" s="16">
        <v>0.33</v>
      </c>
      <c r="P3875" s="15">
        <v>90</v>
      </c>
      <c r="Q3875" s="15">
        <f>IFERROR(Table37[[#This Row],[Total]]/Table37[[#This Row],[Mins]]*Table37[[#This Row],[Adj mins]],0)</f>
        <v>3.1818181818181817</v>
      </c>
      <c r="R3875" s="15">
        <v>0</v>
      </c>
      <c r="S3875" s="16">
        <v>0</v>
      </c>
      <c r="T3875" s="17">
        <v>5.0000000000000001E-3</v>
      </c>
      <c r="U3875" s="16">
        <v>0</v>
      </c>
      <c r="V3875" s="71">
        <v>0</v>
      </c>
      <c r="W3875" s="401" t="str">
        <f>IF(ISNA(MATCH($D3875,'My Squad'!$C$2:$C$16,0)),"","Yes")</f>
        <v/>
      </c>
    </row>
    <row r="3876" spans="1:23" ht="15.75" thickBot="1" x14ac:dyDescent="0.3">
      <c r="A3876" s="577">
        <v>255</v>
      </c>
      <c r="B3876" s="73">
        <v>17</v>
      </c>
      <c r="C3876" s="5" t="s">
        <v>68</v>
      </c>
      <c r="D3876" s="5" t="s">
        <v>136</v>
      </c>
      <c r="E3876" s="70" t="s">
        <v>14</v>
      </c>
      <c r="F3876" s="71">
        <v>4.7</v>
      </c>
      <c r="G3876" s="71">
        <v>0.11600000000000001</v>
      </c>
      <c r="H3876" s="71">
        <v>0.35499999999999998</v>
      </c>
      <c r="I3876" s="71">
        <v>1.1509999999999998</v>
      </c>
      <c r="J3876" s="71">
        <v>0</v>
      </c>
      <c r="K3876" s="71">
        <v>1.6946666666666668</v>
      </c>
      <c r="L3876" s="71">
        <v>0.30933333333333335</v>
      </c>
      <c r="M3876" s="72">
        <v>3.6259999999999999</v>
      </c>
      <c r="N3876" s="23">
        <v>0.34595744680851059</v>
      </c>
      <c r="O3876" s="16">
        <v>84.825999999999993</v>
      </c>
      <c r="P3876" s="15">
        <v>90</v>
      </c>
      <c r="Q3876" s="15">
        <f>IFERROR(Table37[[#This Row],[Total]]/Table37[[#This Row],[Mins]]*Table37[[#This Row],[Adj mins]],0)</f>
        <v>3.8471694999174781</v>
      </c>
      <c r="R3876" s="15">
        <v>9</v>
      </c>
      <c r="S3876" s="16">
        <v>90</v>
      </c>
      <c r="T3876" s="17">
        <v>0.154</v>
      </c>
      <c r="U3876" s="16">
        <v>28</v>
      </c>
      <c r="V3876" s="71">
        <v>3.1</v>
      </c>
      <c r="W3876" s="401" t="str">
        <f>IF(ISNA(MATCH($D3876,'My Squad'!$C$2:$C$16,0)),"","Yes")</f>
        <v/>
      </c>
    </row>
    <row r="3877" spans="1:23" ht="15.75" thickBot="1" x14ac:dyDescent="0.3">
      <c r="A3877" s="577">
        <v>241</v>
      </c>
      <c r="B3877" s="73">
        <v>17</v>
      </c>
      <c r="C3877" s="5" t="s">
        <v>68</v>
      </c>
      <c r="D3877" s="5" t="s">
        <v>173</v>
      </c>
      <c r="E3877" s="70" t="s">
        <v>14</v>
      </c>
      <c r="F3877" s="71">
        <v>4.5</v>
      </c>
      <c r="G3877" s="71">
        <v>0.156</v>
      </c>
      <c r="H3877" s="71">
        <v>3.4000000000000002E-2</v>
      </c>
      <c r="I3877" s="71">
        <v>1.1446666666666667</v>
      </c>
      <c r="J3877" s="71">
        <v>0</v>
      </c>
      <c r="K3877" s="71">
        <v>1.657</v>
      </c>
      <c r="L3877" s="71">
        <v>0.15566666666666668</v>
      </c>
      <c r="M3877" s="72">
        <v>3.1473333333333335</v>
      </c>
      <c r="N3877" s="23">
        <v>0.254962962962963</v>
      </c>
      <c r="O3877" s="16">
        <v>85.602999999999994</v>
      </c>
      <c r="P3877" s="15">
        <v>90</v>
      </c>
      <c r="Q3877" s="15">
        <f>IFERROR(Table37[[#This Row],[Total]]/Table37[[#This Row],[Mins]]*Table37[[#This Row],[Adj mins]],0)</f>
        <v>3.30899618004042</v>
      </c>
      <c r="R3877" s="15">
        <v>9</v>
      </c>
      <c r="S3877" s="16">
        <v>90</v>
      </c>
      <c r="T3877" s="17">
        <v>4.0000000000000001E-3</v>
      </c>
      <c r="U3877" s="16">
        <v>17</v>
      </c>
      <c r="V3877" s="71">
        <v>1.9</v>
      </c>
      <c r="W3877" s="401" t="str">
        <f>IF(ISNA(MATCH($D3877,'My Squad'!$C$2:$C$16,0)),"","Yes")</f>
        <v/>
      </c>
    </row>
    <row r="3878" spans="1:23" ht="15.75" thickBot="1" x14ac:dyDescent="0.3">
      <c r="A3878" s="577">
        <v>245</v>
      </c>
      <c r="B3878" s="73">
        <v>17</v>
      </c>
      <c r="C3878" s="5" t="s">
        <v>68</v>
      </c>
      <c r="D3878" s="5" t="s">
        <v>332</v>
      </c>
      <c r="E3878" s="70" t="s">
        <v>14</v>
      </c>
      <c r="F3878" s="71">
        <v>4.4000000000000004</v>
      </c>
      <c r="G3878" s="71">
        <v>0.01</v>
      </c>
      <c r="H3878" s="71">
        <v>4.0000000000000001E-3</v>
      </c>
      <c r="I3878" s="71">
        <v>4.8333333333333332E-2</v>
      </c>
      <c r="J3878" s="71">
        <v>0</v>
      </c>
      <c r="K3878" s="71">
        <v>7.6333333333333336E-2</v>
      </c>
      <c r="L3878" s="71">
        <v>7.6666666666666662E-3</v>
      </c>
      <c r="M3878" s="72">
        <v>0.14633333333333334</v>
      </c>
      <c r="N3878" s="23">
        <v>-0.42128787878787871</v>
      </c>
      <c r="O3878" s="16">
        <v>3.7440000000000002</v>
      </c>
      <c r="P3878" s="15">
        <v>90</v>
      </c>
      <c r="Q3878" s="15">
        <f>IFERROR(Table37[[#This Row],[Total]]/Table37[[#This Row],[Mins]]*Table37[[#This Row],[Adj mins]],0)</f>
        <v>3.5176282051282053</v>
      </c>
      <c r="R3878" s="15">
        <v>4.4000000000000004</v>
      </c>
      <c r="S3878" s="16">
        <v>56</v>
      </c>
      <c r="T3878" s="17">
        <v>2E-3</v>
      </c>
      <c r="U3878" s="16">
        <v>8</v>
      </c>
      <c r="V3878" s="71">
        <v>1.1000000000000001</v>
      </c>
      <c r="W3878" s="401" t="str">
        <f>IF(ISNA(MATCH($D3878,'My Squad'!$C$2:$C$16,0)),"","Yes")</f>
        <v/>
      </c>
    </row>
    <row r="3879" spans="1:23" ht="15.75" thickBot="1" x14ac:dyDescent="0.3">
      <c r="A3879" s="577">
        <v>257</v>
      </c>
      <c r="B3879" s="73">
        <v>17</v>
      </c>
      <c r="C3879" s="5" t="s">
        <v>68</v>
      </c>
      <c r="D3879" s="5" t="s">
        <v>221</v>
      </c>
      <c r="E3879" s="70" t="s">
        <v>14</v>
      </c>
      <c r="F3879" s="71">
        <v>4.5</v>
      </c>
      <c r="G3879" s="71">
        <v>0.52800000000000002</v>
      </c>
      <c r="H3879" s="71">
        <v>0.216</v>
      </c>
      <c r="I3879" s="71">
        <v>1.1896666666666667</v>
      </c>
      <c r="J3879" s="71">
        <v>0</v>
      </c>
      <c r="K3879" s="71">
        <v>1.7116666666666667</v>
      </c>
      <c r="L3879" s="71">
        <v>0.24733333333333332</v>
      </c>
      <c r="M3879" s="72">
        <v>3.8926666666666665</v>
      </c>
      <c r="N3879" s="23">
        <v>0.42059259259259257</v>
      </c>
      <c r="O3879" s="16">
        <v>88.506666666666661</v>
      </c>
      <c r="P3879" s="15">
        <v>90</v>
      </c>
      <c r="Q3879" s="15">
        <f>IFERROR(Table37[[#This Row],[Total]]/Table37[[#This Row],[Mins]]*Table37[[#This Row],[Adj mins]],0)</f>
        <v>3.9583458873154567</v>
      </c>
      <c r="R3879" s="15">
        <v>8.8000000000000007</v>
      </c>
      <c r="S3879" s="16">
        <v>88</v>
      </c>
      <c r="T3879" s="17">
        <v>4.0000000000000001E-3</v>
      </c>
      <c r="U3879" s="16">
        <v>18</v>
      </c>
      <c r="V3879" s="71">
        <v>2</v>
      </c>
      <c r="W3879" s="401" t="str">
        <f>IF(ISNA(MATCH($D3879,'My Squad'!$C$2:$C$16,0)),"","Yes")</f>
        <v/>
      </c>
    </row>
    <row r="3880" spans="1:23" ht="15.75" thickBot="1" x14ac:dyDescent="0.3">
      <c r="A3880" s="577">
        <v>244</v>
      </c>
      <c r="B3880" s="73">
        <v>17</v>
      </c>
      <c r="C3880" s="5" t="s">
        <v>68</v>
      </c>
      <c r="D3880" s="5" t="s">
        <v>176</v>
      </c>
      <c r="E3880" s="70" t="s">
        <v>14</v>
      </c>
      <c r="F3880" s="71">
        <v>4.2</v>
      </c>
      <c r="G3880" s="71">
        <v>0</v>
      </c>
      <c r="H3880" s="71">
        <v>0</v>
      </c>
      <c r="I3880" s="71">
        <v>0</v>
      </c>
      <c r="J3880" s="71">
        <v>0</v>
      </c>
      <c r="K3880" s="71">
        <v>0</v>
      </c>
      <c r="L3880" s="71">
        <v>0</v>
      </c>
      <c r="M3880" s="72">
        <v>0</v>
      </c>
      <c r="N3880" s="23">
        <v>-0.47619047619047616</v>
      </c>
      <c r="O3880" s="16">
        <v>0</v>
      </c>
      <c r="P3880" s="15">
        <v>90</v>
      </c>
      <c r="Q3880" s="15">
        <f>IFERROR(Table37[[#This Row],[Total]]/Table37[[#This Row],[Mins]]*Table37[[#This Row],[Adj mins]],0)</f>
        <v>0</v>
      </c>
      <c r="R3880" s="15">
        <v>0.2</v>
      </c>
      <c r="S3880" s="16">
        <v>14</v>
      </c>
      <c r="T3880" s="17">
        <v>8.0000000000000002E-3</v>
      </c>
      <c r="U3880" s="16">
        <v>1</v>
      </c>
      <c r="V3880" s="71">
        <v>1</v>
      </c>
      <c r="W3880" s="401" t="str">
        <f>IF(ISNA(MATCH($D3880,'My Squad'!$C$2:$C$16,0)),"","Yes")</f>
        <v/>
      </c>
    </row>
    <row r="3881" spans="1:23" ht="15.75" thickBot="1" x14ac:dyDescent="0.3">
      <c r="A3881" s="577">
        <v>579</v>
      </c>
      <c r="B3881" s="73">
        <v>17</v>
      </c>
      <c r="C3881" s="5" t="s">
        <v>68</v>
      </c>
      <c r="D3881" s="5" t="s">
        <v>1061</v>
      </c>
      <c r="E3881" s="70" t="s">
        <v>14</v>
      </c>
      <c r="F3881" s="71">
        <v>4.3</v>
      </c>
      <c r="G3881" s="71">
        <v>4.2000000000000003E-2</v>
      </c>
      <c r="H3881" s="71">
        <v>0.05</v>
      </c>
      <c r="I3881" s="71">
        <v>5.5E-2</v>
      </c>
      <c r="J3881" s="71">
        <v>0</v>
      </c>
      <c r="K3881" s="71">
        <v>0.109</v>
      </c>
      <c r="L3881" s="71">
        <v>1.9666666666666666E-2</v>
      </c>
      <c r="M3881" s="72">
        <v>0.27566666666666667</v>
      </c>
      <c r="N3881" s="23">
        <v>-0.40100775193798449</v>
      </c>
      <c r="O3881" s="16">
        <v>5.34</v>
      </c>
      <c r="P3881" s="15">
        <v>90</v>
      </c>
      <c r="Q3881" s="15">
        <f>IFERROR(Table37[[#This Row],[Total]]/Table37[[#This Row],[Mins]]*Table37[[#This Row],[Adj mins]],0)</f>
        <v>4.6460674157303377</v>
      </c>
      <c r="R3881" s="15">
        <v>0</v>
      </c>
      <c r="S3881" s="16">
        <v>0</v>
      </c>
      <c r="T3881" s="17">
        <v>1E-3</v>
      </c>
      <c r="U3881" s="16">
        <v>0</v>
      </c>
      <c r="V3881" s="71">
        <v>0</v>
      </c>
      <c r="W3881" s="401" t="str">
        <f>IF(ISNA(MATCH($D3881,'My Squad'!$C$2:$C$16,0)),"","Yes")</f>
        <v/>
      </c>
    </row>
    <row r="3882" spans="1:23" ht="15.75" thickBot="1" x14ac:dyDescent="0.3">
      <c r="A3882" s="577">
        <v>586</v>
      </c>
      <c r="B3882" s="73">
        <v>17</v>
      </c>
      <c r="C3882" s="5" t="s">
        <v>68</v>
      </c>
      <c r="D3882" s="5" t="s">
        <v>1520</v>
      </c>
      <c r="E3882" s="70" t="s">
        <v>14</v>
      </c>
      <c r="F3882" s="71">
        <v>4.4000000000000004</v>
      </c>
      <c r="G3882" s="71">
        <v>0.01</v>
      </c>
      <c r="H3882" s="71">
        <v>1.2999999999999999E-2</v>
      </c>
      <c r="I3882" s="71">
        <v>6.6000000000000003E-2</v>
      </c>
      <c r="J3882" s="71">
        <v>0</v>
      </c>
      <c r="K3882" s="71">
        <v>0.10466666666666666</v>
      </c>
      <c r="L3882" s="71">
        <v>1.0666666666666666E-2</v>
      </c>
      <c r="M3882" s="72">
        <v>0.20433333333333334</v>
      </c>
      <c r="N3882" s="23">
        <v>-0.40810606060606058</v>
      </c>
      <c r="O3882" s="16">
        <v>5.0999999999999996</v>
      </c>
      <c r="P3882" s="15">
        <v>90</v>
      </c>
      <c r="Q3882" s="15">
        <f>IFERROR(Table37[[#This Row],[Total]]/Table37[[#This Row],[Mins]]*Table37[[#This Row],[Adj mins]],0)</f>
        <v>3.605882352941177</v>
      </c>
      <c r="R3882" s="15">
        <v>0</v>
      </c>
      <c r="S3882" s="16">
        <v>1</v>
      </c>
      <c r="T3882" s="17">
        <v>0</v>
      </c>
      <c r="U3882" s="16">
        <v>1</v>
      </c>
      <c r="V3882" s="71">
        <v>1</v>
      </c>
      <c r="W3882" s="401" t="str">
        <f>IF(ISNA(MATCH($D3882,'My Squad'!$C$2:$C$16,0)),"","Yes")</f>
        <v/>
      </c>
    </row>
    <row r="3883" spans="1:23" ht="15.75" thickBot="1" x14ac:dyDescent="0.3">
      <c r="A3883" s="577">
        <v>191</v>
      </c>
      <c r="B3883" s="73">
        <v>17</v>
      </c>
      <c r="C3883" s="5" t="s">
        <v>68</v>
      </c>
      <c r="D3883" s="5" t="s">
        <v>192</v>
      </c>
      <c r="E3883" s="70" t="s">
        <v>14</v>
      </c>
      <c r="F3883" s="71">
        <v>4.3</v>
      </c>
      <c r="G3883" s="71">
        <v>0.28000000000000003</v>
      </c>
      <c r="H3883" s="71">
        <v>0.19800000000000001</v>
      </c>
      <c r="I3883" s="71">
        <v>1.1480000000000001</v>
      </c>
      <c r="J3883" s="71">
        <v>0</v>
      </c>
      <c r="K3883" s="71">
        <v>1.6850000000000001</v>
      </c>
      <c r="L3883" s="71">
        <v>0.30333333333333334</v>
      </c>
      <c r="M3883" s="72">
        <v>3.6143333333333332</v>
      </c>
      <c r="N3883" s="23">
        <v>0.37542635658914725</v>
      </c>
      <c r="O3883" s="16">
        <v>85.239666666666665</v>
      </c>
      <c r="P3883" s="15">
        <v>90</v>
      </c>
      <c r="Q3883" s="15">
        <f>IFERROR(Table37[[#This Row],[Total]]/Table37[[#This Row],[Mins]]*Table37[[#This Row],[Adj mins]],0)</f>
        <v>3.816181042472401</v>
      </c>
      <c r="R3883" s="15">
        <v>5.7</v>
      </c>
      <c r="S3883" s="16">
        <v>85</v>
      </c>
      <c r="T3883" s="17">
        <v>7.2999999999999995E-2</v>
      </c>
      <c r="U3883" s="16">
        <v>11</v>
      </c>
      <c r="V3883" s="71">
        <v>1.8</v>
      </c>
      <c r="W3883" s="401" t="str">
        <f>IF(ISNA(MATCH($D3883,'My Squad'!$C$2:$C$16,0)),"","Yes")</f>
        <v/>
      </c>
    </row>
    <row r="3884" spans="1:23" ht="15.75" thickBot="1" x14ac:dyDescent="0.3">
      <c r="A3884" s="577">
        <v>239</v>
      </c>
      <c r="B3884" s="73">
        <v>17</v>
      </c>
      <c r="C3884" s="5" t="s">
        <v>68</v>
      </c>
      <c r="D3884" s="5" t="s">
        <v>333</v>
      </c>
      <c r="E3884" s="70" t="s">
        <v>13</v>
      </c>
      <c r="F3884" s="71">
        <v>5.0999999999999996</v>
      </c>
      <c r="G3884" s="71">
        <v>1.5649999999999999</v>
      </c>
      <c r="H3884" s="71">
        <v>0.74199999999999999</v>
      </c>
      <c r="I3884" s="71">
        <v>0.30733333333333335</v>
      </c>
      <c r="J3884" s="71">
        <v>0</v>
      </c>
      <c r="K3884" s="71">
        <v>1.512</v>
      </c>
      <c r="L3884" s="71">
        <v>0.5063333333333333</v>
      </c>
      <c r="M3884" s="72">
        <v>4.6326666666666663</v>
      </c>
      <c r="N3884" s="23">
        <v>0.51620915032679737</v>
      </c>
      <c r="O3884" s="16">
        <v>74.134</v>
      </c>
      <c r="P3884" s="15">
        <v>90</v>
      </c>
      <c r="Q3884" s="15">
        <f>IFERROR(Table37[[#This Row],[Total]]/Table37[[#This Row],[Mins]]*Table37[[#This Row],[Adj mins]],0)</f>
        <v>5.6241400706828175</v>
      </c>
      <c r="R3884" s="15">
        <v>7.7</v>
      </c>
      <c r="S3884" s="16">
        <v>77</v>
      </c>
      <c r="T3884" s="17">
        <v>3.7000000000000005E-2</v>
      </c>
      <c r="U3884" s="16">
        <v>33</v>
      </c>
      <c r="V3884" s="71">
        <v>3.7</v>
      </c>
      <c r="W3884" s="401" t="str">
        <f>IF(ISNA(MATCH($D3884,'My Squad'!$C$2:$C$16,0)),"","Yes")</f>
        <v/>
      </c>
    </row>
    <row r="3885" spans="1:23" ht="15.75" thickBot="1" x14ac:dyDescent="0.3">
      <c r="A3885" s="577">
        <v>247</v>
      </c>
      <c r="B3885" s="73">
        <v>17</v>
      </c>
      <c r="C3885" s="5" t="s">
        <v>68</v>
      </c>
      <c r="D3885" s="5" t="s">
        <v>133</v>
      </c>
      <c r="E3885" s="70" t="s">
        <v>13</v>
      </c>
      <c r="F3885" s="71">
        <v>5.5</v>
      </c>
      <c r="G3885" s="71">
        <v>0.755</v>
      </c>
      <c r="H3885" s="71">
        <v>0.75600000000000001</v>
      </c>
      <c r="I3885" s="71">
        <v>0.32866666666666666</v>
      </c>
      <c r="J3885" s="71">
        <v>0</v>
      </c>
      <c r="K3885" s="71">
        <v>1.7326666666666666</v>
      </c>
      <c r="L3885" s="71">
        <v>0.33366666666666667</v>
      </c>
      <c r="M3885" s="72">
        <v>3.9060000000000001</v>
      </c>
      <c r="N3885" s="23">
        <v>0.34654545454545455</v>
      </c>
      <c r="O3885" s="16">
        <v>80.711666666666673</v>
      </c>
      <c r="P3885" s="15">
        <v>90</v>
      </c>
      <c r="Q3885" s="15">
        <f>IFERROR(Table37[[#This Row],[Total]]/Table37[[#This Row],[Mins]]*Table37[[#This Row],[Adj mins]],0)</f>
        <v>4.355504160901976</v>
      </c>
      <c r="R3885" s="15">
        <v>8.5</v>
      </c>
      <c r="S3885" s="16">
        <v>85</v>
      </c>
      <c r="T3885" s="17">
        <v>1.3999999999999999E-2</v>
      </c>
      <c r="U3885" s="16">
        <v>40</v>
      </c>
      <c r="V3885" s="71">
        <v>4.4000000000000004</v>
      </c>
      <c r="W3885" s="401" t="str">
        <f>IF(ISNA(MATCH($D3885,'My Squad'!$C$2:$C$16,0)),"","Yes")</f>
        <v/>
      </c>
    </row>
    <row r="3886" spans="1:23" ht="15.75" thickBot="1" x14ac:dyDescent="0.3">
      <c r="A3886" s="577">
        <v>240</v>
      </c>
      <c r="B3886" s="73">
        <v>17</v>
      </c>
      <c r="C3886" s="5" t="s">
        <v>68</v>
      </c>
      <c r="D3886" s="5" t="s">
        <v>108</v>
      </c>
      <c r="E3886" s="70" t="s">
        <v>13</v>
      </c>
      <c r="F3886" s="71">
        <v>5.3</v>
      </c>
      <c r="G3886" s="71">
        <v>1.2883333333333333</v>
      </c>
      <c r="H3886" s="71">
        <v>0.85499999999999998</v>
      </c>
      <c r="I3886" s="71">
        <v>0.3</v>
      </c>
      <c r="J3886" s="71">
        <v>0</v>
      </c>
      <c r="K3886" s="71">
        <v>1.3733333333333335</v>
      </c>
      <c r="L3886" s="71">
        <v>0.55733333333333335</v>
      </c>
      <c r="M3886" s="72">
        <v>4.3739999999999997</v>
      </c>
      <c r="N3886" s="23">
        <v>0.44792452830188673</v>
      </c>
      <c r="O3886" s="16">
        <v>72.181666666666672</v>
      </c>
      <c r="P3886" s="15">
        <v>90</v>
      </c>
      <c r="Q3886" s="15">
        <f>IFERROR(Table37[[#This Row],[Total]]/Table37[[#This Row],[Mins]]*Table37[[#This Row],[Adj mins]],0)</f>
        <v>5.4537394075134493</v>
      </c>
      <c r="R3886" s="15">
        <v>7.6</v>
      </c>
      <c r="S3886" s="16">
        <v>76</v>
      </c>
      <c r="T3886" s="17">
        <v>1.7000000000000001E-2</v>
      </c>
      <c r="U3886" s="16">
        <v>26</v>
      </c>
      <c r="V3886" s="71">
        <v>2.9</v>
      </c>
      <c r="W3886" s="401" t="str">
        <f>IF(ISNA(MATCH($D3886,'My Squad'!$C$2:$C$16,0)),"","Yes")</f>
        <v/>
      </c>
    </row>
    <row r="3887" spans="1:23" ht="15.75" thickBot="1" x14ac:dyDescent="0.3">
      <c r="A3887" s="577">
        <v>254</v>
      </c>
      <c r="B3887" s="73">
        <v>17</v>
      </c>
      <c r="C3887" s="5" t="s">
        <v>68</v>
      </c>
      <c r="D3887" s="5" t="s">
        <v>214</v>
      </c>
      <c r="E3887" s="70" t="s">
        <v>13</v>
      </c>
      <c r="F3887" s="71">
        <v>4.8</v>
      </c>
      <c r="G3887" s="71">
        <v>2.3333333333333334E-2</v>
      </c>
      <c r="H3887" s="71">
        <v>3.5999999999999997E-2</v>
      </c>
      <c r="I3887" s="71">
        <v>2.3333333333333334E-2</v>
      </c>
      <c r="J3887" s="71">
        <v>0</v>
      </c>
      <c r="K3887" s="71">
        <v>0.11300000000000002</v>
      </c>
      <c r="L3887" s="71">
        <v>8.3333333333333332E-3</v>
      </c>
      <c r="M3887" s="72">
        <v>0.20399999999999999</v>
      </c>
      <c r="N3887" s="23">
        <v>-0.3741666666666667</v>
      </c>
      <c r="O3887" s="16">
        <v>5.8293333333333335</v>
      </c>
      <c r="P3887" s="15">
        <v>90</v>
      </c>
      <c r="Q3887" s="15">
        <f>IFERROR(Table37[[#This Row],[Total]]/Table37[[#This Row],[Mins]]*Table37[[#This Row],[Adj mins]],0)</f>
        <v>3.149588289112534</v>
      </c>
      <c r="R3887" s="15">
        <v>0.7</v>
      </c>
      <c r="S3887" s="16">
        <v>8</v>
      </c>
      <c r="T3887" s="17">
        <v>0</v>
      </c>
      <c r="U3887" s="16">
        <v>5</v>
      </c>
      <c r="V3887" s="71">
        <v>0.7</v>
      </c>
      <c r="W3887" s="401" t="str">
        <f>IF(ISNA(MATCH($D3887,'My Squad'!$C$2:$C$16,0)),"","Yes")</f>
        <v/>
      </c>
    </row>
    <row r="3888" spans="1:23" ht="15.75" thickBot="1" x14ac:dyDescent="0.3">
      <c r="A3888" s="577">
        <v>622</v>
      </c>
      <c r="B3888" s="73">
        <v>17</v>
      </c>
      <c r="C3888" s="5" t="s">
        <v>68</v>
      </c>
      <c r="D3888" s="5" t="s">
        <v>1350</v>
      </c>
      <c r="E3888" s="70" t="s">
        <v>13</v>
      </c>
      <c r="F3888" s="71">
        <v>5</v>
      </c>
      <c r="G3888" s="71">
        <v>0.10166666666666667</v>
      </c>
      <c r="H3888" s="71">
        <v>9.5000000000000001E-2</v>
      </c>
      <c r="I3888" s="71">
        <v>0.10933333333333334</v>
      </c>
      <c r="J3888" s="71">
        <v>0</v>
      </c>
      <c r="K3888" s="71">
        <v>0.51233333333333331</v>
      </c>
      <c r="L3888" s="71">
        <v>4.0333333333333332E-2</v>
      </c>
      <c r="M3888" s="72">
        <v>0.85866666666666669</v>
      </c>
      <c r="N3888" s="23">
        <v>-0.22826666666666667</v>
      </c>
      <c r="O3888" s="16">
        <v>26.390333333333334</v>
      </c>
      <c r="P3888" s="15">
        <v>90</v>
      </c>
      <c r="Q3888" s="15">
        <f>IFERROR(Table37[[#This Row],[Total]]/Table37[[#This Row],[Mins]]*Table37[[#This Row],[Adj mins]],0)</f>
        <v>2.9283449748013792</v>
      </c>
      <c r="R3888" s="15">
        <v>3.8</v>
      </c>
      <c r="S3888" s="16">
        <v>49</v>
      </c>
      <c r="T3888" s="17">
        <v>0</v>
      </c>
      <c r="U3888" s="16">
        <v>10</v>
      </c>
      <c r="V3888" s="71">
        <v>1.4</v>
      </c>
      <c r="W3888" s="401" t="str">
        <f>IF(ISNA(MATCH($D3888,'My Squad'!$C$2:$C$16,0)),"","Yes")</f>
        <v/>
      </c>
    </row>
    <row r="3889" spans="1:23" ht="15.75" thickBot="1" x14ac:dyDescent="0.3">
      <c r="A3889" s="577">
        <v>259</v>
      </c>
      <c r="B3889" s="73">
        <v>17</v>
      </c>
      <c r="C3889" s="5" t="s">
        <v>68</v>
      </c>
      <c r="D3889" s="5" t="s">
        <v>235</v>
      </c>
      <c r="E3889" s="70" t="s">
        <v>13</v>
      </c>
      <c r="F3889" s="71">
        <v>5.3</v>
      </c>
      <c r="G3889" s="71">
        <v>0.125</v>
      </c>
      <c r="H3889" s="71">
        <v>5.6000000000000001E-2</v>
      </c>
      <c r="I3889" s="71">
        <v>3.2000000000000001E-2</v>
      </c>
      <c r="J3889" s="71">
        <v>0</v>
      </c>
      <c r="K3889" s="71">
        <v>0.16466666666666668</v>
      </c>
      <c r="L3889" s="71">
        <v>4.4333333333333336E-2</v>
      </c>
      <c r="M3889" s="72">
        <v>0.42199999999999999</v>
      </c>
      <c r="N3889" s="23">
        <v>-0.29773584905660377</v>
      </c>
      <c r="O3889" s="16">
        <v>8.4883333333333333</v>
      </c>
      <c r="P3889" s="15">
        <v>90</v>
      </c>
      <c r="Q3889" s="15">
        <f>IFERROR(Table37[[#This Row],[Total]]/Table37[[#This Row],[Mins]]*Table37[[#This Row],[Adj mins]],0)</f>
        <v>4.4743765953269188</v>
      </c>
      <c r="R3889" s="15">
        <v>0.7</v>
      </c>
      <c r="S3889" s="16">
        <v>12</v>
      </c>
      <c r="T3889" s="17">
        <v>1E-3</v>
      </c>
      <c r="U3889" s="16">
        <v>4</v>
      </c>
      <c r="V3889" s="71">
        <v>0.8</v>
      </c>
      <c r="W3889" s="401" t="str">
        <f>IF(ISNA(MATCH($D3889,'My Squad'!$C$2:$C$16,0)),"","Yes")</f>
        <v/>
      </c>
    </row>
    <row r="3890" spans="1:23" ht="15.75" thickBot="1" x14ac:dyDescent="0.3">
      <c r="A3890" s="577">
        <v>249</v>
      </c>
      <c r="B3890" s="73">
        <v>17</v>
      </c>
      <c r="C3890" s="5" t="s">
        <v>68</v>
      </c>
      <c r="D3890" s="5" t="s">
        <v>279</v>
      </c>
      <c r="E3890" s="70" t="s">
        <v>13</v>
      </c>
      <c r="F3890" s="71">
        <v>4.9000000000000004</v>
      </c>
      <c r="G3890" s="71">
        <v>0.23833333333333334</v>
      </c>
      <c r="H3890" s="71">
        <v>0.16300000000000001</v>
      </c>
      <c r="I3890" s="71">
        <v>0.30299999999999999</v>
      </c>
      <c r="J3890" s="71">
        <v>0</v>
      </c>
      <c r="K3890" s="71">
        <v>1.3623333333333332</v>
      </c>
      <c r="L3890" s="71">
        <v>6.3333333333333339E-2</v>
      </c>
      <c r="M3890" s="72">
        <v>2.13</v>
      </c>
      <c r="N3890" s="23">
        <v>2.6530612244897934E-2</v>
      </c>
      <c r="O3890" s="16">
        <v>74.314999999999998</v>
      </c>
      <c r="P3890" s="15">
        <v>90</v>
      </c>
      <c r="Q3890" s="15">
        <f>IFERROR(Table37[[#This Row],[Total]]/Table37[[#This Row],[Mins]]*Table37[[#This Row],[Adj mins]],0)</f>
        <v>2.5795599811612728</v>
      </c>
      <c r="R3890" s="15">
        <v>6.1</v>
      </c>
      <c r="S3890" s="16">
        <v>78</v>
      </c>
      <c r="T3890" s="17">
        <v>0</v>
      </c>
      <c r="U3890" s="16">
        <v>11</v>
      </c>
      <c r="V3890" s="71">
        <v>1.6</v>
      </c>
      <c r="W3890" s="401" t="str">
        <f>IF(ISNA(MATCH($D3890,'My Squad'!$C$2:$C$16,0)),"","Yes")</f>
        <v/>
      </c>
    </row>
    <row r="3891" spans="1:23" ht="15.75" thickBot="1" x14ac:dyDescent="0.3">
      <c r="A3891" s="577">
        <v>243</v>
      </c>
      <c r="B3891" s="73">
        <v>17</v>
      </c>
      <c r="C3891" s="5" t="s">
        <v>68</v>
      </c>
      <c r="D3891" s="5" t="s">
        <v>140</v>
      </c>
      <c r="E3891" s="70" t="s">
        <v>13</v>
      </c>
      <c r="F3891" s="71">
        <v>4.8</v>
      </c>
      <c r="G3891" s="71">
        <v>0.22</v>
      </c>
      <c r="H3891" s="71">
        <v>0.224</v>
      </c>
      <c r="I3891" s="71">
        <v>0.108</v>
      </c>
      <c r="J3891" s="71">
        <v>0</v>
      </c>
      <c r="K3891" s="71">
        <v>0.50133333333333341</v>
      </c>
      <c r="L3891" s="71">
        <v>0.11600000000000001</v>
      </c>
      <c r="M3891" s="72">
        <v>1.1693333333333333</v>
      </c>
      <c r="N3891" s="23">
        <v>-0.17305555555555557</v>
      </c>
      <c r="O3891" s="16">
        <v>26.185666666666666</v>
      </c>
      <c r="P3891" s="15">
        <v>90</v>
      </c>
      <c r="Q3891" s="15">
        <f>IFERROR(Table37[[#This Row],[Total]]/Table37[[#This Row],[Mins]]*Table37[[#This Row],[Adj mins]],0)</f>
        <v>4.0189925786371683</v>
      </c>
      <c r="R3891" s="15">
        <v>1.2</v>
      </c>
      <c r="S3891" s="16">
        <v>18</v>
      </c>
      <c r="T3891" s="17">
        <v>0</v>
      </c>
      <c r="U3891" s="16">
        <v>4</v>
      </c>
      <c r="V3891" s="71">
        <v>0.7</v>
      </c>
      <c r="W3891" s="401" t="str">
        <f>IF(ISNA(MATCH($D3891,'My Squad'!$C$2:$C$16,0)),"","Yes")</f>
        <v/>
      </c>
    </row>
    <row r="3892" spans="1:23" ht="15.75" thickBot="1" x14ac:dyDescent="0.3">
      <c r="A3892" s="577">
        <v>19</v>
      </c>
      <c r="B3892" s="73">
        <v>17</v>
      </c>
      <c r="C3892" s="5" t="s">
        <v>68</v>
      </c>
      <c r="D3892" s="5" t="s">
        <v>293</v>
      </c>
      <c r="E3892" s="70" t="s">
        <v>13</v>
      </c>
      <c r="F3892" s="71">
        <v>5.7</v>
      </c>
      <c r="G3892" s="71">
        <v>1.3149999999999999</v>
      </c>
      <c r="H3892" s="71">
        <v>0.40799999999999997</v>
      </c>
      <c r="I3892" s="71">
        <v>0.26</v>
      </c>
      <c r="J3892" s="71">
        <v>0</v>
      </c>
      <c r="K3892" s="71">
        <v>1.3613333333333335</v>
      </c>
      <c r="L3892" s="71">
        <v>0.49199999999999999</v>
      </c>
      <c r="M3892" s="72">
        <v>3.8363333333333332</v>
      </c>
      <c r="N3892" s="23">
        <v>0.32216374269005843</v>
      </c>
      <c r="O3892" s="16">
        <v>63.532333333333334</v>
      </c>
      <c r="P3892" s="15">
        <v>90</v>
      </c>
      <c r="Q3892" s="15">
        <f>IFERROR(Table37[[#This Row],[Total]]/Table37[[#This Row],[Mins]]*Table37[[#This Row],[Adj mins]],0)</f>
        <v>5.4345556330897127</v>
      </c>
      <c r="R3892" s="15">
        <v>7</v>
      </c>
      <c r="S3892" s="16">
        <v>70</v>
      </c>
      <c r="T3892" s="17">
        <v>0.26200000000000001</v>
      </c>
      <c r="U3892" s="16">
        <v>41</v>
      </c>
      <c r="V3892" s="71">
        <v>4.5999999999999996</v>
      </c>
      <c r="W3892" s="401" t="str">
        <f>IF(ISNA(MATCH($D3892,'My Squad'!$C$2:$C$16,0)),"","Yes")</f>
        <v/>
      </c>
    </row>
    <row r="3893" spans="1:23" ht="15.75" thickBot="1" x14ac:dyDescent="0.3">
      <c r="A3893" s="577">
        <v>10</v>
      </c>
      <c r="B3893" s="73">
        <v>17</v>
      </c>
      <c r="C3893" s="5" t="s">
        <v>68</v>
      </c>
      <c r="D3893" s="5" t="s">
        <v>284</v>
      </c>
      <c r="E3893" s="70" t="s">
        <v>13</v>
      </c>
      <c r="F3893" s="71">
        <v>5</v>
      </c>
      <c r="G3893" s="71">
        <v>0.39333333333333331</v>
      </c>
      <c r="H3893" s="71">
        <v>0.19</v>
      </c>
      <c r="I3893" s="71">
        <v>7.1999999999999995E-2</v>
      </c>
      <c r="J3893" s="71">
        <v>0</v>
      </c>
      <c r="K3893" s="71">
        <v>0.31399999999999995</v>
      </c>
      <c r="L3893" s="71">
        <v>0.19266666666666668</v>
      </c>
      <c r="M3893" s="72">
        <v>1.1619999999999999</v>
      </c>
      <c r="N3893" s="23">
        <v>-0.16760000000000003</v>
      </c>
      <c r="O3893" s="16">
        <v>16.487666666666666</v>
      </c>
      <c r="P3893" s="15">
        <v>90</v>
      </c>
      <c r="Q3893" s="15">
        <f>IFERROR(Table37[[#This Row],[Total]]/Table37[[#This Row],[Mins]]*Table37[[#This Row],[Adj mins]],0)</f>
        <v>6.3429229929442208</v>
      </c>
      <c r="R3893" s="15">
        <v>1.4</v>
      </c>
      <c r="S3893" s="16">
        <v>21</v>
      </c>
      <c r="T3893" s="17">
        <v>1E-3</v>
      </c>
      <c r="U3893" s="16">
        <v>15</v>
      </c>
      <c r="V3893" s="71">
        <v>2.1</v>
      </c>
      <c r="W3893" s="401" t="str">
        <f>IF(ISNA(MATCH($D3893,'My Squad'!$C$2:$C$16,0)),"","Yes")</f>
        <v/>
      </c>
    </row>
    <row r="3894" spans="1:23" ht="15.75" thickBot="1" x14ac:dyDescent="0.3">
      <c r="A3894" s="577">
        <v>604</v>
      </c>
      <c r="B3894" s="73">
        <v>17</v>
      </c>
      <c r="C3894" s="5" t="s">
        <v>68</v>
      </c>
      <c r="D3894" s="5" t="s">
        <v>1521</v>
      </c>
      <c r="E3894" s="70" t="s">
        <v>13</v>
      </c>
      <c r="F3894" s="71">
        <v>4.5</v>
      </c>
      <c r="G3894" s="71">
        <v>5.0000000000000001E-3</v>
      </c>
      <c r="H3894" s="71">
        <v>1E-3</v>
      </c>
      <c r="I3894" s="71">
        <v>6.6666666666666664E-4</v>
      </c>
      <c r="J3894" s="71">
        <v>0</v>
      </c>
      <c r="K3894" s="71">
        <v>4.333333333333334E-3</v>
      </c>
      <c r="L3894" s="71">
        <v>1.3333333333333333E-3</v>
      </c>
      <c r="M3894" s="72">
        <v>1.2333333333333333E-2</v>
      </c>
      <c r="N3894" s="23">
        <v>-0.44170370370370371</v>
      </c>
      <c r="O3894" s="16">
        <v>0.21</v>
      </c>
      <c r="P3894" s="15">
        <v>90</v>
      </c>
      <c r="Q3894" s="15">
        <f>IFERROR(Table37[[#This Row],[Total]]/Table37[[#This Row],[Mins]]*Table37[[#This Row],[Adj mins]],0)</f>
        <v>5.2857142857142856</v>
      </c>
      <c r="R3894" s="15">
        <v>0</v>
      </c>
      <c r="S3894" s="16">
        <v>0</v>
      </c>
      <c r="T3894" s="17">
        <v>1E-3</v>
      </c>
      <c r="U3894" s="16">
        <v>0</v>
      </c>
      <c r="V3894" s="71">
        <v>0</v>
      </c>
      <c r="W3894" s="401" t="str">
        <f>IF(ISNA(MATCH($D3894,'My Squad'!$C$2:$C$16,0)),"","Yes")</f>
        <v/>
      </c>
    </row>
    <row r="3895" spans="1:23" ht="15.75" thickBot="1" x14ac:dyDescent="0.3">
      <c r="A3895" s="577">
        <v>605</v>
      </c>
      <c r="B3895" s="73">
        <v>17</v>
      </c>
      <c r="C3895" s="5" t="s">
        <v>68</v>
      </c>
      <c r="D3895" s="5" t="s">
        <v>1522</v>
      </c>
      <c r="E3895" s="70" t="s">
        <v>13</v>
      </c>
      <c r="F3895" s="71">
        <v>4.5</v>
      </c>
      <c r="G3895" s="71">
        <v>0</v>
      </c>
      <c r="H3895" s="71">
        <v>0</v>
      </c>
      <c r="I3895" s="71">
        <v>0</v>
      </c>
      <c r="J3895" s="71">
        <v>0</v>
      </c>
      <c r="K3895" s="71">
        <v>0</v>
      </c>
      <c r="L3895" s="71">
        <v>0</v>
      </c>
      <c r="M3895" s="72">
        <v>0</v>
      </c>
      <c r="N3895" s="23">
        <v>-0.44444444444444442</v>
      </c>
      <c r="O3895" s="16">
        <v>0</v>
      </c>
      <c r="P3895" s="15">
        <v>90</v>
      </c>
      <c r="Q3895" s="15">
        <f>IFERROR(Table37[[#This Row],[Total]]/Table37[[#This Row],[Mins]]*Table37[[#This Row],[Adj mins]],0)</f>
        <v>0</v>
      </c>
      <c r="R3895" s="15">
        <v>0</v>
      </c>
      <c r="S3895" s="16" t="s">
        <v>374</v>
      </c>
      <c r="T3895" s="17">
        <v>0</v>
      </c>
      <c r="U3895" s="16">
        <v>0</v>
      </c>
      <c r="V3895" s="71">
        <v>0</v>
      </c>
      <c r="W3895" s="401" t="str">
        <f>IF(ISNA(MATCH($D3895,'My Squad'!$C$2:$C$16,0)),"","Yes")</f>
        <v/>
      </c>
    </row>
    <row r="3896" spans="1:23" ht="15.75" thickBot="1" x14ac:dyDescent="0.3">
      <c r="A3896" s="577">
        <v>258</v>
      </c>
      <c r="B3896" s="73">
        <v>17</v>
      </c>
      <c r="C3896" s="5" t="s">
        <v>68</v>
      </c>
      <c r="D3896" s="5" t="s">
        <v>257</v>
      </c>
      <c r="E3896" s="70" t="s">
        <v>15</v>
      </c>
      <c r="F3896" s="71">
        <v>5</v>
      </c>
      <c r="G3896" s="71">
        <v>1.7333333333333333E-2</v>
      </c>
      <c r="H3896" s="71">
        <v>5.0000000000000001E-3</v>
      </c>
      <c r="I3896" s="71">
        <v>0</v>
      </c>
      <c r="J3896" s="71">
        <v>0</v>
      </c>
      <c r="K3896" s="71">
        <v>1.9666666666666666E-2</v>
      </c>
      <c r="L3896" s="71">
        <v>6.3333333333333332E-3</v>
      </c>
      <c r="M3896" s="72">
        <v>4.8333333333333332E-2</v>
      </c>
      <c r="N3896" s="23">
        <v>-0.39033333333333331</v>
      </c>
      <c r="O3896" s="16">
        <v>1.1053333333333333</v>
      </c>
      <c r="P3896" s="15">
        <v>90</v>
      </c>
      <c r="Q3896" s="15">
        <f>IFERROR(Table37[[#This Row],[Total]]/Table37[[#This Row],[Mins]]*Table37[[#This Row],[Adj mins]],0)</f>
        <v>3.9354644149577807</v>
      </c>
      <c r="R3896" s="15">
        <v>0</v>
      </c>
      <c r="S3896" s="16" t="s">
        <v>374</v>
      </c>
      <c r="T3896" s="17">
        <v>3.0000000000000001E-3</v>
      </c>
      <c r="U3896" s="16">
        <v>0</v>
      </c>
      <c r="V3896" s="71">
        <v>0</v>
      </c>
      <c r="W3896" s="401" t="str">
        <f>IF(ISNA(MATCH($D3896,'My Squad'!$C$2:$C$16,0)),"","Yes")</f>
        <v/>
      </c>
    </row>
    <row r="3897" spans="1:23" ht="15.75" thickBot="1" x14ac:dyDescent="0.3">
      <c r="A3897" s="577">
        <v>252</v>
      </c>
      <c r="B3897" s="73">
        <v>17</v>
      </c>
      <c r="C3897" s="5" t="s">
        <v>68</v>
      </c>
      <c r="D3897" s="5" t="s">
        <v>69</v>
      </c>
      <c r="E3897" s="70" t="s">
        <v>15</v>
      </c>
      <c r="F3897" s="71">
        <v>5.7</v>
      </c>
      <c r="G3897" s="71">
        <v>1.1906666666666668</v>
      </c>
      <c r="H3897" s="71">
        <v>0.51700000000000002</v>
      </c>
      <c r="I3897" s="71">
        <v>0</v>
      </c>
      <c r="J3897" s="71">
        <v>0</v>
      </c>
      <c r="K3897" s="71">
        <v>1.2383333333333333</v>
      </c>
      <c r="L3897" s="71">
        <v>0.54766666666666663</v>
      </c>
      <c r="M3897" s="72">
        <v>3.4936666666666665</v>
      </c>
      <c r="N3897" s="23">
        <v>0.26204678362573097</v>
      </c>
      <c r="O3897" s="16">
        <v>62.593000000000004</v>
      </c>
      <c r="P3897" s="15">
        <v>90</v>
      </c>
      <c r="Q3897" s="15">
        <f>IFERROR(Table37[[#This Row],[Total]]/Table37[[#This Row],[Mins]]*Table37[[#This Row],[Adj mins]],0)</f>
        <v>5.0234051731024234</v>
      </c>
      <c r="R3897" s="15">
        <v>5.8</v>
      </c>
      <c r="S3897" s="16">
        <v>58</v>
      </c>
      <c r="T3897" s="17">
        <v>0.10199999999999999</v>
      </c>
      <c r="U3897" s="16">
        <v>41</v>
      </c>
      <c r="V3897" s="71">
        <v>4.5999999999999996</v>
      </c>
      <c r="W3897" s="401" t="str">
        <f>IF(ISNA(MATCH($D3897,'My Squad'!$C$2:$C$16,0)),"","Yes")</f>
        <v/>
      </c>
    </row>
    <row r="3898" spans="1:23" ht="15.75" thickBot="1" x14ac:dyDescent="0.3">
      <c r="A3898" s="577">
        <v>251</v>
      </c>
      <c r="B3898" s="73">
        <v>17</v>
      </c>
      <c r="C3898" s="5" t="s">
        <v>68</v>
      </c>
      <c r="D3898" s="5" t="s">
        <v>270</v>
      </c>
      <c r="E3898" s="70" t="s">
        <v>15</v>
      </c>
      <c r="F3898" s="71">
        <v>5.7</v>
      </c>
      <c r="G3898" s="71">
        <v>0.67200000000000004</v>
      </c>
      <c r="H3898" s="71">
        <v>0.115</v>
      </c>
      <c r="I3898" s="71">
        <v>0</v>
      </c>
      <c r="J3898" s="71">
        <v>0</v>
      </c>
      <c r="K3898" s="71">
        <v>0.56199999999999994</v>
      </c>
      <c r="L3898" s="71">
        <v>0.28666666666666668</v>
      </c>
      <c r="M3898" s="72">
        <v>1.6356666666666666</v>
      </c>
      <c r="N3898" s="23">
        <v>-6.3918128654970763E-2</v>
      </c>
      <c r="O3898" s="16">
        <v>25.861333333333334</v>
      </c>
      <c r="P3898" s="15">
        <v>90</v>
      </c>
      <c r="Q3898" s="15">
        <f>IFERROR(Table37[[#This Row],[Total]]/Table37[[#This Row],[Mins]]*Table37[[#This Row],[Adj mins]],0)</f>
        <v>5.6922819137966592</v>
      </c>
      <c r="R3898" s="15">
        <v>3.2</v>
      </c>
      <c r="S3898" s="16">
        <v>37</v>
      </c>
      <c r="T3898" s="17">
        <v>2.3E-2</v>
      </c>
      <c r="U3898" s="16">
        <v>19</v>
      </c>
      <c r="V3898" s="71">
        <v>2.4</v>
      </c>
      <c r="W3898" s="401" t="str">
        <f>IF(ISNA(MATCH($D3898,'My Squad'!$C$2:$C$16,0)),"","Yes")</f>
        <v/>
      </c>
    </row>
    <row r="3899" spans="1:23" ht="15.75" thickBot="1" x14ac:dyDescent="0.3">
      <c r="A3899" s="577">
        <v>283</v>
      </c>
      <c r="B3899" s="73">
        <v>17</v>
      </c>
      <c r="C3899" s="5" t="s">
        <v>600</v>
      </c>
      <c r="D3899" s="5" t="s">
        <v>616</v>
      </c>
      <c r="E3899" s="70" t="s">
        <v>16</v>
      </c>
      <c r="F3899" s="71">
        <v>4.4000000000000004</v>
      </c>
      <c r="G3899" s="71">
        <v>0</v>
      </c>
      <c r="H3899" s="71">
        <v>1E-3</v>
      </c>
      <c r="I3899" s="71">
        <v>6.6666666666666957E-4</v>
      </c>
      <c r="J3899" s="71">
        <v>4.4333333333333336E-2</v>
      </c>
      <c r="K3899" s="71">
        <v>0.10466666666666667</v>
      </c>
      <c r="L3899" s="71">
        <v>4.3333333333333331E-3</v>
      </c>
      <c r="M3899" s="72">
        <v>0.155</v>
      </c>
      <c r="N3899" s="23">
        <v>-0.41931818181818176</v>
      </c>
      <c r="O3899" s="16">
        <v>4.74</v>
      </c>
      <c r="P3899" s="15">
        <v>90</v>
      </c>
      <c r="Q3899" s="15">
        <f>IFERROR(Table37[[#This Row],[Total]]/Table37[[#This Row],[Mins]]*Table37[[#This Row],[Adj mins]],0)</f>
        <v>2.943037974683544</v>
      </c>
      <c r="R3899" s="15">
        <v>1</v>
      </c>
      <c r="S3899" s="16">
        <v>90</v>
      </c>
      <c r="T3899" s="17">
        <v>2E-3</v>
      </c>
      <c r="U3899" s="16">
        <v>2</v>
      </c>
      <c r="V3899" s="71">
        <v>2</v>
      </c>
      <c r="W3899" s="401" t="str">
        <f>IF(ISNA(MATCH($D3899,'My Squad'!$C$2:$C$16,0)),"","Yes")</f>
        <v/>
      </c>
    </row>
    <row r="3900" spans="1:23" ht="15.75" thickBot="1" x14ac:dyDescent="0.3">
      <c r="A3900" s="577">
        <v>568</v>
      </c>
      <c r="B3900" s="73">
        <v>17</v>
      </c>
      <c r="C3900" s="5" t="s">
        <v>600</v>
      </c>
      <c r="D3900" s="5" t="s">
        <v>1062</v>
      </c>
      <c r="E3900" s="70" t="s">
        <v>16</v>
      </c>
      <c r="F3900" s="71">
        <v>4.4000000000000004</v>
      </c>
      <c r="G3900" s="71">
        <v>0</v>
      </c>
      <c r="H3900" s="71">
        <v>2.5999999999999999E-2</v>
      </c>
      <c r="I3900" s="71">
        <v>-8.5333333333333261E-2</v>
      </c>
      <c r="J3900" s="71">
        <v>0.76833333333333331</v>
      </c>
      <c r="K3900" s="71">
        <v>1.9709999999999999</v>
      </c>
      <c r="L3900" s="71">
        <v>0.182</v>
      </c>
      <c r="M3900" s="72">
        <v>2.8620000000000001</v>
      </c>
      <c r="N3900" s="23">
        <v>0.19590909090909092</v>
      </c>
      <c r="O3900" s="16">
        <v>84.96</v>
      </c>
      <c r="P3900" s="15">
        <v>90</v>
      </c>
      <c r="Q3900" s="15">
        <f>IFERROR(Table37[[#This Row],[Total]]/Table37[[#This Row],[Mins]]*Table37[[#This Row],[Adj mins]],0)</f>
        <v>3.0317796610169494</v>
      </c>
      <c r="R3900" s="15">
        <v>8</v>
      </c>
      <c r="S3900" s="16">
        <v>90</v>
      </c>
      <c r="T3900" s="17">
        <v>1.2E-2</v>
      </c>
      <c r="U3900" s="16">
        <v>24</v>
      </c>
      <c r="V3900" s="71">
        <v>3</v>
      </c>
      <c r="W3900" s="401" t="str">
        <f>IF(ISNA(MATCH($D3900,'My Squad'!$C$2:$C$16,0)),"","Yes")</f>
        <v/>
      </c>
    </row>
    <row r="3901" spans="1:23" ht="15.75" thickBot="1" x14ac:dyDescent="0.3">
      <c r="A3901" s="577">
        <v>280</v>
      </c>
      <c r="B3901" s="73">
        <v>17</v>
      </c>
      <c r="C3901" s="5" t="s">
        <v>600</v>
      </c>
      <c r="D3901" s="5" t="s">
        <v>617</v>
      </c>
      <c r="E3901" s="70" t="s">
        <v>16</v>
      </c>
      <c r="F3901" s="71">
        <v>4</v>
      </c>
      <c r="G3901" s="71">
        <v>0</v>
      </c>
      <c r="H3901" s="71">
        <v>0</v>
      </c>
      <c r="I3901" s="71">
        <v>-2.3333333333333335E-3</v>
      </c>
      <c r="J3901" s="71">
        <v>2.3333333333333335E-3</v>
      </c>
      <c r="K3901" s="71">
        <v>6.6666666666666671E-3</v>
      </c>
      <c r="L3901" s="71">
        <v>0</v>
      </c>
      <c r="M3901" s="72">
        <v>6.6666666666666671E-3</v>
      </c>
      <c r="N3901" s="23">
        <v>-0.49833333333333335</v>
      </c>
      <c r="O3901" s="16">
        <v>0.3</v>
      </c>
      <c r="P3901" s="15">
        <v>90</v>
      </c>
      <c r="Q3901" s="15">
        <f>IFERROR(Table37[[#This Row],[Total]]/Table37[[#This Row],[Mins]]*Table37[[#This Row],[Adj mins]],0)</f>
        <v>2</v>
      </c>
      <c r="R3901" s="15">
        <v>0</v>
      </c>
      <c r="S3901" s="16">
        <v>0</v>
      </c>
      <c r="T3901" s="17">
        <v>6.9999999999999993E-3</v>
      </c>
      <c r="U3901" s="16">
        <v>0</v>
      </c>
      <c r="V3901" s="71">
        <v>0</v>
      </c>
      <c r="W3901" s="401" t="str">
        <f>IF(ISNA(MATCH($D3901,'My Squad'!$C$2:$C$16,0)),"","Yes")</f>
        <v/>
      </c>
    </row>
    <row r="3902" spans="1:23" ht="15.75" thickBot="1" x14ac:dyDescent="0.3">
      <c r="A3902" s="577">
        <v>267</v>
      </c>
      <c r="B3902" s="73">
        <v>17</v>
      </c>
      <c r="C3902" s="5" t="s">
        <v>600</v>
      </c>
      <c r="D3902" s="5" t="s">
        <v>618</v>
      </c>
      <c r="E3902" s="70" t="s">
        <v>14</v>
      </c>
      <c r="F3902" s="71">
        <v>4.5</v>
      </c>
      <c r="G3902" s="71">
        <v>0.35</v>
      </c>
      <c r="H3902" s="71">
        <v>0.71099999999999997</v>
      </c>
      <c r="I3902" s="71">
        <v>-9.1333333333333266E-2</v>
      </c>
      <c r="J3902" s="71">
        <v>0</v>
      </c>
      <c r="K3902" s="71">
        <v>1.6880000000000002</v>
      </c>
      <c r="L3902" s="71">
        <v>0.35499999999999998</v>
      </c>
      <c r="M3902" s="72">
        <v>3.0126666666666666</v>
      </c>
      <c r="N3902" s="23">
        <v>0.22503703703703704</v>
      </c>
      <c r="O3902" s="16">
        <v>81.224666666666664</v>
      </c>
      <c r="P3902" s="15">
        <v>90</v>
      </c>
      <c r="Q3902" s="15">
        <f>IFERROR(Table37[[#This Row],[Total]]/Table37[[#This Row],[Mins]]*Table37[[#This Row],[Adj mins]],0)</f>
        <v>3.3381485098943671</v>
      </c>
      <c r="R3902" s="15">
        <v>9</v>
      </c>
      <c r="S3902" s="16">
        <v>90</v>
      </c>
      <c r="T3902" s="17">
        <v>2.2000000000000002E-2</v>
      </c>
      <c r="U3902" s="16">
        <v>21</v>
      </c>
      <c r="V3902" s="71">
        <v>2.2999999999999998</v>
      </c>
      <c r="W3902" s="401" t="str">
        <f>IF(ISNA(MATCH($D3902,'My Squad'!$C$2:$C$16,0)),"","Yes")</f>
        <v/>
      </c>
    </row>
    <row r="3903" spans="1:23" ht="15.75" thickBot="1" x14ac:dyDescent="0.3">
      <c r="A3903" s="577">
        <v>263</v>
      </c>
      <c r="B3903" s="73">
        <v>17</v>
      </c>
      <c r="C3903" s="5" t="s">
        <v>600</v>
      </c>
      <c r="D3903" s="5" t="s">
        <v>619</v>
      </c>
      <c r="E3903" s="70" t="s">
        <v>14</v>
      </c>
      <c r="F3903" s="71">
        <v>3.9</v>
      </c>
      <c r="G3903" s="71">
        <v>0.02</v>
      </c>
      <c r="H3903" s="71">
        <v>2.4E-2</v>
      </c>
      <c r="I3903" s="71">
        <v>-3.0000000000000027E-3</v>
      </c>
      <c r="J3903" s="71">
        <v>0</v>
      </c>
      <c r="K3903" s="71">
        <v>0.16233333333333333</v>
      </c>
      <c r="L3903" s="71">
        <v>1.6666666666666666E-2</v>
      </c>
      <c r="M3903" s="72">
        <v>0.22</v>
      </c>
      <c r="N3903" s="23">
        <v>-0.45641025641025645</v>
      </c>
      <c r="O3903" s="16">
        <v>8.2553333333333327</v>
      </c>
      <c r="P3903" s="15">
        <v>90</v>
      </c>
      <c r="Q3903" s="15">
        <f>IFERROR(Table37[[#This Row],[Total]]/Table37[[#This Row],[Mins]]*Table37[[#This Row],[Adj mins]],0)</f>
        <v>2.3984494872001938</v>
      </c>
      <c r="R3903" s="15">
        <v>2</v>
      </c>
      <c r="S3903" s="16">
        <v>90</v>
      </c>
      <c r="T3903" s="17">
        <v>1.3000000000000001E-2</v>
      </c>
      <c r="U3903" s="16">
        <v>1</v>
      </c>
      <c r="V3903" s="71">
        <v>0.5</v>
      </c>
      <c r="W3903" s="401" t="str">
        <f>IF(ISNA(MATCH($D3903,'My Squad'!$C$2:$C$16,0)),"","Yes")</f>
        <v/>
      </c>
    </row>
    <row r="3904" spans="1:23" ht="15.75" thickBot="1" x14ac:dyDescent="0.3">
      <c r="A3904" s="577">
        <v>266</v>
      </c>
      <c r="B3904" s="73">
        <v>17</v>
      </c>
      <c r="C3904" s="5" t="s">
        <v>600</v>
      </c>
      <c r="D3904" s="5" t="s">
        <v>620</v>
      </c>
      <c r="E3904" s="70" t="s">
        <v>14</v>
      </c>
      <c r="F3904" s="71">
        <v>4</v>
      </c>
      <c r="G3904" s="71">
        <v>8.0000000000000002E-3</v>
      </c>
      <c r="H3904" s="71">
        <v>0</v>
      </c>
      <c r="I3904" s="71">
        <v>-2.3333333333333331E-3</v>
      </c>
      <c r="J3904" s="71">
        <v>0</v>
      </c>
      <c r="K3904" s="71">
        <v>3.1000000000000003E-2</v>
      </c>
      <c r="L3904" s="71">
        <v>1.3333333333333333E-3</v>
      </c>
      <c r="M3904" s="72">
        <v>3.7999999999999999E-2</v>
      </c>
      <c r="N3904" s="23">
        <v>-0.49049999999999999</v>
      </c>
      <c r="O3904" s="16">
        <v>1.53</v>
      </c>
      <c r="P3904" s="15">
        <v>90</v>
      </c>
      <c r="Q3904" s="15">
        <f>IFERROR(Table37[[#This Row],[Total]]/Table37[[#This Row],[Mins]]*Table37[[#This Row],[Adj mins]],0)</f>
        <v>2.2352941176470589</v>
      </c>
      <c r="R3904" s="15">
        <v>1.1000000000000001</v>
      </c>
      <c r="S3904" s="16">
        <v>48</v>
      </c>
      <c r="T3904" s="17">
        <v>0</v>
      </c>
      <c r="U3904" s="16">
        <v>-4</v>
      </c>
      <c r="V3904" s="71">
        <v>-2</v>
      </c>
      <c r="W3904" s="401" t="str">
        <f>IF(ISNA(MATCH($D3904,'My Squad'!$C$2:$C$16,0)),"","Yes")</f>
        <v/>
      </c>
    </row>
    <row r="3905" spans="1:23" ht="15.75" thickBot="1" x14ac:dyDescent="0.3">
      <c r="A3905" s="577">
        <v>270</v>
      </c>
      <c r="B3905" s="73">
        <v>17</v>
      </c>
      <c r="C3905" s="5" t="s">
        <v>600</v>
      </c>
      <c r="D3905" s="5" t="s">
        <v>621</v>
      </c>
      <c r="E3905" s="70" t="s">
        <v>14</v>
      </c>
      <c r="F3905" s="71">
        <v>4.0999999999999996</v>
      </c>
      <c r="G3905" s="71">
        <v>0.432</v>
      </c>
      <c r="H3905" s="71">
        <v>1.2999999999999999E-2</v>
      </c>
      <c r="I3905" s="71">
        <v>-9.1333333333333266E-2</v>
      </c>
      <c r="J3905" s="71">
        <v>0</v>
      </c>
      <c r="K3905" s="71">
        <v>1.7309999999999999</v>
      </c>
      <c r="L3905" s="71">
        <v>0.19033333333333333</v>
      </c>
      <c r="M3905" s="72">
        <v>2.2749999999999999</v>
      </c>
      <c r="N3905" s="23">
        <v>6.7073170731707307E-2</v>
      </c>
      <c r="O3905" s="16">
        <v>84.882000000000005</v>
      </c>
      <c r="P3905" s="15">
        <v>90</v>
      </c>
      <c r="Q3905" s="15">
        <f>IFERROR(Table37[[#This Row],[Total]]/Table37[[#This Row],[Mins]]*Table37[[#This Row],[Adj mins]],0)</f>
        <v>2.4121721919841659</v>
      </c>
      <c r="R3905" s="15">
        <v>7</v>
      </c>
      <c r="S3905" s="16">
        <v>90</v>
      </c>
      <c r="T3905" s="17">
        <v>4.8000000000000001E-2</v>
      </c>
      <c r="U3905" s="16">
        <v>11</v>
      </c>
      <c r="V3905" s="71">
        <v>1.6</v>
      </c>
      <c r="W3905" s="401" t="str">
        <f>IF(ISNA(MATCH($D3905,'My Squad'!$C$2:$C$16,0)),"","Yes")</f>
        <v/>
      </c>
    </row>
    <row r="3906" spans="1:23" ht="15.75" thickBot="1" x14ac:dyDescent="0.3">
      <c r="A3906" s="577">
        <v>282</v>
      </c>
      <c r="B3906" s="73">
        <v>17</v>
      </c>
      <c r="C3906" s="5" t="s">
        <v>600</v>
      </c>
      <c r="D3906" s="5" t="s">
        <v>622</v>
      </c>
      <c r="E3906" s="70" t="s">
        <v>14</v>
      </c>
      <c r="F3906" s="71">
        <v>4</v>
      </c>
      <c r="G3906" s="71">
        <v>0.216</v>
      </c>
      <c r="H3906" s="71">
        <v>0.10199999999999999</v>
      </c>
      <c r="I3906" s="71">
        <v>-6.4999999999999947E-2</v>
      </c>
      <c r="J3906" s="71">
        <v>0</v>
      </c>
      <c r="K3906" s="71">
        <v>1.6216666666666666</v>
      </c>
      <c r="L3906" s="71">
        <v>0.13166666666666665</v>
      </c>
      <c r="M3906" s="72">
        <v>2.0063333333333335</v>
      </c>
      <c r="N3906" s="23">
        <v>1.583333333333381E-3</v>
      </c>
      <c r="O3906" s="16">
        <v>81.184666666666672</v>
      </c>
      <c r="P3906" s="15">
        <v>90</v>
      </c>
      <c r="Q3906" s="15">
        <f>IFERROR(Table37[[#This Row],[Total]]/Table37[[#This Row],[Mins]]*Table37[[#This Row],[Adj mins]],0)</f>
        <v>2.2241884756563226</v>
      </c>
      <c r="R3906" s="15">
        <v>5.7</v>
      </c>
      <c r="S3906" s="16">
        <v>85</v>
      </c>
      <c r="T3906" s="17">
        <v>2.7000000000000003E-2</v>
      </c>
      <c r="U3906" s="16">
        <v>11</v>
      </c>
      <c r="V3906" s="71">
        <v>1.8</v>
      </c>
      <c r="W3906" s="401" t="str">
        <f>IF(ISNA(MATCH($D3906,'My Squad'!$C$2:$C$16,0)),"","Yes")</f>
        <v/>
      </c>
    </row>
    <row r="3907" spans="1:23" ht="15.75" thickBot="1" x14ac:dyDescent="0.3">
      <c r="A3907" s="577">
        <v>284</v>
      </c>
      <c r="B3907" s="73">
        <v>17</v>
      </c>
      <c r="C3907" s="5" t="s">
        <v>600</v>
      </c>
      <c r="D3907" s="5" t="s">
        <v>623</v>
      </c>
      <c r="E3907" s="70" t="s">
        <v>14</v>
      </c>
      <c r="F3907" s="71">
        <v>4</v>
      </c>
      <c r="G3907" s="71">
        <v>0.28799999999999998</v>
      </c>
      <c r="H3907" s="71">
        <v>0.20499999999999999</v>
      </c>
      <c r="I3907" s="71">
        <v>-8.2333333333333258E-2</v>
      </c>
      <c r="J3907" s="71">
        <v>0</v>
      </c>
      <c r="K3907" s="71">
        <v>1.6836666666666666</v>
      </c>
      <c r="L3907" s="71">
        <v>0.15</v>
      </c>
      <c r="M3907" s="72">
        <v>2.2443333333333335</v>
      </c>
      <c r="N3907" s="23">
        <v>6.1083333333333378E-2</v>
      </c>
      <c r="O3907" s="16">
        <v>85.209000000000003</v>
      </c>
      <c r="P3907" s="15">
        <v>90</v>
      </c>
      <c r="Q3907" s="15">
        <f>IFERROR(Table37[[#This Row],[Total]]/Table37[[#This Row],[Mins]]*Table37[[#This Row],[Adj mins]],0)</f>
        <v>2.3705242403971414</v>
      </c>
      <c r="R3907" s="15">
        <v>4.2</v>
      </c>
      <c r="S3907" s="16">
        <v>76</v>
      </c>
      <c r="T3907" s="17">
        <v>1.8000000000000002E-2</v>
      </c>
      <c r="U3907" s="16">
        <v>4</v>
      </c>
      <c r="V3907" s="71">
        <v>0.8</v>
      </c>
      <c r="W3907" s="401" t="str">
        <f>IF(ISNA(MATCH($D3907,'My Squad'!$C$2:$C$16,0)),"","Yes")</f>
        <v/>
      </c>
    </row>
    <row r="3908" spans="1:23" ht="15.75" thickBot="1" x14ac:dyDescent="0.3">
      <c r="A3908" s="577">
        <v>275</v>
      </c>
      <c r="B3908" s="73">
        <v>17</v>
      </c>
      <c r="C3908" s="5" t="s">
        <v>600</v>
      </c>
      <c r="D3908" s="5" t="s">
        <v>365</v>
      </c>
      <c r="E3908" s="70" t="s">
        <v>14</v>
      </c>
      <c r="F3908" s="71">
        <v>4</v>
      </c>
      <c r="G3908" s="71">
        <v>0.02</v>
      </c>
      <c r="H3908" s="71">
        <v>2.1999999999999999E-2</v>
      </c>
      <c r="I3908" s="71">
        <v>-1.1333333333333334E-2</v>
      </c>
      <c r="J3908" s="71">
        <v>0</v>
      </c>
      <c r="K3908" s="71">
        <v>0.25900000000000001</v>
      </c>
      <c r="L3908" s="71">
        <v>1.3666666666666667E-2</v>
      </c>
      <c r="M3908" s="72">
        <v>0.30333333333333334</v>
      </c>
      <c r="N3908" s="23">
        <v>-0.42416666666666669</v>
      </c>
      <c r="O3908" s="16">
        <v>12.06</v>
      </c>
      <c r="P3908" s="15">
        <v>90</v>
      </c>
      <c r="Q3908" s="15">
        <f>IFERROR(Table37[[#This Row],[Total]]/Table37[[#This Row],[Mins]]*Table37[[#This Row],[Adj mins]],0)</f>
        <v>2.2636815920398008</v>
      </c>
      <c r="R3908" s="15">
        <v>2.5</v>
      </c>
      <c r="S3908" s="16">
        <v>56</v>
      </c>
      <c r="T3908" s="17">
        <v>2.4E-2</v>
      </c>
      <c r="U3908" s="16">
        <v>4</v>
      </c>
      <c r="V3908" s="71">
        <v>1</v>
      </c>
      <c r="W3908" s="401" t="str">
        <f>IF(ISNA(MATCH($D3908,'My Squad'!$C$2:$C$16,0)),"","Yes")</f>
        <v/>
      </c>
    </row>
    <row r="3909" spans="1:23" ht="15.75" thickBot="1" x14ac:dyDescent="0.3">
      <c r="A3909" s="577">
        <v>583</v>
      </c>
      <c r="B3909" s="73">
        <v>17</v>
      </c>
      <c r="C3909" s="5" t="s">
        <v>600</v>
      </c>
      <c r="D3909" s="5" t="s">
        <v>1063</v>
      </c>
      <c r="E3909" s="70" t="s">
        <v>14</v>
      </c>
      <c r="F3909" s="71">
        <v>4</v>
      </c>
      <c r="G3909" s="71">
        <v>1.6E-2</v>
      </c>
      <c r="H3909" s="71">
        <v>1.2E-2</v>
      </c>
      <c r="I3909" s="71">
        <v>-3.3333333333333305E-3</v>
      </c>
      <c r="J3909" s="71">
        <v>0</v>
      </c>
      <c r="K3909" s="71">
        <v>9.0999999999999998E-2</v>
      </c>
      <c r="L3909" s="71">
        <v>1.0666666666666666E-2</v>
      </c>
      <c r="M3909" s="72">
        <v>0.12633333333333333</v>
      </c>
      <c r="N3909" s="23">
        <v>-0.46841666666666665</v>
      </c>
      <c r="O3909" s="16">
        <v>4.53</v>
      </c>
      <c r="P3909" s="15">
        <v>90</v>
      </c>
      <c r="Q3909" s="15">
        <f>IFERROR(Table37[[#This Row],[Total]]/Table37[[#This Row],[Mins]]*Table37[[#This Row],[Adj mins]],0)</f>
        <v>2.5099337748344368</v>
      </c>
      <c r="R3909" s="15">
        <v>0</v>
      </c>
      <c r="S3909" s="16">
        <v>1</v>
      </c>
      <c r="T3909" s="17">
        <v>4.0000000000000001E-3</v>
      </c>
      <c r="U3909" s="16">
        <v>1</v>
      </c>
      <c r="V3909" s="71">
        <v>1</v>
      </c>
      <c r="W3909" s="401" t="str">
        <f>IF(ISNA(MATCH($D3909,'My Squad'!$C$2:$C$16,0)),"","Yes")</f>
        <v/>
      </c>
    </row>
    <row r="3910" spans="1:23" ht="15.75" thickBot="1" x14ac:dyDescent="0.3">
      <c r="A3910" s="577">
        <v>359</v>
      </c>
      <c r="B3910" s="73">
        <v>17</v>
      </c>
      <c r="C3910" s="5" t="s">
        <v>600</v>
      </c>
      <c r="D3910" s="5" t="s">
        <v>1066</v>
      </c>
      <c r="E3910" s="70" t="s">
        <v>13</v>
      </c>
      <c r="F3910" s="71">
        <v>4.9000000000000004</v>
      </c>
      <c r="G3910" s="71">
        <v>0.22</v>
      </c>
      <c r="H3910" s="71">
        <v>0.13700000000000001</v>
      </c>
      <c r="I3910" s="71">
        <v>0.12266666666666666</v>
      </c>
      <c r="J3910" s="71">
        <v>0</v>
      </c>
      <c r="K3910" s="71">
        <v>1.363</v>
      </c>
      <c r="L3910" s="71">
        <v>5.6666666666666664E-2</v>
      </c>
      <c r="M3910" s="72">
        <v>1.8993333333333333</v>
      </c>
      <c r="N3910" s="23">
        <v>-2.0544217687074831E-2</v>
      </c>
      <c r="O3910" s="16">
        <v>71.614000000000004</v>
      </c>
      <c r="P3910" s="15">
        <v>90</v>
      </c>
      <c r="Q3910" s="15">
        <f>IFERROR(Table37[[#This Row],[Total]]/Table37[[#This Row],[Mins]]*Table37[[#This Row],[Adj mins]],0)</f>
        <v>2.3869634429022257</v>
      </c>
      <c r="R3910" s="15">
        <v>5.0999999999999996</v>
      </c>
      <c r="S3910" s="16">
        <v>77</v>
      </c>
      <c r="T3910" s="17">
        <v>1E-3</v>
      </c>
      <c r="U3910" s="16">
        <v>12</v>
      </c>
      <c r="V3910" s="71">
        <v>2</v>
      </c>
      <c r="W3910" s="401" t="str">
        <f>IF(ISNA(MATCH($D3910,'My Squad'!$C$2:$C$16,0)),"","Yes")</f>
        <v/>
      </c>
    </row>
    <row r="3911" spans="1:23" ht="15.75" thickBot="1" x14ac:dyDescent="0.3">
      <c r="A3911" s="577">
        <v>265</v>
      </c>
      <c r="B3911" s="73">
        <v>17</v>
      </c>
      <c r="C3911" s="5" t="s">
        <v>600</v>
      </c>
      <c r="D3911" s="5" t="s">
        <v>624</v>
      </c>
      <c r="E3911" s="70" t="s">
        <v>13</v>
      </c>
      <c r="F3911" s="71">
        <v>5.2</v>
      </c>
      <c r="G3911" s="71">
        <v>0.06</v>
      </c>
      <c r="H3911" s="71">
        <v>2.5999999999999999E-2</v>
      </c>
      <c r="I3911" s="71">
        <v>1.4999999999999999E-2</v>
      </c>
      <c r="J3911" s="71">
        <v>0</v>
      </c>
      <c r="K3911" s="71">
        <v>0.16300000000000001</v>
      </c>
      <c r="L3911" s="71">
        <v>1.3666666666666667E-2</v>
      </c>
      <c r="M3911" s="72">
        <v>0.27766666666666667</v>
      </c>
      <c r="N3911" s="23">
        <v>-0.33121794871794868</v>
      </c>
      <c r="O3911" s="16">
        <v>8.3783333333333339</v>
      </c>
      <c r="P3911" s="15">
        <v>90</v>
      </c>
      <c r="Q3911" s="15">
        <f>IFERROR(Table37[[#This Row],[Total]]/Table37[[#This Row],[Mins]]*Table37[[#This Row],[Adj mins]],0)</f>
        <v>2.9826934553411579</v>
      </c>
      <c r="R3911" s="15">
        <v>2.2000000000000002</v>
      </c>
      <c r="S3911" s="16">
        <v>25</v>
      </c>
      <c r="T3911" s="17">
        <v>1E-3</v>
      </c>
      <c r="U3911" s="16">
        <v>13</v>
      </c>
      <c r="V3911" s="71">
        <v>1.6</v>
      </c>
      <c r="W3911" s="401" t="str">
        <f>IF(ISNA(MATCH($D3911,'My Squad'!$C$2:$C$16,0)),"","Yes")</f>
        <v/>
      </c>
    </row>
    <row r="3912" spans="1:23" ht="15.75" thickBot="1" x14ac:dyDescent="0.3">
      <c r="A3912" s="577">
        <v>274</v>
      </c>
      <c r="B3912" s="73">
        <v>17</v>
      </c>
      <c r="C3912" s="5" t="s">
        <v>600</v>
      </c>
      <c r="D3912" s="5" t="s">
        <v>1523</v>
      </c>
      <c r="E3912" s="70" t="s">
        <v>13</v>
      </c>
      <c r="F3912" s="71">
        <v>5.3</v>
      </c>
      <c r="G3912" s="71">
        <v>0.36166666666666669</v>
      </c>
      <c r="H3912" s="71">
        <v>0.25</v>
      </c>
      <c r="I3912" s="71">
        <v>0.13600000000000001</v>
      </c>
      <c r="J3912" s="71">
        <v>0</v>
      </c>
      <c r="K3912" s="71">
        <v>1.4493333333333334</v>
      </c>
      <c r="L3912" s="71">
        <v>5.0666666666666665E-2</v>
      </c>
      <c r="M3912" s="72">
        <v>2.2476666666666665</v>
      </c>
      <c r="N3912" s="23">
        <v>4.6729559748427636E-2</v>
      </c>
      <c r="O3912" s="16">
        <v>80.010000000000005</v>
      </c>
      <c r="P3912" s="15">
        <v>90</v>
      </c>
      <c r="Q3912" s="15">
        <f>IFERROR(Table37[[#This Row],[Total]]/Table37[[#This Row],[Mins]]*Table37[[#This Row],[Adj mins]],0)</f>
        <v>2.5283089613798269</v>
      </c>
      <c r="R3912" s="15">
        <v>7.8</v>
      </c>
      <c r="S3912" s="16">
        <v>88</v>
      </c>
      <c r="T3912" s="17">
        <v>3.0000000000000001E-3</v>
      </c>
      <c r="U3912" s="16">
        <v>18</v>
      </c>
      <c r="V3912" s="71">
        <v>2.2000000000000002</v>
      </c>
      <c r="W3912" s="401" t="str">
        <f>IF(ISNA(MATCH($D3912,'My Squad'!$C$2:$C$16,0)),"","Yes")</f>
        <v/>
      </c>
    </row>
    <row r="3913" spans="1:23" ht="15.75" thickBot="1" x14ac:dyDescent="0.3">
      <c r="A3913" s="577">
        <v>262</v>
      </c>
      <c r="B3913" s="73">
        <v>17</v>
      </c>
      <c r="C3913" s="5" t="s">
        <v>600</v>
      </c>
      <c r="D3913" s="5" t="s">
        <v>625</v>
      </c>
      <c r="E3913" s="70" t="s">
        <v>13</v>
      </c>
      <c r="F3913" s="71">
        <v>4.9000000000000004</v>
      </c>
      <c r="G3913" s="71">
        <v>0</v>
      </c>
      <c r="H3913" s="71">
        <v>0</v>
      </c>
      <c r="I3913" s="71">
        <v>6.6666666666666664E-4</v>
      </c>
      <c r="J3913" s="71">
        <v>0</v>
      </c>
      <c r="K3913" s="71">
        <v>2.666666666666667E-3</v>
      </c>
      <c r="L3913" s="71">
        <v>0</v>
      </c>
      <c r="M3913" s="72">
        <v>3.3333333333333335E-3</v>
      </c>
      <c r="N3913" s="23">
        <v>-0.40748299319727888</v>
      </c>
      <c r="O3913" s="16">
        <v>0.15</v>
      </c>
      <c r="P3913" s="15">
        <v>90</v>
      </c>
      <c r="Q3913" s="15">
        <f>IFERROR(Table37[[#This Row],[Total]]/Table37[[#This Row],[Mins]]*Table37[[#This Row],[Adj mins]],0)</f>
        <v>2</v>
      </c>
      <c r="R3913" s="15">
        <v>0</v>
      </c>
      <c r="S3913" s="16">
        <v>0</v>
      </c>
      <c r="T3913" s="17">
        <v>0</v>
      </c>
      <c r="U3913" s="16">
        <v>0</v>
      </c>
      <c r="V3913" s="71">
        <v>0</v>
      </c>
      <c r="W3913" s="401" t="str">
        <f>IF(ISNA(MATCH($D3913,'My Squad'!$C$2:$C$16,0)),"","Yes")</f>
        <v/>
      </c>
    </row>
    <row r="3914" spans="1:23" ht="15.75" thickBot="1" x14ac:dyDescent="0.3">
      <c r="A3914" s="577">
        <v>264</v>
      </c>
      <c r="B3914" s="73">
        <v>17</v>
      </c>
      <c r="C3914" s="5" t="s">
        <v>600</v>
      </c>
      <c r="D3914" s="5" t="s">
        <v>626</v>
      </c>
      <c r="E3914" s="70" t="s">
        <v>13</v>
      </c>
      <c r="F3914" s="71">
        <v>4.9000000000000004</v>
      </c>
      <c r="G3914" s="71">
        <v>0.79666666666666663</v>
      </c>
      <c r="H3914" s="71">
        <v>0.442</v>
      </c>
      <c r="I3914" s="71">
        <v>0.15</v>
      </c>
      <c r="J3914" s="71">
        <v>0</v>
      </c>
      <c r="K3914" s="71">
        <v>1.7363333333333333</v>
      </c>
      <c r="L3914" s="71">
        <v>0.23</v>
      </c>
      <c r="M3914" s="72">
        <v>3.355</v>
      </c>
      <c r="N3914" s="23">
        <v>0.27653061224489794</v>
      </c>
      <c r="O3914" s="16">
        <v>87.686333333333337</v>
      </c>
      <c r="P3914" s="15">
        <v>90</v>
      </c>
      <c r="Q3914" s="15">
        <f>IFERROR(Table37[[#This Row],[Total]]/Table37[[#This Row],[Mins]]*Table37[[#This Row],[Adj mins]],0)</f>
        <v>3.4435240763478911</v>
      </c>
      <c r="R3914" s="15">
        <v>4.4000000000000004</v>
      </c>
      <c r="S3914" s="16">
        <v>57</v>
      </c>
      <c r="T3914" s="17">
        <v>0</v>
      </c>
      <c r="U3914" s="16">
        <v>9</v>
      </c>
      <c r="V3914" s="71">
        <v>1.3</v>
      </c>
      <c r="W3914" s="401" t="str">
        <f>IF(ISNA(MATCH($D3914,'My Squad'!$C$2:$C$16,0)),"","Yes")</f>
        <v/>
      </c>
    </row>
    <row r="3915" spans="1:23" ht="15.75" thickBot="1" x14ac:dyDescent="0.3">
      <c r="A3915" s="577">
        <v>278</v>
      </c>
      <c r="B3915" s="73">
        <v>17</v>
      </c>
      <c r="C3915" s="5" t="s">
        <v>600</v>
      </c>
      <c r="D3915" s="5" t="s">
        <v>627</v>
      </c>
      <c r="E3915" s="70" t="s">
        <v>13</v>
      </c>
      <c r="F3915" s="71">
        <v>4.9000000000000004</v>
      </c>
      <c r="G3915" s="71">
        <v>0.16166666666666665</v>
      </c>
      <c r="H3915" s="71">
        <v>0.29299999999999998</v>
      </c>
      <c r="I3915" s="71">
        <v>0.13700000000000001</v>
      </c>
      <c r="J3915" s="71">
        <v>0</v>
      </c>
      <c r="K3915" s="71">
        <v>1.3806666666666667</v>
      </c>
      <c r="L3915" s="71">
        <v>6.933333333333333E-2</v>
      </c>
      <c r="M3915" s="72">
        <v>2.0416666666666665</v>
      </c>
      <c r="N3915" s="23">
        <v>8.5034013605441872E-3</v>
      </c>
      <c r="O3915" s="16">
        <v>80.697333333333333</v>
      </c>
      <c r="P3915" s="15">
        <v>90</v>
      </c>
      <c r="Q3915" s="15">
        <f>IFERROR(Table37[[#This Row],[Total]]/Table37[[#This Row],[Mins]]*Table37[[#This Row],[Adj mins]],0)</f>
        <v>2.2770269153875384</v>
      </c>
      <c r="R3915" s="15">
        <v>7.9</v>
      </c>
      <c r="S3915" s="16">
        <v>89</v>
      </c>
      <c r="T3915" s="17">
        <v>3.0000000000000001E-3</v>
      </c>
      <c r="U3915" s="16">
        <v>20</v>
      </c>
      <c r="V3915" s="71">
        <v>2.5</v>
      </c>
      <c r="W3915" s="401" t="str">
        <f>IF(ISNA(MATCH($D3915,'My Squad'!$C$2:$C$16,0)),"","Yes")</f>
        <v/>
      </c>
    </row>
    <row r="3916" spans="1:23" ht="15.75" thickBot="1" x14ac:dyDescent="0.3">
      <c r="A3916" s="577">
        <v>281</v>
      </c>
      <c r="B3916" s="73">
        <v>17</v>
      </c>
      <c r="C3916" s="5" t="s">
        <v>600</v>
      </c>
      <c r="D3916" s="5" t="s">
        <v>628</v>
      </c>
      <c r="E3916" s="70" t="s">
        <v>13</v>
      </c>
      <c r="F3916" s="71">
        <v>4.8</v>
      </c>
      <c r="G3916" s="71">
        <v>0.18333333333333332</v>
      </c>
      <c r="H3916" s="71">
        <v>0.114</v>
      </c>
      <c r="I3916" s="71">
        <v>4.2333333333333334E-2</v>
      </c>
      <c r="J3916" s="71">
        <v>0</v>
      </c>
      <c r="K3916" s="71">
        <v>0.46933333333333338</v>
      </c>
      <c r="L3916" s="71">
        <v>5.8666666666666666E-2</v>
      </c>
      <c r="M3916" s="72">
        <v>0.8676666666666667</v>
      </c>
      <c r="N3916" s="23">
        <v>-0.23590277777777779</v>
      </c>
      <c r="O3916" s="16">
        <v>23.828333333333333</v>
      </c>
      <c r="P3916" s="15">
        <v>90</v>
      </c>
      <c r="Q3916" s="15">
        <f>IFERROR(Table37[[#This Row],[Total]]/Table37[[#This Row],[Mins]]*Table37[[#This Row],[Adj mins]],0)</f>
        <v>3.2771910190949152</v>
      </c>
      <c r="R3916" s="15">
        <v>1.5</v>
      </c>
      <c r="S3916" s="16">
        <v>22</v>
      </c>
      <c r="T3916" s="17">
        <v>0</v>
      </c>
      <c r="U3916" s="16">
        <v>4</v>
      </c>
      <c r="V3916" s="71">
        <v>0.7</v>
      </c>
      <c r="W3916" s="401" t="str">
        <f>IF(ISNA(MATCH($D3916,'My Squad'!$C$2:$C$16,0)),"","Yes")</f>
        <v/>
      </c>
    </row>
    <row r="3917" spans="1:23" ht="15.75" thickBot="1" x14ac:dyDescent="0.3">
      <c r="A3917" s="577">
        <v>277</v>
      </c>
      <c r="B3917" s="73">
        <v>17</v>
      </c>
      <c r="C3917" s="5" t="s">
        <v>600</v>
      </c>
      <c r="D3917" s="5" t="s">
        <v>629</v>
      </c>
      <c r="E3917" s="70" t="s">
        <v>13</v>
      </c>
      <c r="F3917" s="71">
        <v>4.5</v>
      </c>
      <c r="G3917" s="71">
        <v>5.0000000000000001E-3</v>
      </c>
      <c r="H3917" s="71">
        <v>5.0000000000000001E-3</v>
      </c>
      <c r="I3917" s="71">
        <v>3.3333333333333332E-4</v>
      </c>
      <c r="J3917" s="71">
        <v>0</v>
      </c>
      <c r="K3917" s="71">
        <v>1.8000000000000002E-2</v>
      </c>
      <c r="L3917" s="71">
        <v>2E-3</v>
      </c>
      <c r="M3917" s="72">
        <v>3.0333333333333334E-2</v>
      </c>
      <c r="N3917" s="23">
        <v>-0.43770370370370371</v>
      </c>
      <c r="O3917" s="16">
        <v>0.87</v>
      </c>
      <c r="P3917" s="15">
        <v>90</v>
      </c>
      <c r="Q3917" s="15">
        <f>IFERROR(Table37[[#This Row],[Total]]/Table37[[#This Row],[Mins]]*Table37[[#This Row],[Adj mins]],0)</f>
        <v>3.1379310344827585</v>
      </c>
      <c r="R3917" s="15">
        <v>1.6</v>
      </c>
      <c r="S3917" s="16">
        <v>36</v>
      </c>
      <c r="T3917" s="17">
        <v>4.0000000000000001E-3</v>
      </c>
      <c r="U3917" s="16">
        <v>6</v>
      </c>
      <c r="V3917" s="71">
        <v>1.5</v>
      </c>
      <c r="W3917" s="401" t="str">
        <f>IF(ISNA(MATCH($D3917,'My Squad'!$C$2:$C$16,0)),"","Yes")</f>
        <v/>
      </c>
    </row>
    <row r="3918" spans="1:23" ht="15.75" thickBot="1" x14ac:dyDescent="0.3">
      <c r="A3918" s="577">
        <v>611</v>
      </c>
      <c r="B3918" s="73">
        <v>17</v>
      </c>
      <c r="C3918" s="5" t="s">
        <v>600</v>
      </c>
      <c r="D3918" s="5" t="s">
        <v>1524</v>
      </c>
      <c r="E3918" s="70" t="s">
        <v>13</v>
      </c>
      <c r="F3918" s="71">
        <v>5.8</v>
      </c>
      <c r="G3918" s="71">
        <v>0.24</v>
      </c>
      <c r="H3918" s="71">
        <v>0.15</v>
      </c>
      <c r="I3918" s="71">
        <v>4.7E-2</v>
      </c>
      <c r="J3918" s="71">
        <v>0</v>
      </c>
      <c r="K3918" s="71">
        <v>0.53900000000000003</v>
      </c>
      <c r="L3918" s="71">
        <v>6.2333333333333331E-2</v>
      </c>
      <c r="M3918" s="72">
        <v>1.0383333333333333</v>
      </c>
      <c r="N3918" s="23">
        <v>-0.16580459770114944</v>
      </c>
      <c r="O3918" s="16">
        <v>27.074666666666666</v>
      </c>
      <c r="P3918" s="15">
        <v>90</v>
      </c>
      <c r="Q3918" s="15">
        <f>IFERROR(Table37[[#This Row],[Total]]/Table37[[#This Row],[Mins]]*Table37[[#This Row],[Adj mins]],0)</f>
        <v>3.4515660395942089</v>
      </c>
      <c r="R3918" s="15">
        <v>4.4000000000000004</v>
      </c>
      <c r="S3918" s="16">
        <v>44</v>
      </c>
      <c r="T3918" s="17">
        <v>2E-3</v>
      </c>
      <c r="U3918" s="16">
        <v>22</v>
      </c>
      <c r="V3918" s="71">
        <v>2.4</v>
      </c>
      <c r="W3918" s="401" t="str">
        <f>IF(ISNA(MATCH($D3918,'My Squad'!$C$2:$C$16,0)),"","Yes")</f>
        <v/>
      </c>
    </row>
    <row r="3919" spans="1:23" ht="15.75" thickBot="1" x14ac:dyDescent="0.3">
      <c r="A3919" s="577">
        <v>631</v>
      </c>
      <c r="B3919" s="73">
        <v>17</v>
      </c>
      <c r="C3919" s="5" t="s">
        <v>600</v>
      </c>
      <c r="D3919" s="5" t="s">
        <v>1525</v>
      </c>
      <c r="E3919" s="70" t="s">
        <v>13</v>
      </c>
      <c r="F3919" s="71">
        <v>5.5</v>
      </c>
      <c r="G3919" s="71">
        <v>0.60499999999999998</v>
      </c>
      <c r="H3919" s="71">
        <v>0.30299999999999999</v>
      </c>
      <c r="I3919" s="71">
        <v>0.10566666666666667</v>
      </c>
      <c r="J3919" s="71">
        <v>0</v>
      </c>
      <c r="K3919" s="71">
        <v>1.2243333333333333</v>
      </c>
      <c r="L3919" s="71">
        <v>0.18099999999999999</v>
      </c>
      <c r="M3919" s="72">
        <v>2.419</v>
      </c>
      <c r="N3919" s="23">
        <v>7.6181818181818184E-2</v>
      </c>
      <c r="O3919" s="16">
        <v>61.471333333333334</v>
      </c>
      <c r="P3919" s="15">
        <v>90</v>
      </c>
      <c r="Q3919" s="15">
        <f>IFERROR(Table37[[#This Row],[Total]]/Table37[[#This Row],[Mins]]*Table37[[#This Row],[Adj mins]],0)</f>
        <v>3.5416508508030842</v>
      </c>
      <c r="R3919" s="15">
        <v>3.6</v>
      </c>
      <c r="S3919" s="16">
        <v>46</v>
      </c>
      <c r="T3919" s="17">
        <v>0</v>
      </c>
      <c r="U3919" s="16">
        <v>12</v>
      </c>
      <c r="V3919" s="71">
        <v>1.7</v>
      </c>
      <c r="W3919" s="401" t="str">
        <f>IF(ISNA(MATCH($D3919,'My Squad'!$C$2:$C$16,0)),"","Yes")</f>
        <v/>
      </c>
    </row>
    <row r="3920" spans="1:23" ht="15.75" thickBot="1" x14ac:dyDescent="0.3">
      <c r="A3920" s="577">
        <v>632</v>
      </c>
      <c r="B3920" s="73">
        <v>17</v>
      </c>
      <c r="C3920" s="5" t="s">
        <v>600</v>
      </c>
      <c r="D3920" s="5" t="s">
        <v>1526</v>
      </c>
      <c r="E3920" s="70" t="s">
        <v>13</v>
      </c>
      <c r="F3920" s="71">
        <v>5</v>
      </c>
      <c r="G3920" s="71">
        <v>0</v>
      </c>
      <c r="H3920" s="71">
        <v>0</v>
      </c>
      <c r="I3920" s="71">
        <v>0</v>
      </c>
      <c r="J3920" s="71">
        <v>0</v>
      </c>
      <c r="K3920" s="71">
        <v>0</v>
      </c>
      <c r="L3920" s="71">
        <v>0</v>
      </c>
      <c r="M3920" s="72">
        <v>0</v>
      </c>
      <c r="N3920" s="23">
        <v>-0.4</v>
      </c>
      <c r="O3920" s="16">
        <v>0</v>
      </c>
      <c r="P3920" s="15">
        <v>90</v>
      </c>
      <c r="Q3920" s="15">
        <f>IFERROR(Table37[[#This Row],[Total]]/Table37[[#This Row],[Mins]]*Table37[[#This Row],[Adj mins]],0)</f>
        <v>0</v>
      </c>
      <c r="R3920" s="15">
        <v>2.6</v>
      </c>
      <c r="S3920" s="16">
        <v>48</v>
      </c>
      <c r="T3920" s="17">
        <v>0</v>
      </c>
      <c r="U3920" s="16">
        <v>7</v>
      </c>
      <c r="V3920" s="71">
        <v>1.4</v>
      </c>
      <c r="W3920" s="401" t="str">
        <f>IF(ISNA(MATCH($D3920,'My Squad'!$C$2:$C$16,0)),"","Yes")</f>
        <v/>
      </c>
    </row>
    <row r="3921" spans="1:23" ht="15.75" thickBot="1" x14ac:dyDescent="0.3">
      <c r="A3921" s="577">
        <v>619</v>
      </c>
      <c r="B3921" s="73">
        <v>17</v>
      </c>
      <c r="C3921" s="5" t="s">
        <v>600</v>
      </c>
      <c r="D3921" s="5" t="s">
        <v>1527</v>
      </c>
      <c r="E3921" s="70" t="s">
        <v>13</v>
      </c>
      <c r="F3921" s="71">
        <v>4.5</v>
      </c>
      <c r="G3921" s="71">
        <v>1.6666666666666666E-2</v>
      </c>
      <c r="H3921" s="71">
        <v>8.9999999999999993E-3</v>
      </c>
      <c r="I3921" s="71">
        <v>2.6666666666666666E-3</v>
      </c>
      <c r="J3921" s="71">
        <v>0</v>
      </c>
      <c r="K3921" s="71">
        <v>3.5666666666666666E-2</v>
      </c>
      <c r="L3921" s="71">
        <v>5.0000000000000001E-3</v>
      </c>
      <c r="M3921" s="72">
        <v>6.9000000000000006E-2</v>
      </c>
      <c r="N3921" s="23">
        <v>-0.42911111111111111</v>
      </c>
      <c r="O3921" s="16">
        <v>1.77</v>
      </c>
      <c r="P3921" s="15">
        <v>90</v>
      </c>
      <c r="Q3921" s="15">
        <f>IFERROR(Table37[[#This Row],[Total]]/Table37[[#This Row],[Mins]]*Table37[[#This Row],[Adj mins]],0)</f>
        <v>3.5084745762711869</v>
      </c>
      <c r="R3921" s="15">
        <v>1.9</v>
      </c>
      <c r="S3921" s="16">
        <v>56</v>
      </c>
      <c r="T3921" s="17">
        <v>0</v>
      </c>
      <c r="U3921" s="16">
        <v>5</v>
      </c>
      <c r="V3921" s="71">
        <v>1.7</v>
      </c>
      <c r="W3921" s="401" t="str">
        <f>IF(ISNA(MATCH($D3921,'My Squad'!$C$2:$C$16,0)),"","Yes")</f>
        <v/>
      </c>
    </row>
    <row r="3922" spans="1:23" ht="15.75" thickBot="1" x14ac:dyDescent="0.3">
      <c r="A3922" s="577">
        <v>268</v>
      </c>
      <c r="B3922" s="73">
        <v>17</v>
      </c>
      <c r="C3922" s="5" t="s">
        <v>600</v>
      </c>
      <c r="D3922" s="5" t="s">
        <v>630</v>
      </c>
      <c r="E3922" s="70" t="s">
        <v>15</v>
      </c>
      <c r="F3922" s="71">
        <v>5.7</v>
      </c>
      <c r="G3922" s="71">
        <v>1.1173333333333333</v>
      </c>
      <c r="H3922" s="71">
        <v>0.13300000000000001</v>
      </c>
      <c r="I3922" s="71">
        <v>0</v>
      </c>
      <c r="J3922" s="71">
        <v>0</v>
      </c>
      <c r="K3922" s="71">
        <v>1.3206666666666669</v>
      </c>
      <c r="L3922" s="71">
        <v>0.36833333333333335</v>
      </c>
      <c r="M3922" s="72">
        <v>2.9393333333333334</v>
      </c>
      <c r="N3922" s="23">
        <v>0.16479532163742691</v>
      </c>
      <c r="O3922" s="16">
        <v>71.308000000000007</v>
      </c>
      <c r="P3922" s="15">
        <v>90</v>
      </c>
      <c r="Q3922" s="15">
        <f>IFERROR(Table37[[#This Row],[Total]]/Table37[[#This Row],[Mins]]*Table37[[#This Row],[Adj mins]],0)</f>
        <v>3.7098221798395685</v>
      </c>
      <c r="R3922" s="15">
        <v>7</v>
      </c>
      <c r="S3922" s="16">
        <v>70</v>
      </c>
      <c r="T3922" s="17">
        <v>5.7000000000000002E-2</v>
      </c>
      <c r="U3922" s="16">
        <v>38</v>
      </c>
      <c r="V3922" s="71">
        <v>4.2</v>
      </c>
      <c r="W3922" s="401" t="str">
        <f>IF(ISNA(MATCH($D3922,'My Squad'!$C$2:$C$16,0)),"","Yes")</f>
        <v/>
      </c>
    </row>
    <row r="3923" spans="1:23" ht="15.75" thickBot="1" x14ac:dyDescent="0.3">
      <c r="A3923" s="577">
        <v>272</v>
      </c>
      <c r="B3923" s="73">
        <v>17</v>
      </c>
      <c r="C3923" s="5" t="s">
        <v>600</v>
      </c>
      <c r="D3923" s="5" t="s">
        <v>631</v>
      </c>
      <c r="E3923" s="70" t="s">
        <v>15</v>
      </c>
      <c r="F3923" s="71">
        <v>5.4</v>
      </c>
      <c r="G3923" s="71">
        <v>0.35066666666666668</v>
      </c>
      <c r="H3923" s="71">
        <v>5.8000000000000003E-2</v>
      </c>
      <c r="I3923" s="71">
        <v>0</v>
      </c>
      <c r="J3923" s="71">
        <v>0</v>
      </c>
      <c r="K3923" s="71">
        <v>0.33600000000000002</v>
      </c>
      <c r="L3923" s="71">
        <v>0.13066666666666665</v>
      </c>
      <c r="M3923" s="72">
        <v>0.8753333333333333</v>
      </c>
      <c r="N3923" s="23">
        <v>-0.2082716049382716</v>
      </c>
      <c r="O3923" s="16">
        <v>17.054666666666666</v>
      </c>
      <c r="P3923" s="15">
        <v>90</v>
      </c>
      <c r="Q3923" s="15">
        <f>IFERROR(Table37[[#This Row],[Total]]/Table37[[#This Row],[Mins]]*Table37[[#This Row],[Adj mins]],0)</f>
        <v>4.6192635446798533</v>
      </c>
      <c r="R3923" s="15">
        <v>1.6</v>
      </c>
      <c r="S3923" s="16">
        <v>24</v>
      </c>
      <c r="T3923" s="17">
        <v>0</v>
      </c>
      <c r="U3923" s="16">
        <v>16</v>
      </c>
      <c r="V3923" s="71">
        <v>2.7</v>
      </c>
      <c r="W3923" s="401" t="str">
        <f>IF(ISNA(MATCH($D3923,'My Squad'!$C$2:$C$16,0)),"","Yes")</f>
        <v/>
      </c>
    </row>
    <row r="3924" spans="1:23" ht="15.75" thickBot="1" x14ac:dyDescent="0.3">
      <c r="A3924" s="577">
        <v>260</v>
      </c>
      <c r="B3924" s="73">
        <v>17</v>
      </c>
      <c r="C3924" s="5" t="s">
        <v>600</v>
      </c>
      <c r="D3924" s="5" t="s">
        <v>1528</v>
      </c>
      <c r="E3924" s="70" t="s">
        <v>15</v>
      </c>
      <c r="F3924" s="71">
        <v>4.8</v>
      </c>
      <c r="G3924" s="71">
        <v>4.6666666666666669E-2</v>
      </c>
      <c r="H3924" s="71">
        <v>1.0999999999999999E-2</v>
      </c>
      <c r="I3924" s="71">
        <v>0</v>
      </c>
      <c r="J3924" s="71">
        <v>0</v>
      </c>
      <c r="K3924" s="71">
        <v>7.4333333333333335E-2</v>
      </c>
      <c r="L3924" s="71">
        <v>1.7999999999999999E-2</v>
      </c>
      <c r="M3924" s="72">
        <v>0.15</v>
      </c>
      <c r="N3924" s="23">
        <v>-0.38541666666666669</v>
      </c>
      <c r="O3924" s="16">
        <v>3.577</v>
      </c>
      <c r="P3924" s="15">
        <v>90</v>
      </c>
      <c r="Q3924" s="15">
        <f>IFERROR(Table37[[#This Row],[Total]]/Table37[[#This Row],[Mins]]*Table37[[#This Row],[Adj mins]],0)</f>
        <v>3.7741123846798996</v>
      </c>
      <c r="R3924" s="15">
        <v>0.4</v>
      </c>
      <c r="S3924" s="16">
        <v>12</v>
      </c>
      <c r="T3924" s="17">
        <v>3.0000000000000001E-3</v>
      </c>
      <c r="U3924" s="16">
        <v>1</v>
      </c>
      <c r="V3924" s="71">
        <v>0.3</v>
      </c>
      <c r="W3924" s="401" t="str">
        <f>IF(ISNA(MATCH($D3924,'My Squad'!$C$2:$C$16,0)),"","Yes")</f>
        <v/>
      </c>
    </row>
    <row r="3925" spans="1:23" ht="15.75" thickBot="1" x14ac:dyDescent="0.3">
      <c r="A3925" s="577">
        <v>276</v>
      </c>
      <c r="B3925" s="73">
        <v>17</v>
      </c>
      <c r="C3925" s="5" t="s">
        <v>600</v>
      </c>
      <c r="D3925" s="5" t="s">
        <v>632</v>
      </c>
      <c r="E3925" s="70" t="s">
        <v>15</v>
      </c>
      <c r="F3925" s="71">
        <v>4.5</v>
      </c>
      <c r="G3925" s="71">
        <v>9.3333333333333341E-3</v>
      </c>
      <c r="H3925" s="71">
        <v>1E-3</v>
      </c>
      <c r="I3925" s="71">
        <v>0</v>
      </c>
      <c r="J3925" s="71">
        <v>0</v>
      </c>
      <c r="K3925" s="71">
        <v>6.3333333333333332E-3</v>
      </c>
      <c r="L3925" s="71">
        <v>3.6666666666666666E-3</v>
      </c>
      <c r="M3925" s="72">
        <v>2.0333333333333332E-2</v>
      </c>
      <c r="N3925" s="23">
        <v>-0.43992592592592594</v>
      </c>
      <c r="O3925" s="16">
        <v>0.33</v>
      </c>
      <c r="P3925" s="15">
        <v>90</v>
      </c>
      <c r="Q3925" s="15">
        <f>IFERROR(Table37[[#This Row],[Total]]/Table37[[#This Row],[Mins]]*Table37[[#This Row],[Adj mins]],0)</f>
        <v>5.545454545454545</v>
      </c>
      <c r="R3925" s="15">
        <v>0</v>
      </c>
      <c r="S3925" s="16" t="s">
        <v>374</v>
      </c>
      <c r="T3925" s="17">
        <v>8.0000000000000002E-3</v>
      </c>
      <c r="U3925" s="16">
        <v>0</v>
      </c>
      <c r="V3925" s="71">
        <v>0</v>
      </c>
      <c r="W3925" s="401" t="str">
        <f>IF(ISNA(MATCH($D3925,'My Squad'!$C$2:$C$16,0)),"","Yes")</f>
        <v/>
      </c>
    </row>
    <row r="3926" spans="1:23" ht="15.75" thickBot="1" x14ac:dyDescent="0.3">
      <c r="A3926" s="577">
        <v>293</v>
      </c>
      <c r="B3926" s="73">
        <v>17</v>
      </c>
      <c r="C3926" s="5" t="s">
        <v>601</v>
      </c>
      <c r="D3926" s="5" t="s">
        <v>633</v>
      </c>
      <c r="E3926" s="70" t="s">
        <v>16</v>
      </c>
      <c r="F3926" s="71">
        <v>4.5</v>
      </c>
      <c r="G3926" s="71">
        <v>0</v>
      </c>
      <c r="H3926" s="71">
        <v>0</v>
      </c>
      <c r="I3926" s="71">
        <v>0.4283333333333334</v>
      </c>
      <c r="J3926" s="71">
        <v>0.94166666666666665</v>
      </c>
      <c r="K3926" s="71">
        <v>1.968</v>
      </c>
      <c r="L3926" s="71">
        <v>0.25733333333333336</v>
      </c>
      <c r="M3926" s="72">
        <v>3.5953333333333335</v>
      </c>
      <c r="N3926" s="23">
        <v>0.35451851851851857</v>
      </c>
      <c r="O3926" s="16">
        <v>85.8</v>
      </c>
      <c r="P3926" s="15">
        <v>90</v>
      </c>
      <c r="Q3926" s="15">
        <f>IFERROR(Table37[[#This Row],[Total]]/Table37[[#This Row],[Mins]]*Table37[[#This Row],[Adj mins]],0)</f>
        <v>3.7713286713286718</v>
      </c>
      <c r="R3926" s="15">
        <v>9</v>
      </c>
      <c r="S3926" s="16">
        <v>90</v>
      </c>
      <c r="T3926" s="17">
        <v>0.01</v>
      </c>
      <c r="U3926" s="16">
        <v>25</v>
      </c>
      <c r="V3926" s="71">
        <v>2.8</v>
      </c>
      <c r="W3926" s="401" t="str">
        <f>IF(ISNA(MATCH($D3926,'My Squad'!$C$2:$C$16,0)),"","Yes")</f>
        <v/>
      </c>
    </row>
    <row r="3927" spans="1:23" ht="15.75" thickBot="1" x14ac:dyDescent="0.3">
      <c r="A3927" s="577">
        <v>294</v>
      </c>
      <c r="B3927" s="73">
        <v>17</v>
      </c>
      <c r="C3927" s="5" t="s">
        <v>601</v>
      </c>
      <c r="D3927" s="5" t="s">
        <v>634</v>
      </c>
      <c r="E3927" s="70" t="s">
        <v>16</v>
      </c>
      <c r="F3927" s="71">
        <v>4</v>
      </c>
      <c r="G3927" s="71">
        <v>0</v>
      </c>
      <c r="H3927" s="71">
        <v>0</v>
      </c>
      <c r="I3927" s="71">
        <v>1E-3</v>
      </c>
      <c r="J3927" s="71">
        <v>1.6666666666666668E-3</v>
      </c>
      <c r="K3927" s="71">
        <v>3.3333333333333335E-3</v>
      </c>
      <c r="L3927" s="71">
        <v>3.3333333333333332E-4</v>
      </c>
      <c r="M3927" s="72">
        <v>6.3333333333333332E-3</v>
      </c>
      <c r="N3927" s="23">
        <v>-0.49841666666666667</v>
      </c>
      <c r="O3927" s="16">
        <v>0.15</v>
      </c>
      <c r="P3927" s="15">
        <v>90</v>
      </c>
      <c r="Q3927" s="15">
        <f>IFERROR(Table37[[#This Row],[Total]]/Table37[[#This Row],[Mins]]*Table37[[#This Row],[Adj mins]],0)</f>
        <v>3.8000000000000003</v>
      </c>
      <c r="R3927" s="15">
        <v>0</v>
      </c>
      <c r="S3927" s="16">
        <v>0</v>
      </c>
      <c r="T3927" s="17">
        <v>6.0000000000000001E-3</v>
      </c>
      <c r="U3927" s="16">
        <v>0</v>
      </c>
      <c r="V3927" s="71">
        <v>0</v>
      </c>
      <c r="W3927" s="401" t="str">
        <f>IF(ISNA(MATCH($D3927,'My Squad'!$C$2:$C$16,0)),"","Yes")</f>
        <v/>
      </c>
    </row>
    <row r="3928" spans="1:23" ht="15.75" thickBot="1" x14ac:dyDescent="0.3">
      <c r="A3928" s="577">
        <v>304</v>
      </c>
      <c r="B3928" s="73">
        <v>17</v>
      </c>
      <c r="C3928" s="5" t="s">
        <v>601</v>
      </c>
      <c r="D3928" s="5" t="s">
        <v>635</v>
      </c>
      <c r="E3928" s="70" t="s">
        <v>16</v>
      </c>
      <c r="F3928" s="71">
        <v>4</v>
      </c>
      <c r="G3928" s="71">
        <v>0</v>
      </c>
      <c r="H3928" s="71">
        <v>0</v>
      </c>
      <c r="I3928" s="71">
        <v>3.8000000000000006E-2</v>
      </c>
      <c r="J3928" s="71">
        <v>4.4999999999999998E-2</v>
      </c>
      <c r="K3928" s="71">
        <v>0.09</v>
      </c>
      <c r="L3928" s="71">
        <v>1.2333333333333333E-2</v>
      </c>
      <c r="M3928" s="72">
        <v>0.18533333333333332</v>
      </c>
      <c r="N3928" s="23">
        <v>-0.45366666666666666</v>
      </c>
      <c r="O3928" s="16">
        <v>4.05</v>
      </c>
      <c r="P3928" s="15">
        <v>90</v>
      </c>
      <c r="Q3928" s="15">
        <f>IFERROR(Table37[[#This Row],[Total]]/Table37[[#This Row],[Mins]]*Table37[[#This Row],[Adj mins]],0)</f>
        <v>4.1185185185185178</v>
      </c>
      <c r="R3928" s="15">
        <v>0</v>
      </c>
      <c r="S3928" s="16" t="s">
        <v>374</v>
      </c>
      <c r="T3928" s="17">
        <v>0</v>
      </c>
      <c r="U3928" s="16">
        <v>0</v>
      </c>
      <c r="V3928" s="71">
        <v>0</v>
      </c>
      <c r="W3928" s="401" t="str">
        <f>IF(ISNA(MATCH($D3928,'My Squad'!$C$2:$C$16,0)),"","Yes")</f>
        <v/>
      </c>
    </row>
    <row r="3929" spans="1:23" ht="15.75" thickBot="1" x14ac:dyDescent="0.3">
      <c r="A3929" s="577">
        <v>308</v>
      </c>
      <c r="B3929" s="73">
        <v>17</v>
      </c>
      <c r="C3929" s="5" t="s">
        <v>601</v>
      </c>
      <c r="D3929" s="5" t="s">
        <v>636</v>
      </c>
      <c r="E3929" s="70" t="s">
        <v>16</v>
      </c>
      <c r="F3929" s="71">
        <v>4</v>
      </c>
      <c r="G3929" s="71">
        <v>0</v>
      </c>
      <c r="H3929" s="71">
        <v>0</v>
      </c>
      <c r="I3929" s="71">
        <v>0</v>
      </c>
      <c r="J3929" s="71">
        <v>0</v>
      </c>
      <c r="K3929" s="71">
        <v>0</v>
      </c>
      <c r="L3929" s="71">
        <v>0</v>
      </c>
      <c r="M3929" s="72">
        <v>0</v>
      </c>
      <c r="N3929" s="23">
        <v>-0.5</v>
      </c>
      <c r="O3929" s="16">
        <v>0</v>
      </c>
      <c r="P3929" s="15">
        <v>90</v>
      </c>
      <c r="Q3929" s="15">
        <f>IFERROR(Table37[[#This Row],[Total]]/Table37[[#This Row],[Mins]]*Table37[[#This Row],[Adj mins]],0)</f>
        <v>0</v>
      </c>
      <c r="R3929" s="15">
        <v>0</v>
      </c>
      <c r="S3929" s="16">
        <v>0</v>
      </c>
      <c r="T3929" s="17">
        <v>2.3E-2</v>
      </c>
      <c r="U3929" s="16">
        <v>0</v>
      </c>
      <c r="V3929" s="71">
        <v>0</v>
      </c>
      <c r="W3929" s="401" t="str">
        <f>IF(ISNA(MATCH($D3929,'My Squad'!$C$2:$C$16,0)),"","Yes")</f>
        <v/>
      </c>
    </row>
    <row r="3930" spans="1:23" ht="15.75" thickBot="1" x14ac:dyDescent="0.3">
      <c r="A3930" s="577">
        <v>295</v>
      </c>
      <c r="B3930" s="73">
        <v>17</v>
      </c>
      <c r="C3930" s="5" t="s">
        <v>601</v>
      </c>
      <c r="D3930" s="5" t="s">
        <v>637</v>
      </c>
      <c r="E3930" s="70" t="s">
        <v>14</v>
      </c>
      <c r="F3930" s="71">
        <v>4.5999999999999996</v>
      </c>
      <c r="G3930" s="71">
        <v>0.31</v>
      </c>
      <c r="H3930" s="71">
        <v>0.223</v>
      </c>
      <c r="I3930" s="71">
        <v>0.42566666666666664</v>
      </c>
      <c r="J3930" s="71">
        <v>0</v>
      </c>
      <c r="K3930" s="71">
        <v>1.8220000000000001</v>
      </c>
      <c r="L3930" s="71">
        <v>0.30233333333333334</v>
      </c>
      <c r="M3930" s="72">
        <v>3.0830000000000002</v>
      </c>
      <c r="N3930" s="23">
        <v>0.23543478260869571</v>
      </c>
      <c r="O3930" s="16">
        <v>84.26166666666667</v>
      </c>
      <c r="P3930" s="15">
        <v>90</v>
      </c>
      <c r="Q3930" s="15">
        <f>IFERROR(Table37[[#This Row],[Total]]/Table37[[#This Row],[Mins]]*Table37[[#This Row],[Adj mins]],0)</f>
        <v>3.2929564649801213</v>
      </c>
      <c r="R3930" s="15">
        <v>9</v>
      </c>
      <c r="S3930" s="16">
        <v>90</v>
      </c>
      <c r="T3930" s="17">
        <v>4.8000000000000001E-2</v>
      </c>
      <c r="U3930" s="16">
        <v>31</v>
      </c>
      <c r="V3930" s="71">
        <v>3.4</v>
      </c>
      <c r="W3930" s="401" t="str">
        <f>IF(ISNA(MATCH($D3930,'My Squad'!$C$2:$C$16,0)),"","Yes")</f>
        <v/>
      </c>
    </row>
    <row r="3931" spans="1:23" ht="15.75" thickBot="1" x14ac:dyDescent="0.3">
      <c r="A3931" s="577">
        <v>296</v>
      </c>
      <c r="B3931" s="73">
        <v>17</v>
      </c>
      <c r="C3931" s="5" t="s">
        <v>601</v>
      </c>
      <c r="D3931" s="5" t="s">
        <v>1529</v>
      </c>
      <c r="E3931" s="70" t="s">
        <v>14</v>
      </c>
      <c r="F3931" s="71">
        <v>4.5</v>
      </c>
      <c r="G3931" s="71">
        <v>0</v>
      </c>
      <c r="H3931" s="71">
        <v>0</v>
      </c>
      <c r="I3931" s="71">
        <v>0</v>
      </c>
      <c r="J3931" s="71">
        <v>0</v>
      </c>
      <c r="K3931" s="71">
        <v>0</v>
      </c>
      <c r="L3931" s="71">
        <v>0</v>
      </c>
      <c r="M3931" s="72">
        <v>0</v>
      </c>
      <c r="N3931" s="23">
        <v>-0.44444444444444442</v>
      </c>
      <c r="O3931" s="16">
        <v>0</v>
      </c>
      <c r="P3931" s="15">
        <v>90</v>
      </c>
      <c r="Q3931" s="15">
        <f>IFERROR(Table37[[#This Row],[Total]]/Table37[[#This Row],[Mins]]*Table37[[#This Row],[Adj mins]],0)</f>
        <v>0</v>
      </c>
      <c r="R3931" s="15">
        <v>7.6</v>
      </c>
      <c r="S3931" s="16">
        <v>85</v>
      </c>
      <c r="T3931" s="17">
        <v>1E-3</v>
      </c>
      <c r="U3931" s="16">
        <v>12</v>
      </c>
      <c r="V3931" s="71">
        <v>1.5</v>
      </c>
      <c r="W3931" s="401" t="str">
        <f>IF(ISNA(MATCH($D3931,'My Squad'!$C$2:$C$16,0)),"","Yes")</f>
        <v/>
      </c>
    </row>
    <row r="3932" spans="1:23" ht="15.75" thickBot="1" x14ac:dyDescent="0.3">
      <c r="A3932" s="577">
        <v>302</v>
      </c>
      <c r="B3932" s="73">
        <v>17</v>
      </c>
      <c r="C3932" s="5" t="s">
        <v>601</v>
      </c>
      <c r="D3932" s="5" t="s">
        <v>1530</v>
      </c>
      <c r="E3932" s="70" t="s">
        <v>14</v>
      </c>
      <c r="F3932" s="71">
        <v>4.3</v>
      </c>
      <c r="G3932" s="71">
        <v>0.29399999999999998</v>
      </c>
      <c r="H3932" s="71">
        <v>0.34300000000000003</v>
      </c>
      <c r="I3932" s="71">
        <v>0.31900000000000001</v>
      </c>
      <c r="J3932" s="71">
        <v>0</v>
      </c>
      <c r="K3932" s="71">
        <v>1.0823333333333334</v>
      </c>
      <c r="L3932" s="71">
        <v>0.23799999999999999</v>
      </c>
      <c r="M3932" s="72">
        <v>2.2763333333333335</v>
      </c>
      <c r="N3932" s="23">
        <v>6.4263565891472918E-2</v>
      </c>
      <c r="O3932" s="16">
        <v>58.959333333333333</v>
      </c>
      <c r="P3932" s="15">
        <v>90</v>
      </c>
      <c r="Q3932" s="15">
        <f>IFERROR(Table37[[#This Row],[Total]]/Table37[[#This Row],[Mins]]*Table37[[#This Row],[Adj mins]],0)</f>
        <v>3.4747679191307008</v>
      </c>
      <c r="R3932" s="15">
        <v>0.7</v>
      </c>
      <c r="S3932" s="16">
        <v>67</v>
      </c>
      <c r="T3932" s="17">
        <v>1E-3</v>
      </c>
      <c r="U3932" s="16">
        <v>0</v>
      </c>
      <c r="V3932" s="71">
        <v>0</v>
      </c>
      <c r="W3932" s="401" t="str">
        <f>IF(ISNA(MATCH($D3932,'My Squad'!$C$2:$C$16,0)),"","Yes")</f>
        <v/>
      </c>
    </row>
    <row r="3933" spans="1:23" ht="15.75" thickBot="1" x14ac:dyDescent="0.3">
      <c r="A3933" s="577">
        <v>288</v>
      </c>
      <c r="B3933" s="73">
        <v>17</v>
      </c>
      <c r="C3933" s="5" t="s">
        <v>601</v>
      </c>
      <c r="D3933" s="5" t="s">
        <v>638</v>
      </c>
      <c r="E3933" s="70" t="s">
        <v>14</v>
      </c>
      <c r="F3933" s="71">
        <v>4</v>
      </c>
      <c r="G3933" s="71">
        <v>0.04</v>
      </c>
      <c r="H3933" s="71">
        <v>4.0000000000000001E-3</v>
      </c>
      <c r="I3933" s="71">
        <v>0.04</v>
      </c>
      <c r="J3933" s="71">
        <v>0</v>
      </c>
      <c r="K3933" s="71">
        <v>0.13500000000000001</v>
      </c>
      <c r="L3933" s="71">
        <v>9.3333333333333341E-3</v>
      </c>
      <c r="M3933" s="72">
        <v>0.22833333333333333</v>
      </c>
      <c r="N3933" s="23">
        <v>-0.44291666666666668</v>
      </c>
      <c r="O3933" s="16">
        <v>6.668333333333333</v>
      </c>
      <c r="P3933" s="15">
        <v>90</v>
      </c>
      <c r="Q3933" s="15">
        <f>IFERROR(Table37[[#This Row],[Total]]/Table37[[#This Row],[Mins]]*Table37[[#This Row],[Adj mins]],0)</f>
        <v>3.081729567608098</v>
      </c>
      <c r="R3933" s="15">
        <v>0.1</v>
      </c>
      <c r="S3933" s="16">
        <v>8</v>
      </c>
      <c r="T3933" s="17">
        <v>3.0000000000000001E-3</v>
      </c>
      <c r="U3933" s="16">
        <v>0</v>
      </c>
      <c r="V3933" s="71">
        <v>0</v>
      </c>
      <c r="W3933" s="401" t="str">
        <f>IF(ISNA(MATCH($D3933,'My Squad'!$C$2:$C$16,0)),"","Yes")</f>
        <v/>
      </c>
    </row>
    <row r="3934" spans="1:23" ht="15.75" thickBot="1" x14ac:dyDescent="0.3">
      <c r="A3934" s="577">
        <v>291</v>
      </c>
      <c r="B3934" s="73">
        <v>17</v>
      </c>
      <c r="C3934" s="5" t="s">
        <v>601</v>
      </c>
      <c r="D3934" s="5" t="s">
        <v>639</v>
      </c>
      <c r="E3934" s="70" t="s">
        <v>14</v>
      </c>
      <c r="F3934" s="71">
        <v>4.2</v>
      </c>
      <c r="G3934" s="71">
        <v>0.53800000000000003</v>
      </c>
      <c r="H3934" s="71">
        <v>0.11</v>
      </c>
      <c r="I3934" s="71">
        <v>0.45200000000000001</v>
      </c>
      <c r="J3934" s="71">
        <v>0</v>
      </c>
      <c r="K3934" s="71">
        <v>1.7286666666666668</v>
      </c>
      <c r="L3934" s="71">
        <v>0.20599999999999999</v>
      </c>
      <c r="M3934" s="72">
        <v>3.0346666666666668</v>
      </c>
      <c r="N3934" s="23">
        <v>0.24634920634920637</v>
      </c>
      <c r="O3934" s="16">
        <v>85.733666666666664</v>
      </c>
      <c r="P3934" s="15">
        <v>90</v>
      </c>
      <c r="Q3934" s="15">
        <f>IFERROR(Table37[[#This Row],[Total]]/Table37[[#This Row],[Mins]]*Table37[[#This Row],[Adj mins]],0)</f>
        <v>3.1856796824273625</v>
      </c>
      <c r="R3934" s="15">
        <v>9</v>
      </c>
      <c r="S3934" s="16">
        <v>90</v>
      </c>
      <c r="T3934" s="17">
        <v>0.13200000000000001</v>
      </c>
      <c r="U3934" s="16">
        <v>20</v>
      </c>
      <c r="V3934" s="71">
        <v>2.2000000000000002</v>
      </c>
      <c r="W3934" s="401" t="str">
        <f>IF(ISNA(MATCH($D3934,'My Squad'!$C$2:$C$16,0)),"","Yes")</f>
        <v/>
      </c>
    </row>
    <row r="3935" spans="1:23" ht="15.75" thickBot="1" x14ac:dyDescent="0.3">
      <c r="A3935" s="577">
        <v>301</v>
      </c>
      <c r="B3935" s="73">
        <v>17</v>
      </c>
      <c r="C3935" s="5" t="s">
        <v>601</v>
      </c>
      <c r="D3935" s="5" t="s">
        <v>640</v>
      </c>
      <c r="E3935" s="70" t="s">
        <v>14</v>
      </c>
      <c r="F3935" s="71">
        <v>4</v>
      </c>
      <c r="G3935" s="71">
        <v>0.114</v>
      </c>
      <c r="H3935" s="71">
        <v>5.0000000000000001E-3</v>
      </c>
      <c r="I3935" s="71">
        <v>0.4286666666666667</v>
      </c>
      <c r="J3935" s="71">
        <v>0</v>
      </c>
      <c r="K3935" s="71">
        <v>1.7430000000000001</v>
      </c>
      <c r="L3935" s="71">
        <v>0.156</v>
      </c>
      <c r="M3935" s="72">
        <v>2.4466666666666668</v>
      </c>
      <c r="N3935" s="23">
        <v>0.11166666666666669</v>
      </c>
      <c r="O3935" s="16">
        <v>85.765666666666661</v>
      </c>
      <c r="P3935" s="15">
        <v>90</v>
      </c>
      <c r="Q3935" s="15">
        <f>IFERROR(Table37[[#This Row],[Total]]/Table37[[#This Row],[Mins]]*Table37[[#This Row],[Adj mins]],0)</f>
        <v>2.5674609497973164</v>
      </c>
      <c r="R3935" s="15">
        <v>7</v>
      </c>
      <c r="S3935" s="16">
        <v>90</v>
      </c>
      <c r="T3935" s="17">
        <v>1.1000000000000001E-2</v>
      </c>
      <c r="U3935" s="16">
        <v>13</v>
      </c>
      <c r="V3935" s="71">
        <v>1.9</v>
      </c>
      <c r="W3935" s="401" t="str">
        <f>IF(ISNA(MATCH($D3935,'My Squad'!$C$2:$C$16,0)),"","Yes")</f>
        <v/>
      </c>
    </row>
    <row r="3936" spans="1:23" ht="15.75" thickBot="1" x14ac:dyDescent="0.3">
      <c r="A3936" s="577">
        <v>307</v>
      </c>
      <c r="B3936" s="73">
        <v>17</v>
      </c>
      <c r="C3936" s="5" t="s">
        <v>601</v>
      </c>
      <c r="D3936" s="5" t="s">
        <v>641</v>
      </c>
      <c r="E3936" s="70" t="s">
        <v>14</v>
      </c>
      <c r="F3936" s="71">
        <v>4</v>
      </c>
      <c r="G3936" s="71">
        <v>2.4E-2</v>
      </c>
      <c r="H3936" s="71">
        <v>1.7999999999999999E-2</v>
      </c>
      <c r="I3936" s="71">
        <v>0.11800000000000001</v>
      </c>
      <c r="J3936" s="71">
        <v>0</v>
      </c>
      <c r="K3936" s="71">
        <v>0.38033333333333336</v>
      </c>
      <c r="L3936" s="71">
        <v>2.5666666666666667E-2</v>
      </c>
      <c r="M3936" s="72">
        <v>0.56599999999999995</v>
      </c>
      <c r="N3936" s="23">
        <v>-0.35850000000000004</v>
      </c>
      <c r="O3936" s="16">
        <v>20.810333333333332</v>
      </c>
      <c r="P3936" s="15">
        <v>90</v>
      </c>
      <c r="Q3936" s="15">
        <f>IFERROR(Table37[[#This Row],[Total]]/Table37[[#This Row],[Mins]]*Table37[[#This Row],[Adj mins]],0)</f>
        <v>2.4478223959251011</v>
      </c>
      <c r="R3936" s="15">
        <v>2</v>
      </c>
      <c r="S3936" s="16">
        <v>90</v>
      </c>
      <c r="T3936" s="17">
        <v>0.02</v>
      </c>
      <c r="U3936" s="16">
        <v>2</v>
      </c>
      <c r="V3936" s="71">
        <v>1</v>
      </c>
      <c r="W3936" s="401" t="str">
        <f>IF(ISNA(MATCH($D3936,'My Squad'!$C$2:$C$16,0)),"","Yes")</f>
        <v/>
      </c>
    </row>
    <row r="3937" spans="1:23" ht="15.75" thickBot="1" x14ac:dyDescent="0.3">
      <c r="A3937" s="577">
        <v>305</v>
      </c>
      <c r="B3937" s="73">
        <v>17</v>
      </c>
      <c r="C3937" s="5" t="s">
        <v>601</v>
      </c>
      <c r="D3937" s="5" t="s">
        <v>642</v>
      </c>
      <c r="E3937" s="70" t="s">
        <v>14</v>
      </c>
      <c r="F3937" s="71">
        <v>3.9</v>
      </c>
      <c r="G3937" s="71">
        <v>2.4E-2</v>
      </c>
      <c r="H3937" s="71">
        <v>4.3999999999999997E-2</v>
      </c>
      <c r="I3937" s="71">
        <v>7.2000000000000008E-2</v>
      </c>
      <c r="J3937" s="71">
        <v>0</v>
      </c>
      <c r="K3937" s="71">
        <v>0.32599999999999996</v>
      </c>
      <c r="L3937" s="71">
        <v>1.7999999999999999E-2</v>
      </c>
      <c r="M3937" s="72">
        <v>0.48399999999999999</v>
      </c>
      <c r="N3937" s="23">
        <v>-0.38871794871794874</v>
      </c>
      <c r="O3937" s="16">
        <v>16.315999999999999</v>
      </c>
      <c r="P3937" s="15">
        <v>90</v>
      </c>
      <c r="Q3937" s="15">
        <f>IFERROR(Table37[[#This Row],[Total]]/Table37[[#This Row],[Mins]]*Table37[[#This Row],[Adj mins]],0)</f>
        <v>2.6697720029418974</v>
      </c>
      <c r="R3937" s="15">
        <v>0</v>
      </c>
      <c r="S3937" s="16">
        <v>0</v>
      </c>
      <c r="T3937" s="17">
        <v>9.0000000000000011E-3</v>
      </c>
      <c r="U3937" s="16">
        <v>0</v>
      </c>
      <c r="V3937" s="71">
        <v>0</v>
      </c>
      <c r="W3937" s="401" t="str">
        <f>IF(ISNA(MATCH($D3937,'My Squad'!$C$2:$C$16,0)),"","Yes")</f>
        <v/>
      </c>
    </row>
    <row r="3938" spans="1:23" ht="15.75" thickBot="1" x14ac:dyDescent="0.3">
      <c r="A3938" s="577">
        <v>501</v>
      </c>
      <c r="B3938" s="73">
        <v>17</v>
      </c>
      <c r="C3938" s="5" t="s">
        <v>601</v>
      </c>
      <c r="D3938" s="5" t="s">
        <v>254</v>
      </c>
      <c r="E3938" s="70" t="s">
        <v>13</v>
      </c>
      <c r="F3938" s="71">
        <v>4.9000000000000004</v>
      </c>
      <c r="G3938" s="71">
        <v>0.11166666666666666</v>
      </c>
      <c r="H3938" s="71">
        <v>0.22600000000000001</v>
      </c>
      <c r="I3938" s="71">
        <v>0.18333333333333332</v>
      </c>
      <c r="J3938" s="71">
        <v>0</v>
      </c>
      <c r="K3938" s="71">
        <v>1.2766666666666668</v>
      </c>
      <c r="L3938" s="71">
        <v>6.133333333333333E-2</v>
      </c>
      <c r="M3938" s="72">
        <v>1.859</v>
      </c>
      <c r="N3938" s="23">
        <v>-2.8775510204081634E-2</v>
      </c>
      <c r="O3938" s="16">
        <v>71.154666666666671</v>
      </c>
      <c r="P3938" s="15">
        <v>90</v>
      </c>
      <c r="Q3938" s="15">
        <f>IFERROR(Table37[[#This Row],[Total]]/Table37[[#This Row],[Mins]]*Table37[[#This Row],[Adj mins]],0)</f>
        <v>2.351356669040213</v>
      </c>
      <c r="R3938" s="15">
        <v>4.5</v>
      </c>
      <c r="S3938" s="16">
        <v>67</v>
      </c>
      <c r="T3938" s="17">
        <v>0</v>
      </c>
      <c r="U3938" s="16">
        <v>9</v>
      </c>
      <c r="V3938" s="71">
        <v>1.5</v>
      </c>
      <c r="W3938" s="401" t="str">
        <f>IF(ISNA(MATCH($D3938,'My Squad'!$C$2:$C$16,0)),"","Yes")</f>
        <v/>
      </c>
    </row>
    <row r="3939" spans="1:23" ht="15.75" thickBot="1" x14ac:dyDescent="0.3">
      <c r="A3939" s="577">
        <v>298</v>
      </c>
      <c r="B3939" s="73">
        <v>17</v>
      </c>
      <c r="C3939" s="5" t="s">
        <v>601</v>
      </c>
      <c r="D3939" s="5" t="s">
        <v>643</v>
      </c>
      <c r="E3939" s="70" t="s">
        <v>13</v>
      </c>
      <c r="F3939" s="71">
        <v>5.3</v>
      </c>
      <c r="G3939" s="71">
        <v>0.76333333333333331</v>
      </c>
      <c r="H3939" s="71">
        <v>0.72699999999999998</v>
      </c>
      <c r="I3939" s="71">
        <v>0.18433333333333332</v>
      </c>
      <c r="J3939" s="71">
        <v>0</v>
      </c>
      <c r="K3939" s="71">
        <v>1.423</v>
      </c>
      <c r="L3939" s="71">
        <v>0.19166666666666668</v>
      </c>
      <c r="M3939" s="72">
        <v>3.2893333333333334</v>
      </c>
      <c r="N3939" s="23">
        <v>0.24327044025157235</v>
      </c>
      <c r="O3939" s="16">
        <v>70.01433333333334</v>
      </c>
      <c r="P3939" s="15">
        <v>90</v>
      </c>
      <c r="Q3939" s="15">
        <f>IFERROR(Table37[[#This Row],[Total]]/Table37[[#This Row],[Mins]]*Table37[[#This Row],[Adj mins]],0)</f>
        <v>4.2282770670767409</v>
      </c>
      <c r="R3939" s="15">
        <v>6</v>
      </c>
      <c r="S3939" s="16">
        <v>60</v>
      </c>
      <c r="T3939" s="17">
        <v>1.1000000000000001E-2</v>
      </c>
      <c r="U3939" s="16">
        <v>28</v>
      </c>
      <c r="V3939" s="71">
        <v>3.1</v>
      </c>
      <c r="W3939" s="401" t="str">
        <f>IF(ISNA(MATCH($D3939,'My Squad'!$C$2:$C$16,0)),"","Yes")</f>
        <v/>
      </c>
    </row>
    <row r="3940" spans="1:23" ht="15.75" thickBot="1" x14ac:dyDescent="0.3">
      <c r="A3940" s="577">
        <v>290</v>
      </c>
      <c r="B3940" s="73">
        <v>17</v>
      </c>
      <c r="C3940" s="5" t="s">
        <v>601</v>
      </c>
      <c r="D3940" s="5" t="s">
        <v>234</v>
      </c>
      <c r="E3940" s="70" t="s">
        <v>13</v>
      </c>
      <c r="F3940" s="71">
        <v>5.2</v>
      </c>
      <c r="G3940" s="71">
        <v>1.6666666666666668E-3</v>
      </c>
      <c r="H3940" s="71">
        <v>1E-3</v>
      </c>
      <c r="I3940" s="71">
        <v>3.3333333333333332E-4</v>
      </c>
      <c r="J3940" s="71">
        <v>0</v>
      </c>
      <c r="K3940" s="71">
        <v>8.6666666666666663E-3</v>
      </c>
      <c r="L3940" s="71">
        <v>0</v>
      </c>
      <c r="M3940" s="72">
        <v>1.1666666666666667E-2</v>
      </c>
      <c r="N3940" s="23">
        <v>-0.38237179487179485</v>
      </c>
      <c r="O3940" s="16">
        <v>0.48</v>
      </c>
      <c r="P3940" s="15">
        <v>90</v>
      </c>
      <c r="Q3940" s="15">
        <f>IFERROR(Table37[[#This Row],[Total]]/Table37[[#This Row],[Mins]]*Table37[[#This Row],[Adj mins]],0)</f>
        <v>2.1875</v>
      </c>
      <c r="R3940" s="15">
        <v>1.8</v>
      </c>
      <c r="S3940" s="16">
        <v>27</v>
      </c>
      <c r="T3940" s="17">
        <v>1E-3</v>
      </c>
      <c r="U3940" s="16">
        <v>8</v>
      </c>
      <c r="V3940" s="71">
        <v>1.3</v>
      </c>
      <c r="W3940" s="401" t="str">
        <f>IF(ISNA(MATCH($D3940,'My Squad'!$C$2:$C$16,0)),"","Yes")</f>
        <v/>
      </c>
    </row>
    <row r="3941" spans="1:23" ht="15.75" thickBot="1" x14ac:dyDescent="0.3">
      <c r="A3941" s="577">
        <v>299</v>
      </c>
      <c r="B3941" s="73">
        <v>17</v>
      </c>
      <c r="C3941" s="5" t="s">
        <v>601</v>
      </c>
      <c r="D3941" s="5" t="s">
        <v>644</v>
      </c>
      <c r="E3941" s="70" t="s">
        <v>13</v>
      </c>
      <c r="F3941" s="71">
        <v>4.8</v>
      </c>
      <c r="G3941" s="71">
        <v>2.6666666666666668E-2</v>
      </c>
      <c r="H3941" s="71">
        <v>8.0000000000000002E-3</v>
      </c>
      <c r="I3941" s="71">
        <v>5.0000000000000001E-3</v>
      </c>
      <c r="J3941" s="71">
        <v>0</v>
      </c>
      <c r="K3941" s="71">
        <v>4.2333333333333334E-2</v>
      </c>
      <c r="L3941" s="71">
        <v>6.0000000000000001E-3</v>
      </c>
      <c r="M3941" s="72">
        <v>8.7999999999999995E-2</v>
      </c>
      <c r="N3941" s="23">
        <v>-0.39833333333333332</v>
      </c>
      <c r="O3941" s="16">
        <v>2.2196666666666665</v>
      </c>
      <c r="P3941" s="15">
        <v>90</v>
      </c>
      <c r="Q3941" s="15">
        <f>IFERROR(Table37[[#This Row],[Total]]/Table37[[#This Row],[Mins]]*Table37[[#This Row],[Adj mins]],0)</f>
        <v>3.5681033188166391</v>
      </c>
      <c r="R3941" s="15">
        <v>0.1</v>
      </c>
      <c r="S3941" s="16">
        <v>4</v>
      </c>
      <c r="T3941" s="17">
        <v>0</v>
      </c>
      <c r="U3941" s="16">
        <v>3</v>
      </c>
      <c r="V3941" s="71">
        <v>1</v>
      </c>
      <c r="W3941" s="401" t="str">
        <f>IF(ISNA(MATCH($D3941,'My Squad'!$C$2:$C$16,0)),"","Yes")</f>
        <v/>
      </c>
    </row>
    <row r="3942" spans="1:23" ht="15.75" thickBot="1" x14ac:dyDescent="0.3">
      <c r="A3942" s="577">
        <v>300</v>
      </c>
      <c r="B3942" s="73">
        <v>17</v>
      </c>
      <c r="C3942" s="5" t="s">
        <v>601</v>
      </c>
      <c r="D3942" s="5" t="s">
        <v>645</v>
      </c>
      <c r="E3942" s="70" t="s">
        <v>13</v>
      </c>
      <c r="F3942" s="71">
        <v>5</v>
      </c>
      <c r="G3942" s="71">
        <v>0.18833333333333332</v>
      </c>
      <c r="H3942" s="71">
        <v>0.311</v>
      </c>
      <c r="I3942" s="71">
        <v>0.22033333333333333</v>
      </c>
      <c r="J3942" s="71">
        <v>0</v>
      </c>
      <c r="K3942" s="71">
        <v>1.6316666666666666</v>
      </c>
      <c r="L3942" s="71">
        <v>8.0666666666666664E-2</v>
      </c>
      <c r="M3942" s="72">
        <v>2.4319999999999999</v>
      </c>
      <c r="N3942" s="23">
        <v>8.6399999999999991E-2</v>
      </c>
      <c r="O3942" s="16">
        <v>84.674000000000007</v>
      </c>
      <c r="P3942" s="15">
        <v>90</v>
      </c>
      <c r="Q3942" s="15">
        <f>IFERROR(Table37[[#This Row],[Total]]/Table37[[#This Row],[Mins]]*Table37[[#This Row],[Adj mins]],0)</f>
        <v>2.5849729550983769</v>
      </c>
      <c r="R3942" s="15">
        <v>8.6</v>
      </c>
      <c r="S3942" s="16">
        <v>86</v>
      </c>
      <c r="T3942" s="17">
        <v>6.0000000000000001E-3</v>
      </c>
      <c r="U3942" s="16">
        <v>27</v>
      </c>
      <c r="V3942" s="71">
        <v>3</v>
      </c>
      <c r="W3942" s="401" t="str">
        <f>IF(ISNA(MATCH($D3942,'My Squad'!$C$2:$C$16,0)),"","Yes")</f>
        <v/>
      </c>
    </row>
    <row r="3943" spans="1:23" ht="15.75" thickBot="1" x14ac:dyDescent="0.3">
      <c r="A3943" s="577">
        <v>285</v>
      </c>
      <c r="B3943" s="73">
        <v>17</v>
      </c>
      <c r="C3943" s="5" t="s">
        <v>601</v>
      </c>
      <c r="D3943" s="5" t="s">
        <v>646</v>
      </c>
      <c r="E3943" s="70" t="s">
        <v>13</v>
      </c>
      <c r="F3943" s="71">
        <v>4.4000000000000004</v>
      </c>
      <c r="G3943" s="71">
        <v>1.1666666666666667E-2</v>
      </c>
      <c r="H3943" s="71">
        <v>3.7999999999999999E-2</v>
      </c>
      <c r="I3943" s="71">
        <v>4.0666666666666663E-2</v>
      </c>
      <c r="J3943" s="71">
        <v>0</v>
      </c>
      <c r="K3943" s="71">
        <v>0.28300000000000003</v>
      </c>
      <c r="L3943" s="71">
        <v>6.3333333333333332E-3</v>
      </c>
      <c r="M3943" s="72">
        <v>0.37966666666666665</v>
      </c>
      <c r="N3943" s="23">
        <v>-0.36825757575757573</v>
      </c>
      <c r="O3943" s="16">
        <v>15.380666666666666</v>
      </c>
      <c r="P3943" s="15">
        <v>90</v>
      </c>
      <c r="Q3943" s="15">
        <f>IFERROR(Table37[[#This Row],[Total]]/Table37[[#This Row],[Mins]]*Table37[[#This Row],[Adj mins]],0)</f>
        <v>2.221620215855403</v>
      </c>
      <c r="R3943" s="15">
        <v>0.4</v>
      </c>
      <c r="S3943" s="16">
        <v>11</v>
      </c>
      <c r="T3943" s="17">
        <v>2E-3</v>
      </c>
      <c r="U3943" s="16">
        <v>1</v>
      </c>
      <c r="V3943" s="71">
        <v>0.3</v>
      </c>
      <c r="W3943" s="401" t="str">
        <f>IF(ISNA(MATCH($D3943,'My Squad'!$C$2:$C$16,0)),"","Yes")</f>
        <v/>
      </c>
    </row>
    <row r="3944" spans="1:23" ht="15.75" thickBot="1" x14ac:dyDescent="0.3">
      <c r="A3944" s="577">
        <v>287</v>
      </c>
      <c r="B3944" s="73">
        <v>17</v>
      </c>
      <c r="C3944" s="5" t="s">
        <v>601</v>
      </c>
      <c r="D3944" s="5" t="s">
        <v>647</v>
      </c>
      <c r="E3944" s="70" t="s">
        <v>13</v>
      </c>
      <c r="F3944" s="71">
        <v>4.4000000000000004</v>
      </c>
      <c r="G3944" s="71">
        <v>8.8333333333333333E-2</v>
      </c>
      <c r="H3944" s="71">
        <v>5.1999999999999998E-2</v>
      </c>
      <c r="I3944" s="71">
        <v>2.5666666666666667E-2</v>
      </c>
      <c r="J3944" s="71">
        <v>0</v>
      </c>
      <c r="K3944" s="71">
        <v>0.19533333333333333</v>
      </c>
      <c r="L3944" s="71">
        <v>3.3333333333333333E-2</v>
      </c>
      <c r="M3944" s="72">
        <v>0.39466666666666667</v>
      </c>
      <c r="N3944" s="23">
        <v>-0.36484848484848481</v>
      </c>
      <c r="O3944" s="16">
        <v>9.8496666666666659</v>
      </c>
      <c r="P3944" s="15">
        <v>90</v>
      </c>
      <c r="Q3944" s="15">
        <f>IFERROR(Table37[[#This Row],[Total]]/Table37[[#This Row],[Mins]]*Table37[[#This Row],[Adj mins]],0)</f>
        <v>3.6062134082371657</v>
      </c>
      <c r="R3944" s="15">
        <v>0.2</v>
      </c>
      <c r="S3944" s="16">
        <v>15</v>
      </c>
      <c r="T3944" s="17">
        <v>4.0000000000000001E-3</v>
      </c>
      <c r="U3944" s="16">
        <v>1</v>
      </c>
      <c r="V3944" s="71">
        <v>1</v>
      </c>
      <c r="W3944" s="401" t="str">
        <f>IF(ISNA(MATCH($D3944,'My Squad'!$C$2:$C$16,0)),"","Yes")</f>
        <v/>
      </c>
    </row>
    <row r="3945" spans="1:23" ht="15.75" thickBot="1" x14ac:dyDescent="0.3">
      <c r="A3945" s="577">
        <v>292</v>
      </c>
      <c r="B3945" s="73">
        <v>17</v>
      </c>
      <c r="C3945" s="5" t="s">
        <v>601</v>
      </c>
      <c r="D3945" s="5" t="s">
        <v>648</v>
      </c>
      <c r="E3945" s="70" t="s">
        <v>13</v>
      </c>
      <c r="F3945" s="71">
        <v>4.4000000000000004</v>
      </c>
      <c r="G3945" s="71">
        <v>6.6666666666666671E-3</v>
      </c>
      <c r="H3945" s="71">
        <v>2E-3</v>
      </c>
      <c r="I3945" s="71">
        <v>1E-3</v>
      </c>
      <c r="J3945" s="71">
        <v>0</v>
      </c>
      <c r="K3945" s="71">
        <v>6.6666666666666662E-3</v>
      </c>
      <c r="L3945" s="71">
        <v>1.3333333333333333E-3</v>
      </c>
      <c r="M3945" s="72">
        <v>1.7666666666666667E-2</v>
      </c>
      <c r="N3945" s="23">
        <v>-0.450530303030303</v>
      </c>
      <c r="O3945" s="16">
        <v>0.36699999999999999</v>
      </c>
      <c r="P3945" s="15">
        <v>90</v>
      </c>
      <c r="Q3945" s="15">
        <f>IFERROR(Table37[[#This Row],[Total]]/Table37[[#This Row],[Mins]]*Table37[[#This Row],[Adj mins]],0)</f>
        <v>4.3324250681198917</v>
      </c>
      <c r="R3945" s="15">
        <v>0</v>
      </c>
      <c r="S3945" s="16" t="s">
        <v>374</v>
      </c>
      <c r="T3945" s="17">
        <v>3.0000000000000001E-3</v>
      </c>
      <c r="U3945" s="16">
        <v>0</v>
      </c>
      <c r="V3945" s="71">
        <v>0</v>
      </c>
      <c r="W3945" s="401" t="str">
        <f>IF(ISNA(MATCH($D3945,'My Squad'!$C$2:$C$16,0)),"","Yes")</f>
        <v/>
      </c>
    </row>
    <row r="3946" spans="1:23" ht="15.75" thickBot="1" x14ac:dyDescent="0.3">
      <c r="A3946" s="577">
        <v>297</v>
      </c>
      <c r="B3946" s="73">
        <v>17</v>
      </c>
      <c r="C3946" s="5" t="s">
        <v>601</v>
      </c>
      <c r="D3946" s="5" t="s">
        <v>649</v>
      </c>
      <c r="E3946" s="70" t="s">
        <v>13</v>
      </c>
      <c r="F3946" s="71">
        <v>4.5</v>
      </c>
      <c r="G3946" s="71">
        <v>1.6666666666666668E-3</v>
      </c>
      <c r="H3946" s="71">
        <v>2E-3</v>
      </c>
      <c r="I3946" s="71">
        <v>1.6666666666666668E-3</v>
      </c>
      <c r="J3946" s="71">
        <v>0</v>
      </c>
      <c r="K3946" s="71">
        <v>1.2666666666666668E-2</v>
      </c>
      <c r="L3946" s="71">
        <v>3.3333333333333332E-4</v>
      </c>
      <c r="M3946" s="72">
        <v>1.8333333333333333E-2</v>
      </c>
      <c r="N3946" s="23">
        <v>-0.44037037037037036</v>
      </c>
      <c r="O3946" s="16">
        <v>0.6</v>
      </c>
      <c r="P3946" s="15">
        <v>90</v>
      </c>
      <c r="Q3946" s="15">
        <f>IFERROR(Table37[[#This Row],[Total]]/Table37[[#This Row],[Mins]]*Table37[[#This Row],[Adj mins]],0)</f>
        <v>2.75</v>
      </c>
      <c r="R3946" s="15">
        <v>0</v>
      </c>
      <c r="S3946" s="16" t="s">
        <v>374</v>
      </c>
      <c r="T3946" s="17">
        <v>0</v>
      </c>
      <c r="U3946" s="16">
        <v>0</v>
      </c>
      <c r="V3946" s="71">
        <v>0</v>
      </c>
      <c r="W3946" s="401" t="str">
        <f>IF(ISNA(MATCH($D3946,'My Squad'!$C$2:$C$16,0)),"","Yes")</f>
        <v/>
      </c>
    </row>
    <row r="3947" spans="1:23" ht="15.75" thickBot="1" x14ac:dyDescent="0.3">
      <c r="A3947" s="577">
        <v>309</v>
      </c>
      <c r="B3947" s="73">
        <v>17</v>
      </c>
      <c r="C3947" s="5" t="s">
        <v>601</v>
      </c>
      <c r="D3947" s="5" t="s">
        <v>650</v>
      </c>
      <c r="E3947" s="70" t="s">
        <v>13</v>
      </c>
      <c r="F3947" s="71">
        <v>4.5</v>
      </c>
      <c r="G3947" s="71">
        <v>0.02</v>
      </c>
      <c r="H3947" s="71">
        <v>0.76800000000000002</v>
      </c>
      <c r="I3947" s="71">
        <v>0.224</v>
      </c>
      <c r="J3947" s="71">
        <v>0</v>
      </c>
      <c r="K3947" s="71">
        <v>1.6179999999999999</v>
      </c>
      <c r="L3947" s="71">
        <v>0.13200000000000001</v>
      </c>
      <c r="M3947" s="72">
        <v>2.762</v>
      </c>
      <c r="N3947" s="23">
        <v>0.16933333333333334</v>
      </c>
      <c r="O3947" s="16">
        <v>85.314999999999998</v>
      </c>
      <c r="P3947" s="15">
        <v>90</v>
      </c>
      <c r="Q3947" s="15">
        <f>IFERROR(Table37[[#This Row],[Total]]/Table37[[#This Row],[Mins]]*Table37[[#This Row],[Adj mins]],0)</f>
        <v>2.9136728594033876</v>
      </c>
      <c r="R3947" s="15">
        <v>7.5</v>
      </c>
      <c r="S3947" s="16">
        <v>84</v>
      </c>
      <c r="T3947" s="17">
        <v>0.13200000000000001</v>
      </c>
      <c r="U3947" s="16">
        <v>18</v>
      </c>
      <c r="V3947" s="71">
        <v>2.2000000000000002</v>
      </c>
      <c r="W3947" s="401" t="str">
        <f>IF(ISNA(MATCH($D3947,'My Squad'!$C$2:$C$16,0)),"","Yes")</f>
        <v/>
      </c>
    </row>
    <row r="3948" spans="1:23" ht="15.75" thickBot="1" x14ac:dyDescent="0.3">
      <c r="A3948" s="577">
        <v>117</v>
      </c>
      <c r="B3948" s="73">
        <v>17</v>
      </c>
      <c r="C3948" s="5" t="s">
        <v>601</v>
      </c>
      <c r="D3948" s="5" t="s">
        <v>217</v>
      </c>
      <c r="E3948" s="70" t="s">
        <v>13</v>
      </c>
      <c r="F3948" s="71">
        <v>5.0999999999999996</v>
      </c>
      <c r="G3948" s="71">
        <v>0.89666666666666661</v>
      </c>
      <c r="H3948" s="71">
        <v>0.26600000000000001</v>
      </c>
      <c r="I3948" s="71">
        <v>9.5000000000000001E-2</v>
      </c>
      <c r="J3948" s="71">
        <v>0</v>
      </c>
      <c r="K3948" s="71">
        <v>0.64999999999999991</v>
      </c>
      <c r="L3948" s="71">
        <v>0.25066666666666665</v>
      </c>
      <c r="M3948" s="72">
        <v>2.1583333333333332</v>
      </c>
      <c r="N3948" s="23">
        <v>3.1045751633986908E-2</v>
      </c>
      <c r="O3948" s="16">
        <v>36.588999999999999</v>
      </c>
      <c r="P3948" s="15">
        <v>90</v>
      </c>
      <c r="Q3948" s="15">
        <f>IFERROR(Table37[[#This Row],[Total]]/Table37[[#This Row],[Mins]]*Table37[[#This Row],[Adj mins]],0)</f>
        <v>5.3089726420508896</v>
      </c>
      <c r="R3948" s="15">
        <v>6.1</v>
      </c>
      <c r="S3948" s="16">
        <v>69</v>
      </c>
      <c r="T3948" s="17">
        <v>2.6000000000000002E-2</v>
      </c>
      <c r="U3948" s="16">
        <v>36</v>
      </c>
      <c r="V3948" s="71">
        <v>4.5</v>
      </c>
      <c r="W3948" s="401" t="str">
        <f>IF(ISNA(MATCH($D3948,'My Squad'!$C$2:$C$16,0)),"","Yes")</f>
        <v/>
      </c>
    </row>
    <row r="3949" spans="1:23" ht="15.75" thickBot="1" x14ac:dyDescent="0.3">
      <c r="A3949" s="577">
        <v>570</v>
      </c>
      <c r="B3949" s="73">
        <v>17</v>
      </c>
      <c r="C3949" s="5" t="s">
        <v>601</v>
      </c>
      <c r="D3949" s="5" t="s">
        <v>1064</v>
      </c>
      <c r="E3949" s="70" t="s">
        <v>13</v>
      </c>
      <c r="F3949" s="71">
        <v>5.4</v>
      </c>
      <c r="G3949" s="71">
        <v>1.6666666666666666E-2</v>
      </c>
      <c r="H3949" s="71">
        <v>1.4E-2</v>
      </c>
      <c r="I3949" s="71">
        <v>5.3333333333333332E-3</v>
      </c>
      <c r="J3949" s="71">
        <v>0</v>
      </c>
      <c r="K3949" s="71">
        <v>3.1E-2</v>
      </c>
      <c r="L3949" s="71">
        <v>8.0000000000000002E-3</v>
      </c>
      <c r="M3949" s="72">
        <v>7.4999999999999997E-2</v>
      </c>
      <c r="N3949" s="23">
        <v>-0.35648148148148145</v>
      </c>
      <c r="O3949" s="16">
        <v>1.5</v>
      </c>
      <c r="P3949" s="15">
        <v>90</v>
      </c>
      <c r="Q3949" s="15">
        <f>IFERROR(Table37[[#This Row],[Total]]/Table37[[#This Row],[Mins]]*Table37[[#This Row],[Adj mins]],0)</f>
        <v>4.5</v>
      </c>
      <c r="R3949" s="15">
        <v>0</v>
      </c>
      <c r="S3949" s="16" t="s">
        <v>374</v>
      </c>
      <c r="T3949" s="17">
        <v>4.0000000000000001E-3</v>
      </c>
      <c r="U3949" s="16">
        <v>22</v>
      </c>
      <c r="V3949" s="71">
        <v>2.4</v>
      </c>
      <c r="W3949" s="401" t="str">
        <f>IF(ISNA(MATCH($D3949,'My Squad'!$C$2:$C$16,0)),"","Yes")</f>
        <v/>
      </c>
    </row>
    <row r="3950" spans="1:23" ht="15.75" thickBot="1" x14ac:dyDescent="0.3">
      <c r="A3950" s="577">
        <v>192</v>
      </c>
      <c r="B3950" s="73">
        <v>17</v>
      </c>
      <c r="C3950" s="5" t="s">
        <v>601</v>
      </c>
      <c r="D3950" s="5" t="s">
        <v>145</v>
      </c>
      <c r="E3950" s="70" t="s">
        <v>13</v>
      </c>
      <c r="F3950" s="71">
        <v>5.2</v>
      </c>
      <c r="G3950" s="71">
        <v>0.95166666666666666</v>
      </c>
      <c r="H3950" s="71">
        <v>0.23100000000000001</v>
      </c>
      <c r="I3950" s="71">
        <v>0.16433333333333333</v>
      </c>
      <c r="J3950" s="71">
        <v>0</v>
      </c>
      <c r="K3950" s="71">
        <v>1.2306666666666668</v>
      </c>
      <c r="L3950" s="71">
        <v>0.24633333333333332</v>
      </c>
      <c r="M3950" s="72">
        <v>2.8239999999999998</v>
      </c>
      <c r="N3950" s="23">
        <v>0.15846153846153843</v>
      </c>
      <c r="O3950" s="16">
        <v>63.037333333333336</v>
      </c>
      <c r="P3950" s="15">
        <v>90</v>
      </c>
      <c r="Q3950" s="15">
        <f>IFERROR(Table37[[#This Row],[Total]]/Table37[[#This Row],[Mins]]*Table37[[#This Row],[Adj mins]],0)</f>
        <v>4.0318964423198942</v>
      </c>
      <c r="R3950" s="15">
        <v>4.7</v>
      </c>
      <c r="S3950" s="16">
        <v>51</v>
      </c>
      <c r="T3950" s="17">
        <v>2E-3</v>
      </c>
      <c r="U3950" s="16">
        <v>15</v>
      </c>
      <c r="V3950" s="71">
        <v>1.7</v>
      </c>
      <c r="W3950" s="401" t="str">
        <f>IF(ISNA(MATCH($D3950,'My Squad'!$C$2:$C$16,0)),"","Yes")</f>
        <v/>
      </c>
    </row>
    <row r="3951" spans="1:23" ht="15.75" thickBot="1" x14ac:dyDescent="0.3">
      <c r="A3951" s="577">
        <v>635</v>
      </c>
      <c r="B3951" s="73">
        <v>17</v>
      </c>
      <c r="C3951" s="5" t="s">
        <v>601</v>
      </c>
      <c r="D3951" s="5" t="s">
        <v>1531</v>
      </c>
      <c r="E3951" s="70" t="s">
        <v>13</v>
      </c>
      <c r="F3951" s="71">
        <v>4.9000000000000004</v>
      </c>
      <c r="G3951" s="71">
        <v>0</v>
      </c>
      <c r="H3951" s="71">
        <v>0</v>
      </c>
      <c r="I3951" s="71">
        <v>0</v>
      </c>
      <c r="J3951" s="71">
        <v>0</v>
      </c>
      <c r="K3951" s="71">
        <v>0</v>
      </c>
      <c r="L3951" s="71">
        <v>0</v>
      </c>
      <c r="M3951" s="72">
        <v>0</v>
      </c>
      <c r="N3951" s="23">
        <v>-0.4081632653061224</v>
      </c>
      <c r="O3951" s="16">
        <v>0</v>
      </c>
      <c r="P3951" s="15">
        <v>90</v>
      </c>
      <c r="Q3951" s="15">
        <f>IFERROR(Table37[[#This Row],[Total]]/Table37[[#This Row],[Mins]]*Table37[[#This Row],[Adj mins]],0)</f>
        <v>0</v>
      </c>
      <c r="R3951" s="15">
        <v>1.9</v>
      </c>
      <c r="S3951" s="16">
        <v>34</v>
      </c>
      <c r="T3951" s="17">
        <v>0</v>
      </c>
      <c r="U3951" s="16">
        <v>6</v>
      </c>
      <c r="V3951" s="71">
        <v>1.2</v>
      </c>
      <c r="W3951" s="401" t="str">
        <f>IF(ISNA(MATCH($D3951,'My Squad'!$C$2:$C$16,0)),"","Yes")</f>
        <v/>
      </c>
    </row>
    <row r="3952" spans="1:23" ht="15.75" thickBot="1" x14ac:dyDescent="0.3">
      <c r="A3952" s="577">
        <v>306</v>
      </c>
      <c r="B3952" s="73">
        <v>17</v>
      </c>
      <c r="C3952" s="5" t="s">
        <v>601</v>
      </c>
      <c r="D3952" s="5" t="s">
        <v>651</v>
      </c>
      <c r="E3952" s="70" t="s">
        <v>15</v>
      </c>
      <c r="F3952" s="71">
        <v>5.7</v>
      </c>
      <c r="G3952" s="71">
        <v>1.6573333333333333</v>
      </c>
      <c r="H3952" s="71">
        <v>0.19</v>
      </c>
      <c r="I3952" s="71">
        <v>0</v>
      </c>
      <c r="J3952" s="71">
        <v>0</v>
      </c>
      <c r="K3952" s="71">
        <v>1.4390000000000001</v>
      </c>
      <c r="L3952" s="71">
        <v>0.621</v>
      </c>
      <c r="M3952" s="72">
        <v>3.9073333333333333</v>
      </c>
      <c r="N3952" s="23">
        <v>0.33461988304093565</v>
      </c>
      <c r="O3952" s="16">
        <v>71.206000000000003</v>
      </c>
      <c r="P3952" s="15">
        <v>90</v>
      </c>
      <c r="Q3952" s="15">
        <f>IFERROR(Table37[[#This Row],[Total]]/Table37[[#This Row],[Mins]]*Table37[[#This Row],[Adj mins]],0)</f>
        <v>4.9386287672387157</v>
      </c>
      <c r="R3952" s="15">
        <v>8.4</v>
      </c>
      <c r="S3952" s="16">
        <v>84</v>
      </c>
      <c r="T3952" s="17">
        <v>0.114</v>
      </c>
      <c r="U3952" s="16">
        <v>38</v>
      </c>
      <c r="V3952" s="71">
        <v>4.2</v>
      </c>
      <c r="W3952" s="401" t="str">
        <f>IF(ISNA(MATCH($D3952,'My Squad'!$C$2:$C$16,0)),"","Yes")</f>
        <v/>
      </c>
    </row>
    <row r="3953" spans="1:23" ht="15.75" thickBot="1" x14ac:dyDescent="0.3">
      <c r="A3953" s="577">
        <v>289</v>
      </c>
      <c r="B3953" s="73">
        <v>17</v>
      </c>
      <c r="C3953" s="5" t="s">
        <v>601</v>
      </c>
      <c r="D3953" s="5" t="s">
        <v>652</v>
      </c>
      <c r="E3953" s="70" t="s">
        <v>15</v>
      </c>
      <c r="F3953" s="71">
        <v>4.8</v>
      </c>
      <c r="G3953" s="71">
        <v>2.9333333333333333E-2</v>
      </c>
      <c r="H3953" s="71">
        <v>1E-3</v>
      </c>
      <c r="I3953" s="71">
        <v>0</v>
      </c>
      <c r="J3953" s="71">
        <v>0</v>
      </c>
      <c r="K3953" s="71">
        <v>1.7666666666666664E-2</v>
      </c>
      <c r="L3953" s="71">
        <v>1.0666666666666666E-2</v>
      </c>
      <c r="M3953" s="72">
        <v>5.8666666666666666E-2</v>
      </c>
      <c r="N3953" s="23">
        <v>-0.40444444444444444</v>
      </c>
      <c r="O3953" s="16">
        <v>0.81</v>
      </c>
      <c r="P3953" s="15">
        <v>90</v>
      </c>
      <c r="Q3953" s="15">
        <f>IFERROR(Table37[[#This Row],[Total]]/Table37[[#This Row],[Mins]]*Table37[[#This Row],[Adj mins]],0)</f>
        <v>6.5185185185185182</v>
      </c>
      <c r="R3953" s="15">
        <v>0</v>
      </c>
      <c r="S3953" s="16" t="s">
        <v>374</v>
      </c>
      <c r="T3953" s="17">
        <v>1E-3</v>
      </c>
      <c r="U3953" s="16">
        <v>0</v>
      </c>
      <c r="V3953" s="71">
        <v>0</v>
      </c>
      <c r="W3953" s="401" t="str">
        <f>IF(ISNA(MATCH($D3953,'My Squad'!$C$2:$C$16,0)),"","Yes")</f>
        <v/>
      </c>
    </row>
    <row r="3954" spans="1:23" ht="15.75" thickBot="1" x14ac:dyDescent="0.3">
      <c r="A3954" s="577">
        <v>198</v>
      </c>
      <c r="B3954" s="73">
        <v>17</v>
      </c>
      <c r="C3954" s="5" t="s">
        <v>601</v>
      </c>
      <c r="D3954" s="5" t="s">
        <v>120</v>
      </c>
      <c r="E3954" s="70" t="s">
        <v>15</v>
      </c>
      <c r="F3954" s="71">
        <v>5.3</v>
      </c>
      <c r="G3954" s="71">
        <v>0.44533333333333336</v>
      </c>
      <c r="H3954" s="71">
        <v>0.09</v>
      </c>
      <c r="I3954" s="71">
        <v>0</v>
      </c>
      <c r="J3954" s="71">
        <v>0</v>
      </c>
      <c r="K3954" s="71">
        <v>0.45733333333333337</v>
      </c>
      <c r="L3954" s="71">
        <v>0.16166666666666665</v>
      </c>
      <c r="M3954" s="72">
        <v>1.1543333333333334</v>
      </c>
      <c r="N3954" s="23">
        <v>-0.15955974842767295</v>
      </c>
      <c r="O3954" s="16">
        <v>23.114666666666668</v>
      </c>
      <c r="P3954" s="15">
        <v>90</v>
      </c>
      <c r="Q3954" s="15">
        <f>IFERROR(Table37[[#This Row],[Total]]/Table37[[#This Row],[Mins]]*Table37[[#This Row],[Adj mins]],0)</f>
        <v>4.4945489155514533</v>
      </c>
      <c r="R3954" s="15">
        <v>1.6</v>
      </c>
      <c r="S3954" s="16">
        <v>9</v>
      </c>
      <c r="T3954" s="17">
        <v>3.0000000000000001E-3</v>
      </c>
      <c r="U3954" s="16">
        <v>6</v>
      </c>
      <c r="V3954" s="71">
        <v>1.2</v>
      </c>
      <c r="W3954" s="401" t="str">
        <f>IF(ISNA(MATCH($D3954,'My Squad'!$C$2:$C$16,0)),"","Yes")</f>
        <v/>
      </c>
    </row>
    <row r="3955" spans="1:23" ht="15.75" thickBot="1" x14ac:dyDescent="0.3">
      <c r="A3955" s="577">
        <v>310</v>
      </c>
      <c r="B3955" s="73">
        <v>17</v>
      </c>
      <c r="C3955" s="5" t="s">
        <v>25</v>
      </c>
      <c r="D3955" s="5" t="s">
        <v>334</v>
      </c>
      <c r="E3955" s="70" t="s">
        <v>16</v>
      </c>
      <c r="F3955" s="71">
        <v>5.4</v>
      </c>
      <c r="G3955" s="71">
        <v>0</v>
      </c>
      <c r="H3955" s="71">
        <v>0</v>
      </c>
      <c r="I3955" s="71">
        <v>0.54233333333333333</v>
      </c>
      <c r="J3955" s="71">
        <v>1.1373333333333333</v>
      </c>
      <c r="K3955" s="71">
        <v>1.9426666666666665</v>
      </c>
      <c r="L3955" s="71">
        <v>0.19666666666666666</v>
      </c>
      <c r="M3955" s="72">
        <v>3.819</v>
      </c>
      <c r="N3955" s="23">
        <v>0.33685185185185185</v>
      </c>
      <c r="O3955" s="16">
        <v>86.00033333333333</v>
      </c>
      <c r="P3955" s="15">
        <v>90</v>
      </c>
      <c r="Q3955" s="15">
        <f>IFERROR(Table37[[#This Row],[Total]]/Table37[[#This Row],[Mins]]*Table37[[#This Row],[Adj mins]],0)</f>
        <v>3.9966124162309451</v>
      </c>
      <c r="R3955" s="15">
        <v>5.9</v>
      </c>
      <c r="S3955" s="16">
        <v>88</v>
      </c>
      <c r="T3955" s="17">
        <v>6.2E-2</v>
      </c>
      <c r="U3955" s="16">
        <v>35</v>
      </c>
      <c r="V3955" s="71">
        <v>5.8</v>
      </c>
      <c r="W3955" s="401" t="str">
        <f>IF(ISNA(MATCH($D3955,'My Squad'!$C$2:$C$16,0)),"","Yes")</f>
        <v/>
      </c>
    </row>
    <row r="3956" spans="1:23" ht="15.75" thickBot="1" x14ac:dyDescent="0.3">
      <c r="A3956" s="577">
        <v>325</v>
      </c>
      <c r="B3956" s="73">
        <v>17</v>
      </c>
      <c r="C3956" s="5" t="s">
        <v>25</v>
      </c>
      <c r="D3956" s="5" t="s">
        <v>43</v>
      </c>
      <c r="E3956" s="70" t="s">
        <v>16</v>
      </c>
      <c r="F3956" s="71">
        <v>4.4000000000000004</v>
      </c>
      <c r="G3956" s="71">
        <v>0</v>
      </c>
      <c r="H3956" s="71">
        <v>0</v>
      </c>
      <c r="I3956" s="71">
        <v>1.9666666666666669E-2</v>
      </c>
      <c r="J3956" s="71">
        <v>5.0999999999999997E-2</v>
      </c>
      <c r="K3956" s="71">
        <v>9.6333333333333326E-2</v>
      </c>
      <c r="L3956" s="71">
        <v>1.4333333333333333E-2</v>
      </c>
      <c r="M3956" s="72">
        <v>0.18133333333333335</v>
      </c>
      <c r="N3956" s="23">
        <v>-0.41333333333333327</v>
      </c>
      <c r="O3956" s="16">
        <v>3.96</v>
      </c>
      <c r="P3956" s="15">
        <v>90</v>
      </c>
      <c r="Q3956" s="15">
        <f>IFERROR(Table37[[#This Row],[Total]]/Table37[[#This Row],[Mins]]*Table37[[#This Row],[Adj mins]],0)</f>
        <v>4.1212121212121211</v>
      </c>
      <c r="R3956" s="15">
        <v>3</v>
      </c>
      <c r="S3956" s="16">
        <v>90</v>
      </c>
      <c r="T3956" s="17">
        <v>1.4999999999999999E-2</v>
      </c>
      <c r="U3956" s="16">
        <v>12</v>
      </c>
      <c r="V3956" s="71">
        <v>4</v>
      </c>
      <c r="W3956" s="401" t="str">
        <f>IF(ISNA(MATCH($D3956,'My Squad'!$C$2:$C$16,0)),"","Yes")</f>
        <v/>
      </c>
    </row>
    <row r="3957" spans="1:23" ht="15.75" thickBot="1" x14ac:dyDescent="0.3">
      <c r="A3957" s="577">
        <v>335</v>
      </c>
      <c r="B3957" s="73">
        <v>17</v>
      </c>
      <c r="C3957" s="5" t="s">
        <v>25</v>
      </c>
      <c r="D3957" s="5" t="s">
        <v>335</v>
      </c>
      <c r="E3957" s="70" t="s">
        <v>14</v>
      </c>
      <c r="F3957" s="71">
        <v>6</v>
      </c>
      <c r="G3957" s="71">
        <v>0.28799999999999998</v>
      </c>
      <c r="H3957" s="71">
        <v>0.65</v>
      </c>
      <c r="I3957" s="71">
        <v>0.49699999999999994</v>
      </c>
      <c r="J3957" s="71">
        <v>0</v>
      </c>
      <c r="K3957" s="71">
        <v>1.6506666666666667</v>
      </c>
      <c r="L3957" s="71">
        <v>0.29966666666666669</v>
      </c>
      <c r="M3957" s="72">
        <v>3.3853333333333335</v>
      </c>
      <c r="N3957" s="23">
        <v>0.23088888888888892</v>
      </c>
      <c r="O3957" s="16">
        <v>80.694000000000003</v>
      </c>
      <c r="P3957" s="15">
        <v>90</v>
      </c>
      <c r="Q3957" s="15">
        <f>IFERROR(Table37[[#This Row],[Total]]/Table37[[#This Row],[Mins]]*Table37[[#This Row],[Adj mins]],0)</f>
        <v>3.7757454085805642</v>
      </c>
      <c r="R3957" s="15">
        <v>7.4</v>
      </c>
      <c r="S3957" s="16">
        <v>74</v>
      </c>
      <c r="T3957" s="17">
        <v>5.7999999999999996E-2</v>
      </c>
      <c r="U3957" s="16">
        <v>31</v>
      </c>
      <c r="V3957" s="71">
        <v>3.4</v>
      </c>
      <c r="W3957" s="401" t="str">
        <f>IF(ISNA(MATCH($D3957,'My Squad'!$C$2:$C$16,0)),"","Yes")</f>
        <v/>
      </c>
    </row>
    <row r="3958" spans="1:23" ht="15.75" thickBot="1" x14ac:dyDescent="0.3">
      <c r="A3958" s="577">
        <v>326</v>
      </c>
      <c r="B3958" s="73">
        <v>17</v>
      </c>
      <c r="C3958" s="5" t="s">
        <v>25</v>
      </c>
      <c r="D3958" s="5" t="s">
        <v>107</v>
      </c>
      <c r="E3958" s="70" t="s">
        <v>14</v>
      </c>
      <c r="F3958" s="71">
        <v>5.3</v>
      </c>
      <c r="G3958" s="71">
        <v>0.22</v>
      </c>
      <c r="H3958" s="71">
        <v>8.5000000000000006E-2</v>
      </c>
      <c r="I3958" s="71">
        <v>0.51466666666666661</v>
      </c>
      <c r="J3958" s="71">
        <v>0</v>
      </c>
      <c r="K3958" s="71">
        <v>1.548</v>
      </c>
      <c r="L3958" s="71">
        <v>0.19900000000000001</v>
      </c>
      <c r="M3958" s="72">
        <v>2.5666666666666669</v>
      </c>
      <c r="N3958" s="23">
        <v>0.10691823899371074</v>
      </c>
      <c r="O3958" s="16">
        <v>80.875</v>
      </c>
      <c r="P3958" s="15">
        <v>90</v>
      </c>
      <c r="Q3958" s="15">
        <f>IFERROR(Table37[[#This Row],[Total]]/Table37[[#This Row],[Mins]]*Table37[[#This Row],[Adj mins]],0)</f>
        <v>2.8562596599690884</v>
      </c>
      <c r="R3958" s="15">
        <v>8.3000000000000007</v>
      </c>
      <c r="S3958" s="16">
        <v>83</v>
      </c>
      <c r="T3958" s="17">
        <v>0.13699999999999998</v>
      </c>
      <c r="U3958" s="16">
        <v>39</v>
      </c>
      <c r="V3958" s="71">
        <v>4.3</v>
      </c>
      <c r="W3958" s="401" t="str">
        <f>IF(ISNA(MATCH($D3958,'My Squad'!$C$2:$C$16,0)),"","Yes")</f>
        <v/>
      </c>
    </row>
    <row r="3959" spans="1:23" ht="15.75" thickBot="1" x14ac:dyDescent="0.3">
      <c r="A3959" s="577">
        <v>333</v>
      </c>
      <c r="B3959" s="73">
        <v>17</v>
      </c>
      <c r="C3959" s="5" t="s">
        <v>25</v>
      </c>
      <c r="D3959" s="5" t="s">
        <v>533</v>
      </c>
      <c r="E3959" s="70" t="s">
        <v>14</v>
      </c>
      <c r="F3959" s="71">
        <v>4</v>
      </c>
      <c r="G3959" s="71">
        <v>6.6000000000000003E-2</v>
      </c>
      <c r="H3959" s="71">
        <v>1.2E-2</v>
      </c>
      <c r="I3959" s="71">
        <v>6.1666666666666668E-2</v>
      </c>
      <c r="J3959" s="71">
        <v>0</v>
      </c>
      <c r="K3959" s="71">
        <v>0.23800000000000002</v>
      </c>
      <c r="L3959" s="71">
        <v>5.8999999999999997E-2</v>
      </c>
      <c r="M3959" s="72">
        <v>0.43666666666666665</v>
      </c>
      <c r="N3959" s="23">
        <v>-0.39083333333333337</v>
      </c>
      <c r="O3959" s="16">
        <v>11.355666666666666</v>
      </c>
      <c r="P3959" s="15">
        <v>90</v>
      </c>
      <c r="Q3959" s="15">
        <f>IFERROR(Table37[[#This Row],[Total]]/Table37[[#This Row],[Mins]]*Table37[[#This Row],[Adj mins]],0)</f>
        <v>3.4608271934716881</v>
      </c>
      <c r="R3959" s="15">
        <v>0.5</v>
      </c>
      <c r="S3959" s="16">
        <v>45</v>
      </c>
      <c r="T3959" s="17">
        <v>0.01</v>
      </c>
      <c r="U3959" s="16">
        <v>1</v>
      </c>
      <c r="V3959" s="71">
        <v>1</v>
      </c>
      <c r="W3959" s="401" t="str">
        <f>IF(ISNA(MATCH($D3959,'My Squad'!$C$2:$C$16,0)),"","Yes")</f>
        <v/>
      </c>
    </row>
    <row r="3960" spans="1:23" ht="15.75" thickBot="1" x14ac:dyDescent="0.3">
      <c r="A3960" s="577">
        <v>322</v>
      </c>
      <c r="B3960" s="73">
        <v>17</v>
      </c>
      <c r="C3960" s="5" t="s">
        <v>25</v>
      </c>
      <c r="D3960" s="5" t="s">
        <v>213</v>
      </c>
      <c r="E3960" s="70" t="s">
        <v>14</v>
      </c>
      <c r="F3960" s="71">
        <v>4.8</v>
      </c>
      <c r="G3960" s="71">
        <v>8.0000000000000002E-3</v>
      </c>
      <c r="H3960" s="71">
        <v>1.2E-2</v>
      </c>
      <c r="I3960" s="71">
        <v>3.1333333333333338E-2</v>
      </c>
      <c r="J3960" s="71">
        <v>0</v>
      </c>
      <c r="K3960" s="71">
        <v>8.2000000000000003E-2</v>
      </c>
      <c r="L3960" s="71">
        <v>1.2E-2</v>
      </c>
      <c r="M3960" s="72">
        <v>0.14533333333333334</v>
      </c>
      <c r="N3960" s="23">
        <v>-0.38638888888888889</v>
      </c>
      <c r="O3960" s="16">
        <v>4.4550000000000001</v>
      </c>
      <c r="P3960" s="15">
        <v>90</v>
      </c>
      <c r="Q3960" s="15">
        <f>IFERROR(Table37[[#This Row],[Total]]/Table37[[#This Row],[Mins]]*Table37[[#This Row],[Adj mins]],0)</f>
        <v>2.936026936026936</v>
      </c>
      <c r="R3960" s="15">
        <v>0.1</v>
      </c>
      <c r="S3960" s="16">
        <v>6</v>
      </c>
      <c r="T3960" s="17">
        <v>4.0000000000000001E-3</v>
      </c>
      <c r="U3960" s="16">
        <v>2</v>
      </c>
      <c r="V3960" s="71">
        <v>1</v>
      </c>
      <c r="W3960" s="401" t="str">
        <f>IF(ISNA(MATCH($D3960,'My Squad'!$C$2:$C$16,0)),"","Yes")</f>
        <v/>
      </c>
    </row>
    <row r="3961" spans="1:23" ht="15.75" thickBot="1" x14ac:dyDescent="0.3">
      <c r="A3961" s="577">
        <v>337</v>
      </c>
      <c r="B3961" s="73">
        <v>17</v>
      </c>
      <c r="C3961" s="5" t="s">
        <v>25</v>
      </c>
      <c r="D3961" s="5" t="s">
        <v>125</v>
      </c>
      <c r="E3961" s="70" t="s">
        <v>14</v>
      </c>
      <c r="F3961" s="71">
        <v>4.5999999999999996</v>
      </c>
      <c r="G3961" s="71">
        <v>2.1999999999999999E-2</v>
      </c>
      <c r="H3961" s="71">
        <v>8.3000000000000004E-2</v>
      </c>
      <c r="I3961" s="71">
        <v>5.7666666666666672E-2</v>
      </c>
      <c r="J3961" s="71">
        <v>0</v>
      </c>
      <c r="K3961" s="71">
        <v>0.157</v>
      </c>
      <c r="L3961" s="71">
        <v>2.7333333333333334E-2</v>
      </c>
      <c r="M3961" s="72">
        <v>0.34699999999999998</v>
      </c>
      <c r="N3961" s="23">
        <v>-0.35934782608695653</v>
      </c>
      <c r="O3961" s="16">
        <v>7.89</v>
      </c>
      <c r="P3961" s="15">
        <v>90</v>
      </c>
      <c r="Q3961" s="15">
        <f>IFERROR(Table37[[#This Row],[Total]]/Table37[[#This Row],[Mins]]*Table37[[#This Row],[Adj mins]],0)</f>
        <v>3.9581749049429655</v>
      </c>
      <c r="R3961" s="15">
        <v>1.6</v>
      </c>
      <c r="S3961" s="16">
        <v>28</v>
      </c>
      <c r="T3961" s="17">
        <v>2E-3</v>
      </c>
      <c r="U3961" s="16">
        <v>10</v>
      </c>
      <c r="V3961" s="71">
        <v>2</v>
      </c>
      <c r="W3961" s="401" t="str">
        <f>IF(ISNA(MATCH($D3961,'My Squad'!$C$2:$C$16,0)),"","Yes")</f>
        <v/>
      </c>
    </row>
    <row r="3962" spans="1:23" ht="15.75" thickBot="1" x14ac:dyDescent="0.3">
      <c r="A3962" s="577">
        <v>313</v>
      </c>
      <c r="B3962" s="73">
        <v>17</v>
      </c>
      <c r="C3962" s="5" t="s">
        <v>25</v>
      </c>
      <c r="D3962" s="5" t="s">
        <v>539</v>
      </c>
      <c r="E3962" s="70" t="s">
        <v>14</v>
      </c>
      <c r="F3962" s="71">
        <v>4.7</v>
      </c>
      <c r="G3962" s="71">
        <v>7.0000000000000007E-2</v>
      </c>
      <c r="H3962" s="71">
        <v>6.7000000000000004E-2</v>
      </c>
      <c r="I3962" s="71">
        <v>5.333333333333333E-2</v>
      </c>
      <c r="J3962" s="71">
        <v>0</v>
      </c>
      <c r="K3962" s="71">
        <v>0.16533333333333333</v>
      </c>
      <c r="L3962" s="71">
        <v>6.0333333333333336E-2</v>
      </c>
      <c r="M3962" s="72">
        <v>0.41599999999999998</v>
      </c>
      <c r="N3962" s="23">
        <v>-0.33702127659574466</v>
      </c>
      <c r="O3962" s="16">
        <v>8.6236666666666668</v>
      </c>
      <c r="P3962" s="15">
        <v>90</v>
      </c>
      <c r="Q3962" s="15">
        <f>IFERROR(Table37[[#This Row],[Total]]/Table37[[#This Row],[Mins]]*Table37[[#This Row],[Adj mins]],0)</f>
        <v>4.3415407212709205</v>
      </c>
      <c r="R3962" s="15">
        <v>0.9</v>
      </c>
      <c r="S3962" s="16">
        <v>20</v>
      </c>
      <c r="T3962" s="17">
        <v>3.0000000000000001E-3</v>
      </c>
      <c r="U3962" s="16">
        <v>4</v>
      </c>
      <c r="V3962" s="71">
        <v>1</v>
      </c>
      <c r="W3962" s="401" t="str">
        <f>IF(ISNA(MATCH($D3962,'My Squad'!$C$2:$C$16,0)),"","Yes")</f>
        <v/>
      </c>
    </row>
    <row r="3963" spans="1:23" ht="15.75" thickBot="1" x14ac:dyDescent="0.3">
      <c r="A3963" s="577">
        <v>311</v>
      </c>
      <c r="B3963" s="73">
        <v>17</v>
      </c>
      <c r="C3963" s="5" t="s">
        <v>25</v>
      </c>
      <c r="D3963" s="5" t="s">
        <v>39</v>
      </c>
      <c r="E3963" s="70" t="s">
        <v>14</v>
      </c>
      <c r="F3963" s="71">
        <v>7</v>
      </c>
      <c r="G3963" s="71">
        <v>0.35</v>
      </c>
      <c r="H3963" s="71">
        <v>0.95199999999999996</v>
      </c>
      <c r="I3963" s="71">
        <v>0.49866666666666665</v>
      </c>
      <c r="J3963" s="71">
        <v>0</v>
      </c>
      <c r="K3963" s="71">
        <v>1.6316666666666666</v>
      </c>
      <c r="L3963" s="71">
        <v>0.37266666666666665</v>
      </c>
      <c r="M3963" s="72">
        <v>3.8050000000000002</v>
      </c>
      <c r="N3963" s="23">
        <v>0.2578571428571429</v>
      </c>
      <c r="O3963" s="16">
        <v>80.186999999999998</v>
      </c>
      <c r="P3963" s="15">
        <v>90</v>
      </c>
      <c r="Q3963" s="15">
        <f>IFERROR(Table37[[#This Row],[Total]]/Table37[[#This Row],[Mins]]*Table37[[#This Row],[Adj mins]],0)</f>
        <v>4.2706423734520556</v>
      </c>
      <c r="R3963" s="15">
        <v>8.4</v>
      </c>
      <c r="S3963" s="16">
        <v>84</v>
      </c>
      <c r="T3963" s="17">
        <v>0.29799999999999999</v>
      </c>
      <c r="U3963" s="16">
        <v>44</v>
      </c>
      <c r="V3963" s="71">
        <v>4.9000000000000004</v>
      </c>
      <c r="W3963" s="401" t="str">
        <f>IF(ISNA(MATCH($D3963,'My Squad'!$C$2:$C$16,0)),"","Yes")</f>
        <v/>
      </c>
    </row>
    <row r="3964" spans="1:23" ht="15.75" thickBot="1" x14ac:dyDescent="0.3">
      <c r="A3964" s="577">
        <v>339</v>
      </c>
      <c r="B3964" s="73">
        <v>17</v>
      </c>
      <c r="C3964" s="5" t="s">
        <v>25</v>
      </c>
      <c r="D3964" s="5" t="s">
        <v>60</v>
      </c>
      <c r="E3964" s="70" t="s">
        <v>14</v>
      </c>
      <c r="F3964" s="71">
        <v>6.1</v>
      </c>
      <c r="G3964" s="71">
        <v>0.30599999999999999</v>
      </c>
      <c r="H3964" s="71">
        <v>0.10299999999999999</v>
      </c>
      <c r="I3964" s="71">
        <v>0.51800000000000002</v>
      </c>
      <c r="J3964" s="71">
        <v>0</v>
      </c>
      <c r="K3964" s="71">
        <v>1.7626666666666666</v>
      </c>
      <c r="L3964" s="71">
        <v>0.23533333333333334</v>
      </c>
      <c r="M3964" s="72">
        <v>2.9249999999999998</v>
      </c>
      <c r="N3964" s="23">
        <v>0.15163934426229506</v>
      </c>
      <c r="O3964" s="16">
        <v>84.600999999999999</v>
      </c>
      <c r="P3964" s="15">
        <v>90</v>
      </c>
      <c r="Q3964" s="15">
        <f>IFERROR(Table37[[#This Row],[Total]]/Table37[[#This Row],[Mins]]*Table37[[#This Row],[Adj mins]],0)</f>
        <v>3.1116653467453101</v>
      </c>
      <c r="R3964" s="15">
        <v>9</v>
      </c>
      <c r="S3964" s="16">
        <v>90</v>
      </c>
      <c r="T3964" s="17">
        <v>0.158</v>
      </c>
      <c r="U3964" s="16">
        <v>45</v>
      </c>
      <c r="V3964" s="71">
        <v>5</v>
      </c>
      <c r="W3964" s="401" t="str">
        <f>IF(ISNA(MATCH($D3964,'My Squad'!$C$2:$C$16,0)),"","Yes")</f>
        <v/>
      </c>
    </row>
    <row r="3965" spans="1:23" ht="15.75" thickBot="1" x14ac:dyDescent="0.3">
      <c r="A3965" s="577">
        <v>329</v>
      </c>
      <c r="B3965" s="73">
        <v>17</v>
      </c>
      <c r="C3965" s="5" t="s">
        <v>25</v>
      </c>
      <c r="D3965" s="5" t="s">
        <v>336</v>
      </c>
      <c r="E3965" s="70" t="s">
        <v>13</v>
      </c>
      <c r="F3965" s="71">
        <v>6.2</v>
      </c>
      <c r="G3965" s="71">
        <v>0.47</v>
      </c>
      <c r="H3965" s="71">
        <v>0.503</v>
      </c>
      <c r="I3965" s="71">
        <v>0.22433333333333333</v>
      </c>
      <c r="J3965" s="71">
        <v>0</v>
      </c>
      <c r="K3965" s="71">
        <v>1.5603333333333333</v>
      </c>
      <c r="L3965" s="71">
        <v>0.21166666666666667</v>
      </c>
      <c r="M3965" s="72">
        <v>2.9693333333333332</v>
      </c>
      <c r="N3965" s="23">
        <v>0.15634408602150535</v>
      </c>
      <c r="O3965" s="16">
        <v>80.305333333333337</v>
      </c>
      <c r="P3965" s="15">
        <v>90</v>
      </c>
      <c r="Q3965" s="15">
        <f>IFERROR(Table37[[#This Row],[Total]]/Table37[[#This Row],[Mins]]*Table37[[#This Row],[Adj mins]],0)</f>
        <v>3.3277989008617106</v>
      </c>
      <c r="R3965" s="15">
        <v>7</v>
      </c>
      <c r="S3965" s="16">
        <v>70</v>
      </c>
      <c r="T3965" s="17">
        <v>1.4999999999999999E-2</v>
      </c>
      <c r="U3965" s="16">
        <v>16</v>
      </c>
      <c r="V3965" s="71">
        <v>1.8</v>
      </c>
      <c r="W3965" s="401" t="str">
        <f>IF(ISNA(MATCH($D3965,'My Squad'!$C$2:$C$16,0)),"","Yes")</f>
        <v/>
      </c>
    </row>
    <row r="3966" spans="1:23" ht="15.75" thickBot="1" x14ac:dyDescent="0.3">
      <c r="A3966" s="577">
        <v>324</v>
      </c>
      <c r="B3966" s="73">
        <v>17</v>
      </c>
      <c r="C3966" s="5" t="s">
        <v>25</v>
      </c>
      <c r="D3966" s="5" t="s">
        <v>222</v>
      </c>
      <c r="E3966" s="70" t="s">
        <v>13</v>
      </c>
      <c r="F3966" s="71">
        <v>5.3</v>
      </c>
      <c r="G3966" s="71">
        <v>0.10166666666666667</v>
      </c>
      <c r="H3966" s="71">
        <v>0.05</v>
      </c>
      <c r="I3966" s="71">
        <v>3.2666666666666663E-2</v>
      </c>
      <c r="J3966" s="71">
        <v>0</v>
      </c>
      <c r="K3966" s="71">
        <v>0.24000000000000002</v>
      </c>
      <c r="L3966" s="71">
        <v>3.7333333333333336E-2</v>
      </c>
      <c r="M3966" s="72">
        <v>0.46166666666666667</v>
      </c>
      <c r="N3966" s="23">
        <v>-0.29025157232704402</v>
      </c>
      <c r="O3966" s="16">
        <v>11.612666666666666</v>
      </c>
      <c r="P3966" s="15">
        <v>90</v>
      </c>
      <c r="Q3966" s="15">
        <f>IFERROR(Table37[[#This Row],[Total]]/Table37[[#This Row],[Mins]]*Table37[[#This Row],[Adj mins]],0)</f>
        <v>3.577989551639015</v>
      </c>
      <c r="R3966" s="15">
        <v>3.6</v>
      </c>
      <c r="S3966" s="16">
        <v>54</v>
      </c>
      <c r="T3966" s="17">
        <v>2E-3</v>
      </c>
      <c r="U3966" s="16">
        <v>21</v>
      </c>
      <c r="V3966" s="71">
        <v>3.5</v>
      </c>
      <c r="W3966" s="401" t="str">
        <f>IF(ISNA(MATCH($D3966,'My Squad'!$C$2:$C$16,0)),"","Yes")</f>
        <v/>
      </c>
    </row>
    <row r="3967" spans="1:23" ht="15.75" thickBot="1" x14ac:dyDescent="0.3">
      <c r="A3967" s="577">
        <v>317</v>
      </c>
      <c r="B3967" s="73">
        <v>17</v>
      </c>
      <c r="C3967" s="5" t="s">
        <v>25</v>
      </c>
      <c r="D3967" s="5" t="s">
        <v>337</v>
      </c>
      <c r="E3967" s="70" t="s">
        <v>13</v>
      </c>
      <c r="F3967" s="71">
        <v>7.3</v>
      </c>
      <c r="G3967" s="71">
        <v>1.6933333333333334</v>
      </c>
      <c r="H3967" s="71">
        <v>0.27700000000000002</v>
      </c>
      <c r="I3967" s="71">
        <v>0.154</v>
      </c>
      <c r="J3967" s="71">
        <v>0</v>
      </c>
      <c r="K3967" s="71">
        <v>1.1016666666666666</v>
      </c>
      <c r="L3967" s="71">
        <v>0.33066666666666666</v>
      </c>
      <c r="M3967" s="72">
        <v>3.5566666666666666</v>
      </c>
      <c r="N3967" s="23">
        <v>0.21324200913242009</v>
      </c>
      <c r="O3967" s="16">
        <v>54.258000000000003</v>
      </c>
      <c r="P3967" s="15">
        <v>90</v>
      </c>
      <c r="Q3967" s="15">
        <f>IFERROR(Table37[[#This Row],[Total]]/Table37[[#This Row],[Mins]]*Table37[[#This Row],[Adj mins]],0)</f>
        <v>5.8995908437465436</v>
      </c>
      <c r="R3967" s="15">
        <v>5.5</v>
      </c>
      <c r="S3967" s="16">
        <v>70</v>
      </c>
      <c r="T3967" s="17">
        <v>5.0999999999999997E-2</v>
      </c>
      <c r="U3967" s="16">
        <v>35</v>
      </c>
      <c r="V3967" s="71">
        <v>5</v>
      </c>
      <c r="W3967" s="401" t="str">
        <f>IF(ISNA(MATCH($D3967,'My Squad'!$C$2:$C$16,0)),"","Yes")</f>
        <v/>
      </c>
    </row>
    <row r="3968" spans="1:23" ht="15.75" thickBot="1" x14ac:dyDescent="0.3">
      <c r="A3968" s="577">
        <v>336</v>
      </c>
      <c r="B3968" s="73">
        <v>17</v>
      </c>
      <c r="C3968" s="5" t="s">
        <v>25</v>
      </c>
      <c r="D3968" s="5" t="s">
        <v>81</v>
      </c>
      <c r="E3968" s="70" t="s">
        <v>13</v>
      </c>
      <c r="F3968" s="71">
        <v>6.4</v>
      </c>
      <c r="G3968" s="71">
        <v>0.85833333333333328</v>
      </c>
      <c r="H3968" s="71">
        <v>0.60899999999999999</v>
      </c>
      <c r="I3968" s="71">
        <v>0.23300000000000001</v>
      </c>
      <c r="J3968" s="71">
        <v>0</v>
      </c>
      <c r="K3968" s="71">
        <v>1.6973333333333334</v>
      </c>
      <c r="L3968" s="71">
        <v>0.30833333333333335</v>
      </c>
      <c r="M3968" s="72">
        <v>3.706</v>
      </c>
      <c r="N3968" s="23">
        <v>0.26656249999999998</v>
      </c>
      <c r="O3968" s="16">
        <v>82.266333333333336</v>
      </c>
      <c r="P3968" s="15">
        <v>90</v>
      </c>
      <c r="Q3968" s="15">
        <f>IFERROR(Table37[[#This Row],[Total]]/Table37[[#This Row],[Mins]]*Table37[[#This Row],[Adj mins]],0)</f>
        <v>4.0543924408121583</v>
      </c>
      <c r="R3968" s="15">
        <v>7.3</v>
      </c>
      <c r="S3968" s="16">
        <v>73</v>
      </c>
      <c r="T3968" s="17">
        <v>1.7000000000000001E-2</v>
      </c>
      <c r="U3968" s="16">
        <v>24</v>
      </c>
      <c r="V3968" s="71">
        <v>2.7</v>
      </c>
      <c r="W3968" s="401" t="str">
        <f>IF(ISNA(MATCH($D3968,'My Squad'!$C$2:$C$16,0)),"","Yes")</f>
        <v/>
      </c>
    </row>
    <row r="3969" spans="1:23" ht="15.75" thickBot="1" x14ac:dyDescent="0.3">
      <c r="A3969" s="577">
        <v>319</v>
      </c>
      <c r="B3969" s="73">
        <v>17</v>
      </c>
      <c r="C3969" s="5" t="s">
        <v>25</v>
      </c>
      <c r="D3969" s="5" t="s">
        <v>228</v>
      </c>
      <c r="E3969" s="70" t="s">
        <v>13</v>
      </c>
      <c r="F3969" s="71">
        <v>5.2</v>
      </c>
      <c r="G3969" s="71">
        <v>7.166666666666667E-2</v>
      </c>
      <c r="H3969" s="71">
        <v>8.1000000000000003E-2</v>
      </c>
      <c r="I3969" s="71">
        <v>2.1999999999999999E-2</v>
      </c>
      <c r="J3969" s="71">
        <v>0</v>
      </c>
      <c r="K3969" s="71">
        <v>0.17899999999999999</v>
      </c>
      <c r="L3969" s="71">
        <v>3.9E-2</v>
      </c>
      <c r="M3969" s="72">
        <v>0.39266666666666666</v>
      </c>
      <c r="N3969" s="23">
        <v>-0.30910256410256409</v>
      </c>
      <c r="O3969" s="16">
        <v>8.6083333333333325</v>
      </c>
      <c r="P3969" s="15">
        <v>90</v>
      </c>
      <c r="Q3969" s="15">
        <f>IFERROR(Table37[[#This Row],[Total]]/Table37[[#This Row],[Mins]]*Table37[[#This Row],[Adj mins]],0)</f>
        <v>4.1053242981606974</v>
      </c>
      <c r="R3969" s="15">
        <v>0.1</v>
      </c>
      <c r="S3969" s="16">
        <v>8</v>
      </c>
      <c r="T3969" s="17">
        <v>2E-3</v>
      </c>
      <c r="U3969" s="16">
        <v>1</v>
      </c>
      <c r="V3969" s="71">
        <v>1</v>
      </c>
      <c r="W3969" s="401" t="str">
        <f>IF(ISNA(MATCH($D3969,'My Squad'!$C$2:$C$16,0)),"","Yes")</f>
        <v/>
      </c>
    </row>
    <row r="3970" spans="1:23" ht="15.75" thickBot="1" x14ac:dyDescent="0.3">
      <c r="A3970" s="577">
        <v>330</v>
      </c>
      <c r="B3970" s="73">
        <v>17</v>
      </c>
      <c r="C3970" s="5" t="s">
        <v>25</v>
      </c>
      <c r="D3970" s="5" t="s">
        <v>338</v>
      </c>
      <c r="E3970" s="70" t="s">
        <v>13</v>
      </c>
      <c r="F3970" s="71">
        <v>4.4000000000000004</v>
      </c>
      <c r="G3970" s="71">
        <v>0</v>
      </c>
      <c r="H3970" s="71">
        <v>0</v>
      </c>
      <c r="I3970" s="71">
        <v>0</v>
      </c>
      <c r="J3970" s="71">
        <v>0</v>
      </c>
      <c r="K3970" s="71">
        <v>0</v>
      </c>
      <c r="L3970" s="71">
        <v>0</v>
      </c>
      <c r="M3970" s="72">
        <v>0</v>
      </c>
      <c r="N3970" s="23">
        <v>-0.45454545454545453</v>
      </c>
      <c r="O3970" s="16">
        <v>0</v>
      </c>
      <c r="P3970" s="15">
        <v>90</v>
      </c>
      <c r="Q3970" s="15">
        <f>IFERROR(Table37[[#This Row],[Total]]/Table37[[#This Row],[Mins]]*Table37[[#This Row],[Adj mins]],0)</f>
        <v>0</v>
      </c>
      <c r="R3970" s="15">
        <v>0</v>
      </c>
      <c r="S3970" s="16" t="s">
        <v>374</v>
      </c>
      <c r="T3970" s="17">
        <v>0</v>
      </c>
      <c r="U3970" s="16">
        <v>0</v>
      </c>
      <c r="V3970" s="71">
        <v>0</v>
      </c>
      <c r="W3970" s="401" t="str">
        <f>IF(ISNA(MATCH($D3970,'My Squad'!$C$2:$C$16,0)),"","Yes")</f>
        <v/>
      </c>
    </row>
    <row r="3971" spans="1:23" ht="15.75" thickBot="1" x14ac:dyDescent="0.3">
      <c r="A3971" s="577">
        <v>636</v>
      </c>
      <c r="B3971" s="73">
        <v>17</v>
      </c>
      <c r="C3971" s="5" t="s">
        <v>25</v>
      </c>
      <c r="D3971" s="5" t="s">
        <v>1532</v>
      </c>
      <c r="E3971" s="70" t="s">
        <v>13</v>
      </c>
      <c r="F3971" s="71">
        <v>6.8</v>
      </c>
      <c r="G3971" s="71">
        <v>0.185</v>
      </c>
      <c r="H3971" s="71">
        <v>8.3000000000000004E-2</v>
      </c>
      <c r="I3971" s="71">
        <v>2.9333333333333333E-2</v>
      </c>
      <c r="J3971" s="71">
        <v>0</v>
      </c>
      <c r="K3971" s="71">
        <v>0.214</v>
      </c>
      <c r="L3971" s="71">
        <v>5.2999999999999999E-2</v>
      </c>
      <c r="M3971" s="72">
        <v>0.56433333333333335</v>
      </c>
      <c r="N3971" s="23">
        <v>-0.21112745098039215</v>
      </c>
      <c r="O3971" s="16">
        <v>10.641999999999999</v>
      </c>
      <c r="P3971" s="15">
        <v>90</v>
      </c>
      <c r="Q3971" s="15">
        <f>IFERROR(Table37[[#This Row],[Total]]/Table37[[#This Row],[Mins]]*Table37[[#This Row],[Adj mins]],0)</f>
        <v>4.7725991355008457</v>
      </c>
      <c r="R3971" s="15">
        <v>0.2</v>
      </c>
      <c r="S3971" s="16">
        <v>19</v>
      </c>
      <c r="T3971" s="17">
        <v>2E-3</v>
      </c>
      <c r="U3971" s="16">
        <v>1</v>
      </c>
      <c r="V3971" s="71">
        <v>1</v>
      </c>
      <c r="W3971" s="401" t="str">
        <f>IF(ISNA(MATCH($D3971,'My Squad'!$C$2:$C$16,0)),"","Yes")</f>
        <v/>
      </c>
    </row>
    <row r="3972" spans="1:23" ht="15.75" thickBot="1" x14ac:dyDescent="0.3">
      <c r="A3972" s="577">
        <v>327</v>
      </c>
      <c r="B3972" s="73">
        <v>17</v>
      </c>
      <c r="C3972" s="5" t="s">
        <v>25</v>
      </c>
      <c r="D3972" s="5" t="s">
        <v>17</v>
      </c>
      <c r="E3972" s="70" t="s">
        <v>13</v>
      </c>
      <c r="F3972" s="71">
        <v>7.9</v>
      </c>
      <c r="G3972" s="71">
        <v>1.5033333333333334</v>
      </c>
      <c r="H3972" s="71">
        <v>0.48</v>
      </c>
      <c r="I3972" s="71">
        <v>0.17899999999999999</v>
      </c>
      <c r="J3972" s="71">
        <v>0</v>
      </c>
      <c r="K3972" s="71">
        <v>1.3479999999999999</v>
      </c>
      <c r="L3972" s="71">
        <v>0.313</v>
      </c>
      <c r="M3972" s="72">
        <v>3.8233333333333333</v>
      </c>
      <c r="N3972" s="23">
        <v>0.23080168776371307</v>
      </c>
      <c r="O3972" s="16">
        <v>64.157333333333327</v>
      </c>
      <c r="P3972" s="15">
        <v>90</v>
      </c>
      <c r="Q3972" s="15">
        <f>IFERROR(Table37[[#This Row],[Total]]/Table37[[#This Row],[Mins]]*Table37[[#This Row],[Adj mins]],0)</f>
        <v>5.3633775302381652</v>
      </c>
      <c r="R3972" s="15">
        <v>5.9</v>
      </c>
      <c r="S3972" s="16">
        <v>59</v>
      </c>
      <c r="T3972" s="17">
        <v>0.27699999999999997</v>
      </c>
      <c r="U3972" s="16">
        <v>60</v>
      </c>
      <c r="V3972" s="71">
        <v>6.7</v>
      </c>
      <c r="W3972" s="401" t="str">
        <f>IF(ISNA(MATCH($D3972,'My Squad'!$C$2:$C$16,0)),"","Yes")</f>
        <v/>
      </c>
    </row>
    <row r="3973" spans="1:23" ht="15.75" thickBot="1" x14ac:dyDescent="0.3">
      <c r="A3973" s="577">
        <v>328</v>
      </c>
      <c r="B3973" s="73">
        <v>17</v>
      </c>
      <c r="C3973" s="5" t="s">
        <v>25</v>
      </c>
      <c r="D3973" s="5" t="s">
        <v>26</v>
      </c>
      <c r="E3973" s="70" t="s">
        <v>13</v>
      </c>
      <c r="F3973" s="71">
        <v>12.7</v>
      </c>
      <c r="G3973" s="71">
        <v>2.2599999999999998</v>
      </c>
      <c r="H3973" s="71">
        <v>0.54300000000000004</v>
      </c>
      <c r="I3973" s="71">
        <v>0.22833333333333333</v>
      </c>
      <c r="J3973" s="71">
        <v>0</v>
      </c>
      <c r="K3973" s="71">
        <v>1.6846666666666668</v>
      </c>
      <c r="L3973" s="71">
        <v>0.54900000000000004</v>
      </c>
      <c r="M3973" s="72">
        <v>5.2649999999999997</v>
      </c>
      <c r="N3973" s="23">
        <v>0.25708661417322831</v>
      </c>
      <c r="O3973" s="16">
        <v>80.08</v>
      </c>
      <c r="P3973" s="15">
        <v>90</v>
      </c>
      <c r="Q3973" s="15">
        <f>IFERROR(Table37[[#This Row],[Total]]/Table37[[#This Row],[Mins]]*Table37[[#This Row],[Adj mins]],0)</f>
        <v>5.9172077922077921</v>
      </c>
      <c r="R3973" s="15">
        <v>8.6999999999999993</v>
      </c>
      <c r="S3973" s="16">
        <v>87</v>
      </c>
      <c r="T3973" s="17">
        <v>0.40200000000000002</v>
      </c>
      <c r="U3973" s="16">
        <v>84</v>
      </c>
      <c r="V3973" s="71">
        <v>9.3000000000000007</v>
      </c>
      <c r="W3973" s="401" t="str">
        <f>IF(ISNA(MATCH($D3973,'My Squad'!$C$2:$C$16,0)),"","Yes")</f>
        <v/>
      </c>
    </row>
    <row r="3974" spans="1:23" ht="15.75" thickBot="1" x14ac:dyDescent="0.3">
      <c r="A3974" s="577">
        <v>323</v>
      </c>
      <c r="B3974" s="73">
        <v>17</v>
      </c>
      <c r="C3974" s="5" t="s">
        <v>25</v>
      </c>
      <c r="D3974" s="5" t="s">
        <v>169</v>
      </c>
      <c r="E3974" s="70" t="s">
        <v>13</v>
      </c>
      <c r="F3974" s="71">
        <v>5</v>
      </c>
      <c r="G3974" s="71">
        <v>6.1666666666666668E-2</v>
      </c>
      <c r="H3974" s="71">
        <v>0.32100000000000001</v>
      </c>
      <c r="I3974" s="71">
        <v>0.24</v>
      </c>
      <c r="J3974" s="71">
        <v>0</v>
      </c>
      <c r="K3974" s="71">
        <v>1.7996666666666665</v>
      </c>
      <c r="L3974" s="71">
        <v>6.5000000000000002E-2</v>
      </c>
      <c r="M3974" s="72">
        <v>2.4873333333333334</v>
      </c>
      <c r="N3974" s="23">
        <v>9.7466666666666674E-2</v>
      </c>
      <c r="O3974" s="16">
        <v>85.34</v>
      </c>
      <c r="P3974" s="15">
        <v>90</v>
      </c>
      <c r="Q3974" s="15">
        <f>IFERROR(Table37[[#This Row],[Total]]/Table37[[#This Row],[Mins]]*Table37[[#This Row],[Adj mins]],0)</f>
        <v>2.6231544410592922</v>
      </c>
      <c r="R3974" s="15">
        <v>9</v>
      </c>
      <c r="S3974" s="16">
        <v>90</v>
      </c>
      <c r="T3974" s="17">
        <v>0.01</v>
      </c>
      <c r="U3974" s="16">
        <v>22</v>
      </c>
      <c r="V3974" s="71">
        <v>2.4</v>
      </c>
      <c r="W3974" s="401" t="str">
        <f>IF(ISNA(MATCH($D3974,'My Squad'!$C$2:$C$16,0)),"","Yes")</f>
        <v/>
      </c>
    </row>
    <row r="3975" spans="1:23" ht="15.75" thickBot="1" x14ac:dyDescent="0.3">
      <c r="A3975" s="577">
        <v>320</v>
      </c>
      <c r="B3975" s="73">
        <v>17</v>
      </c>
      <c r="C3975" s="5" t="s">
        <v>25</v>
      </c>
      <c r="D3975" s="5" t="s">
        <v>170</v>
      </c>
      <c r="E3975" s="70" t="s">
        <v>13</v>
      </c>
      <c r="F3975" s="71">
        <v>4.7</v>
      </c>
      <c r="G3975" s="71">
        <v>1.6666666666666666E-2</v>
      </c>
      <c r="H3975" s="71">
        <v>3.9E-2</v>
      </c>
      <c r="I3975" s="71">
        <v>2.3666666666666666E-2</v>
      </c>
      <c r="J3975" s="71">
        <v>0</v>
      </c>
      <c r="K3975" s="71">
        <v>0.155</v>
      </c>
      <c r="L3975" s="71">
        <v>8.0000000000000002E-3</v>
      </c>
      <c r="M3975" s="72">
        <v>0.24233333333333335</v>
      </c>
      <c r="N3975" s="23">
        <v>-0.37397163120567373</v>
      </c>
      <c r="O3975" s="16">
        <v>9.1716666666666669</v>
      </c>
      <c r="P3975" s="15">
        <v>90</v>
      </c>
      <c r="Q3975" s="15">
        <f>IFERROR(Table37[[#This Row],[Total]]/Table37[[#This Row],[Mins]]*Table37[[#This Row],[Adj mins]],0)</f>
        <v>2.3779756496456481</v>
      </c>
      <c r="R3975" s="15">
        <v>0</v>
      </c>
      <c r="S3975" s="16">
        <v>1</v>
      </c>
      <c r="T3975" s="17">
        <v>1E-3</v>
      </c>
      <c r="U3975" s="16">
        <v>3</v>
      </c>
      <c r="V3975" s="71">
        <v>1</v>
      </c>
      <c r="W3975" s="401" t="str">
        <f>IF(ISNA(MATCH($D3975,'My Squad'!$C$2:$C$16,0)),"","Yes")</f>
        <v/>
      </c>
    </row>
    <row r="3976" spans="1:23" ht="15.75" thickBot="1" x14ac:dyDescent="0.3">
      <c r="A3976" s="577">
        <v>321</v>
      </c>
      <c r="B3976" s="73">
        <v>17</v>
      </c>
      <c r="C3976" s="5" t="s">
        <v>25</v>
      </c>
      <c r="D3976" s="5" t="s">
        <v>232</v>
      </c>
      <c r="E3976" s="70" t="s">
        <v>15</v>
      </c>
      <c r="F3976" s="71">
        <v>7.1</v>
      </c>
      <c r="G3976" s="71">
        <v>0.49199999999999999</v>
      </c>
      <c r="H3976" s="71">
        <v>0.17</v>
      </c>
      <c r="I3976" s="71">
        <v>0</v>
      </c>
      <c r="J3976" s="71">
        <v>0</v>
      </c>
      <c r="K3976" s="71">
        <v>0.51300000000000001</v>
      </c>
      <c r="L3976" s="71">
        <v>0.20499999999999999</v>
      </c>
      <c r="M3976" s="72">
        <v>1.38</v>
      </c>
      <c r="N3976" s="23">
        <v>-8.7323943661971853E-2</v>
      </c>
      <c r="O3976" s="16">
        <v>24.313333333333333</v>
      </c>
      <c r="P3976" s="15">
        <v>90</v>
      </c>
      <c r="Q3976" s="15">
        <f>IFERROR(Table37[[#This Row],[Total]]/Table37[[#This Row],[Mins]]*Table37[[#This Row],[Adj mins]],0)</f>
        <v>5.1083081985193308</v>
      </c>
      <c r="R3976" s="15">
        <v>3.4</v>
      </c>
      <c r="S3976" s="16">
        <v>34</v>
      </c>
      <c r="T3976" s="17">
        <v>1.7000000000000001E-2</v>
      </c>
      <c r="U3976" s="16">
        <v>12</v>
      </c>
      <c r="V3976" s="71">
        <v>1.3</v>
      </c>
      <c r="W3976" s="401" t="str">
        <f>IF(ISNA(MATCH($D3976,'My Squad'!$C$2:$C$16,0)),"","Yes")</f>
        <v/>
      </c>
    </row>
    <row r="3977" spans="1:23" ht="15.75" thickBot="1" x14ac:dyDescent="0.3">
      <c r="A3977" s="577">
        <v>316</v>
      </c>
      <c r="B3977" s="73">
        <v>17</v>
      </c>
      <c r="C3977" s="5" t="s">
        <v>25</v>
      </c>
      <c r="D3977" s="5" t="s">
        <v>45</v>
      </c>
      <c r="E3977" s="70" t="s">
        <v>15</v>
      </c>
      <c r="F3977" s="71">
        <v>7.1</v>
      </c>
      <c r="G3977" s="71">
        <v>0.67866666666666664</v>
      </c>
      <c r="H3977" s="71">
        <v>0.153</v>
      </c>
      <c r="I3977" s="71">
        <v>0</v>
      </c>
      <c r="J3977" s="71">
        <v>0</v>
      </c>
      <c r="K3977" s="71">
        <v>0.52599999999999991</v>
      </c>
      <c r="L3977" s="71">
        <v>0.24766666666666667</v>
      </c>
      <c r="M3977" s="72">
        <v>1.6053333333333333</v>
      </c>
      <c r="N3977" s="23">
        <v>-5.5586854460093905E-2</v>
      </c>
      <c r="O3977" s="16">
        <v>27.405000000000001</v>
      </c>
      <c r="P3977" s="15">
        <v>90</v>
      </c>
      <c r="Q3977" s="15">
        <f>IFERROR(Table37[[#This Row],[Total]]/Table37[[#This Row],[Mins]]*Table37[[#This Row],[Adj mins]],0)</f>
        <v>5.2720306513409962</v>
      </c>
      <c r="R3977" s="15">
        <v>3.2</v>
      </c>
      <c r="S3977" s="16">
        <v>48</v>
      </c>
      <c r="T3977" s="17">
        <v>2.2000000000000002E-2</v>
      </c>
      <c r="U3977" s="16">
        <v>14</v>
      </c>
      <c r="V3977" s="71">
        <v>2.2999999999999998</v>
      </c>
      <c r="W3977" s="401" t="str">
        <f>IF(ISNA(MATCH($D3977,'My Squad'!$C$2:$C$16,0)),"","Yes")</f>
        <v/>
      </c>
    </row>
    <row r="3978" spans="1:23" ht="15.75" thickBot="1" x14ac:dyDescent="0.3">
      <c r="A3978" s="577">
        <v>347</v>
      </c>
      <c r="B3978" s="73">
        <v>17</v>
      </c>
      <c r="C3978" s="5" t="s">
        <v>23</v>
      </c>
      <c r="D3978" s="5" t="s">
        <v>63</v>
      </c>
      <c r="E3978" s="70" t="s">
        <v>16</v>
      </c>
      <c r="F3978" s="71">
        <v>5.5</v>
      </c>
      <c r="G3978" s="71">
        <v>0</v>
      </c>
      <c r="H3978" s="71">
        <v>1.7999999999999999E-2</v>
      </c>
      <c r="I3978" s="71">
        <v>0.94133333333333324</v>
      </c>
      <c r="J3978" s="71">
        <v>0.29899999999999999</v>
      </c>
      <c r="K3978" s="71">
        <v>1.7956666666666665</v>
      </c>
      <c r="L3978" s="71">
        <v>9.0999999999999998E-2</v>
      </c>
      <c r="M3978" s="72">
        <v>3.145</v>
      </c>
      <c r="N3978" s="23">
        <v>0.20818181818181819</v>
      </c>
      <c r="O3978" s="16">
        <v>84.901333333333326</v>
      </c>
      <c r="P3978" s="15">
        <v>90</v>
      </c>
      <c r="Q3978" s="15">
        <f>IFERROR(Table37[[#This Row],[Total]]/Table37[[#This Row],[Mins]]*Table37[[#This Row],[Adj mins]],0)</f>
        <v>3.3338699038884356</v>
      </c>
      <c r="R3978" s="15">
        <v>9</v>
      </c>
      <c r="S3978" s="16">
        <v>90</v>
      </c>
      <c r="T3978" s="17">
        <v>9.0999999999999998E-2</v>
      </c>
      <c r="U3978" s="16">
        <v>29</v>
      </c>
      <c r="V3978" s="71">
        <v>3.2</v>
      </c>
      <c r="W3978" s="401" t="str">
        <f>IF(ISNA(MATCH($D3978,'My Squad'!$C$2:$C$16,0)),"","Yes")</f>
        <v/>
      </c>
    </row>
    <row r="3979" spans="1:23" ht="15.75" thickBot="1" x14ac:dyDescent="0.3">
      <c r="A3979" s="577">
        <v>344</v>
      </c>
      <c r="B3979" s="73">
        <v>17</v>
      </c>
      <c r="C3979" s="5" t="s">
        <v>23</v>
      </c>
      <c r="D3979" s="5" t="s">
        <v>285</v>
      </c>
      <c r="E3979" s="70" t="s">
        <v>16</v>
      </c>
      <c r="F3979" s="71">
        <v>4</v>
      </c>
      <c r="G3979" s="71">
        <v>0</v>
      </c>
      <c r="H3979" s="71">
        <v>0</v>
      </c>
      <c r="I3979" s="71">
        <v>7.0000000000000001E-3</v>
      </c>
      <c r="J3979" s="71">
        <v>1E-3</v>
      </c>
      <c r="K3979" s="71">
        <v>1.0666666666666668E-2</v>
      </c>
      <c r="L3979" s="71">
        <v>6.6666666666666664E-4</v>
      </c>
      <c r="M3979" s="72">
        <v>1.9333333333333334E-2</v>
      </c>
      <c r="N3979" s="23">
        <v>-0.49516666666666664</v>
      </c>
      <c r="O3979" s="16">
        <v>0.42</v>
      </c>
      <c r="P3979" s="15">
        <v>90</v>
      </c>
      <c r="Q3979" s="15">
        <f>IFERROR(Table37[[#This Row],[Total]]/Table37[[#This Row],[Mins]]*Table37[[#This Row],[Adj mins]],0)</f>
        <v>4.1428571428571432</v>
      </c>
      <c r="R3979" s="15">
        <v>0</v>
      </c>
      <c r="S3979" s="16">
        <v>0</v>
      </c>
      <c r="T3979" s="17">
        <v>2E-3</v>
      </c>
      <c r="U3979" s="16">
        <v>0</v>
      </c>
      <c r="V3979" s="71">
        <v>0</v>
      </c>
      <c r="W3979" s="401" t="str">
        <f>IF(ISNA(MATCH($D3979,'My Squad'!$C$2:$C$16,0)),"","Yes")</f>
        <v/>
      </c>
    </row>
    <row r="3980" spans="1:23" ht="15.75" thickBot="1" x14ac:dyDescent="0.3">
      <c r="A3980" s="577">
        <v>358</v>
      </c>
      <c r="B3980" s="73">
        <v>17</v>
      </c>
      <c r="C3980" s="5" t="s">
        <v>23</v>
      </c>
      <c r="D3980" s="5" t="s">
        <v>266</v>
      </c>
      <c r="E3980" s="70" t="s">
        <v>16</v>
      </c>
      <c r="F3980" s="71">
        <v>5.3</v>
      </c>
      <c r="G3980" s="71">
        <v>0</v>
      </c>
      <c r="H3980" s="71">
        <v>0</v>
      </c>
      <c r="I3980" s="71">
        <v>5.3000000000000005E-2</v>
      </c>
      <c r="J3980" s="71">
        <v>1.5666666666666666E-2</v>
      </c>
      <c r="K3980" s="71">
        <v>9.9333333333333329E-2</v>
      </c>
      <c r="L3980" s="71">
        <v>4.0000000000000001E-3</v>
      </c>
      <c r="M3980" s="72">
        <v>0.17199999999999999</v>
      </c>
      <c r="N3980" s="23">
        <v>-0.34490566037735854</v>
      </c>
      <c r="O3980" s="16">
        <v>4.32</v>
      </c>
      <c r="P3980" s="15">
        <v>90</v>
      </c>
      <c r="Q3980" s="15">
        <f>IFERROR(Table37[[#This Row],[Total]]/Table37[[#This Row],[Mins]]*Table37[[#This Row],[Adj mins]],0)</f>
        <v>3.583333333333333</v>
      </c>
      <c r="R3980" s="15">
        <v>0</v>
      </c>
      <c r="S3980" s="16">
        <v>0</v>
      </c>
      <c r="T3980" s="17">
        <v>5.0000000000000001E-3</v>
      </c>
      <c r="U3980" s="16">
        <v>0</v>
      </c>
      <c r="V3980" s="71">
        <v>0</v>
      </c>
      <c r="W3980" s="401" t="str">
        <f>IF(ISNA(MATCH($D3980,'My Squad'!$C$2:$C$16,0)),"","Yes")</f>
        <v/>
      </c>
    </row>
    <row r="3981" spans="1:23" ht="15.75" thickBot="1" x14ac:dyDescent="0.3">
      <c r="A3981" s="577">
        <v>350</v>
      </c>
      <c r="B3981" s="73">
        <v>17</v>
      </c>
      <c r="C3981" s="5" t="s">
        <v>23</v>
      </c>
      <c r="D3981" s="5" t="s">
        <v>149</v>
      </c>
      <c r="E3981" s="70" t="s">
        <v>14</v>
      </c>
      <c r="F3981" s="71">
        <v>6.2</v>
      </c>
      <c r="G3981" s="71">
        <v>0.222</v>
      </c>
      <c r="H3981" s="71">
        <v>0.31</v>
      </c>
      <c r="I3981" s="71">
        <v>0.7566666666666666</v>
      </c>
      <c r="J3981" s="71">
        <v>0</v>
      </c>
      <c r="K3981" s="71">
        <v>1.5033333333333334</v>
      </c>
      <c r="L3981" s="71">
        <v>0.41266666666666668</v>
      </c>
      <c r="M3981" s="72">
        <v>3.2046666666666668</v>
      </c>
      <c r="N3981" s="23">
        <v>0.19430107526881721</v>
      </c>
      <c r="O3981" s="16">
        <v>70.97966666666666</v>
      </c>
      <c r="P3981" s="15">
        <v>90</v>
      </c>
      <c r="Q3981" s="15">
        <f>IFERROR(Table37[[#This Row],[Total]]/Table37[[#This Row],[Mins]]*Table37[[#This Row],[Adj mins]],0)</f>
        <v>4.0634172227727197</v>
      </c>
      <c r="R3981" s="15">
        <v>8.5</v>
      </c>
      <c r="S3981" s="16">
        <v>85</v>
      </c>
      <c r="T3981" s="17">
        <v>0.3</v>
      </c>
      <c r="U3981" s="16">
        <v>42</v>
      </c>
      <c r="V3981" s="71">
        <v>4.7</v>
      </c>
      <c r="W3981" s="401" t="str">
        <f>IF(ISNA(MATCH($D3981,'My Squad'!$C$2:$C$16,0)),"","Yes")</f>
        <v/>
      </c>
    </row>
    <row r="3982" spans="1:23" ht="15.75" thickBot="1" x14ac:dyDescent="0.3">
      <c r="A3982" s="577">
        <v>341</v>
      </c>
      <c r="B3982" s="73">
        <v>17</v>
      </c>
      <c r="C3982" s="5" t="s">
        <v>23</v>
      </c>
      <c r="D3982" s="5" t="s">
        <v>183</v>
      </c>
      <c r="E3982" s="70" t="s">
        <v>14</v>
      </c>
      <c r="F3982" s="71">
        <v>5.3</v>
      </c>
      <c r="G3982" s="71">
        <v>0.19800000000000001</v>
      </c>
      <c r="H3982" s="71">
        <v>6.4000000000000001E-2</v>
      </c>
      <c r="I3982" s="71">
        <v>0.44</v>
      </c>
      <c r="J3982" s="71">
        <v>0</v>
      </c>
      <c r="K3982" s="71">
        <v>0.80200000000000005</v>
      </c>
      <c r="L3982" s="71">
        <v>0.11166666666666666</v>
      </c>
      <c r="M3982" s="72">
        <v>1.6156666666666666</v>
      </c>
      <c r="N3982" s="23">
        <v>-7.2515723270440272E-2</v>
      </c>
      <c r="O3982" s="16">
        <v>37.139666666666663</v>
      </c>
      <c r="P3982" s="15">
        <v>90</v>
      </c>
      <c r="Q3982" s="15">
        <f>IFERROR(Table37[[#This Row],[Total]]/Table37[[#This Row],[Mins]]*Table37[[#This Row],[Adj mins]],0)</f>
        <v>3.9152209228228578</v>
      </c>
      <c r="R3982" s="15">
        <v>0</v>
      </c>
      <c r="S3982" s="16">
        <v>3</v>
      </c>
      <c r="T3982" s="17">
        <v>9.0000000000000011E-3</v>
      </c>
      <c r="U3982" s="16">
        <v>1</v>
      </c>
      <c r="V3982" s="71">
        <v>1</v>
      </c>
      <c r="W3982" s="401" t="str">
        <f>IF(ISNA(MATCH($D3982,'My Squad'!$C$2:$C$16,0)),"","Yes")</f>
        <v/>
      </c>
    </row>
    <row r="3983" spans="1:23" ht="15.75" thickBot="1" x14ac:dyDescent="0.3">
      <c r="A3983" s="577">
        <v>361</v>
      </c>
      <c r="B3983" s="73">
        <v>17</v>
      </c>
      <c r="C3983" s="5" t="s">
        <v>23</v>
      </c>
      <c r="D3983" s="5" t="s">
        <v>49</v>
      </c>
      <c r="E3983" s="70" t="s">
        <v>14</v>
      </c>
      <c r="F3983" s="71">
        <v>5.5</v>
      </c>
      <c r="G3983" s="71">
        <v>0.27</v>
      </c>
      <c r="H3983" s="71">
        <v>0.16</v>
      </c>
      <c r="I3983" s="71">
        <v>0.82533333333333347</v>
      </c>
      <c r="J3983" s="71">
        <v>0</v>
      </c>
      <c r="K3983" s="71">
        <v>1.5333333333333334</v>
      </c>
      <c r="L3983" s="71">
        <v>0.18333333333333332</v>
      </c>
      <c r="M3983" s="72">
        <v>2.972</v>
      </c>
      <c r="N3983" s="23">
        <v>0.17672727272727273</v>
      </c>
      <c r="O3983" s="16">
        <v>73.885999999999996</v>
      </c>
      <c r="P3983" s="15">
        <v>90</v>
      </c>
      <c r="Q3983" s="15">
        <f>IFERROR(Table37[[#This Row],[Total]]/Table37[[#This Row],[Mins]]*Table37[[#This Row],[Adj mins]],0)</f>
        <v>3.6201716157323443</v>
      </c>
      <c r="R3983" s="15">
        <v>8.1</v>
      </c>
      <c r="S3983" s="16">
        <v>81</v>
      </c>
      <c r="T3983" s="17">
        <v>4.0999999999999995E-2</v>
      </c>
      <c r="U3983" s="16">
        <v>19</v>
      </c>
      <c r="V3983" s="71">
        <v>2.1</v>
      </c>
      <c r="W3983" s="401" t="str">
        <f>IF(ISNA(MATCH($D3983,'My Squad'!$C$2:$C$16,0)),"","Yes")</f>
        <v/>
      </c>
    </row>
    <row r="3984" spans="1:23" ht="15.75" thickBot="1" x14ac:dyDescent="0.3">
      <c r="A3984" s="577">
        <v>340</v>
      </c>
      <c r="B3984" s="73">
        <v>17</v>
      </c>
      <c r="C3984" s="5" t="s">
        <v>23</v>
      </c>
      <c r="D3984" s="5" t="s">
        <v>77</v>
      </c>
      <c r="E3984" s="70" t="s">
        <v>14</v>
      </c>
      <c r="F3984" s="71">
        <v>5.5</v>
      </c>
      <c r="G3984" s="71">
        <v>0.126</v>
      </c>
      <c r="H3984" s="71">
        <v>0.2</v>
      </c>
      <c r="I3984" s="71">
        <v>0.84666666666666668</v>
      </c>
      <c r="J3984" s="71">
        <v>0</v>
      </c>
      <c r="K3984" s="71">
        <v>1.5746666666666667</v>
      </c>
      <c r="L3984" s="71">
        <v>0.219</v>
      </c>
      <c r="M3984" s="72">
        <v>2.9663333333333335</v>
      </c>
      <c r="N3984" s="23">
        <v>0.17569696969696971</v>
      </c>
      <c r="O3984" s="16">
        <v>75.792000000000002</v>
      </c>
      <c r="P3984" s="15">
        <v>90</v>
      </c>
      <c r="Q3984" s="15">
        <f>IFERROR(Table37[[#This Row],[Total]]/Table37[[#This Row],[Mins]]*Table37[[#This Row],[Adj mins]],0)</f>
        <v>3.5224034198860039</v>
      </c>
      <c r="R3984" s="15">
        <v>7.7</v>
      </c>
      <c r="S3984" s="16">
        <v>86</v>
      </c>
      <c r="T3984" s="17">
        <v>4.8000000000000001E-2</v>
      </c>
      <c r="U3984" s="16">
        <v>22</v>
      </c>
      <c r="V3984" s="71">
        <v>2.8</v>
      </c>
      <c r="W3984" s="401" t="str">
        <f>IF(ISNA(MATCH($D3984,'My Squad'!$C$2:$C$16,0)),"","Yes")</f>
        <v/>
      </c>
    </row>
    <row r="3985" spans="1:23" ht="15.75" thickBot="1" x14ac:dyDescent="0.3">
      <c r="A3985" s="577">
        <v>362</v>
      </c>
      <c r="B3985" s="73">
        <v>17</v>
      </c>
      <c r="C3985" s="5" t="s">
        <v>23</v>
      </c>
      <c r="D3985" s="5" t="s">
        <v>223</v>
      </c>
      <c r="E3985" s="70" t="s">
        <v>14</v>
      </c>
      <c r="F3985" s="71">
        <v>5.3</v>
      </c>
      <c r="G3985" s="71">
        <v>0.06</v>
      </c>
      <c r="H3985" s="71">
        <v>2.1999999999999999E-2</v>
      </c>
      <c r="I3985" s="71">
        <v>0.19233333333333336</v>
      </c>
      <c r="J3985" s="71">
        <v>0</v>
      </c>
      <c r="K3985" s="71">
        <v>0.375</v>
      </c>
      <c r="L3985" s="71">
        <v>3.2666666666666663E-2</v>
      </c>
      <c r="M3985" s="72">
        <v>0.68200000000000005</v>
      </c>
      <c r="N3985" s="23">
        <v>-0.24867924528301888</v>
      </c>
      <c r="O3985" s="16">
        <v>17.983000000000001</v>
      </c>
      <c r="P3985" s="15">
        <v>90</v>
      </c>
      <c r="Q3985" s="15">
        <f>IFERROR(Table37[[#This Row],[Total]]/Table37[[#This Row],[Mins]]*Table37[[#This Row],[Adj mins]],0)</f>
        <v>3.41322360006673</v>
      </c>
      <c r="R3985" s="15">
        <v>2.7</v>
      </c>
      <c r="S3985" s="16">
        <v>40</v>
      </c>
      <c r="T3985" s="17">
        <v>2.4E-2</v>
      </c>
      <c r="U3985" s="16">
        <v>20</v>
      </c>
      <c r="V3985" s="71">
        <v>3.3</v>
      </c>
      <c r="W3985" s="401" t="str">
        <f>IF(ISNA(MATCH($D3985,'My Squad'!$C$2:$C$16,0)),"","Yes")</f>
        <v/>
      </c>
    </row>
    <row r="3986" spans="1:23" ht="15.75" thickBot="1" x14ac:dyDescent="0.3">
      <c r="A3986" s="577">
        <v>363</v>
      </c>
      <c r="B3986" s="73">
        <v>17</v>
      </c>
      <c r="C3986" s="5" t="s">
        <v>23</v>
      </c>
      <c r="D3986" s="5" t="s">
        <v>50</v>
      </c>
      <c r="E3986" s="70" t="s">
        <v>14</v>
      </c>
      <c r="F3986" s="71">
        <v>5.3</v>
      </c>
      <c r="G3986" s="71">
        <v>3.4000000000000002E-2</v>
      </c>
      <c r="H3986" s="71">
        <v>6.7000000000000004E-2</v>
      </c>
      <c r="I3986" s="71">
        <v>0.34133333333333338</v>
      </c>
      <c r="J3986" s="71">
        <v>0</v>
      </c>
      <c r="K3986" s="71">
        <v>0.60666666666666669</v>
      </c>
      <c r="L3986" s="71">
        <v>4.9666666666666665E-2</v>
      </c>
      <c r="M3986" s="72">
        <v>1.0986666666666667</v>
      </c>
      <c r="N3986" s="23">
        <v>-0.17006289308176101</v>
      </c>
      <c r="O3986" s="16">
        <v>28.731333333333332</v>
      </c>
      <c r="P3986" s="15">
        <v>90</v>
      </c>
      <c r="Q3986" s="15">
        <f>IFERROR(Table37[[#This Row],[Total]]/Table37[[#This Row],[Mins]]*Table37[[#This Row],[Adj mins]],0)</f>
        <v>3.4415388542125909</v>
      </c>
      <c r="R3986" s="15">
        <v>3.2</v>
      </c>
      <c r="S3986" s="16">
        <v>58</v>
      </c>
      <c r="T3986" s="17">
        <v>3.9E-2</v>
      </c>
      <c r="U3986" s="16">
        <v>7</v>
      </c>
      <c r="V3986" s="71">
        <v>1.4</v>
      </c>
      <c r="W3986" s="401" t="str">
        <f>IF(ISNA(MATCH($D3986,'My Squad'!$C$2:$C$16,0)),"","Yes")</f>
        <v/>
      </c>
    </row>
    <row r="3987" spans="1:23" ht="15.75" thickBot="1" x14ac:dyDescent="0.3">
      <c r="A3987" s="577">
        <v>355</v>
      </c>
      <c r="B3987" s="73">
        <v>17</v>
      </c>
      <c r="C3987" s="5" t="s">
        <v>23</v>
      </c>
      <c r="D3987" s="5" t="s">
        <v>238</v>
      </c>
      <c r="E3987" s="70" t="s">
        <v>14</v>
      </c>
      <c r="F3987" s="71">
        <v>4.8</v>
      </c>
      <c r="G3987" s="71">
        <v>0.30599999999999999</v>
      </c>
      <c r="H3987" s="71">
        <v>0.113</v>
      </c>
      <c r="I3987" s="71">
        <v>0.61066666666666669</v>
      </c>
      <c r="J3987" s="71">
        <v>0</v>
      </c>
      <c r="K3987" s="71">
        <v>1.1523333333333332</v>
      </c>
      <c r="L3987" s="71">
        <v>0.23066666666666666</v>
      </c>
      <c r="M3987" s="72">
        <v>2.4126666666666665</v>
      </c>
      <c r="N3987" s="23">
        <v>8.59722222222222E-2</v>
      </c>
      <c r="O3987" s="16">
        <v>54.87833333333333</v>
      </c>
      <c r="P3987" s="15">
        <v>90</v>
      </c>
      <c r="Q3987" s="15">
        <f>IFERROR(Table37[[#This Row],[Total]]/Table37[[#This Row],[Mins]]*Table37[[#This Row],[Adj mins]],0)</f>
        <v>3.9567528168372461</v>
      </c>
      <c r="R3987" s="15">
        <v>7.4</v>
      </c>
      <c r="S3987" s="16">
        <v>83</v>
      </c>
      <c r="T3987" s="17">
        <v>0.155</v>
      </c>
      <c r="U3987" s="16">
        <v>29</v>
      </c>
      <c r="V3987" s="71">
        <v>3.6</v>
      </c>
      <c r="W3987" s="401" t="str">
        <f>IF(ISNA(MATCH($D3987,'My Squad'!$C$2:$C$16,0)),"","Yes")</f>
        <v/>
      </c>
    </row>
    <row r="3988" spans="1:23" ht="15.75" thickBot="1" x14ac:dyDescent="0.3">
      <c r="A3988" s="577">
        <v>357</v>
      </c>
      <c r="B3988" s="73">
        <v>17</v>
      </c>
      <c r="C3988" s="5" t="s">
        <v>23</v>
      </c>
      <c r="D3988" s="5" t="s">
        <v>1065</v>
      </c>
      <c r="E3988" s="70" t="s">
        <v>13</v>
      </c>
      <c r="F3988" s="71">
        <v>4.7</v>
      </c>
      <c r="G3988" s="71">
        <v>1.6666666666666668E-3</v>
      </c>
      <c r="H3988" s="71">
        <v>2E-3</v>
      </c>
      <c r="I3988" s="71">
        <v>1.6666666666666668E-3</v>
      </c>
      <c r="J3988" s="71">
        <v>0</v>
      </c>
      <c r="K3988" s="71">
        <v>1.3000000000000001E-2</v>
      </c>
      <c r="L3988" s="71">
        <v>3.3333333333333332E-4</v>
      </c>
      <c r="M3988" s="72">
        <v>1.8666666666666668E-2</v>
      </c>
      <c r="N3988" s="23">
        <v>-0.42156028368794324</v>
      </c>
      <c r="O3988" s="16">
        <v>0.6</v>
      </c>
      <c r="P3988" s="15">
        <v>90</v>
      </c>
      <c r="Q3988" s="15">
        <f>IFERROR(Table37[[#This Row],[Total]]/Table37[[#This Row],[Mins]]*Table37[[#This Row],[Adj mins]],0)</f>
        <v>2.8000000000000003</v>
      </c>
      <c r="R3988" s="15">
        <v>0</v>
      </c>
      <c r="S3988" s="16">
        <v>1</v>
      </c>
      <c r="T3988" s="17">
        <v>0</v>
      </c>
      <c r="U3988" s="16">
        <v>1</v>
      </c>
      <c r="V3988" s="71">
        <v>1</v>
      </c>
      <c r="W3988" s="401" t="str">
        <f>IF(ISNA(MATCH($D3988,'My Squad'!$C$2:$C$16,0)),"","Yes")</f>
        <v/>
      </c>
    </row>
    <row r="3989" spans="1:23" ht="15.75" thickBot="1" x14ac:dyDescent="0.3">
      <c r="A3989" s="577">
        <v>356</v>
      </c>
      <c r="B3989" s="73">
        <v>17</v>
      </c>
      <c r="C3989" s="5" t="s">
        <v>23</v>
      </c>
      <c r="D3989" s="5" t="s">
        <v>251</v>
      </c>
      <c r="E3989" s="70" t="s">
        <v>13</v>
      </c>
      <c r="F3989" s="71">
        <v>4.9000000000000004</v>
      </c>
      <c r="G3989" s="71">
        <v>0.05</v>
      </c>
      <c r="H3989" s="71">
        <v>4.1000000000000002E-2</v>
      </c>
      <c r="I3989" s="71">
        <v>4.2666666666666665E-2</v>
      </c>
      <c r="J3989" s="71">
        <v>0</v>
      </c>
      <c r="K3989" s="71">
        <v>0.23266666666666666</v>
      </c>
      <c r="L3989" s="71">
        <v>2.1333333333333333E-2</v>
      </c>
      <c r="M3989" s="72">
        <v>0.38766666666666666</v>
      </c>
      <c r="N3989" s="23">
        <v>-0.32904761904761903</v>
      </c>
      <c r="O3989" s="16">
        <v>11.042666666666667</v>
      </c>
      <c r="P3989" s="15">
        <v>90</v>
      </c>
      <c r="Q3989" s="15">
        <f>IFERROR(Table37[[#This Row],[Total]]/Table37[[#This Row],[Mins]]*Table37[[#This Row],[Adj mins]],0)</f>
        <v>3.1595629075102627</v>
      </c>
      <c r="R3989" s="15">
        <v>1.3</v>
      </c>
      <c r="S3989" s="16">
        <v>19</v>
      </c>
      <c r="T3989" s="17">
        <v>2E-3</v>
      </c>
      <c r="U3989" s="16">
        <v>14</v>
      </c>
      <c r="V3989" s="71">
        <v>2.2999999999999998</v>
      </c>
      <c r="W3989" s="401" t="str">
        <f>IF(ISNA(MATCH($D3989,'My Squad'!$C$2:$C$16,0)),"","Yes")</f>
        <v/>
      </c>
    </row>
    <row r="3990" spans="1:23" ht="15.75" thickBot="1" x14ac:dyDescent="0.3">
      <c r="A3990" s="577">
        <v>360</v>
      </c>
      <c r="B3990" s="73">
        <v>17</v>
      </c>
      <c r="C3990" s="5" t="s">
        <v>23</v>
      </c>
      <c r="D3990" s="5" t="s">
        <v>67</v>
      </c>
      <c r="E3990" s="70" t="s">
        <v>13</v>
      </c>
      <c r="F3990" s="71">
        <v>6.3</v>
      </c>
      <c r="G3990" s="71">
        <v>0</v>
      </c>
      <c r="H3990" s="71">
        <v>0</v>
      </c>
      <c r="I3990" s="71">
        <v>0</v>
      </c>
      <c r="J3990" s="71">
        <v>0</v>
      </c>
      <c r="K3990" s="71">
        <v>0</v>
      </c>
      <c r="L3990" s="71">
        <v>0</v>
      </c>
      <c r="M3990" s="72">
        <v>0</v>
      </c>
      <c r="N3990" s="23">
        <v>-0.31746031746031744</v>
      </c>
      <c r="O3990" s="16">
        <v>0</v>
      </c>
      <c r="P3990" s="15">
        <v>90</v>
      </c>
      <c r="Q3990" s="15">
        <f>IFERROR(Table37[[#This Row],[Total]]/Table37[[#This Row],[Mins]]*Table37[[#This Row],[Adj mins]],0)</f>
        <v>0</v>
      </c>
      <c r="R3990" s="15">
        <v>0.7</v>
      </c>
      <c r="S3990" s="16">
        <v>33</v>
      </c>
      <c r="T3990" s="17">
        <v>9.0000000000000011E-3</v>
      </c>
      <c r="U3990" s="16">
        <v>2</v>
      </c>
      <c r="V3990" s="71">
        <v>1</v>
      </c>
      <c r="W3990" s="401" t="str">
        <f>IF(ISNA(MATCH($D3990,'My Squad'!$C$2:$C$16,0)),"","Yes")</f>
        <v/>
      </c>
    </row>
    <row r="3991" spans="1:23" ht="15.75" thickBot="1" x14ac:dyDescent="0.3">
      <c r="A3991" s="577">
        <v>625</v>
      </c>
      <c r="B3991" s="73">
        <v>17</v>
      </c>
      <c r="C3991" s="5" t="s">
        <v>23</v>
      </c>
      <c r="D3991" s="5" t="s">
        <v>1347</v>
      </c>
      <c r="E3991" s="70" t="s">
        <v>13</v>
      </c>
      <c r="F3991" s="71">
        <v>6.5</v>
      </c>
      <c r="G3991" s="71">
        <v>0.61166666666666669</v>
      </c>
      <c r="H3991" s="71">
        <v>0.41499999999999998</v>
      </c>
      <c r="I3991" s="71">
        <v>0.20366666666666666</v>
      </c>
      <c r="J3991" s="71">
        <v>0</v>
      </c>
      <c r="K3991" s="71">
        <v>1.1923333333333332</v>
      </c>
      <c r="L3991" s="71">
        <v>0.24666666666666667</v>
      </c>
      <c r="M3991" s="72">
        <v>2.6693333333333333</v>
      </c>
      <c r="N3991" s="23">
        <v>0.10297435897435897</v>
      </c>
      <c r="O3991" s="16">
        <v>54.27</v>
      </c>
      <c r="P3991" s="15">
        <v>90</v>
      </c>
      <c r="Q3991" s="15">
        <f>IFERROR(Table37[[#This Row],[Total]]/Table37[[#This Row],[Mins]]*Table37[[#This Row],[Adj mins]],0)</f>
        <v>4.4267551133222778</v>
      </c>
      <c r="R3991" s="15">
        <v>5.2</v>
      </c>
      <c r="S3991" s="16">
        <v>59</v>
      </c>
      <c r="T3991" s="17">
        <v>6.9999999999999993E-3</v>
      </c>
      <c r="U3991" s="16">
        <v>13</v>
      </c>
      <c r="V3991" s="71">
        <v>1.6</v>
      </c>
      <c r="W3991" s="401" t="str">
        <f>IF(ISNA(MATCH($D3991,'My Squad'!$C$2:$C$16,0)),"","Yes")</f>
        <v/>
      </c>
    </row>
    <row r="3992" spans="1:23" ht="15.75" thickBot="1" x14ac:dyDescent="0.3">
      <c r="A3992" s="577">
        <v>354</v>
      </c>
      <c r="B3992" s="73">
        <v>17</v>
      </c>
      <c r="C3992" s="5" t="s">
        <v>23</v>
      </c>
      <c r="D3992" s="5" t="s">
        <v>245</v>
      </c>
      <c r="E3992" s="70" t="s">
        <v>13</v>
      </c>
      <c r="F3992" s="71">
        <v>5.6</v>
      </c>
      <c r="G3992" s="71">
        <v>0.23166666666666666</v>
      </c>
      <c r="H3992" s="71">
        <v>0.214</v>
      </c>
      <c r="I3992" s="71">
        <v>0.18033333333333335</v>
      </c>
      <c r="J3992" s="71">
        <v>0</v>
      </c>
      <c r="K3992" s="71">
        <v>0.93033333333333335</v>
      </c>
      <c r="L3992" s="71">
        <v>9.2666666666666661E-2</v>
      </c>
      <c r="M3992" s="72">
        <v>1.649</v>
      </c>
      <c r="N3992" s="23">
        <v>-6.2678571428571431E-2</v>
      </c>
      <c r="O3992" s="16">
        <v>48.633000000000003</v>
      </c>
      <c r="P3992" s="15">
        <v>90</v>
      </c>
      <c r="Q3992" s="15">
        <f>IFERROR(Table37[[#This Row],[Total]]/Table37[[#This Row],[Mins]]*Table37[[#This Row],[Adj mins]],0)</f>
        <v>3.0516316081672938</v>
      </c>
      <c r="R3992" s="15">
        <v>7.8</v>
      </c>
      <c r="S3992" s="16">
        <v>78</v>
      </c>
      <c r="T3992" s="17">
        <v>4.2000000000000003E-2</v>
      </c>
      <c r="U3992" s="16">
        <v>40</v>
      </c>
      <c r="V3992" s="71">
        <v>4.4000000000000004</v>
      </c>
      <c r="W3992" s="401" t="str">
        <f>IF(ISNA(MATCH($D3992,'My Squad'!$C$2:$C$16,0)),"","Yes")</f>
        <v/>
      </c>
    </row>
    <row r="3993" spans="1:23" ht="15.75" thickBot="1" x14ac:dyDescent="0.3">
      <c r="A3993" s="577">
        <v>349</v>
      </c>
      <c r="B3993" s="73">
        <v>17</v>
      </c>
      <c r="C3993" s="5" t="s">
        <v>23</v>
      </c>
      <c r="D3993" s="5" t="s">
        <v>32</v>
      </c>
      <c r="E3993" s="70" t="s">
        <v>13</v>
      </c>
      <c r="F3993" s="71">
        <v>6.4</v>
      </c>
      <c r="G3993" s="71">
        <v>0.50666666666666671</v>
      </c>
      <c r="H3993" s="71">
        <v>0.48199999999999998</v>
      </c>
      <c r="I3993" s="71">
        <v>0.19833333333333333</v>
      </c>
      <c r="J3993" s="71">
        <v>0</v>
      </c>
      <c r="K3993" s="71">
        <v>1.0336666666666667</v>
      </c>
      <c r="L3993" s="71">
        <v>0.30666666666666664</v>
      </c>
      <c r="M3993" s="72">
        <v>2.5273333333333334</v>
      </c>
      <c r="N3993" s="23">
        <v>8.2395833333333349E-2</v>
      </c>
      <c r="O3993" s="16">
        <v>54.047333333333334</v>
      </c>
      <c r="P3993" s="15">
        <v>90</v>
      </c>
      <c r="Q3993" s="15">
        <f>IFERROR(Table37[[#This Row],[Total]]/Table37[[#This Row],[Mins]]*Table37[[#This Row],[Adj mins]],0)</f>
        <v>4.2085332609687809</v>
      </c>
      <c r="R3993" s="15">
        <v>3.8</v>
      </c>
      <c r="S3993" s="16">
        <v>49</v>
      </c>
      <c r="T3993" s="17">
        <v>3.0000000000000001E-3</v>
      </c>
      <c r="U3993" s="16">
        <v>15</v>
      </c>
      <c r="V3993" s="71">
        <v>2.1</v>
      </c>
      <c r="W3993" s="401" t="str">
        <f>IF(ISNA(MATCH($D3993,'My Squad'!$C$2:$C$16,0)),"","Yes")</f>
        <v/>
      </c>
    </row>
    <row r="3994" spans="1:23" ht="15.75" thickBot="1" x14ac:dyDescent="0.3">
      <c r="A3994" s="577">
        <v>346</v>
      </c>
      <c r="B3994" s="73">
        <v>17</v>
      </c>
      <c r="C3994" s="5" t="s">
        <v>23</v>
      </c>
      <c r="D3994" s="5" t="s">
        <v>339</v>
      </c>
      <c r="E3994" s="70" t="s">
        <v>13</v>
      </c>
      <c r="F3994" s="71">
        <v>6.3</v>
      </c>
      <c r="G3994" s="71">
        <v>0.16333333333333333</v>
      </c>
      <c r="H3994" s="71">
        <v>0.32800000000000001</v>
      </c>
      <c r="I3994" s="71">
        <v>0.16066666666666668</v>
      </c>
      <c r="J3994" s="71">
        <v>0</v>
      </c>
      <c r="K3994" s="71">
        <v>0.86599999999999999</v>
      </c>
      <c r="L3994" s="71">
        <v>0.12533333333333332</v>
      </c>
      <c r="M3994" s="72">
        <v>1.6433333333333333</v>
      </c>
      <c r="N3994" s="23">
        <v>-5.6613756613756616E-2</v>
      </c>
      <c r="O3994" s="16">
        <v>42.116999999999997</v>
      </c>
      <c r="P3994" s="15">
        <v>90</v>
      </c>
      <c r="Q3994" s="15">
        <f>IFERROR(Table37[[#This Row],[Total]]/Table37[[#This Row],[Mins]]*Table37[[#This Row],[Adj mins]],0)</f>
        <v>3.5116461286416412</v>
      </c>
      <c r="R3994" s="15">
        <v>4.5</v>
      </c>
      <c r="S3994" s="16">
        <v>57</v>
      </c>
      <c r="T3994" s="17">
        <v>1.9E-2</v>
      </c>
      <c r="U3994" s="16">
        <v>21</v>
      </c>
      <c r="V3994" s="71">
        <v>3</v>
      </c>
      <c r="W3994" s="401" t="str">
        <f>IF(ISNA(MATCH($D3994,'My Squad'!$C$2:$C$16,0)),"","Yes")</f>
        <v/>
      </c>
    </row>
    <row r="3995" spans="1:23" ht="15.75" thickBot="1" x14ac:dyDescent="0.3">
      <c r="A3995" s="577">
        <v>342</v>
      </c>
      <c r="B3995" s="73">
        <v>17</v>
      </c>
      <c r="C3995" s="5" t="s">
        <v>23</v>
      </c>
      <c r="D3995" s="5" t="s">
        <v>48</v>
      </c>
      <c r="E3995" s="70" t="s">
        <v>13</v>
      </c>
      <c r="F3995" s="71">
        <v>6.5</v>
      </c>
      <c r="G3995" s="71">
        <v>0.56833333333333336</v>
      </c>
      <c r="H3995" s="71">
        <v>0.55800000000000005</v>
      </c>
      <c r="I3995" s="71">
        <v>0.28266666666666668</v>
      </c>
      <c r="J3995" s="71">
        <v>0</v>
      </c>
      <c r="K3995" s="71">
        <v>1.5043333333333333</v>
      </c>
      <c r="L3995" s="71">
        <v>0.26200000000000001</v>
      </c>
      <c r="M3995" s="72">
        <v>3.1753333333333331</v>
      </c>
      <c r="N3995" s="23">
        <v>0.18082051282051279</v>
      </c>
      <c r="O3995" s="16">
        <v>76.711666666666673</v>
      </c>
      <c r="P3995" s="15">
        <v>90</v>
      </c>
      <c r="Q3995" s="15">
        <f>IFERROR(Table37[[#This Row],[Total]]/Table37[[#This Row],[Mins]]*Table37[[#This Row],[Adj mins]],0)</f>
        <v>3.7253785821365715</v>
      </c>
      <c r="R3995" s="15">
        <v>8.1</v>
      </c>
      <c r="S3995" s="16">
        <v>81</v>
      </c>
      <c r="T3995" s="17">
        <v>5.2999999999999999E-2</v>
      </c>
      <c r="U3995" s="16">
        <v>30</v>
      </c>
      <c r="V3995" s="71">
        <v>3.3</v>
      </c>
      <c r="W3995" s="401" t="str">
        <f>IF(ISNA(MATCH($D3995,'My Squad'!$C$2:$C$16,0)),"","Yes")</f>
        <v/>
      </c>
    </row>
    <row r="3996" spans="1:23" ht="15.75" thickBot="1" x14ac:dyDescent="0.3">
      <c r="A3996" s="577">
        <v>343</v>
      </c>
      <c r="B3996" s="73">
        <v>17</v>
      </c>
      <c r="C3996" s="5" t="s">
        <v>23</v>
      </c>
      <c r="D3996" s="5" t="s">
        <v>262</v>
      </c>
      <c r="E3996" s="70" t="s">
        <v>13</v>
      </c>
      <c r="F3996" s="71">
        <v>4.7</v>
      </c>
      <c r="G3996" s="71">
        <v>0</v>
      </c>
      <c r="H3996" s="71">
        <v>0</v>
      </c>
      <c r="I3996" s="71">
        <v>0</v>
      </c>
      <c r="J3996" s="71">
        <v>0</v>
      </c>
      <c r="K3996" s="71">
        <v>0</v>
      </c>
      <c r="L3996" s="71">
        <v>0</v>
      </c>
      <c r="M3996" s="72">
        <v>0</v>
      </c>
      <c r="N3996" s="23">
        <v>-0.42553191489361702</v>
      </c>
      <c r="O3996" s="16">
        <v>0</v>
      </c>
      <c r="P3996" s="15">
        <v>90</v>
      </c>
      <c r="Q3996" s="15">
        <f>IFERROR(Table37[[#This Row],[Total]]/Table37[[#This Row],[Mins]]*Table37[[#This Row],[Adj mins]],0)</f>
        <v>0</v>
      </c>
      <c r="R3996" s="15">
        <v>0</v>
      </c>
      <c r="S3996" s="16" t="s">
        <v>374</v>
      </c>
      <c r="T3996" s="17">
        <v>1E-3</v>
      </c>
      <c r="U3996" s="16">
        <v>0</v>
      </c>
      <c r="V3996" s="71">
        <v>0</v>
      </c>
      <c r="W3996" s="401" t="str">
        <f>IF(ISNA(MATCH($D3996,'My Squad'!$C$2:$C$16,0)),"","Yes")</f>
        <v/>
      </c>
    </row>
    <row r="3997" spans="1:23" ht="15.75" thickBot="1" x14ac:dyDescent="0.3">
      <c r="A3997" s="577">
        <v>571</v>
      </c>
      <c r="B3997" s="73">
        <v>17</v>
      </c>
      <c r="C3997" s="5" t="s">
        <v>23</v>
      </c>
      <c r="D3997" s="5" t="s">
        <v>653</v>
      </c>
      <c r="E3997" s="70" t="s">
        <v>13</v>
      </c>
      <c r="F3997" s="71">
        <v>6.5</v>
      </c>
      <c r="G3997" s="71">
        <v>6.5000000000000002E-2</v>
      </c>
      <c r="H3997" s="71">
        <v>0.104</v>
      </c>
      <c r="I3997" s="71">
        <v>2.6333333333333334E-2</v>
      </c>
      <c r="J3997" s="71">
        <v>0</v>
      </c>
      <c r="K3997" s="71">
        <v>0.11633333333333333</v>
      </c>
      <c r="L3997" s="71">
        <v>5.4333333333333331E-2</v>
      </c>
      <c r="M3997" s="72">
        <v>0.36599999999999999</v>
      </c>
      <c r="N3997" s="23">
        <v>-0.25138461538461537</v>
      </c>
      <c r="O3997" s="16">
        <v>6.5973333333333333</v>
      </c>
      <c r="P3997" s="15">
        <v>90</v>
      </c>
      <c r="Q3997" s="15">
        <f>IFERROR(Table37[[#This Row],[Total]]/Table37[[#This Row],[Mins]]*Table37[[#This Row],[Adj mins]],0)</f>
        <v>4.9929264349232012</v>
      </c>
      <c r="R3997" s="15">
        <v>5</v>
      </c>
      <c r="S3997" s="16">
        <v>65</v>
      </c>
      <c r="T3997" s="17">
        <v>1.9E-2</v>
      </c>
      <c r="U3997" s="16">
        <v>26</v>
      </c>
      <c r="V3997" s="71">
        <v>3.7</v>
      </c>
      <c r="W3997" s="401" t="str">
        <f>IF(ISNA(MATCH($D3997,'My Squad'!$C$2:$C$16,0)),"","Yes")</f>
        <v/>
      </c>
    </row>
    <row r="3998" spans="1:23" ht="15.75" thickBot="1" x14ac:dyDescent="0.3">
      <c r="A3998" s="577">
        <v>348</v>
      </c>
      <c r="B3998" s="73">
        <v>17</v>
      </c>
      <c r="C3998" s="5" t="s">
        <v>23</v>
      </c>
      <c r="D3998" s="5" t="s">
        <v>27</v>
      </c>
      <c r="E3998" s="70" t="s">
        <v>13</v>
      </c>
      <c r="F3998" s="71">
        <v>9.3000000000000007</v>
      </c>
      <c r="G3998" s="71">
        <v>1.3433333333333333</v>
      </c>
      <c r="H3998" s="71">
        <v>0.60199999999999998</v>
      </c>
      <c r="I3998" s="71">
        <v>0.29066666666666668</v>
      </c>
      <c r="J3998" s="71">
        <v>0</v>
      </c>
      <c r="K3998" s="71">
        <v>1.7063333333333333</v>
      </c>
      <c r="L3998" s="71">
        <v>0.59033333333333338</v>
      </c>
      <c r="M3998" s="72">
        <v>4.5326666666666666</v>
      </c>
      <c r="N3998" s="23">
        <v>0.27232974910394264</v>
      </c>
      <c r="O3998" s="16">
        <v>78.978666666666669</v>
      </c>
      <c r="P3998" s="15">
        <v>90</v>
      </c>
      <c r="Q3998" s="15">
        <f>IFERROR(Table37[[#This Row],[Total]]/Table37[[#This Row],[Mins]]*Table37[[#This Row],[Adj mins]],0)</f>
        <v>5.1651922882128503</v>
      </c>
      <c r="R3998" s="15">
        <v>3.1</v>
      </c>
      <c r="S3998" s="16">
        <v>47</v>
      </c>
      <c r="T3998" s="17">
        <v>8.199999999999999E-2</v>
      </c>
      <c r="U3998" s="16">
        <v>12</v>
      </c>
      <c r="V3998" s="71">
        <v>2</v>
      </c>
      <c r="W3998" s="401" t="str">
        <f>IF(ISNA(MATCH($D3998,'My Squad'!$C$2:$C$16,0)),"","Yes")</f>
        <v/>
      </c>
    </row>
    <row r="3999" spans="1:23" ht="15.75" thickBot="1" x14ac:dyDescent="0.3">
      <c r="A3999" s="577">
        <v>345</v>
      </c>
      <c r="B3999" s="73">
        <v>17</v>
      </c>
      <c r="C3999" s="5" t="s">
        <v>23</v>
      </c>
      <c r="D3999" s="5" t="s">
        <v>340</v>
      </c>
      <c r="E3999" s="70" t="s">
        <v>13</v>
      </c>
      <c r="F3999" s="71">
        <v>9.4</v>
      </c>
      <c r="G3999" s="71">
        <v>0.87333333333333329</v>
      </c>
      <c r="H3999" s="71">
        <v>0.99</v>
      </c>
      <c r="I3999" s="71">
        <v>0.28999999999999998</v>
      </c>
      <c r="J3999" s="71">
        <v>0</v>
      </c>
      <c r="K3999" s="71">
        <v>1.6556666666666666</v>
      </c>
      <c r="L3999" s="71">
        <v>0.47766666666666668</v>
      </c>
      <c r="M3999" s="72">
        <v>4.2866666666666671</v>
      </c>
      <c r="N3999" s="23">
        <v>0.24326241134751778</v>
      </c>
      <c r="O3999" s="16">
        <v>78.059333333333328</v>
      </c>
      <c r="P3999" s="15">
        <v>90</v>
      </c>
      <c r="Q3999" s="15">
        <f>IFERROR(Table37[[#This Row],[Total]]/Table37[[#This Row],[Mins]]*Table37[[#This Row],[Adj mins]],0)</f>
        <v>4.9423942471111726</v>
      </c>
      <c r="R3999" s="15">
        <v>4</v>
      </c>
      <c r="S3999" s="16">
        <v>89</v>
      </c>
      <c r="T3999" s="17">
        <v>3.7999999999999999E-2</v>
      </c>
      <c r="U3999" s="16">
        <v>18</v>
      </c>
      <c r="V3999" s="71">
        <v>4.5</v>
      </c>
      <c r="W3999" s="401" t="str">
        <f>IF(ISNA(MATCH($D3999,'My Squad'!$C$2:$C$16,0)),"","Yes")</f>
        <v/>
      </c>
    </row>
    <row r="4000" spans="1:23" ht="15.75" thickBot="1" x14ac:dyDescent="0.3">
      <c r="A4000" s="577">
        <v>351</v>
      </c>
      <c r="B4000" s="73">
        <v>17</v>
      </c>
      <c r="C4000" s="5" t="s">
        <v>23</v>
      </c>
      <c r="D4000" s="5" t="s">
        <v>24</v>
      </c>
      <c r="E4000" s="70" t="s">
        <v>15</v>
      </c>
      <c r="F4000" s="71">
        <v>15.4</v>
      </c>
      <c r="G4000" s="71">
        <v>3.0680000000000001</v>
      </c>
      <c r="H4000" s="71">
        <v>0.23599999999999999</v>
      </c>
      <c r="I4000" s="71">
        <v>0</v>
      </c>
      <c r="J4000" s="71">
        <v>0</v>
      </c>
      <c r="K4000" s="71">
        <v>1.7650000000000001</v>
      </c>
      <c r="L4000" s="71">
        <v>1.0836666666666666</v>
      </c>
      <c r="M4000" s="72">
        <v>6.1526666666666667</v>
      </c>
      <c r="N4000" s="23">
        <v>0.26965367965367965</v>
      </c>
      <c r="O4000" s="16">
        <v>87.081333333333333</v>
      </c>
      <c r="P4000" s="15">
        <v>90</v>
      </c>
      <c r="Q4000" s="15">
        <f>IFERROR(Table37[[#This Row],[Total]]/Table37[[#This Row],[Mins]]*Table37[[#This Row],[Adj mins]],0)</f>
        <v>6.3588828834346431</v>
      </c>
      <c r="R4000" s="15">
        <v>9</v>
      </c>
      <c r="S4000" s="16">
        <v>90</v>
      </c>
      <c r="T4000" s="17">
        <v>0.73299999999999998</v>
      </c>
      <c r="U4000" s="16">
        <v>75</v>
      </c>
      <c r="V4000" s="71">
        <v>8.3000000000000007</v>
      </c>
      <c r="W4000" s="401" t="str">
        <f>IF(ISNA(MATCH($D4000,'My Squad'!$C$2:$C$16,0)),"","Yes")</f>
        <v>Yes</v>
      </c>
    </row>
    <row r="4001" spans="1:23" ht="15.75" thickBot="1" x14ac:dyDescent="0.3">
      <c r="A4001" s="577">
        <v>367</v>
      </c>
      <c r="B4001" s="73">
        <v>17</v>
      </c>
      <c r="C4001" s="5" t="s">
        <v>30</v>
      </c>
      <c r="D4001" s="5" t="s">
        <v>263</v>
      </c>
      <c r="E4001" s="70" t="s">
        <v>16</v>
      </c>
      <c r="F4001" s="71">
        <v>4.4000000000000004</v>
      </c>
      <c r="G4001" s="71">
        <v>0</v>
      </c>
      <c r="H4001" s="71">
        <v>0</v>
      </c>
      <c r="I4001" s="71">
        <v>3.5666666666666666E-2</v>
      </c>
      <c r="J4001" s="71">
        <v>2.4E-2</v>
      </c>
      <c r="K4001" s="71">
        <v>8.9333333333333334E-2</v>
      </c>
      <c r="L4001" s="71">
        <v>6.6666666666666671E-3</v>
      </c>
      <c r="M4001" s="72">
        <v>0.15566666666666668</v>
      </c>
      <c r="N4001" s="23">
        <v>-0.41916666666666663</v>
      </c>
      <c r="O4001" s="16">
        <v>4.1100000000000003</v>
      </c>
      <c r="P4001" s="15">
        <v>90</v>
      </c>
      <c r="Q4001" s="15">
        <f>IFERROR(Table37[[#This Row],[Total]]/Table37[[#This Row],[Mins]]*Table37[[#This Row],[Adj mins]],0)</f>
        <v>3.4087591240875912</v>
      </c>
      <c r="R4001" s="15">
        <v>0</v>
      </c>
      <c r="S4001" s="16">
        <v>0</v>
      </c>
      <c r="T4001" s="17">
        <v>1E-3</v>
      </c>
      <c r="U4001" s="16">
        <v>0</v>
      </c>
      <c r="V4001" s="71">
        <v>0</v>
      </c>
      <c r="W4001" s="401" t="str">
        <f>IF(ISNA(MATCH($D4001,'My Squad'!$C$2:$C$16,0)),"","Yes")</f>
        <v/>
      </c>
    </row>
    <row r="4002" spans="1:23" ht="15.75" thickBot="1" x14ac:dyDescent="0.3">
      <c r="A4002" s="577">
        <v>383</v>
      </c>
      <c r="B4002" s="73">
        <v>17</v>
      </c>
      <c r="C4002" s="5" t="s">
        <v>30</v>
      </c>
      <c r="D4002" s="5" t="s">
        <v>71</v>
      </c>
      <c r="E4002" s="70" t="s">
        <v>16</v>
      </c>
      <c r="F4002" s="71">
        <v>5</v>
      </c>
      <c r="G4002" s="71">
        <v>0</v>
      </c>
      <c r="H4002" s="71">
        <v>4.1000000000000002E-2</v>
      </c>
      <c r="I4002" s="71">
        <v>0.60466666666666657</v>
      </c>
      <c r="J4002" s="71">
        <v>0.48799999999999999</v>
      </c>
      <c r="K4002" s="71">
        <v>1.8586666666666667</v>
      </c>
      <c r="L4002" s="71">
        <v>0.11733333333333333</v>
      </c>
      <c r="M4002" s="72">
        <v>3.1096666666666666</v>
      </c>
      <c r="N4002" s="23">
        <v>0.22193333333333332</v>
      </c>
      <c r="O4002" s="16">
        <v>85.37433333333334</v>
      </c>
      <c r="P4002" s="15">
        <v>90</v>
      </c>
      <c r="Q4002" s="15">
        <f>IFERROR(Table37[[#This Row],[Total]]/Table37[[#This Row],[Mins]]*Table37[[#This Row],[Adj mins]],0)</f>
        <v>3.2781515131401706</v>
      </c>
      <c r="R4002" s="15">
        <v>9</v>
      </c>
      <c r="S4002" s="16">
        <v>90</v>
      </c>
      <c r="T4002" s="17">
        <v>7.0999999999999994E-2</v>
      </c>
      <c r="U4002" s="16">
        <v>42</v>
      </c>
      <c r="V4002" s="71">
        <v>4.7</v>
      </c>
      <c r="W4002" s="401" t="str">
        <f>IF(ISNA(MATCH($D4002,'My Squad'!$C$2:$C$16,0)),"","Yes")</f>
        <v/>
      </c>
    </row>
    <row r="4003" spans="1:23" ht="15.75" thickBot="1" x14ac:dyDescent="0.3">
      <c r="A4003" s="577">
        <v>374</v>
      </c>
      <c r="B4003" s="73">
        <v>17</v>
      </c>
      <c r="C4003" s="5" t="s">
        <v>30</v>
      </c>
      <c r="D4003" s="5" t="s">
        <v>654</v>
      </c>
      <c r="E4003" s="70" t="s">
        <v>16</v>
      </c>
      <c r="F4003" s="71">
        <v>4</v>
      </c>
      <c r="G4003" s="71">
        <v>0</v>
      </c>
      <c r="H4003" s="71">
        <v>0</v>
      </c>
      <c r="I4003" s="71">
        <v>1.6666666666666666E-3</v>
      </c>
      <c r="J4003" s="71">
        <v>1.3333333333333333E-3</v>
      </c>
      <c r="K4003" s="71">
        <v>5.3333333333333332E-3</v>
      </c>
      <c r="L4003" s="71">
        <v>0</v>
      </c>
      <c r="M4003" s="72">
        <v>8.3333333333333332E-3</v>
      </c>
      <c r="N4003" s="23">
        <v>-0.49791666666666667</v>
      </c>
      <c r="O4003" s="16">
        <v>0.24</v>
      </c>
      <c r="P4003" s="15">
        <v>90</v>
      </c>
      <c r="Q4003" s="15">
        <f>IFERROR(Table37[[#This Row],[Total]]/Table37[[#This Row],[Mins]]*Table37[[#This Row],[Adj mins]],0)</f>
        <v>3.125</v>
      </c>
      <c r="R4003" s="15">
        <v>0</v>
      </c>
      <c r="S4003" s="16">
        <v>0</v>
      </c>
      <c r="T4003" s="17">
        <v>3.0000000000000001E-3</v>
      </c>
      <c r="U4003" s="16">
        <v>0</v>
      </c>
      <c r="V4003" s="71">
        <v>0</v>
      </c>
      <c r="W4003" s="401" t="str">
        <f>IF(ISNA(MATCH($D4003,'My Squad'!$C$2:$C$16,0)),"","Yes")</f>
        <v/>
      </c>
    </row>
    <row r="4004" spans="1:23" ht="15.75" thickBot="1" x14ac:dyDescent="0.3">
      <c r="A4004" s="577">
        <v>369</v>
      </c>
      <c r="B4004" s="73">
        <v>17</v>
      </c>
      <c r="C4004" s="5" t="s">
        <v>30</v>
      </c>
      <c r="D4004" s="5" t="s">
        <v>146</v>
      </c>
      <c r="E4004" s="70" t="s">
        <v>14</v>
      </c>
      <c r="F4004" s="71">
        <v>5.0999999999999996</v>
      </c>
      <c r="G4004" s="71">
        <v>0.33</v>
      </c>
      <c r="H4004" s="71">
        <v>0.316</v>
      </c>
      <c r="I4004" s="71">
        <v>0.46433333333333326</v>
      </c>
      <c r="J4004" s="71">
        <v>0</v>
      </c>
      <c r="K4004" s="71">
        <v>1.258</v>
      </c>
      <c r="L4004" s="71">
        <v>0.29099999999999998</v>
      </c>
      <c r="M4004" s="72">
        <v>2.6593333333333335</v>
      </c>
      <c r="N4004" s="23">
        <v>0.12928104575163404</v>
      </c>
      <c r="O4004" s="16">
        <v>64.917000000000002</v>
      </c>
      <c r="P4004" s="15">
        <v>90</v>
      </c>
      <c r="Q4004" s="15">
        <f>IFERROR(Table37[[#This Row],[Total]]/Table37[[#This Row],[Mins]]*Table37[[#This Row],[Adj mins]],0)</f>
        <v>3.686861684920745</v>
      </c>
      <c r="R4004" s="15">
        <v>9</v>
      </c>
      <c r="S4004" s="16">
        <v>90</v>
      </c>
      <c r="T4004" s="17">
        <v>0.10099999999999999</v>
      </c>
      <c r="U4004" s="16">
        <v>37</v>
      </c>
      <c r="V4004" s="71">
        <v>4.0999999999999996</v>
      </c>
      <c r="W4004" s="401" t="str">
        <f>IF(ISNA(MATCH($D4004,'My Squad'!$C$2:$C$16,0)),"","Yes")</f>
        <v/>
      </c>
    </row>
    <row r="4005" spans="1:23" ht="15.75" thickBot="1" x14ac:dyDescent="0.3">
      <c r="A4005" s="577">
        <v>377</v>
      </c>
      <c r="B4005" s="73">
        <v>17</v>
      </c>
      <c r="C4005" s="5" t="s">
        <v>30</v>
      </c>
      <c r="D4005" s="5" t="s">
        <v>134</v>
      </c>
      <c r="E4005" s="70" t="s">
        <v>14</v>
      </c>
      <c r="F4005" s="71">
        <v>4.9000000000000004</v>
      </c>
      <c r="G4005" s="71">
        <v>7.1999999999999995E-2</v>
      </c>
      <c r="H4005" s="71">
        <v>1.6E-2</v>
      </c>
      <c r="I4005" s="71">
        <v>6.3666666666666677E-2</v>
      </c>
      <c r="J4005" s="71">
        <v>0</v>
      </c>
      <c r="K4005" s="71">
        <v>0.19500000000000001</v>
      </c>
      <c r="L4005" s="71">
        <v>2.5000000000000001E-2</v>
      </c>
      <c r="M4005" s="72">
        <v>0.37166666666666665</v>
      </c>
      <c r="N4005" s="23">
        <v>-0.332312925170068</v>
      </c>
      <c r="O4005" s="16">
        <v>10.687666666666667</v>
      </c>
      <c r="P4005" s="15">
        <v>90</v>
      </c>
      <c r="Q4005" s="15">
        <f>IFERROR(Table37[[#This Row],[Total]]/Table37[[#This Row],[Mins]]*Table37[[#This Row],[Adj mins]],0)</f>
        <v>3.1297757539843434</v>
      </c>
      <c r="R4005" s="15">
        <v>2.7</v>
      </c>
      <c r="S4005" s="16">
        <v>48</v>
      </c>
      <c r="T4005" s="17">
        <v>5.0000000000000001E-3</v>
      </c>
      <c r="U4005" s="16">
        <v>8</v>
      </c>
      <c r="V4005" s="71">
        <v>1.6</v>
      </c>
      <c r="W4005" s="401" t="str">
        <f>IF(ISNA(MATCH($D4005,'My Squad'!$C$2:$C$16,0)),"","Yes")</f>
        <v/>
      </c>
    </row>
    <row r="4006" spans="1:23" ht="15.75" thickBot="1" x14ac:dyDescent="0.3">
      <c r="A4006" s="577">
        <v>371</v>
      </c>
      <c r="B4006" s="73">
        <v>17</v>
      </c>
      <c r="C4006" s="5" t="s">
        <v>30</v>
      </c>
      <c r="D4006" s="5" t="s">
        <v>277</v>
      </c>
      <c r="E4006" s="70" t="s">
        <v>14</v>
      </c>
      <c r="F4006" s="71">
        <v>4.4000000000000004</v>
      </c>
      <c r="G4006" s="71">
        <v>0.01</v>
      </c>
      <c r="H4006" s="71">
        <v>4.0000000000000001E-3</v>
      </c>
      <c r="I4006" s="71">
        <v>3.4333333333333341E-2</v>
      </c>
      <c r="J4006" s="71">
        <v>0</v>
      </c>
      <c r="K4006" s="71">
        <v>0.10333333333333333</v>
      </c>
      <c r="L4006" s="71">
        <v>1.2333333333333333E-2</v>
      </c>
      <c r="M4006" s="72">
        <v>0.16400000000000001</v>
      </c>
      <c r="N4006" s="23">
        <v>-0.41727272727272724</v>
      </c>
      <c r="O4006" s="16">
        <v>4.92</v>
      </c>
      <c r="P4006" s="15">
        <v>90</v>
      </c>
      <c r="Q4006" s="15">
        <f>IFERROR(Table37[[#This Row],[Total]]/Table37[[#This Row],[Mins]]*Table37[[#This Row],[Adj mins]],0)</f>
        <v>3</v>
      </c>
      <c r="R4006" s="15">
        <v>2.2000000000000002</v>
      </c>
      <c r="S4006" s="16">
        <v>50</v>
      </c>
      <c r="T4006" s="17">
        <v>1E-3</v>
      </c>
      <c r="U4006" s="16">
        <v>12</v>
      </c>
      <c r="V4006" s="71">
        <v>3</v>
      </c>
      <c r="W4006" s="401" t="str">
        <f>IF(ISNA(MATCH($D4006,'My Squad'!$C$2:$C$16,0)),"","Yes")</f>
        <v/>
      </c>
    </row>
    <row r="4007" spans="1:23" ht="15.75" thickBot="1" x14ac:dyDescent="0.3">
      <c r="A4007" s="577">
        <v>380</v>
      </c>
      <c r="B4007" s="73">
        <v>17</v>
      </c>
      <c r="C4007" s="5" t="s">
        <v>30</v>
      </c>
      <c r="D4007" s="5" t="s">
        <v>341</v>
      </c>
      <c r="E4007" s="70" t="s">
        <v>14</v>
      </c>
      <c r="F4007" s="71">
        <v>4.4000000000000004</v>
      </c>
      <c r="G4007" s="71">
        <v>0.42599999999999999</v>
      </c>
      <c r="H4007" s="71">
        <v>0.14299999999999999</v>
      </c>
      <c r="I4007" s="71">
        <v>0.56699999999999995</v>
      </c>
      <c r="J4007" s="71">
        <v>0</v>
      </c>
      <c r="K4007" s="71">
        <v>1.5033333333333334</v>
      </c>
      <c r="L4007" s="71">
        <v>0.20933333333333334</v>
      </c>
      <c r="M4007" s="72">
        <v>2.8486666666666665</v>
      </c>
      <c r="N4007" s="23">
        <v>0.19287878787878782</v>
      </c>
      <c r="O4007" s="16">
        <v>79.940333333333328</v>
      </c>
      <c r="P4007" s="15">
        <v>90</v>
      </c>
      <c r="Q4007" s="15">
        <f>IFERROR(Table37[[#This Row],[Total]]/Table37[[#This Row],[Mins]]*Table37[[#This Row],[Adj mins]],0)</f>
        <v>3.2071419934034138</v>
      </c>
      <c r="R4007" s="15">
        <v>7.8</v>
      </c>
      <c r="S4007" s="16">
        <v>88</v>
      </c>
      <c r="T4007" s="17">
        <v>4.2999999999999997E-2</v>
      </c>
      <c r="U4007" s="16">
        <v>22</v>
      </c>
      <c r="V4007" s="71">
        <v>2.8</v>
      </c>
      <c r="W4007" s="401" t="str">
        <f>IF(ISNA(MATCH($D4007,'My Squad'!$C$2:$C$16,0)),"","Yes")</f>
        <v/>
      </c>
    </row>
    <row r="4008" spans="1:23" ht="15.75" thickBot="1" x14ac:dyDescent="0.3">
      <c r="A4008" s="577">
        <v>387</v>
      </c>
      <c r="B4008" s="73">
        <v>17</v>
      </c>
      <c r="C4008" s="5" t="s">
        <v>30</v>
      </c>
      <c r="D4008" s="5" t="s">
        <v>101</v>
      </c>
      <c r="E4008" s="70" t="s">
        <v>14</v>
      </c>
      <c r="F4008" s="71">
        <v>4.9000000000000004</v>
      </c>
      <c r="G4008" s="71">
        <v>2.5999999999999999E-2</v>
      </c>
      <c r="H4008" s="71">
        <v>0.14299999999999999</v>
      </c>
      <c r="I4008" s="71">
        <v>0.19633333333333336</v>
      </c>
      <c r="J4008" s="71">
        <v>0</v>
      </c>
      <c r="K4008" s="71">
        <v>0.47766666666666668</v>
      </c>
      <c r="L4008" s="71">
        <v>6.9000000000000006E-2</v>
      </c>
      <c r="M4008" s="72">
        <v>0.91200000000000003</v>
      </c>
      <c r="N4008" s="23">
        <v>-0.22204081632653061</v>
      </c>
      <c r="O4008" s="16">
        <v>26.194333333333333</v>
      </c>
      <c r="P4008" s="15">
        <v>90</v>
      </c>
      <c r="Q4008" s="15">
        <f>IFERROR(Table37[[#This Row],[Total]]/Table37[[#This Row],[Mins]]*Table37[[#This Row],[Adj mins]],0)</f>
        <v>3.1335021569550667</v>
      </c>
      <c r="R4008" s="15">
        <v>0</v>
      </c>
      <c r="S4008" s="16" t="s">
        <v>374</v>
      </c>
      <c r="T4008" s="17">
        <v>2E-3</v>
      </c>
      <c r="U4008" s="16">
        <v>0</v>
      </c>
      <c r="V4008" s="71">
        <v>0</v>
      </c>
      <c r="W4008" s="401" t="str">
        <f>IF(ISNA(MATCH($D4008,'My Squad'!$C$2:$C$16,0)),"","Yes")</f>
        <v/>
      </c>
    </row>
    <row r="4009" spans="1:23" ht="15.75" thickBot="1" x14ac:dyDescent="0.3">
      <c r="A4009" s="577">
        <v>572</v>
      </c>
      <c r="B4009" s="73">
        <v>17</v>
      </c>
      <c r="C4009" s="5" t="s">
        <v>30</v>
      </c>
      <c r="D4009" s="5" t="s">
        <v>655</v>
      </c>
      <c r="E4009" s="70" t="s">
        <v>14</v>
      </c>
      <c r="F4009" s="71">
        <v>4.3</v>
      </c>
      <c r="G4009" s="71">
        <v>0.09</v>
      </c>
      <c r="H4009" s="71">
        <v>5.8999999999999997E-2</v>
      </c>
      <c r="I4009" s="71">
        <v>0.21300000000000002</v>
      </c>
      <c r="J4009" s="71">
        <v>0</v>
      </c>
      <c r="K4009" s="71">
        <v>0.5063333333333333</v>
      </c>
      <c r="L4009" s="71">
        <v>6.1666666666666668E-2</v>
      </c>
      <c r="M4009" s="72">
        <v>0.93</v>
      </c>
      <c r="N4009" s="23">
        <v>-0.24883720930232556</v>
      </c>
      <c r="O4009" s="16">
        <v>25.501333333333335</v>
      </c>
      <c r="P4009" s="15">
        <v>90</v>
      </c>
      <c r="Q4009" s="15">
        <f>IFERROR(Table37[[#This Row],[Total]]/Table37[[#This Row],[Mins]]*Table37[[#This Row],[Adj mins]],0)</f>
        <v>3.2821813238523476</v>
      </c>
      <c r="R4009" s="15">
        <v>0</v>
      </c>
      <c r="S4009" s="16" t="s">
        <v>374</v>
      </c>
      <c r="T4009" s="17">
        <v>1E-3</v>
      </c>
      <c r="U4009" s="16">
        <v>0</v>
      </c>
      <c r="V4009" s="71">
        <v>0</v>
      </c>
      <c r="W4009" s="401" t="str">
        <f>IF(ISNA(MATCH($D4009,'My Squad'!$C$2:$C$16,0)),"","Yes")</f>
        <v/>
      </c>
    </row>
    <row r="4010" spans="1:23" ht="15.75" thickBot="1" x14ac:dyDescent="0.3">
      <c r="A4010" s="577">
        <v>379</v>
      </c>
      <c r="B4010" s="73">
        <v>17</v>
      </c>
      <c r="C4010" s="5" t="s">
        <v>30</v>
      </c>
      <c r="D4010" s="5" t="s">
        <v>342</v>
      </c>
      <c r="E4010" s="70" t="s">
        <v>14</v>
      </c>
      <c r="F4010" s="71">
        <v>4.4000000000000004</v>
      </c>
      <c r="G4010" s="71">
        <v>0</v>
      </c>
      <c r="H4010" s="71">
        <v>2E-3</v>
      </c>
      <c r="I4010" s="71">
        <v>7.6666666666666654E-3</v>
      </c>
      <c r="J4010" s="71">
        <v>0</v>
      </c>
      <c r="K4010" s="71">
        <v>3.5333333333333335E-2</v>
      </c>
      <c r="L4010" s="71">
        <v>3.0000000000000001E-3</v>
      </c>
      <c r="M4010" s="72">
        <v>4.8000000000000001E-2</v>
      </c>
      <c r="N4010" s="23">
        <v>-0.44363636363636361</v>
      </c>
      <c r="O4010" s="16">
        <v>1.95</v>
      </c>
      <c r="P4010" s="15">
        <v>90</v>
      </c>
      <c r="Q4010" s="15">
        <f>IFERROR(Table37[[#This Row],[Total]]/Table37[[#This Row],[Mins]]*Table37[[#This Row],[Adj mins]],0)</f>
        <v>2.2153846153846155</v>
      </c>
      <c r="R4010" s="15">
        <v>0</v>
      </c>
      <c r="S4010" s="16" t="s">
        <v>374</v>
      </c>
      <c r="T4010" s="17">
        <v>0</v>
      </c>
      <c r="U4010" s="16">
        <v>0</v>
      </c>
      <c r="V4010" s="71">
        <v>0</v>
      </c>
      <c r="W4010" s="401" t="str">
        <f>IF(ISNA(MATCH($D4010,'My Squad'!$C$2:$C$16,0)),"","Yes")</f>
        <v/>
      </c>
    </row>
    <row r="4011" spans="1:23" ht="15.75" thickBot="1" x14ac:dyDescent="0.3">
      <c r="A4011" s="577">
        <v>376</v>
      </c>
      <c r="B4011" s="73">
        <v>17</v>
      </c>
      <c r="C4011" s="5" t="s">
        <v>30</v>
      </c>
      <c r="D4011" s="5" t="s">
        <v>240</v>
      </c>
      <c r="E4011" s="70" t="s">
        <v>14</v>
      </c>
      <c r="F4011" s="71">
        <v>4.3</v>
      </c>
      <c r="G4011" s="71">
        <v>0</v>
      </c>
      <c r="H4011" s="71">
        <v>1E-3</v>
      </c>
      <c r="I4011" s="71">
        <v>6.666666666666668E-3</v>
      </c>
      <c r="J4011" s="71">
        <v>0</v>
      </c>
      <c r="K4011" s="71">
        <v>4.4999999999999998E-2</v>
      </c>
      <c r="L4011" s="71">
        <v>3.3333333333333335E-3</v>
      </c>
      <c r="M4011" s="72">
        <v>5.6000000000000001E-2</v>
      </c>
      <c r="N4011" s="23">
        <v>-0.45209302325581396</v>
      </c>
      <c r="O4011" s="16">
        <v>2.2799999999999998</v>
      </c>
      <c r="P4011" s="15">
        <v>90</v>
      </c>
      <c r="Q4011" s="15">
        <f>IFERROR(Table37[[#This Row],[Total]]/Table37[[#This Row],[Mins]]*Table37[[#This Row],[Adj mins]],0)</f>
        <v>2.2105263157894739</v>
      </c>
      <c r="R4011" s="15">
        <v>0.6</v>
      </c>
      <c r="S4011" s="16">
        <v>18</v>
      </c>
      <c r="T4011" s="17">
        <v>1E-3</v>
      </c>
      <c r="U4011" s="16">
        <v>2</v>
      </c>
      <c r="V4011" s="71">
        <v>0.7</v>
      </c>
      <c r="W4011" s="401" t="str">
        <f>IF(ISNA(MATCH($D4011,'My Squad'!$C$2:$C$16,0)),"","Yes")</f>
        <v/>
      </c>
    </row>
    <row r="4012" spans="1:23" ht="15.75" thickBot="1" x14ac:dyDescent="0.3">
      <c r="A4012" s="577">
        <v>593</v>
      </c>
      <c r="B4012" s="73">
        <v>17</v>
      </c>
      <c r="C4012" s="5" t="s">
        <v>30</v>
      </c>
      <c r="D4012" s="5" t="s">
        <v>1255</v>
      </c>
      <c r="E4012" s="70" t="s">
        <v>14</v>
      </c>
      <c r="F4012" s="71">
        <v>5</v>
      </c>
      <c r="G4012" s="71">
        <v>0.72799999999999998</v>
      </c>
      <c r="H4012" s="71">
        <v>6.6000000000000003E-2</v>
      </c>
      <c r="I4012" s="71">
        <v>0.39566666666666667</v>
      </c>
      <c r="J4012" s="71">
        <v>0</v>
      </c>
      <c r="K4012" s="71">
        <v>1.0266666666666666</v>
      </c>
      <c r="L4012" s="71">
        <v>0.221</v>
      </c>
      <c r="M4012" s="72">
        <v>2.4373333333333331</v>
      </c>
      <c r="N4012" s="23">
        <v>8.7466666666666623E-2</v>
      </c>
      <c r="O4012" s="16">
        <v>55.899000000000001</v>
      </c>
      <c r="P4012" s="15">
        <v>90</v>
      </c>
      <c r="Q4012" s="15">
        <f>IFERROR(Table37[[#This Row],[Total]]/Table37[[#This Row],[Mins]]*Table37[[#This Row],[Adj mins]],0)</f>
        <v>3.9242204690602693</v>
      </c>
      <c r="R4012" s="15">
        <v>6.5</v>
      </c>
      <c r="S4012" s="16">
        <v>65</v>
      </c>
      <c r="T4012" s="17">
        <v>4.7E-2</v>
      </c>
      <c r="U4012" s="16">
        <v>27</v>
      </c>
      <c r="V4012" s="71">
        <v>3</v>
      </c>
      <c r="W4012" s="401" t="str">
        <f>IF(ISNA(MATCH($D4012,'My Squad'!$C$2:$C$16,0)),"","Yes")</f>
        <v/>
      </c>
    </row>
    <row r="4013" spans="1:23" ht="15.75" thickBot="1" x14ac:dyDescent="0.3">
      <c r="A4013" s="577">
        <v>594</v>
      </c>
      <c r="B4013" s="73">
        <v>17</v>
      </c>
      <c r="C4013" s="5" t="s">
        <v>30</v>
      </c>
      <c r="D4013" s="5" t="s">
        <v>1256</v>
      </c>
      <c r="E4013" s="70" t="s">
        <v>14</v>
      </c>
      <c r="F4013" s="71">
        <v>4.5999999999999996</v>
      </c>
      <c r="G4013" s="71">
        <v>0.16400000000000001</v>
      </c>
      <c r="H4013" s="71">
        <v>0.28599999999999998</v>
      </c>
      <c r="I4013" s="71">
        <v>0.6163333333333334</v>
      </c>
      <c r="J4013" s="71">
        <v>0</v>
      </c>
      <c r="K4013" s="71">
        <v>1.7656666666666667</v>
      </c>
      <c r="L4013" s="71">
        <v>0.20033333333333334</v>
      </c>
      <c r="M4013" s="72">
        <v>3.0323333333333333</v>
      </c>
      <c r="N4013" s="23">
        <v>0.22442028985507248</v>
      </c>
      <c r="O4013" s="16">
        <v>85.971666666666664</v>
      </c>
      <c r="P4013" s="15">
        <v>90</v>
      </c>
      <c r="Q4013" s="15">
        <f>IFERROR(Table37[[#This Row],[Total]]/Table37[[#This Row],[Mins]]*Table37[[#This Row],[Adj mins]],0)</f>
        <v>3.1744179283872596</v>
      </c>
      <c r="R4013" s="15">
        <v>7.1</v>
      </c>
      <c r="S4013" s="16">
        <v>71</v>
      </c>
      <c r="T4013" s="17">
        <v>0.125</v>
      </c>
      <c r="U4013" s="16">
        <v>29</v>
      </c>
      <c r="V4013" s="71">
        <v>3.2</v>
      </c>
      <c r="W4013" s="401" t="str">
        <f>IF(ISNA(MATCH($D4013,'My Squad'!$C$2:$C$16,0)),"","Yes")</f>
        <v/>
      </c>
    </row>
    <row r="4014" spans="1:23" ht="15.75" thickBot="1" x14ac:dyDescent="0.3">
      <c r="A4014" s="577">
        <v>372</v>
      </c>
      <c r="B4014" s="73">
        <v>17</v>
      </c>
      <c r="C4014" s="5" t="s">
        <v>30</v>
      </c>
      <c r="D4014" s="5" t="s">
        <v>137</v>
      </c>
      <c r="E4014" s="70" t="s">
        <v>13</v>
      </c>
      <c r="F4014" s="71">
        <v>6.2</v>
      </c>
      <c r="G4014" s="71">
        <v>0.91500000000000004</v>
      </c>
      <c r="H4014" s="71">
        <v>0.16</v>
      </c>
      <c r="I4014" s="71">
        <v>9.7000000000000003E-2</v>
      </c>
      <c r="J4014" s="71">
        <v>0</v>
      </c>
      <c r="K4014" s="71">
        <v>0.65833333333333333</v>
      </c>
      <c r="L4014" s="71">
        <v>0.27933333333333332</v>
      </c>
      <c r="M4014" s="72">
        <v>2.1096666666666666</v>
      </c>
      <c r="N4014" s="23">
        <v>1.7688172043010739E-2</v>
      </c>
      <c r="O4014" s="16">
        <v>32.890666666666668</v>
      </c>
      <c r="P4014" s="15">
        <v>90</v>
      </c>
      <c r="Q4014" s="15">
        <f>IFERROR(Table37[[#This Row],[Total]]/Table37[[#This Row],[Mins]]*Table37[[#This Row],[Adj mins]],0)</f>
        <v>5.7727622831198309</v>
      </c>
      <c r="R4014" s="15">
        <v>6.6</v>
      </c>
      <c r="S4014" s="16">
        <v>66</v>
      </c>
      <c r="T4014" s="17">
        <v>8.8000000000000009E-2</v>
      </c>
      <c r="U4014" s="16">
        <v>32</v>
      </c>
      <c r="V4014" s="71">
        <v>3.6</v>
      </c>
      <c r="W4014" s="401" t="str">
        <f>IF(ISNA(MATCH($D4014,'My Squad'!$C$2:$C$16,0)),"","Yes")</f>
        <v/>
      </c>
    </row>
    <row r="4015" spans="1:23" ht="15.75" thickBot="1" x14ac:dyDescent="0.3">
      <c r="A4015" s="577">
        <v>364</v>
      </c>
      <c r="B4015" s="73">
        <v>17</v>
      </c>
      <c r="C4015" s="5" t="s">
        <v>30</v>
      </c>
      <c r="D4015" s="5" t="s">
        <v>343</v>
      </c>
      <c r="E4015" s="70" t="s">
        <v>13</v>
      </c>
      <c r="F4015" s="71">
        <v>4.9000000000000004</v>
      </c>
      <c r="G4015" s="71">
        <v>0.47</v>
      </c>
      <c r="H4015" s="71">
        <v>0.59599999999999997</v>
      </c>
      <c r="I4015" s="71">
        <v>0.16566666666666666</v>
      </c>
      <c r="J4015" s="71">
        <v>0</v>
      </c>
      <c r="K4015" s="71">
        <v>1.0903333333333334</v>
      </c>
      <c r="L4015" s="71">
        <v>0.23866666666666667</v>
      </c>
      <c r="M4015" s="72">
        <v>2.5606666666666666</v>
      </c>
      <c r="N4015" s="23">
        <v>0.11442176870748298</v>
      </c>
      <c r="O4015" s="16">
        <v>56.866666666666667</v>
      </c>
      <c r="P4015" s="15">
        <v>90</v>
      </c>
      <c r="Q4015" s="15">
        <f>IFERROR(Table37[[#This Row],[Total]]/Table37[[#This Row],[Mins]]*Table37[[#This Row],[Adj mins]],0)</f>
        <v>4.0526377491207501</v>
      </c>
      <c r="R4015" s="15">
        <v>4.2</v>
      </c>
      <c r="S4015" s="16">
        <v>53</v>
      </c>
      <c r="T4015" s="17">
        <v>2.8999999999999998E-2</v>
      </c>
      <c r="U4015" s="16">
        <v>21</v>
      </c>
      <c r="V4015" s="71">
        <v>3</v>
      </c>
      <c r="W4015" s="401" t="str">
        <f>IF(ISNA(MATCH($D4015,'My Squad'!$C$2:$C$16,0)),"","Yes")</f>
        <v/>
      </c>
    </row>
    <row r="4016" spans="1:23" ht="15.75" thickBot="1" x14ac:dyDescent="0.3">
      <c r="A4016" s="577">
        <v>365</v>
      </c>
      <c r="B4016" s="73">
        <v>17</v>
      </c>
      <c r="C4016" s="5" t="s">
        <v>30</v>
      </c>
      <c r="D4016" s="5" t="s">
        <v>114</v>
      </c>
      <c r="E4016" s="70" t="s">
        <v>13</v>
      </c>
      <c r="F4016" s="71">
        <v>5.7</v>
      </c>
      <c r="G4016" s="71">
        <v>0.18333333333333332</v>
      </c>
      <c r="H4016" s="71">
        <v>6.6000000000000003E-2</v>
      </c>
      <c r="I4016" s="71">
        <v>3.2666666666666663E-2</v>
      </c>
      <c r="J4016" s="71">
        <v>0</v>
      </c>
      <c r="K4016" s="71">
        <v>0.20399999999999999</v>
      </c>
      <c r="L4016" s="71">
        <v>5.9666666666666666E-2</v>
      </c>
      <c r="M4016" s="72">
        <v>0.54566666666666663</v>
      </c>
      <c r="N4016" s="23">
        <v>-0.2551461988304094</v>
      </c>
      <c r="O4016" s="16">
        <v>10.986666666666666</v>
      </c>
      <c r="P4016" s="15">
        <v>90</v>
      </c>
      <c r="Q4016" s="15">
        <f>IFERROR(Table37[[#This Row],[Total]]/Table37[[#This Row],[Mins]]*Table37[[#This Row],[Adj mins]],0)</f>
        <v>4.4699635922330101</v>
      </c>
      <c r="R4016" s="15">
        <v>0.3</v>
      </c>
      <c r="S4016" s="16">
        <v>14</v>
      </c>
      <c r="T4016" s="17">
        <v>2E-3</v>
      </c>
      <c r="U4016" s="16">
        <v>2</v>
      </c>
      <c r="V4016" s="71">
        <v>1</v>
      </c>
      <c r="W4016" s="401" t="str">
        <f>IF(ISNA(MATCH($D4016,'My Squad'!$C$2:$C$16,0)),"","Yes")</f>
        <v/>
      </c>
    </row>
    <row r="4017" spans="1:23" ht="15.75" thickBot="1" x14ac:dyDescent="0.3">
      <c r="A4017" s="577">
        <v>366</v>
      </c>
      <c r="B4017" s="73">
        <v>17</v>
      </c>
      <c r="C4017" s="5" t="s">
        <v>30</v>
      </c>
      <c r="D4017" s="5" t="s">
        <v>31</v>
      </c>
      <c r="E4017" s="70" t="s">
        <v>13</v>
      </c>
      <c r="F4017" s="71">
        <v>8.1999999999999993</v>
      </c>
      <c r="G4017" s="71">
        <v>1.7716666666666667</v>
      </c>
      <c r="H4017" s="71">
        <v>0.75800000000000001</v>
      </c>
      <c r="I4017" s="71">
        <v>0.25233333333333335</v>
      </c>
      <c r="J4017" s="71">
        <v>0</v>
      </c>
      <c r="K4017" s="71">
        <v>1.6216666666666668</v>
      </c>
      <c r="L4017" s="71">
        <v>0.68600000000000005</v>
      </c>
      <c r="M4017" s="72">
        <v>5.089666666666667</v>
      </c>
      <c r="N4017" s="23">
        <v>0.37678861788617896</v>
      </c>
      <c r="O4017" s="16">
        <v>84.487333333333339</v>
      </c>
      <c r="P4017" s="15">
        <v>90</v>
      </c>
      <c r="Q4017" s="15">
        <f>IFERROR(Table37[[#This Row],[Total]]/Table37[[#This Row],[Mins]]*Table37[[#This Row],[Adj mins]],0)</f>
        <v>5.421759474793066</v>
      </c>
      <c r="R4017" s="15">
        <v>8.3000000000000007</v>
      </c>
      <c r="S4017" s="16">
        <v>83</v>
      </c>
      <c r="T4017" s="17">
        <v>6.6000000000000003E-2</v>
      </c>
      <c r="U4017" s="16">
        <v>23</v>
      </c>
      <c r="V4017" s="71">
        <v>2.6</v>
      </c>
      <c r="W4017" s="401" t="str">
        <f>IF(ISNA(MATCH($D4017,'My Squad'!$C$2:$C$16,0)),"","Yes")</f>
        <v>Yes</v>
      </c>
    </row>
    <row r="4018" spans="1:23" ht="15.75" thickBot="1" x14ac:dyDescent="0.3">
      <c r="A4018" s="577">
        <v>652</v>
      </c>
      <c r="B4018" s="73">
        <v>17</v>
      </c>
      <c r="C4018" s="5" t="s">
        <v>30</v>
      </c>
      <c r="D4018" s="5" t="s">
        <v>1533</v>
      </c>
      <c r="E4018" s="70" t="s">
        <v>13</v>
      </c>
      <c r="F4018" s="71">
        <v>4.9000000000000004</v>
      </c>
      <c r="G4018" s="71">
        <v>0.13500000000000001</v>
      </c>
      <c r="H4018" s="71">
        <v>8.7999999999999995E-2</v>
      </c>
      <c r="I4018" s="71">
        <v>4.7333333333333331E-2</v>
      </c>
      <c r="J4018" s="71">
        <v>0</v>
      </c>
      <c r="K4018" s="71">
        <v>0.33066666666666666</v>
      </c>
      <c r="L4018" s="71">
        <v>5.0333333333333334E-2</v>
      </c>
      <c r="M4018" s="72">
        <v>0.65133333333333332</v>
      </c>
      <c r="N4018" s="23">
        <v>-0.27523809523809523</v>
      </c>
      <c r="O4018" s="16">
        <v>16.362333333333332</v>
      </c>
      <c r="P4018" s="15">
        <v>90</v>
      </c>
      <c r="Q4018" s="15">
        <f>IFERROR(Table37[[#This Row],[Total]]/Table37[[#This Row],[Mins]]*Table37[[#This Row],[Adj mins]],0)</f>
        <v>3.5826186159268243</v>
      </c>
      <c r="R4018" s="15">
        <v>1.2</v>
      </c>
      <c r="S4018" s="16">
        <v>27</v>
      </c>
      <c r="T4018" s="17">
        <v>1E-3</v>
      </c>
      <c r="U4018" s="16">
        <v>4</v>
      </c>
      <c r="V4018" s="71">
        <v>1</v>
      </c>
      <c r="W4018" s="401" t="str">
        <f>IF(ISNA(MATCH($D4018,'My Squad'!$C$2:$C$16,0)),"","Yes")</f>
        <v/>
      </c>
    </row>
    <row r="4019" spans="1:23" ht="15.75" thickBot="1" x14ac:dyDescent="0.3">
      <c r="A4019" s="577">
        <v>368</v>
      </c>
      <c r="B4019" s="73">
        <v>17</v>
      </c>
      <c r="C4019" s="5" t="s">
        <v>30</v>
      </c>
      <c r="D4019" s="5" t="s">
        <v>344</v>
      </c>
      <c r="E4019" s="70" t="s">
        <v>13</v>
      </c>
      <c r="F4019" s="71">
        <v>4.8</v>
      </c>
      <c r="G4019" s="71">
        <v>0.16666666666666666</v>
      </c>
      <c r="H4019" s="71">
        <v>0.153</v>
      </c>
      <c r="I4019" s="71">
        <v>5.1666666666666666E-2</v>
      </c>
      <c r="J4019" s="71">
        <v>0</v>
      </c>
      <c r="K4019" s="71">
        <v>0.33666666666666667</v>
      </c>
      <c r="L4019" s="71">
        <v>0.11</v>
      </c>
      <c r="M4019" s="72">
        <v>0.81799999999999995</v>
      </c>
      <c r="N4019" s="23">
        <v>-0.24625</v>
      </c>
      <c r="O4019" s="16">
        <v>17.334333333333333</v>
      </c>
      <c r="P4019" s="15">
        <v>90</v>
      </c>
      <c r="Q4019" s="15">
        <f>IFERROR(Table37[[#This Row],[Total]]/Table37[[#This Row],[Mins]]*Table37[[#This Row],[Adj mins]],0)</f>
        <v>4.2470626694613767</v>
      </c>
      <c r="R4019" s="15">
        <v>5.0999999999999996</v>
      </c>
      <c r="S4019" s="16">
        <v>57</v>
      </c>
      <c r="T4019" s="17">
        <v>5.0000000000000001E-3</v>
      </c>
      <c r="U4019" s="16">
        <v>21</v>
      </c>
      <c r="V4019" s="71">
        <v>2.6</v>
      </c>
      <c r="W4019" s="401" t="str">
        <f>IF(ISNA(MATCH($D4019,'My Squad'!$C$2:$C$16,0)),"","Yes")</f>
        <v/>
      </c>
    </row>
    <row r="4020" spans="1:23" ht="15.75" thickBot="1" x14ac:dyDescent="0.3">
      <c r="A4020" s="577">
        <v>370</v>
      </c>
      <c r="B4020" s="73">
        <v>17</v>
      </c>
      <c r="C4020" s="5" t="s">
        <v>30</v>
      </c>
      <c r="D4020" s="5" t="s">
        <v>345</v>
      </c>
      <c r="E4020" s="70" t="s">
        <v>13</v>
      </c>
      <c r="F4020" s="71">
        <v>5.4</v>
      </c>
      <c r="G4020" s="71">
        <v>0.06</v>
      </c>
      <c r="H4020" s="71">
        <v>0.49099999999999999</v>
      </c>
      <c r="I4020" s="71">
        <v>0.14366666666666666</v>
      </c>
      <c r="J4020" s="71">
        <v>0</v>
      </c>
      <c r="K4020" s="71">
        <v>0.99433333333333329</v>
      </c>
      <c r="L4020" s="71">
        <v>0.10866666666666666</v>
      </c>
      <c r="M4020" s="72">
        <v>1.7976666666666667</v>
      </c>
      <c r="N4020" s="23">
        <v>-3.746913580246912E-2</v>
      </c>
      <c r="O4020" s="16">
        <v>48.227333333333334</v>
      </c>
      <c r="P4020" s="15">
        <v>90</v>
      </c>
      <c r="Q4020" s="15">
        <f>IFERROR(Table37[[#This Row],[Total]]/Table37[[#This Row],[Mins]]*Table37[[#This Row],[Adj mins]],0)</f>
        <v>3.3547365947388066</v>
      </c>
      <c r="R4020" s="15">
        <v>4.8</v>
      </c>
      <c r="S4020" s="16">
        <v>61</v>
      </c>
      <c r="T4020" s="17">
        <v>2E-3</v>
      </c>
      <c r="U4020" s="16">
        <v>13</v>
      </c>
      <c r="V4020" s="71">
        <v>1.9</v>
      </c>
      <c r="W4020" s="401" t="str">
        <f>IF(ISNA(MATCH($D4020,'My Squad'!$C$2:$C$16,0)),"","Yes")</f>
        <v/>
      </c>
    </row>
    <row r="4021" spans="1:23" ht="15.75" thickBot="1" x14ac:dyDescent="0.3">
      <c r="A4021" s="577">
        <v>378</v>
      </c>
      <c r="B4021" s="73">
        <v>17</v>
      </c>
      <c r="C4021" s="5" t="s">
        <v>30</v>
      </c>
      <c r="D4021" s="5" t="s">
        <v>194</v>
      </c>
      <c r="E4021" s="70" t="s">
        <v>13</v>
      </c>
      <c r="F4021" s="71">
        <v>5.2</v>
      </c>
      <c r="G4021" s="71">
        <v>0.08</v>
      </c>
      <c r="H4021" s="71">
        <v>0.25600000000000001</v>
      </c>
      <c r="I4021" s="71">
        <v>0.24033333333333334</v>
      </c>
      <c r="J4021" s="71">
        <v>0</v>
      </c>
      <c r="K4021" s="71">
        <v>1.5733333333333333</v>
      </c>
      <c r="L4021" s="71">
        <v>5.6333333333333332E-2</v>
      </c>
      <c r="M4021" s="72">
        <v>2.206</v>
      </c>
      <c r="N4021" s="23">
        <v>3.9615384615384608E-2</v>
      </c>
      <c r="O4021" s="16">
        <v>81.782666666666671</v>
      </c>
      <c r="P4021" s="15">
        <v>90</v>
      </c>
      <c r="Q4021" s="15">
        <f>IFERROR(Table37[[#This Row],[Total]]/Table37[[#This Row],[Mins]]*Table37[[#This Row],[Adj mins]],0)</f>
        <v>2.4276537815674062</v>
      </c>
      <c r="R4021" s="15">
        <v>6.3</v>
      </c>
      <c r="S4021" s="16">
        <v>82</v>
      </c>
      <c r="T4021" s="17">
        <v>2.5000000000000001E-2</v>
      </c>
      <c r="U4021" s="16">
        <v>13</v>
      </c>
      <c r="V4021" s="71">
        <v>1.9</v>
      </c>
      <c r="W4021" s="401" t="str">
        <f>IF(ISNA(MATCH($D4021,'My Squad'!$C$2:$C$16,0)),"","Yes")</f>
        <v/>
      </c>
    </row>
    <row r="4022" spans="1:23" ht="15.75" thickBot="1" x14ac:dyDescent="0.3">
      <c r="A4022" s="577">
        <v>385</v>
      </c>
      <c r="B4022" s="73">
        <v>17</v>
      </c>
      <c r="C4022" s="5" t="s">
        <v>30</v>
      </c>
      <c r="D4022" s="5" t="s">
        <v>164</v>
      </c>
      <c r="E4022" s="70" t="s">
        <v>13</v>
      </c>
      <c r="F4022" s="71">
        <v>6.9</v>
      </c>
      <c r="G4022" s="71">
        <v>1.1000000000000001</v>
      </c>
      <c r="H4022" s="71">
        <v>0.45400000000000001</v>
      </c>
      <c r="I4022" s="71">
        <v>0.21933333333333332</v>
      </c>
      <c r="J4022" s="71">
        <v>0</v>
      </c>
      <c r="K4022" s="71">
        <v>1.5276666666666667</v>
      </c>
      <c r="L4022" s="71">
        <v>0.32700000000000001</v>
      </c>
      <c r="M4022" s="72">
        <v>3.6280000000000001</v>
      </c>
      <c r="N4022" s="23">
        <v>0.23594202898550726</v>
      </c>
      <c r="O4022" s="16">
        <v>71.909333333333336</v>
      </c>
      <c r="P4022" s="15">
        <v>90</v>
      </c>
      <c r="Q4022" s="15">
        <f>IFERROR(Table37[[#This Row],[Total]]/Table37[[#This Row],[Mins]]*Table37[[#This Row],[Adj mins]],0)</f>
        <v>4.540717941111029</v>
      </c>
      <c r="R4022" s="15">
        <v>7</v>
      </c>
      <c r="S4022" s="16">
        <v>70</v>
      </c>
      <c r="T4022" s="17">
        <v>3.2000000000000001E-2</v>
      </c>
      <c r="U4022" s="16">
        <v>27</v>
      </c>
      <c r="V4022" s="71">
        <v>3</v>
      </c>
      <c r="W4022" s="401" t="str">
        <f>IF(ISNA(MATCH($D4022,'My Squad'!$C$2:$C$16,0)),"","Yes")</f>
        <v/>
      </c>
    </row>
    <row r="4023" spans="1:23" ht="15.75" thickBot="1" x14ac:dyDescent="0.3">
      <c r="A4023" s="577">
        <v>382</v>
      </c>
      <c r="B4023" s="73">
        <v>17</v>
      </c>
      <c r="C4023" s="5" t="s">
        <v>30</v>
      </c>
      <c r="D4023" s="5" t="s">
        <v>243</v>
      </c>
      <c r="E4023" s="70" t="s">
        <v>13</v>
      </c>
      <c r="F4023" s="71">
        <v>6.3</v>
      </c>
      <c r="G4023" s="71">
        <v>0.35666666666666669</v>
      </c>
      <c r="H4023" s="71">
        <v>0.23300000000000001</v>
      </c>
      <c r="I4023" s="71">
        <v>8.6999999999999994E-2</v>
      </c>
      <c r="J4023" s="71">
        <v>0</v>
      </c>
      <c r="K4023" s="71">
        <v>0.55066666666666664</v>
      </c>
      <c r="L4023" s="71">
        <v>0.13133333333333333</v>
      </c>
      <c r="M4023" s="72">
        <v>1.3586666666666667</v>
      </c>
      <c r="N4023" s="23">
        <v>-0.10179894179894179</v>
      </c>
      <c r="O4023" s="16">
        <v>27.68</v>
      </c>
      <c r="P4023" s="15">
        <v>90</v>
      </c>
      <c r="Q4023" s="15">
        <f>IFERROR(Table37[[#This Row],[Total]]/Table37[[#This Row],[Mins]]*Table37[[#This Row],[Adj mins]],0)</f>
        <v>4.4176300578034677</v>
      </c>
      <c r="R4023" s="15">
        <v>1.6</v>
      </c>
      <c r="S4023" s="16">
        <v>48</v>
      </c>
      <c r="T4023" s="17">
        <v>1E-3</v>
      </c>
      <c r="U4023" s="16">
        <v>3</v>
      </c>
      <c r="V4023" s="71">
        <v>1</v>
      </c>
      <c r="W4023" s="401" t="str">
        <f>IF(ISNA(MATCH($D4023,'My Squad'!$C$2:$C$16,0)),"","Yes")</f>
        <v/>
      </c>
    </row>
    <row r="4024" spans="1:23" ht="15.75" thickBot="1" x14ac:dyDescent="0.3">
      <c r="A4024" s="577">
        <v>389</v>
      </c>
      <c r="B4024" s="73">
        <v>17</v>
      </c>
      <c r="C4024" s="5" t="s">
        <v>30</v>
      </c>
      <c r="D4024" s="5" t="s">
        <v>657</v>
      </c>
      <c r="E4024" s="70" t="s">
        <v>15</v>
      </c>
      <c r="F4024" s="71">
        <v>6.7</v>
      </c>
      <c r="G4024" s="71">
        <v>0.34266666666666667</v>
      </c>
      <c r="H4024" s="71">
        <v>6.2E-2</v>
      </c>
      <c r="I4024" s="71">
        <v>0</v>
      </c>
      <c r="J4024" s="71">
        <v>0</v>
      </c>
      <c r="K4024" s="71">
        <v>0.34300000000000003</v>
      </c>
      <c r="L4024" s="71">
        <v>0.13366666666666666</v>
      </c>
      <c r="M4024" s="72">
        <v>0.8813333333333333</v>
      </c>
      <c r="N4024" s="23">
        <v>-0.16696517412935324</v>
      </c>
      <c r="O4024" s="16">
        <v>16.849666666666668</v>
      </c>
      <c r="P4024" s="15">
        <v>90</v>
      </c>
      <c r="Q4024" s="15">
        <f>IFERROR(Table37[[#This Row],[Total]]/Table37[[#This Row],[Mins]]*Table37[[#This Row],[Adj mins]],0)</f>
        <v>4.7075115234722738</v>
      </c>
      <c r="R4024" s="15">
        <v>4.5999999999999996</v>
      </c>
      <c r="S4024" s="16">
        <v>46</v>
      </c>
      <c r="T4024" s="17">
        <v>0.02</v>
      </c>
      <c r="U4024" s="16">
        <v>21</v>
      </c>
      <c r="V4024" s="71">
        <v>2.2999999999999998</v>
      </c>
      <c r="W4024" s="401" t="str">
        <f>IF(ISNA(MATCH($D4024,'My Squad'!$C$2:$C$16,0)),"","Yes")</f>
        <v/>
      </c>
    </row>
    <row r="4025" spans="1:23" ht="15.75" thickBot="1" x14ac:dyDescent="0.3">
      <c r="A4025" s="577">
        <v>375</v>
      </c>
      <c r="B4025" s="73">
        <v>17</v>
      </c>
      <c r="C4025" s="5" t="s">
        <v>30</v>
      </c>
      <c r="D4025" s="5" t="s">
        <v>99</v>
      </c>
      <c r="E4025" s="70" t="s">
        <v>15</v>
      </c>
      <c r="F4025" s="71">
        <v>6.9</v>
      </c>
      <c r="G4025" s="71">
        <v>1.2573333333333334</v>
      </c>
      <c r="H4025" s="71">
        <v>0.28999999999999998</v>
      </c>
      <c r="I4025" s="71">
        <v>0</v>
      </c>
      <c r="J4025" s="71">
        <v>0</v>
      </c>
      <c r="K4025" s="71">
        <v>1.5206666666666666</v>
      </c>
      <c r="L4025" s="71">
        <v>0.54133333333333333</v>
      </c>
      <c r="M4025" s="72">
        <v>3.6093333333333333</v>
      </c>
      <c r="N4025" s="23">
        <v>0.23323671497584539</v>
      </c>
      <c r="O4025" s="16">
        <v>71.986000000000004</v>
      </c>
      <c r="P4025" s="15">
        <v>90</v>
      </c>
      <c r="Q4025" s="15">
        <f>IFERROR(Table37[[#This Row],[Total]]/Table37[[#This Row],[Mins]]*Table37[[#This Row],[Adj mins]],0)</f>
        <v>4.5125441057983497</v>
      </c>
      <c r="R4025" s="15">
        <v>2.9</v>
      </c>
      <c r="S4025" s="16">
        <v>52</v>
      </c>
      <c r="T4025" s="17">
        <v>1.1000000000000001E-2</v>
      </c>
      <c r="U4025" s="16">
        <v>14</v>
      </c>
      <c r="V4025" s="71">
        <v>2.8</v>
      </c>
      <c r="W4025" s="401" t="str">
        <f>IF(ISNA(MATCH($D4025,'My Squad'!$C$2:$C$16,0)),"","Yes")</f>
        <v/>
      </c>
    </row>
    <row r="4026" spans="1:23" ht="15.75" thickBot="1" x14ac:dyDescent="0.3">
      <c r="A4026" s="577">
        <v>412</v>
      </c>
      <c r="B4026" s="73">
        <v>17</v>
      </c>
      <c r="C4026" s="5" t="s">
        <v>40</v>
      </c>
      <c r="D4026" s="5" t="s">
        <v>128</v>
      </c>
      <c r="E4026" s="70" t="s">
        <v>16</v>
      </c>
      <c r="F4026" s="71">
        <v>4.4000000000000004</v>
      </c>
      <c r="G4026" s="71">
        <v>0</v>
      </c>
      <c r="H4026" s="71">
        <v>0</v>
      </c>
      <c r="I4026" s="71">
        <v>8.0000000000000002E-3</v>
      </c>
      <c r="J4026" s="71">
        <v>1.6666666666666668E-3</v>
      </c>
      <c r="K4026" s="71">
        <v>6.0000000000000001E-3</v>
      </c>
      <c r="L4026" s="71">
        <v>1.6666666666666668E-3</v>
      </c>
      <c r="M4026" s="72">
        <v>1.7333333333333333E-2</v>
      </c>
      <c r="N4026" s="23">
        <v>-0.45060606060606057</v>
      </c>
      <c r="O4026" s="16">
        <v>0.27</v>
      </c>
      <c r="P4026" s="15">
        <v>90</v>
      </c>
      <c r="Q4026" s="15">
        <f>IFERROR(Table37[[#This Row],[Total]]/Table37[[#This Row],[Mins]]*Table37[[#This Row],[Adj mins]],0)</f>
        <v>5.7777777777777768</v>
      </c>
      <c r="R4026" s="15">
        <v>0</v>
      </c>
      <c r="S4026" s="16">
        <v>0</v>
      </c>
      <c r="T4026" s="17">
        <v>1E-3</v>
      </c>
      <c r="U4026" s="16">
        <v>0</v>
      </c>
      <c r="V4026" s="71">
        <v>0</v>
      </c>
      <c r="W4026" s="401" t="str">
        <f>IF(ISNA(MATCH($D4026,'My Squad'!$C$2:$C$16,0)),"","Yes")</f>
        <v/>
      </c>
    </row>
    <row r="4027" spans="1:23" ht="15.75" thickBot="1" x14ac:dyDescent="0.3">
      <c r="A4027" s="577">
        <v>414</v>
      </c>
      <c r="B4027" s="73">
        <v>17</v>
      </c>
      <c r="C4027" s="5" t="s">
        <v>40</v>
      </c>
      <c r="D4027" s="5" t="s">
        <v>658</v>
      </c>
      <c r="E4027" s="70" t="s">
        <v>16</v>
      </c>
      <c r="F4027" s="71">
        <v>4</v>
      </c>
      <c r="G4027" s="71">
        <v>0</v>
      </c>
      <c r="H4027" s="71">
        <v>0</v>
      </c>
      <c r="I4027" s="71">
        <v>0</v>
      </c>
      <c r="J4027" s="71">
        <v>0</v>
      </c>
      <c r="K4027" s="71">
        <v>0</v>
      </c>
      <c r="L4027" s="71">
        <v>0</v>
      </c>
      <c r="M4027" s="72">
        <v>0</v>
      </c>
      <c r="N4027" s="23">
        <v>-0.5</v>
      </c>
      <c r="O4027" s="16">
        <v>0</v>
      </c>
      <c r="P4027" s="15">
        <v>90</v>
      </c>
      <c r="Q4027" s="15">
        <f>IFERROR(Table37[[#This Row],[Total]]/Table37[[#This Row],[Mins]]*Table37[[#This Row],[Adj mins]],0)</f>
        <v>0</v>
      </c>
      <c r="R4027" s="15">
        <v>0</v>
      </c>
      <c r="S4027" s="16">
        <v>0</v>
      </c>
      <c r="T4027" s="17">
        <v>3.0000000000000001E-3</v>
      </c>
      <c r="U4027" s="16">
        <v>0</v>
      </c>
      <c r="V4027" s="71">
        <v>0</v>
      </c>
      <c r="W4027" s="401" t="str">
        <f>IF(ISNA(MATCH($D4027,'My Squad'!$C$2:$C$16,0)),"","Yes")</f>
        <v/>
      </c>
    </row>
    <row r="4028" spans="1:23" ht="15.75" thickBot="1" x14ac:dyDescent="0.3">
      <c r="A4028" s="577">
        <v>396</v>
      </c>
      <c r="B4028" s="73">
        <v>17</v>
      </c>
      <c r="C4028" s="5" t="s">
        <v>40</v>
      </c>
      <c r="D4028" s="5" t="s">
        <v>106</v>
      </c>
      <c r="E4028" s="70" t="s">
        <v>16</v>
      </c>
      <c r="F4028" s="71">
        <v>4.3</v>
      </c>
      <c r="G4028" s="71">
        <v>0</v>
      </c>
      <c r="H4028" s="71">
        <v>0</v>
      </c>
      <c r="I4028" s="71">
        <v>4.8999999999999995E-2</v>
      </c>
      <c r="J4028" s="71">
        <v>4.3666666666666666E-2</v>
      </c>
      <c r="K4028" s="71">
        <v>9.2999999999999999E-2</v>
      </c>
      <c r="L4028" s="71">
        <v>1.4333333333333333E-2</v>
      </c>
      <c r="M4028" s="72">
        <v>0.2</v>
      </c>
      <c r="N4028" s="23">
        <v>-0.41860465116279072</v>
      </c>
      <c r="O4028" s="16">
        <v>4.3499999999999996</v>
      </c>
      <c r="P4028" s="15">
        <v>90</v>
      </c>
      <c r="Q4028" s="15">
        <f>IFERROR(Table37[[#This Row],[Total]]/Table37[[#This Row],[Mins]]*Table37[[#This Row],[Adj mins]],0)</f>
        <v>4.1379310344827589</v>
      </c>
      <c r="R4028" s="15">
        <v>0</v>
      </c>
      <c r="S4028" s="16">
        <v>0</v>
      </c>
      <c r="T4028" s="17">
        <v>6.0000000000000001E-3</v>
      </c>
      <c r="U4028" s="16">
        <v>0</v>
      </c>
      <c r="V4028" s="71">
        <v>0</v>
      </c>
      <c r="W4028" s="401" t="str">
        <f>IF(ISNA(MATCH($D4028,'My Squad'!$C$2:$C$16,0)),"","Yes")</f>
        <v/>
      </c>
    </row>
    <row r="4029" spans="1:23" ht="15.75" thickBot="1" x14ac:dyDescent="0.3">
      <c r="A4029" s="577">
        <v>413</v>
      </c>
      <c r="B4029" s="73">
        <v>17</v>
      </c>
      <c r="C4029" s="5" t="s">
        <v>40</v>
      </c>
      <c r="D4029" s="5" t="s">
        <v>346</v>
      </c>
      <c r="E4029" s="70" t="s">
        <v>16</v>
      </c>
      <c r="F4029" s="71">
        <v>5</v>
      </c>
      <c r="G4029" s="71">
        <v>0</v>
      </c>
      <c r="H4029" s="71">
        <v>0</v>
      </c>
      <c r="I4029" s="71">
        <v>0.81299999999999994</v>
      </c>
      <c r="J4029" s="71">
        <v>0.93533333333333335</v>
      </c>
      <c r="K4029" s="71">
        <v>1.8736666666666666</v>
      </c>
      <c r="L4029" s="71">
        <v>0.28799999999999998</v>
      </c>
      <c r="M4029" s="72">
        <v>3.91</v>
      </c>
      <c r="N4029" s="23">
        <v>0.38200000000000001</v>
      </c>
      <c r="O4029" s="16">
        <v>85.298666666666662</v>
      </c>
      <c r="P4029" s="15">
        <v>90</v>
      </c>
      <c r="Q4029" s="15">
        <f>IFERROR(Table37[[#This Row],[Total]]/Table37[[#This Row],[Mins]]*Table37[[#This Row],[Adj mins]],0)</f>
        <v>4.1255041110451121</v>
      </c>
      <c r="R4029" s="15">
        <v>9</v>
      </c>
      <c r="S4029" s="16">
        <v>90</v>
      </c>
      <c r="T4029" s="17">
        <v>6.8000000000000005E-2</v>
      </c>
      <c r="U4029" s="16">
        <v>36</v>
      </c>
      <c r="V4029" s="71">
        <v>4</v>
      </c>
      <c r="W4029" s="401" t="str">
        <f>IF(ISNA(MATCH($D4029,'My Squad'!$C$2:$C$16,0)),"","Yes")</f>
        <v/>
      </c>
    </row>
    <row r="4030" spans="1:23" ht="15.75" thickBot="1" x14ac:dyDescent="0.3">
      <c r="A4030" s="577">
        <v>390</v>
      </c>
      <c r="B4030" s="73">
        <v>17</v>
      </c>
      <c r="C4030" s="5" t="s">
        <v>40</v>
      </c>
      <c r="D4030" s="5" t="s">
        <v>347</v>
      </c>
      <c r="E4030" s="70" t="s">
        <v>14</v>
      </c>
      <c r="F4030" s="71">
        <v>4</v>
      </c>
      <c r="G4030" s="71">
        <v>0</v>
      </c>
      <c r="H4030" s="71">
        <v>0</v>
      </c>
      <c r="I4030" s="71">
        <v>0</v>
      </c>
      <c r="J4030" s="71">
        <v>0</v>
      </c>
      <c r="K4030" s="71">
        <v>0</v>
      </c>
      <c r="L4030" s="71">
        <v>0</v>
      </c>
      <c r="M4030" s="72">
        <v>0</v>
      </c>
      <c r="N4030" s="23">
        <v>-0.5</v>
      </c>
      <c r="O4030" s="16">
        <v>0</v>
      </c>
      <c r="P4030" s="15">
        <v>90</v>
      </c>
      <c r="Q4030" s="15">
        <f>IFERROR(Table37[[#This Row],[Total]]/Table37[[#This Row],[Mins]]*Table37[[#This Row],[Adj mins]],0)</f>
        <v>0</v>
      </c>
      <c r="R4030" s="15">
        <v>0</v>
      </c>
      <c r="S4030" s="16">
        <v>0</v>
      </c>
      <c r="T4030" s="17">
        <v>9.0000000000000011E-3</v>
      </c>
      <c r="U4030" s="16">
        <v>0</v>
      </c>
      <c r="V4030" s="71">
        <v>0</v>
      </c>
      <c r="W4030" s="401" t="str">
        <f>IF(ISNA(MATCH($D4030,'My Squad'!$C$2:$C$16,0)),"","Yes")</f>
        <v/>
      </c>
    </row>
    <row r="4031" spans="1:23" ht="15.75" thickBot="1" x14ac:dyDescent="0.3">
      <c r="A4031" s="577">
        <v>395</v>
      </c>
      <c r="B4031" s="73">
        <v>17</v>
      </c>
      <c r="C4031" s="5" t="s">
        <v>40</v>
      </c>
      <c r="D4031" s="5" t="s">
        <v>348</v>
      </c>
      <c r="E4031" s="70" t="s">
        <v>14</v>
      </c>
      <c r="F4031" s="71">
        <v>4.4000000000000004</v>
      </c>
      <c r="G4031" s="71">
        <v>0.23599999999999999</v>
      </c>
      <c r="H4031" s="71">
        <v>8.1000000000000003E-2</v>
      </c>
      <c r="I4031" s="71">
        <v>0.78566666666666662</v>
      </c>
      <c r="J4031" s="71">
        <v>0</v>
      </c>
      <c r="K4031" s="71">
        <v>1.5710000000000002</v>
      </c>
      <c r="L4031" s="71">
        <v>0.11633333333333333</v>
      </c>
      <c r="M4031" s="72">
        <v>2.79</v>
      </c>
      <c r="N4031" s="23">
        <v>0.17954545454545454</v>
      </c>
      <c r="O4031" s="16">
        <v>80.001666666666665</v>
      </c>
      <c r="P4031" s="15">
        <v>90</v>
      </c>
      <c r="Q4031" s="15">
        <f>IFERROR(Table37[[#This Row],[Total]]/Table37[[#This Row],[Mins]]*Table37[[#This Row],[Adj mins]],0)</f>
        <v>3.1386846107372763</v>
      </c>
      <c r="R4031" s="15">
        <v>9</v>
      </c>
      <c r="S4031" s="16">
        <v>90</v>
      </c>
      <c r="T4031" s="17">
        <v>9.3000000000000013E-2</v>
      </c>
      <c r="U4031" s="16">
        <v>20</v>
      </c>
      <c r="V4031" s="71">
        <v>2.2000000000000002</v>
      </c>
      <c r="W4031" s="401" t="str">
        <f>IF(ISNA(MATCH($D4031,'My Squad'!$C$2:$C$16,0)),"","Yes")</f>
        <v/>
      </c>
    </row>
    <row r="4032" spans="1:23" ht="15.75" thickBot="1" x14ac:dyDescent="0.3">
      <c r="A4032" s="577">
        <v>405</v>
      </c>
      <c r="B4032" s="73">
        <v>17</v>
      </c>
      <c r="C4032" s="5" t="s">
        <v>40</v>
      </c>
      <c r="D4032" s="5" t="s">
        <v>280</v>
      </c>
      <c r="E4032" s="70" t="s">
        <v>14</v>
      </c>
      <c r="F4032" s="71">
        <v>4.4000000000000004</v>
      </c>
      <c r="G4032" s="71">
        <v>3.7999999999999999E-2</v>
      </c>
      <c r="H4032" s="71">
        <v>4.7E-2</v>
      </c>
      <c r="I4032" s="71">
        <v>0.15933333333333333</v>
      </c>
      <c r="J4032" s="71">
        <v>0</v>
      </c>
      <c r="K4032" s="71">
        <v>0.31833333333333336</v>
      </c>
      <c r="L4032" s="71">
        <v>1.7666666666666667E-2</v>
      </c>
      <c r="M4032" s="72">
        <v>0.58033333333333337</v>
      </c>
      <c r="N4032" s="23">
        <v>-0.32265151515151513</v>
      </c>
      <c r="O4032" s="16">
        <v>16.181333333333335</v>
      </c>
      <c r="P4032" s="15">
        <v>90</v>
      </c>
      <c r="Q4032" s="15">
        <f>IFERROR(Table37[[#This Row],[Total]]/Table37[[#This Row],[Mins]]*Table37[[#This Row],[Adj mins]],0)</f>
        <v>3.2277933421226104</v>
      </c>
      <c r="R4032" s="15">
        <v>2.7</v>
      </c>
      <c r="S4032" s="16">
        <v>80</v>
      </c>
      <c r="T4032" s="17">
        <v>1E-3</v>
      </c>
      <c r="U4032" s="16">
        <v>10</v>
      </c>
      <c r="V4032" s="71">
        <v>3.3</v>
      </c>
      <c r="W4032" s="401" t="str">
        <f>IF(ISNA(MATCH($D4032,'My Squad'!$C$2:$C$16,0)),"","Yes")</f>
        <v/>
      </c>
    </row>
    <row r="4033" spans="1:23" ht="15.75" thickBot="1" x14ac:dyDescent="0.3">
      <c r="A4033" s="577">
        <v>415</v>
      </c>
      <c r="B4033" s="73">
        <v>17</v>
      </c>
      <c r="C4033" s="5" t="s">
        <v>40</v>
      </c>
      <c r="D4033" s="5" t="s">
        <v>175</v>
      </c>
      <c r="E4033" s="70" t="s">
        <v>14</v>
      </c>
      <c r="F4033" s="71">
        <v>5.4</v>
      </c>
      <c r="G4033" s="71">
        <v>0.55200000000000005</v>
      </c>
      <c r="H4033" s="71">
        <v>0.19500000000000001</v>
      </c>
      <c r="I4033" s="71">
        <v>0.77833333333333343</v>
      </c>
      <c r="J4033" s="71">
        <v>0</v>
      </c>
      <c r="K4033" s="71">
        <v>1.6313333333333333</v>
      </c>
      <c r="L4033" s="71">
        <v>0.16333333333333333</v>
      </c>
      <c r="M4033" s="72">
        <v>3.32</v>
      </c>
      <c r="N4033" s="23">
        <v>0.24444444444444441</v>
      </c>
      <c r="O4033" s="16">
        <v>81.626333333333335</v>
      </c>
      <c r="P4033" s="15">
        <v>90</v>
      </c>
      <c r="Q4033" s="15">
        <f>IFERROR(Table37[[#This Row],[Total]]/Table37[[#This Row],[Mins]]*Table37[[#This Row],[Adj mins]],0)</f>
        <v>3.6605833901641214</v>
      </c>
      <c r="R4033" s="15">
        <v>6.3</v>
      </c>
      <c r="S4033" s="16">
        <v>81</v>
      </c>
      <c r="T4033" s="17">
        <v>1.1000000000000001E-2</v>
      </c>
      <c r="U4033" s="16">
        <v>15</v>
      </c>
      <c r="V4033" s="71">
        <v>2.1</v>
      </c>
      <c r="W4033" s="401" t="str">
        <f>IF(ISNA(MATCH($D4033,'My Squad'!$C$2:$C$16,0)),"","Yes")</f>
        <v/>
      </c>
    </row>
    <row r="4034" spans="1:23" ht="15.75" thickBot="1" x14ac:dyDescent="0.3">
      <c r="A4034" s="577">
        <v>407</v>
      </c>
      <c r="B4034" s="73">
        <v>17</v>
      </c>
      <c r="C4034" s="5" t="s">
        <v>40</v>
      </c>
      <c r="D4034" s="5" t="s">
        <v>189</v>
      </c>
      <c r="E4034" s="70" t="s">
        <v>14</v>
      </c>
      <c r="F4034" s="71">
        <v>4.5</v>
      </c>
      <c r="G4034" s="71">
        <v>0</v>
      </c>
      <c r="H4034" s="71">
        <v>0</v>
      </c>
      <c r="I4034" s="71">
        <v>0</v>
      </c>
      <c r="J4034" s="71">
        <v>0</v>
      </c>
      <c r="K4034" s="71">
        <v>0</v>
      </c>
      <c r="L4034" s="71">
        <v>0</v>
      </c>
      <c r="M4034" s="72">
        <v>0</v>
      </c>
      <c r="N4034" s="23">
        <v>-0.44444444444444442</v>
      </c>
      <c r="O4034" s="16">
        <v>0</v>
      </c>
      <c r="P4034" s="15">
        <v>90</v>
      </c>
      <c r="Q4034" s="15">
        <f>IFERROR(Table37[[#This Row],[Total]]/Table37[[#This Row],[Mins]]*Table37[[#This Row],[Adj mins]],0)</f>
        <v>0</v>
      </c>
      <c r="R4034" s="15">
        <v>0</v>
      </c>
      <c r="S4034" s="16" t="s">
        <v>374</v>
      </c>
      <c r="T4034" s="17">
        <v>0</v>
      </c>
      <c r="U4034" s="16">
        <v>0</v>
      </c>
      <c r="V4034" s="71">
        <v>0</v>
      </c>
      <c r="W4034" s="401" t="str">
        <f>IF(ISNA(MATCH($D4034,'My Squad'!$C$2:$C$16,0)),"","Yes")</f>
        <v/>
      </c>
    </row>
    <row r="4035" spans="1:23" ht="15.75" thickBot="1" x14ac:dyDescent="0.3">
      <c r="A4035" s="577">
        <v>418</v>
      </c>
      <c r="B4035" s="73">
        <v>17</v>
      </c>
      <c r="C4035" s="5" t="s">
        <v>40</v>
      </c>
      <c r="D4035" s="5" t="s">
        <v>86</v>
      </c>
      <c r="E4035" s="70" t="s">
        <v>14</v>
      </c>
      <c r="F4035" s="71">
        <v>5.6</v>
      </c>
      <c r="G4035" s="71">
        <v>9.8000000000000004E-2</v>
      </c>
      <c r="H4035" s="71">
        <v>0.80700000000000005</v>
      </c>
      <c r="I4035" s="71">
        <v>0.58633333333333337</v>
      </c>
      <c r="J4035" s="71">
        <v>0</v>
      </c>
      <c r="K4035" s="71">
        <v>1.2983333333333333</v>
      </c>
      <c r="L4035" s="71">
        <v>0.34799999999999998</v>
      </c>
      <c r="M4035" s="72">
        <v>3.1376666666666666</v>
      </c>
      <c r="N4035" s="23">
        <v>0.20315476190476189</v>
      </c>
      <c r="O4035" s="16">
        <v>62.738666666666667</v>
      </c>
      <c r="P4035" s="15">
        <v>90</v>
      </c>
      <c r="Q4035" s="15">
        <f>IFERROR(Table37[[#This Row],[Total]]/Table37[[#This Row],[Mins]]*Table37[[#This Row],[Adj mins]],0)</f>
        <v>4.5010519828282396</v>
      </c>
      <c r="R4035" s="15">
        <v>3.1</v>
      </c>
      <c r="S4035" s="16">
        <v>56</v>
      </c>
      <c r="T4035" s="17">
        <v>3.9E-2</v>
      </c>
      <c r="U4035" s="16">
        <v>13</v>
      </c>
      <c r="V4035" s="71">
        <v>2.6</v>
      </c>
      <c r="W4035" s="425" t="str">
        <f>IF(ISNA(MATCH($D4035,'My Squad'!$C$2:$C$16,0)),"","Yes")</f>
        <v/>
      </c>
    </row>
    <row r="4036" spans="1:23" ht="15.75" thickBot="1" x14ac:dyDescent="0.3">
      <c r="A4036" s="577">
        <v>399</v>
      </c>
      <c r="B4036" s="73">
        <v>17</v>
      </c>
      <c r="C4036" s="5" t="s">
        <v>40</v>
      </c>
      <c r="D4036" s="5" t="s">
        <v>269</v>
      </c>
      <c r="E4036" s="70" t="s">
        <v>14</v>
      </c>
      <c r="F4036" s="71">
        <v>4.3</v>
      </c>
      <c r="G4036" s="71">
        <v>0</v>
      </c>
      <c r="H4036" s="71">
        <v>0.65500000000000003</v>
      </c>
      <c r="I4036" s="71">
        <v>0.67466666666666675</v>
      </c>
      <c r="J4036" s="71">
        <v>0</v>
      </c>
      <c r="K4036" s="71">
        <v>1.3746666666666667</v>
      </c>
      <c r="L4036" s="71">
        <v>0.31233333333333335</v>
      </c>
      <c r="M4036" s="72">
        <v>3.0166666666666666</v>
      </c>
      <c r="N4036" s="23">
        <v>0.23643410852713179</v>
      </c>
      <c r="O4036" s="16">
        <v>72.376666666666665</v>
      </c>
      <c r="P4036" s="15">
        <v>90</v>
      </c>
      <c r="Q4036" s="15">
        <f>IFERROR(Table37[[#This Row],[Total]]/Table37[[#This Row],[Mins]]*Table37[[#This Row],[Adj mins]],0)</f>
        <v>3.7512089531617003</v>
      </c>
      <c r="R4036" s="15">
        <v>6.7</v>
      </c>
      <c r="S4036" s="16">
        <v>67</v>
      </c>
      <c r="T4036" s="17">
        <v>2.1000000000000001E-2</v>
      </c>
      <c r="U4036" s="16">
        <v>22</v>
      </c>
      <c r="V4036" s="71">
        <v>2.4</v>
      </c>
      <c r="W4036" s="425" t="str">
        <f>IF(ISNA(MATCH($D4036,'My Squad'!$C$2:$C$16,0)),"","Yes")</f>
        <v/>
      </c>
    </row>
    <row r="4037" spans="1:23" ht="15.75" thickBot="1" x14ac:dyDescent="0.3">
      <c r="A4037" s="577">
        <v>416</v>
      </c>
      <c r="B4037" s="73">
        <v>17</v>
      </c>
      <c r="C4037" s="5" t="s">
        <v>40</v>
      </c>
      <c r="D4037" s="5" t="s">
        <v>349</v>
      </c>
      <c r="E4037" s="70" t="s">
        <v>14</v>
      </c>
      <c r="F4037" s="71">
        <v>4</v>
      </c>
      <c r="G4037" s="71">
        <v>2E-3</v>
      </c>
      <c r="H4037" s="71">
        <v>6.0000000000000001E-3</v>
      </c>
      <c r="I4037" s="71">
        <v>5.6666666666666671E-3</v>
      </c>
      <c r="J4037" s="71">
        <v>0</v>
      </c>
      <c r="K4037" s="71">
        <v>2.2000000000000002E-2</v>
      </c>
      <c r="L4037" s="71">
        <v>3.6666666666666666E-3</v>
      </c>
      <c r="M4037" s="72">
        <v>3.9333333333333331E-2</v>
      </c>
      <c r="N4037" s="23">
        <v>-0.49016666666666664</v>
      </c>
      <c r="O4037" s="16">
        <v>1.05</v>
      </c>
      <c r="P4037" s="15">
        <v>90</v>
      </c>
      <c r="Q4037" s="15">
        <f>IFERROR(Table37[[#This Row],[Total]]/Table37[[#This Row],[Mins]]*Table37[[#This Row],[Adj mins]],0)</f>
        <v>3.371428571428571</v>
      </c>
      <c r="R4037" s="15">
        <v>0</v>
      </c>
      <c r="S4037" s="16">
        <v>0</v>
      </c>
      <c r="T4037" s="17">
        <v>4.0000000000000001E-3</v>
      </c>
      <c r="U4037" s="16">
        <v>0</v>
      </c>
      <c r="V4037" s="71">
        <v>0</v>
      </c>
      <c r="W4037" s="425" t="str">
        <f>IF(ISNA(MATCH($D4037,'My Squad'!$C$2:$C$16,0)),"","Yes")</f>
        <v/>
      </c>
    </row>
    <row r="4038" spans="1:23" ht="15.75" thickBot="1" x14ac:dyDescent="0.3">
      <c r="A4038" s="577">
        <v>404</v>
      </c>
      <c r="B4038" s="73">
        <v>17</v>
      </c>
      <c r="C4038" s="5" t="s">
        <v>40</v>
      </c>
      <c r="D4038" s="5" t="s">
        <v>299</v>
      </c>
      <c r="E4038" s="70" t="s">
        <v>14</v>
      </c>
      <c r="F4038" s="71">
        <v>4.4000000000000004</v>
      </c>
      <c r="G4038" s="71">
        <v>2.1999999999999999E-2</v>
      </c>
      <c r="H4038" s="71">
        <v>3.1E-2</v>
      </c>
      <c r="I4038" s="71">
        <v>0.1933333333333333</v>
      </c>
      <c r="J4038" s="71">
        <v>0</v>
      </c>
      <c r="K4038" s="71">
        <v>0.36799999999999999</v>
      </c>
      <c r="L4038" s="71">
        <v>2.9000000000000001E-2</v>
      </c>
      <c r="M4038" s="72">
        <v>0.64333333333333331</v>
      </c>
      <c r="N4038" s="23">
        <v>-0.30833333333333329</v>
      </c>
      <c r="O4038" s="16">
        <v>17.699333333333332</v>
      </c>
      <c r="P4038" s="15">
        <v>90</v>
      </c>
      <c r="Q4038" s="15">
        <f>IFERROR(Table37[[#This Row],[Total]]/Table37[[#This Row],[Mins]]*Table37[[#This Row],[Adj mins]],0)</f>
        <v>3.2713096538476027</v>
      </c>
      <c r="R4038" s="15">
        <v>2.2999999999999998</v>
      </c>
      <c r="S4038" s="16">
        <v>35</v>
      </c>
      <c r="T4038" s="17">
        <v>1E-3</v>
      </c>
      <c r="U4038" s="16">
        <v>9</v>
      </c>
      <c r="V4038" s="71">
        <v>1.5</v>
      </c>
      <c r="W4038" s="425" t="str">
        <f>IF(ISNA(MATCH($D4038,'My Squad'!$C$2:$C$16,0)),"","Yes")</f>
        <v/>
      </c>
    </row>
    <row r="4039" spans="1:23" ht="15.75" thickBot="1" x14ac:dyDescent="0.3">
      <c r="A4039" s="577">
        <v>393</v>
      </c>
      <c r="B4039" s="73">
        <v>17</v>
      </c>
      <c r="C4039" s="5" t="s">
        <v>40</v>
      </c>
      <c r="D4039" s="5" t="s">
        <v>350</v>
      </c>
      <c r="E4039" s="70" t="s">
        <v>14</v>
      </c>
      <c r="F4039" s="71">
        <v>4.4000000000000004</v>
      </c>
      <c r="G4039" s="71">
        <v>0</v>
      </c>
      <c r="H4039" s="71">
        <v>0</v>
      </c>
      <c r="I4039" s="71">
        <v>0</v>
      </c>
      <c r="J4039" s="71">
        <v>0</v>
      </c>
      <c r="K4039" s="71">
        <v>0</v>
      </c>
      <c r="L4039" s="71">
        <v>0</v>
      </c>
      <c r="M4039" s="72">
        <v>0</v>
      </c>
      <c r="N4039" s="23">
        <v>-0.45454545454545453</v>
      </c>
      <c r="O4039" s="16">
        <v>0</v>
      </c>
      <c r="P4039" s="15">
        <v>90</v>
      </c>
      <c r="Q4039" s="15">
        <f>IFERROR(Table37[[#This Row],[Total]]/Table37[[#This Row],[Mins]]*Table37[[#This Row],[Adj mins]],0)</f>
        <v>0</v>
      </c>
      <c r="R4039" s="15">
        <v>0</v>
      </c>
      <c r="S4039" s="16" t="s">
        <v>374</v>
      </c>
      <c r="T4039" s="17">
        <v>0</v>
      </c>
      <c r="U4039" s="16">
        <v>0</v>
      </c>
      <c r="V4039" s="71">
        <v>0</v>
      </c>
      <c r="W4039" s="425" t="str">
        <f>IF(ISNA(MATCH($D4039,'My Squad'!$C$2:$C$16,0)),"","Yes")</f>
        <v/>
      </c>
    </row>
    <row r="4040" spans="1:23" ht="15.75" thickBot="1" x14ac:dyDescent="0.3">
      <c r="A4040" s="577">
        <v>409</v>
      </c>
      <c r="B4040" s="73">
        <v>17</v>
      </c>
      <c r="C4040" s="5" t="s">
        <v>40</v>
      </c>
      <c r="D4040" s="5" t="s">
        <v>167</v>
      </c>
      <c r="E4040" s="70" t="s">
        <v>14</v>
      </c>
      <c r="F4040" s="71">
        <v>4.5</v>
      </c>
      <c r="G4040" s="71">
        <v>0</v>
      </c>
      <c r="H4040" s="71">
        <v>5.2999999999999999E-2</v>
      </c>
      <c r="I4040" s="71">
        <v>0.27133333333333332</v>
      </c>
      <c r="J4040" s="71">
        <v>0</v>
      </c>
      <c r="K4040" s="71">
        <v>0.56400000000000006</v>
      </c>
      <c r="L4040" s="71">
        <v>7.6999999999999999E-2</v>
      </c>
      <c r="M4040" s="72">
        <v>0.96533333333333338</v>
      </c>
      <c r="N4040" s="23">
        <v>-0.22992592592592592</v>
      </c>
      <c r="O4040" s="16">
        <v>26.728000000000002</v>
      </c>
      <c r="P4040" s="15">
        <v>90</v>
      </c>
      <c r="Q4040" s="15">
        <f>IFERROR(Table37[[#This Row],[Total]]/Table37[[#This Row],[Mins]]*Table37[[#This Row],[Adj mins]],0)</f>
        <v>3.2505237952708765</v>
      </c>
      <c r="R4040" s="15">
        <v>5.9</v>
      </c>
      <c r="S4040" s="16">
        <v>59</v>
      </c>
      <c r="T4040" s="17">
        <v>1.9E-2</v>
      </c>
      <c r="U4040" s="16">
        <v>18</v>
      </c>
      <c r="V4040" s="71">
        <v>2</v>
      </c>
      <c r="W4040" s="425" t="str">
        <f>IF(ISNA(MATCH($D4040,'My Squad'!$C$2:$C$16,0)),"","Yes")</f>
        <v/>
      </c>
    </row>
    <row r="4041" spans="1:23" ht="15.75" thickBot="1" x14ac:dyDescent="0.3">
      <c r="A4041" s="577">
        <v>398</v>
      </c>
      <c r="B4041" s="73">
        <v>17</v>
      </c>
      <c r="C4041" s="5" t="s">
        <v>40</v>
      </c>
      <c r="D4041" s="5" t="s">
        <v>76</v>
      </c>
      <c r="E4041" s="70" t="s">
        <v>13</v>
      </c>
      <c r="F4041" s="71">
        <v>7.2</v>
      </c>
      <c r="G4041" s="71">
        <v>1.1499999999999999</v>
      </c>
      <c r="H4041" s="71">
        <v>0.66900000000000004</v>
      </c>
      <c r="I4041" s="71">
        <v>0.27933333333333332</v>
      </c>
      <c r="J4041" s="71">
        <v>0</v>
      </c>
      <c r="K4041" s="71">
        <v>1.556</v>
      </c>
      <c r="L4041" s="71">
        <v>0.45600000000000002</v>
      </c>
      <c r="M4041" s="72">
        <v>4.1103333333333332</v>
      </c>
      <c r="N4041" s="23">
        <v>0.29310185185185184</v>
      </c>
      <c r="O4041" s="16">
        <v>81.417666666666662</v>
      </c>
      <c r="P4041" s="15">
        <v>90</v>
      </c>
      <c r="Q4041" s="15">
        <f>IFERROR(Table37[[#This Row],[Total]]/Table37[[#This Row],[Mins]]*Table37[[#This Row],[Adj mins]],0)</f>
        <v>4.5436084715438501</v>
      </c>
      <c r="R4041" s="15">
        <v>7.6</v>
      </c>
      <c r="S4041" s="16">
        <v>85</v>
      </c>
      <c r="T4041" s="17">
        <v>9.0999999999999998E-2</v>
      </c>
      <c r="U4041" s="16">
        <v>31</v>
      </c>
      <c r="V4041" s="71">
        <v>3.9</v>
      </c>
      <c r="W4041" s="425" t="str">
        <f>IF(ISNA(MATCH($D4041,'My Squad'!$C$2:$C$16,0)),"","Yes")</f>
        <v/>
      </c>
    </row>
    <row r="4042" spans="1:23" ht="15.75" thickBot="1" x14ac:dyDescent="0.3">
      <c r="A4042" s="577">
        <v>394</v>
      </c>
      <c r="B4042" s="73">
        <v>17</v>
      </c>
      <c r="C4042" s="5" t="s">
        <v>40</v>
      </c>
      <c r="D4042" s="5" t="s">
        <v>141</v>
      </c>
      <c r="E4042" s="70" t="s">
        <v>13</v>
      </c>
      <c r="F4042" s="71">
        <v>6.2</v>
      </c>
      <c r="G4042" s="71">
        <v>0.45166666666666666</v>
      </c>
      <c r="H4042" s="71">
        <v>0.48199999999999998</v>
      </c>
      <c r="I4042" s="71">
        <v>0.28433333333333333</v>
      </c>
      <c r="J4042" s="71">
        <v>0</v>
      </c>
      <c r="K4042" s="71">
        <v>1.6276666666666666</v>
      </c>
      <c r="L4042" s="71">
        <v>0.25833333333333336</v>
      </c>
      <c r="M4042" s="72">
        <v>3.1040000000000001</v>
      </c>
      <c r="N4042" s="23">
        <v>0.17806451612903226</v>
      </c>
      <c r="O4042" s="16">
        <v>84.006666666666661</v>
      </c>
      <c r="P4042" s="15">
        <v>90</v>
      </c>
      <c r="Q4042" s="15">
        <f>IFERROR(Table37[[#This Row],[Total]]/Table37[[#This Row],[Mins]]*Table37[[#This Row],[Adj mins]],0)</f>
        <v>3.3254503610824537</v>
      </c>
      <c r="R4042" s="15">
        <v>8.9</v>
      </c>
      <c r="S4042" s="16">
        <v>89</v>
      </c>
      <c r="T4042" s="17">
        <v>1.8000000000000002E-2</v>
      </c>
      <c r="U4042" s="16">
        <v>23</v>
      </c>
      <c r="V4042" s="71">
        <v>2.6</v>
      </c>
      <c r="W4042" s="425" t="str">
        <f>IF(ISNA(MATCH($D4042,'My Squad'!$C$2:$C$16,0)),"","Yes")</f>
        <v/>
      </c>
    </row>
    <row r="4043" spans="1:23" ht="15.75" thickBot="1" x14ac:dyDescent="0.3">
      <c r="A4043" s="577">
        <v>392</v>
      </c>
      <c r="B4043" s="73">
        <v>17</v>
      </c>
      <c r="C4043" s="5" t="s">
        <v>40</v>
      </c>
      <c r="D4043" s="5" t="s">
        <v>352</v>
      </c>
      <c r="E4043" s="70" t="s">
        <v>13</v>
      </c>
      <c r="F4043" s="71">
        <v>6.5</v>
      </c>
      <c r="G4043" s="71">
        <v>1.2166666666666666</v>
      </c>
      <c r="H4043" s="71">
        <v>0.39400000000000002</v>
      </c>
      <c r="I4043" s="71">
        <v>0.19733333333333333</v>
      </c>
      <c r="J4043" s="71">
        <v>0</v>
      </c>
      <c r="K4043" s="71">
        <v>1.206</v>
      </c>
      <c r="L4043" s="71">
        <v>0.35266666666666668</v>
      </c>
      <c r="M4043" s="72">
        <v>3.3666666666666667</v>
      </c>
      <c r="N4043" s="23">
        <v>0.21025641025641026</v>
      </c>
      <c r="O4043" s="16">
        <v>57.866999999999997</v>
      </c>
      <c r="P4043" s="15">
        <v>90</v>
      </c>
      <c r="Q4043" s="15">
        <f>IFERROR(Table37[[#This Row],[Total]]/Table37[[#This Row],[Mins]]*Table37[[#This Row],[Adj mins]],0)</f>
        <v>5.2361449530820678</v>
      </c>
      <c r="R4043" s="15">
        <v>5.3</v>
      </c>
      <c r="S4043" s="16">
        <v>53</v>
      </c>
      <c r="T4043" s="17">
        <v>3.3000000000000002E-2</v>
      </c>
      <c r="U4043" s="16">
        <v>41</v>
      </c>
      <c r="V4043" s="71">
        <v>4.5999999999999996</v>
      </c>
      <c r="W4043" s="425" t="str">
        <f>IF(ISNA(MATCH($D4043,'My Squad'!$C$2:$C$16,0)),"","Yes")</f>
        <v/>
      </c>
    </row>
    <row r="4044" spans="1:23" ht="15.75" thickBot="1" x14ac:dyDescent="0.3">
      <c r="A4044" s="577">
        <v>402</v>
      </c>
      <c r="B4044" s="73">
        <v>17</v>
      </c>
      <c r="C4044" s="5" t="s">
        <v>40</v>
      </c>
      <c r="D4044" s="5" t="s">
        <v>353</v>
      </c>
      <c r="E4044" s="70" t="s">
        <v>13</v>
      </c>
      <c r="F4044" s="71">
        <v>5.0999999999999996</v>
      </c>
      <c r="G4044" s="71">
        <v>0.25</v>
      </c>
      <c r="H4044" s="71">
        <v>0.308</v>
      </c>
      <c r="I4044" s="71">
        <v>0.12833333333333333</v>
      </c>
      <c r="J4044" s="71">
        <v>0</v>
      </c>
      <c r="K4044" s="71">
        <v>0.7523333333333333</v>
      </c>
      <c r="L4044" s="71">
        <v>7.1333333333333332E-2</v>
      </c>
      <c r="M4044" s="72">
        <v>1.51</v>
      </c>
      <c r="N4044" s="23">
        <v>-9.6078431372549025E-2</v>
      </c>
      <c r="O4044" s="16">
        <v>36.273333333333333</v>
      </c>
      <c r="P4044" s="15">
        <v>90</v>
      </c>
      <c r="Q4044" s="15">
        <f>IFERROR(Table37[[#This Row],[Total]]/Table37[[#This Row],[Mins]]*Table37[[#This Row],[Adj mins]],0)</f>
        <v>3.7465539422900203</v>
      </c>
      <c r="R4044" s="15">
        <v>5.5</v>
      </c>
      <c r="S4044" s="16">
        <v>55</v>
      </c>
      <c r="T4044" s="17">
        <v>4.0000000000000001E-3</v>
      </c>
      <c r="U4044" s="16">
        <v>19</v>
      </c>
      <c r="V4044" s="71">
        <v>2.1</v>
      </c>
      <c r="W4044" s="425" t="str">
        <f>IF(ISNA(MATCH($D4044,'My Squad'!$C$2:$C$16,0)),"","Yes")</f>
        <v/>
      </c>
    </row>
    <row r="4045" spans="1:23" ht="15.75" thickBot="1" x14ac:dyDescent="0.3">
      <c r="A4045" s="577">
        <v>420</v>
      </c>
      <c r="B4045" s="73">
        <v>17</v>
      </c>
      <c r="C4045" s="5" t="s">
        <v>40</v>
      </c>
      <c r="D4045" s="5" t="s">
        <v>354</v>
      </c>
      <c r="E4045" s="70" t="s">
        <v>13</v>
      </c>
      <c r="F4045" s="71">
        <v>4.8</v>
      </c>
      <c r="G4045" s="71">
        <v>0.26833333333333331</v>
      </c>
      <c r="H4045" s="71">
        <v>0.13</v>
      </c>
      <c r="I4045" s="71">
        <v>9.5000000000000001E-2</v>
      </c>
      <c r="J4045" s="71">
        <v>0</v>
      </c>
      <c r="K4045" s="71">
        <v>0.623</v>
      </c>
      <c r="L4045" s="71">
        <v>8.3333333333333329E-2</v>
      </c>
      <c r="M4045" s="72">
        <v>1.1996666666666667</v>
      </c>
      <c r="N4045" s="23">
        <v>-0.16673611111111111</v>
      </c>
      <c r="O4045" s="16">
        <v>28.47</v>
      </c>
      <c r="P4045" s="15">
        <v>90</v>
      </c>
      <c r="Q4045" s="15">
        <f>IFERROR(Table37[[#This Row],[Total]]/Table37[[#This Row],[Mins]]*Table37[[#This Row],[Adj mins]],0)</f>
        <v>3.7924130663856692</v>
      </c>
      <c r="R4045" s="15">
        <v>2.2000000000000002</v>
      </c>
      <c r="S4045" s="16">
        <v>28</v>
      </c>
      <c r="T4045" s="17">
        <v>2E-3</v>
      </c>
      <c r="U4045" s="16">
        <v>10</v>
      </c>
      <c r="V4045" s="71">
        <v>1.4</v>
      </c>
      <c r="W4045" s="425" t="str">
        <f>IF(ISNA(MATCH($D4045,'My Squad'!$C$2:$C$16,0)),"","Yes")</f>
        <v/>
      </c>
    </row>
    <row r="4046" spans="1:23" ht="15.75" thickBot="1" x14ac:dyDescent="0.3">
      <c r="A4046" s="577">
        <v>403</v>
      </c>
      <c r="B4046" s="73">
        <v>17</v>
      </c>
      <c r="C4046" s="5" t="s">
        <v>40</v>
      </c>
      <c r="D4046" s="5" t="s">
        <v>138</v>
      </c>
      <c r="E4046" s="70" t="s">
        <v>13</v>
      </c>
      <c r="F4046" s="71">
        <v>6</v>
      </c>
      <c r="G4046" s="71">
        <v>0.71166666666666667</v>
      </c>
      <c r="H4046" s="71">
        <v>0.27600000000000002</v>
      </c>
      <c r="I4046" s="71">
        <v>0.21366666666666667</v>
      </c>
      <c r="J4046" s="71">
        <v>0</v>
      </c>
      <c r="K4046" s="71">
        <v>1.1626666666666667</v>
      </c>
      <c r="L4046" s="71">
        <v>0.20133333333333334</v>
      </c>
      <c r="M4046" s="72">
        <v>2.5653333333333332</v>
      </c>
      <c r="N4046" s="23">
        <v>9.4222222222222207E-2</v>
      </c>
      <c r="O4046" s="16">
        <v>62.695999999999998</v>
      </c>
      <c r="P4046" s="15">
        <v>90</v>
      </c>
      <c r="Q4046" s="15">
        <f>IFERROR(Table37[[#This Row],[Total]]/Table37[[#This Row],[Mins]]*Table37[[#This Row],[Adj mins]],0)</f>
        <v>3.6825315809621029</v>
      </c>
      <c r="R4046" s="15">
        <v>8.3000000000000007</v>
      </c>
      <c r="S4046" s="16">
        <v>83</v>
      </c>
      <c r="T4046" s="17">
        <v>1.4999999999999999E-2</v>
      </c>
      <c r="U4046" s="16">
        <v>23</v>
      </c>
      <c r="V4046" s="71">
        <v>2.6</v>
      </c>
      <c r="W4046" s="425" t="str">
        <f>IF(ISNA(MATCH($D4046,'My Squad'!$C$2:$C$16,0)),"","Yes")</f>
        <v/>
      </c>
    </row>
    <row r="4047" spans="1:23" ht="15.75" thickBot="1" x14ac:dyDescent="0.3">
      <c r="A4047" s="577">
        <v>411</v>
      </c>
      <c r="B4047" s="73">
        <v>17</v>
      </c>
      <c r="C4047" s="5" t="s">
        <v>40</v>
      </c>
      <c r="D4047" s="5" t="s">
        <v>139</v>
      </c>
      <c r="E4047" s="70" t="s">
        <v>13</v>
      </c>
      <c r="F4047" s="71">
        <v>5</v>
      </c>
      <c r="G4047" s="71">
        <v>1.3333333333333334E-2</v>
      </c>
      <c r="H4047" s="71">
        <v>0.01</v>
      </c>
      <c r="I4047" s="71">
        <v>1.0666666666666666E-2</v>
      </c>
      <c r="J4047" s="71">
        <v>0</v>
      </c>
      <c r="K4047" s="71">
        <v>5.8999999999999997E-2</v>
      </c>
      <c r="L4047" s="71">
        <v>3.0000000000000001E-3</v>
      </c>
      <c r="M4047" s="72">
        <v>9.6000000000000002E-2</v>
      </c>
      <c r="N4047" s="23">
        <v>-0.38079999999999997</v>
      </c>
      <c r="O4047" s="16">
        <v>2.76</v>
      </c>
      <c r="P4047" s="15">
        <v>90</v>
      </c>
      <c r="Q4047" s="15">
        <f>IFERROR(Table37[[#This Row],[Total]]/Table37[[#This Row],[Mins]]*Table37[[#This Row],[Adj mins]],0)</f>
        <v>3.1304347826086958</v>
      </c>
      <c r="R4047" s="15">
        <v>0</v>
      </c>
      <c r="S4047" s="16">
        <v>0</v>
      </c>
      <c r="T4047" s="17">
        <v>0</v>
      </c>
      <c r="U4047" s="16">
        <v>0</v>
      </c>
      <c r="V4047" s="71">
        <v>0</v>
      </c>
      <c r="W4047" s="425" t="str">
        <f>IF(ISNA(MATCH($D4047,'My Squad'!$C$2:$C$16,0)),"","Yes")</f>
        <v/>
      </c>
    </row>
    <row r="4048" spans="1:23" ht="15.75" thickBot="1" x14ac:dyDescent="0.3">
      <c r="A4048" s="577">
        <v>417</v>
      </c>
      <c r="B4048" s="73">
        <v>17</v>
      </c>
      <c r="C4048" s="5" t="s">
        <v>40</v>
      </c>
      <c r="D4048" s="5" t="s">
        <v>659</v>
      </c>
      <c r="E4048" s="70" t="s">
        <v>13</v>
      </c>
      <c r="F4048" s="71">
        <v>5.5</v>
      </c>
      <c r="G4048" s="71">
        <v>0.67166666666666663</v>
      </c>
      <c r="H4048" s="71">
        <v>0.24099999999999999</v>
      </c>
      <c r="I4048" s="71">
        <v>0.23166666666666666</v>
      </c>
      <c r="J4048" s="71">
        <v>0</v>
      </c>
      <c r="K4048" s="71">
        <v>1.161</v>
      </c>
      <c r="L4048" s="71">
        <v>0.26533333333333331</v>
      </c>
      <c r="M4048" s="72">
        <v>2.5706666666666669</v>
      </c>
      <c r="N4048" s="23">
        <v>0.1037575757575758</v>
      </c>
      <c r="O4048" s="16">
        <v>66.212333333333333</v>
      </c>
      <c r="P4048" s="15">
        <v>90</v>
      </c>
      <c r="Q4048" s="15">
        <f>IFERROR(Table37[[#This Row],[Total]]/Table37[[#This Row],[Mins]]*Table37[[#This Row],[Adj mins]],0)</f>
        <v>3.4942130620176508</v>
      </c>
      <c r="R4048" s="15">
        <v>4</v>
      </c>
      <c r="S4048" s="16">
        <v>52</v>
      </c>
      <c r="T4048" s="17">
        <v>3.0000000000000001E-3</v>
      </c>
      <c r="U4048" s="16">
        <v>10</v>
      </c>
      <c r="V4048" s="71">
        <v>1.4</v>
      </c>
      <c r="W4048" s="425" t="str">
        <f>IF(ISNA(MATCH($D4048,'My Squad'!$C$2:$C$16,0)),"","Yes")</f>
        <v/>
      </c>
    </row>
    <row r="4049" spans="1:23" ht="15.75" thickBot="1" x14ac:dyDescent="0.3">
      <c r="A4049" s="577">
        <v>391</v>
      </c>
      <c r="B4049" s="73">
        <v>17</v>
      </c>
      <c r="C4049" s="5" t="s">
        <v>40</v>
      </c>
      <c r="D4049" s="5" t="s">
        <v>121</v>
      </c>
      <c r="E4049" s="70" t="s">
        <v>13</v>
      </c>
      <c r="F4049" s="71">
        <v>5.6</v>
      </c>
      <c r="G4049" s="71">
        <v>0.06</v>
      </c>
      <c r="H4049" s="71">
        <v>2.5000000000000001E-2</v>
      </c>
      <c r="I4049" s="71">
        <v>1.6333333333333332E-2</v>
      </c>
      <c r="J4049" s="71">
        <v>0</v>
      </c>
      <c r="K4049" s="71">
        <v>0.10233333333333333</v>
      </c>
      <c r="L4049" s="71">
        <v>1.6666666666666666E-2</v>
      </c>
      <c r="M4049" s="72">
        <v>0.22033333333333333</v>
      </c>
      <c r="N4049" s="23">
        <v>-0.31779761904761911</v>
      </c>
      <c r="O4049" s="16">
        <v>4.8693333333333335</v>
      </c>
      <c r="P4049" s="15">
        <v>90</v>
      </c>
      <c r="Q4049" s="15">
        <f>IFERROR(Table37[[#This Row],[Total]]/Table37[[#This Row],[Mins]]*Table37[[#This Row],[Adj mins]],0)</f>
        <v>4.0724260679079949</v>
      </c>
      <c r="R4049" s="15">
        <v>1.2</v>
      </c>
      <c r="S4049" s="16">
        <v>21</v>
      </c>
      <c r="T4049" s="17">
        <v>4.0000000000000001E-3</v>
      </c>
      <c r="U4049" s="16">
        <v>6</v>
      </c>
      <c r="V4049" s="71">
        <v>1.2</v>
      </c>
      <c r="W4049" s="425" t="str">
        <f>IF(ISNA(MATCH($D4049,'My Squad'!$C$2:$C$16,0)),"","Yes")</f>
        <v/>
      </c>
    </row>
    <row r="4050" spans="1:23" ht="15.75" thickBot="1" x14ac:dyDescent="0.3">
      <c r="A4050" s="577">
        <v>410</v>
      </c>
      <c r="B4050" s="73">
        <v>17</v>
      </c>
      <c r="C4050" s="5" t="s">
        <v>40</v>
      </c>
      <c r="D4050" s="5" t="s">
        <v>355</v>
      </c>
      <c r="E4050" s="70" t="s">
        <v>13</v>
      </c>
      <c r="F4050" s="71">
        <v>4.7</v>
      </c>
      <c r="G4050" s="71">
        <v>0.20833333333333334</v>
      </c>
      <c r="H4050" s="71">
        <v>8.7999999999999995E-2</v>
      </c>
      <c r="I4050" s="71">
        <v>8.0666666666666664E-2</v>
      </c>
      <c r="J4050" s="71">
        <v>0</v>
      </c>
      <c r="K4050" s="71">
        <v>0.49399999999999994</v>
      </c>
      <c r="L4050" s="71">
        <v>0.05</v>
      </c>
      <c r="M4050" s="72">
        <v>0.92100000000000004</v>
      </c>
      <c r="N4050" s="23">
        <v>-0.22957446808510637</v>
      </c>
      <c r="O4050" s="16">
        <v>24.279333333333334</v>
      </c>
      <c r="P4050" s="15">
        <v>90</v>
      </c>
      <c r="Q4050" s="15">
        <f>IFERROR(Table37[[#This Row],[Total]]/Table37[[#This Row],[Mins]]*Table37[[#This Row],[Adj mins]],0)</f>
        <v>3.4140146626760757</v>
      </c>
      <c r="R4050" s="15">
        <v>3.7</v>
      </c>
      <c r="S4050" s="16">
        <v>42</v>
      </c>
      <c r="T4050" s="17">
        <v>5.0000000000000001E-3</v>
      </c>
      <c r="U4050" s="16">
        <v>10</v>
      </c>
      <c r="V4050" s="71">
        <v>1.2</v>
      </c>
      <c r="W4050" s="425" t="str">
        <f>IF(ISNA(MATCH($D4050,'My Squad'!$C$2:$C$16,0)),"","Yes")</f>
        <v/>
      </c>
    </row>
    <row r="4051" spans="1:23" ht="15.75" thickBot="1" x14ac:dyDescent="0.3">
      <c r="A4051" s="577">
        <v>401</v>
      </c>
      <c r="B4051" s="73">
        <v>17</v>
      </c>
      <c r="C4051" s="5" t="s">
        <v>40</v>
      </c>
      <c r="D4051" s="5" t="s">
        <v>41</v>
      </c>
      <c r="E4051" s="70" t="s">
        <v>15</v>
      </c>
      <c r="F4051" s="71">
        <v>8.3000000000000007</v>
      </c>
      <c r="G4051" s="71">
        <v>2.3839999999999999</v>
      </c>
      <c r="H4051" s="71">
        <v>0.316</v>
      </c>
      <c r="I4051" s="71">
        <v>0</v>
      </c>
      <c r="J4051" s="71">
        <v>0</v>
      </c>
      <c r="K4051" s="71">
        <v>1.6286666666666667</v>
      </c>
      <c r="L4051" s="71">
        <v>0.85099999999999998</v>
      </c>
      <c r="M4051" s="72">
        <v>5.1796666666666669</v>
      </c>
      <c r="N4051" s="23">
        <v>0.38309236947791164</v>
      </c>
      <c r="O4051" s="16">
        <v>78.856999999999999</v>
      </c>
      <c r="P4051" s="15">
        <f>IFERROR(Table37[[#This Row],[Total]]/Table37[[#This Row],[Mins]]*90,0)</f>
        <v>5.9115867963528919</v>
      </c>
      <c r="Q4051" s="15">
        <f>IFERROR(Table37[[#This Row],[Total]]/Table37[[#This Row],[Mins]]*Table37[[#This Row],[Adj mins]],0)</f>
        <v>0.38829842723126501</v>
      </c>
      <c r="R4051" s="15">
        <v>6.5</v>
      </c>
      <c r="S4051" s="16">
        <v>84</v>
      </c>
      <c r="T4051" s="17">
        <v>0.126</v>
      </c>
      <c r="U4051" s="16">
        <v>27</v>
      </c>
      <c r="V4051" s="71">
        <v>3.9</v>
      </c>
      <c r="W4051" s="425" t="str">
        <f>IF(ISNA(MATCH($D4051,'My Squad'!$C$2:$C$16,0)),"","Yes")</f>
        <v/>
      </c>
    </row>
    <row r="4052" spans="1:23" ht="15.75" thickBot="1" x14ac:dyDescent="0.3">
      <c r="A4052" s="577">
        <v>421</v>
      </c>
      <c r="B4052" s="73">
        <v>17</v>
      </c>
      <c r="C4052" s="5" t="s">
        <v>40</v>
      </c>
      <c r="D4052" s="5" t="s">
        <v>356</v>
      </c>
      <c r="E4052" s="70" t="s">
        <v>15</v>
      </c>
      <c r="F4052" s="71">
        <v>6.9</v>
      </c>
      <c r="G4052" s="71">
        <v>0.27200000000000002</v>
      </c>
      <c r="H4052" s="71">
        <v>0.02</v>
      </c>
      <c r="I4052" s="71">
        <v>0</v>
      </c>
      <c r="J4052" s="71">
        <v>0</v>
      </c>
      <c r="K4052" s="71">
        <v>0.15833333333333333</v>
      </c>
      <c r="L4052" s="71">
        <v>9.9000000000000005E-2</v>
      </c>
      <c r="M4052" s="72">
        <v>0.54933333333333334</v>
      </c>
      <c r="N4052" s="23">
        <v>-0.21024154589371982</v>
      </c>
      <c r="O4052" s="16">
        <v>8.6673333333333336</v>
      </c>
      <c r="P4052" s="15">
        <f>IFERROR(Table37[[#This Row],[Total]]/Table37[[#This Row],[Mins]]*90,0)</f>
        <v>5.7041766017998619</v>
      </c>
      <c r="Q4052" s="15">
        <f>IFERROR(Table37[[#This Row],[Total]]/Table37[[#This Row],[Mins]]*Table37[[#This Row],[Adj mins]],0)</f>
        <v>0.36152923005023357</v>
      </c>
      <c r="R4052" s="15">
        <v>0</v>
      </c>
      <c r="S4052" s="16" t="s">
        <v>374</v>
      </c>
      <c r="T4052" s="17">
        <v>0</v>
      </c>
      <c r="U4052" s="16">
        <v>0</v>
      </c>
      <c r="V4052" s="71">
        <v>0</v>
      </c>
      <c r="W4052" s="425" t="str">
        <f>IF(ISNA(MATCH($D4052,'My Squad'!$C$2:$C$16,0)),"","Yes")</f>
        <v/>
      </c>
    </row>
    <row r="4053" spans="1:23" ht="15.75" thickBot="1" x14ac:dyDescent="0.3">
      <c r="A4053" s="577">
        <v>590</v>
      </c>
      <c r="B4053" s="73">
        <v>17</v>
      </c>
      <c r="C4053" s="5" t="s">
        <v>40</v>
      </c>
      <c r="D4053" s="5" t="s">
        <v>1067</v>
      </c>
      <c r="E4053" s="70" t="s">
        <v>15</v>
      </c>
      <c r="F4053" s="71">
        <v>5</v>
      </c>
      <c r="G4053" s="71">
        <v>1.3333333333333333E-3</v>
      </c>
      <c r="H4053" s="71">
        <v>0</v>
      </c>
      <c r="I4053" s="71">
        <v>0</v>
      </c>
      <c r="J4053" s="71">
        <v>0</v>
      </c>
      <c r="K4053" s="71">
        <v>5.0000000000000001E-3</v>
      </c>
      <c r="L4053" s="71">
        <v>0</v>
      </c>
      <c r="M4053" s="72">
        <v>6.3333333333333332E-3</v>
      </c>
      <c r="N4053" s="23">
        <v>-0.39873333333333333</v>
      </c>
      <c r="O4053" s="16">
        <v>0.3</v>
      </c>
      <c r="P4053" s="15">
        <f>IFERROR(Table37[[#This Row],[Total]]/Table37[[#This Row],[Mins]]*90,0)</f>
        <v>1.9000000000000001</v>
      </c>
      <c r="Q4053" s="15">
        <f>IFERROR(Table37[[#This Row],[Total]]/Table37[[#This Row],[Mins]]*Table37[[#This Row],[Adj mins]],0)</f>
        <v>4.0111111111111118E-2</v>
      </c>
      <c r="R4053" s="15">
        <v>0.1</v>
      </c>
      <c r="S4053" s="16">
        <v>4</v>
      </c>
      <c r="T4053" s="17">
        <v>2E-3</v>
      </c>
      <c r="U4053" s="16">
        <v>3</v>
      </c>
      <c r="V4053" s="71">
        <v>1</v>
      </c>
      <c r="W4053" s="425" t="str">
        <f>IF(ISNA(MATCH($D4053,'My Squad'!$C$2:$C$16,0)),"","Yes")</f>
        <v/>
      </c>
    </row>
    <row r="4054" spans="1:23" ht="15.75" thickBot="1" x14ac:dyDescent="0.3">
      <c r="A4054" s="577">
        <v>443</v>
      </c>
      <c r="B4054" s="73">
        <v>17</v>
      </c>
      <c r="C4054" s="5" t="s">
        <v>82</v>
      </c>
      <c r="D4054" s="5" t="s">
        <v>547</v>
      </c>
      <c r="E4054" s="70" t="s">
        <v>16</v>
      </c>
      <c r="F4054" s="71">
        <v>4.5999999999999996</v>
      </c>
      <c r="G4054" s="71">
        <v>0</v>
      </c>
      <c r="H4054" s="71">
        <v>1.6E-2</v>
      </c>
      <c r="I4054" s="71">
        <v>0.43466666666666665</v>
      </c>
      <c r="J4054" s="71">
        <v>0.97666666666666668</v>
      </c>
      <c r="K4054" s="71">
        <v>1.843</v>
      </c>
      <c r="L4054" s="71">
        <v>0.19500000000000001</v>
      </c>
      <c r="M4054" s="72">
        <v>3.4653333333333332</v>
      </c>
      <c r="N4054" s="23">
        <v>0.31855072463768114</v>
      </c>
      <c r="O4054" s="16">
        <v>85.596000000000004</v>
      </c>
      <c r="P4054" s="15">
        <f>IFERROR(Table37[[#This Row],[Total]]/Table37[[#This Row],[Mins]]*90,0)</f>
        <v>3.6436282069255568</v>
      </c>
      <c r="Q4054" s="15">
        <f>IFERROR(Table37[[#This Row],[Total]]/Table37[[#This Row],[Mins]]*Table37[[#This Row],[Adj mins]],0)</f>
        <v>0.14751140567003942</v>
      </c>
      <c r="R4054" s="15">
        <v>9</v>
      </c>
      <c r="S4054" s="16">
        <v>90</v>
      </c>
      <c r="T4054" s="17">
        <v>4.7E-2</v>
      </c>
      <c r="U4054" s="16">
        <v>42</v>
      </c>
      <c r="V4054" s="71">
        <v>4.7</v>
      </c>
      <c r="W4054" s="425" t="str">
        <f>IF(ISNA(MATCH($D4054,'My Squad'!$C$2:$C$16,0)),"","Yes")</f>
        <v/>
      </c>
    </row>
    <row r="4055" spans="1:23" ht="15.75" thickBot="1" x14ac:dyDescent="0.3">
      <c r="A4055" s="577">
        <v>427</v>
      </c>
      <c r="B4055" s="73">
        <v>17</v>
      </c>
      <c r="C4055" s="5" t="s">
        <v>82</v>
      </c>
      <c r="D4055" s="5" t="s">
        <v>1534</v>
      </c>
      <c r="E4055" s="70" t="s">
        <v>16</v>
      </c>
      <c r="F4055" s="71">
        <v>4.3</v>
      </c>
      <c r="G4055" s="71">
        <v>0</v>
      </c>
      <c r="H4055" s="71">
        <v>0</v>
      </c>
      <c r="I4055" s="71">
        <v>2.1000000000000001E-2</v>
      </c>
      <c r="J4055" s="71">
        <v>4.5333333333333337E-2</v>
      </c>
      <c r="K4055" s="71">
        <v>0.09</v>
      </c>
      <c r="L4055" s="71">
        <v>9.3333333333333341E-3</v>
      </c>
      <c r="M4055" s="72">
        <v>0.16566666666666666</v>
      </c>
      <c r="N4055" s="23">
        <v>-0.42658914728682173</v>
      </c>
      <c r="O4055" s="16">
        <v>4.17</v>
      </c>
      <c r="P4055" s="15">
        <f>IFERROR(Table37[[#This Row],[Total]]/Table37[[#This Row],[Mins]]*90,0)</f>
        <v>3.5755395683453233</v>
      </c>
      <c r="Q4055" s="15">
        <f>IFERROR(Table37[[#This Row],[Total]]/Table37[[#This Row],[Mins]]*Table37[[#This Row],[Adj mins]],0)</f>
        <v>0.14204981338670067</v>
      </c>
      <c r="R4055" s="15">
        <v>0</v>
      </c>
      <c r="S4055" s="16">
        <v>0</v>
      </c>
      <c r="T4055" s="17">
        <v>2E-3</v>
      </c>
      <c r="U4055" s="16">
        <v>0</v>
      </c>
      <c r="V4055" s="71">
        <v>0</v>
      </c>
      <c r="W4055" s="425" t="str">
        <f>IF(ISNA(MATCH($D4055,'My Squad'!$C$2:$C$16,0)),"","Yes")</f>
        <v/>
      </c>
    </row>
    <row r="4056" spans="1:23" ht="15.75" thickBot="1" x14ac:dyDescent="0.3">
      <c r="A4056" s="577">
        <v>26</v>
      </c>
      <c r="B4056" s="73">
        <v>17</v>
      </c>
      <c r="C4056" s="5" t="s">
        <v>82</v>
      </c>
      <c r="D4056" s="5" t="s">
        <v>256</v>
      </c>
      <c r="E4056" s="70" t="s">
        <v>14</v>
      </c>
      <c r="F4056" s="71">
        <v>4.4000000000000004</v>
      </c>
      <c r="G4056" s="71">
        <v>0.17</v>
      </c>
      <c r="H4056" s="71">
        <v>0.16900000000000001</v>
      </c>
      <c r="I4056" s="71">
        <v>0.3106666666666667</v>
      </c>
      <c r="J4056" s="71">
        <v>0</v>
      </c>
      <c r="K4056" s="71">
        <v>1.1633333333333333</v>
      </c>
      <c r="L4056" s="71">
        <v>0.15866666666666668</v>
      </c>
      <c r="M4056" s="72">
        <v>1.9716666666666667</v>
      </c>
      <c r="N4056" s="23">
        <v>-6.4393939393939358E-3</v>
      </c>
      <c r="O4056" s="16">
        <v>60.524999999999999</v>
      </c>
      <c r="P4056" s="15">
        <f>IFERROR(Table37[[#This Row],[Total]]/Table37[[#This Row],[Mins]]*90,0)</f>
        <v>2.9318463444857499</v>
      </c>
      <c r="Q4056" s="15">
        <f>IFERROR(Table37[[#This Row],[Total]]/Table37[[#This Row],[Mins]]*Table37[[#This Row],[Adj mins]],0)</f>
        <v>9.5508033196382833E-2</v>
      </c>
      <c r="R4056" s="15">
        <v>4.8</v>
      </c>
      <c r="S4056" s="16">
        <v>73</v>
      </c>
      <c r="T4056" s="17">
        <v>6.0000000000000001E-3</v>
      </c>
      <c r="U4056" s="16">
        <v>17</v>
      </c>
      <c r="V4056" s="71">
        <v>2.8</v>
      </c>
      <c r="W4056" s="425" t="str">
        <f>IF(ISNA(MATCH($D4056,'My Squad'!$C$2:$C$16,0)),"","Yes")</f>
        <v/>
      </c>
    </row>
    <row r="4057" spans="1:23" ht="15.75" thickBot="1" x14ac:dyDescent="0.3">
      <c r="A4057" s="577">
        <v>440</v>
      </c>
      <c r="B4057" s="73">
        <v>17</v>
      </c>
      <c r="C4057" s="5" t="s">
        <v>82</v>
      </c>
      <c r="D4057" s="5" t="s">
        <v>357</v>
      </c>
      <c r="E4057" s="70" t="s">
        <v>14</v>
      </c>
      <c r="F4057" s="71">
        <v>4.3</v>
      </c>
      <c r="G4057" s="71">
        <v>0</v>
      </c>
      <c r="H4057" s="71">
        <v>1E-3</v>
      </c>
      <c r="I4057" s="71">
        <v>6.6666666666666662E-3</v>
      </c>
      <c r="J4057" s="71">
        <v>0</v>
      </c>
      <c r="K4057" s="71">
        <v>3.4999999999999996E-2</v>
      </c>
      <c r="L4057" s="71">
        <v>2E-3</v>
      </c>
      <c r="M4057" s="72">
        <v>4.4666666666666667E-2</v>
      </c>
      <c r="N4057" s="23">
        <v>-0.45472868217054269</v>
      </c>
      <c r="O4057" s="16">
        <v>1.8286666666666667</v>
      </c>
      <c r="P4057" s="15">
        <f>IFERROR(Table37[[#This Row],[Total]]/Table37[[#This Row],[Mins]]*90,0)</f>
        <v>2.198323004010208</v>
      </c>
      <c r="Q4057" s="15">
        <f>IFERROR(Table37[[#This Row],[Total]]/Table37[[#This Row],[Mins]]*Table37[[#This Row],[Adj mins]],0)</f>
        <v>5.3695822555116277E-2</v>
      </c>
      <c r="R4057" s="15">
        <v>0</v>
      </c>
      <c r="S4057" s="16">
        <v>0</v>
      </c>
      <c r="T4057" s="17">
        <v>1E-3</v>
      </c>
      <c r="U4057" s="16">
        <v>0</v>
      </c>
      <c r="V4057" s="71">
        <v>0</v>
      </c>
      <c r="W4057" s="425" t="str">
        <f>IF(ISNA(MATCH($D4057,'My Squad'!$C$2:$C$16,0)),"","Yes")</f>
        <v/>
      </c>
    </row>
    <row r="4058" spans="1:23" ht="15.75" thickBot="1" x14ac:dyDescent="0.3">
      <c r="A4058" s="577">
        <v>573</v>
      </c>
      <c r="B4058" s="73">
        <v>17</v>
      </c>
      <c r="C4058" s="5" t="s">
        <v>82</v>
      </c>
      <c r="D4058" s="5" t="s">
        <v>660</v>
      </c>
      <c r="E4058" s="70" t="s">
        <v>14</v>
      </c>
      <c r="F4058" s="71">
        <v>4.5</v>
      </c>
      <c r="G4058" s="71">
        <v>0.39800000000000002</v>
      </c>
      <c r="H4058" s="71">
        <v>9.7000000000000003E-2</v>
      </c>
      <c r="I4058" s="71">
        <v>0.43733333333333335</v>
      </c>
      <c r="J4058" s="71">
        <v>0</v>
      </c>
      <c r="K4058" s="71">
        <v>1.7576666666666667</v>
      </c>
      <c r="L4058" s="71">
        <v>0.18566666666666667</v>
      </c>
      <c r="M4058" s="72">
        <v>2.8756666666666666</v>
      </c>
      <c r="N4058" s="23">
        <v>0.19459259259259257</v>
      </c>
      <c r="O4058" s="16">
        <v>85.844666666666669</v>
      </c>
      <c r="P4058" s="15">
        <f>IFERROR(Table37[[#This Row],[Total]]/Table37[[#This Row],[Mins]]*90,0)</f>
        <v>3.0148640567847349</v>
      </c>
      <c r="Q4058" s="15">
        <f>IFERROR(Table37[[#This Row],[Total]]/Table37[[#This Row],[Mins]]*Table37[[#This Row],[Adj mins]],0)</f>
        <v>0.10099339200991676</v>
      </c>
      <c r="R4058" s="15">
        <v>8</v>
      </c>
      <c r="S4058" s="16">
        <v>90</v>
      </c>
      <c r="T4058" s="17">
        <v>0.01</v>
      </c>
      <c r="U4058" s="16">
        <v>29</v>
      </c>
      <c r="V4058" s="71">
        <v>3.6</v>
      </c>
      <c r="W4058" s="425" t="str">
        <f>IF(ISNA(MATCH($D4058,'My Squad'!$C$2:$C$16,0)),"","Yes")</f>
        <v/>
      </c>
    </row>
    <row r="4059" spans="1:23" ht="15.75" thickBot="1" x14ac:dyDescent="0.3">
      <c r="A4059" s="577">
        <v>444</v>
      </c>
      <c r="B4059" s="73">
        <v>17</v>
      </c>
      <c r="C4059" s="5" t="s">
        <v>82</v>
      </c>
      <c r="D4059" s="5" t="s">
        <v>190</v>
      </c>
      <c r="E4059" s="70" t="s">
        <v>14</v>
      </c>
      <c r="F4059" s="71">
        <v>4.3</v>
      </c>
      <c r="G4059" s="71">
        <v>2.8000000000000001E-2</v>
      </c>
      <c r="H4059" s="71">
        <v>3.3000000000000002E-2</v>
      </c>
      <c r="I4059" s="71">
        <v>6.2666666666666676E-2</v>
      </c>
      <c r="J4059" s="71">
        <v>0</v>
      </c>
      <c r="K4059" s="71">
        <v>0.20866666666666667</v>
      </c>
      <c r="L4059" s="71">
        <v>1.5333333333333332E-2</v>
      </c>
      <c r="M4059" s="72">
        <v>0.34766666666666668</v>
      </c>
      <c r="N4059" s="23">
        <v>-0.38426356589147292</v>
      </c>
      <c r="O4059" s="16">
        <v>10.87</v>
      </c>
      <c r="P4059" s="15">
        <f>IFERROR(Table37[[#This Row],[Total]]/Table37[[#This Row],[Mins]]*90,0)</f>
        <v>2.8785648574057037</v>
      </c>
      <c r="Q4059" s="15">
        <f>IFERROR(Table37[[#This Row],[Total]]/Table37[[#This Row],[Mins]]*Table37[[#This Row],[Adj mins]],0)</f>
        <v>9.2068173758790214E-2</v>
      </c>
      <c r="R4059" s="15">
        <v>0.4</v>
      </c>
      <c r="S4059" s="16">
        <v>37</v>
      </c>
      <c r="T4059" s="17">
        <v>1E-3</v>
      </c>
      <c r="U4059" s="16">
        <v>1</v>
      </c>
      <c r="V4059" s="71">
        <v>1</v>
      </c>
      <c r="W4059" s="425" t="str">
        <f>IF(ISNA(MATCH($D4059,'My Squad'!$C$2:$C$16,0)),"","Yes")</f>
        <v/>
      </c>
    </row>
    <row r="4060" spans="1:23" ht="15.75" thickBot="1" x14ac:dyDescent="0.3">
      <c r="A4060" s="577">
        <v>436</v>
      </c>
      <c r="B4060" s="73">
        <v>17</v>
      </c>
      <c r="C4060" s="5" t="s">
        <v>82</v>
      </c>
      <c r="D4060" s="5" t="s">
        <v>150</v>
      </c>
      <c r="E4060" s="70" t="s">
        <v>14</v>
      </c>
      <c r="F4060" s="71">
        <v>4.5</v>
      </c>
      <c r="G4060" s="71">
        <v>0.10199999999999999</v>
      </c>
      <c r="H4060" s="71">
        <v>0.17399999999999999</v>
      </c>
      <c r="I4060" s="71">
        <v>0.435</v>
      </c>
      <c r="J4060" s="71">
        <v>0</v>
      </c>
      <c r="K4060" s="71">
        <v>1.7423333333333333</v>
      </c>
      <c r="L4060" s="71">
        <v>0.16566666666666666</v>
      </c>
      <c r="M4060" s="72">
        <v>2.6190000000000002</v>
      </c>
      <c r="N4060" s="23">
        <v>0.1375555555555556</v>
      </c>
      <c r="O4060" s="16">
        <v>85.537999999999997</v>
      </c>
      <c r="P4060" s="15">
        <f>IFERROR(Table37[[#This Row],[Total]]/Table37[[#This Row],[Mins]]*90,0)</f>
        <v>2.7556173864247473</v>
      </c>
      <c r="Q4060" s="15">
        <f>IFERROR(Table37[[#This Row],[Total]]/Table37[[#This Row],[Mins]]*Table37[[#This Row],[Adj mins]],0)</f>
        <v>8.4371413115181718E-2</v>
      </c>
      <c r="R4060" s="15">
        <v>9</v>
      </c>
      <c r="S4060" s="16">
        <v>90</v>
      </c>
      <c r="T4060" s="17">
        <v>0.01</v>
      </c>
      <c r="U4060" s="16">
        <v>31</v>
      </c>
      <c r="V4060" s="71">
        <v>3.4</v>
      </c>
      <c r="W4060" s="425" t="str">
        <f>IF(ISNA(MATCH($D4060,'My Squad'!$C$2:$C$16,0)),"","Yes")</f>
        <v/>
      </c>
    </row>
    <row r="4061" spans="1:23" ht="15.75" thickBot="1" x14ac:dyDescent="0.3">
      <c r="A4061" s="577">
        <v>437</v>
      </c>
      <c r="B4061" s="73">
        <v>17</v>
      </c>
      <c r="C4061" s="5" t="s">
        <v>82</v>
      </c>
      <c r="D4061" s="5" t="s">
        <v>246</v>
      </c>
      <c r="E4061" s="70" t="s">
        <v>14</v>
      </c>
      <c r="F4061" s="71">
        <v>4.4000000000000004</v>
      </c>
      <c r="G4061" s="71">
        <v>0.158</v>
      </c>
      <c r="H4061" s="71">
        <v>0.06</v>
      </c>
      <c r="I4061" s="71">
        <v>0.11833333333333333</v>
      </c>
      <c r="J4061" s="71">
        <v>0</v>
      </c>
      <c r="K4061" s="71">
        <v>0.41433333333333333</v>
      </c>
      <c r="L4061" s="71">
        <v>7.8333333333333338E-2</v>
      </c>
      <c r="M4061" s="72">
        <v>0.82899999999999996</v>
      </c>
      <c r="N4061" s="23">
        <v>-0.26613636363636362</v>
      </c>
      <c r="O4061" s="16">
        <v>22.205666666666666</v>
      </c>
      <c r="P4061" s="15">
        <f>IFERROR(Table37[[#This Row],[Total]]/Table37[[#This Row],[Mins]]*90,0)</f>
        <v>3.3599531651080055</v>
      </c>
      <c r="Q4061" s="15">
        <f>IFERROR(Table37[[#This Row],[Total]]/Table37[[#This Row],[Mins]]*Table37[[#This Row],[Adj mins]],0)</f>
        <v>0.12543650301910339</v>
      </c>
      <c r="R4061" s="15">
        <v>4.2</v>
      </c>
      <c r="S4061" s="16">
        <v>42</v>
      </c>
      <c r="T4061" s="17">
        <v>4.0000000000000001E-3</v>
      </c>
      <c r="U4061" s="16">
        <v>13</v>
      </c>
      <c r="V4061" s="71">
        <v>1.4</v>
      </c>
      <c r="W4061" s="425" t="str">
        <f>IF(ISNA(MATCH($D4061,'My Squad'!$C$2:$C$16,0)),"","Yes")</f>
        <v/>
      </c>
    </row>
    <row r="4062" spans="1:23" ht="15.75" thickBot="1" x14ac:dyDescent="0.3">
      <c r="A4062" s="577">
        <v>422</v>
      </c>
      <c r="B4062" s="73">
        <v>17</v>
      </c>
      <c r="C4062" s="5" t="s">
        <v>82</v>
      </c>
      <c r="D4062" s="5" t="s">
        <v>225</v>
      </c>
      <c r="E4062" s="70" t="s">
        <v>14</v>
      </c>
      <c r="F4062" s="71">
        <v>4.5</v>
      </c>
      <c r="G4062" s="71">
        <v>0.08</v>
      </c>
      <c r="H4062" s="71">
        <v>0.21199999999999999</v>
      </c>
      <c r="I4062" s="71">
        <v>0.41466666666666668</v>
      </c>
      <c r="J4062" s="71">
        <v>0</v>
      </c>
      <c r="K4062" s="71">
        <v>1.7170000000000001</v>
      </c>
      <c r="L4062" s="71">
        <v>0.17799999999999999</v>
      </c>
      <c r="M4062" s="72">
        <v>2.6016666666666666</v>
      </c>
      <c r="N4062" s="23">
        <v>0.13370370370370369</v>
      </c>
      <c r="O4062" s="16">
        <v>85.148333333333326</v>
      </c>
      <c r="P4062" s="15">
        <f>IFERROR(Table37[[#This Row],[Total]]/Table37[[#This Row],[Mins]]*90,0)</f>
        <v>2.7499070249955961</v>
      </c>
      <c r="Q4062" s="15">
        <f>IFERROR(Table37[[#This Row],[Total]]/Table37[[#This Row],[Mins]]*Table37[[#This Row],[Adj mins]],0)</f>
        <v>8.4022096068001442E-2</v>
      </c>
      <c r="R4062" s="15">
        <v>8.6</v>
      </c>
      <c r="S4062" s="16">
        <v>86</v>
      </c>
      <c r="T4062" s="17">
        <v>7.0999999999999994E-2</v>
      </c>
      <c r="U4062" s="16">
        <v>32</v>
      </c>
      <c r="V4062" s="71">
        <v>3.6</v>
      </c>
      <c r="W4062" s="425" t="str">
        <f>IF(ISNA(MATCH($D4062,'My Squad'!$C$2:$C$16,0)),"","Yes")</f>
        <v/>
      </c>
    </row>
    <row r="4063" spans="1:23" ht="15.75" thickBot="1" x14ac:dyDescent="0.3">
      <c r="A4063" s="577">
        <v>425</v>
      </c>
      <c r="B4063" s="73">
        <v>17</v>
      </c>
      <c r="C4063" s="5" t="s">
        <v>82</v>
      </c>
      <c r="D4063" s="5" t="s">
        <v>358</v>
      </c>
      <c r="E4063" s="70" t="s">
        <v>14</v>
      </c>
      <c r="F4063" s="71">
        <v>4.3</v>
      </c>
      <c r="G4063" s="71">
        <v>0.02</v>
      </c>
      <c r="H4063" s="71">
        <v>7.0000000000000001E-3</v>
      </c>
      <c r="I4063" s="71">
        <v>3.5333333333333328E-2</v>
      </c>
      <c r="J4063" s="71">
        <v>0</v>
      </c>
      <c r="K4063" s="71">
        <v>0.13133333333333333</v>
      </c>
      <c r="L4063" s="71">
        <v>1.4333333333333333E-2</v>
      </c>
      <c r="M4063" s="72">
        <v>0.20799999999999999</v>
      </c>
      <c r="N4063" s="23">
        <v>-0.41674418604651164</v>
      </c>
      <c r="O4063" s="16">
        <v>6.6059999999999999</v>
      </c>
      <c r="P4063" s="15">
        <f>IFERROR(Table37[[#This Row],[Total]]/Table37[[#This Row],[Mins]]*90,0)</f>
        <v>2.8337874659400546</v>
      </c>
      <c r="Q4063" s="15">
        <f>IFERROR(Table37[[#This Row],[Total]]/Table37[[#This Row],[Mins]]*Table37[[#This Row],[Adj mins]],0)</f>
        <v>8.9226126690210628E-2</v>
      </c>
      <c r="R4063" s="15">
        <v>1</v>
      </c>
      <c r="S4063" s="16">
        <v>46</v>
      </c>
      <c r="T4063" s="17">
        <v>1E-3</v>
      </c>
      <c r="U4063" s="16">
        <v>3</v>
      </c>
      <c r="V4063" s="71">
        <v>1.5</v>
      </c>
      <c r="W4063" s="425" t="str">
        <f>IF(ISNA(MATCH($D4063,'My Squad'!$C$2:$C$16,0)),"","Yes")</f>
        <v/>
      </c>
    </row>
    <row r="4064" spans="1:23" ht="15.75" thickBot="1" x14ac:dyDescent="0.3">
      <c r="A4064" s="577">
        <v>531</v>
      </c>
      <c r="B4064" s="73">
        <v>17</v>
      </c>
      <c r="C4064" s="5" t="s">
        <v>82</v>
      </c>
      <c r="D4064" s="5" t="s">
        <v>59</v>
      </c>
      <c r="E4064" s="70" t="s">
        <v>13</v>
      </c>
      <c r="F4064" s="71">
        <v>6.2</v>
      </c>
      <c r="G4064" s="71">
        <v>0.33500000000000002</v>
      </c>
      <c r="H4064" s="71">
        <v>0.33700000000000002</v>
      </c>
      <c r="I4064" s="71">
        <v>0.15466666666666667</v>
      </c>
      <c r="J4064" s="71">
        <v>0</v>
      </c>
      <c r="K4064" s="71">
        <v>1.2430000000000001</v>
      </c>
      <c r="L4064" s="71">
        <v>0.18566666666666667</v>
      </c>
      <c r="M4064" s="72">
        <v>2.2553333333333332</v>
      </c>
      <c r="N4064" s="23">
        <v>4.1182795698924704E-2</v>
      </c>
      <c r="O4064" s="16">
        <v>60.435000000000002</v>
      </c>
      <c r="P4064" s="15">
        <f>IFERROR(Table37[[#This Row],[Total]]/Table37[[#This Row],[Mins]]*90,0)</f>
        <v>3.3586497890295353</v>
      </c>
      <c r="Q4064" s="15">
        <f>IFERROR(Table37[[#This Row],[Total]]/Table37[[#This Row],[Mins]]*Table37[[#This Row],[Adj mins]],0)</f>
        <v>0.12533920450386823</v>
      </c>
      <c r="R4064" s="15">
        <v>3.4000000000000004</v>
      </c>
      <c r="S4064" s="16">
        <v>72</v>
      </c>
      <c r="T4064" s="17">
        <v>6.0000000000000001E-3</v>
      </c>
      <c r="U4064" s="16">
        <v>6</v>
      </c>
      <c r="V4064" s="71">
        <v>1.2</v>
      </c>
      <c r="W4064" s="425" t="str">
        <f>IF(ISNA(MATCH($D4064,'My Squad'!$C$2:$C$16,0)),"","Yes")</f>
        <v/>
      </c>
    </row>
    <row r="4065" spans="1:23" ht="15.75" thickBot="1" x14ac:dyDescent="0.3">
      <c r="A4065" s="577">
        <v>432</v>
      </c>
      <c r="B4065" s="73">
        <v>17</v>
      </c>
      <c r="C4065" s="5" t="s">
        <v>82</v>
      </c>
      <c r="D4065" s="5" t="s">
        <v>122</v>
      </c>
      <c r="E4065" s="70" t="s">
        <v>13</v>
      </c>
      <c r="F4065" s="71">
        <v>5.2</v>
      </c>
      <c r="G4065" s="71">
        <v>0.32166666666666666</v>
      </c>
      <c r="H4065" s="71">
        <v>0.33</v>
      </c>
      <c r="I4065" s="71">
        <v>0.15566666666666668</v>
      </c>
      <c r="J4065" s="71">
        <v>0</v>
      </c>
      <c r="K4065" s="71">
        <v>1.2830000000000001</v>
      </c>
      <c r="L4065" s="71">
        <v>0.10133333333333333</v>
      </c>
      <c r="M4065" s="72">
        <v>2.1916666666666669</v>
      </c>
      <c r="N4065" s="23">
        <v>3.6858974358974395E-2</v>
      </c>
      <c r="O4065" s="16">
        <v>59.382666666666665</v>
      </c>
      <c r="P4065" s="15">
        <f>IFERROR(Table37[[#This Row],[Total]]/Table37[[#This Row],[Mins]]*90,0)</f>
        <v>3.3216763589824194</v>
      </c>
      <c r="Q4065" s="15">
        <f>IFERROR(Table37[[#This Row],[Total]]/Table37[[#This Row],[Mins]]*Table37[[#This Row],[Adj mins]],0)</f>
        <v>0.12259482037580781</v>
      </c>
      <c r="R4065" s="15">
        <v>5.5</v>
      </c>
      <c r="S4065" s="16">
        <v>55</v>
      </c>
      <c r="T4065" s="17">
        <v>9.0000000000000011E-3</v>
      </c>
      <c r="U4065" s="16">
        <v>17</v>
      </c>
      <c r="V4065" s="71">
        <v>1.9</v>
      </c>
      <c r="W4065" s="425" t="str">
        <f>IF(ISNA(MATCH($D4065,'My Squad'!$C$2:$C$16,0)),"","Yes")</f>
        <v/>
      </c>
    </row>
    <row r="4066" spans="1:23" ht="15.75" thickBot="1" x14ac:dyDescent="0.3">
      <c r="A4066" s="577">
        <v>434</v>
      </c>
      <c r="B4066" s="73">
        <v>17</v>
      </c>
      <c r="C4066" s="5" t="s">
        <v>82</v>
      </c>
      <c r="D4066" s="5" t="s">
        <v>255</v>
      </c>
      <c r="E4066" s="70" t="s">
        <v>13</v>
      </c>
      <c r="F4066" s="71">
        <v>5.4</v>
      </c>
      <c r="G4066" s="71">
        <v>0.48166666666666669</v>
      </c>
      <c r="H4066" s="71">
        <v>0.41199999999999998</v>
      </c>
      <c r="I4066" s="71">
        <v>0.2</v>
      </c>
      <c r="J4066" s="71">
        <v>0</v>
      </c>
      <c r="K4066" s="71">
        <v>1.6083333333333334</v>
      </c>
      <c r="L4066" s="71">
        <v>0.23799999999999999</v>
      </c>
      <c r="M4066" s="72">
        <v>2.94</v>
      </c>
      <c r="N4066" s="23">
        <v>0.17407407407407405</v>
      </c>
      <c r="O4066" s="16">
        <v>74.706333333333333</v>
      </c>
      <c r="P4066" s="15">
        <f>IFERROR(Table37[[#This Row],[Total]]/Table37[[#This Row],[Mins]]*90,0)</f>
        <v>3.5418683824218387</v>
      </c>
      <c r="Q4066" s="15">
        <f>IFERROR(Table37[[#This Row],[Total]]/Table37[[#This Row],[Mins]]*Table37[[#This Row],[Adj mins]],0)</f>
        <v>0.1393870182044388</v>
      </c>
      <c r="R4066" s="15">
        <v>7.1</v>
      </c>
      <c r="S4066" s="16">
        <v>71</v>
      </c>
      <c r="T4066" s="17">
        <v>0.02</v>
      </c>
      <c r="U4066" s="16">
        <v>27</v>
      </c>
      <c r="V4066" s="71">
        <v>3</v>
      </c>
      <c r="W4066" s="425" t="str">
        <f>IF(ISNA(MATCH($D4066,'My Squad'!$C$2:$C$16,0)),"","Yes")</f>
        <v/>
      </c>
    </row>
    <row r="4067" spans="1:23" ht="15.75" thickBot="1" x14ac:dyDescent="0.3">
      <c r="A4067" s="577">
        <v>423</v>
      </c>
      <c r="B4067" s="73">
        <v>17</v>
      </c>
      <c r="C4067" s="5" t="s">
        <v>82</v>
      </c>
      <c r="D4067" s="5" t="s">
        <v>351</v>
      </c>
      <c r="E4067" s="70" t="s">
        <v>13</v>
      </c>
      <c r="F4067" s="71">
        <v>5</v>
      </c>
      <c r="G4067" s="71">
        <v>0.37166666666666665</v>
      </c>
      <c r="H4067" s="71">
        <v>0.27400000000000002</v>
      </c>
      <c r="I4067" s="71">
        <v>0.15833333333333333</v>
      </c>
      <c r="J4067" s="71">
        <v>0</v>
      </c>
      <c r="K4067" s="71">
        <v>1.1539999999999999</v>
      </c>
      <c r="L4067" s="71">
        <v>0.20899999999999999</v>
      </c>
      <c r="M4067" s="72">
        <v>2.1669999999999998</v>
      </c>
      <c r="N4067" s="23">
        <v>3.3399999999999964E-2</v>
      </c>
      <c r="O4067" s="16">
        <v>58.647666666666666</v>
      </c>
      <c r="P4067" s="15">
        <f>IFERROR(Table37[[#This Row],[Total]]/Table37[[#This Row],[Mins]]*90,0)</f>
        <v>3.3254519929749975</v>
      </c>
      <c r="Q4067" s="15">
        <f>IFERROR(Table37[[#This Row],[Total]]/Table37[[#This Row],[Mins]]*Table37[[#This Row],[Adj mins]],0)</f>
        <v>0.12287367730645982</v>
      </c>
      <c r="R4067" s="15">
        <v>6.3</v>
      </c>
      <c r="S4067" s="16">
        <v>63</v>
      </c>
      <c r="T4067" s="17">
        <v>2E-3</v>
      </c>
      <c r="U4067" s="16">
        <v>24</v>
      </c>
      <c r="V4067" s="71">
        <v>2.7</v>
      </c>
      <c r="W4067" s="425" t="str">
        <f>IF(ISNA(MATCH($D4067,'My Squad'!$C$2:$C$16,0)),"","Yes")</f>
        <v/>
      </c>
    </row>
    <row r="4068" spans="1:23" ht="15.75" thickBot="1" x14ac:dyDescent="0.3">
      <c r="A4068" s="577">
        <v>429</v>
      </c>
      <c r="B4068" s="73">
        <v>17</v>
      </c>
      <c r="C4068" s="5" t="s">
        <v>82</v>
      </c>
      <c r="D4068" s="5" t="s">
        <v>258</v>
      </c>
      <c r="E4068" s="70" t="s">
        <v>13</v>
      </c>
      <c r="F4068" s="71">
        <v>4.7</v>
      </c>
      <c r="G4068" s="71">
        <v>0</v>
      </c>
      <c r="H4068" s="71">
        <v>0</v>
      </c>
      <c r="I4068" s="71">
        <v>0</v>
      </c>
      <c r="J4068" s="71">
        <v>0</v>
      </c>
      <c r="K4068" s="71">
        <v>0</v>
      </c>
      <c r="L4068" s="71">
        <v>0</v>
      </c>
      <c r="M4068" s="72">
        <v>0</v>
      </c>
      <c r="N4068" s="23">
        <v>-0.42553191489361702</v>
      </c>
      <c r="O4068" s="16">
        <v>0</v>
      </c>
      <c r="P4068" s="15">
        <f>IFERROR(Table37[[#This Row],[Total]]/Table37[[#This Row],[Mins]]*90,0)</f>
        <v>0</v>
      </c>
      <c r="Q4068" s="15">
        <f>IFERROR(Table37[[#This Row],[Total]]/Table37[[#This Row],[Mins]]*Table37[[#This Row],[Adj mins]],0)</f>
        <v>0</v>
      </c>
      <c r="R4068" s="15">
        <v>0.2</v>
      </c>
      <c r="S4068" s="16">
        <v>14</v>
      </c>
      <c r="T4068" s="17">
        <v>0</v>
      </c>
      <c r="U4068" s="16">
        <v>1</v>
      </c>
      <c r="V4068" s="71">
        <v>1</v>
      </c>
      <c r="W4068" s="425" t="str">
        <f>IF(ISNA(MATCH($D4068,'My Squad'!$C$2:$C$16,0)),"","Yes")</f>
        <v/>
      </c>
    </row>
    <row r="4069" spans="1:23" ht="15.75" thickBot="1" x14ac:dyDescent="0.3">
      <c r="A4069" s="577">
        <v>442</v>
      </c>
      <c r="B4069" s="73">
        <v>17</v>
      </c>
      <c r="C4069" s="5" t="s">
        <v>82</v>
      </c>
      <c r="D4069" s="5" t="s">
        <v>206</v>
      </c>
      <c r="E4069" s="70" t="s">
        <v>13</v>
      </c>
      <c r="F4069" s="71">
        <v>4.4000000000000004</v>
      </c>
      <c r="G4069" s="71">
        <v>2.5000000000000001E-2</v>
      </c>
      <c r="H4069" s="71">
        <v>3.9E-2</v>
      </c>
      <c r="I4069" s="71">
        <v>5.0333333333333334E-2</v>
      </c>
      <c r="J4069" s="71">
        <v>0</v>
      </c>
      <c r="K4069" s="71">
        <v>0.29666666666666663</v>
      </c>
      <c r="L4069" s="71">
        <v>9.6666666666666672E-3</v>
      </c>
      <c r="M4069" s="72">
        <v>0.42066666666666669</v>
      </c>
      <c r="N4069" s="23">
        <v>-0.35893939393939389</v>
      </c>
      <c r="O4069" s="16">
        <v>18.036333333333335</v>
      </c>
      <c r="P4069" s="15">
        <f>IFERROR(Table37[[#This Row],[Total]]/Table37[[#This Row],[Mins]]*90,0)</f>
        <v>2.0990962686429242</v>
      </c>
      <c r="Q4069" s="15">
        <f>IFERROR(Table37[[#This Row],[Total]]/Table37[[#This Row],[Mins]]*Table37[[#This Row],[Adj mins]],0)</f>
        <v>4.8957834944784971E-2</v>
      </c>
      <c r="R4069" s="15">
        <v>2.4</v>
      </c>
      <c r="S4069" s="16">
        <v>71</v>
      </c>
      <c r="T4069" s="17">
        <v>1.1000000000000001E-2</v>
      </c>
      <c r="U4069" s="16">
        <v>4</v>
      </c>
      <c r="V4069" s="71">
        <v>1.3</v>
      </c>
      <c r="W4069" s="425" t="str">
        <f>IF(ISNA(MATCH($D4069,'My Squad'!$C$2:$C$16,0)),"","Yes")</f>
        <v/>
      </c>
    </row>
    <row r="4070" spans="1:23" ht="15.75" thickBot="1" x14ac:dyDescent="0.3">
      <c r="A4070" s="577">
        <v>433</v>
      </c>
      <c r="B4070" s="73">
        <v>17</v>
      </c>
      <c r="C4070" s="5" t="s">
        <v>82</v>
      </c>
      <c r="D4070" s="5" t="s">
        <v>83</v>
      </c>
      <c r="E4070" s="70" t="s">
        <v>13</v>
      </c>
      <c r="F4070" s="71">
        <v>6.3</v>
      </c>
      <c r="G4070" s="71">
        <v>0.63666666666666671</v>
      </c>
      <c r="H4070" s="71">
        <v>0.52</v>
      </c>
      <c r="I4070" s="71">
        <v>0.22066666666666668</v>
      </c>
      <c r="J4070" s="71">
        <v>0</v>
      </c>
      <c r="K4070" s="71">
        <v>1.6353333333333333</v>
      </c>
      <c r="L4070" s="71">
        <v>0.19566666666666666</v>
      </c>
      <c r="M4070" s="72">
        <v>3.2083333333333335</v>
      </c>
      <c r="N4070" s="23">
        <v>0.19179894179894183</v>
      </c>
      <c r="O4070" s="16">
        <v>84.802000000000007</v>
      </c>
      <c r="P4070" s="15">
        <f>IFERROR(Table37[[#This Row],[Total]]/Table37[[#This Row],[Mins]]*90,0)</f>
        <v>3.4049904483384825</v>
      </c>
      <c r="Q4070" s="15">
        <f>IFERROR(Table37[[#This Row],[Total]]/Table37[[#This Row],[Mins]]*Table37[[#This Row],[Adj mins]],0)</f>
        <v>0.12882177725862556</v>
      </c>
      <c r="R4070" s="15">
        <v>5.6</v>
      </c>
      <c r="S4070" s="16">
        <v>84</v>
      </c>
      <c r="T4070" s="17">
        <v>1.2E-2</v>
      </c>
      <c r="U4070" s="16">
        <v>17</v>
      </c>
      <c r="V4070" s="71">
        <v>2.8</v>
      </c>
      <c r="W4070" s="425" t="str">
        <f>IF(ISNA(MATCH($D4070,'My Squad'!$C$2:$C$16,0)),"","Yes")</f>
        <v/>
      </c>
    </row>
    <row r="4071" spans="1:23" ht="15.75" thickBot="1" x14ac:dyDescent="0.3">
      <c r="A4071" s="577">
        <v>431</v>
      </c>
      <c r="B4071" s="73">
        <v>17</v>
      </c>
      <c r="C4071" s="5" t="s">
        <v>82</v>
      </c>
      <c r="D4071" s="5" t="s">
        <v>159</v>
      </c>
      <c r="E4071" s="70" t="s">
        <v>13</v>
      </c>
      <c r="F4071" s="71">
        <v>4.8</v>
      </c>
      <c r="G4071" s="71">
        <v>0.12666666666666668</v>
      </c>
      <c r="H4071" s="71">
        <v>4.5999999999999999E-2</v>
      </c>
      <c r="I4071" s="71">
        <v>0.06</v>
      </c>
      <c r="J4071" s="71">
        <v>0</v>
      </c>
      <c r="K4071" s="71">
        <v>0.41933333333333334</v>
      </c>
      <c r="L4071" s="71">
        <v>3.6666666666666667E-2</v>
      </c>
      <c r="M4071" s="72">
        <v>0.68866666666666665</v>
      </c>
      <c r="N4071" s="23">
        <v>-0.27319444444444446</v>
      </c>
      <c r="O4071" s="16">
        <v>23.015999999999998</v>
      </c>
      <c r="P4071" s="15">
        <f>IFERROR(Table37[[#This Row],[Total]]/Table37[[#This Row],[Mins]]*90,0)</f>
        <v>2.6929092805005213</v>
      </c>
      <c r="Q4071" s="15">
        <f>IFERROR(Table37[[#This Row],[Total]]/Table37[[#This Row],[Mins]]*Table37[[#This Row],[Adj mins]],0)</f>
        <v>8.0575115477842615E-2</v>
      </c>
      <c r="R4071" s="15">
        <v>4</v>
      </c>
      <c r="S4071" s="16">
        <v>51</v>
      </c>
      <c r="T4071" s="17">
        <v>0</v>
      </c>
      <c r="U4071" s="16">
        <v>7</v>
      </c>
      <c r="V4071" s="71">
        <v>1</v>
      </c>
      <c r="W4071" s="425" t="str">
        <f>IF(ISNA(MATCH($D4071,'My Squad'!$C$2:$C$16,0)),"","Yes")</f>
        <v/>
      </c>
    </row>
    <row r="4072" spans="1:23" ht="15.75" thickBot="1" x14ac:dyDescent="0.3">
      <c r="A4072" s="577">
        <v>449</v>
      </c>
      <c r="B4072" s="73">
        <v>17</v>
      </c>
      <c r="C4072" s="5" t="s">
        <v>82</v>
      </c>
      <c r="D4072" s="5" t="s">
        <v>233</v>
      </c>
      <c r="E4072" s="70" t="s">
        <v>13</v>
      </c>
      <c r="F4072" s="71">
        <v>4.9000000000000004</v>
      </c>
      <c r="G4072" s="71">
        <v>0.43833333333333335</v>
      </c>
      <c r="H4072" s="71">
        <v>0.154</v>
      </c>
      <c r="I4072" s="71">
        <v>0.17199999999999999</v>
      </c>
      <c r="J4072" s="71">
        <v>0</v>
      </c>
      <c r="K4072" s="71">
        <v>1.2843333333333333</v>
      </c>
      <c r="L4072" s="71">
        <v>0.15333333333333332</v>
      </c>
      <c r="M4072" s="72">
        <v>2.202</v>
      </c>
      <c r="N4072" s="23">
        <v>4.1224489795918355E-2</v>
      </c>
      <c r="O4072" s="16">
        <v>67.37266666666666</v>
      </c>
      <c r="P4072" s="15">
        <f>IFERROR(Table37[[#This Row],[Total]]/Table37[[#This Row],[Mins]]*90,0)</f>
        <v>2.9415489961309733</v>
      </c>
      <c r="Q4072" s="15">
        <f>IFERROR(Table37[[#This Row],[Total]]/Table37[[#This Row],[Mins]]*Table37[[#This Row],[Adj mins]],0)</f>
        <v>9.6141227740434848E-2</v>
      </c>
      <c r="R4072" s="15">
        <v>7</v>
      </c>
      <c r="S4072" s="16">
        <v>70</v>
      </c>
      <c r="T4072" s="17">
        <v>2E-3</v>
      </c>
      <c r="U4072" s="16">
        <v>26</v>
      </c>
      <c r="V4072" s="71">
        <v>2.9</v>
      </c>
      <c r="W4072" s="425" t="str">
        <f>IF(ISNA(MATCH($D4072,'My Squad'!$C$2:$C$16,0)),"","Yes")</f>
        <v/>
      </c>
    </row>
    <row r="4073" spans="1:23" ht="15.75" thickBot="1" x14ac:dyDescent="0.3">
      <c r="A4073" s="577">
        <v>596</v>
      </c>
      <c r="B4073" s="73">
        <v>17</v>
      </c>
      <c r="C4073" s="5" t="s">
        <v>82</v>
      </c>
      <c r="D4073" s="5" t="s">
        <v>1535</v>
      </c>
      <c r="E4073" s="70" t="s">
        <v>13</v>
      </c>
      <c r="F4073" s="71">
        <v>5.9</v>
      </c>
      <c r="G4073" s="71">
        <v>0</v>
      </c>
      <c r="H4073" s="71">
        <v>0</v>
      </c>
      <c r="I4073" s="71">
        <v>0</v>
      </c>
      <c r="J4073" s="71">
        <v>0</v>
      </c>
      <c r="K4073" s="71">
        <v>0</v>
      </c>
      <c r="L4073" s="71">
        <v>0</v>
      </c>
      <c r="M4073" s="72">
        <v>0</v>
      </c>
      <c r="N4073" s="23">
        <v>-0.33898305084745761</v>
      </c>
      <c r="O4073" s="16">
        <v>0</v>
      </c>
      <c r="P4073" s="15">
        <f>IFERROR(Table37[[#This Row],[Total]]/Table37[[#This Row],[Mins]]*90,0)</f>
        <v>0</v>
      </c>
      <c r="Q4073" s="15">
        <f>IFERROR(Table37[[#This Row],[Total]]/Table37[[#This Row],[Mins]]*Table37[[#This Row],[Adj mins]],0)</f>
        <v>0</v>
      </c>
      <c r="R4073" s="15">
        <v>1.8</v>
      </c>
      <c r="S4073" s="16">
        <v>20</v>
      </c>
      <c r="T4073" s="17">
        <v>1E-3</v>
      </c>
      <c r="U4073" s="16">
        <v>10</v>
      </c>
      <c r="V4073" s="71">
        <v>1.2</v>
      </c>
      <c r="W4073" s="425" t="str">
        <f>IF(ISNA(MATCH($D4073,'My Squad'!$C$2:$C$16,0)),"","Yes")</f>
        <v/>
      </c>
    </row>
    <row r="4074" spans="1:23" ht="15.75" thickBot="1" x14ac:dyDescent="0.3">
      <c r="A4074" s="577">
        <v>620</v>
      </c>
      <c r="B4074" s="73">
        <v>17</v>
      </c>
      <c r="C4074" s="5" t="s">
        <v>82</v>
      </c>
      <c r="D4074" s="5" t="s">
        <v>1536</v>
      </c>
      <c r="E4074" s="70" t="s">
        <v>13</v>
      </c>
      <c r="F4074" s="71">
        <v>5.5</v>
      </c>
      <c r="G4074" s="71">
        <v>8.3333333333333332E-3</v>
      </c>
      <c r="H4074" s="71">
        <v>7.0000000000000001E-3</v>
      </c>
      <c r="I4074" s="71">
        <v>3.3333333333333335E-3</v>
      </c>
      <c r="J4074" s="71">
        <v>0</v>
      </c>
      <c r="K4074" s="71">
        <v>1.8333333333333333E-2</v>
      </c>
      <c r="L4074" s="71">
        <v>4.3333333333333331E-3</v>
      </c>
      <c r="M4074" s="72">
        <v>4.1333333333333333E-2</v>
      </c>
      <c r="N4074" s="23">
        <v>-0.35612121212121212</v>
      </c>
      <c r="O4074" s="16">
        <v>0.96</v>
      </c>
      <c r="P4074" s="15">
        <f>IFERROR(Table37[[#This Row],[Total]]/Table37[[#This Row],[Mins]]*90,0)</f>
        <v>3.875</v>
      </c>
      <c r="Q4074" s="15">
        <f>IFERROR(Table37[[#This Row],[Total]]/Table37[[#This Row],[Mins]]*Table37[[#This Row],[Adj mins]],0)</f>
        <v>0.16684027777777777</v>
      </c>
      <c r="R4074" s="15">
        <v>0.9</v>
      </c>
      <c r="S4074" s="16">
        <v>16</v>
      </c>
      <c r="T4074" s="17">
        <v>0</v>
      </c>
      <c r="U4074" s="16">
        <v>10</v>
      </c>
      <c r="V4074" s="71">
        <v>2</v>
      </c>
      <c r="W4074" s="425" t="str">
        <f>IF(ISNA(MATCH($D4074,'My Squad'!$C$2:$C$16,0)),"","Yes")</f>
        <v/>
      </c>
    </row>
    <row r="4075" spans="1:23" ht="15.75" thickBot="1" x14ac:dyDescent="0.3">
      <c r="A4075" s="577">
        <v>428</v>
      </c>
      <c r="B4075" s="73">
        <v>17</v>
      </c>
      <c r="C4075" s="5" t="s">
        <v>82</v>
      </c>
      <c r="D4075" s="5" t="s">
        <v>1537</v>
      </c>
      <c r="E4075" s="70" t="s">
        <v>13</v>
      </c>
      <c r="F4075" s="71">
        <v>4.5</v>
      </c>
      <c r="G4075" s="71">
        <v>0</v>
      </c>
      <c r="H4075" s="71">
        <v>0</v>
      </c>
      <c r="I4075" s="71">
        <v>0</v>
      </c>
      <c r="J4075" s="71">
        <v>0</v>
      </c>
      <c r="K4075" s="71">
        <v>0</v>
      </c>
      <c r="L4075" s="71">
        <v>0</v>
      </c>
      <c r="M4075" s="72">
        <v>0</v>
      </c>
      <c r="N4075" s="23">
        <v>-0.44444444444444442</v>
      </c>
      <c r="O4075" s="16">
        <v>0</v>
      </c>
      <c r="P4075" s="15">
        <f>IFERROR(Table37[[#This Row],[Total]]/Table37[[#This Row],[Mins]]*90,0)</f>
        <v>0</v>
      </c>
      <c r="Q4075" s="15">
        <f>IFERROR(Table37[[#This Row],[Total]]/Table37[[#This Row],[Mins]]*Table37[[#This Row],[Adj mins]],0)</f>
        <v>0</v>
      </c>
      <c r="R4075" s="15">
        <v>0</v>
      </c>
      <c r="S4075" s="16">
        <v>0</v>
      </c>
      <c r="T4075" s="17">
        <v>1E-3</v>
      </c>
      <c r="U4075" s="16">
        <v>0</v>
      </c>
      <c r="V4075" s="71">
        <v>0</v>
      </c>
      <c r="W4075" s="425" t="str">
        <f>IF(ISNA(MATCH($D4075,'My Squad'!$C$2:$C$16,0)),"","Yes")</f>
        <v/>
      </c>
    </row>
    <row r="4076" spans="1:23" ht="15.75" thickBot="1" x14ac:dyDescent="0.3">
      <c r="A4076" s="577">
        <v>446</v>
      </c>
      <c r="B4076" s="73">
        <v>17</v>
      </c>
      <c r="C4076" s="5" t="s">
        <v>82</v>
      </c>
      <c r="D4076" s="5" t="s">
        <v>1538</v>
      </c>
      <c r="E4076" s="70" t="s">
        <v>15</v>
      </c>
      <c r="F4076" s="71">
        <v>4.5</v>
      </c>
      <c r="G4076" s="71">
        <v>0</v>
      </c>
      <c r="H4076" s="71">
        <v>0</v>
      </c>
      <c r="I4076" s="71">
        <v>0</v>
      </c>
      <c r="J4076" s="71">
        <v>0</v>
      </c>
      <c r="K4076" s="71">
        <v>0</v>
      </c>
      <c r="L4076" s="71">
        <v>0</v>
      </c>
      <c r="M4076" s="72">
        <v>0</v>
      </c>
      <c r="N4076" s="23">
        <v>-0.44444444444444442</v>
      </c>
      <c r="O4076" s="16">
        <v>0</v>
      </c>
      <c r="P4076" s="15">
        <f>IFERROR(Table37[[#This Row],[Total]]/Table37[[#This Row],[Mins]]*90,0)</f>
        <v>0</v>
      </c>
      <c r="Q4076" s="15">
        <f>IFERROR(Table37[[#This Row],[Total]]/Table37[[#This Row],[Mins]]*Table37[[#This Row],[Adj mins]],0)</f>
        <v>0</v>
      </c>
      <c r="R4076" s="15">
        <v>0</v>
      </c>
      <c r="S4076" s="16" t="s">
        <v>374</v>
      </c>
      <c r="T4076" s="17">
        <v>1.7000000000000001E-2</v>
      </c>
      <c r="U4076" s="16">
        <v>0</v>
      </c>
      <c r="V4076" s="71">
        <v>0</v>
      </c>
      <c r="W4076" s="425" t="str">
        <f>IF(ISNA(MATCH($D4076,'My Squad'!$C$2:$C$16,0)),"","Yes")</f>
        <v/>
      </c>
    </row>
    <row r="4077" spans="1:23" ht="15.75" thickBot="1" x14ac:dyDescent="0.3">
      <c r="A4077" s="577">
        <v>447</v>
      </c>
      <c r="B4077" s="73">
        <v>17</v>
      </c>
      <c r="C4077" s="5" t="s">
        <v>82</v>
      </c>
      <c r="D4077" s="5" t="s">
        <v>152</v>
      </c>
      <c r="E4077" s="70" t="s">
        <v>15</v>
      </c>
      <c r="F4077" s="71">
        <v>6.4</v>
      </c>
      <c r="G4077" s="71">
        <v>1.3919999999999999</v>
      </c>
      <c r="H4077" s="71">
        <v>0.10299999999999999</v>
      </c>
      <c r="I4077" s="71">
        <v>0</v>
      </c>
      <c r="J4077" s="71">
        <v>0</v>
      </c>
      <c r="K4077" s="71">
        <v>1.631</v>
      </c>
      <c r="L4077" s="71">
        <v>0.55366666666666664</v>
      </c>
      <c r="M4077" s="72">
        <v>3.6796666666666669</v>
      </c>
      <c r="N4077" s="23">
        <v>0.26244791666666667</v>
      </c>
      <c r="O4077" s="16">
        <v>76.01166666666667</v>
      </c>
      <c r="P4077" s="15">
        <f>IFERROR(Table37[[#This Row],[Total]]/Table37[[#This Row],[Mins]]*90,0)</f>
        <v>4.3568311881947954</v>
      </c>
      <c r="Q4077" s="15">
        <f>IFERROR(Table37[[#This Row],[Total]]/Table37[[#This Row],[Mins]]*Table37[[#This Row],[Adj mins]],0)</f>
        <v>0.2109108666936319</v>
      </c>
      <c r="R4077" s="15">
        <v>8</v>
      </c>
      <c r="S4077" s="16">
        <v>80</v>
      </c>
      <c r="T4077" s="17">
        <v>0.17</v>
      </c>
      <c r="U4077" s="16">
        <v>59</v>
      </c>
      <c r="V4077" s="71">
        <v>6.6</v>
      </c>
      <c r="W4077" s="425" t="str">
        <f>IF(ISNA(MATCH($D4077,'My Squad'!$C$2:$C$16,0)),"","Yes")</f>
        <v/>
      </c>
    </row>
    <row r="4078" spans="1:23" ht="15.75" thickBot="1" x14ac:dyDescent="0.3">
      <c r="A4078" s="577">
        <v>430</v>
      </c>
      <c r="B4078" s="73">
        <v>17</v>
      </c>
      <c r="C4078" s="5" t="s">
        <v>82</v>
      </c>
      <c r="D4078" s="5" t="s">
        <v>661</v>
      </c>
      <c r="E4078" s="70" t="s">
        <v>15</v>
      </c>
      <c r="F4078" s="71">
        <v>4.9000000000000004</v>
      </c>
      <c r="G4078" s="71">
        <v>1.6E-2</v>
      </c>
      <c r="H4078" s="71">
        <v>5.0000000000000001E-3</v>
      </c>
      <c r="I4078" s="71">
        <v>0</v>
      </c>
      <c r="J4078" s="71">
        <v>0</v>
      </c>
      <c r="K4078" s="71">
        <v>2.2666666666666668E-2</v>
      </c>
      <c r="L4078" s="71">
        <v>6.6666666666666671E-3</v>
      </c>
      <c r="M4078" s="72">
        <v>5.0333333333333334E-2</v>
      </c>
      <c r="N4078" s="23">
        <v>-0.39789115646258499</v>
      </c>
      <c r="O4078" s="16">
        <v>1.05</v>
      </c>
      <c r="P4078" s="15">
        <f>IFERROR(Table37[[#This Row],[Total]]/Table37[[#This Row],[Mins]]*90,0)</f>
        <v>4.3142857142857141</v>
      </c>
      <c r="Q4078" s="15">
        <f>IFERROR(Table37[[#This Row],[Total]]/Table37[[#This Row],[Mins]]*Table37[[#This Row],[Adj mins]],0)</f>
        <v>0.20681179138321995</v>
      </c>
      <c r="R4078" s="15">
        <v>0</v>
      </c>
      <c r="S4078" s="16" t="s">
        <v>374</v>
      </c>
      <c r="T4078" s="17">
        <v>3.0000000000000001E-3</v>
      </c>
      <c r="U4078" s="16">
        <v>0</v>
      </c>
      <c r="V4078" s="71">
        <v>0</v>
      </c>
      <c r="W4078" s="425" t="str">
        <f>IF(ISNA(MATCH($D4078,'My Squad'!$C$2:$C$16,0)),"","Yes")</f>
        <v/>
      </c>
    </row>
    <row r="4079" spans="1:23" ht="15.75" thickBot="1" x14ac:dyDescent="0.3">
      <c r="A4079" s="577">
        <v>424</v>
      </c>
      <c r="B4079" s="73">
        <v>17</v>
      </c>
      <c r="C4079" s="5" t="s">
        <v>82</v>
      </c>
      <c r="D4079" s="5" t="s">
        <v>359</v>
      </c>
      <c r="E4079" s="70" t="s">
        <v>15</v>
      </c>
      <c r="F4079" s="71">
        <v>5.6</v>
      </c>
      <c r="G4079" s="71">
        <v>0.224</v>
      </c>
      <c r="H4079" s="71">
        <v>0.03</v>
      </c>
      <c r="I4079" s="71">
        <v>0</v>
      </c>
      <c r="J4079" s="71">
        <v>0</v>
      </c>
      <c r="K4079" s="71">
        <v>0.27433333333333332</v>
      </c>
      <c r="L4079" s="71">
        <v>9.0333333333333335E-2</v>
      </c>
      <c r="M4079" s="72">
        <v>0.6186666666666667</v>
      </c>
      <c r="N4079" s="23">
        <v>-0.24666666666666667</v>
      </c>
      <c r="O4079" s="16">
        <v>12.99</v>
      </c>
      <c r="P4079" s="15">
        <f>IFERROR(Table37[[#This Row],[Total]]/Table37[[#This Row],[Mins]]*90,0)</f>
        <v>4.2863741339491916</v>
      </c>
      <c r="Q4079" s="15">
        <f>IFERROR(Table37[[#This Row],[Total]]/Table37[[#This Row],[Mins]]*Table37[[#This Row],[Adj mins]],0)</f>
        <v>0.20414448017987424</v>
      </c>
      <c r="R4079" s="15">
        <v>1.1000000000000001</v>
      </c>
      <c r="S4079" s="16">
        <v>16</v>
      </c>
      <c r="T4079" s="17">
        <v>3.0000000000000001E-3</v>
      </c>
      <c r="U4079" s="16">
        <v>6</v>
      </c>
      <c r="V4079" s="71">
        <v>1</v>
      </c>
      <c r="W4079" s="425" t="str">
        <f>IF(ISNA(MATCH($D4079,'My Squad'!$C$2:$C$16,0)),"","Yes")</f>
        <v/>
      </c>
    </row>
    <row r="4080" spans="1:23" ht="15.75" thickBot="1" x14ac:dyDescent="0.3">
      <c r="A4080" s="577">
        <v>14</v>
      </c>
      <c r="B4080" s="73">
        <v>17</v>
      </c>
      <c r="C4080" s="5" t="s">
        <v>602</v>
      </c>
      <c r="D4080" s="5" t="s">
        <v>250</v>
      </c>
      <c r="E4080" s="70" t="s">
        <v>16</v>
      </c>
      <c r="F4080" s="71">
        <v>4.4000000000000004</v>
      </c>
      <c r="G4080" s="71">
        <v>0</v>
      </c>
      <c r="H4080" s="71">
        <v>0</v>
      </c>
      <c r="I4080" s="71">
        <v>-0.19933333333333336</v>
      </c>
      <c r="J4080" s="71">
        <v>1.1919999999999999</v>
      </c>
      <c r="K4080" s="71">
        <v>2.0649999999999999</v>
      </c>
      <c r="L4080" s="71">
        <v>0.19533333333333333</v>
      </c>
      <c r="M4080" s="72">
        <v>3.2530000000000001</v>
      </c>
      <c r="N4080" s="23">
        <v>0.28477272727272729</v>
      </c>
      <c r="O4080" s="16">
        <v>89.715333333333334</v>
      </c>
      <c r="P4080" s="15">
        <f>IFERROR(Table37[[#This Row],[Total]]/Table37[[#This Row],[Mins]]*90,0)</f>
        <v>3.2633217658817153</v>
      </c>
      <c r="Q4080" s="15">
        <f>IFERROR(Table37[[#This Row],[Total]]/Table37[[#This Row],[Mins]]*Table37[[#This Row],[Adj mins]],0)</f>
        <v>0.1183252105297484</v>
      </c>
      <c r="R4080" s="15">
        <v>7</v>
      </c>
      <c r="S4080" s="16">
        <v>90</v>
      </c>
      <c r="T4080" s="17">
        <v>2.1000000000000001E-2</v>
      </c>
      <c r="U4080" s="16">
        <v>17</v>
      </c>
      <c r="V4080" s="71">
        <v>2.4</v>
      </c>
      <c r="W4080" s="425" t="str">
        <f>IF(ISNA(MATCH($D4080,'My Squad'!$C$2:$C$16,0)),"","Yes")</f>
        <v/>
      </c>
    </row>
    <row r="4081" spans="1:23" ht="15.75" thickBot="1" x14ac:dyDescent="0.3">
      <c r="A4081" s="577">
        <v>454</v>
      </c>
      <c r="B4081" s="73">
        <v>17</v>
      </c>
      <c r="C4081" s="5" t="s">
        <v>602</v>
      </c>
      <c r="D4081" s="5" t="s">
        <v>662</v>
      </c>
      <c r="E4081" s="70" t="s">
        <v>16</v>
      </c>
      <c r="F4081" s="71">
        <v>4.4000000000000004</v>
      </c>
      <c r="G4081" s="71">
        <v>0</v>
      </c>
      <c r="H4081" s="71">
        <v>0</v>
      </c>
      <c r="I4081" s="71">
        <v>0</v>
      </c>
      <c r="J4081" s="71">
        <v>0</v>
      </c>
      <c r="K4081" s="71">
        <v>0</v>
      </c>
      <c r="L4081" s="71">
        <v>0</v>
      </c>
      <c r="M4081" s="72">
        <v>0</v>
      </c>
      <c r="N4081" s="23">
        <v>-0.45454545454545453</v>
      </c>
      <c r="O4081" s="16">
        <v>0</v>
      </c>
      <c r="P4081" s="15">
        <f>IFERROR(Table37[[#This Row],[Total]]/Table37[[#This Row],[Mins]]*90,0)</f>
        <v>0</v>
      </c>
      <c r="Q4081" s="15">
        <f>IFERROR(Table37[[#This Row],[Total]]/Table37[[#This Row],[Mins]]*Table37[[#This Row],[Adj mins]],0)</f>
        <v>0</v>
      </c>
      <c r="R4081" s="15">
        <v>0</v>
      </c>
      <c r="S4081" s="16" t="s">
        <v>374</v>
      </c>
      <c r="T4081" s="17">
        <v>1E-3</v>
      </c>
      <c r="U4081" s="16">
        <v>0</v>
      </c>
      <c r="V4081" s="71">
        <v>0</v>
      </c>
      <c r="W4081" s="425" t="str">
        <f>IF(ISNA(MATCH($D4081,'My Squad'!$C$2:$C$16,0)),"","Yes")</f>
        <v/>
      </c>
    </row>
    <row r="4082" spans="1:23" ht="15.75" thickBot="1" x14ac:dyDescent="0.3">
      <c r="A4082" s="577">
        <v>469</v>
      </c>
      <c r="B4082" s="73">
        <v>17</v>
      </c>
      <c r="C4082" s="5" t="s">
        <v>602</v>
      </c>
      <c r="D4082" s="5" t="s">
        <v>663</v>
      </c>
      <c r="E4082" s="70" t="s">
        <v>16</v>
      </c>
      <c r="F4082" s="71">
        <v>4.4000000000000004</v>
      </c>
      <c r="G4082" s="71">
        <v>0</v>
      </c>
      <c r="H4082" s="71">
        <v>0</v>
      </c>
      <c r="I4082" s="71">
        <v>-1.3333333333333333E-3</v>
      </c>
      <c r="J4082" s="71">
        <v>4.0000000000000001E-3</v>
      </c>
      <c r="K4082" s="71">
        <v>5.3333333333333332E-3</v>
      </c>
      <c r="L4082" s="71">
        <v>6.6666666666666664E-4</v>
      </c>
      <c r="M4082" s="72">
        <v>8.6666666666666663E-3</v>
      </c>
      <c r="N4082" s="23">
        <v>-0.45257575757575758</v>
      </c>
      <c r="O4082" s="16">
        <v>0.24</v>
      </c>
      <c r="P4082" s="15">
        <f>IFERROR(Table37[[#This Row],[Total]]/Table37[[#This Row],[Mins]]*90,0)</f>
        <v>3.2499999999999996</v>
      </c>
      <c r="Q4082" s="15">
        <f>IFERROR(Table37[[#This Row],[Total]]/Table37[[#This Row],[Mins]]*Table37[[#This Row],[Adj mins]],0)</f>
        <v>0.11736111111111108</v>
      </c>
      <c r="R4082" s="15">
        <v>2</v>
      </c>
      <c r="S4082" s="16">
        <v>90</v>
      </c>
      <c r="T4082" s="17">
        <v>2E-3</v>
      </c>
      <c r="U4082" s="16">
        <v>6</v>
      </c>
      <c r="V4082" s="71">
        <v>3</v>
      </c>
      <c r="W4082" s="425" t="str">
        <f>IF(ISNA(MATCH($D4082,'My Squad'!$C$2:$C$16,0)),"","Yes")</f>
        <v/>
      </c>
    </row>
    <row r="4083" spans="1:23" ht="15.75" thickBot="1" x14ac:dyDescent="0.3">
      <c r="A4083" s="577">
        <v>466</v>
      </c>
      <c r="B4083" s="73">
        <v>17</v>
      </c>
      <c r="C4083" s="5" t="s">
        <v>602</v>
      </c>
      <c r="D4083" s="5" t="s">
        <v>664</v>
      </c>
      <c r="E4083" s="70" t="s">
        <v>16</v>
      </c>
      <c r="F4083" s="71">
        <v>4</v>
      </c>
      <c r="G4083" s="71">
        <v>0</v>
      </c>
      <c r="H4083" s="71">
        <v>0</v>
      </c>
      <c r="I4083" s="71">
        <v>0</v>
      </c>
      <c r="J4083" s="71">
        <v>0</v>
      </c>
      <c r="K4083" s="71">
        <v>0</v>
      </c>
      <c r="L4083" s="71">
        <v>0</v>
      </c>
      <c r="M4083" s="72">
        <v>0</v>
      </c>
      <c r="N4083" s="23">
        <v>-0.5</v>
      </c>
      <c r="O4083" s="16">
        <v>0</v>
      </c>
      <c r="P4083" s="15">
        <f>IFERROR(Table37[[#This Row],[Total]]/Table37[[#This Row],[Mins]]*90,0)</f>
        <v>0</v>
      </c>
      <c r="Q4083" s="15">
        <f>IFERROR(Table37[[#This Row],[Total]]/Table37[[#This Row],[Mins]]*Table37[[#This Row],[Adj mins]],0)</f>
        <v>0</v>
      </c>
      <c r="R4083" s="15">
        <v>0</v>
      </c>
      <c r="S4083" s="16">
        <v>0</v>
      </c>
      <c r="T4083" s="17">
        <v>3.0000000000000001E-3</v>
      </c>
      <c r="U4083" s="16">
        <v>0</v>
      </c>
      <c r="V4083" s="71">
        <v>0</v>
      </c>
      <c r="W4083" s="425" t="str">
        <f>IF(ISNA(MATCH($D4083,'My Squad'!$C$2:$C$16,0)),"","Yes")</f>
        <v/>
      </c>
    </row>
    <row r="4084" spans="1:23" ht="15.75" thickBot="1" x14ac:dyDescent="0.3">
      <c r="A4084" s="577">
        <v>475</v>
      </c>
      <c r="B4084" s="73">
        <v>17</v>
      </c>
      <c r="C4084" s="5" t="s">
        <v>602</v>
      </c>
      <c r="D4084" s="5" t="s">
        <v>1539</v>
      </c>
      <c r="E4084" s="70" t="s">
        <v>14</v>
      </c>
      <c r="F4084" s="71">
        <v>3.9</v>
      </c>
      <c r="G4084" s="71">
        <v>0</v>
      </c>
      <c r="H4084" s="71">
        <v>6.0000000000000001E-3</v>
      </c>
      <c r="I4084" s="71">
        <v>-3.6666666666666688E-3</v>
      </c>
      <c r="J4084" s="71">
        <v>0</v>
      </c>
      <c r="K4084" s="71">
        <v>8.1000000000000003E-2</v>
      </c>
      <c r="L4084" s="71">
        <v>5.0000000000000001E-3</v>
      </c>
      <c r="M4084" s="72">
        <v>8.8333333333333333E-2</v>
      </c>
      <c r="N4084" s="23">
        <v>-0.49017094017094015</v>
      </c>
      <c r="O4084" s="16">
        <v>4.3090000000000002</v>
      </c>
      <c r="P4084" s="15">
        <f>IFERROR(Table37[[#This Row],[Total]]/Table37[[#This Row],[Mins]]*90,0)</f>
        <v>1.8449756323973079</v>
      </c>
      <c r="Q4084" s="15">
        <f>IFERROR(Table37[[#This Row],[Total]]/Table37[[#This Row],[Mins]]*Table37[[#This Row],[Adj mins]],0)</f>
        <v>3.7821500934887183E-2</v>
      </c>
      <c r="R4084" s="15">
        <v>2.2999999999999998</v>
      </c>
      <c r="S4084" s="16">
        <v>42</v>
      </c>
      <c r="T4084" s="17">
        <v>4.0999999999999995E-2</v>
      </c>
      <c r="U4084" s="16">
        <v>5</v>
      </c>
      <c r="V4084" s="71">
        <v>1</v>
      </c>
      <c r="W4084" s="425" t="str">
        <f>IF(ISNA(MATCH($D4084,'My Squad'!$C$2:$C$16,0)),"","Yes")</f>
        <v/>
      </c>
    </row>
    <row r="4085" spans="1:23" ht="15.75" thickBot="1" x14ac:dyDescent="0.3">
      <c r="A4085" s="577">
        <v>467</v>
      </c>
      <c r="B4085" s="73">
        <v>17</v>
      </c>
      <c r="C4085" s="5" t="s">
        <v>602</v>
      </c>
      <c r="D4085" s="5" t="s">
        <v>665</v>
      </c>
      <c r="E4085" s="70" t="s">
        <v>14</v>
      </c>
      <c r="F4085" s="71">
        <v>4.3</v>
      </c>
      <c r="G4085" s="71">
        <v>0</v>
      </c>
      <c r="H4085" s="71">
        <v>1E-3</v>
      </c>
      <c r="I4085" s="71">
        <v>-3.666666666666667E-3</v>
      </c>
      <c r="J4085" s="71">
        <v>0</v>
      </c>
      <c r="K4085" s="71">
        <v>1.0666666666666666E-2</v>
      </c>
      <c r="L4085" s="71">
        <v>3.3333333333333332E-4</v>
      </c>
      <c r="M4085" s="72">
        <v>8.3333333333333332E-3</v>
      </c>
      <c r="N4085" s="23">
        <v>-0.46317829457364346</v>
      </c>
      <c r="O4085" s="16">
        <v>0.54</v>
      </c>
      <c r="P4085" s="15">
        <f>IFERROR(Table37[[#This Row],[Total]]/Table37[[#This Row],[Mins]]*90,0)</f>
        <v>1.3888888888888888</v>
      </c>
      <c r="Q4085" s="15">
        <f>IFERROR(Table37[[#This Row],[Total]]/Table37[[#This Row],[Mins]]*Table37[[#This Row],[Adj mins]],0)</f>
        <v>2.1433470507544579E-2</v>
      </c>
      <c r="R4085" s="15">
        <v>2.5</v>
      </c>
      <c r="S4085" s="16">
        <v>75</v>
      </c>
      <c r="T4085" s="17">
        <v>1E-3</v>
      </c>
      <c r="U4085" s="16">
        <v>6</v>
      </c>
      <c r="V4085" s="71">
        <v>2</v>
      </c>
      <c r="W4085" s="425" t="str">
        <f>IF(ISNA(MATCH($D4085,'My Squad'!$C$2:$C$16,0)),"","Yes")</f>
        <v/>
      </c>
    </row>
    <row r="4086" spans="1:23" ht="15.75" thickBot="1" x14ac:dyDescent="0.3">
      <c r="A4086" s="577">
        <v>474</v>
      </c>
      <c r="B4086" s="73">
        <v>17</v>
      </c>
      <c r="C4086" s="5" t="s">
        <v>602</v>
      </c>
      <c r="D4086" s="5" t="s">
        <v>1540</v>
      </c>
      <c r="E4086" s="70" t="s">
        <v>14</v>
      </c>
      <c r="F4086" s="71">
        <v>4.5</v>
      </c>
      <c r="G4086" s="71">
        <v>0.19</v>
      </c>
      <c r="H4086" s="71">
        <v>0.41799999999999998</v>
      </c>
      <c r="I4086" s="71">
        <v>-0.18133333333333335</v>
      </c>
      <c r="J4086" s="71">
        <v>0</v>
      </c>
      <c r="K4086" s="71">
        <v>1.5816666666666666</v>
      </c>
      <c r="L4086" s="71">
        <v>0.17066666666666666</v>
      </c>
      <c r="M4086" s="72">
        <v>2.1789999999999998</v>
      </c>
      <c r="N4086" s="23">
        <v>3.9777777777777738E-2</v>
      </c>
      <c r="O4086" s="16">
        <v>84.578666666666663</v>
      </c>
      <c r="P4086" s="15">
        <f>IFERROR(Table37[[#This Row],[Total]]/Table37[[#This Row],[Mins]]*90,0)</f>
        <v>2.3186697985307565</v>
      </c>
      <c r="Q4086" s="15">
        <f>IFERROR(Table37[[#This Row],[Total]]/Table37[[#This Row],[Mins]]*Table37[[#This Row],[Adj mins]],0)</f>
        <v>5.9735884829096204E-2</v>
      </c>
      <c r="R4086" s="15">
        <v>6.9</v>
      </c>
      <c r="S4086" s="16">
        <v>78</v>
      </c>
      <c r="T4086" s="17">
        <v>2E-3</v>
      </c>
      <c r="U4086" s="16">
        <v>19</v>
      </c>
      <c r="V4086" s="71">
        <v>2.4</v>
      </c>
      <c r="W4086" s="425" t="str">
        <f>IF(ISNA(MATCH($D4086,'My Squad'!$C$2:$C$16,0)),"","Yes")</f>
        <v/>
      </c>
    </row>
    <row r="4087" spans="1:23" ht="15.75" thickBot="1" x14ac:dyDescent="0.3">
      <c r="A4087" s="577">
        <v>476</v>
      </c>
      <c r="B4087" s="73">
        <v>17</v>
      </c>
      <c r="C4087" s="5" t="s">
        <v>602</v>
      </c>
      <c r="D4087" s="5" t="s">
        <v>666</v>
      </c>
      <c r="E4087" s="70" t="s">
        <v>14</v>
      </c>
      <c r="F4087" s="71">
        <v>4.4000000000000004</v>
      </c>
      <c r="G4087" s="71">
        <v>8.7999999999999995E-2</v>
      </c>
      <c r="H4087" s="71">
        <v>0.20799999999999999</v>
      </c>
      <c r="I4087" s="71">
        <v>-0.19166666666666665</v>
      </c>
      <c r="J4087" s="71">
        <v>0</v>
      </c>
      <c r="K4087" s="71">
        <v>1.6966666666666668</v>
      </c>
      <c r="L4087" s="71">
        <v>0.105</v>
      </c>
      <c r="M4087" s="72">
        <v>1.9059999999999999</v>
      </c>
      <c r="N4087" s="23">
        <v>-2.136363636363638E-2</v>
      </c>
      <c r="O4087" s="16">
        <v>83.909666666666666</v>
      </c>
      <c r="P4087" s="15">
        <f>IFERROR(Table37[[#This Row],[Total]]/Table37[[#This Row],[Mins]]*90,0)</f>
        <v>2.0443413353248929</v>
      </c>
      <c r="Q4087" s="15">
        <f>IFERROR(Table37[[#This Row],[Total]]/Table37[[#This Row],[Mins]]*Table37[[#This Row],[Adj mins]],0)</f>
        <v>4.6437016614644069E-2</v>
      </c>
      <c r="R4087" s="15">
        <v>6.9</v>
      </c>
      <c r="S4087" s="16">
        <v>89</v>
      </c>
      <c r="T4087" s="17">
        <v>3.0000000000000001E-3</v>
      </c>
      <c r="U4087" s="16">
        <v>12</v>
      </c>
      <c r="V4087" s="71">
        <v>1.7</v>
      </c>
      <c r="W4087" s="425" t="str">
        <f>IF(ISNA(MATCH($D4087,'My Squad'!$C$2:$C$16,0)),"","Yes")</f>
        <v/>
      </c>
    </row>
    <row r="4088" spans="1:23" ht="15.75" thickBot="1" x14ac:dyDescent="0.3">
      <c r="A4088" s="577">
        <v>455</v>
      </c>
      <c r="B4088" s="73">
        <v>17</v>
      </c>
      <c r="C4088" s="5" t="s">
        <v>602</v>
      </c>
      <c r="D4088" s="5" t="s">
        <v>667</v>
      </c>
      <c r="E4088" s="70" t="s">
        <v>14</v>
      </c>
      <c r="F4088" s="71">
        <v>4</v>
      </c>
      <c r="G4088" s="71">
        <v>0.106</v>
      </c>
      <c r="H4088" s="71">
        <v>0.14599999999999999</v>
      </c>
      <c r="I4088" s="71">
        <v>-0.19033333333333335</v>
      </c>
      <c r="J4088" s="71">
        <v>0</v>
      </c>
      <c r="K4088" s="71">
        <v>1.6246666666666667</v>
      </c>
      <c r="L4088" s="71">
        <v>0.14933333333333335</v>
      </c>
      <c r="M4088" s="72">
        <v>1.8356666666666666</v>
      </c>
      <c r="N4088" s="23">
        <v>-4.1083333333333361E-2</v>
      </c>
      <c r="O4088" s="16">
        <v>87.432000000000002</v>
      </c>
      <c r="P4088" s="15">
        <f>IFERROR(Table37[[#This Row],[Total]]/Table37[[#This Row],[Mins]]*90,0)</f>
        <v>1.8895827614603347</v>
      </c>
      <c r="Q4088" s="15">
        <f>IFERROR(Table37[[#This Row],[Total]]/Table37[[#This Row],[Mins]]*Table37[[#This Row],[Adj mins]],0)</f>
        <v>3.9672477915645155E-2</v>
      </c>
      <c r="R4088" s="15">
        <v>8.9</v>
      </c>
      <c r="S4088" s="16">
        <v>89</v>
      </c>
      <c r="T4088" s="17">
        <v>3.2000000000000001E-2</v>
      </c>
      <c r="U4088" s="16">
        <v>11</v>
      </c>
      <c r="V4088" s="71">
        <v>1.2</v>
      </c>
      <c r="W4088" s="425" t="str">
        <f>IF(ISNA(MATCH($D4088,'My Squad'!$C$2:$C$16,0)),"","Yes")</f>
        <v/>
      </c>
    </row>
    <row r="4089" spans="1:23" ht="15.75" thickBot="1" x14ac:dyDescent="0.3">
      <c r="A4089" s="577">
        <v>456</v>
      </c>
      <c r="B4089" s="73">
        <v>17</v>
      </c>
      <c r="C4089" s="5" t="s">
        <v>602</v>
      </c>
      <c r="D4089" s="5" t="s">
        <v>668</v>
      </c>
      <c r="E4089" s="70" t="s">
        <v>14</v>
      </c>
      <c r="F4089" s="71">
        <v>3.9</v>
      </c>
      <c r="G4089" s="71">
        <v>0</v>
      </c>
      <c r="H4089" s="71">
        <v>0</v>
      </c>
      <c r="I4089" s="71">
        <v>-4.0000000000000001E-3</v>
      </c>
      <c r="J4089" s="71">
        <v>0</v>
      </c>
      <c r="K4089" s="71">
        <v>8.0000000000000002E-3</v>
      </c>
      <c r="L4089" s="71">
        <v>0</v>
      </c>
      <c r="M4089" s="72">
        <v>4.0000000000000001E-3</v>
      </c>
      <c r="N4089" s="23">
        <v>-0.51179487179487182</v>
      </c>
      <c r="O4089" s="16">
        <v>0.45</v>
      </c>
      <c r="P4089" s="15">
        <f>IFERROR(Table37[[#This Row],[Total]]/Table37[[#This Row],[Mins]]*90,0)</f>
        <v>0.8</v>
      </c>
      <c r="Q4089" s="15">
        <f>IFERROR(Table37[[#This Row],[Total]]/Table37[[#This Row],[Mins]]*Table37[[#This Row],[Adj mins]],0)</f>
        <v>7.1111111111111115E-3</v>
      </c>
      <c r="R4089" s="15">
        <v>0</v>
      </c>
      <c r="S4089" s="16" t="s">
        <v>374</v>
      </c>
      <c r="T4089" s="17">
        <v>5.0000000000000001E-3</v>
      </c>
      <c r="U4089" s="16">
        <v>0</v>
      </c>
      <c r="V4089" s="71">
        <v>0</v>
      </c>
      <c r="W4089" s="425" t="str">
        <f>IF(ISNA(MATCH($D4089,'My Squad'!$C$2:$C$16,0)),"","Yes")</f>
        <v/>
      </c>
    </row>
    <row r="4090" spans="1:23" ht="15.75" thickBot="1" x14ac:dyDescent="0.3">
      <c r="A4090" s="577">
        <v>457</v>
      </c>
      <c r="B4090" s="73">
        <v>17</v>
      </c>
      <c r="C4090" s="5" t="s">
        <v>602</v>
      </c>
      <c r="D4090" s="5" t="s">
        <v>669</v>
      </c>
      <c r="E4090" s="70" t="s">
        <v>14</v>
      </c>
      <c r="F4090" s="71">
        <v>4</v>
      </c>
      <c r="G4090" s="71">
        <v>2E-3</v>
      </c>
      <c r="H4090" s="71">
        <v>5.0000000000000001E-3</v>
      </c>
      <c r="I4090" s="71">
        <v>1.0000000000000009E-3</v>
      </c>
      <c r="J4090" s="71">
        <v>0</v>
      </c>
      <c r="K4090" s="71">
        <v>5.9333333333333335E-2</v>
      </c>
      <c r="L4090" s="71">
        <v>4.0000000000000001E-3</v>
      </c>
      <c r="M4090" s="72">
        <v>7.1333333333333332E-2</v>
      </c>
      <c r="N4090" s="23">
        <v>-0.48216666666666669</v>
      </c>
      <c r="O4090" s="16">
        <v>2.85</v>
      </c>
      <c r="P4090" s="15">
        <f>IFERROR(Table37[[#This Row],[Total]]/Table37[[#This Row],[Mins]]*90,0)</f>
        <v>2.2526315789473683</v>
      </c>
      <c r="Q4090" s="15">
        <f>IFERROR(Table37[[#This Row],[Total]]/Table37[[#This Row],[Mins]]*Table37[[#This Row],[Adj mins]],0)</f>
        <v>5.6381655894121259E-2</v>
      </c>
      <c r="R4090" s="15">
        <v>0.2</v>
      </c>
      <c r="S4090" s="16">
        <v>14</v>
      </c>
      <c r="T4090" s="17">
        <v>2E-3</v>
      </c>
      <c r="U4090" s="16">
        <v>1</v>
      </c>
      <c r="V4090" s="71">
        <v>1</v>
      </c>
      <c r="W4090" s="425" t="str">
        <f>IF(ISNA(MATCH($D4090,'My Squad'!$C$2:$C$16,0)),"","Yes")</f>
        <v/>
      </c>
    </row>
    <row r="4091" spans="1:23" ht="15.75" thickBot="1" x14ac:dyDescent="0.3">
      <c r="A4091" s="577">
        <v>460</v>
      </c>
      <c r="B4091" s="73">
        <v>17</v>
      </c>
      <c r="C4091" s="5" t="s">
        <v>602</v>
      </c>
      <c r="D4091" s="5" t="s">
        <v>670</v>
      </c>
      <c r="E4091" s="70" t="s">
        <v>14</v>
      </c>
      <c r="F4091" s="71">
        <v>3.9</v>
      </c>
      <c r="G4091" s="71">
        <v>8.0000000000000002E-3</v>
      </c>
      <c r="H4091" s="71">
        <v>4.0000000000000001E-3</v>
      </c>
      <c r="I4091" s="71">
        <v>-4.000000000000001E-3</v>
      </c>
      <c r="J4091" s="71">
        <v>0</v>
      </c>
      <c r="K4091" s="71">
        <v>2.4E-2</v>
      </c>
      <c r="L4091" s="71">
        <v>2.3333333333333335E-3</v>
      </c>
      <c r="M4091" s="72">
        <v>3.4333333333333334E-2</v>
      </c>
      <c r="N4091" s="23">
        <v>-0.50401709401709405</v>
      </c>
      <c r="O4091" s="16">
        <v>1.2</v>
      </c>
      <c r="P4091" s="15">
        <f>IFERROR(Table37[[#This Row],[Total]]/Table37[[#This Row],[Mins]]*90,0)</f>
        <v>2.5750000000000002</v>
      </c>
      <c r="Q4091" s="15">
        <f>IFERROR(Table37[[#This Row],[Total]]/Table37[[#This Row],[Mins]]*Table37[[#This Row],[Adj mins]],0)</f>
        <v>7.367361111111112E-2</v>
      </c>
      <c r="R4091" s="15">
        <v>0</v>
      </c>
      <c r="S4091" s="16" t="s">
        <v>374</v>
      </c>
      <c r="T4091" s="17">
        <v>3.0000000000000001E-3</v>
      </c>
      <c r="U4091" s="16">
        <v>0</v>
      </c>
      <c r="V4091" s="71">
        <v>0</v>
      </c>
      <c r="W4091" s="425" t="str">
        <f>IF(ISNA(MATCH($D4091,'My Squad'!$C$2:$C$16,0)),"","Yes")</f>
        <v/>
      </c>
    </row>
    <row r="4092" spans="1:23" ht="15.75" thickBot="1" x14ac:dyDescent="0.3">
      <c r="A4092" s="577">
        <v>461</v>
      </c>
      <c r="B4092" s="73">
        <v>17</v>
      </c>
      <c r="C4092" s="5" t="s">
        <v>602</v>
      </c>
      <c r="D4092" s="5" t="s">
        <v>671</v>
      </c>
      <c r="E4092" s="70" t="s">
        <v>14</v>
      </c>
      <c r="F4092" s="71">
        <v>4.0999999999999996</v>
      </c>
      <c r="G4092" s="71">
        <v>0.376</v>
      </c>
      <c r="H4092" s="71">
        <v>0.115</v>
      </c>
      <c r="I4092" s="71">
        <v>-0.19700000000000001</v>
      </c>
      <c r="J4092" s="71">
        <v>0</v>
      </c>
      <c r="K4092" s="71">
        <v>1.47</v>
      </c>
      <c r="L4092" s="71">
        <v>0.17333333333333334</v>
      </c>
      <c r="M4092" s="72">
        <v>1.9373333333333334</v>
      </c>
      <c r="N4092" s="23">
        <v>-1.5284552845528453E-2</v>
      </c>
      <c r="O4092" s="16">
        <v>80.95</v>
      </c>
      <c r="P4092" s="15">
        <f>IFERROR(Table37[[#This Row],[Total]]/Table37[[#This Row],[Mins]]*90,0)</f>
        <v>2.1539221741815933</v>
      </c>
      <c r="Q4092" s="15">
        <f>IFERROR(Table37[[#This Row],[Total]]/Table37[[#This Row],[Mins]]*Table37[[#This Row],[Adj mins]],0)</f>
        <v>5.1548674804790688E-2</v>
      </c>
      <c r="R4092" s="15">
        <v>7.6</v>
      </c>
      <c r="S4092" s="16">
        <v>76</v>
      </c>
      <c r="T4092" s="17">
        <v>0.10300000000000001</v>
      </c>
      <c r="U4092" s="16">
        <v>16</v>
      </c>
      <c r="V4092" s="71">
        <v>1.8</v>
      </c>
      <c r="W4092" s="425" t="str">
        <f>IF(ISNA(MATCH($D4092,'My Squad'!$C$2:$C$16,0)),"","Yes")</f>
        <v/>
      </c>
    </row>
    <row r="4093" spans="1:23" ht="15.75" thickBot="1" x14ac:dyDescent="0.3">
      <c r="A4093" s="577">
        <v>464</v>
      </c>
      <c r="B4093" s="73">
        <v>17</v>
      </c>
      <c r="C4093" s="5" t="s">
        <v>602</v>
      </c>
      <c r="D4093" s="5" t="s">
        <v>672</v>
      </c>
      <c r="E4093" s="70" t="s">
        <v>14</v>
      </c>
      <c r="F4093" s="71">
        <v>4</v>
      </c>
      <c r="G4093" s="71">
        <v>0</v>
      </c>
      <c r="H4093" s="71">
        <v>1E-3</v>
      </c>
      <c r="I4093" s="71">
        <v>2E-3</v>
      </c>
      <c r="J4093" s="71">
        <v>0</v>
      </c>
      <c r="K4093" s="71">
        <v>1.1666666666666667E-2</v>
      </c>
      <c r="L4093" s="71">
        <v>1.6666666666666668E-3</v>
      </c>
      <c r="M4093" s="72">
        <v>1.6333333333333332E-2</v>
      </c>
      <c r="N4093" s="23">
        <v>-0.49591666666666667</v>
      </c>
      <c r="O4093" s="16">
        <v>0.54</v>
      </c>
      <c r="P4093" s="15">
        <f>IFERROR(Table37[[#This Row],[Total]]/Table37[[#This Row],[Mins]]*90,0)</f>
        <v>2.7222222222222219</v>
      </c>
      <c r="Q4093" s="15">
        <f>IFERROR(Table37[[#This Row],[Total]]/Table37[[#This Row],[Mins]]*Table37[[#This Row],[Adj mins]],0)</f>
        <v>8.2338820301783244E-2</v>
      </c>
      <c r="R4093" s="15">
        <v>0</v>
      </c>
      <c r="S4093" s="16" t="s">
        <v>374</v>
      </c>
      <c r="T4093" s="17">
        <v>1E-3</v>
      </c>
      <c r="U4093" s="16">
        <v>0</v>
      </c>
      <c r="V4093" s="71">
        <v>0</v>
      </c>
      <c r="W4093" s="425" t="str">
        <f>IF(ISNA(MATCH($D4093,'My Squad'!$C$2:$C$16,0)),"","Yes")</f>
        <v/>
      </c>
    </row>
    <row r="4094" spans="1:23" ht="15.75" thickBot="1" x14ac:dyDescent="0.3">
      <c r="A4094" s="577">
        <v>472</v>
      </c>
      <c r="B4094" s="73">
        <v>17</v>
      </c>
      <c r="C4094" s="5" t="s">
        <v>602</v>
      </c>
      <c r="D4094" s="5" t="s">
        <v>673</v>
      </c>
      <c r="E4094" s="70" t="s">
        <v>14</v>
      </c>
      <c r="F4094" s="71">
        <v>4</v>
      </c>
      <c r="G4094" s="71">
        <v>0.02</v>
      </c>
      <c r="H4094" s="71">
        <v>8.9999999999999993E-3</v>
      </c>
      <c r="I4094" s="71">
        <v>-1.6333333333333339E-2</v>
      </c>
      <c r="J4094" s="71">
        <v>0</v>
      </c>
      <c r="K4094" s="71">
        <v>0.19133333333333336</v>
      </c>
      <c r="L4094" s="71">
        <v>1.1666666666666667E-2</v>
      </c>
      <c r="M4094" s="72">
        <v>0.21566666666666667</v>
      </c>
      <c r="N4094" s="23">
        <v>-0.44608333333333333</v>
      </c>
      <c r="O4094" s="16">
        <v>10.583666666666666</v>
      </c>
      <c r="P4094" s="15">
        <f>IFERROR(Table37[[#This Row],[Total]]/Table37[[#This Row],[Mins]]*90,0)</f>
        <v>1.8339579855752577</v>
      </c>
      <c r="Q4094" s="15">
        <f>IFERROR(Table37[[#This Row],[Total]]/Table37[[#This Row],[Mins]]*Table37[[#This Row],[Adj mins]],0)</f>
        <v>3.7371132142836189E-2</v>
      </c>
      <c r="R4094" s="15">
        <v>4.9000000000000004</v>
      </c>
      <c r="S4094" s="16">
        <v>88</v>
      </c>
      <c r="T4094" s="17">
        <v>6.0000000000000001E-3</v>
      </c>
      <c r="U4094" s="16">
        <v>4</v>
      </c>
      <c r="V4094" s="71">
        <v>0.8</v>
      </c>
      <c r="W4094" s="425" t="str">
        <f>IF(ISNA(MATCH($D4094,'My Squad'!$C$2:$C$16,0)),"","Yes")</f>
        <v/>
      </c>
    </row>
    <row r="4095" spans="1:23" ht="15.75" thickBot="1" x14ac:dyDescent="0.3">
      <c r="A4095" s="577">
        <v>477</v>
      </c>
      <c r="B4095" s="73">
        <v>17</v>
      </c>
      <c r="C4095" s="5" t="s">
        <v>602</v>
      </c>
      <c r="D4095" s="5" t="s">
        <v>674</v>
      </c>
      <c r="E4095" s="70" t="s">
        <v>14</v>
      </c>
      <c r="F4095" s="71">
        <v>4</v>
      </c>
      <c r="G4095" s="71">
        <v>0</v>
      </c>
      <c r="H4095" s="71">
        <v>1E-3</v>
      </c>
      <c r="I4095" s="71">
        <v>9.999999999999998E-4</v>
      </c>
      <c r="J4095" s="71">
        <v>0</v>
      </c>
      <c r="K4095" s="71">
        <v>7.0000000000000001E-3</v>
      </c>
      <c r="L4095" s="71">
        <v>1E-3</v>
      </c>
      <c r="M4095" s="72">
        <v>0.01</v>
      </c>
      <c r="N4095" s="23">
        <v>-0.4975</v>
      </c>
      <c r="O4095" s="16">
        <v>0.33</v>
      </c>
      <c r="P4095" s="15">
        <f>IFERROR(Table37[[#This Row],[Total]]/Table37[[#This Row],[Mins]]*90,0)</f>
        <v>2.7272727272727275</v>
      </c>
      <c r="Q4095" s="15">
        <f>IFERROR(Table37[[#This Row],[Total]]/Table37[[#This Row],[Mins]]*Table37[[#This Row],[Adj mins]],0)</f>
        <v>8.264462809917357E-2</v>
      </c>
      <c r="R4095" s="15">
        <v>0</v>
      </c>
      <c r="S4095" s="16">
        <v>0</v>
      </c>
      <c r="T4095" s="17">
        <v>1.4999999999999999E-2</v>
      </c>
      <c r="U4095" s="16">
        <v>0</v>
      </c>
      <c r="V4095" s="71">
        <v>0</v>
      </c>
      <c r="W4095" s="425" t="str">
        <f>IF(ISNA(MATCH($D4095,'My Squad'!$C$2:$C$16,0)),"","Yes")</f>
        <v/>
      </c>
    </row>
    <row r="4096" spans="1:23" ht="15.75" thickBot="1" x14ac:dyDescent="0.3">
      <c r="A4096" s="577">
        <v>188</v>
      </c>
      <c r="B4096" s="73">
        <v>17</v>
      </c>
      <c r="C4096" s="5" t="s">
        <v>602</v>
      </c>
      <c r="D4096" s="5" t="s">
        <v>322</v>
      </c>
      <c r="E4096" s="70" t="s">
        <v>13</v>
      </c>
      <c r="F4096" s="71">
        <v>4.5</v>
      </c>
      <c r="G4096" s="71">
        <v>8.666666666666667E-2</v>
      </c>
      <c r="H4096" s="71">
        <v>5.2999999999999999E-2</v>
      </c>
      <c r="I4096" s="71">
        <v>2.5666666666666667E-2</v>
      </c>
      <c r="J4096" s="71">
        <v>0</v>
      </c>
      <c r="K4096" s="71">
        <v>0.35666666666666669</v>
      </c>
      <c r="L4096" s="71">
        <v>2.2333333333333334E-2</v>
      </c>
      <c r="M4096" s="72">
        <v>0.54433333333333334</v>
      </c>
      <c r="N4096" s="23">
        <v>-0.32348148148148148</v>
      </c>
      <c r="O4096" s="16">
        <v>18.420666666666666</v>
      </c>
      <c r="P4096" s="15">
        <f>IFERROR(Table37[[#This Row],[Total]]/Table37[[#This Row],[Mins]]*90,0)</f>
        <v>2.6595128659838587</v>
      </c>
      <c r="Q4096" s="15">
        <f>IFERROR(Table37[[#This Row],[Total]]/Table37[[#This Row],[Mins]]*Table37[[#This Row],[Adj mins]],0)</f>
        <v>7.8588985381485316E-2</v>
      </c>
      <c r="R4096" s="15">
        <v>1.6</v>
      </c>
      <c r="S4096" s="16">
        <v>47</v>
      </c>
      <c r="T4096" s="17">
        <v>4.0000000000000001E-3</v>
      </c>
      <c r="U4096" s="16">
        <v>4</v>
      </c>
      <c r="V4096" s="71">
        <v>1.3</v>
      </c>
      <c r="W4096" s="425" t="str">
        <f>IF(ISNA(MATCH($D4096,'My Squad'!$C$2:$C$16,0)),"","Yes")</f>
        <v/>
      </c>
    </row>
    <row r="4097" spans="1:23" ht="15.75" thickBot="1" x14ac:dyDescent="0.3">
      <c r="A4097" s="577">
        <v>452</v>
      </c>
      <c r="B4097" s="73">
        <v>17</v>
      </c>
      <c r="C4097" s="5" t="s">
        <v>602</v>
      </c>
      <c r="D4097" s="5" t="s">
        <v>675</v>
      </c>
      <c r="E4097" s="70" t="s">
        <v>13</v>
      </c>
      <c r="F4097" s="71">
        <v>4.9000000000000004</v>
      </c>
      <c r="G4097" s="71">
        <v>0.53</v>
      </c>
      <c r="H4097" s="71">
        <v>0.16900000000000001</v>
      </c>
      <c r="I4097" s="71">
        <v>0.106</v>
      </c>
      <c r="J4097" s="71">
        <v>0</v>
      </c>
      <c r="K4097" s="71">
        <v>1.5183333333333333</v>
      </c>
      <c r="L4097" s="71">
        <v>0.151</v>
      </c>
      <c r="M4097" s="72">
        <v>2.4743333333333335</v>
      </c>
      <c r="N4097" s="23">
        <v>9.6802721088435406E-2</v>
      </c>
      <c r="O4097" s="16">
        <v>72.176333333333332</v>
      </c>
      <c r="P4097" s="15">
        <f>IFERROR(Table37[[#This Row],[Total]]/Table37[[#This Row],[Mins]]*90,0)</f>
        <v>3.0853603905250568</v>
      </c>
      <c r="Q4097" s="15">
        <f>IFERROR(Table37[[#This Row],[Total]]/Table37[[#This Row],[Mins]]*Table37[[#This Row],[Adj mins]],0)</f>
        <v>0.10577165266023257</v>
      </c>
      <c r="R4097" s="15">
        <v>5.4</v>
      </c>
      <c r="S4097" s="16">
        <v>60</v>
      </c>
      <c r="T4097" s="17">
        <v>1E-3</v>
      </c>
      <c r="U4097" s="16">
        <v>20</v>
      </c>
      <c r="V4097" s="71">
        <v>2.5</v>
      </c>
      <c r="W4097" s="425" t="str">
        <f>IF(ISNA(MATCH($D4097,'My Squad'!$C$2:$C$16,0)),"","Yes")</f>
        <v/>
      </c>
    </row>
    <row r="4098" spans="1:23" ht="15.75" thickBot="1" x14ac:dyDescent="0.3">
      <c r="A4098" s="577">
        <v>459</v>
      </c>
      <c r="B4098" s="73">
        <v>17</v>
      </c>
      <c r="C4098" s="5" t="s">
        <v>602</v>
      </c>
      <c r="D4098" s="5" t="s">
        <v>676</v>
      </c>
      <c r="E4098" s="70" t="s">
        <v>13</v>
      </c>
      <c r="F4098" s="71">
        <v>4.9000000000000004</v>
      </c>
      <c r="G4098" s="71">
        <v>0.28000000000000003</v>
      </c>
      <c r="H4098" s="71">
        <v>0.17499999999999999</v>
      </c>
      <c r="I4098" s="71">
        <v>6.9000000000000006E-2</v>
      </c>
      <c r="J4098" s="71">
        <v>0</v>
      </c>
      <c r="K4098" s="71">
        <v>0.97533333333333339</v>
      </c>
      <c r="L4098" s="71">
        <v>7.2333333333333333E-2</v>
      </c>
      <c r="M4098" s="72">
        <v>1.5716666666666668</v>
      </c>
      <c r="N4098" s="23">
        <v>-8.7414965986394533E-2</v>
      </c>
      <c r="O4098" s="16">
        <v>47.487000000000002</v>
      </c>
      <c r="P4098" s="15">
        <f>IFERROR(Table37[[#This Row],[Total]]/Table37[[#This Row],[Mins]]*90,0)</f>
        <v>2.9787099627266409</v>
      </c>
      <c r="Q4098" s="15">
        <f>IFERROR(Table37[[#This Row],[Total]]/Table37[[#This Row],[Mins]]*Table37[[#This Row],[Adj mins]],0)</f>
        <v>9.8585700467188286E-2</v>
      </c>
      <c r="R4098" s="15">
        <v>0.7</v>
      </c>
      <c r="S4098" s="16">
        <v>33</v>
      </c>
      <c r="T4098" s="17">
        <v>0</v>
      </c>
      <c r="U4098" s="16">
        <v>1</v>
      </c>
      <c r="V4098" s="71">
        <v>0.5</v>
      </c>
      <c r="W4098" s="425" t="str">
        <f>IF(ISNA(MATCH($D4098,'My Squad'!$C$2:$C$16,0)),"","Yes")</f>
        <v/>
      </c>
    </row>
    <row r="4099" spans="1:23" ht="15.75" thickBot="1" x14ac:dyDescent="0.3">
      <c r="A4099" s="577">
        <v>462</v>
      </c>
      <c r="B4099" s="73">
        <v>17</v>
      </c>
      <c r="C4099" s="5" t="s">
        <v>602</v>
      </c>
      <c r="D4099" s="5" t="s">
        <v>677</v>
      </c>
      <c r="E4099" s="70" t="s">
        <v>13</v>
      </c>
      <c r="F4099" s="71">
        <v>5</v>
      </c>
      <c r="G4099" s="71">
        <v>0.03</v>
      </c>
      <c r="H4099" s="71">
        <v>6.0000000000000001E-3</v>
      </c>
      <c r="I4099" s="71">
        <v>2.6666666666666666E-3</v>
      </c>
      <c r="J4099" s="71">
        <v>0</v>
      </c>
      <c r="K4099" s="71">
        <v>6.533333333333334E-2</v>
      </c>
      <c r="L4099" s="71">
        <v>4.0000000000000001E-3</v>
      </c>
      <c r="M4099" s="72">
        <v>0.108</v>
      </c>
      <c r="N4099" s="23">
        <v>-0.37839999999999996</v>
      </c>
      <c r="O4099" s="16">
        <v>3.06</v>
      </c>
      <c r="P4099" s="15">
        <f>IFERROR(Table37[[#This Row],[Total]]/Table37[[#This Row],[Mins]]*90,0)</f>
        <v>3.1764705882352939</v>
      </c>
      <c r="Q4099" s="15">
        <f>IFERROR(Table37[[#This Row],[Total]]/Table37[[#This Row],[Mins]]*Table37[[#This Row],[Adj mins]],0)</f>
        <v>0.11211072664359861</v>
      </c>
      <c r="R4099" s="15">
        <v>0.2</v>
      </c>
      <c r="S4099" s="16">
        <v>9</v>
      </c>
      <c r="T4099" s="17">
        <v>0</v>
      </c>
      <c r="U4099" s="16">
        <v>2</v>
      </c>
      <c r="V4099" s="71">
        <v>1</v>
      </c>
      <c r="W4099" s="425" t="str">
        <f>IF(ISNA(MATCH($D4099,'My Squad'!$C$2:$C$16,0)),"","Yes")</f>
        <v/>
      </c>
    </row>
    <row r="4100" spans="1:23" ht="15.75" thickBot="1" x14ac:dyDescent="0.3">
      <c r="A4100" s="577">
        <v>471</v>
      </c>
      <c r="B4100" s="73">
        <v>17</v>
      </c>
      <c r="C4100" s="5" t="s">
        <v>602</v>
      </c>
      <c r="D4100" s="5" t="s">
        <v>1541</v>
      </c>
      <c r="E4100" s="70" t="s">
        <v>13</v>
      </c>
      <c r="F4100" s="71">
        <v>5</v>
      </c>
      <c r="G4100" s="71">
        <v>0.17666666666666667</v>
      </c>
      <c r="H4100" s="71">
        <v>0.14799999999999999</v>
      </c>
      <c r="I4100" s="71">
        <v>5.7333333333333333E-2</v>
      </c>
      <c r="J4100" s="71">
        <v>0</v>
      </c>
      <c r="K4100" s="71">
        <v>0.79166666666666663</v>
      </c>
      <c r="L4100" s="71">
        <v>4.8333333333333332E-2</v>
      </c>
      <c r="M4100" s="72">
        <v>1.222</v>
      </c>
      <c r="N4100" s="23">
        <v>-0.15560000000000002</v>
      </c>
      <c r="O4100" s="16">
        <v>39.483666666666664</v>
      </c>
      <c r="P4100" s="15">
        <f>IFERROR(Table37[[#This Row],[Total]]/Table37[[#This Row],[Mins]]*90,0)</f>
        <v>2.78545558923099</v>
      </c>
      <c r="Q4100" s="15">
        <f>IFERROR(Table37[[#This Row],[Total]]/Table37[[#This Row],[Mins]]*Table37[[#This Row],[Adj mins]],0)</f>
        <v>8.6208475995312908E-2</v>
      </c>
      <c r="R4100" s="15">
        <v>2.7</v>
      </c>
      <c r="S4100" s="16">
        <v>60</v>
      </c>
      <c r="T4100" s="17">
        <v>0</v>
      </c>
      <c r="U4100" s="16">
        <v>6</v>
      </c>
      <c r="V4100" s="71">
        <v>1.5</v>
      </c>
      <c r="W4100" s="425" t="str">
        <f>IF(ISNA(MATCH($D4100,'My Squad'!$C$2:$C$16,0)),"","Yes")</f>
        <v/>
      </c>
    </row>
    <row r="4101" spans="1:23" ht="15.75" thickBot="1" x14ac:dyDescent="0.3">
      <c r="A4101" s="577">
        <v>463</v>
      </c>
      <c r="B4101" s="73">
        <v>17</v>
      </c>
      <c r="C4101" s="5" t="s">
        <v>602</v>
      </c>
      <c r="D4101" s="5" t="s">
        <v>218</v>
      </c>
      <c r="E4101" s="70" t="s">
        <v>13</v>
      </c>
      <c r="F4101" s="71">
        <v>5</v>
      </c>
      <c r="G4101" s="71">
        <v>0.28666666666666668</v>
      </c>
      <c r="H4101" s="71">
        <v>0.19600000000000001</v>
      </c>
      <c r="I4101" s="71">
        <v>7.5999999999999998E-2</v>
      </c>
      <c r="J4101" s="71">
        <v>0</v>
      </c>
      <c r="K4101" s="71">
        <v>1.0103333333333335</v>
      </c>
      <c r="L4101" s="71">
        <v>8.2666666666666666E-2</v>
      </c>
      <c r="M4101" s="72">
        <v>1.6516666666666666</v>
      </c>
      <c r="N4101" s="23">
        <v>-6.9666666666666682E-2</v>
      </c>
      <c r="O4101" s="16">
        <v>53.524000000000001</v>
      </c>
      <c r="P4101" s="15">
        <f>IFERROR(Table37[[#This Row],[Total]]/Table37[[#This Row],[Mins]]*90,0)</f>
        <v>2.7772587997907481</v>
      </c>
      <c r="Q4101" s="15">
        <f>IFERROR(Table37[[#This Row],[Total]]/Table37[[#This Row],[Mins]]*Table37[[#This Row],[Adj mins]],0)</f>
        <v>8.5701849344612738E-2</v>
      </c>
      <c r="R4101" s="15">
        <v>1.9</v>
      </c>
      <c r="S4101" s="16">
        <v>35</v>
      </c>
      <c r="T4101" s="17">
        <v>0</v>
      </c>
      <c r="U4101" s="16">
        <v>9</v>
      </c>
      <c r="V4101" s="71">
        <v>1.8</v>
      </c>
      <c r="W4101" s="425" t="str">
        <f>IF(ISNA(MATCH($D4101,'My Squad'!$C$2:$C$16,0)),"","Yes")</f>
        <v/>
      </c>
    </row>
    <row r="4102" spans="1:23" ht="15.75" thickBot="1" x14ac:dyDescent="0.3">
      <c r="A4102" s="577">
        <v>518</v>
      </c>
      <c r="B4102" s="73">
        <v>17</v>
      </c>
      <c r="C4102" s="5" t="s">
        <v>602</v>
      </c>
      <c r="D4102" s="5" t="s">
        <v>678</v>
      </c>
      <c r="E4102" s="70" t="s">
        <v>13</v>
      </c>
      <c r="F4102" s="71">
        <v>4.8</v>
      </c>
      <c r="G4102" s="71">
        <v>0.21166666666666667</v>
      </c>
      <c r="H4102" s="71">
        <v>0.23599999999999999</v>
      </c>
      <c r="I4102" s="71">
        <v>0.12533333333333332</v>
      </c>
      <c r="J4102" s="71">
        <v>0</v>
      </c>
      <c r="K4102" s="71">
        <v>1.5816666666666668</v>
      </c>
      <c r="L4102" s="71">
        <v>6.8666666666666668E-2</v>
      </c>
      <c r="M4102" s="72">
        <v>2.2233333333333332</v>
      </c>
      <c r="N4102" s="23">
        <v>4.6527777777777744E-2</v>
      </c>
      <c r="O4102" s="16">
        <v>84.784000000000006</v>
      </c>
      <c r="P4102" s="15">
        <f>IFERROR(Table37[[#This Row],[Total]]/Table37[[#This Row],[Mins]]*90,0)</f>
        <v>2.3601151160596334</v>
      </c>
      <c r="Q4102" s="15">
        <f>IFERROR(Table37[[#This Row],[Total]]/Table37[[#This Row],[Mins]]*Table37[[#This Row],[Adj mins]],0)</f>
        <v>6.1890481789479743E-2</v>
      </c>
      <c r="R4102" s="15">
        <v>9</v>
      </c>
      <c r="S4102" s="16">
        <v>90</v>
      </c>
      <c r="T4102" s="17">
        <v>1E-3</v>
      </c>
      <c r="U4102" s="16">
        <v>14</v>
      </c>
      <c r="V4102" s="71">
        <v>1.6</v>
      </c>
      <c r="W4102" s="425" t="str">
        <f>IF(ISNA(MATCH($D4102,'My Squad'!$C$2:$C$16,0)),"","Yes")</f>
        <v/>
      </c>
    </row>
    <row r="4103" spans="1:23" ht="15.75" thickBot="1" x14ac:dyDescent="0.3">
      <c r="A4103" s="577">
        <v>451</v>
      </c>
      <c r="B4103" s="73">
        <v>17</v>
      </c>
      <c r="C4103" s="5" t="s">
        <v>602</v>
      </c>
      <c r="D4103" s="5" t="s">
        <v>679</v>
      </c>
      <c r="E4103" s="70" t="s">
        <v>13</v>
      </c>
      <c r="F4103" s="71">
        <v>4.5</v>
      </c>
      <c r="G4103" s="71">
        <v>3.3333333333333335E-3</v>
      </c>
      <c r="H4103" s="71">
        <v>3.0000000000000001E-3</v>
      </c>
      <c r="I4103" s="71">
        <v>2E-3</v>
      </c>
      <c r="J4103" s="71">
        <v>0</v>
      </c>
      <c r="K4103" s="71">
        <v>2.3666666666666666E-2</v>
      </c>
      <c r="L4103" s="71">
        <v>1.6666666666666668E-3</v>
      </c>
      <c r="M4103" s="72">
        <v>3.3666666666666664E-2</v>
      </c>
      <c r="N4103" s="23">
        <v>-0.43696296296296294</v>
      </c>
      <c r="O4103" s="16">
        <v>1.17</v>
      </c>
      <c r="P4103" s="15">
        <f>IFERROR(Table37[[#This Row],[Total]]/Table37[[#This Row],[Mins]]*90,0)</f>
        <v>2.5897435897435899</v>
      </c>
      <c r="Q4103" s="15">
        <f>IFERROR(Table37[[#This Row],[Total]]/Table37[[#This Row],[Mins]]*Table37[[#This Row],[Adj mins]],0)</f>
        <v>7.4519687340200161E-2</v>
      </c>
      <c r="R4103" s="15">
        <v>0.1</v>
      </c>
      <c r="S4103" s="16">
        <v>10</v>
      </c>
      <c r="T4103" s="17">
        <v>1E-3</v>
      </c>
      <c r="U4103" s="16">
        <v>1</v>
      </c>
      <c r="V4103" s="71">
        <v>1</v>
      </c>
      <c r="W4103" s="425" t="str">
        <f>IF(ISNA(MATCH($D4103,'My Squad'!$C$2:$C$16,0)),"","Yes")</f>
        <v/>
      </c>
    </row>
    <row r="4104" spans="1:23" ht="15.75" thickBot="1" x14ac:dyDescent="0.3">
      <c r="A4104" s="577">
        <v>584</v>
      </c>
      <c r="B4104" s="73">
        <v>17</v>
      </c>
      <c r="C4104" s="5" t="s">
        <v>602</v>
      </c>
      <c r="D4104" s="5" t="s">
        <v>1542</v>
      </c>
      <c r="E4104" s="70" t="s">
        <v>13</v>
      </c>
      <c r="F4104" s="71">
        <v>5.0999999999999996</v>
      </c>
      <c r="G4104" s="71">
        <v>0.155</v>
      </c>
      <c r="H4104" s="71">
        <v>3.2000000000000001E-2</v>
      </c>
      <c r="I4104" s="71">
        <v>2.7333333333333334E-2</v>
      </c>
      <c r="J4104" s="71">
        <v>0</v>
      </c>
      <c r="K4104" s="71">
        <v>0.35033333333333333</v>
      </c>
      <c r="L4104" s="71">
        <v>2.5666666666666667E-2</v>
      </c>
      <c r="M4104" s="72">
        <v>0.59033333333333338</v>
      </c>
      <c r="N4104" s="23">
        <v>-0.27640522875816992</v>
      </c>
      <c r="O4104" s="16">
        <v>18.551333333333332</v>
      </c>
      <c r="P4104" s="15">
        <f>IFERROR(Table37[[#This Row],[Total]]/Table37[[#This Row],[Mins]]*90,0)</f>
        <v>2.8639450893017573</v>
      </c>
      <c r="Q4104" s="15">
        <f>IFERROR(Table37[[#This Row],[Total]]/Table37[[#This Row],[Mins]]*Table37[[#This Row],[Adj mins]],0)</f>
        <v>9.1135349717062789E-2</v>
      </c>
      <c r="R4104" s="15">
        <v>4.3</v>
      </c>
      <c r="S4104" s="16">
        <v>65</v>
      </c>
      <c r="T4104" s="17">
        <v>2E-3</v>
      </c>
      <c r="U4104" s="16">
        <v>9</v>
      </c>
      <c r="V4104" s="71">
        <v>1.5</v>
      </c>
      <c r="W4104" s="425" t="str">
        <f>IF(ISNA(MATCH($D4104,'My Squad'!$C$2:$C$16,0)),"","Yes")</f>
        <v/>
      </c>
    </row>
    <row r="4105" spans="1:23" ht="15.75" thickBot="1" x14ac:dyDescent="0.3">
      <c r="A4105" s="577">
        <v>515</v>
      </c>
      <c r="B4105" s="73">
        <v>17</v>
      </c>
      <c r="C4105" s="5" t="s">
        <v>602</v>
      </c>
      <c r="D4105" s="5" t="s">
        <v>366</v>
      </c>
      <c r="E4105" s="70" t="s">
        <v>13</v>
      </c>
      <c r="F4105" s="71">
        <v>4.8</v>
      </c>
      <c r="G4105" s="71">
        <v>0.47</v>
      </c>
      <c r="H4105" s="71">
        <v>9.6000000000000002E-2</v>
      </c>
      <c r="I4105" s="71">
        <v>5.7333333333333333E-2</v>
      </c>
      <c r="J4105" s="71">
        <v>0</v>
      </c>
      <c r="K4105" s="71">
        <v>0.79133333333333333</v>
      </c>
      <c r="L4105" s="71">
        <v>7.4999999999999997E-2</v>
      </c>
      <c r="M4105" s="72">
        <v>1.4896666666666667</v>
      </c>
      <c r="N4105" s="23">
        <v>-0.10631944444444444</v>
      </c>
      <c r="O4105" s="16">
        <v>37.975333333333332</v>
      </c>
      <c r="P4105" s="15">
        <f>IFERROR(Table37[[#This Row],[Total]]/Table37[[#This Row],[Mins]]*90,0)</f>
        <v>3.5304495900847921</v>
      </c>
      <c r="Q4105" s="15">
        <f>IFERROR(Table37[[#This Row],[Total]]/Table37[[#This Row],[Mins]]*Table37[[#This Row],[Adj mins]],0)</f>
        <v>0.1384897145347764</v>
      </c>
      <c r="R4105" s="15">
        <v>0.8</v>
      </c>
      <c r="S4105" s="16">
        <v>36</v>
      </c>
      <c r="T4105" s="17">
        <v>0</v>
      </c>
      <c r="U4105" s="16">
        <v>1</v>
      </c>
      <c r="V4105" s="71">
        <v>0.5</v>
      </c>
      <c r="W4105" s="425" t="str">
        <f>IF(ISNA(MATCH($D4105,'My Squad'!$C$2:$C$16,0)),"","Yes")</f>
        <v/>
      </c>
    </row>
    <row r="4106" spans="1:23" ht="15.75" thickBot="1" x14ac:dyDescent="0.3">
      <c r="A4106" s="577">
        <v>608</v>
      </c>
      <c r="B4106" s="73">
        <v>17</v>
      </c>
      <c r="C4106" s="5" t="s">
        <v>602</v>
      </c>
      <c r="D4106" s="5" t="s">
        <v>1543</v>
      </c>
      <c r="E4106" s="70" t="s">
        <v>13</v>
      </c>
      <c r="F4106" s="71">
        <v>4.5999999999999996</v>
      </c>
      <c r="G4106" s="71">
        <v>0.43666666666666665</v>
      </c>
      <c r="H4106" s="71">
        <v>0.29299999999999998</v>
      </c>
      <c r="I4106" s="71">
        <v>9.9333333333333329E-2</v>
      </c>
      <c r="J4106" s="71">
        <v>0</v>
      </c>
      <c r="K4106" s="71">
        <v>1.1796666666666666</v>
      </c>
      <c r="L4106" s="71">
        <v>0.121</v>
      </c>
      <c r="M4106" s="72">
        <v>2.1296666666666666</v>
      </c>
      <c r="N4106" s="23">
        <v>2.8188405797101437E-2</v>
      </c>
      <c r="O4106" s="16">
        <v>70.410333333333327</v>
      </c>
      <c r="P4106" s="15">
        <f>IFERROR(Table37[[#This Row],[Total]]/Table37[[#This Row],[Mins]]*90,0)</f>
        <v>2.7221856640360556</v>
      </c>
      <c r="Q4106" s="15">
        <f>IFERROR(Table37[[#This Row],[Total]]/Table37[[#This Row],[Mins]]*Table37[[#This Row],[Adj mins]],0)</f>
        <v>8.2336608772038009E-2</v>
      </c>
      <c r="R4106" s="15">
        <v>5.5</v>
      </c>
      <c r="S4106" s="16">
        <v>55</v>
      </c>
      <c r="T4106" s="17">
        <v>3.3000000000000002E-2</v>
      </c>
      <c r="U4106" s="16">
        <v>20</v>
      </c>
      <c r="V4106" s="71">
        <v>2.2000000000000002</v>
      </c>
      <c r="W4106" s="425" t="str">
        <f>IF(ISNA(MATCH($D4106,'My Squad'!$C$2:$C$16,0)),"","Yes")</f>
        <v/>
      </c>
    </row>
    <row r="4107" spans="1:23" ht="15.75" thickBot="1" x14ac:dyDescent="0.3">
      <c r="A4107" s="577">
        <v>27</v>
      </c>
      <c r="B4107" s="73">
        <v>17</v>
      </c>
      <c r="C4107" s="5" t="s">
        <v>602</v>
      </c>
      <c r="D4107" s="5" t="s">
        <v>1544</v>
      </c>
      <c r="E4107" s="70" t="s">
        <v>15</v>
      </c>
      <c r="F4107" s="71">
        <v>5</v>
      </c>
      <c r="G4107" s="71">
        <v>0.85599999999999998</v>
      </c>
      <c r="H4107" s="71">
        <v>0.14499999999999999</v>
      </c>
      <c r="I4107" s="71">
        <v>0</v>
      </c>
      <c r="J4107" s="71">
        <v>0</v>
      </c>
      <c r="K4107" s="71">
        <v>1.331</v>
      </c>
      <c r="L4107" s="71">
        <v>0.27566666666666667</v>
      </c>
      <c r="M4107" s="72">
        <v>2.6076666666666668</v>
      </c>
      <c r="N4107" s="23">
        <v>0.12153333333333335</v>
      </c>
      <c r="O4107" s="16">
        <v>63.141333333333336</v>
      </c>
      <c r="P4107" s="15">
        <f>IFERROR(Table37[[#This Row],[Total]]/Table37[[#This Row],[Mins]]*90,0)</f>
        <v>3.716899653686967</v>
      </c>
      <c r="Q4107" s="15">
        <f>IFERROR(Table37[[#This Row],[Total]]/Table37[[#This Row],[Mins]]*Table37[[#This Row],[Adj mins]],0)</f>
        <v>0.1535038115064255</v>
      </c>
      <c r="R4107" s="15">
        <v>4.9000000000000004</v>
      </c>
      <c r="S4107" s="16">
        <v>49</v>
      </c>
      <c r="T4107" s="17">
        <v>2.4E-2</v>
      </c>
      <c r="U4107" s="16">
        <v>23</v>
      </c>
      <c r="V4107" s="71">
        <v>2.6</v>
      </c>
      <c r="W4107" s="425" t="str">
        <f>IF(ISNA(MATCH($D4107,'My Squad'!$C$2:$C$16,0)),"","Yes")</f>
        <v/>
      </c>
    </row>
    <row r="4108" spans="1:23" ht="15.75" thickBot="1" x14ac:dyDescent="0.3">
      <c r="A4108" s="577">
        <v>453</v>
      </c>
      <c r="B4108" s="73">
        <v>17</v>
      </c>
      <c r="C4108" s="5" t="s">
        <v>602</v>
      </c>
      <c r="D4108" s="5" t="s">
        <v>680</v>
      </c>
      <c r="E4108" s="70" t="s">
        <v>15</v>
      </c>
      <c r="F4108" s="71">
        <v>5.2</v>
      </c>
      <c r="G4108" s="71">
        <v>0.216</v>
      </c>
      <c r="H4108" s="71">
        <v>6.8000000000000005E-2</v>
      </c>
      <c r="I4108" s="71">
        <v>0</v>
      </c>
      <c r="J4108" s="71">
        <v>0</v>
      </c>
      <c r="K4108" s="71">
        <v>0.52333333333333332</v>
      </c>
      <c r="L4108" s="71">
        <v>7.1333333333333332E-2</v>
      </c>
      <c r="M4108" s="72">
        <v>0.87866666666666671</v>
      </c>
      <c r="N4108" s="23">
        <v>-0.21564102564102564</v>
      </c>
      <c r="O4108" s="16">
        <v>25.460999999999999</v>
      </c>
      <c r="P4108" s="15">
        <f>IFERROR(Table37[[#This Row],[Total]]/Table37[[#This Row],[Mins]]*90,0)</f>
        <v>3.1059267114410276</v>
      </c>
      <c r="Q4108" s="15">
        <f>IFERROR(Table37[[#This Row],[Total]]/Table37[[#This Row],[Mins]]*Table37[[#This Row],[Adj mins]],0)</f>
        <v>0.10718645263158752</v>
      </c>
      <c r="R4108" s="15">
        <v>3.1</v>
      </c>
      <c r="S4108" s="16">
        <v>46</v>
      </c>
      <c r="T4108" s="17">
        <v>6.0000000000000001E-3</v>
      </c>
      <c r="U4108" s="16">
        <v>6</v>
      </c>
      <c r="V4108" s="71">
        <v>1</v>
      </c>
      <c r="W4108" s="425" t="str">
        <f>IF(ISNA(MATCH($D4108,'My Squad'!$C$2:$C$16,0)),"","Yes")</f>
        <v/>
      </c>
    </row>
    <row r="4109" spans="1:23" ht="15.75" thickBot="1" x14ac:dyDescent="0.3">
      <c r="A4109" s="577">
        <v>470</v>
      </c>
      <c r="B4109" s="73">
        <v>17</v>
      </c>
      <c r="C4109" s="5" t="s">
        <v>602</v>
      </c>
      <c r="D4109" s="5" t="s">
        <v>681</v>
      </c>
      <c r="E4109" s="70" t="s">
        <v>15</v>
      </c>
      <c r="F4109" s="71">
        <v>4.9000000000000004</v>
      </c>
      <c r="G4109" s="71">
        <v>1.4666666666666666E-2</v>
      </c>
      <c r="H4109" s="71">
        <v>1E-3</v>
      </c>
      <c r="I4109" s="71">
        <v>0</v>
      </c>
      <c r="J4109" s="71">
        <v>0</v>
      </c>
      <c r="K4109" s="71">
        <v>3.1333333333333331E-2</v>
      </c>
      <c r="L4109" s="71">
        <v>4.3333333333333331E-3</v>
      </c>
      <c r="M4109" s="72">
        <v>5.1333333333333335E-2</v>
      </c>
      <c r="N4109" s="23">
        <v>-0.39768707482993199</v>
      </c>
      <c r="O4109" s="16">
        <v>1.44</v>
      </c>
      <c r="P4109" s="15">
        <f>IFERROR(Table37[[#This Row],[Total]]/Table37[[#This Row],[Mins]]*90,0)</f>
        <v>3.2083333333333335</v>
      </c>
      <c r="Q4109" s="15">
        <f>IFERROR(Table37[[#This Row],[Total]]/Table37[[#This Row],[Mins]]*Table37[[#This Row],[Adj mins]],0)</f>
        <v>0.11437114197530866</v>
      </c>
      <c r="R4109" s="15">
        <v>0.5</v>
      </c>
      <c r="S4109" s="16">
        <v>15</v>
      </c>
      <c r="T4109" s="17">
        <v>2E-3</v>
      </c>
      <c r="U4109" s="16">
        <v>3</v>
      </c>
      <c r="V4109" s="71">
        <v>1</v>
      </c>
      <c r="W4109" s="425" t="str">
        <f>IF(ISNA(MATCH($D4109,'My Squad'!$C$2:$C$16,0)),"","Yes")</f>
        <v/>
      </c>
    </row>
    <row r="4110" spans="1:23" ht="15.75" thickBot="1" x14ac:dyDescent="0.3">
      <c r="A4110" s="577">
        <v>510</v>
      </c>
      <c r="B4110" s="73">
        <v>17</v>
      </c>
      <c r="C4110" s="5" t="s">
        <v>28</v>
      </c>
      <c r="D4110" s="5" t="s">
        <v>360</v>
      </c>
      <c r="E4110" s="70" t="s">
        <v>16</v>
      </c>
      <c r="F4110" s="71">
        <v>4</v>
      </c>
      <c r="G4110" s="71">
        <v>0</v>
      </c>
      <c r="H4110" s="71">
        <v>0</v>
      </c>
      <c r="I4110" s="71">
        <v>0</v>
      </c>
      <c r="J4110" s="71">
        <v>0</v>
      </c>
      <c r="K4110" s="71">
        <v>0</v>
      </c>
      <c r="L4110" s="71">
        <v>0</v>
      </c>
      <c r="M4110" s="72">
        <v>0</v>
      </c>
      <c r="N4110" s="23">
        <v>-0.5</v>
      </c>
      <c r="O4110" s="16">
        <v>0</v>
      </c>
      <c r="P4110" s="15">
        <f>IFERROR(Table37[[#This Row],[Total]]/Table37[[#This Row],[Mins]]*90,0)</f>
        <v>0</v>
      </c>
      <c r="Q4110" s="15">
        <f>IFERROR(Table37[[#This Row],[Total]]/Table37[[#This Row],[Mins]]*Table37[[#This Row],[Adj mins]],0)</f>
        <v>0</v>
      </c>
      <c r="R4110" s="15">
        <v>0</v>
      </c>
      <c r="S4110" s="16" t="s">
        <v>374</v>
      </c>
      <c r="T4110" s="17">
        <v>1.4999999999999999E-2</v>
      </c>
      <c r="U4110" s="16">
        <v>0</v>
      </c>
      <c r="V4110" s="71">
        <v>0</v>
      </c>
      <c r="W4110" s="425" t="str">
        <f>IF(ISNA(MATCH($D4110,'My Squad'!$C$2:$C$16,0)),"","Yes")</f>
        <v/>
      </c>
    </row>
    <row r="4111" spans="1:23" ht="15.75" thickBot="1" x14ac:dyDescent="0.3">
      <c r="A4111" s="577">
        <v>479</v>
      </c>
      <c r="B4111" s="73">
        <v>17</v>
      </c>
      <c r="C4111" s="5" t="s">
        <v>28</v>
      </c>
      <c r="D4111" s="5" t="s">
        <v>287</v>
      </c>
      <c r="E4111" s="70" t="s">
        <v>16</v>
      </c>
      <c r="F4111" s="71">
        <v>4</v>
      </c>
      <c r="G4111" s="71">
        <v>0</v>
      </c>
      <c r="H4111" s="71">
        <v>0</v>
      </c>
      <c r="I4111" s="71">
        <v>-1.3333333333333333E-3</v>
      </c>
      <c r="J4111" s="71">
        <v>2E-3</v>
      </c>
      <c r="K4111" s="71">
        <v>3.0000000000000001E-3</v>
      </c>
      <c r="L4111" s="71">
        <v>0</v>
      </c>
      <c r="M4111" s="72">
        <v>3.6666666666666666E-3</v>
      </c>
      <c r="N4111" s="23">
        <v>-0.49908333333333332</v>
      </c>
      <c r="O4111" s="16">
        <v>0.15</v>
      </c>
      <c r="P4111" s="15">
        <f>IFERROR(Table37[[#This Row],[Total]]/Table37[[#This Row],[Mins]]*90,0)</f>
        <v>2.2000000000000002</v>
      </c>
      <c r="Q4111" s="15">
        <f>IFERROR(Table37[[#This Row],[Total]]/Table37[[#This Row],[Mins]]*Table37[[#This Row],[Adj mins]],0)</f>
        <v>5.3777777777777785E-2</v>
      </c>
      <c r="R4111" s="15">
        <v>0</v>
      </c>
      <c r="S4111" s="16">
        <v>0</v>
      </c>
      <c r="T4111" s="17">
        <v>5.0000000000000001E-3</v>
      </c>
      <c r="U4111" s="16">
        <v>0</v>
      </c>
      <c r="V4111" s="71">
        <v>0</v>
      </c>
      <c r="W4111" s="425" t="str">
        <f>IF(ISNA(MATCH($D4111,'My Squad'!$C$2:$C$16,0)),"","Yes")</f>
        <v/>
      </c>
    </row>
    <row r="4112" spans="1:23" ht="15.75" thickBot="1" x14ac:dyDescent="0.3">
      <c r="A4112" s="577">
        <v>488</v>
      </c>
      <c r="B4112" s="73">
        <v>17</v>
      </c>
      <c r="C4112" s="5" t="s">
        <v>28</v>
      </c>
      <c r="D4112" s="5" t="s">
        <v>274</v>
      </c>
      <c r="E4112" s="70" t="s">
        <v>16</v>
      </c>
      <c r="F4112" s="71">
        <v>4.4000000000000004</v>
      </c>
      <c r="G4112" s="71">
        <v>0</v>
      </c>
      <c r="H4112" s="71">
        <v>0</v>
      </c>
      <c r="I4112" s="71">
        <v>-1.0333333333333333E-2</v>
      </c>
      <c r="J4112" s="71">
        <v>2.4E-2</v>
      </c>
      <c r="K4112" s="71">
        <v>7.3000000000000009E-2</v>
      </c>
      <c r="L4112" s="71">
        <v>3.3333333333333332E-4</v>
      </c>
      <c r="M4112" s="72">
        <v>8.6999999999999994E-2</v>
      </c>
      <c r="N4112" s="23">
        <v>-0.43477272727272726</v>
      </c>
      <c r="O4112" s="16">
        <v>3.3496666666666668</v>
      </c>
      <c r="P4112" s="15">
        <f>IFERROR(Table37[[#This Row],[Total]]/Table37[[#This Row],[Mins]]*90,0)</f>
        <v>2.3375460244800474</v>
      </c>
      <c r="Q4112" s="15">
        <f>IFERROR(Table37[[#This Row],[Total]]/Table37[[#This Row],[Mins]]*Table37[[#This Row],[Adj mins]],0)</f>
        <v>6.0712460184027497E-2</v>
      </c>
      <c r="R4112" s="15">
        <v>0</v>
      </c>
      <c r="S4112" s="16">
        <v>0</v>
      </c>
      <c r="T4112" s="17">
        <v>2E-3</v>
      </c>
      <c r="U4112" s="16">
        <v>0</v>
      </c>
      <c r="V4112" s="71">
        <v>0</v>
      </c>
      <c r="W4112" s="425" t="str">
        <f>IF(ISNA(MATCH($D4112,'My Squad'!$C$2:$C$16,0)),"","Yes")</f>
        <v/>
      </c>
    </row>
    <row r="4113" spans="1:23" ht="15.75" thickBot="1" x14ac:dyDescent="0.3">
      <c r="A4113" s="577">
        <v>508</v>
      </c>
      <c r="B4113" s="73">
        <v>17</v>
      </c>
      <c r="C4113" s="5" t="s">
        <v>28</v>
      </c>
      <c r="D4113" s="5" t="s">
        <v>115</v>
      </c>
      <c r="E4113" s="70" t="s">
        <v>16</v>
      </c>
      <c r="F4113" s="71">
        <v>5</v>
      </c>
      <c r="G4113" s="71">
        <v>0</v>
      </c>
      <c r="H4113" s="71">
        <v>0</v>
      </c>
      <c r="I4113" s="71">
        <v>-0.22699999999999998</v>
      </c>
      <c r="J4113" s="71">
        <v>0.69199999999999995</v>
      </c>
      <c r="K4113" s="71">
        <v>1.9279999999999999</v>
      </c>
      <c r="L4113" s="71">
        <v>0.16</v>
      </c>
      <c r="M4113" s="72">
        <v>2.5529999999999999</v>
      </c>
      <c r="N4113" s="23">
        <v>0.11059999999999999</v>
      </c>
      <c r="O4113" s="16">
        <v>86.319333333333333</v>
      </c>
      <c r="P4113" s="15">
        <f>IFERROR(Table37[[#This Row],[Total]]/Table37[[#This Row],[Mins]]*90,0)</f>
        <v>2.6618602244379397</v>
      </c>
      <c r="Q4113" s="15">
        <f>IFERROR(Table37[[#This Row],[Total]]/Table37[[#This Row],[Mins]]*Table37[[#This Row],[Adj mins]],0)</f>
        <v>7.8727776160497767E-2</v>
      </c>
      <c r="R4113" s="15">
        <v>9</v>
      </c>
      <c r="S4113" s="16">
        <v>90</v>
      </c>
      <c r="T4113" s="17">
        <v>3.6000000000000004E-2</v>
      </c>
      <c r="U4113" s="16">
        <v>26</v>
      </c>
      <c r="V4113" s="71">
        <v>2.9</v>
      </c>
      <c r="W4113" s="425" t="str">
        <f>IF(ISNA(MATCH($D4113,'My Squad'!$C$2:$C$16,0)),"","Yes")</f>
        <v/>
      </c>
    </row>
    <row r="4114" spans="1:23" ht="15.75" thickBot="1" x14ac:dyDescent="0.3">
      <c r="A4114" s="577">
        <v>484</v>
      </c>
      <c r="B4114" s="73">
        <v>17</v>
      </c>
      <c r="C4114" s="5" t="s">
        <v>28</v>
      </c>
      <c r="D4114" s="5" t="s">
        <v>104</v>
      </c>
      <c r="E4114" s="70" t="s">
        <v>14</v>
      </c>
      <c r="F4114" s="71">
        <v>4.3</v>
      </c>
      <c r="G4114" s="71">
        <v>8.0000000000000002E-3</v>
      </c>
      <c r="H4114" s="71">
        <v>1E-3</v>
      </c>
      <c r="I4114" s="71">
        <v>-6.0000000000000001E-3</v>
      </c>
      <c r="J4114" s="71">
        <v>0</v>
      </c>
      <c r="K4114" s="71">
        <v>4.6666666666666662E-2</v>
      </c>
      <c r="L4114" s="71">
        <v>2.3333333333333335E-3</v>
      </c>
      <c r="M4114" s="72">
        <v>5.1999999999999998E-2</v>
      </c>
      <c r="N4114" s="23">
        <v>-0.45302325581395347</v>
      </c>
      <c r="O4114" s="16">
        <v>2.34</v>
      </c>
      <c r="P4114" s="15">
        <f>IFERROR(Table37[[#This Row],[Total]]/Table37[[#This Row],[Mins]]*90,0)</f>
        <v>2</v>
      </c>
      <c r="Q4114" s="15">
        <f>IFERROR(Table37[[#This Row],[Total]]/Table37[[#This Row],[Mins]]*Table37[[#This Row],[Adj mins]],0)</f>
        <v>4.4444444444444446E-2</v>
      </c>
      <c r="R4114" s="15">
        <v>0</v>
      </c>
      <c r="S4114" s="16">
        <v>0</v>
      </c>
      <c r="T4114" s="17">
        <v>2E-3</v>
      </c>
      <c r="U4114" s="16">
        <v>0</v>
      </c>
      <c r="V4114" s="71">
        <v>0</v>
      </c>
      <c r="W4114" s="425" t="str">
        <f>IF(ISNA(MATCH($D4114,'My Squad'!$C$2:$C$16,0)),"","Yes")</f>
        <v/>
      </c>
    </row>
    <row r="4115" spans="1:23" ht="15.75" thickBot="1" x14ac:dyDescent="0.3">
      <c r="A4115" s="577">
        <v>498</v>
      </c>
      <c r="B4115" s="73">
        <v>17</v>
      </c>
      <c r="C4115" s="5" t="s">
        <v>28</v>
      </c>
      <c r="D4115" s="5" t="s">
        <v>126</v>
      </c>
      <c r="E4115" s="70" t="s">
        <v>14</v>
      </c>
      <c r="F4115" s="71">
        <v>5.0999999999999996</v>
      </c>
      <c r="G4115" s="71">
        <v>0.314</v>
      </c>
      <c r="H4115" s="71">
        <v>0.13400000000000001</v>
      </c>
      <c r="I4115" s="71">
        <v>-0.22199999999999998</v>
      </c>
      <c r="J4115" s="71">
        <v>0</v>
      </c>
      <c r="K4115" s="71">
        <v>1.6016666666666666</v>
      </c>
      <c r="L4115" s="71">
        <v>0.192</v>
      </c>
      <c r="M4115" s="72">
        <v>2.0196666666666667</v>
      </c>
      <c r="N4115" s="23">
        <v>3.8562091503268085E-3</v>
      </c>
      <c r="O4115" s="16">
        <v>85.384666666666661</v>
      </c>
      <c r="P4115" s="15">
        <f>IFERROR(Table37[[#This Row],[Total]]/Table37[[#This Row],[Mins]]*90,0)</f>
        <v>2.128836559257322</v>
      </c>
      <c r="Q4115" s="15">
        <f>IFERROR(Table37[[#This Row],[Total]]/Table37[[#This Row],[Mins]]*Table37[[#This Row],[Adj mins]],0)</f>
        <v>5.0354945511450595E-2</v>
      </c>
      <c r="R4115" s="15">
        <v>9</v>
      </c>
      <c r="S4115" s="16">
        <v>90</v>
      </c>
      <c r="T4115" s="17">
        <v>0.10199999999999999</v>
      </c>
      <c r="U4115" s="16">
        <v>32</v>
      </c>
      <c r="V4115" s="71">
        <v>3.6</v>
      </c>
      <c r="W4115" s="425" t="str">
        <f>IF(ISNA(MATCH($D4115,'My Squad'!$C$2:$C$16,0)),"","Yes")</f>
        <v/>
      </c>
    </row>
    <row r="4116" spans="1:23" ht="15.75" thickBot="1" x14ac:dyDescent="0.3">
      <c r="A4116" s="577">
        <v>504</v>
      </c>
      <c r="B4116" s="73">
        <v>17</v>
      </c>
      <c r="C4116" s="5" t="s">
        <v>28</v>
      </c>
      <c r="D4116" s="5" t="s">
        <v>1068</v>
      </c>
      <c r="E4116" s="70" t="s">
        <v>14</v>
      </c>
      <c r="F4116" s="71">
        <v>4.4000000000000004</v>
      </c>
      <c r="G4116" s="71">
        <v>2E-3</v>
      </c>
      <c r="H4116" s="71">
        <v>2E-3</v>
      </c>
      <c r="I4116" s="71">
        <v>-6.666666666666661E-4</v>
      </c>
      <c r="J4116" s="71">
        <v>0</v>
      </c>
      <c r="K4116" s="71">
        <v>2.4E-2</v>
      </c>
      <c r="L4116" s="71">
        <v>1.3333333333333333E-3</v>
      </c>
      <c r="M4116" s="72">
        <v>2.8666666666666667E-2</v>
      </c>
      <c r="N4116" s="23">
        <v>-0.448030303030303</v>
      </c>
      <c r="O4116" s="16">
        <v>1.2</v>
      </c>
      <c r="P4116" s="15">
        <f>IFERROR(Table37[[#This Row],[Total]]/Table37[[#This Row],[Mins]]*90,0)</f>
        <v>2.15</v>
      </c>
      <c r="Q4116" s="15">
        <f>IFERROR(Table37[[#This Row],[Total]]/Table37[[#This Row],[Mins]]*Table37[[#This Row],[Adj mins]],0)</f>
        <v>5.1361111111111114E-2</v>
      </c>
      <c r="R4116" s="15">
        <v>0.7</v>
      </c>
      <c r="S4116" s="16">
        <v>21</v>
      </c>
      <c r="T4116" s="17">
        <v>1E-3</v>
      </c>
      <c r="U4116" s="16">
        <v>2</v>
      </c>
      <c r="V4116" s="71">
        <v>0.7</v>
      </c>
      <c r="W4116" s="425" t="str">
        <f>IF(ISNA(MATCH($D4116,'My Squad'!$C$2:$C$16,0)),"","Yes")</f>
        <v/>
      </c>
    </row>
    <row r="4117" spans="1:23" ht="15.75" thickBot="1" x14ac:dyDescent="0.3">
      <c r="A4117" s="577">
        <v>486</v>
      </c>
      <c r="B4117" s="73">
        <v>17</v>
      </c>
      <c r="C4117" s="5" t="s">
        <v>28</v>
      </c>
      <c r="D4117" s="5" t="s">
        <v>540</v>
      </c>
      <c r="E4117" s="70" t="s">
        <v>14</v>
      </c>
      <c r="F4117" s="71">
        <v>4.3</v>
      </c>
      <c r="G4117" s="71">
        <v>6.0000000000000001E-3</v>
      </c>
      <c r="H4117" s="71">
        <v>0</v>
      </c>
      <c r="I4117" s="71">
        <v>-2.4333333333333332E-2</v>
      </c>
      <c r="J4117" s="71">
        <v>0</v>
      </c>
      <c r="K4117" s="71">
        <v>0.26266666666666666</v>
      </c>
      <c r="L4117" s="71">
        <v>8.9999999999999993E-3</v>
      </c>
      <c r="M4117" s="72">
        <v>0.25333333333333335</v>
      </c>
      <c r="N4117" s="23">
        <v>-0.40620155038759692</v>
      </c>
      <c r="O4117" s="16">
        <v>13.276666666666667</v>
      </c>
      <c r="P4117" s="15">
        <f>IFERROR(Table37[[#This Row],[Total]]/Table37[[#This Row],[Mins]]*90,0)</f>
        <v>1.717298518704494</v>
      </c>
      <c r="Q4117" s="15">
        <f>IFERROR(Table37[[#This Row],[Total]]/Table37[[#This Row],[Mins]]*Table37[[#This Row],[Adj mins]],0)</f>
        <v>3.2767935581607219E-2</v>
      </c>
      <c r="R4117" s="15">
        <v>1.1000000000000001</v>
      </c>
      <c r="S4117" s="16">
        <v>50</v>
      </c>
      <c r="T4117" s="17">
        <v>2E-3</v>
      </c>
      <c r="U4117" s="16">
        <v>2</v>
      </c>
      <c r="V4117" s="71">
        <v>1</v>
      </c>
      <c r="W4117" s="425" t="str">
        <f>IF(ISNA(MATCH($D4117,'My Squad'!$C$2:$C$16,0)),"","Yes")</f>
        <v/>
      </c>
    </row>
    <row r="4118" spans="1:23" ht="15.75" thickBot="1" x14ac:dyDescent="0.3">
      <c r="A4118" s="577">
        <v>505</v>
      </c>
      <c r="B4118" s="73">
        <v>17</v>
      </c>
      <c r="C4118" s="5" t="s">
        <v>28</v>
      </c>
      <c r="D4118" s="5" t="s">
        <v>172</v>
      </c>
      <c r="E4118" s="70" t="s">
        <v>14</v>
      </c>
      <c r="F4118" s="71">
        <v>4.9000000000000004</v>
      </c>
      <c r="G4118" s="71">
        <v>0.128</v>
      </c>
      <c r="H4118" s="71">
        <v>0.22700000000000001</v>
      </c>
      <c r="I4118" s="71">
        <v>-0.23599999999999999</v>
      </c>
      <c r="J4118" s="71">
        <v>0</v>
      </c>
      <c r="K4118" s="71">
        <v>1.6003333333333334</v>
      </c>
      <c r="L4118" s="71">
        <v>0.11700000000000001</v>
      </c>
      <c r="M4118" s="72">
        <v>1.8363333333333334</v>
      </c>
      <c r="N4118" s="23">
        <v>-3.3401360544217676E-2</v>
      </c>
      <c r="O4118" s="16">
        <v>84.314333333333337</v>
      </c>
      <c r="P4118" s="15">
        <f>IFERROR(Table37[[#This Row],[Total]]/Table37[[#This Row],[Mins]]*90,0)</f>
        <v>1.9601649383457933</v>
      </c>
      <c r="Q4118" s="15">
        <f>IFERROR(Table37[[#This Row],[Total]]/Table37[[#This Row],[Mins]]*Table37[[#This Row],[Adj mins]],0)</f>
        <v>4.2691628728001862E-2</v>
      </c>
      <c r="R4118" s="15">
        <v>8.3000000000000007</v>
      </c>
      <c r="S4118" s="16">
        <v>83</v>
      </c>
      <c r="T4118" s="17">
        <v>2.7999999999999997E-2</v>
      </c>
      <c r="U4118" s="16">
        <v>20</v>
      </c>
      <c r="V4118" s="71">
        <v>2.2000000000000002</v>
      </c>
      <c r="W4118" s="425" t="str">
        <f>IF(ISNA(MATCH($D4118,'My Squad'!$C$2:$C$16,0)),"","Yes")</f>
        <v/>
      </c>
    </row>
    <row r="4119" spans="1:23" ht="15.75" thickBot="1" x14ac:dyDescent="0.3">
      <c r="A4119" s="577">
        <v>506</v>
      </c>
      <c r="B4119" s="73">
        <v>17</v>
      </c>
      <c r="C4119" s="5" t="s">
        <v>28</v>
      </c>
      <c r="D4119" s="5" t="s">
        <v>361</v>
      </c>
      <c r="E4119" s="70" t="s">
        <v>14</v>
      </c>
      <c r="F4119" s="71">
        <v>4.7</v>
      </c>
      <c r="G4119" s="71">
        <v>8.5999999999999993E-2</v>
      </c>
      <c r="H4119" s="71">
        <v>9.1999999999999998E-2</v>
      </c>
      <c r="I4119" s="71">
        <v>-0.22899999999999998</v>
      </c>
      <c r="J4119" s="71">
        <v>0</v>
      </c>
      <c r="K4119" s="71">
        <v>1.6243333333333334</v>
      </c>
      <c r="L4119" s="71">
        <v>0.12166666666666667</v>
      </c>
      <c r="M4119" s="72">
        <v>1.6950000000000001</v>
      </c>
      <c r="N4119" s="23">
        <v>-6.4893617021276578E-2</v>
      </c>
      <c r="O4119" s="16">
        <v>85.197999999999993</v>
      </c>
      <c r="P4119" s="15">
        <f>IFERROR(Table37[[#This Row],[Total]]/Table37[[#This Row],[Mins]]*90,0)</f>
        <v>1.790534989084251</v>
      </c>
      <c r="Q4119" s="15">
        <f>IFERROR(Table37[[#This Row],[Total]]/Table37[[#This Row],[Mins]]*Table37[[#This Row],[Adj mins]],0)</f>
        <v>3.5622394968165987E-2</v>
      </c>
      <c r="R4119" s="15">
        <v>7.9</v>
      </c>
      <c r="S4119" s="16">
        <v>89</v>
      </c>
      <c r="T4119" s="17">
        <v>0.11800000000000001</v>
      </c>
      <c r="U4119" s="16">
        <v>27</v>
      </c>
      <c r="V4119" s="71">
        <v>3.4</v>
      </c>
      <c r="W4119" s="425" t="str">
        <f>IF(ISNA(MATCH($D4119,'My Squad'!$C$2:$C$16,0)),"","Yes")</f>
        <v/>
      </c>
    </row>
    <row r="4120" spans="1:23" ht="15.75" thickBot="1" x14ac:dyDescent="0.3">
      <c r="A4120" s="577">
        <v>495</v>
      </c>
      <c r="B4120" s="73">
        <v>17</v>
      </c>
      <c r="C4120" s="5" t="s">
        <v>28</v>
      </c>
      <c r="D4120" s="5" t="s">
        <v>64</v>
      </c>
      <c r="E4120" s="70" t="s">
        <v>14</v>
      </c>
      <c r="F4120" s="71">
        <v>5.5</v>
      </c>
      <c r="G4120" s="71">
        <v>0.33600000000000002</v>
      </c>
      <c r="H4120" s="71">
        <v>0.45900000000000002</v>
      </c>
      <c r="I4120" s="71">
        <v>-0.23033333333333339</v>
      </c>
      <c r="J4120" s="71">
        <v>0</v>
      </c>
      <c r="K4120" s="71">
        <v>1.7876666666666667</v>
      </c>
      <c r="L4120" s="71">
        <v>0.24733333333333332</v>
      </c>
      <c r="M4120" s="72">
        <v>2.5996666666666668</v>
      </c>
      <c r="N4120" s="23">
        <v>0.10903030303030305</v>
      </c>
      <c r="O4120" s="16">
        <v>86.027666666666661</v>
      </c>
      <c r="P4120" s="15">
        <f>IFERROR(Table37[[#This Row],[Total]]/Table37[[#This Row],[Mins]]*90,0)</f>
        <v>2.7197064510254458</v>
      </c>
      <c r="Q4120" s="15">
        <f>IFERROR(Table37[[#This Row],[Total]]/Table37[[#This Row],[Mins]]*Table37[[#This Row],[Adj mins]],0)</f>
        <v>8.2186701997215839E-2</v>
      </c>
      <c r="R4120" s="15">
        <v>9</v>
      </c>
      <c r="S4120" s="16">
        <v>90</v>
      </c>
      <c r="T4120" s="17">
        <v>0.28699999999999998</v>
      </c>
      <c r="U4120" s="16">
        <v>30</v>
      </c>
      <c r="V4120" s="71">
        <v>3.3</v>
      </c>
      <c r="W4120" s="425" t="str">
        <f>IF(ISNA(MATCH($D4120,'My Squad'!$C$2:$C$16,0)),"","Yes")</f>
        <v/>
      </c>
    </row>
    <row r="4121" spans="1:23" ht="15.75" thickBot="1" x14ac:dyDescent="0.3">
      <c r="A4121" s="577">
        <v>496</v>
      </c>
      <c r="B4121" s="73">
        <v>17</v>
      </c>
      <c r="C4121" s="5" t="s">
        <v>28</v>
      </c>
      <c r="D4121" s="5" t="s">
        <v>171</v>
      </c>
      <c r="E4121" s="70" t="s">
        <v>14</v>
      </c>
      <c r="F4121" s="71">
        <v>4.3</v>
      </c>
      <c r="G4121" s="71">
        <v>4.0000000000000001E-3</v>
      </c>
      <c r="H4121" s="71">
        <v>4.0000000000000001E-3</v>
      </c>
      <c r="I4121" s="71">
        <v>-3.3333333333333348E-4</v>
      </c>
      <c r="J4121" s="71">
        <v>0</v>
      </c>
      <c r="K4121" s="71">
        <v>7.6666666666666671E-3</v>
      </c>
      <c r="L4121" s="71">
        <v>1.6666666666666668E-3</v>
      </c>
      <c r="M4121" s="72">
        <v>1.7000000000000001E-2</v>
      </c>
      <c r="N4121" s="23">
        <v>-0.46116279069767446</v>
      </c>
      <c r="O4121" s="16">
        <v>0.42</v>
      </c>
      <c r="P4121" s="15">
        <f>IFERROR(Table37[[#This Row],[Total]]/Table37[[#This Row],[Mins]]*90,0)</f>
        <v>3.6428571428571432</v>
      </c>
      <c r="Q4121" s="15">
        <f>IFERROR(Table37[[#This Row],[Total]]/Table37[[#This Row],[Mins]]*Table37[[#This Row],[Adj mins]],0)</f>
        <v>0.14744897959183675</v>
      </c>
      <c r="R4121" s="15">
        <v>0</v>
      </c>
      <c r="S4121" s="16" t="s">
        <v>374</v>
      </c>
      <c r="T4121" s="17">
        <v>2E-3</v>
      </c>
      <c r="U4121" s="16">
        <v>0</v>
      </c>
      <c r="V4121" s="71">
        <v>0</v>
      </c>
      <c r="W4121" s="425" t="str">
        <f>IF(ISNA(MATCH($D4121,'My Squad'!$C$2:$C$16,0)),"","Yes")</f>
        <v/>
      </c>
    </row>
    <row r="4122" spans="1:23" ht="15.75" thickBot="1" x14ac:dyDescent="0.3">
      <c r="A4122" s="577">
        <v>481</v>
      </c>
      <c r="B4122" s="73">
        <v>17</v>
      </c>
      <c r="C4122" s="5" t="s">
        <v>28</v>
      </c>
      <c r="D4122" s="5" t="s">
        <v>1545</v>
      </c>
      <c r="E4122" s="70" t="s">
        <v>13</v>
      </c>
      <c r="F4122" s="71">
        <v>4.5</v>
      </c>
      <c r="G4122" s="71">
        <v>2.8333333333333332E-2</v>
      </c>
      <c r="H4122" s="71">
        <v>1.4999999999999999E-2</v>
      </c>
      <c r="I4122" s="71">
        <v>6.6666666666666671E-3</v>
      </c>
      <c r="J4122" s="71">
        <v>0</v>
      </c>
      <c r="K4122" s="71">
        <v>7.3999999999999996E-2</v>
      </c>
      <c r="L4122" s="71">
        <v>9.3333333333333341E-3</v>
      </c>
      <c r="M4122" s="72">
        <v>0.13333333333333333</v>
      </c>
      <c r="N4122" s="23">
        <v>-0.4148148148148148</v>
      </c>
      <c r="O4122" s="16">
        <v>3.72</v>
      </c>
      <c r="P4122" s="15">
        <f>IFERROR(Table37[[#This Row],[Total]]/Table37[[#This Row],[Mins]]*90,0)</f>
        <v>3.225806451612903</v>
      </c>
      <c r="Q4122" s="15">
        <f>IFERROR(Table37[[#This Row],[Total]]/Table37[[#This Row],[Mins]]*Table37[[#This Row],[Adj mins]],0)</f>
        <v>0.11562030292519365</v>
      </c>
      <c r="R4122" s="15">
        <v>0.6</v>
      </c>
      <c r="S4122" s="16">
        <v>10</v>
      </c>
      <c r="T4122" s="17">
        <v>8.0000000000000002E-3</v>
      </c>
      <c r="U4122" s="16">
        <v>5</v>
      </c>
      <c r="V4122" s="71">
        <v>1</v>
      </c>
      <c r="W4122" s="425" t="str">
        <f>IF(ISNA(MATCH($D4122,'My Squad'!$C$2:$C$16,0)),"","Yes")</f>
        <v/>
      </c>
    </row>
    <row r="4123" spans="1:23" ht="15.75" thickBot="1" x14ac:dyDescent="0.3">
      <c r="A4123" s="577">
        <v>491</v>
      </c>
      <c r="B4123" s="73">
        <v>17</v>
      </c>
      <c r="C4123" s="5" t="s">
        <v>28</v>
      </c>
      <c r="D4123" s="5" t="s">
        <v>74</v>
      </c>
      <c r="E4123" s="70" t="s">
        <v>13</v>
      </c>
      <c r="F4123" s="71">
        <v>6.7</v>
      </c>
      <c r="G4123" s="71">
        <v>1.1399999999999999</v>
      </c>
      <c r="H4123" s="71">
        <v>0.309</v>
      </c>
      <c r="I4123" s="71">
        <v>0.11</v>
      </c>
      <c r="J4123" s="71">
        <v>0</v>
      </c>
      <c r="K4123" s="71">
        <v>1.4676666666666667</v>
      </c>
      <c r="L4123" s="71">
        <v>0.20399999999999999</v>
      </c>
      <c r="M4123" s="72">
        <v>3.2306666666666666</v>
      </c>
      <c r="N4123" s="23">
        <v>0.18368159203980097</v>
      </c>
      <c r="O4123" s="16">
        <v>72.38633333333334</v>
      </c>
      <c r="P4123" s="15">
        <f>IFERROR(Table37[[#This Row],[Total]]/Table37[[#This Row],[Mins]]*90,0)</f>
        <v>4.0167803314621997</v>
      </c>
      <c r="Q4123" s="15">
        <f>IFERROR(Table37[[#This Row],[Total]]/Table37[[#This Row],[Mins]]*Table37[[#This Row],[Adj mins]],0)</f>
        <v>0.17927249145801755</v>
      </c>
      <c r="R4123" s="15">
        <v>7.7</v>
      </c>
      <c r="S4123" s="16">
        <v>77</v>
      </c>
      <c r="T4123" s="17">
        <v>0.10400000000000001</v>
      </c>
      <c r="U4123" s="16">
        <v>39</v>
      </c>
      <c r="V4123" s="71">
        <v>4.3</v>
      </c>
      <c r="W4123" s="425" t="str">
        <f>IF(ISNA(MATCH($D4123,'My Squad'!$C$2:$C$16,0)),"","Yes")</f>
        <v/>
      </c>
    </row>
    <row r="4124" spans="1:23" ht="15.75" thickBot="1" x14ac:dyDescent="0.3">
      <c r="A4124" s="577">
        <v>492</v>
      </c>
      <c r="B4124" s="73">
        <v>17</v>
      </c>
      <c r="C4124" s="5" t="s">
        <v>28</v>
      </c>
      <c r="D4124" s="5" t="s">
        <v>85</v>
      </c>
      <c r="E4124" s="70" t="s">
        <v>13</v>
      </c>
      <c r="F4124" s="71">
        <v>6.3</v>
      </c>
      <c r="G4124" s="71">
        <v>0.52333333333333332</v>
      </c>
      <c r="H4124" s="71">
        <v>0.57999999999999996</v>
      </c>
      <c r="I4124" s="71">
        <v>0.12433333333333334</v>
      </c>
      <c r="J4124" s="71">
        <v>0</v>
      </c>
      <c r="K4124" s="71">
        <v>1.6926666666666668</v>
      </c>
      <c r="L4124" s="71">
        <v>0.14333333333333334</v>
      </c>
      <c r="M4124" s="72">
        <v>3.0636666666666668</v>
      </c>
      <c r="N4124" s="23">
        <v>0.16883597883597887</v>
      </c>
      <c r="O4124" s="16">
        <v>85.00033333333333</v>
      </c>
      <c r="P4124" s="15">
        <f>IFERROR(Table37[[#This Row],[Total]]/Table37[[#This Row],[Mins]]*90,0)</f>
        <v>3.243869631883797</v>
      </c>
      <c r="Q4124" s="15">
        <f>IFERROR(Table37[[#This Row],[Total]]/Table37[[#This Row],[Mins]]*Table37[[#This Row],[Adj mins]],0)</f>
        <v>0.11691877987397689</v>
      </c>
      <c r="R4124" s="15">
        <v>7.5</v>
      </c>
      <c r="S4124" s="16">
        <v>75</v>
      </c>
      <c r="T4124" s="17">
        <v>3.5000000000000003E-2</v>
      </c>
      <c r="U4124" s="16">
        <v>34</v>
      </c>
      <c r="V4124" s="71">
        <v>3.8</v>
      </c>
      <c r="W4124" s="425" t="str">
        <f>IF(ISNA(MATCH($D4124,'My Squad'!$C$2:$C$16,0)),"","Yes")</f>
        <v/>
      </c>
    </row>
    <row r="4125" spans="1:23" ht="15.75" thickBot="1" x14ac:dyDescent="0.3">
      <c r="A4125" s="577">
        <v>494</v>
      </c>
      <c r="B4125" s="73">
        <v>17</v>
      </c>
      <c r="C4125" s="5" t="s">
        <v>28</v>
      </c>
      <c r="D4125" s="5" t="s">
        <v>362</v>
      </c>
      <c r="E4125" s="70" t="s">
        <v>13</v>
      </c>
      <c r="F4125" s="71">
        <v>7.6</v>
      </c>
      <c r="G4125" s="71">
        <v>0.80666666666666664</v>
      </c>
      <c r="H4125" s="71">
        <v>0.65800000000000003</v>
      </c>
      <c r="I4125" s="71">
        <v>0.11833333333333333</v>
      </c>
      <c r="J4125" s="71">
        <v>0</v>
      </c>
      <c r="K4125" s="71">
        <v>1.571</v>
      </c>
      <c r="L4125" s="71">
        <v>0.35333333333333333</v>
      </c>
      <c r="M4125" s="72">
        <v>3.5073333333333334</v>
      </c>
      <c r="N4125" s="23">
        <v>0.19833333333333336</v>
      </c>
      <c r="O4125" s="16">
        <v>80.583333333333329</v>
      </c>
      <c r="P4125" s="15">
        <f>IFERROR(Table37[[#This Row],[Total]]/Table37[[#This Row],[Mins]]*90,0)</f>
        <v>3.9171871768355744</v>
      </c>
      <c r="Q4125" s="15">
        <f>IFERROR(Table37[[#This Row],[Total]]/Table37[[#This Row],[Mins]]*Table37[[#This Row],[Adj mins]],0)</f>
        <v>0.17049283753738953</v>
      </c>
      <c r="R4125" s="15">
        <v>7.4</v>
      </c>
      <c r="S4125" s="16">
        <v>74</v>
      </c>
      <c r="T4125" s="17">
        <v>7.0999999999999994E-2</v>
      </c>
      <c r="U4125" s="16">
        <v>45</v>
      </c>
      <c r="V4125" s="71">
        <v>5</v>
      </c>
      <c r="W4125" s="425" t="str">
        <f>IF(ISNA(MATCH($D4125,'My Squad'!$C$2:$C$16,0)),"","Yes")</f>
        <v/>
      </c>
    </row>
    <row r="4126" spans="1:23" ht="15.75" thickBot="1" x14ac:dyDescent="0.3">
      <c r="A4126" s="577">
        <v>499</v>
      </c>
      <c r="B4126" s="73">
        <v>17</v>
      </c>
      <c r="C4126" s="5" t="s">
        <v>28</v>
      </c>
      <c r="D4126" s="5" t="s">
        <v>236</v>
      </c>
      <c r="E4126" s="70" t="s">
        <v>13</v>
      </c>
      <c r="F4126" s="71">
        <v>4.9000000000000004</v>
      </c>
      <c r="G4126" s="71">
        <v>0.14000000000000001</v>
      </c>
      <c r="H4126" s="71">
        <v>5.2999999999999999E-2</v>
      </c>
      <c r="I4126" s="71">
        <v>3.3333333333333333E-2</v>
      </c>
      <c r="J4126" s="71">
        <v>0</v>
      </c>
      <c r="K4126" s="71">
        <v>0.42799999999999999</v>
      </c>
      <c r="L4126" s="71">
        <v>4.2999999999999997E-2</v>
      </c>
      <c r="M4126" s="72">
        <v>0.69733333333333336</v>
      </c>
      <c r="N4126" s="23">
        <v>-0.26585034013605441</v>
      </c>
      <c r="O4126" s="16">
        <v>23.864666666666668</v>
      </c>
      <c r="P4126" s="15">
        <f>IFERROR(Table37[[#This Row],[Total]]/Table37[[#This Row],[Mins]]*90,0)</f>
        <v>2.6298293153057517</v>
      </c>
      <c r="Q4126" s="15">
        <f>IFERROR(Table37[[#This Row],[Total]]/Table37[[#This Row],[Mins]]*Table37[[#This Row],[Adj mins]],0)</f>
        <v>7.6844469196016882E-2</v>
      </c>
      <c r="R4126" s="15">
        <v>3.2</v>
      </c>
      <c r="S4126" s="16">
        <v>32</v>
      </c>
      <c r="T4126" s="17">
        <v>2E-3</v>
      </c>
      <c r="U4126" s="16">
        <v>15</v>
      </c>
      <c r="V4126" s="71">
        <v>1.7</v>
      </c>
      <c r="W4126" s="425" t="str">
        <f>IF(ISNA(MATCH($D4126,'My Squad'!$C$2:$C$16,0)),"","Yes")</f>
        <v/>
      </c>
    </row>
    <row r="4127" spans="1:23" ht="15.75" thickBot="1" x14ac:dyDescent="0.3">
      <c r="A4127" s="577">
        <v>489</v>
      </c>
      <c r="B4127" s="73">
        <v>17</v>
      </c>
      <c r="C4127" s="5" t="s">
        <v>28</v>
      </c>
      <c r="D4127" s="5" t="s">
        <v>682</v>
      </c>
      <c r="E4127" s="70" t="s">
        <v>13</v>
      </c>
      <c r="F4127" s="71">
        <v>4.7</v>
      </c>
      <c r="G4127" s="71">
        <v>1.1666666666666667E-2</v>
      </c>
      <c r="H4127" s="71">
        <v>1.0999999999999999E-2</v>
      </c>
      <c r="I4127" s="71">
        <v>4.3333333333333331E-3</v>
      </c>
      <c r="J4127" s="71">
        <v>0</v>
      </c>
      <c r="K4127" s="71">
        <v>4.8333333333333332E-2</v>
      </c>
      <c r="L4127" s="71">
        <v>3.3333333333333335E-3</v>
      </c>
      <c r="M4127" s="72">
        <v>7.8666666666666663E-2</v>
      </c>
      <c r="N4127" s="23">
        <v>-0.40879432624113476</v>
      </c>
      <c r="O4127" s="16">
        <v>2.4470000000000001</v>
      </c>
      <c r="P4127" s="15">
        <f>IFERROR(Table37[[#This Row],[Total]]/Table37[[#This Row],[Mins]]*90,0)</f>
        <v>2.8933387821822634</v>
      </c>
      <c r="Q4127" s="15">
        <f>IFERROR(Table37[[#This Row],[Total]]/Table37[[#This Row],[Mins]]*Table37[[#This Row],[Adj mins]],0)</f>
        <v>9.3015658983110483E-2</v>
      </c>
      <c r="R4127" s="15">
        <v>0.4</v>
      </c>
      <c r="S4127" s="16">
        <v>9</v>
      </c>
      <c r="T4127" s="17">
        <v>1E-3</v>
      </c>
      <c r="U4127" s="16">
        <v>4</v>
      </c>
      <c r="V4127" s="71">
        <v>1</v>
      </c>
      <c r="W4127" s="425" t="str">
        <f>IF(ISNA(MATCH($D4127,'My Squad'!$C$2:$C$16,0)),"","Yes")</f>
        <v/>
      </c>
    </row>
    <row r="4128" spans="1:23" ht="15.75" thickBot="1" x14ac:dyDescent="0.3">
      <c r="A4128" s="577">
        <v>612</v>
      </c>
      <c r="B4128" s="73">
        <v>17</v>
      </c>
      <c r="C4128" s="5" t="s">
        <v>28</v>
      </c>
      <c r="D4128" s="5" t="s">
        <v>1348</v>
      </c>
      <c r="E4128" s="70" t="s">
        <v>13</v>
      </c>
      <c r="F4128" s="71">
        <v>5.3</v>
      </c>
      <c r="G4128" s="71">
        <v>2.5000000000000001E-2</v>
      </c>
      <c r="H4128" s="71">
        <v>1.2999999999999999E-2</v>
      </c>
      <c r="I4128" s="71">
        <v>5.6666666666666671E-3</v>
      </c>
      <c r="J4128" s="71">
        <v>0</v>
      </c>
      <c r="K4128" s="71">
        <v>0.10066666666666667</v>
      </c>
      <c r="L4128" s="71">
        <v>6.6666666666666664E-4</v>
      </c>
      <c r="M4128" s="72">
        <v>0.14499999999999999</v>
      </c>
      <c r="N4128" s="23">
        <v>-0.35000000000000003</v>
      </c>
      <c r="O4128" s="16">
        <v>4.8710000000000004</v>
      </c>
      <c r="P4128" s="15">
        <f>IFERROR(Table37[[#This Row],[Total]]/Table37[[#This Row],[Mins]]*90,0)</f>
        <v>2.6791213303223156</v>
      </c>
      <c r="Q4128" s="15">
        <f>IFERROR(Table37[[#This Row],[Total]]/Table37[[#This Row],[Mins]]*Table37[[#This Row],[Adj mins]],0)</f>
        <v>7.9752123362089034E-2</v>
      </c>
      <c r="R4128" s="15">
        <v>1.8</v>
      </c>
      <c r="S4128" s="16">
        <v>54</v>
      </c>
      <c r="T4128" s="17">
        <v>0</v>
      </c>
      <c r="U4128" s="16">
        <v>6</v>
      </c>
      <c r="V4128" s="71">
        <v>2</v>
      </c>
      <c r="W4128" s="425" t="str">
        <f>IF(ISNA(MATCH($D4128,'My Squad'!$C$2:$C$16,0)),"","Yes")</f>
        <v/>
      </c>
    </row>
    <row r="4129" spans="1:23" ht="15.75" thickBot="1" x14ac:dyDescent="0.3">
      <c r="A4129" s="577">
        <v>480</v>
      </c>
      <c r="B4129" s="73">
        <v>17</v>
      </c>
      <c r="C4129" s="5" t="s">
        <v>28</v>
      </c>
      <c r="D4129" s="5" t="s">
        <v>363</v>
      </c>
      <c r="E4129" s="70" t="s">
        <v>13</v>
      </c>
      <c r="F4129" s="71">
        <v>5</v>
      </c>
      <c r="G4129" s="71">
        <v>0.22166666666666668</v>
      </c>
      <c r="H4129" s="71">
        <v>0.161</v>
      </c>
      <c r="I4129" s="71">
        <v>9.0333333333333335E-2</v>
      </c>
      <c r="J4129" s="71">
        <v>0</v>
      </c>
      <c r="K4129" s="71">
        <v>1.0776666666666666</v>
      </c>
      <c r="L4129" s="71">
        <v>7.166666666666667E-2</v>
      </c>
      <c r="M4129" s="72">
        <v>1.6223333333333334</v>
      </c>
      <c r="N4129" s="23">
        <v>-7.5533333333333313E-2</v>
      </c>
      <c r="O4129" s="16">
        <v>61.803333333333335</v>
      </c>
      <c r="P4129" s="15">
        <f>IFERROR(Table37[[#This Row],[Total]]/Table37[[#This Row],[Mins]]*90,0)</f>
        <v>2.3624939323661076</v>
      </c>
      <c r="Q4129" s="15">
        <f>IFERROR(Table37[[#This Row],[Total]]/Table37[[#This Row],[Mins]]*Table37[[#This Row],[Adj mins]],0)</f>
        <v>6.2015306449629722E-2</v>
      </c>
      <c r="R4129" s="15">
        <v>4.4000000000000004</v>
      </c>
      <c r="S4129" s="16">
        <v>50</v>
      </c>
      <c r="T4129" s="17">
        <v>2E-3</v>
      </c>
      <c r="U4129" s="16">
        <v>11</v>
      </c>
      <c r="V4129" s="71">
        <v>1.4</v>
      </c>
      <c r="W4129" s="425" t="str">
        <f>IF(ISNA(MATCH($D4129,'My Squad'!$C$2:$C$16,0)),"","Yes")</f>
        <v/>
      </c>
    </row>
    <row r="4130" spans="1:23" ht="15.75" thickBot="1" x14ac:dyDescent="0.3">
      <c r="A4130" s="577">
        <v>503</v>
      </c>
      <c r="B4130" s="73">
        <v>17</v>
      </c>
      <c r="C4130" s="5" t="s">
        <v>28</v>
      </c>
      <c r="D4130" s="5" t="s">
        <v>29</v>
      </c>
      <c r="E4130" s="70" t="s">
        <v>13</v>
      </c>
      <c r="F4130" s="71">
        <v>9.9</v>
      </c>
      <c r="G4130" s="71">
        <v>1.4366666666666668</v>
      </c>
      <c r="H4130" s="71">
        <v>0.48199999999999998</v>
      </c>
      <c r="I4130" s="71">
        <v>0.12233333333333334</v>
      </c>
      <c r="J4130" s="71">
        <v>0</v>
      </c>
      <c r="K4130" s="71">
        <v>1.8043333333333333</v>
      </c>
      <c r="L4130" s="71">
        <v>0.47</v>
      </c>
      <c r="M4130" s="72">
        <v>4.3153333333333332</v>
      </c>
      <c r="N4130" s="23">
        <v>0.23387205387205384</v>
      </c>
      <c r="O4130" s="16">
        <v>85.37466666666667</v>
      </c>
      <c r="P4130" s="15">
        <f>IFERROR(Table37[[#This Row],[Total]]/Table37[[#This Row],[Mins]]*90,0)</f>
        <v>4.5491246427511678</v>
      </c>
      <c r="Q4130" s="15">
        <f>IFERROR(Table37[[#This Row],[Total]]/Table37[[#This Row],[Mins]]*Table37[[#This Row],[Adj mins]],0)</f>
        <v>0.22993927794762153</v>
      </c>
      <c r="R4130" s="15">
        <v>5.8</v>
      </c>
      <c r="S4130" s="16">
        <v>87</v>
      </c>
      <c r="T4130" s="17">
        <v>6.3E-2</v>
      </c>
      <c r="U4130" s="16">
        <v>41</v>
      </c>
      <c r="V4130" s="71">
        <v>6.8</v>
      </c>
      <c r="W4130" s="425" t="str">
        <f>IF(ISNA(MATCH($D4130,'My Squad'!$C$2:$C$16,0)),"","Yes")</f>
        <v/>
      </c>
    </row>
    <row r="4131" spans="1:23" ht="15.75" thickBot="1" x14ac:dyDescent="0.3">
      <c r="A4131" s="577">
        <v>482</v>
      </c>
      <c r="B4131" s="73">
        <v>17</v>
      </c>
      <c r="C4131" s="5" t="s">
        <v>28</v>
      </c>
      <c r="D4131" s="5" t="s">
        <v>168</v>
      </c>
      <c r="E4131" s="70" t="s">
        <v>13</v>
      </c>
      <c r="F4131" s="71">
        <v>4.9000000000000004</v>
      </c>
      <c r="G4131" s="71">
        <v>4.8333333333333332E-2</v>
      </c>
      <c r="H4131" s="71">
        <v>5.5E-2</v>
      </c>
      <c r="I4131" s="71">
        <v>3.3000000000000002E-2</v>
      </c>
      <c r="J4131" s="71">
        <v>0</v>
      </c>
      <c r="K4131" s="71">
        <v>0.38233333333333336</v>
      </c>
      <c r="L4131" s="71">
        <v>0.02</v>
      </c>
      <c r="M4131" s="72">
        <v>0.53866666666666663</v>
      </c>
      <c r="N4131" s="23">
        <v>-0.29823129251700681</v>
      </c>
      <c r="O4131" s="16">
        <v>22.065666666666665</v>
      </c>
      <c r="P4131" s="15">
        <f>IFERROR(Table37[[#This Row],[Total]]/Table37[[#This Row],[Mins]]*90,0)</f>
        <v>2.1970784174509421</v>
      </c>
      <c r="Q4131" s="15">
        <f>IFERROR(Table37[[#This Row],[Total]]/Table37[[#This Row],[Mins]]*Table37[[#This Row],[Adj mins]],0)</f>
        <v>5.3635039693652624E-2</v>
      </c>
      <c r="R4131" s="15">
        <v>4</v>
      </c>
      <c r="S4131" s="16">
        <v>60</v>
      </c>
      <c r="T4131" s="17">
        <v>4.0000000000000001E-3</v>
      </c>
      <c r="U4131" s="16">
        <v>23</v>
      </c>
      <c r="V4131" s="71">
        <v>3.8</v>
      </c>
      <c r="W4131" s="425" t="str">
        <f>IF(ISNA(MATCH($D4131,'My Squad'!$C$2:$C$16,0)),"","Yes")</f>
        <v/>
      </c>
    </row>
    <row r="4132" spans="1:23" ht="15.75" thickBot="1" x14ac:dyDescent="0.3">
      <c r="A4132" s="577">
        <v>509</v>
      </c>
      <c r="B4132" s="73">
        <v>17</v>
      </c>
      <c r="C4132" s="5" t="s">
        <v>28</v>
      </c>
      <c r="D4132" s="5" t="s">
        <v>537</v>
      </c>
      <c r="E4132" s="70" t="s">
        <v>13</v>
      </c>
      <c r="F4132" s="71">
        <v>6.2</v>
      </c>
      <c r="G4132" s="71">
        <v>7.6666666666666661E-2</v>
      </c>
      <c r="H4132" s="71">
        <v>2.8000000000000001E-2</v>
      </c>
      <c r="I4132" s="71">
        <v>9.6666666666666672E-3</v>
      </c>
      <c r="J4132" s="71">
        <v>0</v>
      </c>
      <c r="K4132" s="71">
        <v>0.11233333333333334</v>
      </c>
      <c r="L4132" s="71">
        <v>1.6333333333333332E-2</v>
      </c>
      <c r="M4132" s="72">
        <v>0.24299999999999999</v>
      </c>
      <c r="N4132" s="23">
        <v>-0.28338709677419355</v>
      </c>
      <c r="O4132" s="16">
        <v>5.25</v>
      </c>
      <c r="P4132" s="15">
        <f>IFERROR(Table37[[#This Row],[Total]]/Table37[[#This Row],[Mins]]*90,0)</f>
        <v>4.1657142857142855</v>
      </c>
      <c r="Q4132" s="15">
        <f>IFERROR(Table37[[#This Row],[Total]]/Table37[[#This Row],[Mins]]*Table37[[#This Row],[Adj mins]],0)</f>
        <v>0.19281306122448977</v>
      </c>
      <c r="R4132" s="15">
        <v>2.7</v>
      </c>
      <c r="S4132" s="16">
        <v>35</v>
      </c>
      <c r="T4132" s="17">
        <v>2E-3</v>
      </c>
      <c r="U4132" s="16">
        <v>13</v>
      </c>
      <c r="V4132" s="71">
        <v>1.9</v>
      </c>
      <c r="W4132" s="425" t="str">
        <f>IF(ISNA(MATCH($D4132,'My Squad'!$C$2:$C$16,0)),"","Yes")</f>
        <v/>
      </c>
    </row>
    <row r="4133" spans="1:23" ht="15.75" thickBot="1" x14ac:dyDescent="0.3">
      <c r="A4133" s="577">
        <v>497</v>
      </c>
      <c r="B4133" s="73">
        <v>17</v>
      </c>
      <c r="C4133" s="5" t="s">
        <v>28</v>
      </c>
      <c r="D4133" s="5" t="s">
        <v>237</v>
      </c>
      <c r="E4133" s="70" t="s">
        <v>15</v>
      </c>
      <c r="F4133" s="71">
        <v>6.8</v>
      </c>
      <c r="G4133" s="71">
        <v>4.2666666666666665E-2</v>
      </c>
      <c r="H4133" s="71">
        <v>1.6E-2</v>
      </c>
      <c r="I4133" s="71">
        <v>0</v>
      </c>
      <c r="J4133" s="71">
        <v>0</v>
      </c>
      <c r="K4133" s="71">
        <v>8.199999999999999E-2</v>
      </c>
      <c r="L4133" s="71">
        <v>1.3666666666666667E-2</v>
      </c>
      <c r="M4133" s="72">
        <v>0.15433333333333332</v>
      </c>
      <c r="N4133" s="23">
        <v>-0.27142156862745098</v>
      </c>
      <c r="O4133" s="16">
        <v>4.2906666666666666</v>
      </c>
      <c r="P4133" s="15">
        <f>IFERROR(Table37[[#This Row],[Total]]/Table37[[#This Row],[Mins]]*90,0)</f>
        <v>3.2372591671845861</v>
      </c>
      <c r="Q4133" s="15">
        <f>IFERROR(Table37[[#This Row],[Total]]/Table37[[#This Row],[Mins]]*Table37[[#This Row],[Adj mins]],0)</f>
        <v>0.11644274350578489</v>
      </c>
      <c r="R4133" s="15">
        <v>0.7</v>
      </c>
      <c r="S4133" s="16">
        <v>16</v>
      </c>
      <c r="T4133" s="17">
        <v>4.0000000000000001E-3</v>
      </c>
      <c r="U4133" s="16">
        <v>3</v>
      </c>
      <c r="V4133" s="71">
        <v>0.8</v>
      </c>
      <c r="W4133" s="425" t="str">
        <f>IF(ISNA(MATCH($D4133,'My Squad'!$C$2:$C$16,0)),"","Yes")</f>
        <v/>
      </c>
    </row>
    <row r="4134" spans="1:23" ht="15.75" thickBot="1" x14ac:dyDescent="0.3">
      <c r="A4134" s="577">
        <v>82</v>
      </c>
      <c r="B4134" s="73">
        <v>17</v>
      </c>
      <c r="C4134" s="5" t="s">
        <v>28</v>
      </c>
      <c r="D4134" s="5" t="s">
        <v>66</v>
      </c>
      <c r="E4134" s="70" t="s">
        <v>15</v>
      </c>
      <c r="F4134" s="71">
        <v>7.7</v>
      </c>
      <c r="G4134" s="71">
        <v>1.032</v>
      </c>
      <c r="H4134" s="71">
        <v>0.224</v>
      </c>
      <c r="I4134" s="71">
        <v>0</v>
      </c>
      <c r="J4134" s="71">
        <v>0</v>
      </c>
      <c r="K4134" s="71">
        <v>1.8253333333333333</v>
      </c>
      <c r="L4134" s="71">
        <v>0.31933333333333336</v>
      </c>
      <c r="M4134" s="72">
        <v>3.4006666666666665</v>
      </c>
      <c r="N4134" s="23">
        <v>0.18190476190476187</v>
      </c>
      <c r="O4134" s="16">
        <v>85.523333333333326</v>
      </c>
      <c r="P4134" s="15">
        <f>IFERROR(Table37[[#This Row],[Total]]/Table37[[#This Row],[Mins]]*90,0)</f>
        <v>3.5786724870405742</v>
      </c>
      <c r="Q4134" s="15">
        <f>IFERROR(Table37[[#This Row],[Total]]/Table37[[#This Row],[Mins]]*Table37[[#This Row],[Adj mins]],0)</f>
        <v>0.14229885299445744</v>
      </c>
      <c r="R4134" s="15">
        <v>6.9</v>
      </c>
      <c r="S4134" s="16">
        <v>88</v>
      </c>
      <c r="T4134" s="17">
        <v>0.125</v>
      </c>
      <c r="U4134" s="16">
        <v>25</v>
      </c>
      <c r="V4134" s="71">
        <v>3.6</v>
      </c>
      <c r="W4134" s="425" t="str">
        <f>IF(ISNA(MATCH($D4134,'My Squad'!$C$2:$C$16,0)),"","Yes")</f>
        <v>Yes</v>
      </c>
    </row>
    <row r="4135" spans="1:23" ht="15.75" thickBot="1" x14ac:dyDescent="0.3">
      <c r="A4135" s="577">
        <v>513</v>
      </c>
      <c r="B4135" s="73">
        <v>17</v>
      </c>
      <c r="C4135" s="5" t="s">
        <v>56</v>
      </c>
      <c r="D4135" s="5" t="s">
        <v>364</v>
      </c>
      <c r="E4135" s="70" t="s">
        <v>16</v>
      </c>
      <c r="F4135" s="71">
        <v>4.4000000000000004</v>
      </c>
      <c r="G4135" s="71">
        <v>0</v>
      </c>
      <c r="H4135" s="71">
        <v>0</v>
      </c>
      <c r="I4135" s="71">
        <v>-9.8999999999999977E-2</v>
      </c>
      <c r="J4135" s="71">
        <v>0.49933333333333335</v>
      </c>
      <c r="K4135" s="71">
        <v>1.9419999999999999</v>
      </c>
      <c r="L4135" s="71">
        <v>5.2999999999999999E-2</v>
      </c>
      <c r="M4135" s="72">
        <v>2.3953333333333333</v>
      </c>
      <c r="N4135" s="23">
        <v>8.984848484848483E-2</v>
      </c>
      <c r="O4135" s="16">
        <v>85.459666666666664</v>
      </c>
      <c r="P4135" s="15">
        <f>IFERROR(Table37[[#This Row],[Total]]/Table37[[#This Row],[Mins]]*90,0)</f>
        <v>2.5225935041481558</v>
      </c>
      <c r="Q4135" s="15">
        <f>IFERROR(Table37[[#This Row],[Total]]/Table37[[#This Row],[Mins]]*Table37[[#This Row],[Adj mins]],0)</f>
        <v>7.0705310968560794E-2</v>
      </c>
      <c r="R4135" s="15">
        <v>7.5</v>
      </c>
      <c r="S4135" s="16">
        <v>84</v>
      </c>
      <c r="T4135" s="17">
        <v>6.4000000000000001E-2</v>
      </c>
      <c r="U4135" s="16">
        <v>15</v>
      </c>
      <c r="V4135" s="71">
        <v>1.9</v>
      </c>
      <c r="W4135" s="425" t="str">
        <f>IF(ISNA(MATCH($D4135,'My Squad'!$C$2:$C$16,0)),"","Yes")</f>
        <v/>
      </c>
    </row>
    <row r="4136" spans="1:23" ht="15.75" thickBot="1" x14ac:dyDescent="0.3">
      <c r="A4136" s="577">
        <v>522</v>
      </c>
      <c r="B4136" s="73">
        <v>17</v>
      </c>
      <c r="C4136" s="5" t="s">
        <v>56</v>
      </c>
      <c r="D4136" s="5" t="s">
        <v>93</v>
      </c>
      <c r="E4136" s="70" t="s">
        <v>16</v>
      </c>
      <c r="F4136" s="71">
        <v>4.4000000000000004</v>
      </c>
      <c r="G4136" s="71">
        <v>0</v>
      </c>
      <c r="H4136" s="71">
        <v>0</v>
      </c>
      <c r="I4136" s="71">
        <v>-1.6666666666666668E-3</v>
      </c>
      <c r="J4136" s="71">
        <v>2.3333333333333335E-3</v>
      </c>
      <c r="K4136" s="71">
        <v>8.9999999999999993E-3</v>
      </c>
      <c r="L4136" s="71">
        <v>0</v>
      </c>
      <c r="M4136" s="72">
        <v>9.6666666666666672E-3</v>
      </c>
      <c r="N4136" s="23">
        <v>-0.45234848484848478</v>
      </c>
      <c r="O4136" s="16">
        <v>0.33</v>
      </c>
      <c r="P4136" s="15">
        <f>IFERROR(Table37[[#This Row],[Total]]/Table37[[#This Row],[Mins]]*90,0)</f>
        <v>2.6363636363636367</v>
      </c>
      <c r="Q4136" s="15">
        <f>IFERROR(Table37[[#This Row],[Total]]/Table37[[#This Row],[Mins]]*Table37[[#This Row],[Adj mins]],0)</f>
        <v>7.7226813590449972E-2</v>
      </c>
      <c r="R4136" s="15">
        <v>0</v>
      </c>
      <c r="S4136" s="16" t="s">
        <v>374</v>
      </c>
      <c r="T4136" s="17">
        <v>1E-3</v>
      </c>
      <c r="U4136" s="16">
        <v>0</v>
      </c>
      <c r="V4136" s="71">
        <v>0</v>
      </c>
      <c r="W4136" s="425" t="str">
        <f>IF(ISNA(MATCH($D4136,'My Squad'!$C$2:$C$16,0)),"","Yes")</f>
        <v/>
      </c>
    </row>
    <row r="4137" spans="1:23" ht="15.75" thickBot="1" x14ac:dyDescent="0.3">
      <c r="A4137" s="577">
        <v>521</v>
      </c>
      <c r="B4137" s="73">
        <v>17</v>
      </c>
      <c r="C4137" s="5" t="s">
        <v>56</v>
      </c>
      <c r="D4137" s="5" t="s">
        <v>118</v>
      </c>
      <c r="E4137" s="70" t="s">
        <v>16</v>
      </c>
      <c r="F4137" s="71">
        <v>4</v>
      </c>
      <c r="G4137" s="71">
        <v>0</v>
      </c>
      <c r="H4137" s="71">
        <v>0</v>
      </c>
      <c r="I4137" s="71">
        <v>-3.0000000000000027E-3</v>
      </c>
      <c r="J4137" s="71">
        <v>2.8000000000000001E-2</v>
      </c>
      <c r="K4137" s="71">
        <v>9.0666666666666659E-2</v>
      </c>
      <c r="L4137" s="71">
        <v>3.0000000000000001E-3</v>
      </c>
      <c r="M4137" s="72">
        <v>0.11866666666666667</v>
      </c>
      <c r="N4137" s="23">
        <v>-0.47033333333333333</v>
      </c>
      <c r="O4137" s="16">
        <v>4.17</v>
      </c>
      <c r="P4137" s="15">
        <f>IFERROR(Table37[[#This Row],[Total]]/Table37[[#This Row],[Mins]]*90,0)</f>
        <v>2.5611510791366907</v>
      </c>
      <c r="Q4137" s="15">
        <f>IFERROR(Table37[[#This Row],[Total]]/Table37[[#This Row],[Mins]]*Table37[[#This Row],[Adj mins]],0)</f>
        <v>7.2883276112922613E-2</v>
      </c>
      <c r="R4137" s="15">
        <v>1.5</v>
      </c>
      <c r="S4137" s="16">
        <v>68</v>
      </c>
      <c r="T4137" s="17">
        <v>0.17199999999999999</v>
      </c>
      <c r="U4137" s="16">
        <v>4</v>
      </c>
      <c r="V4137" s="71">
        <v>2</v>
      </c>
      <c r="W4137" s="425" t="str">
        <f>IF(ISNA(MATCH($D4137,'My Squad'!$C$2:$C$16,0)),"","Yes")</f>
        <v/>
      </c>
    </row>
    <row r="4138" spans="1:23" ht="15.75" thickBot="1" x14ac:dyDescent="0.3">
      <c r="A4138" s="577">
        <v>517</v>
      </c>
      <c r="B4138" s="73">
        <v>17</v>
      </c>
      <c r="C4138" s="5" t="s">
        <v>56</v>
      </c>
      <c r="D4138" s="5" t="s">
        <v>268</v>
      </c>
      <c r="E4138" s="70" t="s">
        <v>14</v>
      </c>
      <c r="F4138" s="71">
        <v>4</v>
      </c>
      <c r="G4138" s="71">
        <v>8.0000000000000002E-3</v>
      </c>
      <c r="H4138" s="71">
        <v>8.9999999999999993E-3</v>
      </c>
      <c r="I4138" s="71">
        <v>2E-3</v>
      </c>
      <c r="J4138" s="71">
        <v>0</v>
      </c>
      <c r="K4138" s="71">
        <v>4.2999999999999997E-2</v>
      </c>
      <c r="L4138" s="71">
        <v>5.3333333333333332E-3</v>
      </c>
      <c r="M4138" s="72">
        <v>6.7333333333333328E-2</v>
      </c>
      <c r="N4138" s="23">
        <v>-0.48316666666666669</v>
      </c>
      <c r="O4138" s="16">
        <v>2.0699999999999998</v>
      </c>
      <c r="P4138" s="15">
        <f>IFERROR(Table37[[#This Row],[Total]]/Table37[[#This Row],[Mins]]*90,0)</f>
        <v>2.9275362318840581</v>
      </c>
      <c r="Q4138" s="15">
        <f>IFERROR(Table37[[#This Row],[Total]]/Table37[[#This Row],[Mins]]*Table37[[#This Row],[Adj mins]],0)</f>
        <v>9.5227426544376784E-2</v>
      </c>
      <c r="R4138" s="15">
        <v>0.3</v>
      </c>
      <c r="S4138" s="16">
        <v>7</v>
      </c>
      <c r="T4138" s="17">
        <v>1.7000000000000001E-2</v>
      </c>
      <c r="U4138" s="16">
        <v>3</v>
      </c>
      <c r="V4138" s="71">
        <v>0.8</v>
      </c>
      <c r="W4138" s="425" t="str">
        <f>IF(ISNA(MATCH($D4138,'My Squad'!$C$2:$C$16,0)),"","Yes")</f>
        <v/>
      </c>
    </row>
    <row r="4139" spans="1:23" ht="15.75" thickBot="1" x14ac:dyDescent="0.3">
      <c r="A4139" s="577">
        <v>520</v>
      </c>
      <c r="B4139" s="73">
        <v>17</v>
      </c>
      <c r="C4139" s="5" t="s">
        <v>56</v>
      </c>
      <c r="D4139" s="5" t="s">
        <v>153</v>
      </c>
      <c r="E4139" s="70" t="s">
        <v>14</v>
      </c>
      <c r="F4139" s="71">
        <v>4.4000000000000004</v>
      </c>
      <c r="G4139" s="71">
        <v>0.42799999999999999</v>
      </c>
      <c r="H4139" s="71">
        <v>0.39</v>
      </c>
      <c r="I4139" s="71">
        <v>-7.9333333333333311E-2</v>
      </c>
      <c r="J4139" s="71">
        <v>0</v>
      </c>
      <c r="K4139" s="71">
        <v>1.3553333333333333</v>
      </c>
      <c r="L4139" s="71">
        <v>0.20666666666666667</v>
      </c>
      <c r="M4139" s="72">
        <v>2.3006666666666669</v>
      </c>
      <c r="N4139" s="23">
        <v>6.8333333333333371E-2</v>
      </c>
      <c r="O4139" s="16">
        <v>71.176333333333332</v>
      </c>
      <c r="P4139" s="15">
        <f>IFERROR(Table37[[#This Row],[Total]]/Table37[[#This Row],[Mins]]*90,0)</f>
        <v>2.9091130478764016</v>
      </c>
      <c r="Q4139" s="15">
        <f>IFERROR(Table37[[#This Row],[Total]]/Table37[[#This Row],[Mins]]*Table37[[#This Row],[Adj mins]],0)</f>
        <v>9.4032652503608066E-2</v>
      </c>
      <c r="R4139" s="15">
        <v>7.6</v>
      </c>
      <c r="S4139" s="16">
        <v>76</v>
      </c>
      <c r="T4139" s="17">
        <v>5.0000000000000001E-3</v>
      </c>
      <c r="U4139" s="16">
        <v>12</v>
      </c>
      <c r="V4139" s="71">
        <v>1.3</v>
      </c>
      <c r="W4139" s="425" t="str">
        <f>IF(ISNA(MATCH($D4139,'My Squad'!$C$2:$C$16,0)),"","Yes")</f>
        <v/>
      </c>
    </row>
    <row r="4140" spans="1:23" ht="15.75" thickBot="1" x14ac:dyDescent="0.3">
      <c r="A4140" s="577">
        <v>528</v>
      </c>
      <c r="B4140" s="73">
        <v>17</v>
      </c>
      <c r="C4140" s="5" t="s">
        <v>56</v>
      </c>
      <c r="D4140" s="5" t="s">
        <v>252</v>
      </c>
      <c r="E4140" s="70" t="s">
        <v>14</v>
      </c>
      <c r="F4140" s="71">
        <v>4.5</v>
      </c>
      <c r="G4140" s="71">
        <v>7.0000000000000007E-2</v>
      </c>
      <c r="H4140" s="71">
        <v>2.8000000000000001E-2</v>
      </c>
      <c r="I4140" s="71">
        <v>-7.9999999999999793E-3</v>
      </c>
      <c r="J4140" s="71">
        <v>0</v>
      </c>
      <c r="K4140" s="71">
        <v>0.42599999999999999</v>
      </c>
      <c r="L4140" s="71">
        <v>3.6666666666666667E-2</v>
      </c>
      <c r="M4140" s="72">
        <v>0.55266666666666664</v>
      </c>
      <c r="N4140" s="23">
        <v>-0.32162962962962965</v>
      </c>
      <c r="O4140" s="16">
        <v>20.748666666666665</v>
      </c>
      <c r="P4140" s="15">
        <f>IFERROR(Table37[[#This Row],[Total]]/Table37[[#This Row],[Mins]]*90,0)</f>
        <v>2.3972624746971691</v>
      </c>
      <c r="Q4140" s="15">
        <f>IFERROR(Table37[[#This Row],[Total]]/Table37[[#This Row],[Mins]]*Table37[[#This Row],[Adj mins]],0)</f>
        <v>6.3854081917679953E-2</v>
      </c>
      <c r="R4140" s="15">
        <v>6.2</v>
      </c>
      <c r="S4140" s="16">
        <v>70</v>
      </c>
      <c r="T4140" s="17">
        <v>2E-3</v>
      </c>
      <c r="U4140" s="16">
        <v>15</v>
      </c>
      <c r="V4140" s="71">
        <v>1.9</v>
      </c>
      <c r="W4140" s="425" t="str">
        <f>IF(ISNA(MATCH($D4140,'My Squad'!$C$2:$C$16,0)),"","Yes")</f>
        <v/>
      </c>
    </row>
    <row r="4141" spans="1:23" ht="15.75" thickBot="1" x14ac:dyDescent="0.3">
      <c r="A4141" s="577">
        <v>591</v>
      </c>
      <c r="B4141" s="73">
        <v>17</v>
      </c>
      <c r="C4141" s="5" t="s">
        <v>56</v>
      </c>
      <c r="D4141" s="5" t="s">
        <v>1069</v>
      </c>
      <c r="E4141" s="70" t="s">
        <v>14</v>
      </c>
      <c r="F4141" s="71">
        <v>4.4000000000000004</v>
      </c>
      <c r="G4141" s="71">
        <v>0.156</v>
      </c>
      <c r="H4141" s="71">
        <v>0.19600000000000001</v>
      </c>
      <c r="I4141" s="71">
        <v>-0.10133333333333339</v>
      </c>
      <c r="J4141" s="71">
        <v>0</v>
      </c>
      <c r="K4141" s="71">
        <v>1.4286666666666668</v>
      </c>
      <c r="L4141" s="71">
        <v>0.12133333333333333</v>
      </c>
      <c r="M4141" s="72">
        <v>1.8006666666666666</v>
      </c>
      <c r="N4141" s="23">
        <v>-4.5303030303030303E-2</v>
      </c>
      <c r="O4141" s="16">
        <v>72.144333333333336</v>
      </c>
      <c r="P4141" s="15">
        <f>IFERROR(Table37[[#This Row],[Total]]/Table37[[#This Row],[Mins]]*90,0)</f>
        <v>2.2463302731099231</v>
      </c>
      <c r="Q4141" s="15">
        <f>IFERROR(Table37[[#This Row],[Total]]/Table37[[#This Row],[Mins]]*Table37[[#This Row],[Adj mins]],0)</f>
        <v>5.6066663287667795E-2</v>
      </c>
      <c r="R4141" s="15">
        <v>3.6</v>
      </c>
      <c r="S4141" s="16">
        <v>54</v>
      </c>
      <c r="T4141" s="17">
        <v>3.0000000000000001E-3</v>
      </c>
      <c r="U4141" s="16">
        <v>7</v>
      </c>
      <c r="V4141" s="71">
        <v>1.2</v>
      </c>
      <c r="W4141" s="425" t="str">
        <f>IF(ISNA(MATCH($D4141,'My Squad'!$C$2:$C$16,0)),"","Yes")</f>
        <v/>
      </c>
    </row>
    <row r="4142" spans="1:23" ht="15.75" thickBot="1" x14ac:dyDescent="0.3">
      <c r="A4142" s="577">
        <v>516</v>
      </c>
      <c r="B4142" s="73">
        <v>17</v>
      </c>
      <c r="C4142" s="5" t="s">
        <v>56</v>
      </c>
      <c r="D4142" s="5" t="s">
        <v>160</v>
      </c>
      <c r="E4142" s="70" t="s">
        <v>14</v>
      </c>
      <c r="F4142" s="71">
        <v>4.3</v>
      </c>
      <c r="G4142" s="71">
        <v>1.7999999999999999E-2</v>
      </c>
      <c r="H4142" s="71">
        <v>8.7999999999999995E-2</v>
      </c>
      <c r="I4142" s="71">
        <v>-2.0333333333333342E-2</v>
      </c>
      <c r="J4142" s="71">
        <v>0</v>
      </c>
      <c r="K4142" s="71">
        <v>0.43133333333333329</v>
      </c>
      <c r="L4142" s="71">
        <v>2.8333333333333332E-2</v>
      </c>
      <c r="M4142" s="72">
        <v>0.54533333333333334</v>
      </c>
      <c r="N4142" s="23">
        <v>-0.33829457364341087</v>
      </c>
      <c r="O4142" s="16">
        <v>21.539333333333332</v>
      </c>
      <c r="P4142" s="15">
        <f>IFERROR(Table37[[#This Row],[Total]]/Table37[[#This Row],[Mins]]*90,0)</f>
        <v>2.2786220557739334</v>
      </c>
      <c r="Q4142" s="15">
        <f>IFERROR(Table37[[#This Row],[Total]]/Table37[[#This Row],[Mins]]*Table37[[#This Row],[Adj mins]],0)</f>
        <v>5.7690205256215848E-2</v>
      </c>
      <c r="R4142" s="15">
        <v>2.2000000000000002</v>
      </c>
      <c r="S4142" s="16">
        <v>50</v>
      </c>
      <c r="T4142" s="17">
        <v>6.0000000000000001E-3</v>
      </c>
      <c r="U4142" s="16">
        <v>9</v>
      </c>
      <c r="V4142" s="71">
        <v>2.2000000000000002</v>
      </c>
      <c r="W4142" s="425" t="str">
        <f>IF(ISNA(MATCH($D4142,'My Squad'!$C$2:$C$16,0)),"","Yes")</f>
        <v/>
      </c>
    </row>
    <row r="4143" spans="1:23" ht="15.75" thickBot="1" x14ac:dyDescent="0.3">
      <c r="A4143" s="577">
        <v>388</v>
      </c>
      <c r="B4143" s="73">
        <v>17</v>
      </c>
      <c r="C4143" s="5" t="s">
        <v>56</v>
      </c>
      <c r="D4143" s="5" t="s">
        <v>178</v>
      </c>
      <c r="E4143" s="70" t="s">
        <v>14</v>
      </c>
      <c r="F4143" s="71">
        <v>4.4000000000000004</v>
      </c>
      <c r="G4143" s="71">
        <v>0.12</v>
      </c>
      <c r="H4143" s="71">
        <v>0.40100000000000002</v>
      </c>
      <c r="I4143" s="71">
        <v>-0.10066666666666668</v>
      </c>
      <c r="J4143" s="71">
        <v>0</v>
      </c>
      <c r="K4143" s="71">
        <v>1.7586666666666666</v>
      </c>
      <c r="L4143" s="71">
        <v>0.19500000000000001</v>
      </c>
      <c r="M4143" s="72">
        <v>2.3740000000000001</v>
      </c>
      <c r="N4143" s="23">
        <v>8.500000000000002E-2</v>
      </c>
      <c r="O4143" s="16">
        <v>85.678666666666672</v>
      </c>
      <c r="P4143" s="15">
        <f>IFERROR(Table37[[#This Row],[Total]]/Table37[[#This Row],[Mins]]*90,0)</f>
        <v>2.4937362859677243</v>
      </c>
      <c r="Q4143" s="15">
        <f>IFERROR(Table37[[#This Row],[Total]]/Table37[[#This Row],[Mins]]*Table37[[#This Row],[Adj mins]],0)</f>
        <v>6.9096896266134439E-2</v>
      </c>
      <c r="R4143" s="15">
        <v>7.3</v>
      </c>
      <c r="S4143" s="16">
        <v>82</v>
      </c>
      <c r="T4143" s="17">
        <v>1.6E-2</v>
      </c>
      <c r="U4143" s="16">
        <v>11</v>
      </c>
      <c r="V4143" s="71">
        <v>1.4</v>
      </c>
      <c r="W4143" s="425" t="str">
        <f>IF(ISNA(MATCH($D4143,'My Squad'!$C$2:$C$16,0)),"","Yes")</f>
        <v/>
      </c>
    </row>
    <row r="4144" spans="1:23" ht="15.75" thickBot="1" x14ac:dyDescent="0.3">
      <c r="A4144" s="577">
        <v>524</v>
      </c>
      <c r="B4144" s="73">
        <v>17</v>
      </c>
      <c r="C4144" s="5" t="s">
        <v>56</v>
      </c>
      <c r="D4144" s="5" t="s">
        <v>88</v>
      </c>
      <c r="E4144" s="70" t="s">
        <v>14</v>
      </c>
      <c r="F4144" s="71">
        <v>4.5</v>
      </c>
      <c r="G4144" s="71">
        <v>0.36799999999999999</v>
      </c>
      <c r="H4144" s="71">
        <v>0.14199999999999999</v>
      </c>
      <c r="I4144" s="71">
        <v>-0.11099999999999999</v>
      </c>
      <c r="J4144" s="71">
        <v>0</v>
      </c>
      <c r="K4144" s="71">
        <v>1.7133333333333334</v>
      </c>
      <c r="L4144" s="71">
        <v>0.20666666666666667</v>
      </c>
      <c r="M4144" s="72">
        <v>2.319</v>
      </c>
      <c r="N4144" s="23">
        <v>7.0888888888888876E-2</v>
      </c>
      <c r="O4144" s="16">
        <v>85.313999999999993</v>
      </c>
      <c r="P4144" s="15">
        <f>IFERROR(Table37[[#This Row],[Total]]/Table37[[#This Row],[Mins]]*90,0)</f>
        <v>2.4463745692383432</v>
      </c>
      <c r="Q4144" s="15">
        <f>IFERROR(Table37[[#This Row],[Total]]/Table37[[#This Row],[Mins]]*Table37[[#This Row],[Adj mins]],0)</f>
        <v>6.6497205922400993E-2</v>
      </c>
      <c r="R4144" s="15">
        <v>9</v>
      </c>
      <c r="S4144" s="16">
        <v>90</v>
      </c>
      <c r="T4144" s="17">
        <v>2.2000000000000002E-2</v>
      </c>
      <c r="U4144" s="16">
        <v>20</v>
      </c>
      <c r="V4144" s="71">
        <v>2.2000000000000002</v>
      </c>
      <c r="W4144" s="425" t="str">
        <f>IF(ISNA(MATCH($D4144,'My Squad'!$C$2:$C$16,0)),"","Yes")</f>
        <v/>
      </c>
    </row>
    <row r="4145" spans="1:23" ht="15.75" thickBot="1" x14ac:dyDescent="0.3">
      <c r="A4145" s="577">
        <v>511</v>
      </c>
      <c r="B4145" s="73">
        <v>17</v>
      </c>
      <c r="C4145" s="5" t="s">
        <v>56</v>
      </c>
      <c r="D4145" s="5" t="s">
        <v>198</v>
      </c>
      <c r="E4145" s="70" t="s">
        <v>13</v>
      </c>
      <c r="F4145" s="71">
        <v>5</v>
      </c>
      <c r="G4145" s="71">
        <v>6.3333333333333339E-2</v>
      </c>
      <c r="H4145" s="71">
        <v>8.8999999999999996E-2</v>
      </c>
      <c r="I4145" s="71">
        <v>5.4666666666666669E-2</v>
      </c>
      <c r="J4145" s="71">
        <v>0</v>
      </c>
      <c r="K4145" s="71">
        <v>0.54899999999999993</v>
      </c>
      <c r="L4145" s="71">
        <v>2.5000000000000001E-2</v>
      </c>
      <c r="M4145" s="72">
        <v>0.78100000000000003</v>
      </c>
      <c r="N4145" s="23">
        <v>-0.24379999999999996</v>
      </c>
      <c r="O4145" s="16">
        <v>31.079000000000001</v>
      </c>
      <c r="P4145" s="15">
        <f>IFERROR(Table37[[#This Row],[Total]]/Table37[[#This Row],[Mins]]*90,0)</f>
        <v>2.261655780430516</v>
      </c>
      <c r="Q4145" s="15">
        <f>IFERROR(Table37[[#This Row],[Total]]/Table37[[#This Row],[Mins]]*Table37[[#This Row],[Adj mins]],0)</f>
        <v>5.6834298546164064E-2</v>
      </c>
      <c r="R4145" s="15">
        <v>4</v>
      </c>
      <c r="S4145" s="16">
        <v>52</v>
      </c>
      <c r="T4145" s="17">
        <v>1E-3</v>
      </c>
      <c r="U4145" s="16">
        <v>8</v>
      </c>
      <c r="V4145" s="71">
        <v>1.1000000000000001</v>
      </c>
      <c r="W4145" s="425" t="str">
        <f>IF(ISNA(MATCH($D4145,'My Squad'!$C$2:$C$16,0)),"","Yes")</f>
        <v/>
      </c>
    </row>
    <row r="4146" spans="1:23" ht="15.75" thickBot="1" x14ac:dyDescent="0.3">
      <c r="A4146" s="577">
        <v>654</v>
      </c>
      <c r="B4146" s="73">
        <v>17</v>
      </c>
      <c r="C4146" s="5" t="s">
        <v>56</v>
      </c>
      <c r="D4146" s="5" t="s">
        <v>1546</v>
      </c>
      <c r="E4146" s="70" t="s">
        <v>13</v>
      </c>
      <c r="F4146" s="71">
        <v>5</v>
      </c>
      <c r="G4146" s="71">
        <v>0.16333333333333333</v>
      </c>
      <c r="H4146" s="71">
        <v>0.111</v>
      </c>
      <c r="I4146" s="71">
        <v>3.6999999999999998E-2</v>
      </c>
      <c r="J4146" s="71">
        <v>0</v>
      </c>
      <c r="K4146" s="71">
        <v>0.40366666666666662</v>
      </c>
      <c r="L4146" s="71">
        <v>4.5666666666666668E-2</v>
      </c>
      <c r="M4146" s="72">
        <v>0.76066666666666671</v>
      </c>
      <c r="N4146" s="23">
        <v>-0.24786666666666662</v>
      </c>
      <c r="O4146" s="16">
        <v>20.335333333333335</v>
      </c>
      <c r="P4146" s="15">
        <f>IFERROR(Table37[[#This Row],[Total]]/Table37[[#This Row],[Mins]]*90,0)</f>
        <v>3.3665541094318594</v>
      </c>
      <c r="Q4146" s="15">
        <f>IFERROR(Table37[[#This Row],[Total]]/Table37[[#This Row],[Mins]]*Table37[[#This Row],[Adj mins]],0)</f>
        <v>0.1259298507970282</v>
      </c>
      <c r="R4146" s="15">
        <v>2.2000000000000002</v>
      </c>
      <c r="S4146" s="16">
        <v>33</v>
      </c>
      <c r="T4146" s="17">
        <v>0</v>
      </c>
      <c r="U4146" s="16">
        <v>3</v>
      </c>
      <c r="V4146" s="71">
        <v>0.5</v>
      </c>
      <c r="W4146" s="425" t="str">
        <f>IF(ISNA(MATCH($D4146,'My Squad'!$C$2:$C$16,0)),"","Yes")</f>
        <v/>
      </c>
    </row>
    <row r="4147" spans="1:23" ht="15.75" thickBot="1" x14ac:dyDescent="0.3">
      <c r="A4147" s="577">
        <v>514</v>
      </c>
      <c r="B4147" s="73">
        <v>17</v>
      </c>
      <c r="C4147" s="5" t="s">
        <v>56</v>
      </c>
      <c r="D4147" s="5" t="s">
        <v>57</v>
      </c>
      <c r="E4147" s="70" t="s">
        <v>13</v>
      </c>
      <c r="F4147" s="71">
        <v>7.4</v>
      </c>
      <c r="G4147" s="71">
        <v>1.1883333333333332</v>
      </c>
      <c r="H4147" s="71">
        <v>0.81200000000000006</v>
      </c>
      <c r="I4147" s="71">
        <v>0.14233333333333334</v>
      </c>
      <c r="J4147" s="71">
        <v>0</v>
      </c>
      <c r="K4147" s="71">
        <v>1.804</v>
      </c>
      <c r="L4147" s="71">
        <v>0.31466666666666665</v>
      </c>
      <c r="M4147" s="72">
        <v>4.261333333333333</v>
      </c>
      <c r="N4147" s="23">
        <v>0.30558558558558552</v>
      </c>
      <c r="O4147" s="16">
        <v>86.347666666666669</v>
      </c>
      <c r="P4147" s="15">
        <f>IFERROR(Table37[[#This Row],[Total]]/Table37[[#This Row],[Mins]]*90,0)</f>
        <v>4.4415791972761278</v>
      </c>
      <c r="Q4147" s="15">
        <f>IFERROR(Table37[[#This Row],[Total]]/Table37[[#This Row],[Mins]]*Table37[[#This Row],[Adj mins]],0)</f>
        <v>0.21919584184084501</v>
      </c>
      <c r="R4147" s="15">
        <v>8.6999999999999993</v>
      </c>
      <c r="S4147" s="16">
        <v>87</v>
      </c>
      <c r="T4147" s="17">
        <v>0.06</v>
      </c>
      <c r="U4147" s="16">
        <v>45</v>
      </c>
      <c r="V4147" s="71">
        <v>5</v>
      </c>
      <c r="W4147" s="425" t="str">
        <f>IF(ISNA(MATCH($D4147,'My Squad'!$C$2:$C$16,0)),"","Yes")</f>
        <v/>
      </c>
    </row>
    <row r="4148" spans="1:23" ht="15.75" thickBot="1" x14ac:dyDescent="0.3">
      <c r="A4148" s="577">
        <v>525</v>
      </c>
      <c r="B4148" s="73">
        <v>17</v>
      </c>
      <c r="C4148" s="5" t="s">
        <v>56</v>
      </c>
      <c r="D4148" s="5" t="s">
        <v>1547</v>
      </c>
      <c r="E4148" s="70" t="s">
        <v>13</v>
      </c>
      <c r="F4148" s="71">
        <v>6.2</v>
      </c>
      <c r="G4148" s="71">
        <v>1.5183333333333333</v>
      </c>
      <c r="H4148" s="71">
        <v>0.40799999999999997</v>
      </c>
      <c r="I4148" s="71">
        <v>0.14033333333333334</v>
      </c>
      <c r="J4148" s="71">
        <v>0</v>
      </c>
      <c r="K4148" s="71">
        <v>1.7129999999999999</v>
      </c>
      <c r="L4148" s="71">
        <v>0.32233333333333336</v>
      </c>
      <c r="M4148" s="72">
        <v>4.1020000000000003</v>
      </c>
      <c r="N4148" s="23">
        <v>0.33903225806451615</v>
      </c>
      <c r="O4148" s="16">
        <v>85.037999999999997</v>
      </c>
      <c r="P4148" s="15">
        <f>IFERROR(Table37[[#This Row],[Total]]/Table37[[#This Row],[Mins]]*90,0)</f>
        <v>4.3413532773583583</v>
      </c>
      <c r="Q4148" s="15">
        <f>IFERROR(Table37[[#This Row],[Total]]/Table37[[#This Row],[Mins]]*Table37[[#This Row],[Adj mins]],0)</f>
        <v>0.20941498087589064</v>
      </c>
      <c r="R4148" s="15">
        <v>7.4</v>
      </c>
      <c r="S4148" s="16">
        <v>83</v>
      </c>
      <c r="T4148" s="17">
        <v>0.03</v>
      </c>
      <c r="U4148" s="16">
        <v>23</v>
      </c>
      <c r="V4148" s="71">
        <v>2.9</v>
      </c>
      <c r="W4148" s="425" t="str">
        <f>IF(ISNA(MATCH($D4148,'My Squad'!$C$2:$C$16,0)),"","Yes")</f>
        <v/>
      </c>
    </row>
    <row r="4149" spans="1:23" ht="15.75" thickBot="1" x14ac:dyDescent="0.3">
      <c r="A4149" s="577">
        <v>527</v>
      </c>
      <c r="B4149" s="73">
        <v>17</v>
      </c>
      <c r="C4149" s="5" t="s">
        <v>56</v>
      </c>
      <c r="D4149" s="5" t="s">
        <v>123</v>
      </c>
      <c r="E4149" s="70" t="s">
        <v>13</v>
      </c>
      <c r="F4149" s="71">
        <v>5.9</v>
      </c>
      <c r="G4149" s="71">
        <v>1.0366666666666666</v>
      </c>
      <c r="H4149" s="71">
        <v>0.44400000000000001</v>
      </c>
      <c r="I4149" s="71">
        <v>0.11766666666666667</v>
      </c>
      <c r="J4149" s="71">
        <v>0</v>
      </c>
      <c r="K4149" s="71">
        <v>1.3113333333333332</v>
      </c>
      <c r="L4149" s="71">
        <v>0.30166666666666669</v>
      </c>
      <c r="M4149" s="72">
        <v>3.2113333333333332</v>
      </c>
      <c r="N4149" s="23">
        <v>0.2053107344632768</v>
      </c>
      <c r="O4149" s="16">
        <v>71</v>
      </c>
      <c r="P4149" s="15">
        <f>IFERROR(Table37[[#This Row],[Total]]/Table37[[#This Row],[Mins]]*90,0)</f>
        <v>4.0707042253521122</v>
      </c>
      <c r="Q4149" s="15">
        <f>IFERROR(Table37[[#This Row],[Total]]/Table37[[#This Row],[Mins]]*Table37[[#This Row],[Adj mins]],0)</f>
        <v>0.18411814322555045</v>
      </c>
      <c r="R4149" s="15">
        <v>7</v>
      </c>
      <c r="S4149" s="16">
        <v>70</v>
      </c>
      <c r="T4149" s="17">
        <v>1.4999999999999999E-2</v>
      </c>
      <c r="U4149" s="16">
        <v>25</v>
      </c>
      <c r="V4149" s="71">
        <v>2.8</v>
      </c>
      <c r="W4149" s="425" t="str">
        <f>IF(ISNA(MATCH($D4149,'My Squad'!$C$2:$C$16,0)),"","Yes")</f>
        <v/>
      </c>
    </row>
    <row r="4150" spans="1:23" ht="15.75" thickBot="1" x14ac:dyDescent="0.3">
      <c r="A4150" s="577">
        <v>526</v>
      </c>
      <c r="B4150" s="73">
        <v>17</v>
      </c>
      <c r="C4150" s="5" t="s">
        <v>56</v>
      </c>
      <c r="D4150" s="5" t="s">
        <v>1548</v>
      </c>
      <c r="E4150" s="70" t="s">
        <v>13</v>
      </c>
      <c r="F4150" s="71">
        <v>4.8</v>
      </c>
      <c r="G4150" s="71">
        <v>1.6666666666666668E-3</v>
      </c>
      <c r="H4150" s="71">
        <v>2E-3</v>
      </c>
      <c r="I4150" s="71">
        <v>6.6666666666666664E-4</v>
      </c>
      <c r="J4150" s="71">
        <v>0</v>
      </c>
      <c r="K4150" s="71">
        <v>6.6666666666666671E-3</v>
      </c>
      <c r="L4150" s="71">
        <v>1E-3</v>
      </c>
      <c r="M4150" s="72">
        <v>1.2E-2</v>
      </c>
      <c r="N4150" s="23">
        <v>-0.41416666666666668</v>
      </c>
      <c r="O4150" s="16">
        <v>0.35299999999999998</v>
      </c>
      <c r="P4150" s="15">
        <f>IFERROR(Table37[[#This Row],[Total]]/Table37[[#This Row],[Mins]]*90,0)</f>
        <v>3.059490084985836</v>
      </c>
      <c r="Q4150" s="15">
        <f>IFERROR(Table37[[#This Row],[Total]]/Table37[[#This Row],[Mins]]*Table37[[#This Row],[Adj mins]],0)</f>
        <v>0.10400532866807376</v>
      </c>
      <c r="R4150" s="15">
        <v>0.1</v>
      </c>
      <c r="S4150" s="16">
        <v>5</v>
      </c>
      <c r="T4150" s="17">
        <v>0</v>
      </c>
      <c r="U4150" s="16">
        <v>1</v>
      </c>
      <c r="V4150" s="71">
        <v>1</v>
      </c>
      <c r="W4150" s="425" t="str">
        <f>IF(ISNA(MATCH($D4150,'My Squad'!$C$2:$C$16,0)),"","Yes")</f>
        <v/>
      </c>
    </row>
    <row r="4151" spans="1:23" ht="15.75" thickBot="1" x14ac:dyDescent="0.3">
      <c r="A4151" s="577">
        <v>530</v>
      </c>
      <c r="B4151" s="73">
        <v>17</v>
      </c>
      <c r="C4151" s="5" t="s">
        <v>56</v>
      </c>
      <c r="D4151" s="5" t="s">
        <v>84</v>
      </c>
      <c r="E4151" s="70" t="s">
        <v>13</v>
      </c>
      <c r="F4151" s="71">
        <v>5</v>
      </c>
      <c r="G4151" s="71">
        <v>0.84499999999999997</v>
      </c>
      <c r="H4151" s="71">
        <v>0.33100000000000002</v>
      </c>
      <c r="I4151" s="71">
        <v>0.104</v>
      </c>
      <c r="J4151" s="71">
        <v>0</v>
      </c>
      <c r="K4151" s="71">
        <v>1.3363333333333334</v>
      </c>
      <c r="L4151" s="71">
        <v>0.19</v>
      </c>
      <c r="M4151" s="72">
        <v>2.8063333333333333</v>
      </c>
      <c r="N4151" s="23">
        <v>0.16126666666666667</v>
      </c>
      <c r="O4151" s="16">
        <v>65.117333333333335</v>
      </c>
      <c r="P4151" s="15">
        <f>IFERROR(Table37[[#This Row],[Total]]/Table37[[#This Row],[Mins]]*90,0)</f>
        <v>3.8786907735779517</v>
      </c>
      <c r="Q4151" s="15">
        <f>IFERROR(Table37[[#This Row],[Total]]/Table37[[#This Row],[Mins]]*Table37[[#This Row],[Adj mins]],0)</f>
        <v>0.16715824574487476</v>
      </c>
      <c r="R4151" s="15">
        <v>6.3</v>
      </c>
      <c r="S4151" s="16">
        <v>63</v>
      </c>
      <c r="T4151" s="17">
        <v>2.7000000000000003E-2</v>
      </c>
      <c r="U4151" s="16">
        <v>29</v>
      </c>
      <c r="V4151" s="71">
        <v>3.2</v>
      </c>
      <c r="W4151" s="425" t="str">
        <f>IF(ISNA(MATCH($D4151,'My Squad'!$C$2:$C$16,0)),"","Yes")</f>
        <v/>
      </c>
    </row>
    <row r="4152" spans="1:23" ht="15.75" thickBot="1" x14ac:dyDescent="0.3">
      <c r="A4152" s="577">
        <v>587</v>
      </c>
      <c r="B4152" s="73">
        <v>17</v>
      </c>
      <c r="C4152" s="5" t="s">
        <v>56</v>
      </c>
      <c r="D4152" s="5" t="s">
        <v>1070</v>
      </c>
      <c r="E4152" s="70" t="s">
        <v>13</v>
      </c>
      <c r="F4152" s="71">
        <v>5.7</v>
      </c>
      <c r="G4152" s="71">
        <v>0.20499999999999999</v>
      </c>
      <c r="H4152" s="71">
        <v>9.8000000000000004E-2</v>
      </c>
      <c r="I4152" s="71">
        <v>2.4E-2</v>
      </c>
      <c r="J4152" s="71">
        <v>0</v>
      </c>
      <c r="K4152" s="71">
        <v>0.31166666666666665</v>
      </c>
      <c r="L4152" s="71">
        <v>5.8000000000000003E-2</v>
      </c>
      <c r="M4152" s="72">
        <v>0.69666666666666666</v>
      </c>
      <c r="N4152" s="23">
        <v>-0.22865497076023389</v>
      </c>
      <c r="O4152" s="16">
        <v>16.071000000000002</v>
      </c>
      <c r="P4152" s="15">
        <f>IFERROR(Table37[[#This Row],[Total]]/Table37[[#This Row],[Mins]]*90,0)</f>
        <v>3.9014373716632438</v>
      </c>
      <c r="Q4152" s="15">
        <f>IFERROR(Table37[[#This Row],[Total]]/Table37[[#This Row],[Mins]]*Table37[[#This Row],[Adj mins]],0)</f>
        <v>0.16912459516678444</v>
      </c>
      <c r="R4152" s="15">
        <v>2.4</v>
      </c>
      <c r="S4152" s="16">
        <v>27</v>
      </c>
      <c r="T4152" s="17">
        <v>4.0000000000000001E-3</v>
      </c>
      <c r="U4152" s="16">
        <v>14</v>
      </c>
      <c r="V4152" s="71">
        <v>1.8</v>
      </c>
      <c r="W4152" s="425" t="str">
        <f>IF(ISNA(MATCH($D4152,'My Squad'!$C$2:$C$16,0)),"","Yes")</f>
        <v/>
      </c>
    </row>
    <row r="4153" spans="1:23" ht="15.75" thickBot="1" x14ac:dyDescent="0.3">
      <c r="A4153" s="577">
        <v>588</v>
      </c>
      <c r="B4153" s="73">
        <v>17</v>
      </c>
      <c r="C4153" s="5" t="s">
        <v>56</v>
      </c>
      <c r="D4153" s="5" t="s">
        <v>1071</v>
      </c>
      <c r="E4153" s="70" t="s">
        <v>13</v>
      </c>
      <c r="F4153" s="71">
        <v>4.9000000000000004</v>
      </c>
      <c r="G4153" s="71">
        <v>5.1666666666666666E-2</v>
      </c>
      <c r="H4153" s="71">
        <v>5.3999999999999999E-2</v>
      </c>
      <c r="I4153" s="71">
        <v>0.11566666666666667</v>
      </c>
      <c r="J4153" s="71">
        <v>0</v>
      </c>
      <c r="K4153" s="71">
        <v>1.401</v>
      </c>
      <c r="L4153" s="71">
        <v>1.4666666666666666E-2</v>
      </c>
      <c r="M4153" s="72">
        <v>1.637</v>
      </c>
      <c r="N4153" s="23">
        <v>-7.4081632653061211E-2</v>
      </c>
      <c r="O4153" s="16">
        <v>72.497</v>
      </c>
      <c r="P4153" s="15">
        <f>IFERROR(Table37[[#This Row],[Total]]/Table37[[#This Row],[Mins]]*90,0)</f>
        <v>2.0322220229802612</v>
      </c>
      <c r="Q4153" s="15">
        <f>IFERROR(Table37[[#This Row],[Total]]/Table37[[#This Row],[Mins]]*Table37[[#This Row],[Adj mins]],0)</f>
        <v>4.5888070563177619E-2</v>
      </c>
      <c r="R4153" s="15">
        <v>7.6</v>
      </c>
      <c r="S4153" s="16">
        <v>76</v>
      </c>
      <c r="T4153" s="17">
        <v>1E-3</v>
      </c>
      <c r="U4153" s="16">
        <v>16</v>
      </c>
      <c r="V4153" s="71">
        <v>1.8</v>
      </c>
      <c r="W4153" s="425" t="str">
        <f>IF(ISNA(MATCH($D4153,'My Squad'!$C$2:$C$16,0)),"","Yes")</f>
        <v/>
      </c>
    </row>
    <row r="4154" spans="1:23" ht="15.75" thickBot="1" x14ac:dyDescent="0.3">
      <c r="A4154" s="577">
        <v>589</v>
      </c>
      <c r="B4154" s="73">
        <v>17</v>
      </c>
      <c r="C4154" s="5" t="s">
        <v>56</v>
      </c>
      <c r="D4154" s="5" t="s">
        <v>1072</v>
      </c>
      <c r="E4154" s="70" t="s">
        <v>15</v>
      </c>
      <c r="F4154" s="71">
        <v>6.7</v>
      </c>
      <c r="G4154" s="71">
        <v>0</v>
      </c>
      <c r="H4154" s="71">
        <v>0</v>
      </c>
      <c r="I4154" s="71">
        <v>0</v>
      </c>
      <c r="J4154" s="71">
        <v>0</v>
      </c>
      <c r="K4154" s="71">
        <v>0</v>
      </c>
      <c r="L4154" s="71">
        <v>0</v>
      </c>
      <c r="M4154" s="72">
        <v>0</v>
      </c>
      <c r="N4154" s="23">
        <v>-0.29850746268656714</v>
      </c>
      <c r="O4154" s="16">
        <v>0</v>
      </c>
      <c r="P4154" s="15">
        <f>IFERROR(Table37[[#This Row],[Total]]/Table37[[#This Row],[Mins]]*90,0)</f>
        <v>0</v>
      </c>
      <c r="Q4154" s="15">
        <f>IFERROR(Table37[[#This Row],[Total]]/Table37[[#This Row],[Mins]]*Table37[[#This Row],[Adj mins]],0)</f>
        <v>0</v>
      </c>
      <c r="R4154" s="15">
        <v>0.7</v>
      </c>
      <c r="S4154" s="16">
        <v>22</v>
      </c>
      <c r="T4154" s="17">
        <v>9.0000000000000011E-3</v>
      </c>
      <c r="U4154" s="16">
        <v>3</v>
      </c>
      <c r="V4154" s="71">
        <v>1</v>
      </c>
      <c r="W4154" s="425" t="str">
        <f>IF(ISNA(MATCH($D4154,'My Squad'!$C$2:$C$16,0)),"","Yes")</f>
        <v/>
      </c>
    </row>
    <row r="4155" spans="1:23" ht="15.75" thickBot="1" x14ac:dyDescent="0.3">
      <c r="A4155" s="577">
        <v>523</v>
      </c>
      <c r="B4155" s="73">
        <v>17</v>
      </c>
      <c r="C4155" s="5" t="s">
        <v>56</v>
      </c>
      <c r="D4155" s="5" t="s">
        <v>261</v>
      </c>
      <c r="E4155" s="70" t="s">
        <v>15</v>
      </c>
      <c r="F4155" s="71">
        <v>5</v>
      </c>
      <c r="G4155" s="71">
        <v>0.11600000000000001</v>
      </c>
      <c r="H4155" s="71">
        <v>2.9000000000000001E-2</v>
      </c>
      <c r="I4155" s="71">
        <v>0</v>
      </c>
      <c r="J4155" s="71">
        <v>0</v>
      </c>
      <c r="K4155" s="71">
        <v>0.15033333333333332</v>
      </c>
      <c r="L4155" s="71">
        <v>4.1666666666666664E-2</v>
      </c>
      <c r="M4155" s="72">
        <v>0.33700000000000002</v>
      </c>
      <c r="N4155" s="23">
        <v>-0.33260000000000001</v>
      </c>
      <c r="O4155" s="16">
        <v>7.629666666666667</v>
      </c>
      <c r="P4155" s="15">
        <f>IFERROR(Table37[[#This Row],[Total]]/Table37[[#This Row],[Mins]]*90,0)</f>
        <v>3.9752719646992003</v>
      </c>
      <c r="Q4155" s="15">
        <f>IFERROR(Table37[[#This Row],[Total]]/Table37[[#This Row],[Mins]]*Table37[[#This Row],[Adj mins]],0)</f>
        <v>0.17558652437026046</v>
      </c>
      <c r="R4155" s="15">
        <v>0.6</v>
      </c>
      <c r="S4155" s="16">
        <v>13</v>
      </c>
      <c r="T4155" s="17">
        <v>2.2000000000000002E-2</v>
      </c>
      <c r="U4155" s="16">
        <v>18</v>
      </c>
      <c r="V4155" s="71">
        <v>4.5</v>
      </c>
      <c r="W4155" s="425" t="str">
        <f>IF(ISNA(MATCH($D4155,'My Squad'!$C$2:$C$16,0)),"","Yes")</f>
        <v/>
      </c>
    </row>
    <row r="4156" spans="1:23" ht="15.75" thickBot="1" x14ac:dyDescent="0.3">
      <c r="A4156" s="577">
        <v>512</v>
      </c>
      <c r="B4156" s="73">
        <v>17</v>
      </c>
      <c r="C4156" s="5" t="s">
        <v>56</v>
      </c>
      <c r="D4156" s="5" t="s">
        <v>367</v>
      </c>
      <c r="E4156" s="70" t="s">
        <v>15</v>
      </c>
      <c r="F4156" s="71">
        <v>5.4</v>
      </c>
      <c r="G4156" s="71">
        <v>1.1679999999999999</v>
      </c>
      <c r="H4156" s="71">
        <v>0.49</v>
      </c>
      <c r="I4156" s="71">
        <v>0</v>
      </c>
      <c r="J4156" s="71">
        <v>0</v>
      </c>
      <c r="K4156" s="71">
        <v>1.6036666666666668</v>
      </c>
      <c r="L4156" s="71">
        <v>0.39300000000000002</v>
      </c>
      <c r="M4156" s="72">
        <v>3.6546666666666665</v>
      </c>
      <c r="N4156" s="23">
        <v>0.30641975308641972</v>
      </c>
      <c r="O4156" s="16">
        <v>81.715999999999994</v>
      </c>
      <c r="P4156" s="15">
        <f>IFERROR(Table37[[#This Row],[Total]]/Table37[[#This Row],[Mins]]*90,0)</f>
        <v>4.0251603113221401</v>
      </c>
      <c r="Q4156" s="15">
        <f>IFERROR(Table37[[#This Row],[Total]]/Table37[[#This Row],[Mins]]*Table37[[#This Row],[Adj mins]],0)</f>
        <v>0.18002128368714385</v>
      </c>
      <c r="R4156" s="15">
        <v>6.2</v>
      </c>
      <c r="S4156" s="16">
        <v>62</v>
      </c>
      <c r="T4156" s="17">
        <v>2.7999999999999997E-2</v>
      </c>
      <c r="U4156" s="16">
        <v>34</v>
      </c>
      <c r="V4156" s="71">
        <v>3.8</v>
      </c>
      <c r="W4156" s="425" t="str">
        <f>IF(ISNA(MATCH($D4156,'My Squad'!$C$2:$C$16,0)),"","Yes")</f>
        <v/>
      </c>
    </row>
    <row r="4157" spans="1:23" ht="15.75" thickBot="1" x14ac:dyDescent="0.3">
      <c r="A4157" s="577">
        <v>204</v>
      </c>
      <c r="B4157" s="73">
        <v>17</v>
      </c>
      <c r="C4157" s="5" t="s">
        <v>33</v>
      </c>
      <c r="D4157" s="5" t="s">
        <v>157</v>
      </c>
      <c r="E4157" s="70" t="s">
        <v>16</v>
      </c>
      <c r="F4157" s="71">
        <v>4.4000000000000004</v>
      </c>
      <c r="G4157" s="71">
        <v>0</v>
      </c>
      <c r="H4157" s="71">
        <v>3.4000000000000002E-2</v>
      </c>
      <c r="I4157" s="71">
        <v>0.45433333333333331</v>
      </c>
      <c r="J4157" s="71">
        <v>0.5093333333333333</v>
      </c>
      <c r="K4157" s="71">
        <v>1.897</v>
      </c>
      <c r="L4157" s="71">
        <v>8.3000000000000004E-2</v>
      </c>
      <c r="M4157" s="72">
        <v>2.9776666666666665</v>
      </c>
      <c r="N4157" s="23">
        <v>0.22219696969696964</v>
      </c>
      <c r="O4157" s="16">
        <v>85.86633333333333</v>
      </c>
      <c r="P4157" s="15">
        <f>IFERROR(Table37[[#This Row],[Total]]/Table37[[#This Row],[Mins]]*90,0)</f>
        <v>3.1210136685313219</v>
      </c>
      <c r="Q4157" s="15">
        <f>IFERROR(Table37[[#This Row],[Total]]/Table37[[#This Row],[Mins]]*Table37[[#This Row],[Adj mins]],0)</f>
        <v>0.10823029243510378</v>
      </c>
      <c r="R4157" s="15">
        <v>5</v>
      </c>
      <c r="S4157" s="16">
        <v>90</v>
      </c>
      <c r="T4157" s="17">
        <v>5.0000000000000001E-3</v>
      </c>
      <c r="U4157" s="16">
        <v>10</v>
      </c>
      <c r="V4157" s="71">
        <v>2</v>
      </c>
      <c r="W4157" s="425" t="str">
        <f>IF(ISNA(MATCH($D4157,'My Squad'!$C$2:$C$16,0)),"","Yes")</f>
        <v/>
      </c>
    </row>
    <row r="4158" spans="1:23" ht="15.75" thickBot="1" x14ac:dyDescent="0.3">
      <c r="A4158" s="577">
        <v>536</v>
      </c>
      <c r="B4158" s="73">
        <v>17</v>
      </c>
      <c r="C4158" s="5" t="s">
        <v>33</v>
      </c>
      <c r="D4158" s="5" t="s">
        <v>264</v>
      </c>
      <c r="E4158" s="70" t="s">
        <v>16</v>
      </c>
      <c r="F4158" s="71">
        <v>4</v>
      </c>
      <c r="G4158" s="71">
        <v>0</v>
      </c>
      <c r="H4158" s="71">
        <v>0</v>
      </c>
      <c r="I4158" s="71">
        <v>1.6666666666666666E-3</v>
      </c>
      <c r="J4158" s="71">
        <v>2.3333333333333335E-3</v>
      </c>
      <c r="K4158" s="71">
        <v>6.0000000000000001E-3</v>
      </c>
      <c r="L4158" s="71">
        <v>0</v>
      </c>
      <c r="M4158" s="72">
        <v>0.01</v>
      </c>
      <c r="N4158" s="23">
        <v>-0.4975</v>
      </c>
      <c r="O4158" s="16">
        <v>0.27</v>
      </c>
      <c r="P4158" s="15">
        <f>IFERROR(Table37[[#This Row],[Total]]/Table37[[#This Row],[Mins]]*90,0)</f>
        <v>3.333333333333333</v>
      </c>
      <c r="Q4158" s="15">
        <f>IFERROR(Table37[[#This Row],[Total]]/Table37[[#This Row],[Mins]]*Table37[[#This Row],[Adj mins]],0)</f>
        <v>0.12345679012345677</v>
      </c>
      <c r="R4158" s="15">
        <v>0</v>
      </c>
      <c r="S4158" s="16">
        <v>0</v>
      </c>
      <c r="T4158" s="17">
        <v>1.7000000000000001E-2</v>
      </c>
      <c r="U4158" s="16">
        <v>0</v>
      </c>
      <c r="V4158" s="71">
        <v>0</v>
      </c>
      <c r="W4158" s="425" t="str">
        <f>IF(ISNA(MATCH($D4158,'My Squad'!$C$2:$C$16,0)),"","Yes")</f>
        <v/>
      </c>
    </row>
    <row r="4159" spans="1:23" ht="15.75" thickBot="1" x14ac:dyDescent="0.3">
      <c r="A4159" s="577">
        <v>554</v>
      </c>
      <c r="B4159" s="73">
        <v>17</v>
      </c>
      <c r="C4159" s="5" t="s">
        <v>33</v>
      </c>
      <c r="D4159" s="5" t="s">
        <v>72</v>
      </c>
      <c r="E4159" s="70" t="s">
        <v>16</v>
      </c>
      <c r="F4159" s="71">
        <v>4.3</v>
      </c>
      <c r="G4159" s="71">
        <v>0</v>
      </c>
      <c r="H4159" s="71">
        <v>0</v>
      </c>
      <c r="I4159" s="71">
        <v>8.3333333333333315E-3</v>
      </c>
      <c r="J4159" s="71">
        <v>2.1666666666666667E-2</v>
      </c>
      <c r="K4159" s="71">
        <v>8.5666666666666669E-2</v>
      </c>
      <c r="L4159" s="71">
        <v>3.3333333333333335E-3</v>
      </c>
      <c r="M4159" s="72">
        <v>0.11899999999999999</v>
      </c>
      <c r="N4159" s="23">
        <v>-0.43744186046511629</v>
      </c>
      <c r="O4159" s="16">
        <v>3.6853333333333333</v>
      </c>
      <c r="P4159" s="15">
        <f>IFERROR(Table37[[#This Row],[Total]]/Table37[[#This Row],[Mins]]*90,0)</f>
        <v>2.9061143270622285</v>
      </c>
      <c r="Q4159" s="15">
        <f>IFERROR(Table37[[#This Row],[Total]]/Table37[[#This Row],[Mins]]*Table37[[#This Row],[Adj mins]],0)</f>
        <v>9.3838894243959428E-2</v>
      </c>
      <c r="R4159" s="15">
        <v>4</v>
      </c>
      <c r="S4159" s="16">
        <v>90</v>
      </c>
      <c r="T4159" s="17">
        <v>1.6E-2</v>
      </c>
      <c r="U4159" s="16">
        <v>5</v>
      </c>
      <c r="V4159" s="71">
        <v>1.2</v>
      </c>
      <c r="W4159" s="425" t="str">
        <f>IF(ISNA(MATCH($D4159,'My Squad'!$C$2:$C$16,0)),"","Yes")</f>
        <v/>
      </c>
    </row>
    <row r="4160" spans="1:23" ht="15.75" thickBot="1" x14ac:dyDescent="0.3">
      <c r="A4160" s="577">
        <v>556</v>
      </c>
      <c r="B4160" s="73">
        <v>17</v>
      </c>
      <c r="C4160" s="5" t="s">
        <v>33</v>
      </c>
      <c r="D4160" s="5" t="s">
        <v>288</v>
      </c>
      <c r="E4160" s="70" t="s">
        <v>16</v>
      </c>
      <c r="F4160" s="71">
        <v>4</v>
      </c>
      <c r="G4160" s="71">
        <v>0</v>
      </c>
      <c r="H4160" s="71">
        <v>0</v>
      </c>
      <c r="I4160" s="71">
        <v>0</v>
      </c>
      <c r="J4160" s="71">
        <v>0</v>
      </c>
      <c r="K4160" s="71">
        <v>0</v>
      </c>
      <c r="L4160" s="71">
        <v>0</v>
      </c>
      <c r="M4160" s="72">
        <v>0</v>
      </c>
      <c r="N4160" s="23">
        <v>-0.5</v>
      </c>
      <c r="O4160" s="16">
        <v>0</v>
      </c>
      <c r="P4160" s="15">
        <f>IFERROR(Table37[[#This Row],[Total]]/Table37[[#This Row],[Mins]]*90,0)</f>
        <v>0</v>
      </c>
      <c r="Q4160" s="15">
        <f>IFERROR(Table37[[#This Row],[Total]]/Table37[[#This Row],[Mins]]*Table37[[#This Row],[Adj mins]],0)</f>
        <v>0</v>
      </c>
      <c r="R4160" s="15">
        <v>0</v>
      </c>
      <c r="S4160" s="16" t="s">
        <v>374</v>
      </c>
      <c r="T4160" s="17">
        <v>1.7000000000000001E-2</v>
      </c>
      <c r="U4160" s="16">
        <v>0</v>
      </c>
      <c r="V4160" s="71">
        <v>0</v>
      </c>
      <c r="W4160" s="425" t="str">
        <f>IF(ISNA(MATCH($D4160,'My Squad'!$C$2:$C$16,0)),"","Yes")</f>
        <v/>
      </c>
    </row>
    <row r="4161" spans="1:23" ht="15.75" thickBot="1" x14ac:dyDescent="0.3">
      <c r="A4161" s="577">
        <v>542</v>
      </c>
      <c r="B4161" s="73">
        <v>17</v>
      </c>
      <c r="C4161" s="5" t="s">
        <v>33</v>
      </c>
      <c r="D4161" s="5" t="s">
        <v>80</v>
      </c>
      <c r="E4161" s="70" t="s">
        <v>14</v>
      </c>
      <c r="F4161" s="71">
        <v>4.4000000000000004</v>
      </c>
      <c r="G4161" s="71">
        <v>0.51600000000000001</v>
      </c>
      <c r="H4161" s="71">
        <v>0.151</v>
      </c>
      <c r="I4161" s="71">
        <v>0.45133333333333336</v>
      </c>
      <c r="J4161" s="71">
        <v>0</v>
      </c>
      <c r="K4161" s="71">
        <v>1.742</v>
      </c>
      <c r="L4161" s="71">
        <v>0.25233333333333335</v>
      </c>
      <c r="M4161" s="72">
        <v>3.1126666666666667</v>
      </c>
      <c r="N4161" s="23">
        <v>0.25287878787878787</v>
      </c>
      <c r="O4161" s="16">
        <v>88.613</v>
      </c>
      <c r="P4161" s="15">
        <f>IFERROR(Table37[[#This Row],[Total]]/Table37[[#This Row],[Mins]]*90,0)</f>
        <v>3.1613871553835216</v>
      </c>
      <c r="Q4161" s="15">
        <f>IFERROR(Table37[[#This Row],[Total]]/Table37[[#This Row],[Mins]]*Table37[[#This Row],[Adj mins]],0)</f>
        <v>0.11104854162471016</v>
      </c>
      <c r="R4161" s="15">
        <v>6.3</v>
      </c>
      <c r="S4161" s="16">
        <v>71</v>
      </c>
      <c r="T4161" s="17">
        <v>2E-3</v>
      </c>
      <c r="U4161" s="16">
        <v>10</v>
      </c>
      <c r="V4161" s="71">
        <v>1.2</v>
      </c>
      <c r="W4161" s="425" t="str">
        <f>IF(ISNA(MATCH($D4161,'My Squad'!$C$2:$C$16,0)),"","Yes")</f>
        <v/>
      </c>
    </row>
    <row r="4162" spans="1:23" ht="15.75" thickBot="1" x14ac:dyDescent="0.3">
      <c r="A4162" s="577">
        <v>543</v>
      </c>
      <c r="B4162" s="73">
        <v>17</v>
      </c>
      <c r="C4162" s="5" t="s">
        <v>33</v>
      </c>
      <c r="D4162" s="5" t="s">
        <v>242</v>
      </c>
      <c r="E4162" s="70" t="s">
        <v>14</v>
      </c>
      <c r="F4162" s="71">
        <v>4.4000000000000004</v>
      </c>
      <c r="G4162" s="71">
        <v>0.23200000000000001</v>
      </c>
      <c r="H4162" s="71">
        <v>0.155</v>
      </c>
      <c r="I4162" s="71">
        <v>0.15633333333333332</v>
      </c>
      <c r="J4162" s="71">
        <v>0</v>
      </c>
      <c r="K4162" s="71">
        <v>0.61499999999999999</v>
      </c>
      <c r="L4162" s="71">
        <v>0.13966666666666666</v>
      </c>
      <c r="M4162" s="72">
        <v>1.298</v>
      </c>
      <c r="N4162" s="23">
        <v>-0.15954545454545452</v>
      </c>
      <c r="O4162" s="16">
        <v>28.88</v>
      </c>
      <c r="P4162" s="15">
        <f>IFERROR(Table37[[#This Row],[Total]]/Table37[[#This Row],[Mins]]*90,0)</f>
        <v>4.0450138504155131</v>
      </c>
      <c r="Q4162" s="15">
        <f>IFERROR(Table37[[#This Row],[Total]]/Table37[[#This Row],[Mins]]*Table37[[#This Row],[Adj mins]],0)</f>
        <v>0.18180152277837039</v>
      </c>
      <c r="R4162" s="15">
        <v>2.2999999999999998</v>
      </c>
      <c r="S4162" s="16">
        <v>53</v>
      </c>
      <c r="T4162" s="17">
        <v>2E-3</v>
      </c>
      <c r="U4162" s="16">
        <v>2</v>
      </c>
      <c r="V4162" s="71">
        <v>0.5</v>
      </c>
      <c r="W4162" s="425" t="str">
        <f>IF(ISNA(MATCH($D4162,'My Squad'!$C$2:$C$16,0)),"","Yes")</f>
        <v/>
      </c>
    </row>
    <row r="4163" spans="1:23" ht="15.75" thickBot="1" x14ac:dyDescent="0.3">
      <c r="A4163" s="577">
        <v>559</v>
      </c>
      <c r="B4163" s="73">
        <v>17</v>
      </c>
      <c r="C4163" s="5" t="s">
        <v>33</v>
      </c>
      <c r="D4163" s="5" t="s">
        <v>89</v>
      </c>
      <c r="E4163" s="70" t="s">
        <v>14</v>
      </c>
      <c r="F4163" s="71">
        <v>4.5</v>
      </c>
      <c r="G4163" s="71">
        <v>0.25</v>
      </c>
      <c r="H4163" s="71">
        <v>0.35199999999999998</v>
      </c>
      <c r="I4163" s="71">
        <v>0.42633333333333334</v>
      </c>
      <c r="J4163" s="71">
        <v>0</v>
      </c>
      <c r="K4163" s="71">
        <v>1.5383333333333333</v>
      </c>
      <c r="L4163" s="71">
        <v>0.21099999999999999</v>
      </c>
      <c r="M4163" s="72">
        <v>2.7776666666666667</v>
      </c>
      <c r="N4163" s="23">
        <v>0.17281481481481484</v>
      </c>
      <c r="O4163" s="16">
        <v>82.253</v>
      </c>
      <c r="P4163" s="15">
        <f>IFERROR(Table37[[#This Row],[Total]]/Table37[[#This Row],[Mins]]*90,0)</f>
        <v>3.0392812420215676</v>
      </c>
      <c r="Q4163" s="15">
        <f>IFERROR(Table37[[#This Row],[Total]]/Table37[[#This Row],[Mins]]*Table37[[#This Row],[Adj mins]],0)</f>
        <v>0.10263589409004625</v>
      </c>
      <c r="R4163" s="15">
        <v>6.7</v>
      </c>
      <c r="S4163" s="16">
        <v>86</v>
      </c>
      <c r="T4163" s="17">
        <v>1E-3</v>
      </c>
      <c r="U4163" s="16">
        <v>10</v>
      </c>
      <c r="V4163" s="71">
        <v>1.4</v>
      </c>
      <c r="W4163" s="425" t="str">
        <f>IF(ISNA(MATCH($D4163,'My Squad'!$C$2:$C$16,0)),"","Yes")</f>
        <v/>
      </c>
    </row>
    <row r="4164" spans="1:23" ht="15.75" thickBot="1" x14ac:dyDescent="0.3">
      <c r="A4164" s="577">
        <v>533</v>
      </c>
      <c r="B4164" s="73">
        <v>17</v>
      </c>
      <c r="C4164" s="5" t="s">
        <v>33</v>
      </c>
      <c r="D4164" s="5" t="s">
        <v>1549</v>
      </c>
      <c r="E4164" s="70" t="s">
        <v>14</v>
      </c>
      <c r="F4164" s="71">
        <v>4.5999999999999996</v>
      </c>
      <c r="G4164" s="71">
        <v>0.76</v>
      </c>
      <c r="H4164" s="71">
        <v>0.45300000000000001</v>
      </c>
      <c r="I4164" s="71">
        <v>0.41766666666666669</v>
      </c>
      <c r="J4164" s="71">
        <v>0</v>
      </c>
      <c r="K4164" s="71">
        <v>1.4850000000000001</v>
      </c>
      <c r="L4164" s="71">
        <v>0.41333333333333333</v>
      </c>
      <c r="M4164" s="72">
        <v>3.5289999999999999</v>
      </c>
      <c r="N4164" s="23">
        <v>0.3323913043478261</v>
      </c>
      <c r="O4164" s="16">
        <v>79.959000000000003</v>
      </c>
      <c r="P4164" s="15">
        <f>IFERROR(Table37[[#This Row],[Total]]/Table37[[#This Row],[Mins]]*90,0)</f>
        <v>3.9721607323753423</v>
      </c>
      <c r="Q4164" s="15">
        <f>IFERROR(Table37[[#This Row],[Total]]/Table37[[#This Row],[Mins]]*Table37[[#This Row],[Adj mins]],0)</f>
        <v>0.17531178759805127</v>
      </c>
      <c r="R4164" s="15">
        <v>8.3000000000000007</v>
      </c>
      <c r="S4164" s="16">
        <v>83</v>
      </c>
      <c r="T4164" s="17">
        <v>6.5000000000000002E-2</v>
      </c>
      <c r="U4164" s="16">
        <v>29</v>
      </c>
      <c r="V4164" s="71">
        <v>3.2</v>
      </c>
      <c r="W4164" s="425" t="str">
        <f>IF(ISNA(MATCH($D4164,'My Squad'!$C$2:$C$16,0)),"","Yes")</f>
        <v>Yes</v>
      </c>
    </row>
    <row r="4165" spans="1:23" ht="15.75" thickBot="1" x14ac:dyDescent="0.3">
      <c r="A4165" s="577">
        <v>564</v>
      </c>
      <c r="B4165" s="73">
        <v>17</v>
      </c>
      <c r="C4165" s="5" t="s">
        <v>33</v>
      </c>
      <c r="D4165" s="5" t="s">
        <v>239</v>
      </c>
      <c r="E4165" s="70" t="s">
        <v>14</v>
      </c>
      <c r="F4165" s="71">
        <v>4.3</v>
      </c>
      <c r="G4165" s="71">
        <v>0.11</v>
      </c>
      <c r="H4165" s="71">
        <v>3.5000000000000003E-2</v>
      </c>
      <c r="I4165" s="71">
        <v>0.30433333333333334</v>
      </c>
      <c r="J4165" s="71">
        <v>0</v>
      </c>
      <c r="K4165" s="71">
        <v>1.2669999999999999</v>
      </c>
      <c r="L4165" s="71">
        <v>9.7666666666666666E-2</v>
      </c>
      <c r="M4165" s="72">
        <v>1.8140000000000001</v>
      </c>
      <c r="N4165" s="23">
        <v>-4.3255813953488362E-2</v>
      </c>
      <c r="O4165" s="16">
        <v>59.936</v>
      </c>
      <c r="P4165" s="15">
        <f>IFERROR(Table37[[#This Row],[Total]]/Table37[[#This Row],[Mins]]*90,0)</f>
        <v>2.7239054991991458</v>
      </c>
      <c r="Q4165" s="15">
        <f>IFERROR(Table37[[#This Row],[Total]]/Table37[[#This Row],[Mins]]*Table37[[#This Row],[Adj mins]],0)</f>
        <v>8.2440679650748305E-2</v>
      </c>
      <c r="R4165" s="15">
        <v>2.9</v>
      </c>
      <c r="S4165" s="16">
        <v>66</v>
      </c>
      <c r="T4165" s="17">
        <v>1E-3</v>
      </c>
      <c r="U4165" s="16">
        <v>3</v>
      </c>
      <c r="V4165" s="71">
        <v>0.8</v>
      </c>
      <c r="W4165" s="425" t="str">
        <f>IF(ISNA(MATCH($D4165,'My Squad'!$C$2:$C$16,0)),"","Yes")</f>
        <v/>
      </c>
    </row>
    <row r="4166" spans="1:23" ht="15.75" thickBot="1" x14ac:dyDescent="0.3">
      <c r="A4166" s="577">
        <v>567</v>
      </c>
      <c r="B4166" s="73">
        <v>17</v>
      </c>
      <c r="C4166" s="5" t="s">
        <v>33</v>
      </c>
      <c r="D4166" s="5" t="s">
        <v>111</v>
      </c>
      <c r="E4166" s="70" t="s">
        <v>14</v>
      </c>
      <c r="F4166" s="71">
        <v>4.3</v>
      </c>
      <c r="G4166" s="71">
        <v>0.13200000000000001</v>
      </c>
      <c r="H4166" s="71">
        <v>0.156</v>
      </c>
      <c r="I4166" s="71">
        <v>0.44733333333333336</v>
      </c>
      <c r="J4166" s="71">
        <v>0</v>
      </c>
      <c r="K4166" s="71">
        <v>1.6226666666666667</v>
      </c>
      <c r="L4166" s="71">
        <v>0.10566666666666667</v>
      </c>
      <c r="M4166" s="72">
        <v>2.4636666666666667</v>
      </c>
      <c r="N4166" s="23">
        <v>0.10782945736434109</v>
      </c>
      <c r="O4166" s="16">
        <v>87.498999999999995</v>
      </c>
      <c r="P4166" s="15">
        <f>IFERROR(Table37[[#This Row],[Total]]/Table37[[#This Row],[Mins]]*90,0)</f>
        <v>2.534086103841187</v>
      </c>
      <c r="Q4166" s="15">
        <f>IFERROR(Table37[[#This Row],[Total]]/Table37[[#This Row],[Mins]]*Table37[[#This Row],[Adj mins]],0)</f>
        <v>7.1351026463122302E-2</v>
      </c>
      <c r="R4166" s="15">
        <v>6.5</v>
      </c>
      <c r="S4166" s="16">
        <v>84</v>
      </c>
      <c r="T4166" s="17">
        <v>2E-3</v>
      </c>
      <c r="U4166" s="16">
        <v>4</v>
      </c>
      <c r="V4166" s="71">
        <v>0.6</v>
      </c>
      <c r="W4166" s="425" t="str">
        <f>IF(ISNA(MATCH($D4166,'My Squad'!$C$2:$C$16,0)),"","Yes")</f>
        <v/>
      </c>
    </row>
    <row r="4167" spans="1:23" ht="15.75" thickBot="1" x14ac:dyDescent="0.3">
      <c r="A4167" s="577">
        <v>561</v>
      </c>
      <c r="B4167" s="73">
        <v>17</v>
      </c>
      <c r="C4167" s="5" t="s">
        <v>33</v>
      </c>
      <c r="D4167" s="5" t="s">
        <v>1550</v>
      </c>
      <c r="E4167" s="70" t="s">
        <v>14</v>
      </c>
      <c r="F4167" s="71">
        <v>4</v>
      </c>
      <c r="G4167" s="71">
        <v>1.4E-2</v>
      </c>
      <c r="H4167" s="71">
        <v>1.7000000000000001E-2</v>
      </c>
      <c r="I4167" s="71">
        <v>3.6000000000000004E-2</v>
      </c>
      <c r="J4167" s="71">
        <v>0</v>
      </c>
      <c r="K4167" s="71">
        <v>0.1</v>
      </c>
      <c r="L4167" s="71">
        <v>1.4666666666666666E-2</v>
      </c>
      <c r="M4167" s="72">
        <v>0.18166666666666667</v>
      </c>
      <c r="N4167" s="23">
        <v>-0.45458333333333334</v>
      </c>
      <c r="O4167" s="16">
        <v>4.948666666666667</v>
      </c>
      <c r="P4167" s="15">
        <f>IFERROR(Table37[[#This Row],[Total]]/Table37[[#This Row],[Mins]]*90,0)</f>
        <v>3.3039202478782159</v>
      </c>
      <c r="Q4167" s="15">
        <f>IFERROR(Table37[[#This Row],[Total]]/Table37[[#This Row],[Mins]]*Table37[[#This Row],[Adj mins]],0)</f>
        <v>0.12128765560377391</v>
      </c>
      <c r="R4167" s="15">
        <v>0</v>
      </c>
      <c r="S4167" s="16" t="s">
        <v>374</v>
      </c>
      <c r="T4167" s="17">
        <v>1.4999999999999999E-2</v>
      </c>
      <c r="U4167" s="16">
        <v>0</v>
      </c>
      <c r="V4167" s="71">
        <v>0</v>
      </c>
      <c r="W4167" s="425" t="str">
        <f>IF(ISNA(MATCH($D4167,'My Squad'!$C$2:$C$16,0)),"","Yes")</f>
        <v/>
      </c>
    </row>
    <row r="4168" spans="1:23" ht="15.75" thickBot="1" x14ac:dyDescent="0.3">
      <c r="A4168" s="577">
        <v>558</v>
      </c>
      <c r="B4168" s="73">
        <v>17</v>
      </c>
      <c r="C4168" s="5" t="s">
        <v>33</v>
      </c>
      <c r="D4168" s="5" t="s">
        <v>1551</v>
      </c>
      <c r="E4168" s="70" t="s">
        <v>14</v>
      </c>
      <c r="F4168" s="71">
        <v>4</v>
      </c>
      <c r="G4168" s="71">
        <v>0</v>
      </c>
      <c r="H4168" s="71">
        <v>0</v>
      </c>
      <c r="I4168" s="71">
        <v>0</v>
      </c>
      <c r="J4168" s="71">
        <v>0</v>
      </c>
      <c r="K4168" s="71">
        <v>0</v>
      </c>
      <c r="L4168" s="71">
        <v>0</v>
      </c>
      <c r="M4168" s="72">
        <v>0</v>
      </c>
      <c r="N4168" s="23">
        <v>-0.5</v>
      </c>
      <c r="O4168" s="16">
        <v>0</v>
      </c>
      <c r="P4168" s="15">
        <f>IFERROR(Table37[[#This Row],[Total]]/Table37[[#This Row],[Mins]]*90,0)</f>
        <v>0</v>
      </c>
      <c r="Q4168" s="15">
        <f>IFERROR(Table37[[#This Row],[Total]]/Table37[[#This Row],[Mins]]*Table37[[#This Row],[Adj mins]],0)</f>
        <v>0</v>
      </c>
      <c r="R4168" s="15">
        <v>4.9000000000000004</v>
      </c>
      <c r="S4168" s="16">
        <v>88</v>
      </c>
      <c r="T4168" s="17">
        <v>6.9999999999999993E-3</v>
      </c>
      <c r="U4168" s="16">
        <v>3</v>
      </c>
      <c r="V4168" s="71">
        <v>0.6</v>
      </c>
      <c r="W4168" s="425" t="str">
        <f>IF(ISNA(MATCH($D4168,'My Squad'!$C$2:$C$16,0)),"","Yes")</f>
        <v/>
      </c>
    </row>
    <row r="4169" spans="1:23" ht="15.75" thickBot="1" x14ac:dyDescent="0.3">
      <c r="A4169" s="577">
        <v>637</v>
      </c>
      <c r="B4169" s="73">
        <v>17</v>
      </c>
      <c r="C4169" s="5" t="s">
        <v>33</v>
      </c>
      <c r="D4169" s="5" t="s">
        <v>1552</v>
      </c>
      <c r="E4169" s="70" t="s">
        <v>14</v>
      </c>
      <c r="F4169" s="71">
        <v>4</v>
      </c>
      <c r="G4169" s="71">
        <v>0</v>
      </c>
      <c r="H4169" s="71">
        <v>0</v>
      </c>
      <c r="I4169" s="71">
        <v>0</v>
      </c>
      <c r="J4169" s="71">
        <v>0</v>
      </c>
      <c r="K4169" s="71">
        <v>0</v>
      </c>
      <c r="L4169" s="71">
        <v>0</v>
      </c>
      <c r="M4169" s="72">
        <v>0</v>
      </c>
      <c r="N4169" s="23">
        <v>-0.5</v>
      </c>
      <c r="O4169" s="16">
        <v>0</v>
      </c>
      <c r="P4169" s="15">
        <f>IFERROR(Table37[[#This Row],[Total]]/Table37[[#This Row],[Mins]]*90,0)</f>
        <v>0</v>
      </c>
      <c r="Q4169" s="15">
        <f>IFERROR(Table37[[#This Row],[Total]]/Table37[[#This Row],[Mins]]*Table37[[#This Row],[Adj mins]],0)</f>
        <v>0</v>
      </c>
      <c r="R4169" s="15">
        <v>0</v>
      </c>
      <c r="S4169" s="16" t="s">
        <v>374</v>
      </c>
      <c r="T4169" s="17">
        <v>2E-3</v>
      </c>
      <c r="U4169" s="16">
        <v>0</v>
      </c>
      <c r="V4169" s="71">
        <v>0</v>
      </c>
      <c r="W4169" s="425" t="str">
        <f>IF(ISNA(MATCH($D4169,'My Squad'!$C$2:$C$16,0)),"","Yes")</f>
        <v/>
      </c>
    </row>
    <row r="4170" spans="1:23" ht="15.75" thickBot="1" x14ac:dyDescent="0.3">
      <c r="A4170" s="577">
        <v>534</v>
      </c>
      <c r="B4170" s="73">
        <v>17</v>
      </c>
      <c r="C4170" s="5" t="s">
        <v>33</v>
      </c>
      <c r="D4170" s="5" t="s">
        <v>267</v>
      </c>
      <c r="E4170" s="70" t="s">
        <v>13</v>
      </c>
      <c r="F4170" s="71">
        <v>4.8</v>
      </c>
      <c r="G4170" s="71">
        <v>0</v>
      </c>
      <c r="H4170" s="71">
        <v>0</v>
      </c>
      <c r="I4170" s="71">
        <v>0</v>
      </c>
      <c r="J4170" s="71">
        <v>0</v>
      </c>
      <c r="K4170" s="71">
        <v>0</v>
      </c>
      <c r="L4170" s="71">
        <v>0</v>
      </c>
      <c r="M4170" s="72">
        <v>0</v>
      </c>
      <c r="N4170" s="23">
        <v>-0.41666666666666669</v>
      </c>
      <c r="O4170" s="16">
        <v>0</v>
      </c>
      <c r="P4170" s="15">
        <f>IFERROR(Table37[[#This Row],[Total]]/Table37[[#This Row],[Mins]]*90,0)</f>
        <v>0</v>
      </c>
      <c r="Q4170" s="15">
        <f>IFERROR(Table37[[#This Row],[Total]]/Table37[[#This Row],[Mins]]*Table37[[#This Row],[Adj mins]],0)</f>
        <v>0</v>
      </c>
      <c r="R4170" s="15">
        <v>0</v>
      </c>
      <c r="S4170" s="16">
        <v>0</v>
      </c>
      <c r="T4170" s="17">
        <v>0</v>
      </c>
      <c r="U4170" s="16">
        <v>0</v>
      </c>
      <c r="V4170" s="71">
        <v>0</v>
      </c>
      <c r="W4170" s="425" t="str">
        <f>IF(ISNA(MATCH($D4170,'My Squad'!$C$2:$C$16,0)),"","Yes")</f>
        <v/>
      </c>
    </row>
    <row r="4171" spans="1:23" ht="15.75" thickBot="1" x14ac:dyDescent="0.3">
      <c r="A4171" s="577">
        <v>547</v>
      </c>
      <c r="B4171" s="73">
        <v>17</v>
      </c>
      <c r="C4171" s="5" t="s">
        <v>33</v>
      </c>
      <c r="D4171" s="5" t="s">
        <v>368</v>
      </c>
      <c r="E4171" s="70" t="s">
        <v>13</v>
      </c>
      <c r="F4171" s="71">
        <v>4.5</v>
      </c>
      <c r="G4171" s="71">
        <v>0</v>
      </c>
      <c r="H4171" s="71">
        <v>0</v>
      </c>
      <c r="I4171" s="71">
        <v>0</v>
      </c>
      <c r="J4171" s="71">
        <v>0</v>
      </c>
      <c r="K4171" s="71">
        <v>0</v>
      </c>
      <c r="L4171" s="71">
        <v>0</v>
      </c>
      <c r="M4171" s="72">
        <v>0</v>
      </c>
      <c r="N4171" s="23">
        <v>-0.44444444444444442</v>
      </c>
      <c r="O4171" s="16">
        <v>0</v>
      </c>
      <c r="P4171" s="15">
        <f>IFERROR(Table37[[#This Row],[Total]]/Table37[[#This Row],[Mins]]*90,0)</f>
        <v>0</v>
      </c>
      <c r="Q4171" s="15">
        <f>IFERROR(Table37[[#This Row],[Total]]/Table37[[#This Row],[Mins]]*Table37[[#This Row],[Adj mins]],0)</f>
        <v>0</v>
      </c>
      <c r="R4171" s="15">
        <v>0</v>
      </c>
      <c r="S4171" s="16" t="s">
        <v>374</v>
      </c>
      <c r="T4171" s="17">
        <v>0</v>
      </c>
      <c r="U4171" s="16">
        <v>0</v>
      </c>
      <c r="V4171" s="71">
        <v>0</v>
      </c>
      <c r="W4171" s="425" t="str">
        <f>IF(ISNA(MATCH($D4171,'My Squad'!$C$2:$C$16,0)),"","Yes")</f>
        <v/>
      </c>
    </row>
    <row r="4172" spans="1:23" ht="15.75" thickBot="1" x14ac:dyDescent="0.3">
      <c r="A4172" s="577">
        <v>550</v>
      </c>
      <c r="B4172" s="73">
        <v>17</v>
      </c>
      <c r="C4172" s="5" t="s">
        <v>33</v>
      </c>
      <c r="D4172" s="5" t="s">
        <v>34</v>
      </c>
      <c r="E4172" s="70" t="s">
        <v>13</v>
      </c>
      <c r="F4172" s="71">
        <v>6.1</v>
      </c>
      <c r="G4172" s="71">
        <v>0.5</v>
      </c>
      <c r="H4172" s="71">
        <v>0.08</v>
      </c>
      <c r="I4172" s="71">
        <v>5.8999999999999997E-2</v>
      </c>
      <c r="J4172" s="71">
        <v>0</v>
      </c>
      <c r="K4172" s="71">
        <v>0.44966666666666666</v>
      </c>
      <c r="L4172" s="71">
        <v>0.121</v>
      </c>
      <c r="M4172" s="72">
        <v>1.2096666666666667</v>
      </c>
      <c r="N4172" s="23">
        <v>-0.12956284153005465</v>
      </c>
      <c r="O4172" s="16">
        <v>22.594666666666665</v>
      </c>
      <c r="P4172" s="15">
        <f>IFERROR(Table37[[#This Row],[Total]]/Table37[[#This Row],[Mins]]*90,0)</f>
        <v>4.8183937212321499</v>
      </c>
      <c r="Q4172" s="15">
        <f>IFERROR(Table37[[#This Row],[Total]]/Table37[[#This Row],[Mins]]*Table37[[#This Row],[Adj mins]],0)</f>
        <v>0.2579657561423267</v>
      </c>
      <c r="R4172" s="15">
        <v>2.8</v>
      </c>
      <c r="S4172" s="16">
        <v>43</v>
      </c>
      <c r="T4172" s="17">
        <v>3.0000000000000001E-3</v>
      </c>
      <c r="U4172" s="16">
        <v>7</v>
      </c>
      <c r="V4172" s="71">
        <v>1.2</v>
      </c>
      <c r="W4172" s="425" t="str">
        <f>IF(ISNA(MATCH($D4172,'My Squad'!$C$2:$C$16,0)),"","Yes")</f>
        <v/>
      </c>
    </row>
    <row r="4173" spans="1:23" ht="15.75" thickBot="1" x14ac:dyDescent="0.3">
      <c r="A4173" s="577">
        <v>535</v>
      </c>
      <c r="B4173" s="73">
        <v>17</v>
      </c>
      <c r="C4173" s="5" t="s">
        <v>33</v>
      </c>
      <c r="D4173" s="5" t="s">
        <v>95</v>
      </c>
      <c r="E4173" s="70" t="s">
        <v>13</v>
      </c>
      <c r="F4173" s="71">
        <v>5</v>
      </c>
      <c r="G4173" s="71">
        <v>0.11833333333333333</v>
      </c>
      <c r="H4173" s="71">
        <v>0.11899999999999999</v>
      </c>
      <c r="I4173" s="71">
        <v>5.6666666666666664E-2</v>
      </c>
      <c r="J4173" s="71">
        <v>0</v>
      </c>
      <c r="K4173" s="71">
        <v>0.4296666666666667</v>
      </c>
      <c r="L4173" s="71">
        <v>4.0333333333333332E-2</v>
      </c>
      <c r="M4173" s="72">
        <v>0.76400000000000001</v>
      </c>
      <c r="N4173" s="23">
        <v>-0.2472</v>
      </c>
      <c r="O4173" s="16">
        <v>20.246333333333332</v>
      </c>
      <c r="P4173" s="15">
        <f>IFERROR(Table37[[#This Row],[Total]]/Table37[[#This Row],[Mins]]*90,0)</f>
        <v>3.3961705000082318</v>
      </c>
      <c r="Q4173" s="15">
        <f>IFERROR(Table37[[#This Row],[Total]]/Table37[[#This Row],[Mins]]*Table37[[#This Row],[Adj mins]],0)</f>
        <v>0.12815526739029071</v>
      </c>
      <c r="R4173" s="15">
        <v>4.5</v>
      </c>
      <c r="S4173" s="16">
        <v>50</v>
      </c>
      <c r="T4173" s="17">
        <v>1E-3</v>
      </c>
      <c r="U4173" s="16">
        <v>21</v>
      </c>
      <c r="V4173" s="71">
        <v>2.6</v>
      </c>
      <c r="W4173" s="425" t="str">
        <f>IF(ISNA(MATCH($D4173,'My Squad'!$C$2:$C$16,0)),"","Yes")</f>
        <v/>
      </c>
    </row>
    <row r="4174" spans="1:23" ht="15.75" thickBot="1" x14ac:dyDescent="0.3">
      <c r="A4174" s="577">
        <v>553</v>
      </c>
      <c r="B4174" s="73">
        <v>17</v>
      </c>
      <c r="C4174" s="5" t="s">
        <v>33</v>
      </c>
      <c r="D4174" s="5" t="s">
        <v>179</v>
      </c>
      <c r="E4174" s="70" t="s">
        <v>13</v>
      </c>
      <c r="F4174" s="71">
        <v>4.9000000000000004</v>
      </c>
      <c r="G4174" s="71">
        <v>0.18333333333333332</v>
      </c>
      <c r="H4174" s="71">
        <v>0.17499999999999999</v>
      </c>
      <c r="I4174" s="71">
        <v>0.184</v>
      </c>
      <c r="J4174" s="71">
        <v>0</v>
      </c>
      <c r="K4174" s="71">
        <v>1.2606666666666666</v>
      </c>
      <c r="L4174" s="71">
        <v>6.5666666666666665E-2</v>
      </c>
      <c r="M4174" s="72">
        <v>1.8686666666666667</v>
      </c>
      <c r="N4174" s="23">
        <v>-2.6802721088435365E-2</v>
      </c>
      <c r="O4174" s="16">
        <v>72.397000000000006</v>
      </c>
      <c r="P4174" s="15">
        <f>IFERROR(Table37[[#This Row],[Total]]/Table37[[#This Row],[Mins]]*90,0)</f>
        <v>2.3230244347141453</v>
      </c>
      <c r="Q4174" s="15">
        <f>IFERROR(Table37[[#This Row],[Total]]/Table37[[#This Row],[Mins]]*Table37[[#This Row],[Adj mins]],0)</f>
        <v>5.996047249198861E-2</v>
      </c>
      <c r="R4174" s="15">
        <v>8.3000000000000007</v>
      </c>
      <c r="S4174" s="16">
        <v>83</v>
      </c>
      <c r="T4174" s="17">
        <v>1E-3</v>
      </c>
      <c r="U4174" s="16">
        <v>13</v>
      </c>
      <c r="V4174" s="71">
        <v>1.4</v>
      </c>
      <c r="W4174" s="425" t="str">
        <f>IF(ISNA(MATCH($D4174,'My Squad'!$C$2:$C$16,0)),"","Yes")</f>
        <v/>
      </c>
    </row>
    <row r="4175" spans="1:23" ht="15.75" thickBot="1" x14ac:dyDescent="0.3">
      <c r="A4175" s="577">
        <v>557</v>
      </c>
      <c r="B4175" s="73">
        <v>17</v>
      </c>
      <c r="C4175" s="5" t="s">
        <v>33</v>
      </c>
      <c r="D4175" s="5" t="s">
        <v>100</v>
      </c>
      <c r="E4175" s="70" t="s">
        <v>13</v>
      </c>
      <c r="F4175" s="71">
        <v>5</v>
      </c>
      <c r="G4175" s="71">
        <v>0.60499999999999998</v>
      </c>
      <c r="H4175" s="71">
        <v>0.31</v>
      </c>
      <c r="I4175" s="71">
        <v>0.22700000000000001</v>
      </c>
      <c r="J4175" s="71">
        <v>0</v>
      </c>
      <c r="K4175" s="71">
        <v>1.5920000000000001</v>
      </c>
      <c r="L4175" s="71">
        <v>0.25933333333333336</v>
      </c>
      <c r="M4175" s="72">
        <v>2.9933333333333332</v>
      </c>
      <c r="N4175" s="23">
        <v>0.19866666666666663</v>
      </c>
      <c r="O4175" s="16">
        <v>85.013999999999996</v>
      </c>
      <c r="P4175" s="15">
        <f>IFERROR(Table37[[#This Row],[Total]]/Table37[[#This Row],[Mins]]*90,0)</f>
        <v>3.1688898299103676</v>
      </c>
      <c r="Q4175" s="15">
        <f>IFERROR(Table37[[#This Row],[Total]]/Table37[[#This Row],[Mins]]*Table37[[#This Row],[Adj mins]],0)</f>
        <v>0.11157625282343732</v>
      </c>
      <c r="R4175" s="15">
        <v>8.5</v>
      </c>
      <c r="S4175" s="16">
        <v>85</v>
      </c>
      <c r="T4175" s="17">
        <v>4.0000000000000001E-3</v>
      </c>
      <c r="U4175" s="16">
        <v>27</v>
      </c>
      <c r="V4175" s="71">
        <v>3</v>
      </c>
      <c r="W4175" s="425" t="str">
        <f>IF(ISNA(MATCH($D4175,'My Squad'!$C$2:$C$16,0)),"","Yes")</f>
        <v/>
      </c>
    </row>
    <row r="4176" spans="1:23" ht="15.75" thickBot="1" x14ac:dyDescent="0.3">
      <c r="A4176" s="577">
        <v>565</v>
      </c>
      <c r="B4176" s="73">
        <v>17</v>
      </c>
      <c r="C4176" s="5" t="s">
        <v>33</v>
      </c>
      <c r="D4176" s="5" t="s">
        <v>227</v>
      </c>
      <c r="E4176" s="70" t="s">
        <v>13</v>
      </c>
      <c r="F4176" s="71">
        <v>5.0999999999999996</v>
      </c>
      <c r="G4176" s="71">
        <v>2.3333333333333334E-2</v>
      </c>
      <c r="H4176" s="71">
        <v>1.4999999999999999E-2</v>
      </c>
      <c r="I4176" s="71">
        <v>6.0000000000000001E-3</v>
      </c>
      <c r="J4176" s="71">
        <v>0</v>
      </c>
      <c r="K4176" s="71">
        <v>2.6666666666666665E-2</v>
      </c>
      <c r="L4176" s="71">
        <v>1.0666666666666666E-2</v>
      </c>
      <c r="M4176" s="72">
        <v>8.1666666666666665E-2</v>
      </c>
      <c r="N4176" s="23">
        <v>-0.37614379084967325</v>
      </c>
      <c r="O4176" s="16">
        <v>1.38</v>
      </c>
      <c r="P4176" s="15">
        <f>IFERROR(Table37[[#This Row],[Total]]/Table37[[#This Row],[Mins]]*90,0)</f>
        <v>5.3260869565217392</v>
      </c>
      <c r="Q4176" s="15">
        <f>IFERROR(Table37[[#This Row],[Total]]/Table37[[#This Row],[Mins]]*Table37[[#This Row],[Adj mins]],0)</f>
        <v>0.31519113631590007</v>
      </c>
      <c r="R4176" s="15">
        <v>0.8</v>
      </c>
      <c r="S4176" s="16">
        <v>25</v>
      </c>
      <c r="T4176" s="17">
        <v>1E-3</v>
      </c>
      <c r="U4176" s="16">
        <v>2</v>
      </c>
      <c r="V4176" s="71">
        <v>1</v>
      </c>
      <c r="W4176" s="425" t="str">
        <f>IF(ISNA(MATCH($D4176,'My Squad'!$C$2:$C$16,0)),"","Yes")</f>
        <v/>
      </c>
    </row>
    <row r="4177" spans="1:23" ht="15.75" thickBot="1" x14ac:dyDescent="0.3">
      <c r="A4177" s="577">
        <v>566</v>
      </c>
      <c r="B4177" s="73">
        <v>17</v>
      </c>
      <c r="C4177" s="5" t="s">
        <v>33</v>
      </c>
      <c r="D4177" s="5" t="s">
        <v>1073</v>
      </c>
      <c r="E4177" s="70" t="s">
        <v>15</v>
      </c>
      <c r="F4177" s="71">
        <v>5.5</v>
      </c>
      <c r="G4177" s="71">
        <v>0.97199999999999998</v>
      </c>
      <c r="H4177" s="71">
        <v>0.316</v>
      </c>
      <c r="I4177" s="71">
        <v>0</v>
      </c>
      <c r="J4177" s="71">
        <v>0</v>
      </c>
      <c r="K4177" s="71">
        <v>1.6763333333333332</v>
      </c>
      <c r="L4177" s="71">
        <v>0.41533333333333333</v>
      </c>
      <c r="M4177" s="72">
        <v>3.3796666666666666</v>
      </c>
      <c r="N4177" s="23">
        <v>0.25084848484848482</v>
      </c>
      <c r="O4177" s="16">
        <v>80.574666666666673</v>
      </c>
      <c r="P4177" s="15">
        <f>IFERROR(Table37[[#This Row],[Total]]/Table37[[#This Row],[Mins]]*90,0)</f>
        <v>3.7750078602041994</v>
      </c>
      <c r="Q4177" s="15">
        <f>IFERROR(Table37[[#This Row],[Total]]/Table37[[#This Row],[Mins]]*Table37[[#This Row],[Adj mins]],0)</f>
        <v>0.15834093716226097</v>
      </c>
      <c r="R4177" s="15">
        <v>8.1</v>
      </c>
      <c r="S4177" s="16">
        <v>81</v>
      </c>
      <c r="T4177" s="17">
        <v>1.6E-2</v>
      </c>
      <c r="U4177" s="16">
        <v>35</v>
      </c>
      <c r="V4177" s="71">
        <v>3.9</v>
      </c>
      <c r="W4177" s="425" t="str">
        <f>IF(ISNA(MATCH($D4177,'My Squad'!$C$2:$C$16,0)),"","Yes")</f>
        <v/>
      </c>
    </row>
    <row r="4178" spans="1:23" ht="15.75" thickBot="1" x14ac:dyDescent="0.3">
      <c r="A4178" s="577">
        <v>544</v>
      </c>
      <c r="B4178" s="73">
        <v>17</v>
      </c>
      <c r="C4178" s="5" t="s">
        <v>33</v>
      </c>
      <c r="D4178" s="5" t="s">
        <v>259</v>
      </c>
      <c r="E4178" s="70" t="s">
        <v>13</v>
      </c>
      <c r="F4178" s="71">
        <v>4.8</v>
      </c>
      <c r="G4178" s="71">
        <v>5.8333333333333334E-2</v>
      </c>
      <c r="H4178" s="71">
        <v>7.9000000000000001E-2</v>
      </c>
      <c r="I4178" s="71">
        <v>5.6666666666666664E-2</v>
      </c>
      <c r="J4178" s="71">
        <v>0</v>
      </c>
      <c r="K4178" s="71">
        <v>0.39166666666666666</v>
      </c>
      <c r="L4178" s="71">
        <v>1.5666666666666666E-2</v>
      </c>
      <c r="M4178" s="72">
        <v>0.60133333333333339</v>
      </c>
      <c r="N4178" s="23">
        <v>-0.29138888888888892</v>
      </c>
      <c r="O4178" s="16">
        <v>19.113666666666667</v>
      </c>
      <c r="P4178" s="15">
        <f>IFERROR(Table37[[#This Row],[Total]]/Table37[[#This Row],[Mins]]*90,0)</f>
        <v>2.8314818367311352</v>
      </c>
      <c r="Q4178" s="15">
        <f>IFERROR(Table37[[#This Row],[Total]]/Table37[[#This Row],[Mins]]*Table37[[#This Row],[Adj mins]],0)</f>
        <v>8.9080993241536913E-2</v>
      </c>
      <c r="R4178" s="15">
        <v>2.2999999999999998</v>
      </c>
      <c r="S4178" s="16">
        <v>29</v>
      </c>
      <c r="T4178" s="17">
        <v>0</v>
      </c>
      <c r="U4178" s="16">
        <v>11</v>
      </c>
      <c r="V4178" s="71">
        <v>1.6</v>
      </c>
      <c r="W4178" s="425" t="str">
        <f>IF(ISNA(MATCH($D4178,'My Squad'!$C$2:$C$16,0)),"","Yes")</f>
        <v/>
      </c>
    </row>
    <row r="4179" spans="1:23" ht="15.75" thickBot="1" x14ac:dyDescent="0.3">
      <c r="A4179" s="577">
        <v>563</v>
      </c>
      <c r="B4179" s="73">
        <v>17</v>
      </c>
      <c r="C4179" s="5" t="s">
        <v>33</v>
      </c>
      <c r="D4179" s="5" t="s">
        <v>1553</v>
      </c>
      <c r="E4179" s="70" t="s">
        <v>13</v>
      </c>
      <c r="F4179" s="71">
        <v>5.2</v>
      </c>
      <c r="G4179" s="71">
        <v>8.3333333333333332E-3</v>
      </c>
      <c r="H4179" s="71">
        <v>1.2E-2</v>
      </c>
      <c r="I4179" s="71">
        <v>4.3333333333333331E-3</v>
      </c>
      <c r="J4179" s="71">
        <v>0</v>
      </c>
      <c r="K4179" s="71">
        <v>3.3666666666666664E-2</v>
      </c>
      <c r="L4179" s="71">
        <v>4.6666666666666671E-3</v>
      </c>
      <c r="M4179" s="72">
        <v>6.3E-2</v>
      </c>
      <c r="N4179" s="23">
        <v>-0.3725</v>
      </c>
      <c r="O4179" s="16">
        <v>1.6953333333333334</v>
      </c>
      <c r="P4179" s="15">
        <f>IFERROR(Table37[[#This Row],[Total]]/Table37[[#This Row],[Mins]]*90,0)</f>
        <v>3.3444750294927248</v>
      </c>
      <c r="Q4179" s="15">
        <f>IFERROR(Table37[[#This Row],[Total]]/Table37[[#This Row],[Mins]]*Table37[[#This Row],[Adj mins]],0)</f>
        <v>0.12428348025444848</v>
      </c>
      <c r="R4179" s="15">
        <v>1.3</v>
      </c>
      <c r="S4179" s="16">
        <v>30</v>
      </c>
      <c r="T4179" s="17">
        <v>1E-3</v>
      </c>
      <c r="U4179" s="16">
        <v>5</v>
      </c>
      <c r="V4179" s="71">
        <v>1.2</v>
      </c>
      <c r="W4179" s="425" t="str">
        <f>IF(ISNA(MATCH($D4179,'My Squad'!$C$2:$C$16,0)),"","Yes")</f>
        <v/>
      </c>
    </row>
    <row r="4180" spans="1:23" ht="15.75" thickBot="1" x14ac:dyDescent="0.3">
      <c r="A4180" s="577">
        <v>655</v>
      </c>
      <c r="B4180" s="73">
        <v>17</v>
      </c>
      <c r="C4180" s="5" t="s">
        <v>33</v>
      </c>
      <c r="D4180" s="5" t="s">
        <v>1554</v>
      </c>
      <c r="E4180" s="70" t="s">
        <v>13</v>
      </c>
      <c r="F4180" s="71">
        <v>5.5</v>
      </c>
      <c r="G4180" s="71">
        <v>0</v>
      </c>
      <c r="H4180" s="71">
        <v>0</v>
      </c>
      <c r="I4180" s="71">
        <v>0</v>
      </c>
      <c r="J4180" s="71">
        <v>0</v>
      </c>
      <c r="K4180" s="71">
        <v>0</v>
      </c>
      <c r="L4180" s="71">
        <v>0</v>
      </c>
      <c r="M4180" s="72">
        <v>0</v>
      </c>
      <c r="N4180" s="23">
        <v>-0.36363636363636365</v>
      </c>
      <c r="O4180" s="16">
        <v>0</v>
      </c>
      <c r="P4180" s="15">
        <f>IFERROR(Table37[[#This Row],[Total]]/Table37[[#This Row],[Mins]]*90,0)</f>
        <v>0</v>
      </c>
      <c r="Q4180" s="15">
        <f>IFERROR(Table37[[#This Row],[Total]]/Table37[[#This Row],[Mins]]*Table37[[#This Row],[Adj mins]],0)</f>
        <v>0</v>
      </c>
      <c r="R4180" s="15">
        <v>0</v>
      </c>
      <c r="S4180" s="16" t="s">
        <v>374</v>
      </c>
      <c r="T4180" s="17">
        <v>0</v>
      </c>
      <c r="U4180" s="16">
        <v>4</v>
      </c>
      <c r="V4180" s="71">
        <v>0.8</v>
      </c>
      <c r="W4180" s="425" t="str">
        <f>IF(ISNA(MATCH($D4180,'My Squad'!$C$2:$C$16,0)),"","Yes")</f>
        <v/>
      </c>
    </row>
    <row r="4181" spans="1:23" ht="15.75" thickBot="1" x14ac:dyDescent="0.3">
      <c r="A4181" s="577">
        <v>548</v>
      </c>
      <c r="B4181" s="73">
        <v>17</v>
      </c>
      <c r="C4181" s="5" t="s">
        <v>33</v>
      </c>
      <c r="D4181" s="5" t="s">
        <v>1555</v>
      </c>
      <c r="E4181" s="70" t="s">
        <v>13</v>
      </c>
      <c r="F4181" s="71">
        <v>5.3</v>
      </c>
      <c r="G4181" s="71">
        <v>3.6666666666666667E-2</v>
      </c>
      <c r="H4181" s="71">
        <v>0.02</v>
      </c>
      <c r="I4181" s="71">
        <v>7.0000000000000001E-3</v>
      </c>
      <c r="J4181" s="71">
        <v>0</v>
      </c>
      <c r="K4181" s="71">
        <v>7.2333333333333333E-2</v>
      </c>
      <c r="L4181" s="71">
        <v>1.1666666666666667E-2</v>
      </c>
      <c r="M4181" s="72">
        <v>0.14766666666666667</v>
      </c>
      <c r="N4181" s="23">
        <v>-0.34949685534591196</v>
      </c>
      <c r="O4181" s="16">
        <v>3.45</v>
      </c>
      <c r="P4181" s="15">
        <f>IFERROR(Table37[[#This Row],[Total]]/Table37[[#This Row],[Mins]]*90,0)</f>
        <v>3.8521739130434782</v>
      </c>
      <c r="Q4181" s="15">
        <f>IFERROR(Table37[[#This Row],[Total]]/Table37[[#This Row],[Mins]]*Table37[[#This Row],[Adj mins]],0)</f>
        <v>0.16488048729258559</v>
      </c>
      <c r="R4181" s="15">
        <v>0.9</v>
      </c>
      <c r="S4181" s="16">
        <v>14</v>
      </c>
      <c r="T4181" s="17">
        <v>1E-3</v>
      </c>
      <c r="U4181" s="16">
        <v>6</v>
      </c>
      <c r="V4181" s="71">
        <v>1</v>
      </c>
      <c r="W4181" s="425" t="str">
        <f>IF(ISNA(MATCH($D4181,'My Squad'!$C$2:$C$16,0)),"","Yes")</f>
        <v/>
      </c>
    </row>
    <row r="4182" spans="1:23" ht="15.75" thickBot="1" x14ac:dyDescent="0.3">
      <c r="A4182" s="577">
        <v>642</v>
      </c>
      <c r="B4182" s="73">
        <v>17</v>
      </c>
      <c r="C4182" s="5" t="s">
        <v>33</v>
      </c>
      <c r="D4182" s="5" t="s">
        <v>1556</v>
      </c>
      <c r="E4182" s="70" t="s">
        <v>13</v>
      </c>
      <c r="F4182" s="71">
        <v>5</v>
      </c>
      <c r="G4182" s="71">
        <v>0.57499999999999996</v>
      </c>
      <c r="H4182" s="71">
        <v>0.496</v>
      </c>
      <c r="I4182" s="71">
        <v>0.17866666666666667</v>
      </c>
      <c r="J4182" s="71">
        <v>0</v>
      </c>
      <c r="K4182" s="71">
        <v>1.3873333333333333</v>
      </c>
      <c r="L4182" s="71">
        <v>0.24866666666666667</v>
      </c>
      <c r="M4182" s="72">
        <v>2.8856666666666668</v>
      </c>
      <c r="N4182" s="23">
        <v>0.17713333333333336</v>
      </c>
      <c r="O4182" s="16">
        <v>70.274666666666661</v>
      </c>
      <c r="P4182" s="15">
        <f>IFERROR(Table37[[#This Row],[Total]]/Table37[[#This Row],[Mins]]*90,0)</f>
        <v>3.6956418624065575</v>
      </c>
      <c r="Q4182" s="15">
        <f>IFERROR(Table37[[#This Row],[Total]]/Table37[[#This Row],[Mins]]*Table37[[#This Row],[Adj mins]],0)</f>
        <v>0.15175298639079787</v>
      </c>
      <c r="R4182" s="15">
        <v>4</v>
      </c>
      <c r="S4182" s="16">
        <v>52</v>
      </c>
      <c r="T4182" s="17">
        <v>0</v>
      </c>
      <c r="U4182" s="16">
        <v>8</v>
      </c>
      <c r="V4182" s="71">
        <v>1.1000000000000001</v>
      </c>
      <c r="W4182" s="425" t="str">
        <f>IF(ISNA(MATCH($D4182,'My Squad'!$C$2:$C$16,0)),"","Yes")</f>
        <v/>
      </c>
    </row>
    <row r="4183" spans="1:23" ht="15.75" thickBot="1" x14ac:dyDescent="0.3">
      <c r="A4183" s="577">
        <v>540</v>
      </c>
      <c r="B4183" s="73">
        <v>17</v>
      </c>
      <c r="C4183" s="5" t="s">
        <v>33</v>
      </c>
      <c r="D4183" s="5" t="s">
        <v>1557</v>
      </c>
      <c r="E4183" s="70" t="s">
        <v>13</v>
      </c>
      <c r="F4183" s="71">
        <v>4.5</v>
      </c>
      <c r="G4183" s="71">
        <v>0</v>
      </c>
      <c r="H4183" s="71">
        <v>0</v>
      </c>
      <c r="I4183" s="71">
        <v>0</v>
      </c>
      <c r="J4183" s="71">
        <v>0</v>
      </c>
      <c r="K4183" s="71">
        <v>0</v>
      </c>
      <c r="L4183" s="71">
        <v>0</v>
      </c>
      <c r="M4183" s="72">
        <v>0</v>
      </c>
      <c r="N4183" s="23">
        <v>-0.44444444444444442</v>
      </c>
      <c r="O4183" s="16">
        <v>0</v>
      </c>
      <c r="P4183" s="15">
        <f>IFERROR(Table37[[#This Row],[Total]]/Table37[[#This Row],[Mins]]*90,0)</f>
        <v>0</v>
      </c>
      <c r="Q4183" s="15">
        <f>IFERROR(Table37[[#This Row],[Total]]/Table37[[#This Row],[Mins]]*Table37[[#This Row],[Adj mins]],0)</f>
        <v>0</v>
      </c>
      <c r="R4183" s="15">
        <v>0</v>
      </c>
      <c r="S4183" s="16" t="s">
        <v>374</v>
      </c>
      <c r="T4183" s="17">
        <v>2E-3</v>
      </c>
      <c r="U4183" s="16">
        <v>0</v>
      </c>
      <c r="V4183" s="71">
        <v>0</v>
      </c>
      <c r="W4183" s="425" t="str">
        <f>IF(ISNA(MATCH($D4183,'My Squad'!$C$2:$C$16,0)),"","Yes")</f>
        <v/>
      </c>
    </row>
    <row r="4184" spans="1:23" ht="15.75" thickBot="1" x14ac:dyDescent="0.3">
      <c r="A4184" s="577">
        <v>555</v>
      </c>
      <c r="B4184" s="73">
        <v>17</v>
      </c>
      <c r="C4184" s="5" t="s">
        <v>33</v>
      </c>
      <c r="D4184" s="5" t="s">
        <v>1558</v>
      </c>
      <c r="E4184" s="70" t="s">
        <v>15</v>
      </c>
      <c r="F4184" s="71">
        <v>4.8</v>
      </c>
      <c r="G4184" s="71">
        <v>0</v>
      </c>
      <c r="H4184" s="71">
        <v>0</v>
      </c>
      <c r="I4184" s="71">
        <v>0</v>
      </c>
      <c r="J4184" s="71">
        <v>0</v>
      </c>
      <c r="K4184" s="71">
        <v>0</v>
      </c>
      <c r="L4184" s="71">
        <v>0</v>
      </c>
      <c r="M4184" s="72">
        <v>0</v>
      </c>
      <c r="N4184" s="23">
        <v>-0.41666666666666669</v>
      </c>
      <c r="O4184" s="16">
        <v>0</v>
      </c>
      <c r="P4184" s="15">
        <f>IFERROR(Table37[[#This Row],[Total]]/Table37[[#This Row],[Mins]]*90,0)</f>
        <v>0</v>
      </c>
      <c r="Q4184" s="15">
        <f>IFERROR(Table37[[#This Row],[Total]]/Table37[[#This Row],[Mins]]*Table37[[#This Row],[Adj mins]],0)</f>
        <v>0</v>
      </c>
      <c r="R4184" s="15">
        <v>0</v>
      </c>
      <c r="S4184" s="16" t="s">
        <v>374</v>
      </c>
      <c r="T4184" s="17">
        <v>0</v>
      </c>
      <c r="U4184" s="16">
        <v>0</v>
      </c>
      <c r="V4184" s="71">
        <v>0</v>
      </c>
      <c r="W4184" s="425" t="str">
        <f>IF(ISNA(MATCH($D4184,'My Squad'!$C$2:$C$16,0)),"","Yes")</f>
        <v/>
      </c>
    </row>
    <row r="4185" spans="1:23" ht="15.75" thickBot="1" x14ac:dyDescent="0.3">
      <c r="A4185" s="577">
        <v>539</v>
      </c>
      <c r="B4185" s="73">
        <v>17</v>
      </c>
      <c r="C4185" s="5" t="s">
        <v>33</v>
      </c>
      <c r="D4185" s="5" t="s">
        <v>1559</v>
      </c>
      <c r="E4185" s="70" t="s">
        <v>15</v>
      </c>
      <c r="F4185" s="71">
        <v>4.5</v>
      </c>
      <c r="G4185" s="71">
        <v>0</v>
      </c>
      <c r="H4185" s="71">
        <v>0</v>
      </c>
      <c r="I4185" s="71">
        <v>0</v>
      </c>
      <c r="J4185" s="71">
        <v>0</v>
      </c>
      <c r="K4185" s="71">
        <v>0</v>
      </c>
      <c r="L4185" s="71">
        <v>0</v>
      </c>
      <c r="M4185" s="72">
        <v>0</v>
      </c>
      <c r="N4185" s="23">
        <v>-0.44444444444444442</v>
      </c>
      <c r="O4185" s="16">
        <v>0</v>
      </c>
      <c r="P4185" s="15">
        <f>IFERROR(Table37[[#This Row],[Total]]/Table37[[#This Row],[Mins]]*90,0)</f>
        <v>0</v>
      </c>
      <c r="Q4185" s="15">
        <f>IFERROR(Table37[[#This Row],[Total]]/Table37[[#This Row],[Mins]]*Table37[[#This Row],[Adj mins]],0)</f>
        <v>0</v>
      </c>
      <c r="R4185" s="15">
        <v>0</v>
      </c>
      <c r="S4185" s="16" t="s">
        <v>374</v>
      </c>
      <c r="T4185" s="17">
        <v>2.7000000000000003E-2</v>
      </c>
      <c r="U4185" s="16">
        <v>0</v>
      </c>
      <c r="V4185" s="71">
        <v>0</v>
      </c>
      <c r="W4185" s="425" t="str">
        <f>IF(ISNA(MATCH($D4185,'My Squad'!$C$2:$C$16,0)),"","Yes")</f>
        <v/>
      </c>
    </row>
    <row r="4186" spans="1:23" ht="15.75" thickBot="1" x14ac:dyDescent="0.3">
      <c r="A4186" s="579">
        <v>541</v>
      </c>
      <c r="B4186" s="73">
        <v>17</v>
      </c>
      <c r="C4186" s="5" t="s">
        <v>33</v>
      </c>
      <c r="D4186" s="5" t="s">
        <v>75</v>
      </c>
      <c r="E4186" s="70" t="s">
        <v>15</v>
      </c>
      <c r="F4186" s="71">
        <v>6.5</v>
      </c>
      <c r="G4186" s="71">
        <v>1.4173333333333333</v>
      </c>
      <c r="H4186" s="71">
        <v>0.63900000000000001</v>
      </c>
      <c r="I4186" s="71">
        <v>0</v>
      </c>
      <c r="J4186" s="71">
        <v>0</v>
      </c>
      <c r="K4186" s="71">
        <v>1.6230000000000002</v>
      </c>
      <c r="L4186" s="71">
        <v>0.81166666666666665</v>
      </c>
      <c r="M4186" s="72">
        <v>4.4909999999999997</v>
      </c>
      <c r="N4186" s="23">
        <v>0.38323076923076915</v>
      </c>
      <c r="O4186" s="16">
        <v>85.726333333333329</v>
      </c>
      <c r="P4186" s="15">
        <f>IFERROR(Table37[[#This Row],[Total]]/Table37[[#This Row],[Mins]]*90,0)</f>
        <v>4.7148872963966735</v>
      </c>
      <c r="Q4186" s="15">
        <f>IFERROR(Table37[[#This Row],[Total]]/Table37[[#This Row],[Mins]]*Table37[[#This Row],[Adj mins]],0)</f>
        <v>0.24700180241914146</v>
      </c>
      <c r="R4186" s="15">
        <v>7.9</v>
      </c>
      <c r="S4186" s="16">
        <v>79</v>
      </c>
      <c r="T4186" s="17">
        <v>3.4000000000000002E-2</v>
      </c>
      <c r="U4186" s="16">
        <v>41</v>
      </c>
      <c r="V4186" s="71">
        <v>4.5999999999999996</v>
      </c>
      <c r="W4186" s="425" t="str">
        <f>IF(ISNA(MATCH($D4186,'My Squad'!$C$2:$C$16,0)),"","Yes")</f>
        <v/>
      </c>
    </row>
  </sheetData>
  <mergeCells count="2">
    <mergeCell ref="F1:N1"/>
    <mergeCell ref="S1:U1"/>
  </mergeCells>
  <phoneticPr fontId="12" type="noConversion"/>
  <conditionalFormatting sqref="E3:E4186">
    <cfRule type="cellIs" dxfId="53" priority="10" operator="equal">
      <formula>"F"</formula>
    </cfRule>
    <cfRule type="cellIs" dxfId="52" priority="11" operator="equal">
      <formula>"M"</formula>
    </cfRule>
    <cfRule type="cellIs" dxfId="51" priority="12" operator="equal">
      <formula>"D"</formula>
    </cfRule>
    <cfRule type="cellIs" dxfId="50" priority="13" operator="equal">
      <formula>"G"</formula>
    </cfRule>
  </conditionalFormatting>
  <conditionalFormatting sqref="F3:F4186">
    <cfRule type="colorScale" priority="4979">
      <colorScale>
        <cfvo type="min"/>
        <cfvo type="percentile" val="50"/>
        <cfvo type="max"/>
        <color rgb="FF63BE7B"/>
        <color rgb="FFFCFCFF"/>
        <color rgb="FFF8696B"/>
      </colorScale>
    </cfRule>
  </conditionalFormatting>
  <conditionalFormatting sqref="G3:G4186">
    <cfRule type="colorScale" priority="4980">
      <colorScale>
        <cfvo type="min"/>
        <cfvo type="percentile" val="50"/>
        <cfvo type="max"/>
        <color rgb="FFF8696B"/>
        <color rgb="FFFCFCFF"/>
        <color rgb="FF63BE7B"/>
      </colorScale>
    </cfRule>
  </conditionalFormatting>
  <conditionalFormatting sqref="H3:H4186">
    <cfRule type="colorScale" priority="4981">
      <colorScale>
        <cfvo type="min"/>
        <cfvo type="percentile" val="50"/>
        <cfvo type="max"/>
        <color rgb="FFF8696B"/>
        <color rgb="FFFCFCFF"/>
        <color rgb="FF63BE7B"/>
      </colorScale>
    </cfRule>
  </conditionalFormatting>
  <conditionalFormatting sqref="I3:I4186">
    <cfRule type="colorScale" priority="4982">
      <colorScale>
        <cfvo type="min"/>
        <cfvo type="percentile" val="50"/>
        <cfvo type="max"/>
        <color rgb="FFF8696B"/>
        <color rgb="FFFCFCFF"/>
        <color rgb="FF63BE7B"/>
      </colorScale>
    </cfRule>
  </conditionalFormatting>
  <conditionalFormatting sqref="J3:J4186">
    <cfRule type="colorScale" priority="4983">
      <colorScale>
        <cfvo type="min"/>
        <cfvo type="max"/>
        <color rgb="FFFCFCFF"/>
        <color rgb="FF63BE7B"/>
      </colorScale>
    </cfRule>
  </conditionalFormatting>
  <conditionalFormatting sqref="K3:K4186">
    <cfRule type="colorScale" priority="4984">
      <colorScale>
        <cfvo type="min"/>
        <cfvo type="max"/>
        <color rgb="FFFCFCFF"/>
        <color rgb="FF63BE7B"/>
      </colorScale>
    </cfRule>
  </conditionalFormatting>
  <conditionalFormatting sqref="L3:L4186">
    <cfRule type="colorScale" priority="4985">
      <colorScale>
        <cfvo type="min"/>
        <cfvo type="percentile" val="50"/>
        <cfvo type="max"/>
        <color rgb="FFF8696B"/>
        <color rgb="FFFCFCFF"/>
        <color rgb="FF63BE7B"/>
      </colorScale>
    </cfRule>
  </conditionalFormatting>
  <conditionalFormatting sqref="M3:M4186">
    <cfRule type="colorScale" priority="4986">
      <colorScale>
        <cfvo type="min"/>
        <cfvo type="percentile" val="50"/>
        <cfvo type="max"/>
        <color rgb="FFF8696B"/>
        <color rgb="FFFCFCFF"/>
        <color rgb="FF63BE7B"/>
      </colorScale>
    </cfRule>
  </conditionalFormatting>
  <conditionalFormatting sqref="N3:N4186">
    <cfRule type="colorScale" priority="4987">
      <colorScale>
        <cfvo type="min"/>
        <cfvo type="percentile" val="50"/>
        <cfvo type="max"/>
        <color rgb="FFF8696B"/>
        <color rgb="FFFCFCFF"/>
        <color rgb="FF63BE7B"/>
      </colorScale>
    </cfRule>
  </conditionalFormatting>
  <conditionalFormatting sqref="O3:O4186">
    <cfRule type="colorScale" priority="4988">
      <colorScale>
        <cfvo type="min"/>
        <cfvo type="percentile" val="50"/>
        <cfvo type="max"/>
        <color rgb="FFF8696B"/>
        <color rgb="FFFCFCFF"/>
        <color rgb="FF63BE7B"/>
      </colorScale>
    </cfRule>
  </conditionalFormatting>
  <conditionalFormatting sqref="P3:P4186">
    <cfRule type="colorScale" priority="3">
      <colorScale>
        <cfvo type="min"/>
        <cfvo type="percentile" val="50"/>
        <cfvo type="max"/>
        <color rgb="FFF8696B"/>
        <color rgb="FFFCFCFF"/>
        <color rgb="FF63BE7B"/>
      </colorScale>
    </cfRule>
  </conditionalFormatting>
  <conditionalFormatting sqref="Q3:Q4186">
    <cfRule type="colorScale" priority="2">
      <colorScale>
        <cfvo type="min"/>
        <cfvo type="percentile" val="50"/>
        <cfvo type="max"/>
        <color rgb="FFF8696B"/>
        <color rgb="FFFCFCFF"/>
        <color rgb="FF63BE7B"/>
      </colorScale>
    </cfRule>
  </conditionalFormatting>
  <conditionalFormatting sqref="R3:R4186">
    <cfRule type="colorScale" priority="4989">
      <colorScale>
        <cfvo type="min"/>
        <cfvo type="percentile" val="50"/>
        <cfvo type="max"/>
        <color rgb="FFF8696B"/>
        <color rgb="FFFCFCFF"/>
        <color rgb="FF63BE7B"/>
      </colorScale>
    </cfRule>
  </conditionalFormatting>
  <conditionalFormatting sqref="S3:S4186">
    <cfRule type="colorScale" priority="4990">
      <colorScale>
        <cfvo type="min"/>
        <cfvo type="percentile" val="50"/>
        <cfvo type="max"/>
        <color rgb="FFF8696B"/>
        <color rgb="FFFCFCFF"/>
        <color rgb="FF63BE7B"/>
      </colorScale>
    </cfRule>
  </conditionalFormatting>
  <conditionalFormatting sqref="T3:T4186">
    <cfRule type="colorScale" priority="4991">
      <colorScale>
        <cfvo type="min"/>
        <cfvo type="max"/>
        <color rgb="FFFCFCFF"/>
        <color rgb="FFF8696B"/>
      </colorScale>
    </cfRule>
  </conditionalFormatting>
  <conditionalFormatting sqref="U3:U4186">
    <cfRule type="colorScale" priority="4992">
      <colorScale>
        <cfvo type="min"/>
        <cfvo type="percentile" val="50"/>
        <cfvo type="max"/>
        <color rgb="FFF8696B"/>
        <color rgb="FFFCFCFF"/>
        <color rgb="FF63BE7B"/>
      </colorScale>
    </cfRule>
  </conditionalFormatting>
  <conditionalFormatting sqref="V3:V4186">
    <cfRule type="colorScale" priority="4993">
      <colorScale>
        <cfvo type="min"/>
        <cfvo type="percentile" val="50"/>
        <cfvo type="max"/>
        <color rgb="FFF8696B"/>
        <color rgb="FFFCFCFF"/>
        <color rgb="FF63BE7B"/>
      </colorScale>
    </cfRule>
  </conditionalFormatting>
  <pageMargins left="0.7" right="0.7" top="0.75" bottom="0.75" header="0.3" footer="0.3"/>
  <pageSetup paperSize="9" orientation="portrait" r:id="rId1"/>
  <ignoredErrors>
    <ignoredError sqref="P3:P4033" calculatedColumn="1"/>
  </ignoredErrors>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FAB78-6E97-4860-9FBA-20A70F147E16}">
  <sheetPr codeName="Sheet68">
    <tabColor theme="9" tint="-0.249977111117893"/>
  </sheetPr>
  <dimension ref="A1:S525"/>
  <sheetViews>
    <sheetView showGridLines="0" zoomScaleNormal="100" zoomScaleSheetLayoutView="100" workbookViewId="0">
      <pane xSplit="4" ySplit="2" topLeftCell="E3" activePane="bottomRight" state="frozen"/>
      <selection activeCell="B2" sqref="B2"/>
      <selection pane="topRight" activeCell="B2" sqref="B2"/>
      <selection pane="bottomLeft" activeCell="B2" sqref="B2"/>
      <selection pane="bottomRight" activeCell="E3" sqref="E3"/>
    </sheetView>
  </sheetViews>
  <sheetFormatPr defaultColWidth="9.140625" defaultRowHeight="15" x14ac:dyDescent="0.25"/>
  <cols>
    <col min="1" max="1" width="5.140625" style="1" bestFit="1" customWidth="1"/>
    <col min="2" max="2" width="15.42578125" style="1" bestFit="1" customWidth="1"/>
    <col min="3" max="3" width="31.7109375" style="1" bestFit="1" customWidth="1"/>
    <col min="4" max="4" width="6.85546875" style="1" customWidth="1"/>
    <col min="5" max="13" width="7" style="1" customWidth="1"/>
    <col min="14" max="14" width="8.85546875" style="1" customWidth="1"/>
    <col min="15" max="15" width="13" style="1" bestFit="1" customWidth="1"/>
    <col min="16" max="16" width="13.7109375" style="1" bestFit="1" customWidth="1"/>
    <col min="17" max="17" width="9.5703125" style="1" customWidth="1"/>
    <col min="18" max="18" width="11.85546875" style="1" bestFit="1" customWidth="1"/>
    <col min="19" max="16384" width="9.140625" style="1"/>
  </cols>
  <sheetData>
    <row r="1" spans="1:19" s="85" customFormat="1" ht="15.75" thickBot="1" x14ac:dyDescent="0.3">
      <c r="F1" s="582" t="s">
        <v>534</v>
      </c>
      <c r="G1" s="583"/>
      <c r="H1" s="583"/>
      <c r="I1" s="583"/>
      <c r="J1" s="583"/>
      <c r="K1" s="583"/>
      <c r="L1" s="583"/>
      <c r="M1" s="583"/>
      <c r="N1" s="583"/>
      <c r="O1" s="584"/>
      <c r="P1" s="582" t="s">
        <v>376</v>
      </c>
      <c r="Q1" s="583"/>
      <c r="R1" s="583"/>
      <c r="S1" s="585" t="s">
        <v>535</v>
      </c>
    </row>
    <row r="2" spans="1:19" ht="15.75" thickBot="1" x14ac:dyDescent="0.3">
      <c r="A2" s="581" t="s">
        <v>2024</v>
      </c>
      <c r="B2" s="2" t="s">
        <v>413</v>
      </c>
      <c r="C2" s="2" t="s">
        <v>1</v>
      </c>
      <c r="D2" s="3" t="s">
        <v>2</v>
      </c>
      <c r="E2" s="3" t="s">
        <v>3</v>
      </c>
      <c r="F2" s="3" t="s">
        <v>697</v>
      </c>
      <c r="G2" s="3" t="s">
        <v>698</v>
      </c>
      <c r="H2" s="3" t="s">
        <v>699</v>
      </c>
      <c r="I2" s="3" t="s">
        <v>700</v>
      </c>
      <c r="J2" s="3" t="s">
        <v>701</v>
      </c>
      <c r="K2" s="3" t="s">
        <v>702</v>
      </c>
      <c r="L2" s="3" t="s">
        <v>703</v>
      </c>
      <c r="M2" s="3" t="s">
        <v>704</v>
      </c>
      <c r="N2" s="3" t="s">
        <v>10</v>
      </c>
      <c r="O2" s="3" t="s">
        <v>11</v>
      </c>
      <c r="P2" s="3" t="s">
        <v>372</v>
      </c>
      <c r="Q2" s="3" t="s">
        <v>373</v>
      </c>
      <c r="R2" s="3" t="s">
        <v>535</v>
      </c>
      <c r="S2" s="403" t="s">
        <v>1258</v>
      </c>
    </row>
    <row r="3" spans="1:19" ht="15.75" thickBot="1" x14ac:dyDescent="0.3">
      <c r="A3" s="586">
        <v>351</v>
      </c>
      <c r="B3" s="4" t="s">
        <v>23</v>
      </c>
      <c r="C3" s="5" t="s">
        <v>24</v>
      </c>
      <c r="D3" s="70" t="s">
        <v>15</v>
      </c>
      <c r="E3" s="6">
        <v>15.4</v>
      </c>
      <c r="F3" s="6">
        <v>6.4930000000000003</v>
      </c>
      <c r="G3" s="6">
        <v>6.6226666666666665</v>
      </c>
      <c r="H3" s="6">
        <v>6.9409999999999998</v>
      </c>
      <c r="I3" s="6">
        <v>4.97</v>
      </c>
      <c r="J3" s="6">
        <v>7.2426666666666666</v>
      </c>
      <c r="K3" s="6">
        <v>6.9613333333333332</v>
      </c>
      <c r="L3" s="6">
        <v>7.3823333333333334</v>
      </c>
      <c r="M3" s="6">
        <v>6.1526666666666667</v>
      </c>
      <c r="N3" s="7">
        <v>52.765666666666668</v>
      </c>
      <c r="O3" s="23">
        <v>0.29842261904761908</v>
      </c>
      <c r="P3" s="74">
        <v>0.73299999999999998</v>
      </c>
      <c r="Q3" s="22">
        <v>75</v>
      </c>
      <c r="R3" s="6">
        <v>8.3000000000000007</v>
      </c>
      <c r="S3" s="402" t="str">
        <f>IF(ISNA(MATCH($C3,'My Squad'!$C$2:$C$16,0)),"","Yes")</f>
        <v>Yes</v>
      </c>
    </row>
    <row r="4" spans="1:19" ht="15.75" thickBot="1" x14ac:dyDescent="0.3">
      <c r="A4" s="587">
        <v>328</v>
      </c>
      <c r="B4" s="4" t="s">
        <v>25</v>
      </c>
      <c r="C4" s="5" t="s">
        <v>26</v>
      </c>
      <c r="D4" s="70" t="s">
        <v>13</v>
      </c>
      <c r="E4" s="6">
        <v>12.7</v>
      </c>
      <c r="F4" s="6">
        <v>6.8533333333333335</v>
      </c>
      <c r="G4" s="6">
        <v>5.9316666666666666</v>
      </c>
      <c r="H4" s="6">
        <v>6.9493333333333336</v>
      </c>
      <c r="I4" s="6">
        <v>4.4536666666666669</v>
      </c>
      <c r="J4" s="6">
        <v>5.4756666666666662</v>
      </c>
      <c r="K4" s="6">
        <v>6.1353333333333335</v>
      </c>
      <c r="L4" s="6">
        <v>6.2413333333333334</v>
      </c>
      <c r="M4" s="6">
        <v>5.2649999999999997</v>
      </c>
      <c r="N4" s="7">
        <v>47.305333333333337</v>
      </c>
      <c r="O4" s="23">
        <v>0.30812335958005255</v>
      </c>
      <c r="P4" s="74">
        <v>0.40200000000000002</v>
      </c>
      <c r="Q4" s="22">
        <v>84</v>
      </c>
      <c r="R4" s="6">
        <v>9.3000000000000007</v>
      </c>
      <c r="S4" s="402" t="str">
        <f>IF(ISNA(MATCH($C4,'My Squad'!$C$2:$C$16,0)),"","Yes")</f>
        <v/>
      </c>
    </row>
    <row r="5" spans="1:19" ht="15.75" thickBot="1" x14ac:dyDescent="0.3">
      <c r="A5" s="587">
        <v>182</v>
      </c>
      <c r="B5" s="4" t="s">
        <v>51</v>
      </c>
      <c r="C5" s="5" t="s">
        <v>55</v>
      </c>
      <c r="D5" s="70" t="s">
        <v>13</v>
      </c>
      <c r="E5" s="6">
        <v>11</v>
      </c>
      <c r="F5" s="6">
        <v>5.160333333333333</v>
      </c>
      <c r="G5" s="6">
        <v>4.5746666666666664</v>
      </c>
      <c r="H5" s="6">
        <v>6.625</v>
      </c>
      <c r="I5" s="6">
        <v>5.7763333333333335</v>
      </c>
      <c r="J5" s="6">
        <v>6.6163333333333334</v>
      </c>
      <c r="K5" s="6">
        <v>4.9253333333333336</v>
      </c>
      <c r="L5" s="6">
        <v>6.3816666666666668</v>
      </c>
      <c r="M5" s="6">
        <v>6.075333333333333</v>
      </c>
      <c r="N5" s="7">
        <v>46.134999999999998</v>
      </c>
      <c r="O5" s="23">
        <v>0.34244318181818179</v>
      </c>
      <c r="P5" s="74">
        <v>0.55299999999999994</v>
      </c>
      <c r="Q5" s="22">
        <v>79</v>
      </c>
      <c r="R5" s="6">
        <v>8.8000000000000007</v>
      </c>
      <c r="S5" s="402" t="str">
        <f>IF(ISNA(MATCH($C5,'My Squad'!$C$2:$C$16,0)),"","Yes")</f>
        <v>Yes</v>
      </c>
    </row>
    <row r="6" spans="1:19" ht="15.75" thickBot="1" x14ac:dyDescent="0.3">
      <c r="A6" s="587">
        <v>17</v>
      </c>
      <c r="B6" s="4" t="s">
        <v>35</v>
      </c>
      <c r="C6" s="5" t="s">
        <v>36</v>
      </c>
      <c r="D6" s="70" t="s">
        <v>13</v>
      </c>
      <c r="E6" s="6">
        <v>10</v>
      </c>
      <c r="F6" s="6">
        <v>5.3873333333333333</v>
      </c>
      <c r="G6" s="6">
        <v>4.7973333333333334</v>
      </c>
      <c r="H6" s="6">
        <v>6.136333333333333</v>
      </c>
      <c r="I6" s="6">
        <v>6.1340000000000003</v>
      </c>
      <c r="J6" s="6">
        <v>5.7939999999999996</v>
      </c>
      <c r="K6" s="6">
        <v>5.4409999999999998</v>
      </c>
      <c r="L6" s="6">
        <v>6.6059999999999999</v>
      </c>
      <c r="M6" s="6">
        <v>5.7649999999999997</v>
      </c>
      <c r="N6" s="7">
        <v>46.061</v>
      </c>
      <c r="O6" s="23">
        <v>0.3757625</v>
      </c>
      <c r="P6" s="74">
        <v>0.23100000000000001</v>
      </c>
      <c r="Q6" s="22">
        <v>63</v>
      </c>
      <c r="R6" s="6">
        <v>7.9</v>
      </c>
      <c r="S6" s="402" t="str">
        <f>IF(ISNA(MATCH($C6,'My Squad'!$C$2:$C$16,0)),"","Yes")</f>
        <v/>
      </c>
    </row>
    <row r="7" spans="1:19" ht="15.75" thickBot="1" x14ac:dyDescent="0.3">
      <c r="A7" s="587">
        <v>199</v>
      </c>
      <c r="B7" s="4" t="s">
        <v>110</v>
      </c>
      <c r="C7" s="5" t="s">
        <v>330</v>
      </c>
      <c r="D7" s="70" t="s">
        <v>13</v>
      </c>
      <c r="E7" s="6">
        <v>6.7</v>
      </c>
      <c r="F7" s="6">
        <v>5.3213333333333335</v>
      </c>
      <c r="G7" s="6">
        <v>5.423</v>
      </c>
      <c r="H7" s="6">
        <v>4.4240000000000004</v>
      </c>
      <c r="I7" s="6">
        <v>5.245333333333333</v>
      </c>
      <c r="J7" s="6">
        <v>5.82</v>
      </c>
      <c r="K7" s="6">
        <v>3.9663333333333335</v>
      </c>
      <c r="L7" s="6">
        <v>4.9586666666666668</v>
      </c>
      <c r="M7" s="6">
        <v>4.089666666666667</v>
      </c>
      <c r="N7" s="7">
        <v>39.248333333333335</v>
      </c>
      <c r="O7" s="23">
        <v>0.43373756218905474</v>
      </c>
      <c r="P7" s="74">
        <v>0.13300000000000001</v>
      </c>
      <c r="Q7" s="22">
        <v>31</v>
      </c>
      <c r="R7" s="6">
        <v>3.4</v>
      </c>
      <c r="S7" s="402" t="str">
        <f>IF(ISNA(MATCH($C7,'My Squad'!$C$2:$C$16,0)),"","Yes")</f>
        <v/>
      </c>
    </row>
    <row r="8" spans="1:19" ht="15.75" thickBot="1" x14ac:dyDescent="0.3">
      <c r="A8" s="587">
        <v>348</v>
      </c>
      <c r="B8" s="4" t="s">
        <v>23</v>
      </c>
      <c r="C8" s="5" t="s">
        <v>27</v>
      </c>
      <c r="D8" s="70" t="s">
        <v>13</v>
      </c>
      <c r="E8" s="6">
        <v>9.3000000000000007</v>
      </c>
      <c r="F8" s="6">
        <v>5.3159999999999998</v>
      </c>
      <c r="G8" s="6">
        <v>4.8616666666666664</v>
      </c>
      <c r="H8" s="6">
        <v>4.9880000000000004</v>
      </c>
      <c r="I8" s="6">
        <v>3.7523333333333335</v>
      </c>
      <c r="J8" s="6">
        <v>5.2759999999999998</v>
      </c>
      <c r="K8" s="6">
        <v>5.0140000000000002</v>
      </c>
      <c r="L8" s="6">
        <v>5.2359999999999998</v>
      </c>
      <c r="M8" s="6">
        <v>4.5326666666666666</v>
      </c>
      <c r="N8" s="7">
        <v>38.976666666666659</v>
      </c>
      <c r="O8" s="23">
        <v>0.30882616487455183</v>
      </c>
      <c r="P8" s="74">
        <v>8.199999999999999E-2</v>
      </c>
      <c r="Q8" s="22">
        <v>12</v>
      </c>
      <c r="R8" s="6">
        <v>2</v>
      </c>
      <c r="S8" s="402" t="str">
        <f>IF(ISNA(MATCH($C8,'My Squad'!$C$2:$C$16,0)),"","Yes")</f>
        <v/>
      </c>
    </row>
    <row r="9" spans="1:19" ht="15.75" thickBot="1" x14ac:dyDescent="0.3">
      <c r="A9" s="587">
        <v>366</v>
      </c>
      <c r="B9" s="4" t="s">
        <v>30</v>
      </c>
      <c r="C9" s="5" t="s">
        <v>31</v>
      </c>
      <c r="D9" s="70" t="s">
        <v>13</v>
      </c>
      <c r="E9" s="6">
        <v>8.1999999999999993</v>
      </c>
      <c r="F9" s="6">
        <v>4.6466666666666665</v>
      </c>
      <c r="G9" s="6">
        <v>5.9290000000000003</v>
      </c>
      <c r="H9" s="6">
        <v>5.2216666666666667</v>
      </c>
      <c r="I9" s="6">
        <v>5.6253333333333337</v>
      </c>
      <c r="J9" s="6">
        <v>3.5670000000000002</v>
      </c>
      <c r="K9" s="6">
        <v>5.2263333333333337</v>
      </c>
      <c r="L9" s="6">
        <v>3.2856666666666667</v>
      </c>
      <c r="M9" s="6">
        <v>5.089666666666667</v>
      </c>
      <c r="N9" s="7">
        <v>38.591333333333331</v>
      </c>
      <c r="O9" s="23">
        <v>0.34438008130081299</v>
      </c>
      <c r="P9" s="74">
        <v>6.6000000000000003E-2</v>
      </c>
      <c r="Q9" s="22">
        <v>23</v>
      </c>
      <c r="R9" s="6">
        <v>2.6</v>
      </c>
      <c r="S9" s="402" t="str">
        <f>IF(ISNA(MATCH($C9,'My Squad'!$C$2:$C$16,0)),"","Yes")</f>
        <v>Yes</v>
      </c>
    </row>
    <row r="10" spans="1:19" ht="15.75" thickBot="1" x14ac:dyDescent="0.3">
      <c r="A10" s="587">
        <v>401</v>
      </c>
      <c r="B10" s="4" t="s">
        <v>40</v>
      </c>
      <c r="C10" s="5" t="s">
        <v>41</v>
      </c>
      <c r="D10" s="70" t="s">
        <v>15</v>
      </c>
      <c r="E10" s="6">
        <v>8.3000000000000007</v>
      </c>
      <c r="F10" s="6">
        <v>4.1806666666666663</v>
      </c>
      <c r="G10" s="6">
        <v>4.8246666666666664</v>
      </c>
      <c r="H10" s="6">
        <v>5.7380000000000004</v>
      </c>
      <c r="I10" s="6">
        <v>4.4603333333333337</v>
      </c>
      <c r="J10" s="6">
        <v>3.6883333333333335</v>
      </c>
      <c r="K10" s="6">
        <v>4.5143333333333331</v>
      </c>
      <c r="L10" s="6">
        <v>5.7516666666666669</v>
      </c>
      <c r="M10" s="6">
        <v>5.1796666666666669</v>
      </c>
      <c r="N10" s="7">
        <v>38.337666666666671</v>
      </c>
      <c r="O10" s="23">
        <v>0.33641064257028114</v>
      </c>
      <c r="P10" s="74">
        <v>0.126</v>
      </c>
      <c r="Q10" s="22">
        <v>27</v>
      </c>
      <c r="R10" s="6">
        <v>3.9</v>
      </c>
      <c r="S10" s="402" t="str">
        <f>IF(ISNA(MATCH($C10,'My Squad'!$C$2:$C$16,0)),"","Yes")</f>
        <v/>
      </c>
    </row>
    <row r="11" spans="1:19" ht="15.75" thickBot="1" x14ac:dyDescent="0.3">
      <c r="A11" s="587">
        <v>311</v>
      </c>
      <c r="B11" s="4" t="s">
        <v>25</v>
      </c>
      <c r="C11" s="5" t="s">
        <v>39</v>
      </c>
      <c r="D11" s="70" t="s">
        <v>14</v>
      </c>
      <c r="E11" s="6">
        <v>7</v>
      </c>
      <c r="F11" s="6">
        <v>5.2133333333333329</v>
      </c>
      <c r="G11" s="6">
        <v>4.6836666666666664</v>
      </c>
      <c r="H11" s="6">
        <v>5.4950000000000001</v>
      </c>
      <c r="I11" s="6">
        <v>3.2836666666666665</v>
      </c>
      <c r="J11" s="6">
        <v>4.3513333333333337</v>
      </c>
      <c r="K11" s="6">
        <v>5.2290000000000001</v>
      </c>
      <c r="L11" s="6">
        <v>4.8936666666666664</v>
      </c>
      <c r="M11" s="6">
        <v>3.8050000000000002</v>
      </c>
      <c r="N11" s="7">
        <v>36.954666666666661</v>
      </c>
      <c r="O11" s="23">
        <v>0.37419047619047607</v>
      </c>
      <c r="P11" s="74">
        <v>0.29799999999999999</v>
      </c>
      <c r="Q11" s="22">
        <v>44</v>
      </c>
      <c r="R11" s="6">
        <v>4.9000000000000004</v>
      </c>
      <c r="S11" s="402" t="str">
        <f>IF(ISNA(MATCH($C11,'My Squad'!$C$2:$C$16,0)),"","Yes")</f>
        <v/>
      </c>
    </row>
    <row r="12" spans="1:19" ht="15.75" thickBot="1" x14ac:dyDescent="0.3">
      <c r="A12" s="587">
        <v>541</v>
      </c>
      <c r="B12" s="4" t="s">
        <v>33</v>
      </c>
      <c r="C12" s="5" t="s">
        <v>75</v>
      </c>
      <c r="D12" s="70" t="s">
        <v>15</v>
      </c>
      <c r="E12" s="15">
        <v>6.5</v>
      </c>
      <c r="F12" s="15">
        <v>4.754666666666667</v>
      </c>
      <c r="G12" s="6">
        <v>5.2636666666666665</v>
      </c>
      <c r="H12" s="6">
        <v>3.9846666666666666</v>
      </c>
      <c r="I12" s="6">
        <v>4.2329999999999997</v>
      </c>
      <c r="J12" s="6">
        <v>4.3879999999999999</v>
      </c>
      <c r="K12" s="6">
        <v>4.3493333333333331</v>
      </c>
      <c r="L12" s="6">
        <v>5.1050000000000004</v>
      </c>
      <c r="M12" s="15">
        <v>4.4909999999999997</v>
      </c>
      <c r="N12" s="84">
        <v>36.569333333333333</v>
      </c>
      <c r="O12" s="23">
        <v>0.39556410256410257</v>
      </c>
      <c r="P12" s="17">
        <v>3.4000000000000002E-2</v>
      </c>
      <c r="Q12" s="16">
        <v>41</v>
      </c>
      <c r="R12" s="15">
        <v>4.5999999999999996</v>
      </c>
      <c r="S12" s="486" t="str">
        <f>IF(ISNA(MATCH($C12,'My Squad'!$C$2:$C$16,0)),"","Yes")</f>
        <v/>
      </c>
    </row>
    <row r="13" spans="1:19" ht="15.75" thickBot="1" x14ac:dyDescent="0.3">
      <c r="A13" s="587">
        <v>58</v>
      </c>
      <c r="B13" s="4" t="s">
        <v>61</v>
      </c>
      <c r="C13" s="5" t="s">
        <v>62</v>
      </c>
      <c r="D13" s="70" t="s">
        <v>15</v>
      </c>
      <c r="E13" s="6">
        <v>9.1</v>
      </c>
      <c r="F13" s="6">
        <v>4.24</v>
      </c>
      <c r="G13" s="6">
        <v>3.5163333333333333</v>
      </c>
      <c r="H13" s="6">
        <v>5.0793333333333335</v>
      </c>
      <c r="I13" s="6">
        <v>4.0490000000000004</v>
      </c>
      <c r="J13" s="6">
        <v>5.1319999999999997</v>
      </c>
      <c r="K13" s="6">
        <v>5.9223333333333334</v>
      </c>
      <c r="L13" s="6">
        <v>4.2493333333333334</v>
      </c>
      <c r="M13" s="6">
        <v>3.766</v>
      </c>
      <c r="N13" s="7">
        <v>35.954333333333331</v>
      </c>
      <c r="O13" s="23">
        <v>0.27409798534798535</v>
      </c>
      <c r="P13" s="74">
        <v>0.28899999999999998</v>
      </c>
      <c r="Q13" s="22">
        <v>51</v>
      </c>
      <c r="R13" s="6">
        <v>5.7</v>
      </c>
      <c r="S13" s="402" t="str">
        <f>IF(ISNA(MATCH($C13,'My Squad'!$C$2:$C$16,0)),"","Yes")</f>
        <v/>
      </c>
    </row>
    <row r="14" spans="1:19" ht="15.75" thickBot="1" x14ac:dyDescent="0.3">
      <c r="A14" s="587">
        <v>4</v>
      </c>
      <c r="B14" s="4" t="s">
        <v>35</v>
      </c>
      <c r="C14" s="5" t="s">
        <v>113</v>
      </c>
      <c r="D14" s="70" t="s">
        <v>15</v>
      </c>
      <c r="E14" s="6">
        <v>8.1999999999999993</v>
      </c>
      <c r="F14" s="6">
        <v>4.2793333333333337</v>
      </c>
      <c r="G14" s="6">
        <v>3.9986666666666668</v>
      </c>
      <c r="H14" s="6">
        <v>4.2583333333333337</v>
      </c>
      <c r="I14" s="6">
        <v>4.6556666666666668</v>
      </c>
      <c r="J14" s="6">
        <v>4.6396666666666668</v>
      </c>
      <c r="K14" s="6">
        <v>4.1710000000000003</v>
      </c>
      <c r="L14" s="6">
        <v>5.1973333333333329</v>
      </c>
      <c r="M14" s="6">
        <v>4.4363333333333337</v>
      </c>
      <c r="N14" s="7">
        <v>35.636333333333333</v>
      </c>
      <c r="O14" s="23">
        <v>0.29933434959349597</v>
      </c>
      <c r="P14" s="74">
        <v>0.161</v>
      </c>
      <c r="Q14" s="22">
        <v>44</v>
      </c>
      <c r="R14" s="6">
        <v>4.9000000000000004</v>
      </c>
      <c r="S14" s="402" t="str">
        <f>IF(ISNA(MATCH($C14,'My Squad'!$C$2:$C$16,0)),"","Yes")</f>
        <v/>
      </c>
    </row>
    <row r="15" spans="1:19" ht="15.75" thickBot="1" x14ac:dyDescent="0.3">
      <c r="A15" s="587">
        <v>327</v>
      </c>
      <c r="B15" s="4" t="s">
        <v>25</v>
      </c>
      <c r="C15" s="5" t="s">
        <v>17</v>
      </c>
      <c r="D15" s="70" t="s">
        <v>13</v>
      </c>
      <c r="E15" s="6">
        <v>7.9</v>
      </c>
      <c r="F15" s="6">
        <v>5.3653333333333331</v>
      </c>
      <c r="G15" s="6">
        <v>4.4963333333333333</v>
      </c>
      <c r="H15" s="6">
        <v>4.9889999999999999</v>
      </c>
      <c r="I15" s="6">
        <v>3.4093333333333335</v>
      </c>
      <c r="J15" s="6">
        <v>4.1473333333333331</v>
      </c>
      <c r="K15" s="6">
        <v>4.726</v>
      </c>
      <c r="L15" s="6">
        <v>4.5553333333333335</v>
      </c>
      <c r="M15" s="6">
        <v>3.8233333333333333</v>
      </c>
      <c r="N15" s="7">
        <v>35.511999999999993</v>
      </c>
      <c r="O15" s="23">
        <v>0.30873417721518975</v>
      </c>
      <c r="P15" s="74">
        <v>0.27699999999999997</v>
      </c>
      <c r="Q15" s="22">
        <v>60</v>
      </c>
      <c r="R15" s="6">
        <v>6.7</v>
      </c>
      <c r="S15" s="402" t="str">
        <f>IF(ISNA(MATCH($C15,'My Squad'!$C$2:$C$16,0)),"","Yes")</f>
        <v/>
      </c>
    </row>
    <row r="16" spans="1:19" ht="15.75" thickBot="1" x14ac:dyDescent="0.3">
      <c r="A16" s="587">
        <v>13</v>
      </c>
      <c r="B16" s="4" t="s">
        <v>35</v>
      </c>
      <c r="C16" s="5" t="s">
        <v>70</v>
      </c>
      <c r="D16" s="70" t="s">
        <v>13</v>
      </c>
      <c r="E16" s="6">
        <v>8.1999999999999993</v>
      </c>
      <c r="F16" s="6">
        <v>1.8680000000000001</v>
      </c>
      <c r="G16" s="6">
        <v>4.1509999999999998</v>
      </c>
      <c r="H16" s="6">
        <v>4.8266666666666671</v>
      </c>
      <c r="I16" s="6">
        <v>5.0030000000000001</v>
      </c>
      <c r="J16" s="6">
        <v>4.9530000000000003</v>
      </c>
      <c r="K16" s="6">
        <v>4.5636666666666663</v>
      </c>
      <c r="L16" s="6">
        <v>5.3233333333333333</v>
      </c>
      <c r="M16" s="6">
        <v>4.6306666666666665</v>
      </c>
      <c r="N16" s="7">
        <v>35.319333333333333</v>
      </c>
      <c r="O16" s="23">
        <v>0.2945020325203252</v>
      </c>
      <c r="P16" s="74">
        <v>3.2000000000000001E-2</v>
      </c>
      <c r="Q16" s="22">
        <v>7</v>
      </c>
      <c r="R16" s="6">
        <v>2.2999999999999998</v>
      </c>
      <c r="S16" s="402" t="str">
        <f>IF(ISNA(MATCH($C16,'My Squad'!$C$2:$C$16,0)),"","Yes")</f>
        <v/>
      </c>
    </row>
    <row r="17" spans="1:19" ht="15.75" thickBot="1" x14ac:dyDescent="0.3">
      <c r="A17" s="587">
        <v>494</v>
      </c>
      <c r="B17" s="4" t="s">
        <v>28</v>
      </c>
      <c r="C17" s="5" t="s">
        <v>362</v>
      </c>
      <c r="D17" s="70" t="s">
        <v>13</v>
      </c>
      <c r="E17" s="6">
        <v>7.6</v>
      </c>
      <c r="F17" s="6">
        <v>4.4729999999999999</v>
      </c>
      <c r="G17" s="6">
        <v>5.4969999999999999</v>
      </c>
      <c r="H17" s="6">
        <v>3.1480000000000001</v>
      </c>
      <c r="I17" s="6">
        <v>4.8163333333333336</v>
      </c>
      <c r="J17" s="6">
        <v>4.3346666666666662</v>
      </c>
      <c r="K17" s="6">
        <v>4.2706666666666671</v>
      </c>
      <c r="L17" s="6">
        <v>5.2196666666666669</v>
      </c>
      <c r="M17" s="6">
        <v>3.5073333333333334</v>
      </c>
      <c r="N17" s="7">
        <v>35.266666666666666</v>
      </c>
      <c r="O17" s="23">
        <v>0.31688596491228072</v>
      </c>
      <c r="P17" s="74">
        <v>7.0999999999999994E-2</v>
      </c>
      <c r="Q17" s="22">
        <v>45</v>
      </c>
      <c r="R17" s="6">
        <v>5</v>
      </c>
      <c r="S17" s="402" t="str">
        <f>IF(ISNA(MATCH($C17,'My Squad'!$C$2:$C$16,0)),"","Yes")</f>
        <v/>
      </c>
    </row>
    <row r="18" spans="1:19" ht="15.75" thickBot="1" x14ac:dyDescent="0.3">
      <c r="A18" s="587">
        <v>345</v>
      </c>
      <c r="B18" s="4" t="s">
        <v>23</v>
      </c>
      <c r="C18" s="5" t="s">
        <v>340</v>
      </c>
      <c r="D18" s="70" t="s">
        <v>13</v>
      </c>
      <c r="E18" s="6">
        <v>9.4</v>
      </c>
      <c r="F18" s="6">
        <v>3.12</v>
      </c>
      <c r="G18" s="6">
        <v>4.3206666666666669</v>
      </c>
      <c r="H18" s="6">
        <v>4.7273333333333332</v>
      </c>
      <c r="I18" s="6">
        <v>3.5510000000000002</v>
      </c>
      <c r="J18" s="6">
        <v>5.0003333333333337</v>
      </c>
      <c r="K18" s="6">
        <v>5.0860000000000003</v>
      </c>
      <c r="L18" s="6">
        <v>5.17</v>
      </c>
      <c r="M18" s="6">
        <v>4.2866666666666671</v>
      </c>
      <c r="N18" s="7">
        <v>35.262</v>
      </c>
      <c r="O18" s="23">
        <v>0.25614361702127658</v>
      </c>
      <c r="P18" s="74">
        <v>3.7999999999999999E-2</v>
      </c>
      <c r="Q18" s="22">
        <v>18</v>
      </c>
      <c r="R18" s="6">
        <v>4.5</v>
      </c>
      <c r="S18" s="402" t="str">
        <f>IF(ISNA(MATCH($C18,'My Squad'!$C$2:$C$16,0)),"","Yes")</f>
        <v/>
      </c>
    </row>
    <row r="19" spans="1:19" ht="15.75" thickBot="1" x14ac:dyDescent="0.3">
      <c r="A19" s="587">
        <v>99</v>
      </c>
      <c r="B19" s="4" t="s">
        <v>46</v>
      </c>
      <c r="C19" s="5" t="s">
        <v>308</v>
      </c>
      <c r="D19" s="70" t="s">
        <v>13</v>
      </c>
      <c r="E19" s="6">
        <v>7.7</v>
      </c>
      <c r="F19" s="6">
        <v>4.2130000000000001</v>
      </c>
      <c r="G19" s="6">
        <v>4.6386666666666665</v>
      </c>
      <c r="H19" s="6">
        <v>4.4756666666666662</v>
      </c>
      <c r="I19" s="6">
        <v>5.216333333333333</v>
      </c>
      <c r="J19" s="6">
        <v>3.7690000000000001</v>
      </c>
      <c r="K19" s="6">
        <v>4.245333333333333</v>
      </c>
      <c r="L19" s="6">
        <v>3.661</v>
      </c>
      <c r="M19" s="6">
        <v>4.4553333333333329</v>
      </c>
      <c r="N19" s="7">
        <v>34.674333333333337</v>
      </c>
      <c r="O19" s="23">
        <v>0.30315476190476193</v>
      </c>
      <c r="P19" s="74">
        <v>0.374</v>
      </c>
      <c r="Q19" s="22">
        <v>68</v>
      </c>
      <c r="R19" s="6">
        <v>7.6</v>
      </c>
      <c r="S19" s="402" t="str">
        <f>IF(ISNA(MATCH($C19,'My Squad'!$C$2:$C$16,0)),"","Yes")</f>
        <v>Yes</v>
      </c>
    </row>
    <row r="20" spans="1:19" ht="15.75" thickBot="1" x14ac:dyDescent="0.3">
      <c r="A20" s="587">
        <v>180</v>
      </c>
      <c r="B20" s="4" t="s">
        <v>51</v>
      </c>
      <c r="C20" s="5" t="s">
        <v>52</v>
      </c>
      <c r="D20" s="70" t="s">
        <v>15</v>
      </c>
      <c r="E20" s="6">
        <v>7.9</v>
      </c>
      <c r="F20" s="6">
        <v>3.9359999999999999</v>
      </c>
      <c r="G20" s="6">
        <v>3.5426666666666669</v>
      </c>
      <c r="H20" s="6">
        <v>4.8280000000000003</v>
      </c>
      <c r="I20" s="6">
        <v>4.128333333333333</v>
      </c>
      <c r="J20" s="6">
        <v>5.1653333333333338</v>
      </c>
      <c r="K20" s="6">
        <v>3.8626666666666667</v>
      </c>
      <c r="L20" s="6">
        <v>4.6139999999999999</v>
      </c>
      <c r="M20" s="6">
        <v>4.5203333333333333</v>
      </c>
      <c r="N20" s="7">
        <v>34.597333333333339</v>
      </c>
      <c r="O20" s="23">
        <v>0.29426160337552748</v>
      </c>
      <c r="P20" s="74">
        <v>0.17499999999999999</v>
      </c>
      <c r="Q20" s="22">
        <v>57</v>
      </c>
      <c r="R20" s="6">
        <v>6.3</v>
      </c>
      <c r="S20" s="402" t="str">
        <f>IF(ISNA(MATCH($C20,'My Squad'!$C$2:$C$16,0)),"","Yes")</f>
        <v/>
      </c>
    </row>
    <row r="21" spans="1:19" ht="15.75" thickBot="1" x14ac:dyDescent="0.3">
      <c r="A21" s="587">
        <v>15</v>
      </c>
      <c r="B21" s="4" t="s">
        <v>35</v>
      </c>
      <c r="C21" s="5" t="s">
        <v>130</v>
      </c>
      <c r="D21" s="70" t="s">
        <v>16</v>
      </c>
      <c r="E21" s="6">
        <v>5.6</v>
      </c>
      <c r="F21" s="6">
        <v>3.5743333333333331</v>
      </c>
      <c r="G21" s="6">
        <v>3.4843333333333333</v>
      </c>
      <c r="H21" s="6">
        <v>4.9673333333333334</v>
      </c>
      <c r="I21" s="6">
        <v>4.1230000000000002</v>
      </c>
      <c r="J21" s="6">
        <v>4.3946666666666667</v>
      </c>
      <c r="K21" s="6">
        <v>4.174666666666667</v>
      </c>
      <c r="L21" s="6">
        <v>4.3570000000000002</v>
      </c>
      <c r="M21" s="6">
        <v>4.660333333333333</v>
      </c>
      <c r="N21" s="7">
        <v>33.735666666666667</v>
      </c>
      <c r="O21" s="23">
        <v>0.39588541666666671</v>
      </c>
      <c r="P21" s="74">
        <v>0.30399999999999999</v>
      </c>
      <c r="Q21" s="22">
        <v>37</v>
      </c>
      <c r="R21" s="6">
        <v>4.0999999999999996</v>
      </c>
      <c r="S21" s="402" t="str">
        <f>IF(ISNA(MATCH($C21,'My Squad'!$C$2:$C$16,0)),"","Yes")</f>
        <v/>
      </c>
    </row>
    <row r="22" spans="1:19" ht="15.75" thickBot="1" x14ac:dyDescent="0.3">
      <c r="A22" s="587">
        <v>503</v>
      </c>
      <c r="B22" s="4" t="s">
        <v>28</v>
      </c>
      <c r="C22" s="5" t="s">
        <v>29</v>
      </c>
      <c r="D22" s="70" t="s">
        <v>13</v>
      </c>
      <c r="E22" s="6">
        <v>9.9</v>
      </c>
      <c r="F22" s="6">
        <v>0.60233333333333339</v>
      </c>
      <c r="G22" s="6">
        <v>5.3780000000000001</v>
      </c>
      <c r="H22" s="6">
        <v>3.0356666666666667</v>
      </c>
      <c r="I22" s="6">
        <v>4.4779999999999998</v>
      </c>
      <c r="J22" s="6">
        <v>4.0443333333333333</v>
      </c>
      <c r="K22" s="6">
        <v>5.379666666666667</v>
      </c>
      <c r="L22" s="6">
        <v>6.3386666666666667</v>
      </c>
      <c r="M22" s="6">
        <v>4.3153333333333332</v>
      </c>
      <c r="N22" s="7">
        <v>33.572000000000003</v>
      </c>
      <c r="O22" s="23">
        <v>0.22186868686868688</v>
      </c>
      <c r="P22" s="74">
        <v>6.3E-2</v>
      </c>
      <c r="Q22" s="22">
        <v>41</v>
      </c>
      <c r="R22" s="6">
        <v>6.8</v>
      </c>
      <c r="S22" s="402" t="str">
        <f>IF(ISNA(MATCH($C22,'My Squad'!$C$2:$C$16,0)),"","Yes")</f>
        <v/>
      </c>
    </row>
    <row r="23" spans="1:19" ht="15.75" thickBot="1" x14ac:dyDescent="0.3">
      <c r="A23" s="587">
        <v>514</v>
      </c>
      <c r="B23" s="4" t="s">
        <v>56</v>
      </c>
      <c r="C23" s="5" t="s">
        <v>57</v>
      </c>
      <c r="D23" s="70" t="s">
        <v>13</v>
      </c>
      <c r="E23" s="6">
        <v>7.4</v>
      </c>
      <c r="F23" s="6">
        <v>3.9630000000000001</v>
      </c>
      <c r="G23" s="6">
        <v>5.0419999999999998</v>
      </c>
      <c r="H23" s="6">
        <v>3.6853333333333333</v>
      </c>
      <c r="I23" s="6">
        <v>3.4073333333333333</v>
      </c>
      <c r="J23" s="6">
        <v>4.4749999999999996</v>
      </c>
      <c r="K23" s="6">
        <v>4.7336666666666662</v>
      </c>
      <c r="L23" s="6">
        <v>3.9506666666666668</v>
      </c>
      <c r="M23" s="6">
        <v>4.261333333333333</v>
      </c>
      <c r="N23" s="7">
        <v>33.518333333333331</v>
      </c>
      <c r="O23" s="23">
        <v>0.29591779279279273</v>
      </c>
      <c r="P23" s="74">
        <v>0.06</v>
      </c>
      <c r="Q23" s="22">
        <v>45</v>
      </c>
      <c r="R23" s="6">
        <v>5</v>
      </c>
      <c r="S23" s="402" t="str">
        <f>IF(ISNA(MATCH($C23,'My Squad'!$C$2:$C$16,0)),"","Yes")</f>
        <v/>
      </c>
    </row>
    <row r="24" spans="1:19" ht="15.75" thickBot="1" x14ac:dyDescent="0.3">
      <c r="A24" s="587">
        <v>83</v>
      </c>
      <c r="B24" s="4" t="s">
        <v>65</v>
      </c>
      <c r="C24" s="5" t="s">
        <v>187</v>
      </c>
      <c r="D24" s="70" t="s">
        <v>13</v>
      </c>
      <c r="E24" s="6">
        <v>5.5</v>
      </c>
      <c r="F24" s="6">
        <v>3.2719999999999998</v>
      </c>
      <c r="G24" s="6">
        <v>3.9723333333333333</v>
      </c>
      <c r="H24" s="6">
        <v>4.4186666666666667</v>
      </c>
      <c r="I24" s="6">
        <v>4.2813333333333334</v>
      </c>
      <c r="J24" s="6">
        <v>3.9790000000000001</v>
      </c>
      <c r="K24" s="6">
        <v>4.5716666666666663</v>
      </c>
      <c r="L24" s="6">
        <v>4.722666666666667</v>
      </c>
      <c r="M24" s="6">
        <v>3.7703333333333333</v>
      </c>
      <c r="N24" s="7">
        <v>32.988</v>
      </c>
      <c r="O24" s="23">
        <v>0.3860909090909091</v>
      </c>
      <c r="P24" s="74">
        <v>4.0000000000000001E-3</v>
      </c>
      <c r="Q24" s="22">
        <v>30</v>
      </c>
      <c r="R24" s="6">
        <v>3.3</v>
      </c>
      <c r="S24" s="402" t="str">
        <f>IF(ISNA(MATCH($C24,'My Squad'!$C$2:$C$16,0)),"","Yes")</f>
        <v/>
      </c>
    </row>
    <row r="25" spans="1:19" ht="15.75" thickBot="1" x14ac:dyDescent="0.3">
      <c r="A25" s="587">
        <v>335</v>
      </c>
      <c r="B25" s="4" t="s">
        <v>25</v>
      </c>
      <c r="C25" s="5" t="s">
        <v>335</v>
      </c>
      <c r="D25" s="70" t="s">
        <v>14</v>
      </c>
      <c r="E25" s="6">
        <v>6</v>
      </c>
      <c r="F25" s="6">
        <v>4.3339999999999996</v>
      </c>
      <c r="G25" s="6">
        <v>4.1989999999999998</v>
      </c>
      <c r="H25" s="6">
        <v>5.182666666666667</v>
      </c>
      <c r="I25" s="6">
        <v>2.9676666666666667</v>
      </c>
      <c r="J25" s="6">
        <v>3.7506666666666666</v>
      </c>
      <c r="K25" s="6">
        <v>4.7583333333333337</v>
      </c>
      <c r="L25" s="6">
        <v>4.3303333333333329</v>
      </c>
      <c r="M25" s="6">
        <v>3.3853333333333335</v>
      </c>
      <c r="N25" s="7">
        <v>32.908000000000001</v>
      </c>
      <c r="O25" s="23">
        <v>0.35225000000000001</v>
      </c>
      <c r="P25" s="74">
        <v>5.7999999999999996E-2</v>
      </c>
      <c r="Q25" s="22">
        <v>31</v>
      </c>
      <c r="R25" s="6">
        <v>3.4</v>
      </c>
      <c r="S25" s="402" t="str">
        <f>IF(ISNA(MATCH($C25,'My Squad'!$C$2:$C$16,0)),"","Yes")</f>
        <v/>
      </c>
    </row>
    <row r="26" spans="1:19" ht="15.75" thickBot="1" x14ac:dyDescent="0.3">
      <c r="A26" s="587">
        <v>82</v>
      </c>
      <c r="B26" s="4" t="s">
        <v>28</v>
      </c>
      <c r="C26" s="5" t="s">
        <v>66</v>
      </c>
      <c r="D26" s="70" t="s">
        <v>15</v>
      </c>
      <c r="E26" s="6">
        <v>7.7</v>
      </c>
      <c r="F26" s="6">
        <v>4.2290000000000001</v>
      </c>
      <c r="G26" s="6">
        <v>4.9506666666666668</v>
      </c>
      <c r="H26" s="6">
        <v>3.2240000000000002</v>
      </c>
      <c r="I26" s="6">
        <v>4.3150000000000004</v>
      </c>
      <c r="J26" s="6">
        <v>4.0430000000000001</v>
      </c>
      <c r="K26" s="6">
        <v>4.0529999999999999</v>
      </c>
      <c r="L26" s="6">
        <v>4.5233333333333334</v>
      </c>
      <c r="M26" s="6">
        <v>3.4006666666666665</v>
      </c>
      <c r="N26" s="7">
        <v>32.738666666666667</v>
      </c>
      <c r="O26" s="23">
        <v>0.27173160173160171</v>
      </c>
      <c r="P26" s="74">
        <v>0.125</v>
      </c>
      <c r="Q26" s="22">
        <v>25</v>
      </c>
      <c r="R26" s="6">
        <v>3.6</v>
      </c>
      <c r="S26" s="402" t="str">
        <f>IF(ISNA(MATCH($C26,'My Squad'!$C$2:$C$16,0)),"","Yes")</f>
        <v>Yes</v>
      </c>
    </row>
    <row r="27" spans="1:19" ht="15.75" thickBot="1" x14ac:dyDescent="0.3">
      <c r="A27" s="587">
        <v>78</v>
      </c>
      <c r="B27" s="4" t="s">
        <v>65</v>
      </c>
      <c r="C27" s="5" t="s">
        <v>166</v>
      </c>
      <c r="D27" s="70" t="s">
        <v>13</v>
      </c>
      <c r="E27" s="6">
        <v>5.6</v>
      </c>
      <c r="F27" s="6">
        <v>3.2126666666666668</v>
      </c>
      <c r="G27" s="6">
        <v>3.8083333333333331</v>
      </c>
      <c r="H27" s="6">
        <v>4.3460000000000001</v>
      </c>
      <c r="I27" s="6">
        <v>4.0806666666666667</v>
      </c>
      <c r="J27" s="6">
        <v>4.0626666666666669</v>
      </c>
      <c r="K27" s="6">
        <v>4.484</v>
      </c>
      <c r="L27" s="6">
        <v>4.5523333333333333</v>
      </c>
      <c r="M27" s="6">
        <v>3.7736666666666667</v>
      </c>
      <c r="N27" s="7">
        <v>32.320333333333338</v>
      </c>
      <c r="O27" s="23">
        <v>0.36429315476190488</v>
      </c>
      <c r="P27" s="74">
        <v>0.08</v>
      </c>
      <c r="Q27" s="22">
        <v>34</v>
      </c>
      <c r="R27" s="6">
        <v>3.8</v>
      </c>
      <c r="S27" s="402" t="str">
        <f>IF(ISNA(MATCH($C27,'My Squad'!$C$2:$C$16,0)),"","Yes")</f>
        <v>Yes</v>
      </c>
    </row>
    <row r="28" spans="1:19" ht="15.75" thickBot="1" x14ac:dyDescent="0.3">
      <c r="A28" s="587">
        <v>148</v>
      </c>
      <c r="B28" s="4" t="s">
        <v>37</v>
      </c>
      <c r="C28" s="5" t="s">
        <v>316</v>
      </c>
      <c r="D28" s="70" t="s">
        <v>15</v>
      </c>
      <c r="E28" s="6">
        <v>5.9</v>
      </c>
      <c r="F28" s="6">
        <v>2.9433333333333334</v>
      </c>
      <c r="G28" s="6">
        <v>3.3159999999999998</v>
      </c>
      <c r="H28" s="6">
        <v>3.7776666666666667</v>
      </c>
      <c r="I28" s="6">
        <v>4.8723333333333336</v>
      </c>
      <c r="J28" s="6">
        <v>3.8826666666666667</v>
      </c>
      <c r="K28" s="6">
        <v>4.4276666666666671</v>
      </c>
      <c r="L28" s="6">
        <v>4.2013333333333334</v>
      </c>
      <c r="M28" s="6">
        <v>4.3233333333333333</v>
      </c>
      <c r="N28" s="7">
        <v>31.744333333333334</v>
      </c>
      <c r="O28" s="23">
        <v>0.33356638418079093</v>
      </c>
      <c r="P28" s="74">
        <v>0.19699999999999998</v>
      </c>
      <c r="Q28" s="22">
        <v>57</v>
      </c>
      <c r="R28" s="6">
        <v>6.3</v>
      </c>
      <c r="S28" s="402" t="str">
        <f>IF(ISNA(MATCH($C28,'My Squad'!$C$2:$C$16,0)),"","Yes")</f>
        <v/>
      </c>
    </row>
    <row r="29" spans="1:19" ht="15.75" thickBot="1" x14ac:dyDescent="0.3">
      <c r="A29" s="587">
        <v>136</v>
      </c>
      <c r="B29" s="4" t="s">
        <v>37</v>
      </c>
      <c r="C29" s="5" t="s">
        <v>38</v>
      </c>
      <c r="D29" s="70" t="s">
        <v>13</v>
      </c>
      <c r="E29" s="6">
        <v>6.5</v>
      </c>
      <c r="F29" s="6">
        <v>2.8586666666666667</v>
      </c>
      <c r="G29" s="6">
        <v>3.0956666666666668</v>
      </c>
      <c r="H29" s="6">
        <v>3.9026666666666667</v>
      </c>
      <c r="I29" s="6">
        <v>4.9906666666666668</v>
      </c>
      <c r="J29" s="6">
        <v>3.8383333333333334</v>
      </c>
      <c r="K29" s="6">
        <v>4.423</v>
      </c>
      <c r="L29" s="6">
        <v>4.3860000000000001</v>
      </c>
      <c r="M29" s="6">
        <v>4.2450000000000001</v>
      </c>
      <c r="N29" s="7">
        <v>31.740000000000002</v>
      </c>
      <c r="O29" s="23">
        <v>0.3026923076923077</v>
      </c>
      <c r="P29" s="74">
        <v>6.3E-2</v>
      </c>
      <c r="Q29" s="22">
        <v>34</v>
      </c>
      <c r="R29" s="6">
        <v>3.8</v>
      </c>
      <c r="S29" s="402" t="str">
        <f>IF(ISNA(MATCH($C29,'My Squad'!$C$2:$C$16,0)),"","Yes")</f>
        <v/>
      </c>
    </row>
    <row r="30" spans="1:19" ht="15.75" thickBot="1" x14ac:dyDescent="0.3">
      <c r="A30" s="587">
        <v>413</v>
      </c>
      <c r="B30" s="4" t="s">
        <v>40</v>
      </c>
      <c r="C30" s="5" t="s">
        <v>346</v>
      </c>
      <c r="D30" s="70" t="s">
        <v>16</v>
      </c>
      <c r="E30" s="6">
        <v>5</v>
      </c>
      <c r="F30" s="6">
        <v>3.6103333333333332</v>
      </c>
      <c r="G30" s="6">
        <v>4.8390000000000004</v>
      </c>
      <c r="H30" s="6">
        <v>3.9209999999999998</v>
      </c>
      <c r="I30" s="6">
        <v>4.4243333333333332</v>
      </c>
      <c r="J30" s="6">
        <v>3.0876666666666668</v>
      </c>
      <c r="K30" s="6">
        <v>4.1133333333333333</v>
      </c>
      <c r="L30" s="6">
        <v>3.7203333333333335</v>
      </c>
      <c r="M30" s="6">
        <v>3.91</v>
      </c>
      <c r="N30" s="7">
        <v>31.625999999999998</v>
      </c>
      <c r="O30" s="23">
        <v>0.39064999999999994</v>
      </c>
      <c r="P30" s="74">
        <v>6.8000000000000005E-2</v>
      </c>
      <c r="Q30" s="22">
        <v>36</v>
      </c>
      <c r="R30" s="6">
        <v>4</v>
      </c>
      <c r="S30" s="402" t="str">
        <f>IF(ISNA(MATCH($C30,'My Squad'!$C$2:$C$16,0)),"","Yes")</f>
        <v/>
      </c>
    </row>
    <row r="31" spans="1:19" ht="15.75" thickBot="1" x14ac:dyDescent="0.3">
      <c r="A31" s="587">
        <v>491</v>
      </c>
      <c r="B31" s="4" t="s">
        <v>28</v>
      </c>
      <c r="C31" s="5" t="s">
        <v>74</v>
      </c>
      <c r="D31" s="70" t="s">
        <v>13</v>
      </c>
      <c r="E31" s="6">
        <v>6.7</v>
      </c>
      <c r="F31" s="6">
        <v>3.9886666666666666</v>
      </c>
      <c r="G31" s="6">
        <v>4.9766666666666666</v>
      </c>
      <c r="H31" s="6">
        <v>2.8743333333333334</v>
      </c>
      <c r="I31" s="6">
        <v>4.1866666666666665</v>
      </c>
      <c r="J31" s="6">
        <v>3.839</v>
      </c>
      <c r="K31" s="6">
        <v>4.0053333333333336</v>
      </c>
      <c r="L31" s="6">
        <v>4.3693333333333335</v>
      </c>
      <c r="M31" s="6">
        <v>3.2306666666666666</v>
      </c>
      <c r="N31" s="7">
        <v>31.470666666666666</v>
      </c>
      <c r="O31" s="23">
        <v>0.28863184079601989</v>
      </c>
      <c r="P31" s="74">
        <v>0.10400000000000001</v>
      </c>
      <c r="Q31" s="22">
        <v>39</v>
      </c>
      <c r="R31" s="6">
        <v>4.3</v>
      </c>
      <c r="S31" s="402" t="str">
        <f>IF(ISNA(MATCH($C31,'My Squad'!$C$2:$C$16,0)),"","Yes")</f>
        <v/>
      </c>
    </row>
    <row r="32" spans="1:19" ht="15.75" thickBot="1" x14ac:dyDescent="0.3">
      <c r="A32" s="587">
        <v>91</v>
      </c>
      <c r="B32" s="4" t="s">
        <v>46</v>
      </c>
      <c r="C32" s="5" t="s">
        <v>90</v>
      </c>
      <c r="D32" s="70" t="s">
        <v>16</v>
      </c>
      <c r="E32" s="6">
        <v>4.5</v>
      </c>
      <c r="F32" s="6">
        <v>3.9546666666666668</v>
      </c>
      <c r="G32" s="6">
        <v>4.0186666666666664</v>
      </c>
      <c r="H32" s="6">
        <v>4.2233333333333336</v>
      </c>
      <c r="I32" s="6">
        <v>3.7646666666666668</v>
      </c>
      <c r="J32" s="6">
        <v>3.4849999999999999</v>
      </c>
      <c r="K32" s="6">
        <v>3.4849999999999999</v>
      </c>
      <c r="L32" s="6">
        <v>3.512</v>
      </c>
      <c r="M32" s="6">
        <v>4.6909999999999998</v>
      </c>
      <c r="N32" s="7">
        <v>31.134333333333331</v>
      </c>
      <c r="O32" s="23">
        <v>0.42039814814814808</v>
      </c>
      <c r="P32" s="74">
        <v>0.126</v>
      </c>
      <c r="Q32" s="22">
        <v>24</v>
      </c>
      <c r="R32" s="6">
        <v>2.7</v>
      </c>
      <c r="S32" s="402" t="str">
        <f>IF(ISNA(MATCH($C32,'My Squad'!$C$2:$C$16,0)),"","Yes")</f>
        <v>Yes</v>
      </c>
    </row>
    <row r="33" spans="1:19" ht="15.75" thickBot="1" x14ac:dyDescent="0.3">
      <c r="A33" s="587">
        <v>336</v>
      </c>
      <c r="B33" s="4" t="s">
        <v>25</v>
      </c>
      <c r="C33" s="5" t="s">
        <v>81</v>
      </c>
      <c r="D33" s="70" t="s">
        <v>13</v>
      </c>
      <c r="E33" s="15">
        <v>6.4</v>
      </c>
      <c r="F33" s="15">
        <v>4.1556666666666668</v>
      </c>
      <c r="G33" s="6">
        <v>3.9249999999999998</v>
      </c>
      <c r="H33" s="6">
        <v>4.2513333333333332</v>
      </c>
      <c r="I33" s="6">
        <v>3.1906666666666665</v>
      </c>
      <c r="J33" s="6">
        <v>3.6030000000000002</v>
      </c>
      <c r="K33" s="6">
        <v>4.1713333333333331</v>
      </c>
      <c r="L33" s="6">
        <v>4.0533333333333337</v>
      </c>
      <c r="M33" s="15">
        <v>3.706</v>
      </c>
      <c r="N33" s="84">
        <v>31.056333333333335</v>
      </c>
      <c r="O33" s="23">
        <v>0.29406901041666667</v>
      </c>
      <c r="P33" s="17">
        <v>1.7000000000000001E-2</v>
      </c>
      <c r="Q33" s="16">
        <v>24</v>
      </c>
      <c r="R33" s="15">
        <v>2.7</v>
      </c>
      <c r="S33" s="402" t="str">
        <f>IF(ISNA(MATCH($C33,'My Squad'!$C$2:$C$16,0)),"","Yes")</f>
        <v/>
      </c>
    </row>
    <row r="34" spans="1:19" ht="15.75" thickBot="1" x14ac:dyDescent="0.3">
      <c r="A34" s="587">
        <v>110</v>
      </c>
      <c r="B34" s="4" t="s">
        <v>46</v>
      </c>
      <c r="C34" s="5" t="s">
        <v>124</v>
      </c>
      <c r="D34" s="70" t="s">
        <v>15</v>
      </c>
      <c r="E34" s="6">
        <v>5.9</v>
      </c>
      <c r="F34" s="6">
        <v>3.5459999999999998</v>
      </c>
      <c r="G34" s="6">
        <v>4.0733333333333333</v>
      </c>
      <c r="H34" s="6">
        <v>4.0393333333333334</v>
      </c>
      <c r="I34" s="6">
        <v>4.7050000000000001</v>
      </c>
      <c r="J34" s="6">
        <v>3.33</v>
      </c>
      <c r="K34" s="6">
        <v>3.7383333333333333</v>
      </c>
      <c r="L34" s="6">
        <v>3.2330000000000001</v>
      </c>
      <c r="M34" s="6">
        <v>3.8646666666666665</v>
      </c>
      <c r="N34" s="7">
        <v>30.529666666666664</v>
      </c>
      <c r="O34" s="23">
        <v>0.30783192090395473</v>
      </c>
      <c r="P34" s="74">
        <v>3.9E-2</v>
      </c>
      <c r="Q34" s="22">
        <v>39</v>
      </c>
      <c r="R34" s="6">
        <v>6.5</v>
      </c>
      <c r="S34" s="402" t="str">
        <f>IF(ISNA(MATCH($C34,'My Squad'!$C$2:$C$16,0)),"","Yes")</f>
        <v/>
      </c>
    </row>
    <row r="35" spans="1:19" ht="15.75" thickBot="1" x14ac:dyDescent="0.3">
      <c r="A35" s="587">
        <v>185</v>
      </c>
      <c r="B35" s="4" t="s">
        <v>51</v>
      </c>
      <c r="C35" s="5" t="s">
        <v>73</v>
      </c>
      <c r="D35" s="70" t="s">
        <v>16</v>
      </c>
      <c r="E35" s="6">
        <v>4.7</v>
      </c>
      <c r="F35" s="6">
        <v>3.9436666666666667</v>
      </c>
      <c r="G35" s="6">
        <v>3.3323333333333331</v>
      </c>
      <c r="H35" s="6">
        <v>3.4510000000000001</v>
      </c>
      <c r="I35" s="6">
        <v>3.44</v>
      </c>
      <c r="J35" s="6">
        <v>4.0996666666666668</v>
      </c>
      <c r="K35" s="6">
        <v>3.5076666666666667</v>
      </c>
      <c r="L35" s="6">
        <v>4</v>
      </c>
      <c r="M35" s="6">
        <v>3.839</v>
      </c>
      <c r="N35" s="7">
        <v>29.61333333333333</v>
      </c>
      <c r="O35" s="23">
        <v>0.36205673758865237</v>
      </c>
      <c r="P35" s="74">
        <v>0.11800000000000001</v>
      </c>
      <c r="Q35" s="22">
        <v>39</v>
      </c>
      <c r="R35" s="6">
        <v>4.3</v>
      </c>
      <c r="S35" s="402" t="str">
        <f>IF(ISNA(MATCH($C35,'My Squad'!$C$2:$C$16,0)),"","Yes")</f>
        <v>Yes</v>
      </c>
    </row>
    <row r="36" spans="1:19" ht="15.75" thickBot="1" x14ac:dyDescent="0.3">
      <c r="A36" s="587">
        <v>492</v>
      </c>
      <c r="B36" s="4" t="s">
        <v>28</v>
      </c>
      <c r="C36" s="5" t="s">
        <v>85</v>
      </c>
      <c r="D36" s="70" t="s">
        <v>13</v>
      </c>
      <c r="E36" s="15">
        <v>6.3</v>
      </c>
      <c r="F36" s="15">
        <v>3.7583333333333333</v>
      </c>
      <c r="G36" s="6">
        <v>4.4413333333333336</v>
      </c>
      <c r="H36" s="6">
        <v>2.7813333333333334</v>
      </c>
      <c r="I36" s="6">
        <v>3.8846666666666665</v>
      </c>
      <c r="J36" s="6">
        <v>3.637</v>
      </c>
      <c r="K36" s="6">
        <v>3.6343333333333332</v>
      </c>
      <c r="L36" s="6">
        <v>4.1543333333333337</v>
      </c>
      <c r="M36" s="15">
        <v>3.0636666666666668</v>
      </c>
      <c r="N36" s="84">
        <v>29.355</v>
      </c>
      <c r="O36" s="23">
        <v>0.26498015873015873</v>
      </c>
      <c r="P36" s="17">
        <v>3.5000000000000003E-2</v>
      </c>
      <c r="Q36" s="16">
        <v>34</v>
      </c>
      <c r="R36" s="15">
        <v>3.8</v>
      </c>
      <c r="S36" s="402" t="str">
        <f>IF(ISNA(MATCH($C36,'My Squad'!$C$2:$C$16,0)),"","Yes")</f>
        <v/>
      </c>
    </row>
    <row r="37" spans="1:19" ht="15.75" thickBot="1" x14ac:dyDescent="0.3">
      <c r="A37" s="587">
        <v>3</v>
      </c>
      <c r="B37" s="4" t="s">
        <v>35</v>
      </c>
      <c r="C37" s="5" t="s">
        <v>604</v>
      </c>
      <c r="D37" s="70" t="s">
        <v>14</v>
      </c>
      <c r="E37" s="6">
        <v>6.3</v>
      </c>
      <c r="F37" s="6">
        <v>1.6253333333333333</v>
      </c>
      <c r="G37" s="6">
        <v>3.0623333333333331</v>
      </c>
      <c r="H37" s="6">
        <v>4.2573333333333334</v>
      </c>
      <c r="I37" s="6">
        <v>3.8010000000000002</v>
      </c>
      <c r="J37" s="6">
        <v>3.7676666666666665</v>
      </c>
      <c r="K37" s="6">
        <v>3.9489999999999998</v>
      </c>
      <c r="L37" s="6">
        <v>4.7006666666666668</v>
      </c>
      <c r="M37" s="6">
        <v>4.0136666666666665</v>
      </c>
      <c r="N37" s="7">
        <v>29.176999999999996</v>
      </c>
      <c r="O37" s="23">
        <v>0.26144841269841262</v>
      </c>
      <c r="P37" s="74">
        <v>0.255</v>
      </c>
      <c r="Q37" s="22">
        <v>41</v>
      </c>
      <c r="R37" s="6">
        <v>4.5999999999999996</v>
      </c>
      <c r="S37" s="402" t="str">
        <f>IF(ISNA(MATCH($C37,'My Squad'!$C$2:$C$16,0)),"","Yes")</f>
        <v>Yes</v>
      </c>
    </row>
    <row r="38" spans="1:19" ht="15.75" thickBot="1" x14ac:dyDescent="0.3">
      <c r="A38" s="587">
        <v>129</v>
      </c>
      <c r="B38" s="4" t="s">
        <v>37</v>
      </c>
      <c r="C38" s="5" t="s">
        <v>54</v>
      </c>
      <c r="D38" s="70" t="s">
        <v>15</v>
      </c>
      <c r="E38" s="6">
        <v>5.4</v>
      </c>
      <c r="F38" s="6">
        <v>1.278</v>
      </c>
      <c r="G38" s="6">
        <v>2.5756666666666668</v>
      </c>
      <c r="H38" s="6">
        <v>3.9056666666666668</v>
      </c>
      <c r="I38" s="6">
        <v>4.8793333333333333</v>
      </c>
      <c r="J38" s="6">
        <v>3.762</v>
      </c>
      <c r="K38" s="6">
        <v>4.2356666666666669</v>
      </c>
      <c r="L38" s="6">
        <v>4.2556666666666665</v>
      </c>
      <c r="M38" s="6">
        <v>4.2463333333333333</v>
      </c>
      <c r="N38" s="7">
        <v>29.138333333333332</v>
      </c>
      <c r="O38" s="23">
        <v>0.30412808641975303</v>
      </c>
      <c r="P38" s="74">
        <v>7.0000000000000007E-2</v>
      </c>
      <c r="Q38" s="22">
        <v>19</v>
      </c>
      <c r="R38" s="6">
        <v>4.8</v>
      </c>
      <c r="S38" s="402" t="str">
        <f>IF(ISNA(MATCH($C38,'My Squad'!$C$2:$C$16,0)),"","Yes")</f>
        <v/>
      </c>
    </row>
    <row r="39" spans="1:19" ht="15.75" thickBot="1" x14ac:dyDescent="0.3">
      <c r="A39" s="587">
        <v>495</v>
      </c>
      <c r="B39" s="4" t="s">
        <v>28</v>
      </c>
      <c r="C39" s="5" t="s">
        <v>64</v>
      </c>
      <c r="D39" s="70" t="s">
        <v>14</v>
      </c>
      <c r="E39" s="6">
        <v>5.5</v>
      </c>
      <c r="F39" s="6">
        <v>3.9649999999999999</v>
      </c>
      <c r="G39" s="6">
        <v>4.950333333333333</v>
      </c>
      <c r="H39" s="6">
        <v>2.0619999999999998</v>
      </c>
      <c r="I39" s="6">
        <v>4.0203333333333333</v>
      </c>
      <c r="J39" s="6">
        <v>3.5859999999999999</v>
      </c>
      <c r="K39" s="6">
        <v>3.2989999999999999</v>
      </c>
      <c r="L39" s="6">
        <v>4.5170000000000003</v>
      </c>
      <c r="M39" s="6">
        <v>2.5996666666666668</v>
      </c>
      <c r="N39" s="7">
        <v>28.999333333333333</v>
      </c>
      <c r="O39" s="23">
        <v>0.29543939393939395</v>
      </c>
      <c r="P39" s="74">
        <v>0.28699999999999998</v>
      </c>
      <c r="Q39" s="22">
        <v>30</v>
      </c>
      <c r="R39" s="6">
        <v>3.3</v>
      </c>
      <c r="S39" s="402" t="str">
        <f>IF(ISNA(MATCH($C39,'My Squad'!$C$2:$C$16,0)),"","Yes")</f>
        <v/>
      </c>
    </row>
    <row r="40" spans="1:19" ht="15.75" thickBot="1" x14ac:dyDescent="0.3">
      <c r="A40" s="587">
        <v>239</v>
      </c>
      <c r="B40" s="4" t="s">
        <v>68</v>
      </c>
      <c r="C40" s="5" t="s">
        <v>333</v>
      </c>
      <c r="D40" s="70" t="s">
        <v>13</v>
      </c>
      <c r="E40" s="6">
        <v>5.0999999999999996</v>
      </c>
      <c r="F40" s="6">
        <v>3.9593333333333334</v>
      </c>
      <c r="G40" s="6">
        <v>3.4876666666666667</v>
      </c>
      <c r="H40" s="6">
        <v>4.1783333333333337</v>
      </c>
      <c r="I40" s="6">
        <v>3.1916666666666669</v>
      </c>
      <c r="J40" s="6">
        <v>3.8456666666666668</v>
      </c>
      <c r="K40" s="6">
        <v>2.9863333333333335</v>
      </c>
      <c r="L40" s="6">
        <v>2.7123333333333335</v>
      </c>
      <c r="M40" s="6">
        <v>4.6326666666666663</v>
      </c>
      <c r="N40" s="7">
        <v>28.994</v>
      </c>
      <c r="O40" s="23">
        <v>0.31848039215686275</v>
      </c>
      <c r="P40" s="74">
        <v>3.7000000000000005E-2</v>
      </c>
      <c r="Q40" s="22">
        <v>33</v>
      </c>
      <c r="R40" s="6">
        <v>3.7</v>
      </c>
      <c r="S40" s="402" t="str">
        <f>IF(ISNA(MATCH($C40,'My Squad'!$C$2:$C$16,0)),"","Yes")</f>
        <v/>
      </c>
    </row>
    <row r="41" spans="1:19" ht="15.75" thickBot="1" x14ac:dyDescent="0.3">
      <c r="A41" s="587">
        <v>152</v>
      </c>
      <c r="B41" s="4" t="s">
        <v>65</v>
      </c>
      <c r="C41" s="5" t="s">
        <v>1490</v>
      </c>
      <c r="D41" s="70" t="s">
        <v>16</v>
      </c>
      <c r="E41" s="6">
        <v>4.5</v>
      </c>
      <c r="F41" s="6">
        <v>1.73</v>
      </c>
      <c r="G41" s="6">
        <v>4.0119999999999996</v>
      </c>
      <c r="H41" s="6">
        <v>3.29</v>
      </c>
      <c r="I41" s="6">
        <v>4.2169999999999996</v>
      </c>
      <c r="J41" s="6">
        <v>3.5916666666666668</v>
      </c>
      <c r="K41" s="6">
        <v>4.1436666666666664</v>
      </c>
      <c r="L41" s="6">
        <v>3.9249999999999998</v>
      </c>
      <c r="M41" s="6">
        <v>4.065666666666667</v>
      </c>
      <c r="N41" s="7">
        <v>28.975000000000001</v>
      </c>
      <c r="O41" s="23">
        <v>0.36041666666666672</v>
      </c>
      <c r="P41" s="74">
        <v>8.0000000000000002E-3</v>
      </c>
      <c r="Q41" s="22">
        <v>17</v>
      </c>
      <c r="R41" s="6">
        <v>3.4</v>
      </c>
      <c r="S41" s="402" t="str">
        <f>IF(ISNA(MATCH($C41,'My Squad'!$C$2:$C$16,0)),"","Yes")</f>
        <v/>
      </c>
    </row>
    <row r="42" spans="1:19" ht="15.75" thickBot="1" x14ac:dyDescent="0.3">
      <c r="A42" s="587">
        <v>220</v>
      </c>
      <c r="B42" s="4" t="s">
        <v>91</v>
      </c>
      <c r="C42" s="5" t="s">
        <v>129</v>
      </c>
      <c r="D42" s="70" t="s">
        <v>15</v>
      </c>
      <c r="E42" s="6">
        <v>6</v>
      </c>
      <c r="F42" s="6">
        <v>4.2643333333333331</v>
      </c>
      <c r="G42" s="6">
        <v>3.9103333333333334</v>
      </c>
      <c r="H42" s="6">
        <v>3.9303333333333335</v>
      </c>
      <c r="I42" s="6">
        <v>3.2973333333333334</v>
      </c>
      <c r="J42" s="6">
        <v>4.0806666666666667</v>
      </c>
      <c r="K42" s="6">
        <v>2.9103333333333334</v>
      </c>
      <c r="L42" s="6">
        <v>2.7916666666666665</v>
      </c>
      <c r="M42" s="6">
        <v>3.6520000000000001</v>
      </c>
      <c r="N42" s="7">
        <v>28.837000000000003</v>
      </c>
      <c r="O42" s="23">
        <v>0.26743750000000005</v>
      </c>
      <c r="P42" s="74">
        <v>5.4000000000000006E-2</v>
      </c>
      <c r="Q42" s="22">
        <v>31</v>
      </c>
      <c r="R42" s="6">
        <v>3.4</v>
      </c>
      <c r="S42" s="402" t="str">
        <f>IF(ISNA(MATCH($C42,'My Squad'!$C$2:$C$16,0)),"","Yes")</f>
        <v>Yes</v>
      </c>
    </row>
    <row r="43" spans="1:19" ht="15.75" thickBot="1" x14ac:dyDescent="0.3">
      <c r="A43" s="587">
        <v>339</v>
      </c>
      <c r="B43" s="4" t="s">
        <v>25</v>
      </c>
      <c r="C43" s="5" t="s">
        <v>60</v>
      </c>
      <c r="D43" s="70" t="s">
        <v>14</v>
      </c>
      <c r="E43" s="6">
        <v>6.1</v>
      </c>
      <c r="F43" s="6">
        <v>3.746</v>
      </c>
      <c r="G43" s="6">
        <v>3.7429999999999999</v>
      </c>
      <c r="H43" s="6">
        <v>4.2480000000000002</v>
      </c>
      <c r="I43" s="6">
        <v>2.8756666666666666</v>
      </c>
      <c r="J43" s="6">
        <v>3.3719999999999999</v>
      </c>
      <c r="K43" s="6">
        <v>3.9473333333333334</v>
      </c>
      <c r="L43" s="6">
        <v>3.9536666666666669</v>
      </c>
      <c r="M43" s="6">
        <v>2.9249999999999998</v>
      </c>
      <c r="N43" s="7">
        <v>28.810666666666666</v>
      </c>
      <c r="O43" s="23">
        <v>0.26251366120218578</v>
      </c>
      <c r="P43" s="74">
        <v>0.158</v>
      </c>
      <c r="Q43" s="22">
        <v>45</v>
      </c>
      <c r="R43" s="6">
        <v>5</v>
      </c>
      <c r="S43" s="402" t="str">
        <f>IF(ISNA(MATCH($C43,'My Squad'!$C$2:$C$16,0)),"","Yes")</f>
        <v/>
      </c>
    </row>
    <row r="44" spans="1:19" ht="15.75" thickBot="1" x14ac:dyDescent="0.3">
      <c r="A44" s="587">
        <v>533</v>
      </c>
      <c r="B44" s="4" t="s">
        <v>33</v>
      </c>
      <c r="C44" s="5" t="s">
        <v>1549</v>
      </c>
      <c r="D44" s="70" t="s">
        <v>14</v>
      </c>
      <c r="E44" s="15">
        <v>4.5999999999999996</v>
      </c>
      <c r="F44" s="15">
        <v>3.823</v>
      </c>
      <c r="G44" s="6">
        <v>4.6529999999999996</v>
      </c>
      <c r="H44" s="6">
        <v>2.8976666666666668</v>
      </c>
      <c r="I44" s="6">
        <v>3.2643333333333335</v>
      </c>
      <c r="J44" s="6">
        <v>3.2930000000000001</v>
      </c>
      <c r="K44" s="6">
        <v>2.9916666666666667</v>
      </c>
      <c r="L44" s="6">
        <v>4.0063333333333331</v>
      </c>
      <c r="M44" s="15">
        <v>3.5289999999999999</v>
      </c>
      <c r="N44" s="84">
        <v>28.457999999999998</v>
      </c>
      <c r="O44" s="23">
        <v>0.33853260869565216</v>
      </c>
      <c r="P44" s="17">
        <v>6.5000000000000002E-2</v>
      </c>
      <c r="Q44" s="16">
        <v>29</v>
      </c>
      <c r="R44" s="15">
        <v>3.2</v>
      </c>
      <c r="S44" s="486" t="str">
        <f>IF(ISNA(MATCH($C44,'My Squad'!$C$2:$C$16,0)),"","Yes")</f>
        <v>Yes</v>
      </c>
    </row>
    <row r="45" spans="1:19" ht="15.75" thickBot="1" x14ac:dyDescent="0.3">
      <c r="A45" s="587">
        <v>347</v>
      </c>
      <c r="B45" s="4" t="s">
        <v>23</v>
      </c>
      <c r="C45" s="5" t="s">
        <v>63</v>
      </c>
      <c r="D45" s="70" t="s">
        <v>16</v>
      </c>
      <c r="E45" s="6">
        <v>5.5</v>
      </c>
      <c r="F45" s="6">
        <v>3.726</v>
      </c>
      <c r="G45" s="6">
        <v>2.9616666666666664</v>
      </c>
      <c r="H45" s="6">
        <v>3.3806666666666665</v>
      </c>
      <c r="I45" s="6">
        <v>2.9233333333333333</v>
      </c>
      <c r="J45" s="6">
        <v>4.3323333333333336</v>
      </c>
      <c r="K45" s="6">
        <v>4.1020000000000003</v>
      </c>
      <c r="L45" s="6">
        <v>3.7916666666666665</v>
      </c>
      <c r="M45" s="6">
        <v>3.145</v>
      </c>
      <c r="N45" s="7">
        <v>28.362666666666669</v>
      </c>
      <c r="O45" s="23">
        <v>0.28096969696969704</v>
      </c>
      <c r="P45" s="74">
        <v>9.0999999999999998E-2</v>
      </c>
      <c r="Q45" s="22">
        <v>29</v>
      </c>
      <c r="R45" s="6">
        <v>3.2</v>
      </c>
      <c r="S45" s="402" t="str">
        <f>IF(ISNA(MATCH($C45,'My Squad'!$C$2:$C$16,0)),"","Yes")</f>
        <v/>
      </c>
    </row>
    <row r="46" spans="1:19" ht="15.75" thickBot="1" x14ac:dyDescent="0.3">
      <c r="A46" s="587">
        <v>512</v>
      </c>
      <c r="B46" s="4" t="s">
        <v>56</v>
      </c>
      <c r="C46" s="5" t="s">
        <v>367</v>
      </c>
      <c r="D46" s="70" t="s">
        <v>15</v>
      </c>
      <c r="E46" s="6">
        <v>5.4</v>
      </c>
      <c r="F46" s="6">
        <v>3.2936666666666667</v>
      </c>
      <c r="G46" s="6">
        <v>3.9743333333333335</v>
      </c>
      <c r="H46" s="6">
        <v>3.0983333333333332</v>
      </c>
      <c r="I46" s="6">
        <v>2.94</v>
      </c>
      <c r="J46" s="6">
        <v>3.7833333333333332</v>
      </c>
      <c r="K46" s="6">
        <v>3.9239999999999999</v>
      </c>
      <c r="L46" s="6">
        <v>3.2713333333333332</v>
      </c>
      <c r="M46" s="6">
        <v>3.6546666666666665</v>
      </c>
      <c r="N46" s="7">
        <v>27.939666666666668</v>
      </c>
      <c r="O46" s="23">
        <v>0.2763811728395062</v>
      </c>
      <c r="P46" s="74">
        <v>2.7999999999999997E-2</v>
      </c>
      <c r="Q46" s="22">
        <v>34</v>
      </c>
      <c r="R46" s="6">
        <v>3.8</v>
      </c>
      <c r="S46" s="402" t="str">
        <f>IF(ISNA(MATCH($C46,'My Squad'!$C$2:$C$16,0)),"","Yes")</f>
        <v/>
      </c>
    </row>
    <row r="47" spans="1:19" ht="15.75" thickBot="1" x14ac:dyDescent="0.3">
      <c r="A47" s="587">
        <v>57</v>
      </c>
      <c r="B47" s="4" t="s">
        <v>61</v>
      </c>
      <c r="C47" s="5" t="s">
        <v>188</v>
      </c>
      <c r="D47" s="70" t="s">
        <v>13</v>
      </c>
      <c r="E47" s="6">
        <v>5.5</v>
      </c>
      <c r="F47" s="6">
        <v>3.3290000000000002</v>
      </c>
      <c r="G47" s="6">
        <v>2.8340000000000001</v>
      </c>
      <c r="H47" s="6">
        <v>3.9489999999999998</v>
      </c>
      <c r="I47" s="6">
        <v>3.1760000000000002</v>
      </c>
      <c r="J47" s="6">
        <v>3.9119999999999999</v>
      </c>
      <c r="K47" s="6">
        <v>4.3033333333333337</v>
      </c>
      <c r="L47" s="6">
        <v>3.4233333333333333</v>
      </c>
      <c r="M47" s="6">
        <v>2.944</v>
      </c>
      <c r="N47" s="7">
        <v>27.870666666666665</v>
      </c>
      <c r="O47" s="23">
        <v>0.26978787878787874</v>
      </c>
      <c r="P47" s="74">
        <v>1.6E-2</v>
      </c>
      <c r="Q47" s="22">
        <v>31</v>
      </c>
      <c r="R47" s="6">
        <v>3.4</v>
      </c>
      <c r="S47" s="402" t="str">
        <f>IF(ISNA(MATCH($C47,'My Squad'!$C$2:$C$16,0)),"","Yes")</f>
        <v>Yes</v>
      </c>
    </row>
    <row r="48" spans="1:19" ht="15.75" thickBot="1" x14ac:dyDescent="0.3">
      <c r="A48" s="587">
        <v>306</v>
      </c>
      <c r="B48" s="4" t="s">
        <v>601</v>
      </c>
      <c r="C48" s="5" t="s">
        <v>651</v>
      </c>
      <c r="D48" s="70" t="s">
        <v>15</v>
      </c>
      <c r="E48" s="6">
        <v>5.7</v>
      </c>
      <c r="F48" s="6">
        <v>3.7433333333333332</v>
      </c>
      <c r="G48" s="6">
        <v>3.1589999999999998</v>
      </c>
      <c r="H48" s="6">
        <v>3.2469999999999999</v>
      </c>
      <c r="I48" s="6">
        <v>3.4063333333333334</v>
      </c>
      <c r="J48" s="6">
        <v>3.8653333333333335</v>
      </c>
      <c r="K48" s="6">
        <v>3.46</v>
      </c>
      <c r="L48" s="6">
        <v>2.9963333333333333</v>
      </c>
      <c r="M48" s="6">
        <v>3.9073333333333333</v>
      </c>
      <c r="N48" s="7">
        <v>27.784666666666666</v>
      </c>
      <c r="O48" s="23">
        <v>0.25843567251461985</v>
      </c>
      <c r="P48" s="74">
        <v>0.114</v>
      </c>
      <c r="Q48" s="22">
        <v>38</v>
      </c>
      <c r="R48" s="6">
        <v>4.2</v>
      </c>
      <c r="S48" s="402" t="str">
        <f>IF(ISNA(MATCH($C48,'My Squad'!$C$2:$C$16,0)),"","Yes")</f>
        <v/>
      </c>
    </row>
    <row r="49" spans="1:19" ht="15.75" thickBot="1" x14ac:dyDescent="0.3">
      <c r="A49" s="587">
        <v>398</v>
      </c>
      <c r="B49" s="4" t="s">
        <v>40</v>
      </c>
      <c r="C49" s="5" t="s">
        <v>76</v>
      </c>
      <c r="D49" s="70" t="s">
        <v>13</v>
      </c>
      <c r="E49" s="6">
        <v>7.2</v>
      </c>
      <c r="F49" s="6">
        <v>1.44</v>
      </c>
      <c r="G49" s="6">
        <v>3.4323333333333332</v>
      </c>
      <c r="H49" s="6">
        <v>4.2823333333333338</v>
      </c>
      <c r="I49" s="6">
        <v>3.5550000000000002</v>
      </c>
      <c r="J49" s="6">
        <v>2.93</v>
      </c>
      <c r="K49" s="6">
        <v>3.5826666666666669</v>
      </c>
      <c r="L49" s="6">
        <v>4.3993333333333338</v>
      </c>
      <c r="M49" s="6">
        <v>4.1103333333333332</v>
      </c>
      <c r="N49" s="7">
        <v>27.732000000000003</v>
      </c>
      <c r="O49" s="23">
        <v>0.20368055555555559</v>
      </c>
      <c r="P49" s="74">
        <v>9.0999999999999998E-2</v>
      </c>
      <c r="Q49" s="22">
        <v>31</v>
      </c>
      <c r="R49" s="6">
        <v>3.9</v>
      </c>
      <c r="S49" s="402" t="str">
        <f>IF(ISNA(MATCH($C49,'My Squad'!$C$2:$C$16,0)),"","Yes")</f>
        <v/>
      </c>
    </row>
    <row r="50" spans="1:19" ht="15.75" thickBot="1" x14ac:dyDescent="0.3">
      <c r="A50" s="587">
        <v>24</v>
      </c>
      <c r="B50" s="4" t="s">
        <v>35</v>
      </c>
      <c r="C50" s="5" t="s">
        <v>105</v>
      </c>
      <c r="D50" s="70" t="s">
        <v>14</v>
      </c>
      <c r="E50" s="6">
        <v>6.3</v>
      </c>
      <c r="F50" s="6">
        <v>3.1756666666666669</v>
      </c>
      <c r="G50" s="6">
        <v>2.7483333333333335</v>
      </c>
      <c r="H50" s="6">
        <v>4.1029999999999998</v>
      </c>
      <c r="I50" s="6">
        <v>3.44</v>
      </c>
      <c r="J50" s="6">
        <v>3.3873333333333333</v>
      </c>
      <c r="K50" s="6">
        <v>3.3163333333333331</v>
      </c>
      <c r="L50" s="6">
        <v>4.1176666666666666</v>
      </c>
      <c r="M50" s="6">
        <v>3.4089999999999998</v>
      </c>
      <c r="N50" s="7">
        <v>27.697333333333333</v>
      </c>
      <c r="O50" s="23">
        <v>0.2320899470899471</v>
      </c>
      <c r="P50" s="74">
        <v>4.2999999999999997E-2</v>
      </c>
      <c r="Q50" s="22">
        <v>25</v>
      </c>
      <c r="R50" s="6">
        <v>3.6</v>
      </c>
      <c r="S50" s="402" t="str">
        <f>IF(ISNA(MATCH($C50,'My Squad'!$C$2:$C$16,0)),"","Yes")</f>
        <v/>
      </c>
    </row>
    <row r="51" spans="1:19" ht="15.75" thickBot="1" x14ac:dyDescent="0.3">
      <c r="A51" s="587">
        <v>248</v>
      </c>
      <c r="B51" s="4" t="s">
        <v>68</v>
      </c>
      <c r="C51" s="5" t="s">
        <v>78</v>
      </c>
      <c r="D51" s="70" t="s">
        <v>16</v>
      </c>
      <c r="E51" s="6">
        <v>5</v>
      </c>
      <c r="F51" s="6">
        <v>3.7</v>
      </c>
      <c r="G51" s="6">
        <v>3.968</v>
      </c>
      <c r="H51" s="6">
        <v>3.7416666666666667</v>
      </c>
      <c r="I51" s="6">
        <v>3.1829999999999998</v>
      </c>
      <c r="J51" s="6">
        <v>3.1023333333333332</v>
      </c>
      <c r="K51" s="6">
        <v>3.2186666666666666</v>
      </c>
      <c r="L51" s="6">
        <v>2.7673333333333332</v>
      </c>
      <c r="M51" s="6">
        <v>3.9346666666666668</v>
      </c>
      <c r="N51" s="7">
        <v>27.615666666666669</v>
      </c>
      <c r="O51" s="23">
        <v>0.29039166666666671</v>
      </c>
      <c r="P51" s="74">
        <v>2.5000000000000001E-2</v>
      </c>
      <c r="Q51" s="22">
        <v>28</v>
      </c>
      <c r="R51" s="6">
        <v>3.1</v>
      </c>
      <c r="S51" s="402" t="str">
        <f>IF(ISNA(MATCH($C51,'My Squad'!$C$2:$C$16,0)),"","Yes")</f>
        <v/>
      </c>
    </row>
    <row r="52" spans="1:19" ht="15.75" thickBot="1" x14ac:dyDescent="0.3">
      <c r="A52" s="587">
        <v>264</v>
      </c>
      <c r="B52" s="4" t="s">
        <v>600</v>
      </c>
      <c r="C52" s="5" t="s">
        <v>626</v>
      </c>
      <c r="D52" s="70" t="s">
        <v>13</v>
      </c>
      <c r="E52" s="6">
        <v>4.9000000000000004</v>
      </c>
      <c r="F52" s="6">
        <v>3.988</v>
      </c>
      <c r="G52" s="6">
        <v>3.0790000000000002</v>
      </c>
      <c r="H52" s="6">
        <v>3.5209999999999999</v>
      </c>
      <c r="I52" s="6">
        <v>3.1056666666666666</v>
      </c>
      <c r="J52" s="6">
        <v>3.5573333333333332</v>
      </c>
      <c r="K52" s="6">
        <v>3.5336666666666665</v>
      </c>
      <c r="L52" s="6">
        <v>3.448</v>
      </c>
      <c r="M52" s="6">
        <v>3.355</v>
      </c>
      <c r="N52" s="7">
        <v>27.587666666666667</v>
      </c>
      <c r="O52" s="23">
        <v>0.29560374149659863</v>
      </c>
      <c r="P52" s="74">
        <v>0</v>
      </c>
      <c r="Q52" s="22">
        <v>9</v>
      </c>
      <c r="R52" s="6">
        <v>1.3</v>
      </c>
      <c r="S52" s="402" t="str">
        <f>IF(ISNA(MATCH($C52,'My Squad'!$C$2:$C$16,0)),"","Yes")</f>
        <v/>
      </c>
    </row>
    <row r="53" spans="1:19" ht="15.75" thickBot="1" x14ac:dyDescent="0.3">
      <c r="A53" s="587">
        <v>342</v>
      </c>
      <c r="B53" s="4" t="s">
        <v>23</v>
      </c>
      <c r="C53" s="5" t="s">
        <v>48</v>
      </c>
      <c r="D53" s="70" t="s">
        <v>13</v>
      </c>
      <c r="E53" s="6">
        <v>6.5</v>
      </c>
      <c r="F53" s="6">
        <v>3.508</v>
      </c>
      <c r="G53" s="6">
        <v>3.5803333333333334</v>
      </c>
      <c r="H53" s="6">
        <v>3.5636666666666668</v>
      </c>
      <c r="I53" s="6">
        <v>2.702</v>
      </c>
      <c r="J53" s="6">
        <v>3.7669999999999999</v>
      </c>
      <c r="K53" s="6">
        <v>3.5453333333333332</v>
      </c>
      <c r="L53" s="6">
        <v>3.6306666666666665</v>
      </c>
      <c r="M53" s="6">
        <v>3.1753333333333331</v>
      </c>
      <c r="N53" s="7">
        <v>27.472333333333331</v>
      </c>
      <c r="O53" s="23">
        <v>0.22062179487179484</v>
      </c>
      <c r="P53" s="74">
        <v>5.2999999999999999E-2</v>
      </c>
      <c r="Q53" s="22">
        <v>30</v>
      </c>
      <c r="R53" s="6">
        <v>3.3</v>
      </c>
      <c r="S53" s="402" t="str">
        <f>IF(ISNA(MATCH($C53,'My Squad'!$C$2:$C$16,0)),"","Yes")</f>
        <v/>
      </c>
    </row>
    <row r="54" spans="1:19" ht="15.75" thickBot="1" x14ac:dyDescent="0.3">
      <c r="A54" s="587">
        <v>568</v>
      </c>
      <c r="B54" s="4" t="s">
        <v>600</v>
      </c>
      <c r="C54" s="5" t="s">
        <v>1062</v>
      </c>
      <c r="D54" s="70" t="s">
        <v>16</v>
      </c>
      <c r="E54" s="6">
        <v>4.4000000000000004</v>
      </c>
      <c r="F54" s="6">
        <v>3.2413333333333334</v>
      </c>
      <c r="G54" s="6">
        <v>2.9583333333333335</v>
      </c>
      <c r="H54" s="6">
        <v>3.4303333333333335</v>
      </c>
      <c r="I54" s="6">
        <v>4.1466666666666665</v>
      </c>
      <c r="J54" s="6">
        <v>3.7810000000000001</v>
      </c>
      <c r="K54" s="6">
        <v>3.4693333333333332</v>
      </c>
      <c r="L54" s="6">
        <v>3.3993333333333333</v>
      </c>
      <c r="M54" s="6">
        <v>2.8620000000000001</v>
      </c>
      <c r="N54" s="7">
        <v>27.288333333333334</v>
      </c>
      <c r="O54" s="23">
        <v>0.32069128787878787</v>
      </c>
      <c r="P54" s="74">
        <v>1.2E-2</v>
      </c>
      <c r="Q54" s="22">
        <v>24</v>
      </c>
      <c r="R54" s="6">
        <v>3</v>
      </c>
      <c r="S54" s="402" t="str">
        <f>IF(ISNA(MATCH($C54,'My Squad'!$C$2:$C$16,0)),"","Yes")</f>
        <v/>
      </c>
    </row>
    <row r="55" spans="1:19" ht="15.75" thickBot="1" x14ac:dyDescent="0.3">
      <c r="A55" s="587">
        <v>566</v>
      </c>
      <c r="B55" s="4" t="s">
        <v>33</v>
      </c>
      <c r="C55" s="5" t="s">
        <v>1073</v>
      </c>
      <c r="D55" s="70" t="s">
        <v>15</v>
      </c>
      <c r="E55" s="15">
        <v>5.5</v>
      </c>
      <c r="F55" s="15">
        <v>3.702</v>
      </c>
      <c r="G55" s="6">
        <v>3.9586666666666668</v>
      </c>
      <c r="H55" s="6">
        <v>2.9350000000000001</v>
      </c>
      <c r="I55" s="6">
        <v>3.2386666666666666</v>
      </c>
      <c r="J55" s="6">
        <v>3.198</v>
      </c>
      <c r="K55" s="6">
        <v>3.1253333333333333</v>
      </c>
      <c r="L55" s="6">
        <v>3.6133333333333333</v>
      </c>
      <c r="M55" s="15">
        <v>3.3796666666666666</v>
      </c>
      <c r="N55" s="84">
        <v>27.150666666666666</v>
      </c>
      <c r="O55" s="23">
        <v>0.25342424242424239</v>
      </c>
      <c r="P55" s="17">
        <v>1.6E-2</v>
      </c>
      <c r="Q55" s="16">
        <v>35</v>
      </c>
      <c r="R55" s="15">
        <v>3.9</v>
      </c>
      <c r="S55" s="486" t="str">
        <f>IF(ISNA(MATCH($C55,'My Squad'!$C$2:$C$16,0)),"","Yes")</f>
        <v/>
      </c>
    </row>
    <row r="56" spans="1:19" ht="15.75" thickBot="1" x14ac:dyDescent="0.3">
      <c r="A56" s="587">
        <v>18</v>
      </c>
      <c r="B56" s="4" t="s">
        <v>35</v>
      </c>
      <c r="C56" s="5" t="s">
        <v>127</v>
      </c>
      <c r="D56" s="70" t="s">
        <v>14</v>
      </c>
      <c r="E56" s="6">
        <v>6</v>
      </c>
      <c r="F56" s="6">
        <v>3.1093333333333333</v>
      </c>
      <c r="G56" s="6">
        <v>2.7103333333333333</v>
      </c>
      <c r="H56" s="6">
        <v>3.96</v>
      </c>
      <c r="I56" s="6">
        <v>3.3620000000000001</v>
      </c>
      <c r="J56" s="6">
        <v>3.2763333333333335</v>
      </c>
      <c r="K56" s="6">
        <v>3.2703333333333333</v>
      </c>
      <c r="L56" s="6">
        <v>3.97</v>
      </c>
      <c r="M56" s="6">
        <v>3.3456666666666668</v>
      </c>
      <c r="N56" s="7">
        <v>27.003999999999998</v>
      </c>
      <c r="O56" s="23">
        <v>0.22924999999999995</v>
      </c>
      <c r="P56" s="74">
        <v>0.23100000000000001</v>
      </c>
      <c r="Q56" s="22">
        <v>19</v>
      </c>
      <c r="R56" s="6">
        <v>2.4</v>
      </c>
      <c r="S56" s="402" t="str">
        <f>IF(ISNA(MATCH($C56,'My Squad'!$C$2:$C$16,0)),"","Yes")</f>
        <v/>
      </c>
    </row>
    <row r="57" spans="1:19" ht="15.75" thickBot="1" x14ac:dyDescent="0.3">
      <c r="A57" s="587">
        <v>447</v>
      </c>
      <c r="B57" s="4" t="s">
        <v>82</v>
      </c>
      <c r="C57" s="5" t="s">
        <v>152</v>
      </c>
      <c r="D57" s="70" t="s">
        <v>15</v>
      </c>
      <c r="E57" s="6">
        <v>6.4</v>
      </c>
      <c r="F57" s="6">
        <v>2.1373333333333333</v>
      </c>
      <c r="G57" s="6">
        <v>3.823</v>
      </c>
      <c r="H57" s="6">
        <v>2.8326666666666669</v>
      </c>
      <c r="I57" s="6">
        <v>4.5419999999999998</v>
      </c>
      <c r="J57" s="6">
        <v>2.7923333333333331</v>
      </c>
      <c r="K57" s="6">
        <v>3.5286666666666666</v>
      </c>
      <c r="L57" s="6">
        <v>3.6446666666666667</v>
      </c>
      <c r="M57" s="6">
        <v>3.6796666666666669</v>
      </c>
      <c r="N57" s="7">
        <v>26.980333333333331</v>
      </c>
      <c r="O57" s="23">
        <v>0.2144596354166666</v>
      </c>
      <c r="P57" s="74">
        <v>0.17</v>
      </c>
      <c r="Q57" s="22">
        <v>59</v>
      </c>
      <c r="R57" s="6">
        <v>6.6</v>
      </c>
      <c r="S57" s="402" t="str">
        <f>IF(ISNA(MATCH($C57,'My Squad'!$C$2:$C$16,0)),"","Yes")</f>
        <v/>
      </c>
    </row>
    <row r="58" spans="1:19" ht="15.75" thickBot="1" x14ac:dyDescent="0.3">
      <c r="A58" s="587">
        <v>54</v>
      </c>
      <c r="B58" s="4" t="s">
        <v>61</v>
      </c>
      <c r="C58" s="5" t="s">
        <v>542</v>
      </c>
      <c r="D58" s="70" t="s">
        <v>13</v>
      </c>
      <c r="E58" s="6">
        <v>5.4</v>
      </c>
      <c r="F58" s="6">
        <v>3.1246666666666667</v>
      </c>
      <c r="G58" s="6">
        <v>2.6013333333333333</v>
      </c>
      <c r="H58" s="6">
        <v>3.8586666666666667</v>
      </c>
      <c r="I58" s="6">
        <v>3.0453333333333332</v>
      </c>
      <c r="J58" s="6">
        <v>3.7749999999999999</v>
      </c>
      <c r="K58" s="6">
        <v>4.3953333333333333</v>
      </c>
      <c r="L58" s="6">
        <v>3.35</v>
      </c>
      <c r="M58" s="6">
        <v>2.7453333333333334</v>
      </c>
      <c r="N58" s="7">
        <v>26.895666666666671</v>
      </c>
      <c r="O58" s="23">
        <v>0.25221450617283958</v>
      </c>
      <c r="P58" s="74">
        <v>0.23199999999999998</v>
      </c>
      <c r="Q58" s="22">
        <v>35</v>
      </c>
      <c r="R58" s="6">
        <v>3.9</v>
      </c>
      <c r="S58" s="402" t="str">
        <f>IF(ISNA(MATCH($C58,'My Squad'!$C$2:$C$16,0)),"","Yes")</f>
        <v/>
      </c>
    </row>
    <row r="59" spans="1:19" ht="15.75" thickBot="1" x14ac:dyDescent="0.3">
      <c r="A59" s="587">
        <v>350</v>
      </c>
      <c r="B59" s="4" t="s">
        <v>23</v>
      </c>
      <c r="C59" s="5" t="s">
        <v>149</v>
      </c>
      <c r="D59" s="70" t="s">
        <v>14</v>
      </c>
      <c r="E59" s="6">
        <v>6.2</v>
      </c>
      <c r="F59" s="6">
        <v>3.496</v>
      </c>
      <c r="G59" s="6">
        <v>3.1386666666666665</v>
      </c>
      <c r="H59" s="6">
        <v>3.3490000000000002</v>
      </c>
      <c r="I59" s="6">
        <v>2.4486666666666665</v>
      </c>
      <c r="J59" s="6">
        <v>4.1336666666666666</v>
      </c>
      <c r="K59" s="6">
        <v>3.6539999999999999</v>
      </c>
      <c r="L59" s="6">
        <v>3.4603333333333333</v>
      </c>
      <c r="M59" s="6">
        <v>3.2046666666666668</v>
      </c>
      <c r="N59" s="7">
        <v>26.885000000000002</v>
      </c>
      <c r="O59" s="23">
        <v>0.21945564516129035</v>
      </c>
      <c r="P59" s="74">
        <v>0.3</v>
      </c>
      <c r="Q59" s="22">
        <v>42</v>
      </c>
      <c r="R59" s="6">
        <v>4.7</v>
      </c>
      <c r="S59" s="402" t="str">
        <f>IF(ISNA(MATCH($C59,'My Squad'!$C$2:$C$16,0)),"","Yes")</f>
        <v/>
      </c>
    </row>
    <row r="60" spans="1:19" ht="15.75" thickBot="1" x14ac:dyDescent="0.3">
      <c r="A60" s="587">
        <v>617</v>
      </c>
      <c r="B60" s="4" t="s">
        <v>65</v>
      </c>
      <c r="C60" s="5" t="s">
        <v>1346</v>
      </c>
      <c r="D60" s="70" t="s">
        <v>15</v>
      </c>
      <c r="E60" s="6">
        <v>5.9</v>
      </c>
      <c r="F60" s="6">
        <v>2.9893333333333332</v>
      </c>
      <c r="G60" s="6">
        <v>3.3213333333333335</v>
      </c>
      <c r="H60" s="6">
        <v>3.4153333333333333</v>
      </c>
      <c r="I60" s="6">
        <v>3.4973333333333332</v>
      </c>
      <c r="J60" s="6">
        <v>3.2613333333333334</v>
      </c>
      <c r="K60" s="6">
        <v>3.5123333333333333</v>
      </c>
      <c r="L60" s="6">
        <v>3.7916666666666665</v>
      </c>
      <c r="M60" s="6">
        <v>3.077</v>
      </c>
      <c r="N60" s="7">
        <v>26.865666666666669</v>
      </c>
      <c r="O60" s="23">
        <v>0.23020480225988704</v>
      </c>
      <c r="P60" s="74">
        <v>6.0000000000000001E-3</v>
      </c>
      <c r="Q60" s="22">
        <v>30</v>
      </c>
      <c r="R60" s="6">
        <v>3.8</v>
      </c>
      <c r="S60" s="402" t="str">
        <f>IF(ISNA(MATCH($C60,'My Squad'!$C$2:$C$16,0)),"","Yes")</f>
        <v/>
      </c>
    </row>
    <row r="61" spans="1:19" ht="15.75" thickBot="1" x14ac:dyDescent="0.3">
      <c r="A61" s="587">
        <v>375</v>
      </c>
      <c r="B61" s="4" t="s">
        <v>30</v>
      </c>
      <c r="C61" s="5" t="s">
        <v>99</v>
      </c>
      <c r="D61" s="70" t="s">
        <v>15</v>
      </c>
      <c r="E61" s="6">
        <v>6.9</v>
      </c>
      <c r="F61" s="6">
        <v>3.157</v>
      </c>
      <c r="G61" s="6">
        <v>3.8206666666666669</v>
      </c>
      <c r="H61" s="6">
        <v>3.5960000000000001</v>
      </c>
      <c r="I61" s="6">
        <v>3.9510000000000001</v>
      </c>
      <c r="J61" s="6">
        <v>2.6669999999999998</v>
      </c>
      <c r="K61" s="6">
        <v>3.4406666666666665</v>
      </c>
      <c r="L61" s="6">
        <v>2.5906666666666665</v>
      </c>
      <c r="M61" s="6">
        <v>3.6093333333333333</v>
      </c>
      <c r="N61" s="7">
        <v>26.832333333333334</v>
      </c>
      <c r="O61" s="23">
        <v>0.19623792270531401</v>
      </c>
      <c r="P61" s="74">
        <v>1.1000000000000001E-2</v>
      </c>
      <c r="Q61" s="22">
        <v>14</v>
      </c>
      <c r="R61" s="6">
        <v>2.8</v>
      </c>
      <c r="S61" s="402" t="str">
        <f>IF(ISNA(MATCH($C61,'My Squad'!$C$2:$C$16,0)),"","Yes")</f>
        <v/>
      </c>
    </row>
    <row r="62" spans="1:19" ht="15.75" thickBot="1" x14ac:dyDescent="0.3">
      <c r="A62" s="587">
        <v>293</v>
      </c>
      <c r="B62" s="4" t="s">
        <v>601</v>
      </c>
      <c r="C62" s="5" t="s">
        <v>633</v>
      </c>
      <c r="D62" s="70" t="s">
        <v>16</v>
      </c>
      <c r="E62" s="6">
        <v>4.5</v>
      </c>
      <c r="F62" s="6">
        <v>3.6783333333333332</v>
      </c>
      <c r="G62" s="6">
        <v>3.7523333333333335</v>
      </c>
      <c r="H62" s="6">
        <v>2.8163333333333331</v>
      </c>
      <c r="I62" s="6">
        <v>3.7423333333333333</v>
      </c>
      <c r="J62" s="6">
        <v>3.367</v>
      </c>
      <c r="K62" s="6">
        <v>2.8966666666666665</v>
      </c>
      <c r="L62" s="6">
        <v>2.9279999999999999</v>
      </c>
      <c r="M62" s="6">
        <v>3.5953333333333335</v>
      </c>
      <c r="N62" s="7">
        <v>26.776333333333334</v>
      </c>
      <c r="O62" s="23">
        <v>0.2993425925925926</v>
      </c>
      <c r="P62" s="74">
        <v>0.01</v>
      </c>
      <c r="Q62" s="22">
        <v>25</v>
      </c>
      <c r="R62" s="6">
        <v>2.8</v>
      </c>
      <c r="S62" s="402" t="str">
        <f>IF(ISNA(MATCH($C62,'My Squad'!$C$2:$C$16,0)),"","Yes")</f>
        <v/>
      </c>
    </row>
    <row r="63" spans="1:19" ht="15.75" thickBot="1" x14ac:dyDescent="0.3">
      <c r="A63" s="587">
        <v>618</v>
      </c>
      <c r="B63" s="4" t="s">
        <v>37</v>
      </c>
      <c r="C63" s="5" t="s">
        <v>1505</v>
      </c>
      <c r="D63" s="70" t="s">
        <v>13</v>
      </c>
      <c r="E63" s="6">
        <v>5.5</v>
      </c>
      <c r="F63" s="6">
        <v>3.0163333333333333</v>
      </c>
      <c r="G63" s="6">
        <v>2.754</v>
      </c>
      <c r="H63" s="6">
        <v>3.0743333333333331</v>
      </c>
      <c r="I63" s="6">
        <v>4.1413333333333338</v>
      </c>
      <c r="J63" s="6">
        <v>3.1139999999999999</v>
      </c>
      <c r="K63" s="6">
        <v>3.55</v>
      </c>
      <c r="L63" s="6">
        <v>3.5856666666666666</v>
      </c>
      <c r="M63" s="6">
        <v>3.4529999999999998</v>
      </c>
      <c r="N63" s="7">
        <v>26.688666666666666</v>
      </c>
      <c r="O63" s="23">
        <v>0.2429242424242424</v>
      </c>
      <c r="P63" s="74">
        <v>1.3000000000000001E-2</v>
      </c>
      <c r="Q63" s="22">
        <v>36</v>
      </c>
      <c r="R63" s="6">
        <v>4.5</v>
      </c>
      <c r="S63" s="402" t="str">
        <f>IF(ISNA(MATCH($C63,'My Squad'!$C$2:$C$16,0)),"","Yes")</f>
        <v/>
      </c>
    </row>
    <row r="64" spans="1:19" ht="15.75" thickBot="1" x14ac:dyDescent="0.3">
      <c r="A64" s="587">
        <v>177</v>
      </c>
      <c r="B64" s="4" t="s">
        <v>51</v>
      </c>
      <c r="C64" s="5" t="s">
        <v>323</v>
      </c>
      <c r="D64" s="70" t="s">
        <v>13</v>
      </c>
      <c r="E64" s="6">
        <v>6.5</v>
      </c>
      <c r="F64" s="6">
        <v>3.1753333333333331</v>
      </c>
      <c r="G64" s="6">
        <v>2.8130000000000002</v>
      </c>
      <c r="H64" s="6">
        <v>3.7133333333333334</v>
      </c>
      <c r="I64" s="6">
        <v>3.2943333333333333</v>
      </c>
      <c r="J64" s="6">
        <v>3.6989999999999998</v>
      </c>
      <c r="K64" s="6">
        <v>2.9369999999999998</v>
      </c>
      <c r="L64" s="6">
        <v>3.5666666666666669</v>
      </c>
      <c r="M64" s="6">
        <v>3.4476666666666667</v>
      </c>
      <c r="N64" s="7">
        <v>26.646333333333335</v>
      </c>
      <c r="O64" s="23">
        <v>0.20473717948717951</v>
      </c>
      <c r="P64" s="74">
        <v>8.5999999999999993E-2</v>
      </c>
      <c r="Q64" s="22">
        <v>46</v>
      </c>
      <c r="R64" s="6">
        <v>5.8</v>
      </c>
      <c r="S64" s="402" t="str">
        <f>IF(ISNA(MATCH($C64,'My Squad'!$C$2:$C$16,0)),"","Yes")</f>
        <v/>
      </c>
    </row>
    <row r="65" spans="1:19" ht="15.75" thickBot="1" x14ac:dyDescent="0.3">
      <c r="A65" s="587">
        <v>224</v>
      </c>
      <c r="B65" s="4" t="s">
        <v>91</v>
      </c>
      <c r="C65" s="5" t="s">
        <v>103</v>
      </c>
      <c r="D65" s="70" t="s">
        <v>13</v>
      </c>
      <c r="E65" s="6">
        <v>5.3</v>
      </c>
      <c r="F65" s="6">
        <v>3.9863333333333335</v>
      </c>
      <c r="G65" s="6">
        <v>3.4566666666666666</v>
      </c>
      <c r="H65" s="6">
        <v>3.6296666666666666</v>
      </c>
      <c r="I65" s="6">
        <v>3.1696666666666666</v>
      </c>
      <c r="J65" s="6">
        <v>3.9386666666666668</v>
      </c>
      <c r="K65" s="6">
        <v>2.8123333333333331</v>
      </c>
      <c r="L65" s="6">
        <v>2.7349999999999999</v>
      </c>
      <c r="M65" s="6">
        <v>2.8166666666666669</v>
      </c>
      <c r="N65" s="7">
        <v>26.544999999999998</v>
      </c>
      <c r="O65" s="23">
        <v>0.2487028301886792</v>
      </c>
      <c r="P65" s="74">
        <v>1E-3</v>
      </c>
      <c r="Q65" s="22">
        <v>20</v>
      </c>
      <c r="R65" s="6">
        <v>2.2000000000000002</v>
      </c>
      <c r="S65" s="402" t="str">
        <f>IF(ISNA(MATCH($C65,'My Squad'!$C$2:$C$16,0)),"","Yes")</f>
        <v/>
      </c>
    </row>
    <row r="66" spans="1:19" ht="15.75" thickBot="1" x14ac:dyDescent="0.3">
      <c r="A66" s="587">
        <v>9</v>
      </c>
      <c r="B66" s="4" t="s">
        <v>35</v>
      </c>
      <c r="C66" s="5" t="s">
        <v>102</v>
      </c>
      <c r="D66" s="70" t="s">
        <v>13</v>
      </c>
      <c r="E66" s="6">
        <v>7</v>
      </c>
      <c r="F66" s="6">
        <v>3.1589999999999998</v>
      </c>
      <c r="G66" s="6">
        <v>2.8763333333333332</v>
      </c>
      <c r="H66" s="6">
        <v>3.4246666666666665</v>
      </c>
      <c r="I66" s="6">
        <v>3.4820000000000002</v>
      </c>
      <c r="J66" s="6">
        <v>3.399</v>
      </c>
      <c r="K66" s="6">
        <v>3.0866666666666664</v>
      </c>
      <c r="L66" s="6">
        <v>3.7896666666666667</v>
      </c>
      <c r="M66" s="6">
        <v>3.137</v>
      </c>
      <c r="N66" s="7">
        <v>26.354333333333333</v>
      </c>
      <c r="O66" s="23">
        <v>0.18489880952380952</v>
      </c>
      <c r="P66" s="74">
        <v>0.04</v>
      </c>
      <c r="Q66" s="22">
        <v>37</v>
      </c>
      <c r="R66" s="6">
        <v>4.0999999999999996</v>
      </c>
      <c r="S66" s="402" t="str">
        <f>IF(ISNA(MATCH($C66,'My Squad'!$C$2:$C$16,0)),"","Yes")</f>
        <v/>
      </c>
    </row>
    <row r="67" spans="1:19" ht="15.75" thickBot="1" x14ac:dyDescent="0.3">
      <c r="A67" s="587">
        <v>385</v>
      </c>
      <c r="B67" s="4" t="s">
        <v>30</v>
      </c>
      <c r="C67" s="5" t="s">
        <v>164</v>
      </c>
      <c r="D67" s="70" t="s">
        <v>13</v>
      </c>
      <c r="E67" s="6">
        <v>6.9</v>
      </c>
      <c r="F67" s="6">
        <v>2.9776666666666665</v>
      </c>
      <c r="G67" s="6">
        <v>3.8113333333333332</v>
      </c>
      <c r="H67" s="6">
        <v>3.569</v>
      </c>
      <c r="I67" s="6">
        <v>3.6763333333333335</v>
      </c>
      <c r="J67" s="6">
        <v>2.5830000000000002</v>
      </c>
      <c r="K67" s="6">
        <v>3.496</v>
      </c>
      <c r="L67" s="6">
        <v>2.5150000000000001</v>
      </c>
      <c r="M67" s="6">
        <v>3.6280000000000001</v>
      </c>
      <c r="N67" s="7">
        <v>26.256333333333334</v>
      </c>
      <c r="O67" s="23">
        <v>0.18580314009661836</v>
      </c>
      <c r="P67" s="74">
        <v>3.2000000000000001E-2</v>
      </c>
      <c r="Q67" s="22">
        <v>27</v>
      </c>
      <c r="R67" s="6">
        <v>3</v>
      </c>
      <c r="S67" s="402" t="str">
        <f>IF(ISNA(MATCH($C67,'My Squad'!$C$2:$C$16,0)),"","Yes")</f>
        <v/>
      </c>
    </row>
    <row r="68" spans="1:19" ht="15.75" thickBot="1" x14ac:dyDescent="0.3">
      <c r="A68" s="587">
        <v>247</v>
      </c>
      <c r="B68" s="4" t="s">
        <v>68</v>
      </c>
      <c r="C68" s="5" t="s">
        <v>133</v>
      </c>
      <c r="D68" s="70" t="s">
        <v>13</v>
      </c>
      <c r="E68" s="6">
        <v>5.5</v>
      </c>
      <c r="F68" s="6">
        <v>3.4390000000000001</v>
      </c>
      <c r="G68" s="6">
        <v>3.2959999999999998</v>
      </c>
      <c r="H68" s="6">
        <v>3.6316666666666668</v>
      </c>
      <c r="I68" s="6">
        <v>3.0336666666666665</v>
      </c>
      <c r="J68" s="6">
        <v>3.3313333333333333</v>
      </c>
      <c r="K68" s="6">
        <v>2.8173333333333335</v>
      </c>
      <c r="L68" s="6">
        <v>2.5696666666666665</v>
      </c>
      <c r="M68" s="6">
        <v>3.9060000000000001</v>
      </c>
      <c r="N68" s="7">
        <v>26.024666666666668</v>
      </c>
      <c r="O68" s="23">
        <v>0.22783333333333336</v>
      </c>
      <c r="P68" s="74">
        <v>1.3999999999999999E-2</v>
      </c>
      <c r="Q68" s="22">
        <v>40</v>
      </c>
      <c r="R68" s="6">
        <v>4.4000000000000004</v>
      </c>
      <c r="S68" s="402" t="str">
        <f>IF(ISNA(MATCH($C68,'My Squad'!$C$2:$C$16,0)),"","Yes")</f>
        <v/>
      </c>
    </row>
    <row r="69" spans="1:19" ht="15.75" thickBot="1" x14ac:dyDescent="0.3">
      <c r="A69" s="587">
        <v>240</v>
      </c>
      <c r="B69" s="4" t="s">
        <v>68</v>
      </c>
      <c r="C69" s="5" t="s">
        <v>108</v>
      </c>
      <c r="D69" s="70" t="s">
        <v>13</v>
      </c>
      <c r="E69" s="6">
        <v>5.3</v>
      </c>
      <c r="F69" s="6">
        <v>2.0843333333333334</v>
      </c>
      <c r="G69" s="6">
        <v>3.3223333333333334</v>
      </c>
      <c r="H69" s="6">
        <v>3.9373333333333331</v>
      </c>
      <c r="I69" s="6">
        <v>2.992</v>
      </c>
      <c r="J69" s="6">
        <v>3.58</v>
      </c>
      <c r="K69" s="6">
        <v>2.7686666666666668</v>
      </c>
      <c r="L69" s="6">
        <v>2.5866666666666664</v>
      </c>
      <c r="M69" s="6">
        <v>4.3739999999999997</v>
      </c>
      <c r="N69" s="7">
        <v>25.64533333333333</v>
      </c>
      <c r="O69" s="23">
        <v>0.22748427672955968</v>
      </c>
      <c r="P69" s="74">
        <v>1.7000000000000001E-2</v>
      </c>
      <c r="Q69" s="22">
        <v>26</v>
      </c>
      <c r="R69" s="6">
        <v>2.9</v>
      </c>
      <c r="S69" s="402" t="str">
        <f>IF(ISNA(MATCH($C69,'My Squad'!$C$2:$C$16,0)),"","Yes")</f>
        <v/>
      </c>
    </row>
    <row r="70" spans="1:19" ht="15.75" thickBot="1" x14ac:dyDescent="0.3">
      <c r="A70" s="587">
        <v>267</v>
      </c>
      <c r="B70" s="4" t="s">
        <v>600</v>
      </c>
      <c r="C70" s="5" t="s">
        <v>618</v>
      </c>
      <c r="D70" s="70" t="s">
        <v>14</v>
      </c>
      <c r="E70" s="6">
        <v>4.5</v>
      </c>
      <c r="F70" s="6">
        <v>4.3133333333333335</v>
      </c>
      <c r="G70" s="6">
        <v>2.008</v>
      </c>
      <c r="H70" s="6">
        <v>2.9923333333333333</v>
      </c>
      <c r="I70" s="6">
        <v>3.085</v>
      </c>
      <c r="J70" s="6">
        <v>3.407</v>
      </c>
      <c r="K70" s="6">
        <v>3.3180000000000001</v>
      </c>
      <c r="L70" s="6">
        <v>3.3983333333333334</v>
      </c>
      <c r="M70" s="6">
        <v>3.0126666666666666</v>
      </c>
      <c r="N70" s="7">
        <v>25.53466666666667</v>
      </c>
      <c r="O70" s="23">
        <v>0.26485185185185195</v>
      </c>
      <c r="P70" s="74">
        <v>2.2000000000000002E-2</v>
      </c>
      <c r="Q70" s="22">
        <v>21</v>
      </c>
      <c r="R70" s="6">
        <v>2.2999999999999998</v>
      </c>
      <c r="S70" s="402" t="str">
        <f>IF(ISNA(MATCH($C70,'My Squad'!$C$2:$C$16,0)),"","Yes")</f>
        <v/>
      </c>
    </row>
    <row r="71" spans="1:19" ht="15.75" thickBot="1" x14ac:dyDescent="0.3">
      <c r="A71" s="587">
        <v>329</v>
      </c>
      <c r="B71" s="4" t="s">
        <v>25</v>
      </c>
      <c r="C71" s="5" t="s">
        <v>336</v>
      </c>
      <c r="D71" s="70" t="s">
        <v>13</v>
      </c>
      <c r="E71" s="6">
        <v>6.2</v>
      </c>
      <c r="F71" s="6">
        <v>3.3023333333333333</v>
      </c>
      <c r="G71" s="6">
        <v>3.2343333333333333</v>
      </c>
      <c r="H71" s="6">
        <v>3.6656666666666666</v>
      </c>
      <c r="I71" s="6">
        <v>2.6806666666666668</v>
      </c>
      <c r="J71" s="6">
        <v>2.9496666666666669</v>
      </c>
      <c r="K71" s="6">
        <v>3.2773333333333334</v>
      </c>
      <c r="L71" s="6">
        <v>3.4119999999999999</v>
      </c>
      <c r="M71" s="6">
        <v>2.9693333333333332</v>
      </c>
      <c r="N71" s="7">
        <v>25.491333333333337</v>
      </c>
      <c r="O71" s="23">
        <v>0.1913575268817205</v>
      </c>
      <c r="P71" s="74">
        <v>1.4999999999999999E-2</v>
      </c>
      <c r="Q71" s="22">
        <v>16</v>
      </c>
      <c r="R71" s="6">
        <v>1.8</v>
      </c>
      <c r="S71" s="402" t="str">
        <f>IF(ISNA(MATCH($C71,'My Squad'!$C$2:$C$16,0)),"","Yes")</f>
        <v/>
      </c>
    </row>
    <row r="72" spans="1:19" ht="15.75" thickBot="1" x14ac:dyDescent="0.3">
      <c r="A72" s="587">
        <v>98</v>
      </c>
      <c r="B72" s="4" t="s">
        <v>46</v>
      </c>
      <c r="C72" s="5" t="s">
        <v>58</v>
      </c>
      <c r="D72" s="70" t="s">
        <v>13</v>
      </c>
      <c r="E72" s="6">
        <v>5</v>
      </c>
      <c r="F72" s="6">
        <v>3.0636666666666668</v>
      </c>
      <c r="G72" s="6">
        <v>3.2296666666666667</v>
      </c>
      <c r="H72" s="6">
        <v>3.2346666666666666</v>
      </c>
      <c r="I72" s="6">
        <v>3.6963333333333335</v>
      </c>
      <c r="J72" s="6">
        <v>2.883</v>
      </c>
      <c r="K72" s="6">
        <v>3.1379999999999999</v>
      </c>
      <c r="L72" s="6">
        <v>2.8886666666666665</v>
      </c>
      <c r="M72" s="6">
        <v>3.2403333333333335</v>
      </c>
      <c r="N72" s="7">
        <v>25.374333333333333</v>
      </c>
      <c r="O72" s="23">
        <v>0.23435833333333331</v>
      </c>
      <c r="P72" s="74">
        <v>1E-3</v>
      </c>
      <c r="Q72" s="22">
        <v>24</v>
      </c>
      <c r="R72" s="6">
        <v>2.7</v>
      </c>
      <c r="S72" s="402" t="str">
        <f>IF(ISNA(MATCH($C72,'My Squad'!$C$2:$C$16,0)),"","Yes")</f>
        <v/>
      </c>
    </row>
    <row r="73" spans="1:19" ht="15.75" thickBot="1" x14ac:dyDescent="0.3">
      <c r="A73" s="587">
        <v>19</v>
      </c>
      <c r="B73" s="4" t="s">
        <v>68</v>
      </c>
      <c r="C73" s="5" t="s">
        <v>293</v>
      </c>
      <c r="D73" s="70" t="s">
        <v>13</v>
      </c>
      <c r="E73" s="6">
        <v>5.7</v>
      </c>
      <c r="F73" s="6">
        <v>3.4803333333333333</v>
      </c>
      <c r="G73" s="6">
        <v>3.0596666666666668</v>
      </c>
      <c r="H73" s="6">
        <v>3.6539999999999999</v>
      </c>
      <c r="I73" s="6">
        <v>2.8570000000000002</v>
      </c>
      <c r="J73" s="6">
        <v>3.2386666666666666</v>
      </c>
      <c r="K73" s="6">
        <v>2.6493333333333333</v>
      </c>
      <c r="L73" s="6">
        <v>2.3740000000000001</v>
      </c>
      <c r="M73" s="6">
        <v>3.8363333333333332</v>
      </c>
      <c r="N73" s="7">
        <v>25.149333333333331</v>
      </c>
      <c r="O73" s="23">
        <v>0.20064327485380112</v>
      </c>
      <c r="P73" s="74">
        <v>0.26200000000000001</v>
      </c>
      <c r="Q73" s="22">
        <v>41</v>
      </c>
      <c r="R73" s="6">
        <v>4.5999999999999996</v>
      </c>
      <c r="S73" s="402" t="str">
        <f>IF(ISNA(MATCH($C73,'My Squad'!$C$2:$C$16,0)),"","Yes")</f>
        <v/>
      </c>
    </row>
    <row r="74" spans="1:19" ht="15.75" thickBot="1" x14ac:dyDescent="0.3">
      <c r="A74" s="587">
        <v>326</v>
      </c>
      <c r="B74" s="4" t="s">
        <v>25</v>
      </c>
      <c r="C74" s="5" t="s">
        <v>107</v>
      </c>
      <c r="D74" s="70" t="s">
        <v>14</v>
      </c>
      <c r="E74" s="6">
        <v>5.3</v>
      </c>
      <c r="F74" s="6">
        <v>3.1756666666666669</v>
      </c>
      <c r="G74" s="6">
        <v>3.2440000000000002</v>
      </c>
      <c r="H74" s="6">
        <v>3.7373333333333334</v>
      </c>
      <c r="I74" s="6">
        <v>2.5019999999999998</v>
      </c>
      <c r="J74" s="6">
        <v>2.867</v>
      </c>
      <c r="K74" s="6">
        <v>3.5503333333333331</v>
      </c>
      <c r="L74" s="6">
        <v>3.4220000000000002</v>
      </c>
      <c r="M74" s="6">
        <v>2.5666666666666669</v>
      </c>
      <c r="N74" s="7">
        <v>25.065000000000001</v>
      </c>
      <c r="O74" s="23">
        <v>0.2137971698113208</v>
      </c>
      <c r="P74" s="74">
        <v>0.13699999999999998</v>
      </c>
      <c r="Q74" s="22">
        <v>39</v>
      </c>
      <c r="R74" s="6">
        <v>4.3</v>
      </c>
      <c r="S74" s="402" t="str">
        <f>IF(ISNA(MATCH($C74,'My Squad'!$C$2:$C$16,0)),"","Yes")</f>
        <v/>
      </c>
    </row>
    <row r="75" spans="1:19" ht="15.75" thickBot="1" x14ac:dyDescent="0.3">
      <c r="A75" s="587">
        <v>47</v>
      </c>
      <c r="B75" s="4" t="s">
        <v>61</v>
      </c>
      <c r="C75" s="5" t="s">
        <v>135</v>
      </c>
      <c r="D75" s="70" t="s">
        <v>16</v>
      </c>
      <c r="E75" s="6">
        <v>5</v>
      </c>
      <c r="F75" s="6">
        <v>2.8223333333333334</v>
      </c>
      <c r="G75" s="6">
        <v>2.355</v>
      </c>
      <c r="H75" s="6">
        <v>3.6136666666666666</v>
      </c>
      <c r="I75" s="6">
        <v>2.6123333333333334</v>
      </c>
      <c r="J75" s="6">
        <v>3.4649999999999999</v>
      </c>
      <c r="K75" s="6">
        <v>3.5136666666666665</v>
      </c>
      <c r="L75" s="6">
        <v>4.0083333333333337</v>
      </c>
      <c r="M75" s="6">
        <v>2.6156666666666668</v>
      </c>
      <c r="N75" s="7">
        <v>25.006</v>
      </c>
      <c r="O75" s="23">
        <v>0.22515000000000002</v>
      </c>
      <c r="P75" s="74">
        <v>0.13800000000000001</v>
      </c>
      <c r="Q75" s="22">
        <v>30</v>
      </c>
      <c r="R75" s="6">
        <v>3.3</v>
      </c>
      <c r="S75" s="402" t="str">
        <f>IF(ISNA(MATCH($C75,'My Squad'!$C$2:$C$16,0)),"","Yes")</f>
        <v/>
      </c>
    </row>
    <row r="76" spans="1:19" ht="15.75" thickBot="1" x14ac:dyDescent="0.3">
      <c r="A76" s="587">
        <v>204</v>
      </c>
      <c r="B76" s="4" t="s">
        <v>33</v>
      </c>
      <c r="C76" s="5" t="s">
        <v>157</v>
      </c>
      <c r="D76" s="70" t="s">
        <v>16</v>
      </c>
      <c r="E76" s="6">
        <v>4.4000000000000004</v>
      </c>
      <c r="F76" s="6">
        <v>1.6719999999999999</v>
      </c>
      <c r="G76" s="6">
        <v>3.6756666666666669</v>
      </c>
      <c r="H76" s="6">
        <v>3.3359999999999999</v>
      </c>
      <c r="I76" s="6">
        <v>3.4359999999999999</v>
      </c>
      <c r="J76" s="6">
        <v>3.3526666666666665</v>
      </c>
      <c r="K76" s="6">
        <v>3.1240000000000001</v>
      </c>
      <c r="L76" s="6">
        <v>3.3386666666666667</v>
      </c>
      <c r="M76" s="6">
        <v>2.9776666666666665</v>
      </c>
      <c r="N76" s="7">
        <v>24.91266666666667</v>
      </c>
      <c r="O76" s="23">
        <v>0.25320075757575766</v>
      </c>
      <c r="P76" s="74">
        <v>5.0000000000000001E-3</v>
      </c>
      <c r="Q76" s="22">
        <v>10</v>
      </c>
      <c r="R76" s="6">
        <v>2</v>
      </c>
      <c r="S76" s="402" t="str">
        <f>IF(ISNA(MATCH($C76,'My Squad'!$C$2:$C$16,0)),"","Yes")</f>
        <v/>
      </c>
    </row>
    <row r="77" spans="1:19" ht="15.75" thickBot="1" x14ac:dyDescent="0.3">
      <c r="A77" s="587">
        <v>392</v>
      </c>
      <c r="B77" s="4" t="s">
        <v>40</v>
      </c>
      <c r="C77" s="5" t="s">
        <v>352</v>
      </c>
      <c r="D77" s="70" t="s">
        <v>13</v>
      </c>
      <c r="E77" s="6">
        <v>6.5</v>
      </c>
      <c r="F77" s="6">
        <v>3.3263333333333334</v>
      </c>
      <c r="G77" s="6">
        <v>2.786</v>
      </c>
      <c r="H77" s="6">
        <v>3.3503333333333334</v>
      </c>
      <c r="I77" s="6">
        <v>3.0009999999999999</v>
      </c>
      <c r="J77" s="6">
        <v>2.3783333333333334</v>
      </c>
      <c r="K77" s="6">
        <v>2.919</v>
      </c>
      <c r="L77" s="6">
        <v>3.7203333333333335</v>
      </c>
      <c r="M77" s="6">
        <v>3.3666666666666667</v>
      </c>
      <c r="N77" s="7">
        <v>24.847999999999999</v>
      </c>
      <c r="O77" s="23">
        <v>0.17015384615384613</v>
      </c>
      <c r="P77" s="74">
        <v>3.3000000000000002E-2</v>
      </c>
      <c r="Q77" s="22">
        <v>41</v>
      </c>
      <c r="R77" s="6">
        <v>4.5999999999999996</v>
      </c>
      <c r="S77" s="402" t="str">
        <f>IF(ISNA(MATCH($C77,'My Squad'!$C$2:$C$16,0)),"","Yes")</f>
        <v/>
      </c>
    </row>
    <row r="78" spans="1:19" ht="15.75" thickBot="1" x14ac:dyDescent="0.3">
      <c r="A78" s="587">
        <v>317</v>
      </c>
      <c r="B78" s="4" t="s">
        <v>25</v>
      </c>
      <c r="C78" s="5" t="s">
        <v>337</v>
      </c>
      <c r="D78" s="70" t="s">
        <v>13</v>
      </c>
      <c r="E78" s="6">
        <v>7.3</v>
      </c>
      <c r="F78" s="6">
        <v>0.82966666666666666</v>
      </c>
      <c r="G78" s="6">
        <v>3.2876666666666665</v>
      </c>
      <c r="H78" s="6">
        <v>3.7250000000000001</v>
      </c>
      <c r="I78" s="6">
        <v>2.5950000000000002</v>
      </c>
      <c r="J78" s="6">
        <v>3.1976666666666667</v>
      </c>
      <c r="K78" s="6">
        <v>3.5019999999999998</v>
      </c>
      <c r="L78" s="6">
        <v>4.0570000000000004</v>
      </c>
      <c r="M78" s="6">
        <v>3.5566666666666666</v>
      </c>
      <c r="N78" s="7">
        <v>24.750666666666667</v>
      </c>
      <c r="O78" s="23">
        <v>0.14984018264840185</v>
      </c>
      <c r="P78" s="74">
        <v>5.0999999999999997E-2</v>
      </c>
      <c r="Q78" s="22">
        <v>35</v>
      </c>
      <c r="R78" s="6">
        <v>5</v>
      </c>
      <c r="S78" s="402" t="str">
        <f>IF(ISNA(MATCH($C78,'My Squad'!$C$2:$C$16,0)),"","Yes")</f>
        <v/>
      </c>
    </row>
    <row r="79" spans="1:19" ht="15.75" thickBot="1" x14ac:dyDescent="0.3">
      <c r="A79" s="587">
        <v>443</v>
      </c>
      <c r="B79" s="4" t="s">
        <v>82</v>
      </c>
      <c r="C79" s="5" t="s">
        <v>547</v>
      </c>
      <c r="D79" s="70" t="s">
        <v>16</v>
      </c>
      <c r="E79" s="6">
        <v>4.5999999999999996</v>
      </c>
      <c r="F79" s="6">
        <v>3.2226666666666666</v>
      </c>
      <c r="G79" s="6">
        <v>2.8086666666666669</v>
      </c>
      <c r="H79" s="6">
        <v>2.871</v>
      </c>
      <c r="I79" s="6">
        <v>3.3753333333333333</v>
      </c>
      <c r="J79" s="6">
        <v>2.7943333333333333</v>
      </c>
      <c r="K79" s="6">
        <v>3.3346666666666667</v>
      </c>
      <c r="L79" s="6">
        <v>2.8780000000000001</v>
      </c>
      <c r="M79" s="6">
        <v>3.4653333333333332</v>
      </c>
      <c r="N79" s="7">
        <v>24.75</v>
      </c>
      <c r="O79" s="23">
        <v>0.23777173913043481</v>
      </c>
      <c r="P79" s="74">
        <v>4.7E-2</v>
      </c>
      <c r="Q79" s="22">
        <v>42</v>
      </c>
      <c r="R79" s="6">
        <v>4.7</v>
      </c>
      <c r="S79" s="402" t="str">
        <f>IF(ISNA(MATCH($C79,'My Squad'!$C$2:$C$16,0)),"","Yes")</f>
        <v/>
      </c>
    </row>
    <row r="80" spans="1:19" ht="15.75" thickBot="1" x14ac:dyDescent="0.3">
      <c r="A80" s="587">
        <v>88</v>
      </c>
      <c r="B80" s="4" t="s">
        <v>46</v>
      </c>
      <c r="C80" s="5" t="s">
        <v>306</v>
      </c>
      <c r="D80" s="70" t="s">
        <v>14</v>
      </c>
      <c r="E80" s="6">
        <v>4.5</v>
      </c>
      <c r="F80" s="6">
        <v>2.9289999999999998</v>
      </c>
      <c r="G80" s="6">
        <v>3.1446666666666667</v>
      </c>
      <c r="H80" s="6">
        <v>3.2829999999999999</v>
      </c>
      <c r="I80" s="6">
        <v>4.0516666666666667</v>
      </c>
      <c r="J80" s="6">
        <v>2.5856666666666666</v>
      </c>
      <c r="K80" s="6">
        <v>3.0396666666666667</v>
      </c>
      <c r="L80" s="6">
        <v>2.1093333333333333</v>
      </c>
      <c r="M80" s="6">
        <v>3.5990000000000002</v>
      </c>
      <c r="N80" s="7">
        <v>24.741999999999997</v>
      </c>
      <c r="O80" s="23">
        <v>0.24283333333333326</v>
      </c>
      <c r="P80" s="74">
        <v>2.4E-2</v>
      </c>
      <c r="Q80" s="22">
        <v>27</v>
      </c>
      <c r="R80" s="6">
        <v>3</v>
      </c>
      <c r="S80" s="402" t="str">
        <f>IF(ISNA(MATCH($C80,'My Squad'!$C$2:$C$16,0)),"","Yes")</f>
        <v/>
      </c>
    </row>
    <row r="81" spans="1:19" ht="15.75" thickBot="1" x14ac:dyDescent="0.3">
      <c r="A81" s="587">
        <v>527</v>
      </c>
      <c r="B81" s="4" t="s">
        <v>56</v>
      </c>
      <c r="C81" s="5" t="s">
        <v>123</v>
      </c>
      <c r="D81" s="70" t="s">
        <v>13</v>
      </c>
      <c r="E81" s="6">
        <v>5.9</v>
      </c>
      <c r="F81" s="6">
        <v>2.8543333333333334</v>
      </c>
      <c r="G81" s="6">
        <v>3.6736666666666666</v>
      </c>
      <c r="H81" s="6">
        <v>2.7970000000000002</v>
      </c>
      <c r="I81" s="6">
        <v>2.4286666666666665</v>
      </c>
      <c r="J81" s="6">
        <v>3.3123333333333331</v>
      </c>
      <c r="K81" s="6">
        <v>3.5033333333333334</v>
      </c>
      <c r="L81" s="6">
        <v>2.9386666666666668</v>
      </c>
      <c r="M81" s="6">
        <v>3.2113333333333332</v>
      </c>
      <c r="N81" s="7">
        <v>24.719333333333331</v>
      </c>
      <c r="O81" s="23">
        <v>0.18473163841807905</v>
      </c>
      <c r="P81" s="74">
        <v>1.4999999999999999E-2</v>
      </c>
      <c r="Q81" s="22">
        <v>25</v>
      </c>
      <c r="R81" s="6">
        <v>2.8</v>
      </c>
      <c r="S81" s="402" t="str">
        <f>IF(ISNA(MATCH($C81,'My Squad'!$C$2:$C$16,0)),"","Yes")</f>
        <v/>
      </c>
    </row>
    <row r="82" spans="1:19" ht="15.75" thickBot="1" x14ac:dyDescent="0.3">
      <c r="A82" s="587">
        <v>361</v>
      </c>
      <c r="B82" s="4" t="s">
        <v>23</v>
      </c>
      <c r="C82" s="5" t="s">
        <v>49</v>
      </c>
      <c r="D82" s="70" t="s">
        <v>14</v>
      </c>
      <c r="E82" s="6">
        <v>5.5</v>
      </c>
      <c r="F82" s="6">
        <v>3.3366666666666664</v>
      </c>
      <c r="G82" s="6">
        <v>2.9276666666666666</v>
      </c>
      <c r="H82" s="6">
        <v>2.9566666666666666</v>
      </c>
      <c r="I82" s="6">
        <v>2.1813333333333333</v>
      </c>
      <c r="J82" s="6">
        <v>3.6680000000000001</v>
      </c>
      <c r="K82" s="6">
        <v>3.3093333333333335</v>
      </c>
      <c r="L82" s="6">
        <v>3.226</v>
      </c>
      <c r="M82" s="6">
        <v>2.972</v>
      </c>
      <c r="N82" s="7">
        <v>24.577666666666669</v>
      </c>
      <c r="O82" s="23">
        <v>0.19494696969696976</v>
      </c>
      <c r="P82" s="74">
        <v>4.0999999999999995E-2</v>
      </c>
      <c r="Q82" s="22">
        <v>19</v>
      </c>
      <c r="R82" s="6">
        <v>2.1</v>
      </c>
      <c r="S82" s="402" t="str">
        <f>IF(ISNA(MATCH($C82,'My Squad'!$C$2:$C$16,0)),"","Yes")</f>
        <v/>
      </c>
    </row>
    <row r="83" spans="1:19" ht="15.75" thickBot="1" x14ac:dyDescent="0.3">
      <c r="A83" s="587">
        <v>542</v>
      </c>
      <c r="B83" s="4" t="s">
        <v>33</v>
      </c>
      <c r="C83" s="5" t="s">
        <v>80</v>
      </c>
      <c r="D83" s="70" t="s">
        <v>14</v>
      </c>
      <c r="E83" s="15">
        <v>4.4000000000000004</v>
      </c>
      <c r="F83" s="15">
        <v>3.1076666666666668</v>
      </c>
      <c r="G83" s="6">
        <v>3.7533333333333334</v>
      </c>
      <c r="H83" s="6">
        <v>2.5859999999999999</v>
      </c>
      <c r="I83" s="6">
        <v>2.9766666666666666</v>
      </c>
      <c r="J83" s="6">
        <v>2.9006666666666665</v>
      </c>
      <c r="K83" s="6">
        <v>2.5966666666666667</v>
      </c>
      <c r="L83" s="6">
        <v>3.4866666666666668</v>
      </c>
      <c r="M83" s="15">
        <v>3.1126666666666667</v>
      </c>
      <c r="N83" s="84">
        <v>24.520333333333333</v>
      </c>
      <c r="O83" s="23">
        <v>0.24205492424242422</v>
      </c>
      <c r="P83" s="17">
        <v>2E-3</v>
      </c>
      <c r="Q83" s="16">
        <v>10</v>
      </c>
      <c r="R83" s="15">
        <v>1.2</v>
      </c>
      <c r="S83" s="486" t="str">
        <f>IF(ISNA(MATCH($C83,'My Squad'!$C$2:$C$16,0)),"","Yes")</f>
        <v/>
      </c>
    </row>
    <row r="84" spans="1:19" ht="15.75" thickBot="1" x14ac:dyDescent="0.3">
      <c r="A84" s="587">
        <v>16</v>
      </c>
      <c r="B84" s="4" t="s">
        <v>35</v>
      </c>
      <c r="C84" s="5" t="s">
        <v>142</v>
      </c>
      <c r="D84" s="70" t="s">
        <v>13</v>
      </c>
      <c r="E84" s="6">
        <v>6.3</v>
      </c>
      <c r="F84" s="6">
        <v>2.9506666666666668</v>
      </c>
      <c r="G84" s="6">
        <v>2.8119999999999998</v>
      </c>
      <c r="H84" s="6">
        <v>3.1126666666666667</v>
      </c>
      <c r="I84" s="6">
        <v>3.0249999999999999</v>
      </c>
      <c r="J84" s="6">
        <v>3.0803333333333334</v>
      </c>
      <c r="K84" s="6">
        <v>2.9996666666666667</v>
      </c>
      <c r="L84" s="6">
        <v>3.3203333333333331</v>
      </c>
      <c r="M84" s="6">
        <v>3.0136666666666665</v>
      </c>
      <c r="N84" s="7">
        <v>24.314333333333334</v>
      </c>
      <c r="O84" s="23">
        <v>0.16496693121693123</v>
      </c>
      <c r="P84" s="74">
        <v>2.8999999999999998E-2</v>
      </c>
      <c r="Q84" s="22">
        <v>15</v>
      </c>
      <c r="R84" s="6">
        <v>1.9</v>
      </c>
      <c r="S84" s="402" t="str">
        <f>IF(ISNA(MATCH($C84,'My Squad'!$C$2:$C$16,0)),"","Yes")</f>
        <v/>
      </c>
    </row>
    <row r="85" spans="1:19" ht="15.75" thickBot="1" x14ac:dyDescent="0.3">
      <c r="A85" s="587">
        <v>340</v>
      </c>
      <c r="B85" s="4" t="s">
        <v>23</v>
      </c>
      <c r="C85" s="5" t="s">
        <v>77</v>
      </c>
      <c r="D85" s="70" t="s">
        <v>14</v>
      </c>
      <c r="E85" s="6">
        <v>5.5</v>
      </c>
      <c r="F85" s="6">
        <v>3.2240000000000002</v>
      </c>
      <c r="G85" s="6">
        <v>2.8826666666666667</v>
      </c>
      <c r="H85" s="6">
        <v>2.9546666666666668</v>
      </c>
      <c r="I85" s="6">
        <v>2.2196666666666665</v>
      </c>
      <c r="J85" s="6">
        <v>3.6556666666666668</v>
      </c>
      <c r="K85" s="6">
        <v>3.1963333333333335</v>
      </c>
      <c r="L85" s="6">
        <v>3.1466666666666665</v>
      </c>
      <c r="M85" s="6">
        <v>2.9663333333333335</v>
      </c>
      <c r="N85" s="7">
        <v>24.246000000000006</v>
      </c>
      <c r="O85" s="23">
        <v>0.18740909090909105</v>
      </c>
      <c r="P85" s="74">
        <v>4.8000000000000001E-2</v>
      </c>
      <c r="Q85" s="22">
        <v>22</v>
      </c>
      <c r="R85" s="6">
        <v>2.8</v>
      </c>
      <c r="S85" s="402" t="str">
        <f>IF(ISNA(MATCH($C85,'My Squad'!$C$2:$C$16,0)),"","Yes")</f>
        <v/>
      </c>
    </row>
    <row r="86" spans="1:19" ht="15.75" thickBot="1" x14ac:dyDescent="0.3">
      <c r="A86" s="587">
        <v>508</v>
      </c>
      <c r="B86" s="4" t="s">
        <v>28</v>
      </c>
      <c r="C86" s="5" t="s">
        <v>115</v>
      </c>
      <c r="D86" s="70" t="s">
        <v>16</v>
      </c>
      <c r="E86" s="6">
        <v>5</v>
      </c>
      <c r="F86" s="6">
        <v>2.8643333333333332</v>
      </c>
      <c r="G86" s="6">
        <v>3.3540000000000001</v>
      </c>
      <c r="H86" s="6">
        <v>2.8206666666666669</v>
      </c>
      <c r="I86" s="6">
        <v>3.18</v>
      </c>
      <c r="J86" s="6">
        <v>3.29</v>
      </c>
      <c r="K86" s="6">
        <v>2.7610000000000001</v>
      </c>
      <c r="L86" s="6">
        <v>3.3650000000000002</v>
      </c>
      <c r="M86" s="6">
        <v>2.5529999999999999</v>
      </c>
      <c r="N86" s="7">
        <v>24.187999999999999</v>
      </c>
      <c r="O86" s="23">
        <v>0.20469999999999997</v>
      </c>
      <c r="P86" s="74">
        <v>3.6000000000000004E-2</v>
      </c>
      <c r="Q86" s="22">
        <v>26</v>
      </c>
      <c r="R86" s="6">
        <v>2.9</v>
      </c>
      <c r="S86" s="402" t="str">
        <f>IF(ISNA(MATCH($C86,'My Squad'!$C$2:$C$16,0)),"","Yes")</f>
        <v/>
      </c>
    </row>
    <row r="87" spans="1:19" ht="15.75" thickBot="1" x14ac:dyDescent="0.3">
      <c r="A87" s="587">
        <v>28</v>
      </c>
      <c r="B87" s="4" t="s">
        <v>61</v>
      </c>
      <c r="C87" s="5" t="s">
        <v>143</v>
      </c>
      <c r="D87" s="70" t="s">
        <v>13</v>
      </c>
      <c r="E87" s="6">
        <v>6.3</v>
      </c>
      <c r="F87" s="6">
        <v>2.7046666666666668</v>
      </c>
      <c r="G87" s="6">
        <v>2.3276666666666666</v>
      </c>
      <c r="H87" s="6">
        <v>3.4486666666666665</v>
      </c>
      <c r="I87" s="6">
        <v>2.7410000000000001</v>
      </c>
      <c r="J87" s="6">
        <v>3.3666666666666667</v>
      </c>
      <c r="K87" s="6">
        <v>4.0019999999999998</v>
      </c>
      <c r="L87" s="6">
        <v>3.0556666666666668</v>
      </c>
      <c r="M87" s="6">
        <v>2.5116666666666667</v>
      </c>
      <c r="N87" s="7">
        <v>24.158000000000001</v>
      </c>
      <c r="O87" s="23">
        <v>0.16186507936507941</v>
      </c>
      <c r="P87" s="74">
        <v>1.1000000000000001E-2</v>
      </c>
      <c r="Q87" s="22">
        <v>18</v>
      </c>
      <c r="R87" s="6">
        <v>2.2000000000000002</v>
      </c>
      <c r="S87" s="402" t="str">
        <f>IF(ISNA(MATCH($C87,'My Squad'!$C$2:$C$16,0)),"","Yes")</f>
        <v/>
      </c>
    </row>
    <row r="88" spans="1:19" ht="15.75" thickBot="1" x14ac:dyDescent="0.3">
      <c r="A88" s="587">
        <v>268</v>
      </c>
      <c r="B88" s="4" t="s">
        <v>600</v>
      </c>
      <c r="C88" s="5" t="s">
        <v>630</v>
      </c>
      <c r="D88" s="70" t="s">
        <v>15</v>
      </c>
      <c r="E88" s="6">
        <v>5.7</v>
      </c>
      <c r="F88" s="6">
        <v>3.5576666666666665</v>
      </c>
      <c r="G88" s="6">
        <v>2.6643333333333334</v>
      </c>
      <c r="H88" s="6">
        <v>3.0376666666666665</v>
      </c>
      <c r="I88" s="6">
        <v>2.7096666666666667</v>
      </c>
      <c r="J88" s="6">
        <v>3.0543333333333331</v>
      </c>
      <c r="K88" s="6">
        <v>3.1013333333333333</v>
      </c>
      <c r="L88" s="6">
        <v>3.0129999999999999</v>
      </c>
      <c r="M88" s="6">
        <v>2.9393333333333334</v>
      </c>
      <c r="N88" s="7">
        <v>24.077333333333332</v>
      </c>
      <c r="O88" s="23">
        <v>0.17713450292397656</v>
      </c>
      <c r="P88" s="74">
        <v>5.7000000000000002E-2</v>
      </c>
      <c r="Q88" s="22">
        <v>38</v>
      </c>
      <c r="R88" s="6">
        <v>4.2</v>
      </c>
      <c r="S88" s="402" t="str">
        <f>IF(ISNA(MATCH($C88,'My Squad'!$C$2:$C$16,0)),"","Yes")</f>
        <v/>
      </c>
    </row>
    <row r="89" spans="1:19" ht="15.75" thickBot="1" x14ac:dyDescent="0.3">
      <c r="A89" s="587">
        <v>14</v>
      </c>
      <c r="B89" s="4" t="s">
        <v>602</v>
      </c>
      <c r="C89" s="5" t="s">
        <v>250</v>
      </c>
      <c r="D89" s="70" t="s">
        <v>16</v>
      </c>
      <c r="E89" s="6">
        <v>4.4000000000000004</v>
      </c>
      <c r="F89" s="6">
        <v>3.4493333333333331</v>
      </c>
      <c r="G89" s="6">
        <v>3.3439999999999999</v>
      </c>
      <c r="H89" s="6">
        <v>2.5670000000000002</v>
      </c>
      <c r="I89" s="6">
        <v>2.7690000000000001</v>
      </c>
      <c r="J89" s="6">
        <v>2.6890000000000001</v>
      </c>
      <c r="K89" s="6">
        <v>2.8933333333333335</v>
      </c>
      <c r="L89" s="6">
        <v>3.0470000000000002</v>
      </c>
      <c r="M89" s="6">
        <v>3.2530000000000001</v>
      </c>
      <c r="N89" s="7">
        <v>24.011666666666667</v>
      </c>
      <c r="O89" s="23">
        <v>0.22760416666666666</v>
      </c>
      <c r="P89" s="74">
        <v>2.1000000000000001E-2</v>
      </c>
      <c r="Q89" s="22">
        <v>17</v>
      </c>
      <c r="R89" s="6">
        <v>2.4</v>
      </c>
      <c r="S89" s="402" t="str">
        <f>IF(ISNA(MATCH($C89,'My Squad'!$C$2:$C$16,0)),"","Yes")</f>
        <v/>
      </c>
    </row>
    <row r="90" spans="1:19" ht="15.75" thickBot="1" x14ac:dyDescent="0.3">
      <c r="A90" s="587">
        <v>104</v>
      </c>
      <c r="B90" s="4" t="s">
        <v>46</v>
      </c>
      <c r="C90" s="5" t="s">
        <v>47</v>
      </c>
      <c r="D90" s="70" t="s">
        <v>14</v>
      </c>
      <c r="E90" s="6">
        <v>4.5</v>
      </c>
      <c r="F90" s="6">
        <v>2.8786666666666667</v>
      </c>
      <c r="G90" s="6">
        <v>3.1276666666666668</v>
      </c>
      <c r="H90" s="6">
        <v>3.1960000000000002</v>
      </c>
      <c r="I90" s="6">
        <v>3.86</v>
      </c>
      <c r="J90" s="6">
        <v>2.44</v>
      </c>
      <c r="K90" s="6">
        <v>2.827</v>
      </c>
      <c r="L90" s="6">
        <v>2.0859999999999999</v>
      </c>
      <c r="M90" s="6">
        <v>3.5193333333333334</v>
      </c>
      <c r="N90" s="7">
        <v>23.934666666666661</v>
      </c>
      <c r="O90" s="23">
        <v>0.22040740740740727</v>
      </c>
      <c r="P90" s="74">
        <v>1.2E-2</v>
      </c>
      <c r="Q90" s="22">
        <v>21</v>
      </c>
      <c r="R90" s="6">
        <v>2.2999999999999998</v>
      </c>
      <c r="S90" s="402" t="str">
        <f>IF(ISNA(MATCH($C90,'My Squad'!$C$2:$C$16,0)),"","Yes")</f>
        <v/>
      </c>
    </row>
    <row r="91" spans="1:19" ht="15.75" thickBot="1" x14ac:dyDescent="0.3">
      <c r="A91" s="587">
        <v>433</v>
      </c>
      <c r="B91" s="4" t="s">
        <v>82</v>
      </c>
      <c r="C91" s="5" t="s">
        <v>83</v>
      </c>
      <c r="D91" s="70" t="s">
        <v>13</v>
      </c>
      <c r="E91" s="6">
        <v>6.3</v>
      </c>
      <c r="F91" s="6">
        <v>1.9633333333333334</v>
      </c>
      <c r="G91" s="6">
        <v>3.3796666666666666</v>
      </c>
      <c r="H91" s="6">
        <v>2.6833333333333331</v>
      </c>
      <c r="I91" s="6">
        <v>3.8883333333333332</v>
      </c>
      <c r="J91" s="6">
        <v>2.4593333333333334</v>
      </c>
      <c r="K91" s="6">
        <v>3.1083333333333334</v>
      </c>
      <c r="L91" s="6">
        <v>3.2283333333333335</v>
      </c>
      <c r="M91" s="6">
        <v>3.2083333333333335</v>
      </c>
      <c r="N91" s="7">
        <v>23.919</v>
      </c>
      <c r="O91" s="23">
        <v>0.15712301587301589</v>
      </c>
      <c r="P91" s="74">
        <v>1.2E-2</v>
      </c>
      <c r="Q91" s="22">
        <v>17</v>
      </c>
      <c r="R91" s="6">
        <v>2.8</v>
      </c>
      <c r="S91" s="402" t="str">
        <f>IF(ISNA(MATCH($C91,'My Squad'!$C$2:$C$16,0)),"","Yes")</f>
        <v/>
      </c>
    </row>
    <row r="92" spans="1:19" ht="15.75" thickBot="1" x14ac:dyDescent="0.3">
      <c r="A92" s="587">
        <v>525</v>
      </c>
      <c r="B92" s="4" t="s">
        <v>56</v>
      </c>
      <c r="C92" s="5" t="s">
        <v>1547</v>
      </c>
      <c r="D92" s="70" t="s">
        <v>13</v>
      </c>
      <c r="E92" s="6">
        <v>6.2</v>
      </c>
      <c r="F92" s="6">
        <v>0</v>
      </c>
      <c r="G92" s="6">
        <v>0</v>
      </c>
      <c r="H92" s="6">
        <v>3.536</v>
      </c>
      <c r="I92" s="6">
        <v>3.1843333333333335</v>
      </c>
      <c r="J92" s="6">
        <v>4.5953333333333335</v>
      </c>
      <c r="K92" s="6">
        <v>4.5553333333333335</v>
      </c>
      <c r="L92" s="6">
        <v>3.9303333333333335</v>
      </c>
      <c r="M92" s="6">
        <v>4.1020000000000003</v>
      </c>
      <c r="N92" s="7">
        <v>23.903333333333332</v>
      </c>
      <c r="O92" s="23">
        <v>0.15934139784946233</v>
      </c>
      <c r="P92" s="74">
        <v>0.03</v>
      </c>
      <c r="Q92" s="22">
        <v>23</v>
      </c>
      <c r="R92" s="6">
        <v>2.9</v>
      </c>
      <c r="S92" s="402" t="str">
        <f>IF(ISNA(MATCH($C92,'My Squad'!$C$2:$C$16,0)),"","Yes")</f>
        <v/>
      </c>
    </row>
    <row r="93" spans="1:19" ht="15.75" thickBot="1" x14ac:dyDescent="0.3">
      <c r="A93" s="587">
        <v>434</v>
      </c>
      <c r="B93" s="4" t="s">
        <v>82</v>
      </c>
      <c r="C93" s="5" t="s">
        <v>255</v>
      </c>
      <c r="D93" s="70" t="s">
        <v>13</v>
      </c>
      <c r="E93" s="6">
        <v>5.4</v>
      </c>
      <c r="F93" s="6">
        <v>3.8553333333333333</v>
      </c>
      <c r="G93" s="6">
        <v>3.1133333333333333</v>
      </c>
      <c r="H93" s="6">
        <v>2.339</v>
      </c>
      <c r="I93" s="6">
        <v>3.5150000000000001</v>
      </c>
      <c r="J93" s="6">
        <v>2.2626666666666666</v>
      </c>
      <c r="K93" s="6">
        <v>2.8279999999999998</v>
      </c>
      <c r="L93" s="6">
        <v>2.8796666666666666</v>
      </c>
      <c r="M93" s="6">
        <v>2.94</v>
      </c>
      <c r="N93" s="7">
        <v>23.733000000000001</v>
      </c>
      <c r="O93" s="23">
        <v>0.17900462962962962</v>
      </c>
      <c r="P93" s="74">
        <v>0.02</v>
      </c>
      <c r="Q93" s="22">
        <v>27</v>
      </c>
      <c r="R93" s="6">
        <v>3</v>
      </c>
      <c r="S93" s="402" t="str">
        <f>IF(ISNA(MATCH($C93,'My Squad'!$C$2:$C$16,0)),"","Yes")</f>
        <v/>
      </c>
    </row>
    <row r="94" spans="1:19" ht="15.75" thickBot="1" x14ac:dyDescent="0.3">
      <c r="A94" s="587">
        <v>95</v>
      </c>
      <c r="B94" s="4" t="s">
        <v>46</v>
      </c>
      <c r="C94" s="5" t="s">
        <v>219</v>
      </c>
      <c r="D94" s="70" t="s">
        <v>13</v>
      </c>
      <c r="E94" s="6">
        <v>5.3</v>
      </c>
      <c r="F94" s="6">
        <v>2.8023333333333333</v>
      </c>
      <c r="G94" s="6">
        <v>3.0876666666666668</v>
      </c>
      <c r="H94" s="6">
        <v>3.0539999999999998</v>
      </c>
      <c r="I94" s="6">
        <v>3.4136666666666668</v>
      </c>
      <c r="J94" s="6">
        <v>2.6986666666666665</v>
      </c>
      <c r="K94" s="6">
        <v>2.9966666666666666</v>
      </c>
      <c r="L94" s="6">
        <v>2.556</v>
      </c>
      <c r="M94" s="6">
        <v>3.0223333333333335</v>
      </c>
      <c r="N94" s="7">
        <v>23.631333333333334</v>
      </c>
      <c r="O94" s="23">
        <v>0.17998427672955977</v>
      </c>
      <c r="P94" s="74">
        <v>1E-3</v>
      </c>
      <c r="Q94" s="22">
        <v>10</v>
      </c>
      <c r="R94" s="6">
        <v>2.5</v>
      </c>
      <c r="S94" s="402" t="str">
        <f>IF(ISNA(MATCH($C94,'My Squad'!$C$2:$C$16,0)),"","Yes")</f>
        <v/>
      </c>
    </row>
    <row r="95" spans="1:19" ht="15.75" thickBot="1" x14ac:dyDescent="0.3">
      <c r="A95" s="587">
        <v>530</v>
      </c>
      <c r="B95" s="4" t="s">
        <v>56</v>
      </c>
      <c r="C95" s="5" t="s">
        <v>84</v>
      </c>
      <c r="D95" s="70" t="s">
        <v>13</v>
      </c>
      <c r="E95" s="6">
        <v>5</v>
      </c>
      <c r="F95" s="6">
        <v>3.1963333333333335</v>
      </c>
      <c r="G95" s="6">
        <v>3.9966666666666666</v>
      </c>
      <c r="H95" s="6">
        <v>2.5413333333333332</v>
      </c>
      <c r="I95" s="6">
        <v>2.3133333333333335</v>
      </c>
      <c r="J95" s="6">
        <v>2.9583333333333335</v>
      </c>
      <c r="K95" s="6">
        <v>3.1013333333333333</v>
      </c>
      <c r="L95" s="6">
        <v>2.6036666666666668</v>
      </c>
      <c r="M95" s="6">
        <v>2.8063333333333333</v>
      </c>
      <c r="N95" s="7">
        <v>23.517333333333333</v>
      </c>
      <c r="O95" s="23">
        <v>0.18793333333333334</v>
      </c>
      <c r="P95" s="74">
        <v>2.7000000000000003E-2</v>
      </c>
      <c r="Q95" s="22">
        <v>29</v>
      </c>
      <c r="R95" s="6">
        <v>3.2</v>
      </c>
      <c r="S95" s="402" t="str">
        <f>IF(ISNA(MATCH($C95,'My Squad'!$C$2:$C$16,0)),"","Yes")</f>
        <v/>
      </c>
    </row>
    <row r="96" spans="1:19" ht="15.75" thickBot="1" x14ac:dyDescent="0.3">
      <c r="A96" s="587">
        <v>349</v>
      </c>
      <c r="B96" s="4" t="s">
        <v>23</v>
      </c>
      <c r="C96" s="5" t="s">
        <v>32</v>
      </c>
      <c r="D96" s="70" t="s">
        <v>13</v>
      </c>
      <c r="E96" s="6">
        <v>6.4</v>
      </c>
      <c r="F96" s="6">
        <v>4.4329999999999998</v>
      </c>
      <c r="G96" s="6">
        <v>3.3736666666666668</v>
      </c>
      <c r="H96" s="6">
        <v>2.7626666666666666</v>
      </c>
      <c r="I96" s="6">
        <v>2.1086666666666667</v>
      </c>
      <c r="J96" s="6">
        <v>2.8436666666666666</v>
      </c>
      <c r="K96" s="6">
        <v>2.7256666666666667</v>
      </c>
      <c r="L96" s="6">
        <v>2.706</v>
      </c>
      <c r="M96" s="6">
        <v>2.5273333333333334</v>
      </c>
      <c r="N96" s="7">
        <v>23.480666666666664</v>
      </c>
      <c r="O96" s="23">
        <v>0.14610677083333329</v>
      </c>
      <c r="P96" s="74">
        <v>3.0000000000000001E-3</v>
      </c>
      <c r="Q96" s="22">
        <v>15</v>
      </c>
      <c r="R96" s="6">
        <v>2.1</v>
      </c>
      <c r="S96" s="402" t="str">
        <f>IF(ISNA(MATCH($C96,'My Squad'!$C$2:$C$16,0)),"","Yes")</f>
        <v/>
      </c>
    </row>
    <row r="97" spans="1:19" ht="15.75" thickBot="1" x14ac:dyDescent="0.3">
      <c r="A97" s="587">
        <v>298</v>
      </c>
      <c r="B97" s="4" t="s">
        <v>601</v>
      </c>
      <c r="C97" s="5" t="s">
        <v>643</v>
      </c>
      <c r="D97" s="70" t="s">
        <v>13</v>
      </c>
      <c r="E97" s="6">
        <v>5.3</v>
      </c>
      <c r="F97" s="6">
        <v>3.1706666666666665</v>
      </c>
      <c r="G97" s="6">
        <v>2.7156666666666665</v>
      </c>
      <c r="H97" s="6">
        <v>2.6996666666666669</v>
      </c>
      <c r="I97" s="6">
        <v>2.9313333333333333</v>
      </c>
      <c r="J97" s="6">
        <v>3.218</v>
      </c>
      <c r="K97" s="6">
        <v>2.8536666666666668</v>
      </c>
      <c r="L97" s="6">
        <v>2.5206666666666666</v>
      </c>
      <c r="M97" s="6">
        <v>3.2893333333333334</v>
      </c>
      <c r="N97" s="7">
        <v>23.399000000000001</v>
      </c>
      <c r="O97" s="23">
        <v>0.1745047169811321</v>
      </c>
      <c r="P97" s="74">
        <v>1.1000000000000001E-2</v>
      </c>
      <c r="Q97" s="22">
        <v>28</v>
      </c>
      <c r="R97" s="6">
        <v>3.1</v>
      </c>
      <c r="S97" s="402" t="str">
        <f>IF(ISNA(MATCH($C97,'My Squad'!$C$2:$C$16,0)),"","Yes")</f>
        <v/>
      </c>
    </row>
    <row r="98" spans="1:19" ht="15.75" thickBot="1" x14ac:dyDescent="0.3">
      <c r="A98" s="587">
        <v>394</v>
      </c>
      <c r="B98" s="4" t="s">
        <v>40</v>
      </c>
      <c r="C98" s="5" t="s">
        <v>141</v>
      </c>
      <c r="D98" s="70" t="s">
        <v>13</v>
      </c>
      <c r="E98" s="6">
        <v>6.2</v>
      </c>
      <c r="F98" s="6">
        <v>2.5903333333333332</v>
      </c>
      <c r="G98" s="6">
        <v>2.7996666666666665</v>
      </c>
      <c r="H98" s="6">
        <v>3.1819999999999999</v>
      </c>
      <c r="I98" s="6">
        <v>2.8716666666666666</v>
      </c>
      <c r="J98" s="6">
        <v>2.5379999999999998</v>
      </c>
      <c r="K98" s="6">
        <v>2.8050000000000002</v>
      </c>
      <c r="L98" s="6">
        <v>3.4140000000000001</v>
      </c>
      <c r="M98" s="6">
        <v>3.1040000000000001</v>
      </c>
      <c r="N98" s="7">
        <v>23.304666666666666</v>
      </c>
      <c r="O98" s="23">
        <v>0.14727150537634406</v>
      </c>
      <c r="P98" s="74">
        <v>1.8000000000000002E-2</v>
      </c>
      <c r="Q98" s="22">
        <v>23</v>
      </c>
      <c r="R98" s="6">
        <v>2.6</v>
      </c>
      <c r="S98" s="402" t="str">
        <f>IF(ISNA(MATCH($C98,'My Squad'!$C$2:$C$16,0)),"","Yes")</f>
        <v/>
      </c>
    </row>
    <row r="99" spans="1:19" ht="15.75" thickBot="1" x14ac:dyDescent="0.3">
      <c r="A99" s="587">
        <v>146</v>
      </c>
      <c r="B99" s="4" t="s">
        <v>37</v>
      </c>
      <c r="C99" s="5" t="s">
        <v>202</v>
      </c>
      <c r="D99" s="70" t="s">
        <v>16</v>
      </c>
      <c r="E99" s="6">
        <v>4.5</v>
      </c>
      <c r="F99" s="6">
        <v>2.2166666666666668</v>
      </c>
      <c r="G99" s="6">
        <v>2.4943333333333335</v>
      </c>
      <c r="H99" s="6">
        <v>2.9966666666666666</v>
      </c>
      <c r="I99" s="6">
        <v>3.3736666666666668</v>
      </c>
      <c r="J99" s="6">
        <v>2.9409999999999998</v>
      </c>
      <c r="K99" s="6">
        <v>2.7983333333333333</v>
      </c>
      <c r="L99" s="6">
        <v>3.4753333333333334</v>
      </c>
      <c r="M99" s="6">
        <v>2.8783333333333334</v>
      </c>
      <c r="N99" s="7">
        <v>23.174333333333333</v>
      </c>
      <c r="O99" s="23">
        <v>0.19928703703703704</v>
      </c>
      <c r="P99" s="74">
        <v>0.02</v>
      </c>
      <c r="Q99" s="22">
        <v>22</v>
      </c>
      <c r="R99" s="6">
        <v>3.1</v>
      </c>
      <c r="S99" s="402" t="str">
        <f>IF(ISNA(MATCH($C99,'My Squad'!$C$2:$C$16,0)),"","Yes")</f>
        <v/>
      </c>
    </row>
    <row r="100" spans="1:19" ht="15.75" thickBot="1" x14ac:dyDescent="0.3">
      <c r="A100" s="587">
        <v>383</v>
      </c>
      <c r="B100" s="4" t="s">
        <v>30</v>
      </c>
      <c r="C100" s="5" t="s">
        <v>71</v>
      </c>
      <c r="D100" s="70" t="s">
        <v>16</v>
      </c>
      <c r="E100" s="6">
        <v>5</v>
      </c>
      <c r="F100" s="6">
        <v>2.4503333333333335</v>
      </c>
      <c r="G100" s="6">
        <v>2.9990000000000001</v>
      </c>
      <c r="H100" s="6">
        <v>2.8820000000000001</v>
      </c>
      <c r="I100" s="6">
        <v>3.1640000000000001</v>
      </c>
      <c r="J100" s="6">
        <v>2.532</v>
      </c>
      <c r="K100" s="6">
        <v>3.6240000000000001</v>
      </c>
      <c r="L100" s="6">
        <v>2.4033333333333333</v>
      </c>
      <c r="M100" s="6">
        <v>3.1096666666666666</v>
      </c>
      <c r="N100" s="7">
        <v>23.164333333333332</v>
      </c>
      <c r="O100" s="23">
        <v>0.17910833333333329</v>
      </c>
      <c r="P100" s="74">
        <v>7.0999999999999994E-2</v>
      </c>
      <c r="Q100" s="22">
        <v>42</v>
      </c>
      <c r="R100" s="6">
        <v>4.7</v>
      </c>
      <c r="S100" s="402" t="str">
        <f>IF(ISNA(MATCH($C100,'My Squad'!$C$2:$C$16,0)),"","Yes")</f>
        <v/>
      </c>
    </row>
    <row r="101" spans="1:19" ht="15.75" thickBot="1" x14ac:dyDescent="0.3">
      <c r="A101" s="587">
        <v>168</v>
      </c>
      <c r="B101" s="4" t="s">
        <v>51</v>
      </c>
      <c r="C101" s="5" t="s">
        <v>87</v>
      </c>
      <c r="D101" s="70" t="s">
        <v>13</v>
      </c>
      <c r="E101" s="6">
        <v>4.9000000000000004</v>
      </c>
      <c r="F101" s="6">
        <v>2.7433333333333332</v>
      </c>
      <c r="G101" s="6">
        <v>2.5706666666666669</v>
      </c>
      <c r="H101" s="6">
        <v>3.177</v>
      </c>
      <c r="I101" s="6">
        <v>2.8526666666666665</v>
      </c>
      <c r="J101" s="6">
        <v>3.2113333333333332</v>
      </c>
      <c r="K101" s="6">
        <v>2.6103333333333332</v>
      </c>
      <c r="L101" s="6">
        <v>2.9533333333333331</v>
      </c>
      <c r="M101" s="6">
        <v>2.9873333333333334</v>
      </c>
      <c r="N101" s="7">
        <v>23.105999999999998</v>
      </c>
      <c r="O101" s="23">
        <v>0.18127551020408156</v>
      </c>
      <c r="P101" s="76">
        <v>1.2E-2</v>
      </c>
      <c r="Q101" s="22">
        <v>14</v>
      </c>
      <c r="R101" s="6">
        <v>1.8</v>
      </c>
      <c r="S101" s="402" t="str">
        <f>IF(ISNA(MATCH($C101,'My Squad'!$C$2:$C$16,0)),"","Yes")</f>
        <v/>
      </c>
    </row>
    <row r="102" spans="1:19" ht="15.75" thickBot="1" x14ac:dyDescent="0.3">
      <c r="A102" s="587">
        <v>207</v>
      </c>
      <c r="B102" s="4" t="s">
        <v>110</v>
      </c>
      <c r="C102" s="5" t="s">
        <v>249</v>
      </c>
      <c r="D102" s="70" t="s">
        <v>15</v>
      </c>
      <c r="E102" s="6">
        <v>7.3</v>
      </c>
      <c r="F102" s="6">
        <v>3.0379999999999998</v>
      </c>
      <c r="G102" s="6">
        <v>3.1133333333333333</v>
      </c>
      <c r="H102" s="6">
        <v>2.7783333333333333</v>
      </c>
      <c r="I102" s="6">
        <v>3.0306666666666668</v>
      </c>
      <c r="J102" s="6">
        <v>3.3639999999999999</v>
      </c>
      <c r="K102" s="6">
        <v>2.3563333333333332</v>
      </c>
      <c r="L102" s="6">
        <v>2.8336666666666668</v>
      </c>
      <c r="M102" s="6">
        <v>2.5513333333333335</v>
      </c>
      <c r="N102" s="7">
        <v>23.065666666666662</v>
      </c>
      <c r="O102" s="23">
        <v>0.12098744292237434</v>
      </c>
      <c r="P102" s="74">
        <v>0.03</v>
      </c>
      <c r="Q102" s="22">
        <v>31</v>
      </c>
      <c r="R102" s="6">
        <v>3.4</v>
      </c>
      <c r="S102" s="402" t="str">
        <f>IF(ISNA(MATCH($C102,'My Squad'!$C$2:$C$16,0)),"","Yes")</f>
        <v/>
      </c>
    </row>
    <row r="103" spans="1:19" ht="15.75" thickBot="1" x14ac:dyDescent="0.3">
      <c r="A103" s="587">
        <v>642</v>
      </c>
      <c r="B103" s="4" t="s">
        <v>33</v>
      </c>
      <c r="C103" s="5" t="s">
        <v>1556</v>
      </c>
      <c r="D103" s="70" t="s">
        <v>13</v>
      </c>
      <c r="E103" s="15">
        <v>5</v>
      </c>
      <c r="F103" s="15">
        <v>2.895</v>
      </c>
      <c r="G103" s="6">
        <v>3.2483333333333335</v>
      </c>
      <c r="H103" s="6">
        <v>2.4643333333333333</v>
      </c>
      <c r="I103" s="6">
        <v>2.8033333333333332</v>
      </c>
      <c r="J103" s="6">
        <v>2.81</v>
      </c>
      <c r="K103" s="6">
        <v>2.8380000000000001</v>
      </c>
      <c r="L103" s="6">
        <v>3.0833333333333335</v>
      </c>
      <c r="M103" s="15">
        <v>2.8856666666666668</v>
      </c>
      <c r="N103" s="84">
        <v>23.027999999999999</v>
      </c>
      <c r="O103" s="23">
        <v>0.17569999999999997</v>
      </c>
      <c r="P103" s="17">
        <v>0</v>
      </c>
      <c r="Q103" s="16">
        <v>8</v>
      </c>
      <c r="R103" s="15">
        <v>1.1000000000000001</v>
      </c>
      <c r="S103" s="486" t="str">
        <f>IF(ISNA(MATCH($C103,'My Squad'!$C$2:$C$16,0)),"","Yes")</f>
        <v/>
      </c>
    </row>
    <row r="104" spans="1:19" ht="15.75" thickBot="1" x14ac:dyDescent="0.3">
      <c r="A104" s="587">
        <v>71</v>
      </c>
      <c r="B104" s="4" t="s">
        <v>65</v>
      </c>
      <c r="C104" s="5" t="s">
        <v>200</v>
      </c>
      <c r="D104" s="70" t="s">
        <v>13</v>
      </c>
      <c r="E104" s="6">
        <v>5.3</v>
      </c>
      <c r="F104" s="6">
        <v>2.2343333333333333</v>
      </c>
      <c r="G104" s="6">
        <v>2.8246666666666669</v>
      </c>
      <c r="H104" s="6">
        <v>3.1643333333333334</v>
      </c>
      <c r="I104" s="6">
        <v>3.0350000000000001</v>
      </c>
      <c r="J104" s="6">
        <v>2.7956666666666665</v>
      </c>
      <c r="K104" s="6">
        <v>3.0819999999999999</v>
      </c>
      <c r="L104" s="6">
        <v>3.3183333333333334</v>
      </c>
      <c r="M104" s="6">
        <v>2.556</v>
      </c>
      <c r="N104" s="7">
        <v>23.010333333333332</v>
      </c>
      <c r="O104" s="23">
        <v>0.16533805031446538</v>
      </c>
      <c r="P104" s="74">
        <v>3.0000000000000001E-3</v>
      </c>
      <c r="Q104" s="22">
        <v>25</v>
      </c>
      <c r="R104" s="6">
        <v>2.8</v>
      </c>
      <c r="S104" s="402" t="str">
        <f>IF(ISNA(MATCH($C104,'My Squad'!$C$2:$C$16,0)),"","Yes")</f>
        <v/>
      </c>
    </row>
    <row r="105" spans="1:19" ht="15.75" thickBot="1" x14ac:dyDescent="0.3">
      <c r="A105" s="587">
        <v>498</v>
      </c>
      <c r="B105" s="4" t="s">
        <v>28</v>
      </c>
      <c r="C105" s="5" t="s">
        <v>126</v>
      </c>
      <c r="D105" s="70" t="s">
        <v>14</v>
      </c>
      <c r="E105" s="6">
        <v>5.0999999999999996</v>
      </c>
      <c r="F105" s="6">
        <v>3.0656666666666665</v>
      </c>
      <c r="G105" s="6">
        <v>3.9656666666666665</v>
      </c>
      <c r="H105" s="6">
        <v>1.5960000000000001</v>
      </c>
      <c r="I105" s="6">
        <v>3.2876666666666665</v>
      </c>
      <c r="J105" s="6">
        <v>2.8820000000000001</v>
      </c>
      <c r="K105" s="6">
        <v>2.5993333333333335</v>
      </c>
      <c r="L105" s="6">
        <v>3.573</v>
      </c>
      <c r="M105" s="6">
        <v>2.0196666666666667</v>
      </c>
      <c r="N105" s="7">
        <v>22.988999999999997</v>
      </c>
      <c r="O105" s="23">
        <v>0.17129901960784308</v>
      </c>
      <c r="P105" s="74">
        <v>0.10199999999999999</v>
      </c>
      <c r="Q105" s="22">
        <v>32</v>
      </c>
      <c r="R105" s="6">
        <v>3.6</v>
      </c>
      <c r="S105" s="402" t="str">
        <f>IF(ISNA(MATCH($C105,'My Squad'!$C$2:$C$16,0)),"","Yes")</f>
        <v/>
      </c>
    </row>
    <row r="106" spans="1:19" ht="15.75" thickBot="1" x14ac:dyDescent="0.3">
      <c r="A106" s="587">
        <v>415</v>
      </c>
      <c r="B106" s="4" t="s">
        <v>40</v>
      </c>
      <c r="C106" s="5" t="s">
        <v>175</v>
      </c>
      <c r="D106" s="70" t="s">
        <v>14</v>
      </c>
      <c r="E106" s="6">
        <v>5.4</v>
      </c>
      <c r="F106" s="6">
        <v>2.2263333333333333</v>
      </c>
      <c r="G106" s="6">
        <v>2.9253333333333331</v>
      </c>
      <c r="H106" s="6">
        <v>3.2709999999999999</v>
      </c>
      <c r="I106" s="6">
        <v>2.7903333333333333</v>
      </c>
      <c r="J106" s="6">
        <v>1.9393333333333334</v>
      </c>
      <c r="K106" s="6">
        <v>2.7006666666666668</v>
      </c>
      <c r="L106" s="6">
        <v>3.7416666666666667</v>
      </c>
      <c r="M106" s="6">
        <v>3.32</v>
      </c>
      <c r="N106" s="7">
        <v>22.914666666666665</v>
      </c>
      <c r="O106" s="23">
        <v>0.16006172839506169</v>
      </c>
      <c r="P106" s="74">
        <v>1.1000000000000001E-2</v>
      </c>
      <c r="Q106" s="22">
        <v>15</v>
      </c>
      <c r="R106" s="6">
        <v>2.1</v>
      </c>
      <c r="S106" s="402" t="str">
        <f>IF(ISNA(MATCH($C106,'My Squad'!$C$2:$C$16,0)),"","Yes")</f>
        <v/>
      </c>
    </row>
    <row r="107" spans="1:19" ht="15.75" thickBot="1" x14ac:dyDescent="0.3">
      <c r="A107" s="587">
        <v>513</v>
      </c>
      <c r="B107" s="4" t="s">
        <v>56</v>
      </c>
      <c r="C107" s="5" t="s">
        <v>364</v>
      </c>
      <c r="D107" s="70" t="s">
        <v>16</v>
      </c>
      <c r="E107" s="6">
        <v>4.4000000000000004</v>
      </c>
      <c r="F107" s="6">
        <v>3.5393333333333334</v>
      </c>
      <c r="G107" s="6">
        <v>3.1333333333333333</v>
      </c>
      <c r="H107" s="6">
        <v>2.4426666666666668</v>
      </c>
      <c r="I107" s="6">
        <v>2.5996666666666668</v>
      </c>
      <c r="J107" s="6">
        <v>2.6076666666666668</v>
      </c>
      <c r="K107" s="6">
        <v>3.0966666666666667</v>
      </c>
      <c r="L107" s="6">
        <v>2.9566666666666666</v>
      </c>
      <c r="M107" s="6">
        <v>2.3953333333333333</v>
      </c>
      <c r="N107" s="7">
        <v>22.771333333333335</v>
      </c>
      <c r="O107" s="23">
        <v>0.19236742424242426</v>
      </c>
      <c r="P107" s="74">
        <v>6.4000000000000001E-2</v>
      </c>
      <c r="Q107" s="22">
        <v>15</v>
      </c>
      <c r="R107" s="6">
        <v>1.9</v>
      </c>
      <c r="S107" s="402" t="str">
        <f>IF(ISNA(MATCH($C107,'My Squad'!$C$2:$C$16,0)),"","Yes")</f>
        <v/>
      </c>
    </row>
    <row r="108" spans="1:19" ht="15.75" thickBot="1" x14ac:dyDescent="0.3">
      <c r="A108" s="587">
        <v>44</v>
      </c>
      <c r="B108" s="4" t="s">
        <v>61</v>
      </c>
      <c r="C108" s="5" t="s">
        <v>156</v>
      </c>
      <c r="D108" s="70" t="s">
        <v>14</v>
      </c>
      <c r="E108" s="6">
        <v>4.5</v>
      </c>
      <c r="F108" s="6">
        <v>2.3119999999999998</v>
      </c>
      <c r="G108" s="6">
        <v>1.8280000000000001</v>
      </c>
      <c r="H108" s="6">
        <v>3.4896666666666665</v>
      </c>
      <c r="I108" s="6">
        <v>2.2120000000000002</v>
      </c>
      <c r="J108" s="6">
        <v>3.4126666666666665</v>
      </c>
      <c r="K108" s="6">
        <v>4.0730000000000004</v>
      </c>
      <c r="L108" s="6">
        <v>3.4073333333333333</v>
      </c>
      <c r="M108" s="6">
        <v>2.0183333333333335</v>
      </c>
      <c r="N108" s="7">
        <v>22.753000000000004</v>
      </c>
      <c r="O108" s="23">
        <v>0.18758333333333344</v>
      </c>
      <c r="P108" s="74">
        <v>0.115</v>
      </c>
      <c r="Q108" s="22">
        <v>19</v>
      </c>
      <c r="R108" s="6">
        <v>2.4</v>
      </c>
      <c r="S108" s="402" t="str">
        <f>IF(ISNA(MATCH($C108,'My Squad'!$C$2:$C$16,0)),"","Yes")</f>
        <v>Yes</v>
      </c>
    </row>
    <row r="109" spans="1:19" ht="15.75" thickBot="1" x14ac:dyDescent="0.3">
      <c r="A109" s="587">
        <v>201</v>
      </c>
      <c r="B109" s="4" t="s">
        <v>110</v>
      </c>
      <c r="C109" s="5" t="s">
        <v>326</v>
      </c>
      <c r="D109" s="70" t="s">
        <v>16</v>
      </c>
      <c r="E109" s="6">
        <v>4.4000000000000004</v>
      </c>
      <c r="F109" s="6">
        <v>3.0659999999999998</v>
      </c>
      <c r="G109" s="6">
        <v>3.1466666666666665</v>
      </c>
      <c r="H109" s="6">
        <v>2.5609999999999999</v>
      </c>
      <c r="I109" s="6">
        <v>2.7956666666666665</v>
      </c>
      <c r="J109" s="6">
        <v>3.1623333333333332</v>
      </c>
      <c r="K109" s="6">
        <v>2.62</v>
      </c>
      <c r="L109" s="6">
        <v>2.5373333333333332</v>
      </c>
      <c r="M109" s="6">
        <v>2.6696666666666666</v>
      </c>
      <c r="N109" s="7">
        <v>22.558666666666667</v>
      </c>
      <c r="O109" s="23">
        <v>0.18632575757575759</v>
      </c>
      <c r="P109" s="74">
        <v>0.10400000000000001</v>
      </c>
      <c r="Q109" s="22">
        <v>32</v>
      </c>
      <c r="R109" s="6">
        <v>3.6</v>
      </c>
      <c r="S109" s="402" t="str">
        <f>IF(ISNA(MATCH($C109,'My Squad'!$C$2:$C$16,0)),"","Yes")</f>
        <v/>
      </c>
    </row>
    <row r="110" spans="1:19" ht="15.75" thickBot="1" x14ac:dyDescent="0.3">
      <c r="A110" s="587">
        <v>625</v>
      </c>
      <c r="B110" s="4" t="s">
        <v>23</v>
      </c>
      <c r="C110" s="5" t="s">
        <v>1347</v>
      </c>
      <c r="D110" s="70" t="s">
        <v>13</v>
      </c>
      <c r="E110" s="15">
        <v>6.5</v>
      </c>
      <c r="F110" s="15">
        <v>3.2970000000000002</v>
      </c>
      <c r="G110" s="15">
        <v>2.746</v>
      </c>
      <c r="H110" s="15">
        <v>2.8766666666666665</v>
      </c>
      <c r="I110" s="15">
        <v>2.2066666666666666</v>
      </c>
      <c r="J110" s="15">
        <v>3.0723333333333334</v>
      </c>
      <c r="K110" s="15">
        <v>2.7650000000000001</v>
      </c>
      <c r="L110" s="15">
        <v>2.9136666666666668</v>
      </c>
      <c r="M110" s="15">
        <v>2.6693333333333333</v>
      </c>
      <c r="N110" s="84">
        <v>22.546666666666667</v>
      </c>
      <c r="O110" s="23">
        <v>0.12589743589743591</v>
      </c>
      <c r="P110" s="17">
        <v>6.9999999999999993E-3</v>
      </c>
      <c r="Q110" s="16">
        <v>13</v>
      </c>
      <c r="R110" s="15">
        <v>1.6</v>
      </c>
      <c r="S110" s="402" t="str">
        <f>IF(ISNA(MATCH($C110,'My Squad'!$C$2:$C$16,0)),"","Yes")</f>
        <v/>
      </c>
    </row>
    <row r="111" spans="1:19" ht="15.75" thickBot="1" x14ac:dyDescent="0.3">
      <c r="A111" s="587">
        <v>48</v>
      </c>
      <c r="B111" s="4" t="s">
        <v>61</v>
      </c>
      <c r="C111" s="5" t="s">
        <v>154</v>
      </c>
      <c r="D111" s="70" t="s">
        <v>13</v>
      </c>
      <c r="E111" s="6">
        <v>5.2</v>
      </c>
      <c r="F111" s="6">
        <v>2.6339999999999999</v>
      </c>
      <c r="G111" s="6">
        <v>2.2346666666666666</v>
      </c>
      <c r="H111" s="6">
        <v>3.1136666666666666</v>
      </c>
      <c r="I111" s="6">
        <v>2.5430000000000001</v>
      </c>
      <c r="J111" s="6">
        <v>3.0819999999999999</v>
      </c>
      <c r="K111" s="6">
        <v>3.47</v>
      </c>
      <c r="L111" s="6">
        <v>2.8356666666666666</v>
      </c>
      <c r="M111" s="6">
        <v>2.39</v>
      </c>
      <c r="N111" s="7">
        <v>22.302999999999997</v>
      </c>
      <c r="O111" s="23">
        <v>0.151514423076923</v>
      </c>
      <c r="P111" s="74">
        <v>8.0000000000000002E-3</v>
      </c>
      <c r="Q111" s="22">
        <v>12</v>
      </c>
      <c r="R111" s="6">
        <v>1.7</v>
      </c>
      <c r="S111" s="402" t="str">
        <f>IF(ISNA(MATCH($C111,'My Squad'!$C$2:$C$16,0)),"","Yes")</f>
        <v/>
      </c>
    </row>
    <row r="112" spans="1:19" ht="15.75" thickBot="1" x14ac:dyDescent="0.3">
      <c r="A112" s="587">
        <v>557</v>
      </c>
      <c r="B112" s="4" t="s">
        <v>33</v>
      </c>
      <c r="C112" s="5" t="s">
        <v>100</v>
      </c>
      <c r="D112" s="70" t="s">
        <v>13</v>
      </c>
      <c r="E112" s="15">
        <v>5</v>
      </c>
      <c r="F112" s="15">
        <v>1.5516666666666667</v>
      </c>
      <c r="G112" s="6">
        <v>3.2789999999999999</v>
      </c>
      <c r="H112" s="6">
        <v>2.6413333333333333</v>
      </c>
      <c r="I112" s="6">
        <v>2.8836666666666666</v>
      </c>
      <c r="J112" s="6">
        <v>2.9043333333333332</v>
      </c>
      <c r="K112" s="6">
        <v>2.8666666666666667</v>
      </c>
      <c r="L112" s="6">
        <v>3.1733333333333333</v>
      </c>
      <c r="M112" s="15">
        <v>2.9933333333333332</v>
      </c>
      <c r="N112" s="84">
        <v>22.293333333333329</v>
      </c>
      <c r="O112" s="23">
        <v>0.15733333333333324</v>
      </c>
      <c r="P112" s="17">
        <v>4.0000000000000001E-3</v>
      </c>
      <c r="Q112" s="16">
        <v>27</v>
      </c>
      <c r="R112" s="15">
        <v>3</v>
      </c>
      <c r="S112" s="486" t="str">
        <f>IF(ISNA(MATCH($C112,'My Squad'!$C$2:$C$16,0)),"","Yes")</f>
        <v/>
      </c>
    </row>
    <row r="113" spans="1:19" ht="15.75" thickBot="1" x14ac:dyDescent="0.3">
      <c r="A113" s="587">
        <v>594</v>
      </c>
      <c r="B113" s="4" t="s">
        <v>30</v>
      </c>
      <c r="C113" s="5" t="s">
        <v>1256</v>
      </c>
      <c r="D113" s="70" t="s">
        <v>14</v>
      </c>
      <c r="E113" s="6">
        <v>4.5999999999999996</v>
      </c>
      <c r="F113" s="6">
        <v>2.2090000000000001</v>
      </c>
      <c r="G113" s="6">
        <v>3.5413333333333332</v>
      </c>
      <c r="H113" s="6">
        <v>3.2423333333333333</v>
      </c>
      <c r="I113" s="6">
        <v>3.4830000000000001</v>
      </c>
      <c r="J113" s="6">
        <v>1.8893333333333333</v>
      </c>
      <c r="K113" s="6">
        <v>3.4486666666666665</v>
      </c>
      <c r="L113" s="6">
        <v>1.4379999999999999</v>
      </c>
      <c r="M113" s="6">
        <v>3.0323333333333333</v>
      </c>
      <c r="N113" s="7">
        <v>22.283999999999999</v>
      </c>
      <c r="O113" s="23">
        <v>0.17076086956521738</v>
      </c>
      <c r="P113" s="74">
        <v>0.125</v>
      </c>
      <c r="Q113" s="22">
        <v>29</v>
      </c>
      <c r="R113" s="6">
        <v>3.2</v>
      </c>
      <c r="S113" s="402" t="str">
        <f>IF(ISNA(MATCH($C113,'My Squad'!$C$2:$C$16,0)),"","Yes")</f>
        <v/>
      </c>
    </row>
    <row r="114" spans="1:19" ht="15.75" thickBot="1" x14ac:dyDescent="0.3">
      <c r="A114" s="587">
        <v>252</v>
      </c>
      <c r="B114" s="4" t="s">
        <v>68</v>
      </c>
      <c r="C114" s="5" t="s">
        <v>69</v>
      </c>
      <c r="D114" s="70" t="s">
        <v>15</v>
      </c>
      <c r="E114" s="6">
        <v>5.7</v>
      </c>
      <c r="F114" s="6">
        <v>3.0023333333333335</v>
      </c>
      <c r="G114" s="6">
        <v>2.7170000000000001</v>
      </c>
      <c r="H114" s="6">
        <v>3.1576666666666666</v>
      </c>
      <c r="I114" s="6">
        <v>2.524</v>
      </c>
      <c r="J114" s="6">
        <v>2.9163333333333332</v>
      </c>
      <c r="K114" s="6">
        <v>2.2480000000000002</v>
      </c>
      <c r="L114" s="6">
        <v>2.1753333333333331</v>
      </c>
      <c r="M114" s="6">
        <v>3.4936666666666665</v>
      </c>
      <c r="N114" s="7">
        <v>22.234333333333336</v>
      </c>
      <c r="O114" s="23">
        <v>0.13671783625730999</v>
      </c>
      <c r="P114" s="74">
        <v>0.10199999999999999</v>
      </c>
      <c r="Q114" s="22">
        <v>41</v>
      </c>
      <c r="R114" s="6">
        <v>4.5999999999999996</v>
      </c>
      <c r="S114" s="402" t="str">
        <f>IF(ISNA(MATCH($C114,'My Squad'!$C$2:$C$16,0)),"","Yes")</f>
        <v/>
      </c>
    </row>
    <row r="115" spans="1:19" ht="15.75" thickBot="1" x14ac:dyDescent="0.3">
      <c r="A115" s="587">
        <v>162</v>
      </c>
      <c r="B115" s="4" t="s">
        <v>51</v>
      </c>
      <c r="C115" s="5" t="s">
        <v>131</v>
      </c>
      <c r="D115" s="70" t="s">
        <v>14</v>
      </c>
      <c r="E115" s="6">
        <v>4.5999999999999996</v>
      </c>
      <c r="F115" s="6">
        <v>2.3679999999999999</v>
      </c>
      <c r="G115" s="6">
        <v>2.3610000000000002</v>
      </c>
      <c r="H115" s="6">
        <v>3.2436666666666665</v>
      </c>
      <c r="I115" s="6">
        <v>2.9006666666666665</v>
      </c>
      <c r="J115" s="6">
        <v>3.302</v>
      </c>
      <c r="K115" s="6">
        <v>2.0373333333333332</v>
      </c>
      <c r="L115" s="6">
        <v>2.9340000000000002</v>
      </c>
      <c r="M115" s="6">
        <v>3.085</v>
      </c>
      <c r="N115" s="7">
        <v>22.231666666666669</v>
      </c>
      <c r="O115" s="23">
        <v>0.16933876811594212</v>
      </c>
      <c r="P115" s="74">
        <v>3.1E-2</v>
      </c>
      <c r="Q115" s="22">
        <v>21</v>
      </c>
      <c r="R115" s="6">
        <v>2.2999999999999998</v>
      </c>
      <c r="S115" s="402" t="str">
        <f>IF(ISNA(MATCH($C115,'My Squad'!$C$2:$C$16,0)),"","Yes")</f>
        <v>Yes</v>
      </c>
    </row>
    <row r="116" spans="1:19" ht="15.75" thickBot="1" x14ac:dyDescent="0.3">
      <c r="A116" s="587">
        <v>257</v>
      </c>
      <c r="B116" s="4" t="s">
        <v>68</v>
      </c>
      <c r="C116" s="5" t="s">
        <v>221</v>
      </c>
      <c r="D116" s="70" t="s">
        <v>14</v>
      </c>
      <c r="E116" s="6">
        <v>4.5</v>
      </c>
      <c r="F116" s="6">
        <v>3.0593333333333335</v>
      </c>
      <c r="G116" s="6">
        <v>2.7956666666666665</v>
      </c>
      <c r="H116" s="6">
        <v>3.5910000000000002</v>
      </c>
      <c r="I116" s="6">
        <v>2.0990000000000002</v>
      </c>
      <c r="J116" s="6">
        <v>2.7913333333333332</v>
      </c>
      <c r="K116" s="6">
        <v>2.3063333333333333</v>
      </c>
      <c r="L116" s="6">
        <v>1.5673333333333332</v>
      </c>
      <c r="M116" s="6">
        <v>3.8926666666666665</v>
      </c>
      <c r="N116" s="7">
        <v>22.102666666666671</v>
      </c>
      <c r="O116" s="23">
        <v>0.16951851851851865</v>
      </c>
      <c r="P116" s="74">
        <v>4.0000000000000001E-3</v>
      </c>
      <c r="Q116" s="22">
        <v>18</v>
      </c>
      <c r="R116" s="6">
        <v>2</v>
      </c>
      <c r="S116" s="402" t="str">
        <f>IF(ISNA(MATCH($C116,'My Squad'!$C$2:$C$16,0)),"","Yes")</f>
        <v/>
      </c>
    </row>
    <row r="117" spans="1:19" ht="15.75" thickBot="1" x14ac:dyDescent="0.3">
      <c r="A117" s="587">
        <v>559</v>
      </c>
      <c r="B117" s="4" t="s">
        <v>33</v>
      </c>
      <c r="C117" s="5" t="s">
        <v>89</v>
      </c>
      <c r="D117" s="70" t="s">
        <v>14</v>
      </c>
      <c r="E117" s="15">
        <v>4.5</v>
      </c>
      <c r="F117" s="15">
        <v>2.7936666666666667</v>
      </c>
      <c r="G117" s="6">
        <v>3.4806666666666666</v>
      </c>
      <c r="H117" s="6">
        <v>2.3133333333333335</v>
      </c>
      <c r="I117" s="6">
        <v>2.6366666666666667</v>
      </c>
      <c r="J117" s="6">
        <v>2.5659999999999998</v>
      </c>
      <c r="K117" s="6">
        <v>2.2873333333333332</v>
      </c>
      <c r="L117" s="6">
        <v>3.2003333333333335</v>
      </c>
      <c r="M117" s="15">
        <v>2.7776666666666667</v>
      </c>
      <c r="N117" s="84">
        <v>22.055666666666667</v>
      </c>
      <c r="O117" s="23">
        <v>0.16821296296296298</v>
      </c>
      <c r="P117" s="17">
        <v>1E-3</v>
      </c>
      <c r="Q117" s="16">
        <v>10</v>
      </c>
      <c r="R117" s="15">
        <v>1.4</v>
      </c>
      <c r="S117" s="486" t="str">
        <f>IF(ISNA(MATCH($C117,'My Squad'!$C$2:$C$16,0)),"","Yes")</f>
        <v/>
      </c>
    </row>
    <row r="118" spans="1:19" ht="15.75" thickBot="1" x14ac:dyDescent="0.3">
      <c r="A118" s="587">
        <v>338</v>
      </c>
      <c r="B118" s="4" t="s">
        <v>46</v>
      </c>
      <c r="C118" s="5" t="s">
        <v>1489</v>
      </c>
      <c r="D118" s="70" t="s">
        <v>14</v>
      </c>
      <c r="E118" s="6">
        <v>4</v>
      </c>
      <c r="F118" s="6">
        <v>2.6116666666666668</v>
      </c>
      <c r="G118" s="6">
        <v>2.9359999999999999</v>
      </c>
      <c r="H118" s="6">
        <v>2.9556666666666667</v>
      </c>
      <c r="I118" s="6">
        <v>3.4416666666666669</v>
      </c>
      <c r="J118" s="6">
        <v>2.3316666666666666</v>
      </c>
      <c r="K118" s="6">
        <v>2.6056666666666666</v>
      </c>
      <c r="L118" s="6">
        <v>1.9336666666666666</v>
      </c>
      <c r="M118" s="6">
        <v>3.2276666666666665</v>
      </c>
      <c r="N118" s="7">
        <v>22.04366666666667</v>
      </c>
      <c r="O118" s="23">
        <v>0.18886458333333345</v>
      </c>
      <c r="P118" s="74">
        <v>0.03</v>
      </c>
      <c r="Q118" s="22">
        <v>8</v>
      </c>
      <c r="R118" s="6">
        <v>1.1000000000000001</v>
      </c>
      <c r="S118" s="402" t="str">
        <f>IF(ISNA(MATCH($C118,'My Squad'!$C$2:$C$16,0)),"","Yes")</f>
        <v>Yes</v>
      </c>
    </row>
    <row r="119" spans="1:19" ht="15.75" thickBot="1" x14ac:dyDescent="0.3">
      <c r="A119" s="587">
        <v>101</v>
      </c>
      <c r="B119" s="4" t="s">
        <v>46</v>
      </c>
      <c r="C119" s="5" t="s">
        <v>119</v>
      </c>
      <c r="D119" s="70" t="s">
        <v>13</v>
      </c>
      <c r="E119" s="6">
        <v>4.8</v>
      </c>
      <c r="F119" s="6">
        <v>2.6393333333333335</v>
      </c>
      <c r="G119" s="6">
        <v>2.8260000000000001</v>
      </c>
      <c r="H119" s="6">
        <v>2.8403333333333332</v>
      </c>
      <c r="I119" s="6">
        <v>3.1363333333333334</v>
      </c>
      <c r="J119" s="6">
        <v>2.5186666666666668</v>
      </c>
      <c r="K119" s="6">
        <v>2.6936666666666667</v>
      </c>
      <c r="L119" s="6">
        <v>2.52</v>
      </c>
      <c r="M119" s="6">
        <v>2.8103333333333333</v>
      </c>
      <c r="N119" s="7">
        <v>21.984666666666666</v>
      </c>
      <c r="O119" s="23">
        <v>0.15585069444444444</v>
      </c>
      <c r="P119" s="74">
        <v>2E-3</v>
      </c>
      <c r="Q119" s="22">
        <v>17</v>
      </c>
      <c r="R119" s="6">
        <v>2.4</v>
      </c>
      <c r="S119" s="402" t="str">
        <f>IF(ISNA(MATCH($C119,'My Squad'!$C$2:$C$16,0)),"","Yes")</f>
        <v/>
      </c>
    </row>
    <row r="120" spans="1:19" ht="15.75" thickBot="1" x14ac:dyDescent="0.3">
      <c r="A120" s="587">
        <v>211</v>
      </c>
      <c r="B120" s="4" t="s">
        <v>110</v>
      </c>
      <c r="C120" s="5" t="s">
        <v>545</v>
      </c>
      <c r="D120" s="70" t="s">
        <v>14</v>
      </c>
      <c r="E120" s="6">
        <v>4.8</v>
      </c>
      <c r="F120" s="6">
        <v>3.2509999999999999</v>
      </c>
      <c r="G120" s="6">
        <v>3.1803333333333335</v>
      </c>
      <c r="H120" s="6">
        <v>2.4943333333333335</v>
      </c>
      <c r="I120" s="6">
        <v>3.0133333333333332</v>
      </c>
      <c r="J120" s="6">
        <v>3.5156666666666667</v>
      </c>
      <c r="K120" s="6">
        <v>1.6966666666666668</v>
      </c>
      <c r="L120" s="6">
        <v>2.4176666666666669</v>
      </c>
      <c r="M120" s="6">
        <v>2.2126666666666668</v>
      </c>
      <c r="N120" s="7">
        <v>21.781666666666666</v>
      </c>
      <c r="O120" s="23">
        <v>0.15056423611111111</v>
      </c>
      <c r="P120" s="74">
        <v>1.7000000000000001E-2</v>
      </c>
      <c r="Q120" s="22">
        <v>21</v>
      </c>
      <c r="R120" s="6">
        <v>2.2999999999999998</v>
      </c>
      <c r="S120" s="402" t="str">
        <f>IF(ISNA(MATCH($C120,'My Squad'!$C$2:$C$16,0)),"","Yes")</f>
        <v/>
      </c>
    </row>
    <row r="121" spans="1:19" ht="15.75" thickBot="1" x14ac:dyDescent="0.3">
      <c r="A121" s="587">
        <v>64</v>
      </c>
      <c r="B121" s="4" t="s">
        <v>65</v>
      </c>
      <c r="C121" s="5" t="s">
        <v>181</v>
      </c>
      <c r="D121" s="70" t="s">
        <v>13</v>
      </c>
      <c r="E121" s="6">
        <v>5</v>
      </c>
      <c r="F121" s="6">
        <v>2.3406666666666665</v>
      </c>
      <c r="G121" s="6">
        <v>2.6723333333333334</v>
      </c>
      <c r="H121" s="6">
        <v>2.8540000000000001</v>
      </c>
      <c r="I121" s="6">
        <v>2.7926666666666669</v>
      </c>
      <c r="J121" s="6">
        <v>2.6266666666666665</v>
      </c>
      <c r="K121" s="6">
        <v>2.919</v>
      </c>
      <c r="L121" s="6">
        <v>2.9453333333333331</v>
      </c>
      <c r="M121" s="6">
        <v>2.5593333333333335</v>
      </c>
      <c r="N121" s="7">
        <v>21.71</v>
      </c>
      <c r="O121" s="23">
        <v>0.14275000000000002</v>
      </c>
      <c r="P121" s="74">
        <v>2E-3</v>
      </c>
      <c r="Q121" s="22">
        <v>29</v>
      </c>
      <c r="R121" s="6">
        <v>3.2</v>
      </c>
      <c r="S121" s="402" t="str">
        <f>IF(ISNA(MATCH($C121,'My Squad'!$C$2:$C$16,0)),"","Yes")</f>
        <v/>
      </c>
    </row>
    <row r="122" spans="1:19" ht="15.75" thickBot="1" x14ac:dyDescent="0.3">
      <c r="A122" s="587">
        <v>149</v>
      </c>
      <c r="B122" s="4" t="s">
        <v>37</v>
      </c>
      <c r="C122" s="5" t="s">
        <v>1056</v>
      </c>
      <c r="D122" s="70" t="s">
        <v>13</v>
      </c>
      <c r="E122" s="6">
        <v>4.8</v>
      </c>
      <c r="F122" s="6">
        <v>2.1973333333333334</v>
      </c>
      <c r="G122" s="6">
        <v>2.3559999999999999</v>
      </c>
      <c r="H122" s="6">
        <v>2.5446666666666666</v>
      </c>
      <c r="I122" s="6">
        <v>3.3083333333333331</v>
      </c>
      <c r="J122" s="6">
        <v>2.6406666666666667</v>
      </c>
      <c r="K122" s="6">
        <v>2.9180000000000001</v>
      </c>
      <c r="L122" s="6">
        <v>2.8463333333333334</v>
      </c>
      <c r="M122" s="6">
        <v>2.8806666666666665</v>
      </c>
      <c r="N122" s="7">
        <v>21.692</v>
      </c>
      <c r="O122" s="23">
        <v>0.14822916666666669</v>
      </c>
      <c r="P122" s="74">
        <v>1E-3</v>
      </c>
      <c r="Q122" s="22">
        <v>11</v>
      </c>
      <c r="R122" s="6">
        <v>1.8</v>
      </c>
      <c r="S122" s="402" t="str">
        <f>IF(ISNA(MATCH($C122,'My Squad'!$C$2:$C$16,0)),"","Yes")</f>
        <v/>
      </c>
    </row>
    <row r="123" spans="1:19" ht="15.75" thickBot="1" x14ac:dyDescent="0.3">
      <c r="A123" s="587">
        <v>355</v>
      </c>
      <c r="B123" s="4" t="s">
        <v>23</v>
      </c>
      <c r="C123" s="5" t="s">
        <v>238</v>
      </c>
      <c r="D123" s="70" t="s">
        <v>14</v>
      </c>
      <c r="E123" s="6">
        <v>4.8</v>
      </c>
      <c r="F123" s="6">
        <v>3.7113333333333332</v>
      </c>
      <c r="G123" s="6">
        <v>3.1606666666666667</v>
      </c>
      <c r="H123" s="6">
        <v>2.4279999999999999</v>
      </c>
      <c r="I123" s="6">
        <v>1.73</v>
      </c>
      <c r="J123" s="6">
        <v>3.0630000000000002</v>
      </c>
      <c r="K123" s="6">
        <v>2.6193333333333335</v>
      </c>
      <c r="L123" s="6">
        <v>2.4769999999999999</v>
      </c>
      <c r="M123" s="6">
        <v>2.4126666666666665</v>
      </c>
      <c r="N123" s="7">
        <v>21.602</v>
      </c>
      <c r="O123" s="23">
        <v>0.14588541666666668</v>
      </c>
      <c r="P123" s="74">
        <v>0.155</v>
      </c>
      <c r="Q123" s="22">
        <v>29</v>
      </c>
      <c r="R123" s="6">
        <v>3.6</v>
      </c>
      <c r="S123" s="402" t="str">
        <f>IF(ISNA(MATCH($C123,'My Squad'!$C$2:$C$16,0)),"","Yes")</f>
        <v/>
      </c>
    </row>
    <row r="124" spans="1:19" ht="15.75" thickBot="1" x14ac:dyDescent="0.3">
      <c r="A124" s="587">
        <v>573</v>
      </c>
      <c r="B124" s="4" t="s">
        <v>82</v>
      </c>
      <c r="C124" s="5" t="s">
        <v>660</v>
      </c>
      <c r="D124" s="70" t="s">
        <v>14</v>
      </c>
      <c r="E124" s="6">
        <v>4.5</v>
      </c>
      <c r="F124" s="6">
        <v>3.3486666666666665</v>
      </c>
      <c r="G124" s="6">
        <v>2.899</v>
      </c>
      <c r="H124" s="6">
        <v>1.9770000000000001</v>
      </c>
      <c r="I124" s="6">
        <v>3.823</v>
      </c>
      <c r="J124" s="6">
        <v>1.5143333333333333</v>
      </c>
      <c r="K124" s="6">
        <v>2.2799999999999998</v>
      </c>
      <c r="L124" s="6">
        <v>2.8639999999999999</v>
      </c>
      <c r="M124" s="6">
        <v>2.8756666666666666</v>
      </c>
      <c r="N124" s="7">
        <v>21.581666666666667</v>
      </c>
      <c r="O124" s="23">
        <v>0.15504629629629629</v>
      </c>
      <c r="P124" s="74">
        <v>0.01</v>
      </c>
      <c r="Q124" s="22">
        <v>29</v>
      </c>
      <c r="R124" s="6">
        <v>3.6</v>
      </c>
      <c r="S124" s="402" t="str">
        <f>IF(ISNA(MATCH($C124,'My Squad'!$C$2:$C$16,0)),"","Yes")</f>
        <v/>
      </c>
    </row>
    <row r="125" spans="1:19" ht="15.75" thickBot="1" x14ac:dyDescent="0.3">
      <c r="A125" s="587">
        <v>386</v>
      </c>
      <c r="B125" s="4" t="s">
        <v>51</v>
      </c>
      <c r="C125" s="5" t="s">
        <v>656</v>
      </c>
      <c r="D125" s="70" t="s">
        <v>13</v>
      </c>
      <c r="E125" s="6">
        <v>6.3</v>
      </c>
      <c r="F125" s="6">
        <v>0</v>
      </c>
      <c r="G125" s="6">
        <v>2.0089999999999999</v>
      </c>
      <c r="H125" s="6">
        <v>3.3913333333333333</v>
      </c>
      <c r="I125" s="6">
        <v>3.1309999999999998</v>
      </c>
      <c r="J125" s="6">
        <v>3.4813333333333332</v>
      </c>
      <c r="K125" s="6">
        <v>2.8233333333333333</v>
      </c>
      <c r="L125" s="6">
        <v>3.3759999999999999</v>
      </c>
      <c r="M125" s="6">
        <v>3.343</v>
      </c>
      <c r="N125" s="7">
        <v>21.555</v>
      </c>
      <c r="O125" s="23">
        <v>0.11021825396825397</v>
      </c>
      <c r="P125" s="74">
        <v>1.8000000000000002E-2</v>
      </c>
      <c r="Q125" s="22">
        <v>19</v>
      </c>
      <c r="R125" s="6">
        <v>3.8</v>
      </c>
      <c r="S125" s="402" t="str">
        <f>IF(ISNA(MATCH($C125,'My Squad'!$C$2:$C$16,0)),"","Yes")</f>
        <v/>
      </c>
    </row>
    <row r="126" spans="1:19" ht="15.75" thickBot="1" x14ac:dyDescent="0.3">
      <c r="A126" s="587">
        <v>505</v>
      </c>
      <c r="B126" s="4" t="s">
        <v>28</v>
      </c>
      <c r="C126" s="5" t="s">
        <v>172</v>
      </c>
      <c r="D126" s="70" t="s">
        <v>14</v>
      </c>
      <c r="E126" s="6">
        <v>4.9000000000000004</v>
      </c>
      <c r="F126" s="6">
        <v>2.8756666666666666</v>
      </c>
      <c r="G126" s="6">
        <v>3.7733333333333334</v>
      </c>
      <c r="H126" s="6">
        <v>1.5323333333333333</v>
      </c>
      <c r="I126" s="6">
        <v>3.0123333333333333</v>
      </c>
      <c r="J126" s="6">
        <v>2.7589999999999999</v>
      </c>
      <c r="K126" s="6">
        <v>2.3973333333333335</v>
      </c>
      <c r="L126" s="6">
        <v>3.3283333333333331</v>
      </c>
      <c r="M126" s="6">
        <v>1.8363333333333334</v>
      </c>
      <c r="N126" s="7">
        <v>21.514666666666663</v>
      </c>
      <c r="O126" s="23">
        <v>0.14068027210884343</v>
      </c>
      <c r="P126" s="74">
        <v>2.7999999999999997E-2</v>
      </c>
      <c r="Q126" s="22">
        <v>20</v>
      </c>
      <c r="R126" s="6">
        <v>2.2000000000000002</v>
      </c>
      <c r="S126" s="402" t="str">
        <f>IF(ISNA(MATCH($C126,'My Squad'!$C$2:$C$16,0)),"","Yes")</f>
        <v/>
      </c>
    </row>
    <row r="127" spans="1:19" ht="15.75" thickBot="1" x14ac:dyDescent="0.3">
      <c r="A127" s="587">
        <v>399</v>
      </c>
      <c r="B127" s="4" t="s">
        <v>40</v>
      </c>
      <c r="C127" s="5" t="s">
        <v>269</v>
      </c>
      <c r="D127" s="70" t="s">
        <v>14</v>
      </c>
      <c r="E127" s="6">
        <v>4.3</v>
      </c>
      <c r="F127" s="6">
        <v>2.1873333333333331</v>
      </c>
      <c r="G127" s="6">
        <v>2.7826666666666666</v>
      </c>
      <c r="H127" s="6">
        <v>3.0216666666666665</v>
      </c>
      <c r="I127" s="6">
        <v>2.5640000000000001</v>
      </c>
      <c r="J127" s="6">
        <v>1.802</v>
      </c>
      <c r="K127" s="6">
        <v>2.5779999999999998</v>
      </c>
      <c r="L127" s="6">
        <v>3.3986666666666667</v>
      </c>
      <c r="M127" s="6">
        <v>3.0166666666666666</v>
      </c>
      <c r="N127" s="7">
        <v>21.350999999999999</v>
      </c>
      <c r="O127" s="23">
        <v>0.15555232558139534</v>
      </c>
      <c r="P127" s="74">
        <v>2.1000000000000001E-2</v>
      </c>
      <c r="Q127" s="22">
        <v>22</v>
      </c>
      <c r="R127" s="6">
        <v>2.4</v>
      </c>
      <c r="S127" s="402" t="str">
        <f>IF(ISNA(MATCH($C127,'My Squad'!$C$2:$C$16,0)),"","Yes")</f>
        <v/>
      </c>
    </row>
    <row r="128" spans="1:19" ht="15.75" thickBot="1" x14ac:dyDescent="0.3">
      <c r="A128" s="587">
        <v>63</v>
      </c>
      <c r="B128" s="4" t="s">
        <v>65</v>
      </c>
      <c r="C128" s="5" t="s">
        <v>144</v>
      </c>
      <c r="D128" s="70" t="s">
        <v>13</v>
      </c>
      <c r="E128" s="6">
        <v>4.9000000000000004</v>
      </c>
      <c r="F128" s="6">
        <v>2.2933333333333334</v>
      </c>
      <c r="G128" s="6">
        <v>2.6146666666666665</v>
      </c>
      <c r="H128" s="6">
        <v>2.6356666666666668</v>
      </c>
      <c r="I128" s="6">
        <v>2.7833333333333332</v>
      </c>
      <c r="J128" s="6">
        <v>2.5693333333333332</v>
      </c>
      <c r="K128" s="6">
        <v>2.8856666666666668</v>
      </c>
      <c r="L128" s="6">
        <v>2.9486666666666665</v>
      </c>
      <c r="M128" s="6">
        <v>2.4893333333333332</v>
      </c>
      <c r="N128" s="7">
        <v>21.220000000000002</v>
      </c>
      <c r="O128" s="23">
        <v>0.13316326530612249</v>
      </c>
      <c r="P128" s="74">
        <v>2E-3</v>
      </c>
      <c r="Q128" s="22">
        <v>20</v>
      </c>
      <c r="R128" s="6">
        <v>2.2000000000000002</v>
      </c>
      <c r="S128" s="402" t="str">
        <f>IF(ISNA(MATCH($C128,'My Squad'!$C$2:$C$16,0)),"","Yes")</f>
        <v/>
      </c>
    </row>
    <row r="129" spans="1:19" ht="15.75" thickBot="1" x14ac:dyDescent="0.3">
      <c r="A129" s="587">
        <v>216</v>
      </c>
      <c r="B129" s="4" t="s">
        <v>110</v>
      </c>
      <c r="C129" s="5" t="s">
        <v>546</v>
      </c>
      <c r="D129" s="70" t="s">
        <v>13</v>
      </c>
      <c r="E129" s="6">
        <v>4.8</v>
      </c>
      <c r="F129" s="6">
        <v>2.8180000000000001</v>
      </c>
      <c r="G129" s="6">
        <v>2.82</v>
      </c>
      <c r="H129" s="6">
        <v>2.5213333333333332</v>
      </c>
      <c r="I129" s="6">
        <v>2.746</v>
      </c>
      <c r="J129" s="6">
        <v>2.9039999999999999</v>
      </c>
      <c r="K129" s="6">
        <v>2.3036666666666665</v>
      </c>
      <c r="L129" s="6">
        <v>2.5953333333333335</v>
      </c>
      <c r="M129" s="6">
        <v>2.4493333333333331</v>
      </c>
      <c r="N129" s="7">
        <v>21.157666666666664</v>
      </c>
      <c r="O129" s="23">
        <v>0.13431423611111104</v>
      </c>
      <c r="P129" s="74">
        <v>3.0000000000000001E-3</v>
      </c>
      <c r="Q129" s="22">
        <v>15</v>
      </c>
      <c r="R129" s="6">
        <v>1.9</v>
      </c>
      <c r="S129" s="402" t="str">
        <f>IF(ISNA(MATCH($C129,'My Squad'!$C$2:$C$16,0)),"","Yes")</f>
        <v/>
      </c>
    </row>
    <row r="130" spans="1:19" ht="15.75" thickBot="1" x14ac:dyDescent="0.3">
      <c r="A130" s="587">
        <v>232</v>
      </c>
      <c r="B130" s="4" t="s">
        <v>91</v>
      </c>
      <c r="C130" s="5" t="s">
        <v>615</v>
      </c>
      <c r="D130" s="70" t="s">
        <v>15</v>
      </c>
      <c r="E130" s="6">
        <v>5.4</v>
      </c>
      <c r="F130" s="6">
        <v>2.8793333333333333</v>
      </c>
      <c r="G130" s="6">
        <v>2.7256666666666667</v>
      </c>
      <c r="H130" s="6">
        <v>2.7669999999999999</v>
      </c>
      <c r="I130" s="6">
        <v>2.6459999999999999</v>
      </c>
      <c r="J130" s="6">
        <v>2.8393333333333333</v>
      </c>
      <c r="K130" s="6">
        <v>2.3886666666666665</v>
      </c>
      <c r="L130" s="6">
        <v>2.2970000000000002</v>
      </c>
      <c r="M130" s="6">
        <v>2.5209999999999999</v>
      </c>
      <c r="N130" s="7">
        <v>21.064</v>
      </c>
      <c r="O130" s="23">
        <v>0.11722222222222221</v>
      </c>
      <c r="P130" s="74">
        <v>1.3999999999999999E-2</v>
      </c>
      <c r="Q130" s="22">
        <v>29</v>
      </c>
      <c r="R130" s="6">
        <v>3.2</v>
      </c>
      <c r="S130" s="402" t="str">
        <f>IF(ISNA(MATCH($C130,'My Squad'!$C$2:$C$16,0)),"","Yes")</f>
        <v/>
      </c>
    </row>
    <row r="131" spans="1:19" ht="15.75" thickBot="1" x14ac:dyDescent="0.3">
      <c r="A131" s="587">
        <v>235</v>
      </c>
      <c r="B131" s="4" t="s">
        <v>91</v>
      </c>
      <c r="C131" s="5" t="s">
        <v>151</v>
      </c>
      <c r="D131" s="70" t="s">
        <v>16</v>
      </c>
      <c r="E131" s="6">
        <v>4.8</v>
      </c>
      <c r="F131" s="6">
        <v>3.008</v>
      </c>
      <c r="G131" s="6">
        <v>2.5063333333333335</v>
      </c>
      <c r="H131" s="6">
        <v>2.9913333333333334</v>
      </c>
      <c r="I131" s="6">
        <v>2.8546666666666667</v>
      </c>
      <c r="J131" s="6">
        <v>2.9763333333333333</v>
      </c>
      <c r="K131" s="6">
        <v>2.1316666666666668</v>
      </c>
      <c r="L131" s="6">
        <v>2.37</v>
      </c>
      <c r="M131" s="6">
        <v>2.2043333333333335</v>
      </c>
      <c r="N131" s="7">
        <v>21.042666666666669</v>
      </c>
      <c r="O131" s="23">
        <v>0.13131944444444452</v>
      </c>
      <c r="P131" s="74">
        <v>0.1</v>
      </c>
      <c r="Q131" s="22">
        <v>33</v>
      </c>
      <c r="R131" s="6">
        <v>3.7</v>
      </c>
      <c r="S131" s="402" t="str">
        <f>IF(ISNA(MATCH($C131,'My Squad'!$C$2:$C$16,0)),"","Yes")</f>
        <v/>
      </c>
    </row>
    <row r="132" spans="1:19" ht="15.75" thickBot="1" x14ac:dyDescent="0.3">
      <c r="A132" s="587">
        <v>230</v>
      </c>
      <c r="B132" s="4" t="s">
        <v>91</v>
      </c>
      <c r="C132" s="5" t="s">
        <v>92</v>
      </c>
      <c r="D132" s="70" t="s">
        <v>13</v>
      </c>
      <c r="E132" s="6">
        <v>5.8</v>
      </c>
      <c r="F132" s="6">
        <v>0.57333333333333336</v>
      </c>
      <c r="G132" s="6">
        <v>2.8446666666666665</v>
      </c>
      <c r="H132" s="6">
        <v>3.0536666666666665</v>
      </c>
      <c r="I132" s="6">
        <v>2.6560000000000001</v>
      </c>
      <c r="J132" s="6">
        <v>3.3053333333333335</v>
      </c>
      <c r="K132" s="6">
        <v>2.3176666666666668</v>
      </c>
      <c r="L132" s="6">
        <v>2.7570000000000001</v>
      </c>
      <c r="M132" s="6">
        <v>3.4986666666666668</v>
      </c>
      <c r="N132" s="7">
        <v>21.006333333333338</v>
      </c>
      <c r="O132" s="23">
        <v>0.10789511494252883</v>
      </c>
      <c r="P132" s="74">
        <v>0.129</v>
      </c>
      <c r="Q132" s="22">
        <v>49</v>
      </c>
      <c r="R132" s="6">
        <v>5.4</v>
      </c>
      <c r="S132" s="402" t="str">
        <f>IF(ISNA(MATCH($C132,'My Squad'!$C$2:$C$16,0)),"","Yes")</f>
        <v/>
      </c>
    </row>
    <row r="133" spans="1:19" ht="15.75" thickBot="1" x14ac:dyDescent="0.3">
      <c r="A133" s="587">
        <v>210</v>
      </c>
      <c r="B133" s="4" t="s">
        <v>110</v>
      </c>
      <c r="C133" s="5" t="s">
        <v>328</v>
      </c>
      <c r="D133" s="70" t="s">
        <v>14</v>
      </c>
      <c r="E133" s="6">
        <v>4.9000000000000004</v>
      </c>
      <c r="F133" s="6">
        <v>3.0806666666666667</v>
      </c>
      <c r="G133" s="6">
        <v>3.0343333333333335</v>
      </c>
      <c r="H133" s="6">
        <v>2.4483333333333333</v>
      </c>
      <c r="I133" s="6">
        <v>2.8940000000000001</v>
      </c>
      <c r="J133" s="6">
        <v>3.359</v>
      </c>
      <c r="K133" s="6">
        <v>1.718</v>
      </c>
      <c r="L133" s="6">
        <v>2.2256666666666667</v>
      </c>
      <c r="M133" s="6">
        <v>2.2126666666666668</v>
      </c>
      <c r="N133" s="7">
        <v>20.972666666666665</v>
      </c>
      <c r="O133" s="23">
        <v>0.12685374149659859</v>
      </c>
      <c r="P133" s="74">
        <v>1.6E-2</v>
      </c>
      <c r="Q133" s="22">
        <v>24</v>
      </c>
      <c r="R133" s="6">
        <v>2.7</v>
      </c>
      <c r="S133" s="402" t="str">
        <f>IF(ISNA(MATCH($C133,'My Squad'!$C$2:$C$16,0)),"","Yes")</f>
        <v/>
      </c>
    </row>
    <row r="134" spans="1:19" ht="15.75" thickBot="1" x14ac:dyDescent="0.3">
      <c r="A134" s="587">
        <v>388</v>
      </c>
      <c r="B134" s="4" t="s">
        <v>56</v>
      </c>
      <c r="C134" s="5" t="s">
        <v>178</v>
      </c>
      <c r="D134" s="70" t="s">
        <v>14</v>
      </c>
      <c r="E134" s="6">
        <v>4.4000000000000004</v>
      </c>
      <c r="F134" s="6">
        <v>2.7309999999999999</v>
      </c>
      <c r="G134" s="6">
        <v>3.3603333333333332</v>
      </c>
      <c r="H134" s="6">
        <v>2.0686666666666667</v>
      </c>
      <c r="I134" s="6">
        <v>1.954</v>
      </c>
      <c r="J134" s="6">
        <v>2.891</v>
      </c>
      <c r="K134" s="6">
        <v>3.177</v>
      </c>
      <c r="L134" s="6">
        <v>2.375</v>
      </c>
      <c r="M134" s="6">
        <v>2.3740000000000001</v>
      </c>
      <c r="N134" s="7">
        <v>20.931000000000001</v>
      </c>
      <c r="O134" s="23">
        <v>0.14008522727272729</v>
      </c>
      <c r="P134" s="74">
        <v>1.6E-2</v>
      </c>
      <c r="Q134" s="22">
        <v>11</v>
      </c>
      <c r="R134" s="6">
        <v>1.4</v>
      </c>
      <c r="S134" s="402" t="str">
        <f>IF(ISNA(MATCH($C134,'My Squad'!$C$2:$C$16,0)),"","Yes")</f>
        <v/>
      </c>
    </row>
    <row r="135" spans="1:19" ht="15.75" thickBot="1" x14ac:dyDescent="0.3">
      <c r="A135" s="587">
        <v>364</v>
      </c>
      <c r="B135" s="4" t="s">
        <v>30</v>
      </c>
      <c r="C135" s="5" t="s">
        <v>343</v>
      </c>
      <c r="D135" s="70" t="s">
        <v>13</v>
      </c>
      <c r="E135" s="6">
        <v>4.9000000000000004</v>
      </c>
      <c r="F135" s="6">
        <v>2.7776666666666667</v>
      </c>
      <c r="G135" s="6">
        <v>3.3033333333333332</v>
      </c>
      <c r="H135" s="6">
        <v>2.7563333333333335</v>
      </c>
      <c r="I135" s="6">
        <v>2.8620000000000001</v>
      </c>
      <c r="J135" s="6">
        <v>2.0299999999999998</v>
      </c>
      <c r="K135" s="6">
        <v>2.7613333333333334</v>
      </c>
      <c r="L135" s="6">
        <v>1.8693333333333333</v>
      </c>
      <c r="M135" s="6">
        <v>2.5606666666666666</v>
      </c>
      <c r="N135" s="7">
        <v>20.920666666666666</v>
      </c>
      <c r="O135" s="23">
        <v>0.1255272108843537</v>
      </c>
      <c r="P135" s="74">
        <v>2.8999999999999998E-2</v>
      </c>
      <c r="Q135" s="22">
        <v>21</v>
      </c>
      <c r="R135" s="6">
        <v>3</v>
      </c>
      <c r="S135" s="402" t="str">
        <f>IF(ISNA(MATCH($C135,'My Squad'!$C$2:$C$16,0)),"","Yes")</f>
        <v/>
      </c>
    </row>
    <row r="136" spans="1:19" ht="15.75" thickBot="1" x14ac:dyDescent="0.3">
      <c r="A136" s="587">
        <v>593</v>
      </c>
      <c r="B136" s="4" t="s">
        <v>30</v>
      </c>
      <c r="C136" s="5" t="s">
        <v>1255</v>
      </c>
      <c r="D136" s="70" t="s">
        <v>14</v>
      </c>
      <c r="E136" s="6">
        <v>5</v>
      </c>
      <c r="F136" s="6">
        <v>2.9246666666666665</v>
      </c>
      <c r="G136" s="6">
        <v>4.2560000000000002</v>
      </c>
      <c r="H136" s="6">
        <v>3.1123333333333334</v>
      </c>
      <c r="I136" s="6">
        <v>2.9706666666666668</v>
      </c>
      <c r="J136" s="6">
        <v>1.4536666666666667</v>
      </c>
      <c r="K136" s="6">
        <v>2.6426666666666665</v>
      </c>
      <c r="L136" s="6">
        <v>1.1226666666666667</v>
      </c>
      <c r="M136" s="6">
        <v>2.4373333333333331</v>
      </c>
      <c r="N136" s="7">
        <v>20.92</v>
      </c>
      <c r="O136" s="23">
        <v>0.12300000000000004</v>
      </c>
      <c r="P136" s="74">
        <v>4.7E-2</v>
      </c>
      <c r="Q136" s="22">
        <v>27</v>
      </c>
      <c r="R136" s="6">
        <v>3</v>
      </c>
      <c r="S136" s="402" t="str">
        <f>IF(ISNA(MATCH($C136,'My Squad'!$C$2:$C$16,0)),"","Yes")</f>
        <v/>
      </c>
    </row>
    <row r="137" spans="1:19" ht="15.75" thickBot="1" x14ac:dyDescent="0.3">
      <c r="A137" s="587">
        <v>369</v>
      </c>
      <c r="B137" s="4" t="s">
        <v>30</v>
      </c>
      <c r="C137" s="5" t="s">
        <v>146</v>
      </c>
      <c r="D137" s="70" t="s">
        <v>14</v>
      </c>
      <c r="E137" s="6">
        <v>5.0999999999999996</v>
      </c>
      <c r="F137" s="6">
        <v>2.6636666666666668</v>
      </c>
      <c r="G137" s="6">
        <v>3.2829999999999999</v>
      </c>
      <c r="H137" s="6">
        <v>2.9086666666666665</v>
      </c>
      <c r="I137" s="6">
        <v>3.2786666666666666</v>
      </c>
      <c r="J137" s="6">
        <v>1.7350000000000001</v>
      </c>
      <c r="K137" s="6">
        <v>3.1543333333333332</v>
      </c>
      <c r="L137" s="6">
        <v>1.2183333333333333</v>
      </c>
      <c r="M137" s="6">
        <v>2.6593333333333335</v>
      </c>
      <c r="N137" s="7">
        <v>20.901</v>
      </c>
      <c r="O137" s="23">
        <v>0.12012254901960785</v>
      </c>
      <c r="P137" s="74">
        <v>0.10099999999999999</v>
      </c>
      <c r="Q137" s="22">
        <v>37</v>
      </c>
      <c r="R137" s="6">
        <v>4.0999999999999996</v>
      </c>
      <c r="S137" s="402" t="str">
        <f>IF(ISNA(MATCH($C137,'My Squad'!$C$2:$C$16,0)),"","Yes")</f>
        <v/>
      </c>
    </row>
    <row r="138" spans="1:19" ht="15.75" thickBot="1" x14ac:dyDescent="0.3">
      <c r="A138" s="587">
        <v>323</v>
      </c>
      <c r="B138" s="4" t="s">
        <v>25</v>
      </c>
      <c r="C138" s="5" t="s">
        <v>169</v>
      </c>
      <c r="D138" s="70" t="s">
        <v>13</v>
      </c>
      <c r="E138" s="6">
        <v>5</v>
      </c>
      <c r="F138" s="6">
        <v>2.6706666666666665</v>
      </c>
      <c r="G138" s="6">
        <v>2.5866666666666664</v>
      </c>
      <c r="H138" s="6">
        <v>2.8193333333333332</v>
      </c>
      <c r="I138" s="6">
        <v>2.3220000000000001</v>
      </c>
      <c r="J138" s="6">
        <v>2.5143333333333335</v>
      </c>
      <c r="K138" s="6">
        <v>2.722</v>
      </c>
      <c r="L138" s="6">
        <v>2.7679999999999998</v>
      </c>
      <c r="M138" s="6">
        <v>2.4873333333333334</v>
      </c>
      <c r="N138" s="7">
        <v>20.890333333333331</v>
      </c>
      <c r="O138" s="23">
        <v>0.12225833333333327</v>
      </c>
      <c r="P138" s="74">
        <v>0.01</v>
      </c>
      <c r="Q138" s="22">
        <v>22</v>
      </c>
      <c r="R138" s="6">
        <v>2.4</v>
      </c>
      <c r="S138" s="402" t="str">
        <f>IF(ISNA(MATCH($C138,'My Squad'!$C$2:$C$16,0)),"","Yes")</f>
        <v/>
      </c>
    </row>
    <row r="139" spans="1:19" ht="15.75" thickBot="1" x14ac:dyDescent="0.3">
      <c r="A139" s="587">
        <v>255</v>
      </c>
      <c r="B139" s="4" t="s">
        <v>68</v>
      </c>
      <c r="C139" s="5" t="s">
        <v>136</v>
      </c>
      <c r="D139" s="70" t="s">
        <v>14</v>
      </c>
      <c r="E139" s="6">
        <v>4.7</v>
      </c>
      <c r="F139" s="6">
        <v>3.0253333333333332</v>
      </c>
      <c r="G139" s="6">
        <v>2.68</v>
      </c>
      <c r="H139" s="6">
        <v>3.3406666666666665</v>
      </c>
      <c r="I139" s="6">
        <v>1.85</v>
      </c>
      <c r="J139" s="6">
        <v>2.6339999999999999</v>
      </c>
      <c r="K139" s="6">
        <v>2.2053333333333334</v>
      </c>
      <c r="L139" s="6">
        <v>1.4296666666666666</v>
      </c>
      <c r="M139" s="6">
        <v>3.6259999999999999</v>
      </c>
      <c r="N139" s="7">
        <v>20.791</v>
      </c>
      <c r="O139" s="23">
        <v>0.12742021276595744</v>
      </c>
      <c r="P139" s="74">
        <v>0.154</v>
      </c>
      <c r="Q139" s="22">
        <v>28</v>
      </c>
      <c r="R139" s="6">
        <v>3.1</v>
      </c>
      <c r="S139" s="402" t="str">
        <f>IF(ISNA(MATCH($C139,'My Squad'!$C$2:$C$16,0)),"","Yes")</f>
        <v/>
      </c>
    </row>
    <row r="140" spans="1:19" ht="15.75" thickBot="1" x14ac:dyDescent="0.3">
      <c r="A140" s="587">
        <v>380</v>
      </c>
      <c r="B140" s="4" t="s">
        <v>30</v>
      </c>
      <c r="C140" s="5" t="s">
        <v>341</v>
      </c>
      <c r="D140" s="70" t="s">
        <v>14</v>
      </c>
      <c r="E140" s="6">
        <v>4.4000000000000004</v>
      </c>
      <c r="F140" s="6">
        <v>2.2616666666666667</v>
      </c>
      <c r="G140" s="6">
        <v>3.3933333333333335</v>
      </c>
      <c r="H140" s="6">
        <v>2.968</v>
      </c>
      <c r="I140" s="6">
        <v>3.29</v>
      </c>
      <c r="J140" s="6">
        <v>1.6683333333333332</v>
      </c>
      <c r="K140" s="6">
        <v>3.0756666666666668</v>
      </c>
      <c r="L140" s="6">
        <v>1.2286666666666666</v>
      </c>
      <c r="M140" s="6">
        <v>2.8486666666666665</v>
      </c>
      <c r="N140" s="7">
        <v>20.734333333333332</v>
      </c>
      <c r="O140" s="23">
        <v>0.134498106060606</v>
      </c>
      <c r="P140" s="74">
        <v>4.2999999999999997E-2</v>
      </c>
      <c r="Q140" s="22">
        <v>22</v>
      </c>
      <c r="R140" s="6">
        <v>2.8</v>
      </c>
      <c r="S140" s="402" t="str">
        <f>IF(ISNA(MATCH($C140,'My Squad'!$C$2:$C$16,0)),"","Yes")</f>
        <v/>
      </c>
    </row>
    <row r="141" spans="1:19" ht="15.75" thickBot="1" x14ac:dyDescent="0.3">
      <c r="A141" s="587">
        <v>27</v>
      </c>
      <c r="B141" s="4" t="s">
        <v>602</v>
      </c>
      <c r="C141" s="5" t="s">
        <v>1544</v>
      </c>
      <c r="D141" s="70" t="s">
        <v>15</v>
      </c>
      <c r="E141" s="6">
        <v>5</v>
      </c>
      <c r="F141" s="6">
        <v>3.0310000000000001</v>
      </c>
      <c r="G141" s="6">
        <v>2.6890000000000001</v>
      </c>
      <c r="H141" s="6">
        <v>2.1659999999999999</v>
      </c>
      <c r="I141" s="6">
        <v>2.5196666666666667</v>
      </c>
      <c r="J141" s="6">
        <v>2.5826666666666669</v>
      </c>
      <c r="K141" s="6">
        <v>2.4453333333333331</v>
      </c>
      <c r="L141" s="6">
        <v>2.6816666666666666</v>
      </c>
      <c r="M141" s="6">
        <v>2.6076666666666668</v>
      </c>
      <c r="N141" s="7">
        <v>20.722999999999999</v>
      </c>
      <c r="O141" s="23">
        <v>0.11807499999999997</v>
      </c>
      <c r="P141" s="74">
        <v>2.4E-2</v>
      </c>
      <c r="Q141" s="22">
        <v>23</v>
      </c>
      <c r="R141" s="6">
        <v>2.6</v>
      </c>
      <c r="S141" s="402" t="str">
        <f>IF(ISNA(MATCH($C141,'My Squad'!$C$2:$C$16,0)),"","Yes")</f>
        <v/>
      </c>
    </row>
    <row r="142" spans="1:19" ht="15.75" thickBot="1" x14ac:dyDescent="0.3">
      <c r="A142" s="587">
        <v>11</v>
      </c>
      <c r="B142" s="4" t="s">
        <v>110</v>
      </c>
      <c r="C142" s="5" t="s">
        <v>247</v>
      </c>
      <c r="D142" s="70" t="s">
        <v>15</v>
      </c>
      <c r="E142" s="6">
        <v>5.9</v>
      </c>
      <c r="F142" s="6">
        <v>2.7613333333333334</v>
      </c>
      <c r="G142" s="6">
        <v>2.7770000000000001</v>
      </c>
      <c r="H142" s="6">
        <v>2.4546666666666668</v>
      </c>
      <c r="I142" s="6">
        <v>2.6636666666666668</v>
      </c>
      <c r="J142" s="6">
        <v>2.8536666666666668</v>
      </c>
      <c r="K142" s="6">
        <v>2.1743333333333332</v>
      </c>
      <c r="L142" s="6">
        <v>2.5459999999999998</v>
      </c>
      <c r="M142" s="6">
        <v>2.3773333333333335</v>
      </c>
      <c r="N142" s="7">
        <v>20.608000000000001</v>
      </c>
      <c r="O142" s="23">
        <v>9.7627118644067798E-2</v>
      </c>
      <c r="P142" s="74">
        <v>8.0000000000000002E-3</v>
      </c>
      <c r="Q142" s="22">
        <v>10</v>
      </c>
      <c r="R142" s="6">
        <v>1.7</v>
      </c>
      <c r="S142" s="402" t="str">
        <f>IF(ISNA(MATCH($C142,'My Squad'!$C$2:$C$16,0)),"","Yes")</f>
        <v/>
      </c>
    </row>
    <row r="143" spans="1:19" ht="15.75" thickBot="1" x14ac:dyDescent="0.3">
      <c r="A143" s="587">
        <v>524</v>
      </c>
      <c r="B143" s="4" t="s">
        <v>56</v>
      </c>
      <c r="C143" s="5" t="s">
        <v>88</v>
      </c>
      <c r="D143" s="70" t="s">
        <v>14</v>
      </c>
      <c r="E143" s="6">
        <v>4.5</v>
      </c>
      <c r="F143" s="6">
        <v>2.7446666666666668</v>
      </c>
      <c r="G143" s="6">
        <v>3.2106666666666666</v>
      </c>
      <c r="H143" s="6">
        <v>2.0483333333333333</v>
      </c>
      <c r="I143" s="6">
        <v>1.8866666666666667</v>
      </c>
      <c r="J143" s="6">
        <v>2.9319999999999999</v>
      </c>
      <c r="K143" s="6">
        <v>3.1909999999999998</v>
      </c>
      <c r="L143" s="6">
        <v>2.2753333333333332</v>
      </c>
      <c r="M143" s="6">
        <v>2.319</v>
      </c>
      <c r="N143" s="7">
        <v>20.607666666666667</v>
      </c>
      <c r="O143" s="23">
        <v>0.12799074074074074</v>
      </c>
      <c r="P143" s="74">
        <v>2.2000000000000002E-2</v>
      </c>
      <c r="Q143" s="22">
        <v>20</v>
      </c>
      <c r="R143" s="6">
        <v>2.2000000000000002</v>
      </c>
      <c r="S143" s="402" t="str">
        <f>IF(ISNA(MATCH($C143,'My Squad'!$C$2:$C$16,0)),"","Yes")</f>
        <v/>
      </c>
    </row>
    <row r="144" spans="1:19" ht="15.75" thickBot="1" x14ac:dyDescent="0.3">
      <c r="A144" s="587">
        <v>310</v>
      </c>
      <c r="B144" s="4" t="s">
        <v>25</v>
      </c>
      <c r="C144" s="5" t="s">
        <v>334</v>
      </c>
      <c r="D144" s="70" t="s">
        <v>16</v>
      </c>
      <c r="E144" s="6">
        <v>5.4</v>
      </c>
      <c r="F144" s="6">
        <v>0</v>
      </c>
      <c r="G144" s="6">
        <v>0</v>
      </c>
      <c r="H144" s="6">
        <v>2.11</v>
      </c>
      <c r="I144" s="6">
        <v>2.9039999999999999</v>
      </c>
      <c r="J144" s="6">
        <v>3.5566666666666666</v>
      </c>
      <c r="K144" s="6">
        <v>4.17</v>
      </c>
      <c r="L144" s="6">
        <v>4.04</v>
      </c>
      <c r="M144" s="6">
        <v>3.819</v>
      </c>
      <c r="N144" s="7">
        <v>20.599666666666664</v>
      </c>
      <c r="O144" s="23">
        <v>0.1064737654320987</v>
      </c>
      <c r="P144" s="76">
        <v>6.2E-2</v>
      </c>
      <c r="Q144" s="22">
        <v>35</v>
      </c>
      <c r="R144" s="6">
        <v>5.8</v>
      </c>
      <c r="S144" s="402" t="str">
        <f>IF(ISNA(MATCH($C144,'My Squad'!$C$2:$C$16,0)),"","Yes")</f>
        <v/>
      </c>
    </row>
    <row r="145" spans="1:19" ht="15.75" thickBot="1" x14ac:dyDescent="0.3">
      <c r="A145" s="587">
        <v>163</v>
      </c>
      <c r="B145" s="4" t="s">
        <v>51</v>
      </c>
      <c r="C145" s="5" t="s">
        <v>248</v>
      </c>
      <c r="D145" s="70" t="s">
        <v>14</v>
      </c>
      <c r="E145" s="6">
        <v>5</v>
      </c>
      <c r="F145" s="6">
        <v>2.1303333333333332</v>
      </c>
      <c r="G145" s="6">
        <v>2.1596666666666668</v>
      </c>
      <c r="H145" s="6">
        <v>2.9980000000000002</v>
      </c>
      <c r="I145" s="6">
        <v>2.6886666666666668</v>
      </c>
      <c r="J145" s="6">
        <v>3.0536666666666665</v>
      </c>
      <c r="K145" s="6">
        <v>1.8803333333333334</v>
      </c>
      <c r="L145" s="6">
        <v>2.8109999999999999</v>
      </c>
      <c r="M145" s="6">
        <v>2.8756666666666666</v>
      </c>
      <c r="N145" s="7">
        <v>20.597333333333331</v>
      </c>
      <c r="O145" s="23">
        <v>0.11493333333333329</v>
      </c>
      <c r="P145" s="74">
        <v>4.2999999999999997E-2</v>
      </c>
      <c r="Q145" s="22">
        <v>16</v>
      </c>
      <c r="R145" s="6">
        <v>2</v>
      </c>
      <c r="S145" s="402" t="str">
        <f>IF(ISNA(MATCH($C145,'My Squad'!$C$2:$C$16,0)),"","Yes")</f>
        <v/>
      </c>
    </row>
    <row r="146" spans="1:19" ht="15.75" thickBot="1" x14ac:dyDescent="0.3">
      <c r="A146" s="587">
        <v>192</v>
      </c>
      <c r="B146" s="4" t="s">
        <v>601</v>
      </c>
      <c r="C146" s="5" t="s">
        <v>145</v>
      </c>
      <c r="D146" s="70" t="s">
        <v>13</v>
      </c>
      <c r="E146" s="15">
        <v>5.2</v>
      </c>
      <c r="F146" s="15">
        <v>2.6983333333333333</v>
      </c>
      <c r="G146" s="6">
        <v>2.36</v>
      </c>
      <c r="H146" s="6">
        <v>2.3496666666666668</v>
      </c>
      <c r="I146" s="6">
        <v>2.4729999999999999</v>
      </c>
      <c r="J146" s="6">
        <v>2.9856666666666665</v>
      </c>
      <c r="K146" s="6">
        <v>2.5863333333333332</v>
      </c>
      <c r="L146" s="6">
        <v>2.3183333333333334</v>
      </c>
      <c r="M146" s="15">
        <v>2.8239999999999998</v>
      </c>
      <c r="N146" s="84">
        <v>20.595333333333329</v>
      </c>
      <c r="O146" s="23">
        <v>0.11046474358974348</v>
      </c>
      <c r="P146" s="17">
        <v>2E-3</v>
      </c>
      <c r="Q146" s="16">
        <v>15</v>
      </c>
      <c r="R146" s="15">
        <v>1.7</v>
      </c>
      <c r="S146" s="402" t="str">
        <f>IF(ISNA(MATCH($C146,'My Squad'!$C$2:$C$16,0)),"","Yes")</f>
        <v/>
      </c>
    </row>
    <row r="147" spans="1:19" ht="15.75" thickBot="1" x14ac:dyDescent="0.3">
      <c r="A147" s="587">
        <v>20</v>
      </c>
      <c r="B147" s="4" t="s">
        <v>35</v>
      </c>
      <c r="C147" s="5" t="s">
        <v>294</v>
      </c>
      <c r="D147" s="70" t="s">
        <v>13</v>
      </c>
      <c r="E147" s="6">
        <v>5</v>
      </c>
      <c r="F147" s="6">
        <v>2.4546666666666668</v>
      </c>
      <c r="G147" s="6">
        <v>2.3646666666666665</v>
      </c>
      <c r="H147" s="6">
        <v>2.6803333333333335</v>
      </c>
      <c r="I147" s="6">
        <v>2.6066666666666665</v>
      </c>
      <c r="J147" s="6">
        <v>2.5680000000000001</v>
      </c>
      <c r="K147" s="6">
        <v>2.5030000000000001</v>
      </c>
      <c r="L147" s="6">
        <v>2.8559999999999999</v>
      </c>
      <c r="M147" s="6">
        <v>2.5416666666666665</v>
      </c>
      <c r="N147" s="7">
        <v>20.574999999999999</v>
      </c>
      <c r="O147" s="23">
        <v>0.11437499999999998</v>
      </c>
      <c r="P147" s="74">
        <v>1.2E-2</v>
      </c>
      <c r="Q147" s="22">
        <v>27</v>
      </c>
      <c r="R147" s="6">
        <v>3</v>
      </c>
      <c r="S147" s="402" t="str">
        <f>IF(ISNA(MATCH($C147,'My Squad'!$C$2:$C$16,0)),"","Yes")</f>
        <v/>
      </c>
    </row>
    <row r="148" spans="1:19" ht="15.75" thickBot="1" x14ac:dyDescent="0.3">
      <c r="A148" s="587">
        <v>233</v>
      </c>
      <c r="B148" s="4" t="s">
        <v>61</v>
      </c>
      <c r="C148" s="5" t="s">
        <v>185</v>
      </c>
      <c r="D148" s="70" t="s">
        <v>13</v>
      </c>
      <c r="E148" s="6">
        <v>5</v>
      </c>
      <c r="F148" s="6">
        <v>2.3763333333333332</v>
      </c>
      <c r="G148" s="6">
        <v>2.141</v>
      </c>
      <c r="H148" s="6">
        <v>2.7786666666666666</v>
      </c>
      <c r="I148" s="6">
        <v>2.4236666666666666</v>
      </c>
      <c r="J148" s="6">
        <v>2.7989999999999999</v>
      </c>
      <c r="K148" s="6">
        <v>3.2240000000000002</v>
      </c>
      <c r="L148" s="6">
        <v>2.5963333333333334</v>
      </c>
      <c r="M148" s="6">
        <v>2.1916666666666669</v>
      </c>
      <c r="N148" s="7">
        <v>20.530666666666665</v>
      </c>
      <c r="O148" s="23">
        <v>0.11326666666666663</v>
      </c>
      <c r="P148" s="74">
        <v>6.4000000000000001E-2</v>
      </c>
      <c r="Q148" s="22">
        <v>27</v>
      </c>
      <c r="R148" s="6">
        <v>3.4</v>
      </c>
      <c r="S148" s="402" t="str">
        <f>IF(ISNA(MATCH($C148,'My Squad'!$C$2:$C$16,0)),"","Yes")</f>
        <v/>
      </c>
    </row>
    <row r="149" spans="1:19" ht="15.75" thickBot="1" x14ac:dyDescent="0.3">
      <c r="A149" s="587">
        <v>577</v>
      </c>
      <c r="B149" s="4" t="s">
        <v>91</v>
      </c>
      <c r="C149" s="5" t="s">
        <v>1060</v>
      </c>
      <c r="D149" s="70" t="s">
        <v>13</v>
      </c>
      <c r="E149" s="6">
        <v>5.2</v>
      </c>
      <c r="F149" s="6">
        <v>3.3460000000000001</v>
      </c>
      <c r="G149" s="6">
        <v>2.7829999999999999</v>
      </c>
      <c r="H149" s="6">
        <v>2.9426666666666668</v>
      </c>
      <c r="I149" s="6">
        <v>2.5569999999999999</v>
      </c>
      <c r="J149" s="6">
        <v>3.262</v>
      </c>
      <c r="K149" s="6">
        <v>2.3186666666666667</v>
      </c>
      <c r="L149" s="6">
        <v>2.1706666666666665</v>
      </c>
      <c r="M149" s="6">
        <v>1.1120000000000001</v>
      </c>
      <c r="N149" s="7">
        <v>20.491999999999997</v>
      </c>
      <c r="O149" s="23">
        <v>0.10798076923076916</v>
      </c>
      <c r="P149" s="74">
        <v>1E-3</v>
      </c>
      <c r="Q149" s="22">
        <v>7</v>
      </c>
      <c r="R149" s="6">
        <v>1.4</v>
      </c>
      <c r="S149" s="402" t="str">
        <f>IF(ISNA(MATCH($C149,'My Squad'!$C$2:$C$16,0)),"","Yes")</f>
        <v/>
      </c>
    </row>
    <row r="150" spans="1:19" ht="15.75" thickBot="1" x14ac:dyDescent="0.3">
      <c r="A150" s="587">
        <v>52</v>
      </c>
      <c r="B150" s="4" t="s">
        <v>61</v>
      </c>
      <c r="C150" s="5" t="s">
        <v>161</v>
      </c>
      <c r="D150" s="70" t="s">
        <v>14</v>
      </c>
      <c r="E150" s="15">
        <v>4.5</v>
      </c>
      <c r="F150" s="15">
        <v>2.0756666666666668</v>
      </c>
      <c r="G150" s="6">
        <v>1.6266666666666667</v>
      </c>
      <c r="H150" s="6">
        <v>3.15</v>
      </c>
      <c r="I150" s="6">
        <v>2.0026666666666668</v>
      </c>
      <c r="J150" s="6">
        <v>3.0323333333333333</v>
      </c>
      <c r="K150" s="6">
        <v>3.6153333333333335</v>
      </c>
      <c r="L150" s="6">
        <v>3.0409999999999999</v>
      </c>
      <c r="M150" s="15">
        <v>1.8783333333333334</v>
      </c>
      <c r="N150" s="84">
        <v>20.422000000000001</v>
      </c>
      <c r="O150" s="23">
        <v>0.12283333333333335</v>
      </c>
      <c r="P150" s="17">
        <v>0.02</v>
      </c>
      <c r="Q150" s="16">
        <v>18</v>
      </c>
      <c r="R150" s="15">
        <v>2</v>
      </c>
      <c r="S150" s="402" t="str">
        <f>IF(ISNA(MATCH($C150,'My Squad'!$C$2:$C$16,0)),"","Yes")</f>
        <v/>
      </c>
    </row>
    <row r="151" spans="1:19" ht="15.75" thickBot="1" x14ac:dyDescent="0.3">
      <c r="A151" s="587">
        <v>309</v>
      </c>
      <c r="B151" s="4" t="s">
        <v>601</v>
      </c>
      <c r="C151" s="5" t="s">
        <v>650</v>
      </c>
      <c r="D151" s="70" t="s">
        <v>13</v>
      </c>
      <c r="E151" s="6">
        <v>4.5</v>
      </c>
      <c r="F151" s="6">
        <v>2.6819999999999999</v>
      </c>
      <c r="G151" s="6">
        <v>2.37</v>
      </c>
      <c r="H151" s="6">
        <v>2.3919999999999999</v>
      </c>
      <c r="I151" s="6">
        <v>2.5336666666666665</v>
      </c>
      <c r="J151" s="6">
        <v>2.6960000000000002</v>
      </c>
      <c r="K151" s="6">
        <v>2.5593333333333335</v>
      </c>
      <c r="L151" s="6">
        <v>2.343</v>
      </c>
      <c r="M151" s="6">
        <v>2.762</v>
      </c>
      <c r="N151" s="7">
        <v>20.338000000000001</v>
      </c>
      <c r="O151" s="23">
        <v>0.12050000000000002</v>
      </c>
      <c r="P151" s="74">
        <v>0.13200000000000001</v>
      </c>
      <c r="Q151" s="22">
        <v>18</v>
      </c>
      <c r="R151" s="6">
        <v>2.2000000000000002</v>
      </c>
      <c r="S151" s="402" t="str">
        <f>IF(ISNA(MATCH($C151,'My Squad'!$C$2:$C$16,0)),"","Yes")</f>
        <v/>
      </c>
    </row>
    <row r="152" spans="1:19" ht="15.75" thickBot="1" x14ac:dyDescent="0.3">
      <c r="A152" s="587">
        <v>191</v>
      </c>
      <c r="B152" s="4" t="s">
        <v>68</v>
      </c>
      <c r="C152" s="5" t="s">
        <v>192</v>
      </c>
      <c r="D152" s="70" t="s">
        <v>14</v>
      </c>
      <c r="E152" s="6">
        <v>4.3</v>
      </c>
      <c r="F152" s="6">
        <v>2.8786666666666667</v>
      </c>
      <c r="G152" s="6">
        <v>2.6459999999999999</v>
      </c>
      <c r="H152" s="6">
        <v>3.17</v>
      </c>
      <c r="I152" s="6">
        <v>1.85</v>
      </c>
      <c r="J152" s="6">
        <v>2.581</v>
      </c>
      <c r="K152" s="6">
        <v>2.1746666666666665</v>
      </c>
      <c r="L152" s="6">
        <v>1.36</v>
      </c>
      <c r="M152" s="6">
        <v>3.6143333333333332</v>
      </c>
      <c r="N152" s="7">
        <v>20.274666666666668</v>
      </c>
      <c r="O152" s="23">
        <v>0.12426356589147293</v>
      </c>
      <c r="P152" s="74">
        <v>7.2999999999999995E-2</v>
      </c>
      <c r="Q152" s="22">
        <v>11</v>
      </c>
      <c r="R152" s="6">
        <v>1.8</v>
      </c>
      <c r="S152" s="402" t="str">
        <f>IF(ISNA(MATCH($C152,'My Squad'!$C$2:$C$16,0)),"","Yes")</f>
        <v/>
      </c>
    </row>
    <row r="153" spans="1:19" ht="15.75" thickBot="1" x14ac:dyDescent="0.3">
      <c r="A153" s="587">
        <v>422</v>
      </c>
      <c r="B153" s="4" t="s">
        <v>82</v>
      </c>
      <c r="C153" s="5" t="s">
        <v>225</v>
      </c>
      <c r="D153" s="70" t="s">
        <v>14</v>
      </c>
      <c r="E153" s="6">
        <v>4.5</v>
      </c>
      <c r="F153" s="6">
        <v>3.0446666666666666</v>
      </c>
      <c r="G153" s="6">
        <v>2.71</v>
      </c>
      <c r="H153" s="6">
        <v>1.891</v>
      </c>
      <c r="I153" s="6">
        <v>3.5676666666666668</v>
      </c>
      <c r="J153" s="6">
        <v>1.3979999999999999</v>
      </c>
      <c r="K153" s="6">
        <v>2.1996666666666669</v>
      </c>
      <c r="L153" s="6">
        <v>2.7996666666666665</v>
      </c>
      <c r="M153" s="6">
        <v>2.6016666666666666</v>
      </c>
      <c r="N153" s="7">
        <v>20.212333333333333</v>
      </c>
      <c r="O153" s="23">
        <v>0.11700925925925926</v>
      </c>
      <c r="P153" s="74">
        <v>7.0999999999999994E-2</v>
      </c>
      <c r="Q153" s="22">
        <v>32</v>
      </c>
      <c r="R153" s="6">
        <v>3.6</v>
      </c>
      <c r="S153" s="402" t="str">
        <f>IF(ISNA(MATCH($C153,'My Squad'!$C$2:$C$16,0)),"","Yes")</f>
        <v/>
      </c>
    </row>
    <row r="154" spans="1:19" ht="15.75" thickBot="1" x14ac:dyDescent="0.3">
      <c r="A154" s="587">
        <v>145</v>
      </c>
      <c r="B154" s="4" t="s">
        <v>37</v>
      </c>
      <c r="C154" s="5" t="s">
        <v>116</v>
      </c>
      <c r="D154" s="70" t="s">
        <v>14</v>
      </c>
      <c r="E154" s="6">
        <v>4.5</v>
      </c>
      <c r="F154" s="6">
        <v>1.3183333333333334</v>
      </c>
      <c r="G154" s="6">
        <v>1.5986666666666667</v>
      </c>
      <c r="H154" s="6">
        <v>2.4900000000000002</v>
      </c>
      <c r="I154" s="6">
        <v>3.7050000000000001</v>
      </c>
      <c r="J154" s="6">
        <v>2.4993333333333334</v>
      </c>
      <c r="K154" s="6">
        <v>3.0863333333333332</v>
      </c>
      <c r="L154" s="6">
        <v>2.9249999999999998</v>
      </c>
      <c r="M154" s="6">
        <v>2.5606666666666666</v>
      </c>
      <c r="N154" s="7">
        <v>20.183333333333334</v>
      </c>
      <c r="O154" s="23">
        <v>0.11620370370370371</v>
      </c>
      <c r="P154" s="74">
        <v>3.5000000000000003E-2</v>
      </c>
      <c r="Q154" s="22">
        <v>29</v>
      </c>
      <c r="R154" s="6">
        <v>3.6</v>
      </c>
      <c r="S154" s="402" t="str">
        <f>IF(ISNA(MATCH($C154,'My Squad'!$C$2:$C$16,0)),"","Yes")</f>
        <v/>
      </c>
    </row>
    <row r="155" spans="1:19" ht="15.75" thickBot="1" x14ac:dyDescent="0.3">
      <c r="A155" s="587">
        <v>452</v>
      </c>
      <c r="B155" s="4" t="s">
        <v>602</v>
      </c>
      <c r="C155" s="5" t="s">
        <v>675</v>
      </c>
      <c r="D155" s="70" t="s">
        <v>13</v>
      </c>
      <c r="E155" s="6">
        <v>4.9000000000000004</v>
      </c>
      <c r="F155" s="6">
        <v>2.9736666666666665</v>
      </c>
      <c r="G155" s="6">
        <v>2.5626666666666669</v>
      </c>
      <c r="H155" s="6">
        <v>2.1656666666666666</v>
      </c>
      <c r="I155" s="6">
        <v>2.5103333333333335</v>
      </c>
      <c r="J155" s="6">
        <v>2.4813333333333332</v>
      </c>
      <c r="K155" s="6">
        <v>2.4226666666666667</v>
      </c>
      <c r="L155" s="6">
        <v>2.5209999999999999</v>
      </c>
      <c r="M155" s="6">
        <v>2.4743333333333335</v>
      </c>
      <c r="N155" s="7">
        <v>20.111666666666668</v>
      </c>
      <c r="O155" s="23">
        <v>0.10488945578231296</v>
      </c>
      <c r="P155" s="74">
        <v>1E-3</v>
      </c>
      <c r="Q155" s="22">
        <v>20</v>
      </c>
      <c r="R155" s="6">
        <v>2.5</v>
      </c>
      <c r="S155" s="402" t="str">
        <f>IF(ISNA(MATCH($C155,'My Squad'!$C$2:$C$16,0)),"","Yes")</f>
        <v/>
      </c>
    </row>
    <row r="156" spans="1:19" ht="15.75" thickBot="1" x14ac:dyDescent="0.3">
      <c r="A156" s="587">
        <v>436</v>
      </c>
      <c r="B156" s="4" t="s">
        <v>82</v>
      </c>
      <c r="C156" s="5" t="s">
        <v>150</v>
      </c>
      <c r="D156" s="70" t="s">
        <v>14</v>
      </c>
      <c r="E156" s="6">
        <v>4.5</v>
      </c>
      <c r="F156" s="6">
        <v>3.0353333333333334</v>
      </c>
      <c r="G156" s="6">
        <v>2.6256666666666666</v>
      </c>
      <c r="H156" s="6">
        <v>1.8513333333333333</v>
      </c>
      <c r="I156" s="6">
        <v>3.4863333333333335</v>
      </c>
      <c r="J156" s="6">
        <v>1.3266666666666667</v>
      </c>
      <c r="K156" s="6">
        <v>2.2086666666666668</v>
      </c>
      <c r="L156" s="6">
        <v>2.7633333333333332</v>
      </c>
      <c r="M156" s="6">
        <v>2.6190000000000002</v>
      </c>
      <c r="N156" s="7">
        <v>19.916333333333331</v>
      </c>
      <c r="O156" s="23">
        <v>0.10878703703703696</v>
      </c>
      <c r="P156" s="74">
        <v>0.01</v>
      </c>
      <c r="Q156" s="22">
        <v>31</v>
      </c>
      <c r="R156" s="6">
        <v>3.4</v>
      </c>
      <c r="S156" s="402" t="str">
        <f>IF(ISNA(MATCH($C156,'My Squad'!$C$2:$C$16,0)),"","Yes")</f>
        <v/>
      </c>
    </row>
    <row r="157" spans="1:19" ht="15.75" thickBot="1" x14ac:dyDescent="0.3">
      <c r="A157" s="587">
        <v>144</v>
      </c>
      <c r="B157" s="4" t="s">
        <v>37</v>
      </c>
      <c r="C157" s="5" t="s">
        <v>109</v>
      </c>
      <c r="D157" s="70" t="s">
        <v>14</v>
      </c>
      <c r="E157" s="6">
        <v>4.5</v>
      </c>
      <c r="F157" s="6">
        <v>1.3283333333333334</v>
      </c>
      <c r="G157" s="6">
        <v>1.5683333333333334</v>
      </c>
      <c r="H157" s="6">
        <v>2.415</v>
      </c>
      <c r="I157" s="6">
        <v>3.5840000000000001</v>
      </c>
      <c r="J157" s="6">
        <v>2.5110000000000001</v>
      </c>
      <c r="K157" s="6">
        <v>3.0646666666666667</v>
      </c>
      <c r="L157" s="6">
        <v>2.9546666666666668</v>
      </c>
      <c r="M157" s="6">
        <v>2.4726666666666666</v>
      </c>
      <c r="N157" s="7">
        <v>19.898666666666667</v>
      </c>
      <c r="O157" s="23">
        <v>0.10829629629629631</v>
      </c>
      <c r="P157" s="74">
        <v>5.0000000000000001E-3</v>
      </c>
      <c r="Q157" s="22">
        <v>21</v>
      </c>
      <c r="R157" s="6">
        <v>3</v>
      </c>
      <c r="S157" s="402" t="str">
        <f>IF(ISNA(MATCH($C157,'My Squad'!$C$2:$C$16,0)),"","Yes")</f>
        <v/>
      </c>
    </row>
    <row r="158" spans="1:19" ht="15.75" thickBot="1" x14ac:dyDescent="0.3">
      <c r="A158" s="587">
        <v>36</v>
      </c>
      <c r="B158" s="4" t="s">
        <v>61</v>
      </c>
      <c r="C158" s="5" t="s">
        <v>165</v>
      </c>
      <c r="D158" s="70" t="s">
        <v>14</v>
      </c>
      <c r="E158" s="6">
        <v>4.7</v>
      </c>
      <c r="F158" s="6">
        <v>2.0573333333333332</v>
      </c>
      <c r="G158" s="6">
        <v>1.5066666666666666</v>
      </c>
      <c r="H158" s="6">
        <v>3.032</v>
      </c>
      <c r="I158" s="6">
        <v>1.8566666666666667</v>
      </c>
      <c r="J158" s="6">
        <v>3.0569999999999999</v>
      </c>
      <c r="K158" s="6">
        <v>3.6469999999999998</v>
      </c>
      <c r="L158" s="6">
        <v>2.8963333333333332</v>
      </c>
      <c r="M158" s="6">
        <v>1.8069999999999999</v>
      </c>
      <c r="N158" s="7">
        <v>19.86</v>
      </c>
      <c r="O158" s="23">
        <v>0.10265957446808509</v>
      </c>
      <c r="P158" s="74">
        <v>8.8000000000000009E-2</v>
      </c>
      <c r="Q158" s="22">
        <v>35</v>
      </c>
      <c r="R158" s="6">
        <v>3.9</v>
      </c>
      <c r="S158" s="402" t="str">
        <f>IF(ISNA(MATCH($C158,'My Squad'!$C$2:$C$16,0)),"","Yes")</f>
        <v/>
      </c>
    </row>
    <row r="159" spans="1:19" ht="15.75" thickBot="1" x14ac:dyDescent="0.3">
      <c r="A159" s="587">
        <v>79</v>
      </c>
      <c r="B159" s="4" t="s">
        <v>65</v>
      </c>
      <c r="C159" s="5" t="s">
        <v>196</v>
      </c>
      <c r="D159" s="70" t="s">
        <v>14</v>
      </c>
      <c r="E159" s="6">
        <v>4.8</v>
      </c>
      <c r="F159" s="6">
        <v>1.6143333333333334</v>
      </c>
      <c r="G159" s="6">
        <v>2.4056666666666668</v>
      </c>
      <c r="H159" s="6">
        <v>2.6150000000000002</v>
      </c>
      <c r="I159" s="6">
        <v>2.9483333333333333</v>
      </c>
      <c r="J159" s="6">
        <v>2.21</v>
      </c>
      <c r="K159" s="6">
        <v>3.161</v>
      </c>
      <c r="L159" s="6">
        <v>2.8946666666666667</v>
      </c>
      <c r="M159" s="6">
        <v>1.974</v>
      </c>
      <c r="N159" s="7">
        <v>19.823</v>
      </c>
      <c r="O159" s="23">
        <v>9.9557291666666686E-2</v>
      </c>
      <c r="P159" s="74">
        <v>6.0000000000000001E-3</v>
      </c>
      <c r="Q159" s="22">
        <v>17</v>
      </c>
      <c r="R159" s="6">
        <v>2.4</v>
      </c>
      <c r="S159" s="402" t="str">
        <f>IF(ISNA(MATCH($C159,'My Squad'!$C$2:$C$16,0)),"","Yes")</f>
        <v/>
      </c>
    </row>
    <row r="160" spans="1:19" ht="15.75" thickBot="1" x14ac:dyDescent="0.3">
      <c r="A160" s="587">
        <v>200</v>
      </c>
      <c r="B160" s="4" t="s">
        <v>110</v>
      </c>
      <c r="C160" s="5" t="s">
        <v>193</v>
      </c>
      <c r="D160" s="70" t="s">
        <v>14</v>
      </c>
      <c r="E160" s="6">
        <v>4.4000000000000004</v>
      </c>
      <c r="F160" s="6">
        <v>2.8519999999999999</v>
      </c>
      <c r="G160" s="6">
        <v>2.8843333333333332</v>
      </c>
      <c r="H160" s="6">
        <v>2.3199999999999998</v>
      </c>
      <c r="I160" s="6">
        <v>2.7789999999999999</v>
      </c>
      <c r="J160" s="6">
        <v>3.2530000000000001</v>
      </c>
      <c r="K160" s="6">
        <v>1.6113333333333333</v>
      </c>
      <c r="L160" s="6">
        <v>2.0623333333333331</v>
      </c>
      <c r="M160" s="6">
        <v>2.044</v>
      </c>
      <c r="N160" s="7">
        <v>19.806000000000001</v>
      </c>
      <c r="O160" s="23">
        <v>0.10812500000000001</v>
      </c>
      <c r="P160" s="74">
        <v>6.5000000000000002E-2</v>
      </c>
      <c r="Q160" s="22">
        <v>29</v>
      </c>
      <c r="R160" s="6">
        <v>3.2</v>
      </c>
      <c r="S160" s="402" t="str">
        <f>IF(ISNA(MATCH($C160,'My Squad'!$C$2:$C$16,0)),"","Yes")</f>
        <v/>
      </c>
    </row>
    <row r="161" spans="1:19" ht="15.75" thickBot="1" x14ac:dyDescent="0.3">
      <c r="A161" s="587">
        <v>506</v>
      </c>
      <c r="B161" s="4" t="s">
        <v>28</v>
      </c>
      <c r="C161" s="5" t="s">
        <v>361</v>
      </c>
      <c r="D161" s="70" t="s">
        <v>14</v>
      </c>
      <c r="E161" s="6">
        <v>4.7</v>
      </c>
      <c r="F161" s="6">
        <v>2.6653333333333333</v>
      </c>
      <c r="G161" s="6">
        <v>3.351</v>
      </c>
      <c r="H161" s="6">
        <v>1.3333333333333333</v>
      </c>
      <c r="I161" s="6">
        <v>2.8293333333333335</v>
      </c>
      <c r="J161" s="6">
        <v>2.488</v>
      </c>
      <c r="K161" s="6">
        <v>2.198</v>
      </c>
      <c r="L161" s="6">
        <v>3.2103333333333333</v>
      </c>
      <c r="M161" s="6">
        <v>1.6950000000000001</v>
      </c>
      <c r="N161" s="7">
        <v>19.770333333333333</v>
      </c>
      <c r="O161" s="23">
        <v>0.10027482269503546</v>
      </c>
      <c r="P161" s="74">
        <v>0.11800000000000001</v>
      </c>
      <c r="Q161" s="22">
        <v>27</v>
      </c>
      <c r="R161" s="6">
        <v>3.4</v>
      </c>
      <c r="S161" s="402" t="str">
        <f>IF(ISNA(MATCH($C161,'My Squad'!$C$2:$C$16,0)),"","Yes")</f>
        <v/>
      </c>
    </row>
    <row r="162" spans="1:19" ht="15.75" thickBot="1" x14ac:dyDescent="0.3">
      <c r="A162" s="587">
        <v>520</v>
      </c>
      <c r="B162" s="4" t="s">
        <v>56</v>
      </c>
      <c r="C162" s="5" t="s">
        <v>153</v>
      </c>
      <c r="D162" s="70" t="s">
        <v>14</v>
      </c>
      <c r="E162" s="6">
        <v>4.4000000000000004</v>
      </c>
      <c r="F162" s="6">
        <v>2.5153333333333334</v>
      </c>
      <c r="G162" s="6">
        <v>3.1709999999999998</v>
      </c>
      <c r="H162" s="6">
        <v>2.0026666666666668</v>
      </c>
      <c r="I162" s="6">
        <v>1.7436666666666667</v>
      </c>
      <c r="J162" s="6">
        <v>2.9143333333333334</v>
      </c>
      <c r="K162" s="6">
        <v>2.9729999999999999</v>
      </c>
      <c r="L162" s="6">
        <v>2.1486666666666667</v>
      </c>
      <c r="M162" s="6">
        <v>2.3006666666666669</v>
      </c>
      <c r="N162" s="7">
        <v>19.769333333333336</v>
      </c>
      <c r="O162" s="23">
        <v>0.10708333333333339</v>
      </c>
      <c r="P162" s="74">
        <v>5.0000000000000001E-3</v>
      </c>
      <c r="Q162" s="22">
        <v>12</v>
      </c>
      <c r="R162" s="6">
        <v>1.3</v>
      </c>
      <c r="S162" s="402" t="str">
        <f>IF(ISNA(MATCH($C162,'My Squad'!$C$2:$C$16,0)),"","Yes")</f>
        <v/>
      </c>
    </row>
    <row r="163" spans="1:19" ht="15.75" thickBot="1" x14ac:dyDescent="0.3">
      <c r="A163" s="587">
        <v>631</v>
      </c>
      <c r="B163" s="4" t="s">
        <v>600</v>
      </c>
      <c r="C163" s="5" t="s">
        <v>1525</v>
      </c>
      <c r="D163" s="70" t="s">
        <v>13</v>
      </c>
      <c r="E163" s="6">
        <v>5.5</v>
      </c>
      <c r="F163" s="6">
        <v>2.9406666666666665</v>
      </c>
      <c r="G163" s="6">
        <v>2.0920000000000001</v>
      </c>
      <c r="H163" s="6">
        <v>2.4129999999999998</v>
      </c>
      <c r="I163" s="6">
        <v>2.3063333333333333</v>
      </c>
      <c r="J163" s="6">
        <v>2.5416666666666665</v>
      </c>
      <c r="K163" s="6">
        <v>2.4889999999999999</v>
      </c>
      <c r="L163" s="6">
        <v>2.5543333333333331</v>
      </c>
      <c r="M163" s="6">
        <v>2.419</v>
      </c>
      <c r="N163" s="7">
        <v>19.755999999999997</v>
      </c>
      <c r="O163" s="23">
        <v>8.5363636363636294E-2</v>
      </c>
      <c r="P163" s="74">
        <v>0</v>
      </c>
      <c r="Q163" s="22">
        <v>12</v>
      </c>
      <c r="R163" s="6">
        <v>1.7</v>
      </c>
      <c r="S163" s="402" t="str">
        <f>IF(ISNA(MATCH($C163,'My Squad'!$C$2:$C$16,0)),"","Yes")</f>
        <v/>
      </c>
    </row>
    <row r="164" spans="1:19" ht="15.75" thickBot="1" x14ac:dyDescent="0.3">
      <c r="A164" s="587">
        <v>395</v>
      </c>
      <c r="B164" s="4" t="s">
        <v>40</v>
      </c>
      <c r="C164" s="5" t="s">
        <v>348</v>
      </c>
      <c r="D164" s="70" t="s">
        <v>14</v>
      </c>
      <c r="E164" s="6">
        <v>4.4000000000000004</v>
      </c>
      <c r="F164" s="6">
        <v>1.9930000000000001</v>
      </c>
      <c r="G164" s="6">
        <v>2.5913333333333335</v>
      </c>
      <c r="H164" s="6">
        <v>2.7226666666666666</v>
      </c>
      <c r="I164" s="6">
        <v>2.4406666666666665</v>
      </c>
      <c r="J164" s="6">
        <v>1.6676666666666666</v>
      </c>
      <c r="K164" s="6">
        <v>2.4203333333333332</v>
      </c>
      <c r="L164" s="6">
        <v>3.1086666666666667</v>
      </c>
      <c r="M164" s="6">
        <v>2.79</v>
      </c>
      <c r="N164" s="7">
        <v>19.734333333333336</v>
      </c>
      <c r="O164" s="23">
        <v>0.1060890151515152</v>
      </c>
      <c r="P164" s="74">
        <v>9.3000000000000013E-2</v>
      </c>
      <c r="Q164" s="22">
        <v>20</v>
      </c>
      <c r="R164" s="6">
        <v>2.2000000000000002</v>
      </c>
      <c r="S164" s="402" t="str">
        <f>IF(ISNA(MATCH($C164,'My Squad'!$C$2:$C$16,0)),"","Yes")</f>
        <v/>
      </c>
    </row>
    <row r="165" spans="1:19" ht="15.75" thickBot="1" x14ac:dyDescent="0.3">
      <c r="A165" s="587">
        <v>284</v>
      </c>
      <c r="B165" s="4" t="s">
        <v>600</v>
      </c>
      <c r="C165" s="5" t="s">
        <v>623</v>
      </c>
      <c r="D165" s="70" t="s">
        <v>14</v>
      </c>
      <c r="E165" s="6">
        <v>4</v>
      </c>
      <c r="F165" s="6">
        <v>3.387</v>
      </c>
      <c r="G165" s="6">
        <v>1.5683333333333334</v>
      </c>
      <c r="H165" s="6">
        <v>2.1616666666666666</v>
      </c>
      <c r="I165" s="6">
        <v>2.5073333333333334</v>
      </c>
      <c r="J165" s="6">
        <v>2.6996666666666669</v>
      </c>
      <c r="K165" s="6">
        <v>2.504</v>
      </c>
      <c r="L165" s="6">
        <v>2.5196666666666667</v>
      </c>
      <c r="M165" s="6">
        <v>2.2443333333333335</v>
      </c>
      <c r="N165" s="7">
        <v>19.592000000000002</v>
      </c>
      <c r="O165" s="23">
        <v>0.11225000000000007</v>
      </c>
      <c r="P165" s="74">
        <v>1.8000000000000002E-2</v>
      </c>
      <c r="Q165" s="22">
        <v>4</v>
      </c>
      <c r="R165" s="6">
        <v>0.8</v>
      </c>
      <c r="S165" s="402" t="str">
        <f>IF(ISNA(MATCH($C165,'My Squad'!$C$2:$C$16,0)),"","Yes")</f>
        <v/>
      </c>
    </row>
    <row r="166" spans="1:19" ht="15.75" thickBot="1" x14ac:dyDescent="0.3">
      <c r="A166" s="587">
        <v>85</v>
      </c>
      <c r="B166" s="4" t="s">
        <v>65</v>
      </c>
      <c r="C166" s="5" t="s">
        <v>204</v>
      </c>
      <c r="D166" s="70" t="s">
        <v>14</v>
      </c>
      <c r="E166" s="6">
        <v>4.4000000000000004</v>
      </c>
      <c r="F166" s="6">
        <v>1.6376666666666666</v>
      </c>
      <c r="G166" s="6">
        <v>2.4209999999999998</v>
      </c>
      <c r="H166" s="6">
        <v>2.4236666666666666</v>
      </c>
      <c r="I166" s="6">
        <v>2.9073333333333333</v>
      </c>
      <c r="J166" s="6">
        <v>2.1363333333333334</v>
      </c>
      <c r="K166" s="6">
        <v>3.0463333333333331</v>
      </c>
      <c r="L166" s="6">
        <v>2.8146666666666667</v>
      </c>
      <c r="M166" s="6">
        <v>2.0563333333333333</v>
      </c>
      <c r="N166" s="7">
        <v>19.443333333333335</v>
      </c>
      <c r="O166" s="23">
        <v>9.7821969696969741E-2</v>
      </c>
      <c r="P166" s="74">
        <v>4.0000000000000001E-3</v>
      </c>
      <c r="Q166" s="22">
        <v>20</v>
      </c>
      <c r="R166" s="6">
        <v>2.2000000000000002</v>
      </c>
      <c r="S166" s="402" t="str">
        <f>IF(ISNA(MATCH($C166,'My Squad'!$C$2:$C$16,0)),"","Yes")</f>
        <v/>
      </c>
    </row>
    <row r="167" spans="1:19" ht="15.75" thickBot="1" x14ac:dyDescent="0.3">
      <c r="A167" s="587">
        <v>567</v>
      </c>
      <c r="B167" s="4" t="s">
        <v>33</v>
      </c>
      <c r="C167" s="5" t="s">
        <v>111</v>
      </c>
      <c r="D167" s="70" t="s">
        <v>14</v>
      </c>
      <c r="E167" s="15">
        <v>4.3</v>
      </c>
      <c r="F167" s="15">
        <v>2.3936666666666668</v>
      </c>
      <c r="G167" s="6">
        <v>3.0259999999999998</v>
      </c>
      <c r="H167" s="6">
        <v>2.0286666666666666</v>
      </c>
      <c r="I167" s="6">
        <v>2.2583333333333333</v>
      </c>
      <c r="J167" s="6">
        <v>2.2829999999999999</v>
      </c>
      <c r="K167" s="6">
        <v>2.0030000000000001</v>
      </c>
      <c r="L167" s="6">
        <v>2.8886666666666665</v>
      </c>
      <c r="M167" s="15">
        <v>2.4636666666666667</v>
      </c>
      <c r="N167" s="84">
        <v>19.344999999999999</v>
      </c>
      <c r="O167" s="23">
        <v>9.7238372093023231E-2</v>
      </c>
      <c r="P167" s="17">
        <v>2E-3</v>
      </c>
      <c r="Q167" s="16">
        <v>4</v>
      </c>
      <c r="R167" s="15">
        <v>0.6</v>
      </c>
      <c r="S167" s="486" t="str">
        <f>IF(ISNA(MATCH($C167,'My Squad'!$C$2:$C$16,0)),"","Yes")</f>
        <v/>
      </c>
    </row>
    <row r="168" spans="1:19" ht="15.75" thickBot="1" x14ac:dyDescent="0.3">
      <c r="A168" s="587">
        <v>189</v>
      </c>
      <c r="B168" s="4" t="s">
        <v>51</v>
      </c>
      <c r="C168" s="5" t="s">
        <v>320</v>
      </c>
      <c r="D168" s="70" t="s">
        <v>14</v>
      </c>
      <c r="E168" s="6">
        <v>4.5</v>
      </c>
      <c r="F168" s="6">
        <v>2.0673333333333335</v>
      </c>
      <c r="G168" s="6">
        <v>2.0249999999999999</v>
      </c>
      <c r="H168" s="6">
        <v>2.794</v>
      </c>
      <c r="I168" s="6">
        <v>2.5116666666666667</v>
      </c>
      <c r="J168" s="6">
        <v>2.9086666666666665</v>
      </c>
      <c r="K168" s="6">
        <v>1.6833333333333333</v>
      </c>
      <c r="L168" s="6">
        <v>2.6943333333333332</v>
      </c>
      <c r="M168" s="6">
        <v>2.6360000000000001</v>
      </c>
      <c r="N168" s="7">
        <v>19.320333333333334</v>
      </c>
      <c r="O168" s="23">
        <v>9.2231481481481498E-2</v>
      </c>
      <c r="P168" s="74">
        <v>5.0000000000000001E-3</v>
      </c>
      <c r="Q168" s="22">
        <v>12</v>
      </c>
      <c r="R168" s="6">
        <v>1.5</v>
      </c>
      <c r="S168" s="402" t="str">
        <f>IF(ISNA(MATCH($C168,'My Squad'!$C$2:$C$16,0)),"","Yes")</f>
        <v/>
      </c>
    </row>
    <row r="169" spans="1:19" ht="15.75" thickBot="1" x14ac:dyDescent="0.3">
      <c r="A169" s="587">
        <v>217</v>
      </c>
      <c r="B169" s="4" t="s">
        <v>91</v>
      </c>
      <c r="C169" s="5" t="s">
        <v>98</v>
      </c>
      <c r="D169" s="70" t="s">
        <v>13</v>
      </c>
      <c r="E169" s="6">
        <v>5.2</v>
      </c>
      <c r="F169" s="6">
        <v>2.9043333333333332</v>
      </c>
      <c r="G169" s="6">
        <v>2.4940000000000002</v>
      </c>
      <c r="H169" s="6">
        <v>2.5636666666666668</v>
      </c>
      <c r="I169" s="6">
        <v>2.2843333333333335</v>
      </c>
      <c r="J169" s="6">
        <v>2.7410000000000001</v>
      </c>
      <c r="K169" s="6">
        <v>2.0493333333333332</v>
      </c>
      <c r="L169" s="6">
        <v>1.9419999999999999</v>
      </c>
      <c r="M169" s="6">
        <v>2.2349999999999999</v>
      </c>
      <c r="N169" s="7">
        <v>19.213666666666665</v>
      </c>
      <c r="O169" s="23">
        <v>7.7251602564102517E-2</v>
      </c>
      <c r="P169" s="74">
        <v>2E-3</v>
      </c>
      <c r="Q169" s="22">
        <v>16</v>
      </c>
      <c r="R169" s="6">
        <v>2</v>
      </c>
      <c r="S169" s="402" t="str">
        <f>IF(ISNA(MATCH($C169,'My Squad'!$C$2:$C$16,0)),"","Yes")</f>
        <v/>
      </c>
    </row>
    <row r="170" spans="1:19" ht="15.75" thickBot="1" x14ac:dyDescent="0.3">
      <c r="A170" s="587">
        <v>449</v>
      </c>
      <c r="B170" s="4" t="s">
        <v>82</v>
      </c>
      <c r="C170" s="5" t="s">
        <v>233</v>
      </c>
      <c r="D170" s="70" t="s">
        <v>13</v>
      </c>
      <c r="E170" s="6">
        <v>4.9000000000000004</v>
      </c>
      <c r="F170" s="6">
        <v>3.2873333333333332</v>
      </c>
      <c r="G170" s="6">
        <v>2.8186666666666667</v>
      </c>
      <c r="H170" s="6">
        <v>2.0716666666666668</v>
      </c>
      <c r="I170" s="6">
        <v>2.6793333333333331</v>
      </c>
      <c r="J170" s="6">
        <v>1.7566666666666666</v>
      </c>
      <c r="K170" s="6">
        <v>2.1673333333333331</v>
      </c>
      <c r="L170" s="6">
        <v>2.2266666666666666</v>
      </c>
      <c r="M170" s="6">
        <v>2.202</v>
      </c>
      <c r="N170" s="7">
        <v>19.209666666666664</v>
      </c>
      <c r="O170" s="23">
        <v>8.1879251700680181E-2</v>
      </c>
      <c r="P170" s="74">
        <v>2E-3</v>
      </c>
      <c r="Q170" s="22">
        <v>26</v>
      </c>
      <c r="R170" s="6">
        <v>2.9</v>
      </c>
      <c r="S170" s="402" t="str">
        <f>IF(ISNA(MATCH($C170,'My Squad'!$C$2:$C$16,0)),"","Yes")</f>
        <v/>
      </c>
    </row>
    <row r="171" spans="1:19" ht="15.75" thickBot="1" x14ac:dyDescent="0.3">
      <c r="A171" s="587">
        <v>236</v>
      </c>
      <c r="B171" s="4" t="s">
        <v>91</v>
      </c>
      <c r="C171" s="5" t="s">
        <v>158</v>
      </c>
      <c r="D171" s="70" t="s">
        <v>14</v>
      </c>
      <c r="E171" s="6">
        <v>4.8</v>
      </c>
      <c r="F171" s="6">
        <v>3.2093333333333334</v>
      </c>
      <c r="G171" s="6">
        <v>2.5036666666666667</v>
      </c>
      <c r="H171" s="6">
        <v>2.8673333333333333</v>
      </c>
      <c r="I171" s="6">
        <v>1.9833333333333334</v>
      </c>
      <c r="J171" s="6">
        <v>3.3130000000000002</v>
      </c>
      <c r="K171" s="6">
        <v>1.601</v>
      </c>
      <c r="L171" s="6">
        <v>1.6040000000000001</v>
      </c>
      <c r="M171" s="6">
        <v>2.0859999999999999</v>
      </c>
      <c r="N171" s="7">
        <v>19.167666666666666</v>
      </c>
      <c r="O171" s="23">
        <v>8.2491319444444419E-2</v>
      </c>
      <c r="P171" s="74">
        <v>1.3999999999999999E-2</v>
      </c>
      <c r="Q171" s="22">
        <v>21</v>
      </c>
      <c r="R171" s="6">
        <v>2.2999999999999998</v>
      </c>
      <c r="S171" s="402" t="str">
        <f>IF(ISNA(MATCH($C171,'My Squad'!$C$2:$C$16,0)),"","Yes")</f>
        <v/>
      </c>
    </row>
    <row r="172" spans="1:19" ht="15.75" thickBot="1" x14ac:dyDescent="0.3">
      <c r="A172" s="587">
        <v>650</v>
      </c>
      <c r="B172" s="4" t="s">
        <v>110</v>
      </c>
      <c r="C172" s="5" t="s">
        <v>1512</v>
      </c>
      <c r="D172" s="70" t="s">
        <v>14</v>
      </c>
      <c r="E172" s="6">
        <v>4.5</v>
      </c>
      <c r="F172" s="6">
        <v>2.8780000000000001</v>
      </c>
      <c r="G172" s="6">
        <v>2.7803333333333335</v>
      </c>
      <c r="H172" s="6">
        <v>2.2106666666666666</v>
      </c>
      <c r="I172" s="6">
        <v>2.6486666666666667</v>
      </c>
      <c r="J172" s="6">
        <v>3.1549999999999998</v>
      </c>
      <c r="K172" s="6">
        <v>1.496</v>
      </c>
      <c r="L172" s="6">
        <v>2.0503333333333331</v>
      </c>
      <c r="M172" s="6">
        <v>1.9363333333333332</v>
      </c>
      <c r="N172" s="7">
        <v>19.155333333333335</v>
      </c>
      <c r="O172" s="23">
        <v>8.7648148148148197E-2</v>
      </c>
      <c r="P172" s="74">
        <v>1E-3</v>
      </c>
      <c r="Q172" s="22">
        <v>19</v>
      </c>
      <c r="R172" s="6">
        <v>3.2</v>
      </c>
      <c r="S172" s="402" t="str">
        <f>IF(ISNA(MATCH($C172,'My Squad'!$C$2:$C$16,0)),"","Yes")</f>
        <v/>
      </c>
    </row>
    <row r="173" spans="1:19" ht="15.75" thickBot="1" x14ac:dyDescent="0.3">
      <c r="A173" s="587">
        <v>295</v>
      </c>
      <c r="B173" s="4" t="s">
        <v>601</v>
      </c>
      <c r="C173" s="5" t="s">
        <v>637</v>
      </c>
      <c r="D173" s="70" t="s">
        <v>14</v>
      </c>
      <c r="E173" s="6">
        <v>4.5999999999999996</v>
      </c>
      <c r="F173" s="6">
        <v>2.9609999999999999</v>
      </c>
      <c r="G173" s="6">
        <v>1.883</v>
      </c>
      <c r="H173" s="6">
        <v>1.8813333333333333</v>
      </c>
      <c r="I173" s="6">
        <v>2.2593333333333332</v>
      </c>
      <c r="J173" s="6">
        <v>2.7749999999999999</v>
      </c>
      <c r="K173" s="6">
        <v>2.3786666666666667</v>
      </c>
      <c r="L173" s="6">
        <v>1.9153333333333333</v>
      </c>
      <c r="M173" s="6">
        <v>3.0830000000000002</v>
      </c>
      <c r="N173" s="7">
        <v>19.136666666666663</v>
      </c>
      <c r="O173" s="23">
        <v>8.5235507246376727E-2</v>
      </c>
      <c r="P173" s="74">
        <v>4.8000000000000001E-2</v>
      </c>
      <c r="Q173" s="22">
        <v>31</v>
      </c>
      <c r="R173" s="6">
        <v>3.4</v>
      </c>
      <c r="S173" s="402" t="str">
        <f>IF(ISNA(MATCH($C173,'My Squad'!$C$2:$C$16,0)),"","Yes")</f>
        <v/>
      </c>
    </row>
    <row r="174" spans="1:19" ht="15.75" thickBot="1" x14ac:dyDescent="0.3">
      <c r="A174" s="587">
        <v>157</v>
      </c>
      <c r="B174" s="4" t="s">
        <v>51</v>
      </c>
      <c r="C174" s="5" t="s">
        <v>180</v>
      </c>
      <c r="D174" s="70" t="s">
        <v>13</v>
      </c>
      <c r="E174" s="6">
        <v>4.9000000000000004</v>
      </c>
      <c r="F174" s="6">
        <v>2.2356666666666665</v>
      </c>
      <c r="G174" s="6">
        <v>2.1386666666666665</v>
      </c>
      <c r="H174" s="6">
        <v>2.5790000000000002</v>
      </c>
      <c r="I174" s="6">
        <v>2.3620000000000001</v>
      </c>
      <c r="J174" s="6">
        <v>2.5633333333333335</v>
      </c>
      <c r="K174" s="6">
        <v>2.1743333333333332</v>
      </c>
      <c r="L174" s="6">
        <v>2.5483333333333333</v>
      </c>
      <c r="M174" s="6">
        <v>2.4686666666666666</v>
      </c>
      <c r="N174" s="7">
        <v>19.07</v>
      </c>
      <c r="O174" s="23">
        <v>7.831632653061224E-2</v>
      </c>
      <c r="P174" s="74">
        <v>0.01</v>
      </c>
      <c r="Q174" s="22">
        <v>24</v>
      </c>
      <c r="R174" s="6">
        <v>2.7</v>
      </c>
      <c r="S174" s="402" t="str">
        <f>IF(ISNA(MATCH($C174,'My Squad'!$C$2:$C$16,0)),"","Yes")</f>
        <v/>
      </c>
    </row>
    <row r="175" spans="1:19" ht="15.75" thickBot="1" x14ac:dyDescent="0.3">
      <c r="A175" s="587">
        <v>417</v>
      </c>
      <c r="B175" s="4" t="s">
        <v>40</v>
      </c>
      <c r="C175" s="5" t="s">
        <v>659</v>
      </c>
      <c r="D175" s="70" t="s">
        <v>13</v>
      </c>
      <c r="E175" s="6">
        <v>5.5</v>
      </c>
      <c r="F175" s="6">
        <v>2.1259999999999999</v>
      </c>
      <c r="G175" s="6">
        <v>2.1623333333333332</v>
      </c>
      <c r="H175" s="6">
        <v>2.6513333333333335</v>
      </c>
      <c r="I175" s="6">
        <v>2.3006666666666669</v>
      </c>
      <c r="J175" s="6">
        <v>2.0266666666666668</v>
      </c>
      <c r="K175" s="6">
        <v>2.3173333333333335</v>
      </c>
      <c r="L175" s="6">
        <v>2.7490000000000001</v>
      </c>
      <c r="M175" s="6">
        <v>2.5706666666666669</v>
      </c>
      <c r="N175" s="7">
        <v>18.904000000000003</v>
      </c>
      <c r="O175" s="23">
        <v>6.6000000000000072E-2</v>
      </c>
      <c r="P175" s="74">
        <v>3.0000000000000001E-3</v>
      </c>
      <c r="Q175" s="22">
        <v>10</v>
      </c>
      <c r="R175" s="6">
        <v>1.4</v>
      </c>
      <c r="S175" s="402" t="str">
        <f>IF(ISNA(MATCH($C175,'My Squad'!$C$2:$C$16,0)),"","Yes")</f>
        <v/>
      </c>
    </row>
    <row r="176" spans="1:19" ht="15.75" thickBot="1" x14ac:dyDescent="0.3">
      <c r="A176" s="587">
        <v>291</v>
      </c>
      <c r="B176" s="4" t="s">
        <v>601</v>
      </c>
      <c r="C176" s="5" t="s">
        <v>639</v>
      </c>
      <c r="D176" s="70" t="s">
        <v>14</v>
      </c>
      <c r="E176" s="6">
        <v>4.2</v>
      </c>
      <c r="F176" s="6">
        <v>2.9603333333333333</v>
      </c>
      <c r="G176" s="6">
        <v>1.8513333333333333</v>
      </c>
      <c r="H176" s="6">
        <v>1.8996666666666666</v>
      </c>
      <c r="I176" s="6">
        <v>2.19</v>
      </c>
      <c r="J176" s="6">
        <v>2.7126666666666668</v>
      </c>
      <c r="K176" s="6">
        <v>2.282</v>
      </c>
      <c r="L176" s="6">
        <v>1.921</v>
      </c>
      <c r="M176" s="6">
        <v>3.0346666666666668</v>
      </c>
      <c r="N176" s="7">
        <v>18.851666666666667</v>
      </c>
      <c r="O176" s="23">
        <v>8.4871031746031736E-2</v>
      </c>
      <c r="P176" s="74">
        <v>0.13200000000000001</v>
      </c>
      <c r="Q176" s="22">
        <v>20</v>
      </c>
      <c r="R176" s="6">
        <v>2.2000000000000002</v>
      </c>
      <c r="S176" s="402" t="str">
        <f>IF(ISNA(MATCH($C176,'My Squad'!$C$2:$C$16,0)),"","Yes")</f>
        <v/>
      </c>
    </row>
    <row r="177" spans="1:19" ht="15.75" thickBot="1" x14ac:dyDescent="0.3">
      <c r="A177" s="587">
        <v>418</v>
      </c>
      <c r="B177" s="4" t="s">
        <v>40</v>
      </c>
      <c r="C177" s="5" t="s">
        <v>86</v>
      </c>
      <c r="D177" s="70" t="s">
        <v>14</v>
      </c>
      <c r="E177" s="6">
        <v>5.6</v>
      </c>
      <c r="F177" s="6">
        <v>0</v>
      </c>
      <c r="G177" s="6">
        <v>1.744</v>
      </c>
      <c r="H177" s="6">
        <v>3.2226666666666666</v>
      </c>
      <c r="I177" s="6">
        <v>2.6636666666666668</v>
      </c>
      <c r="J177" s="6">
        <v>1.8160000000000001</v>
      </c>
      <c r="K177" s="6">
        <v>2.613</v>
      </c>
      <c r="L177" s="6">
        <v>3.6266666666666665</v>
      </c>
      <c r="M177" s="6">
        <v>3.1376666666666666</v>
      </c>
      <c r="N177" s="7">
        <v>18.823666666666668</v>
      </c>
      <c r="O177" s="23">
        <v>6.3028273809523847E-2</v>
      </c>
      <c r="P177" s="74">
        <v>3.9E-2</v>
      </c>
      <c r="Q177" s="22">
        <v>13</v>
      </c>
      <c r="R177" s="6">
        <v>2.6</v>
      </c>
      <c r="S177" s="402" t="str">
        <f>IF(ISNA(MATCH($C177,'My Squad'!$C$2:$C$16,0)),"","Yes")</f>
        <v/>
      </c>
    </row>
    <row r="178" spans="1:19" ht="15.75" thickBot="1" x14ac:dyDescent="0.3">
      <c r="A178" s="587">
        <v>403</v>
      </c>
      <c r="B178" s="4" t="s">
        <v>40</v>
      </c>
      <c r="C178" s="5" t="s">
        <v>138</v>
      </c>
      <c r="D178" s="70" t="s">
        <v>13</v>
      </c>
      <c r="E178" s="6">
        <v>6</v>
      </c>
      <c r="F178" s="6">
        <v>2.0296666666666665</v>
      </c>
      <c r="G178" s="6">
        <v>2.2296666666666667</v>
      </c>
      <c r="H178" s="6">
        <v>2.5950000000000002</v>
      </c>
      <c r="I178" s="6">
        <v>2.2763333333333335</v>
      </c>
      <c r="J178" s="6">
        <v>1.9443333333333332</v>
      </c>
      <c r="K178" s="6">
        <v>2.3686666666666665</v>
      </c>
      <c r="L178" s="6">
        <v>2.7893333333333334</v>
      </c>
      <c r="M178" s="6">
        <v>2.5653333333333332</v>
      </c>
      <c r="N178" s="7">
        <v>18.798333333333332</v>
      </c>
      <c r="O178" s="23">
        <v>5.8298611111111086E-2</v>
      </c>
      <c r="P178" s="74">
        <v>1.4999999999999999E-2</v>
      </c>
      <c r="Q178" s="22">
        <v>23</v>
      </c>
      <c r="R178" s="6">
        <v>2.6</v>
      </c>
      <c r="S178" s="402" t="str">
        <f>IF(ISNA(MATCH($C178,'My Squad'!$C$2:$C$16,0)),"","Yes")</f>
        <v/>
      </c>
    </row>
    <row r="179" spans="1:19" ht="15.75" thickBot="1" x14ac:dyDescent="0.3">
      <c r="A179" s="587">
        <v>423</v>
      </c>
      <c r="B179" s="4" t="s">
        <v>82</v>
      </c>
      <c r="C179" s="5" t="s">
        <v>351</v>
      </c>
      <c r="D179" s="70" t="s">
        <v>13</v>
      </c>
      <c r="E179" s="6">
        <v>5</v>
      </c>
      <c r="F179" s="6">
        <v>3.681</v>
      </c>
      <c r="G179" s="6">
        <v>2.528</v>
      </c>
      <c r="H179" s="6">
        <v>1.8396666666666666</v>
      </c>
      <c r="I179" s="6">
        <v>2.5443333333333333</v>
      </c>
      <c r="J179" s="6">
        <v>1.738</v>
      </c>
      <c r="K179" s="6">
        <v>2.117</v>
      </c>
      <c r="L179" s="6">
        <v>2.1476666666666668</v>
      </c>
      <c r="M179" s="6">
        <v>2.1669999999999998</v>
      </c>
      <c r="N179" s="7">
        <v>18.762666666666668</v>
      </c>
      <c r="O179" s="23">
        <v>6.9066666666666693E-2</v>
      </c>
      <c r="P179" s="74">
        <v>2E-3</v>
      </c>
      <c r="Q179" s="22">
        <v>24</v>
      </c>
      <c r="R179" s="6">
        <v>2.7</v>
      </c>
      <c r="S179" s="402" t="str">
        <f>IF(ISNA(MATCH($C179,'My Squad'!$C$2:$C$16,0)),"","Yes")</f>
        <v/>
      </c>
    </row>
    <row r="180" spans="1:19" ht="15.75" thickBot="1" x14ac:dyDescent="0.3">
      <c r="A180" s="587">
        <v>300</v>
      </c>
      <c r="B180" s="4" t="s">
        <v>601</v>
      </c>
      <c r="C180" s="5" t="s">
        <v>645</v>
      </c>
      <c r="D180" s="70" t="s">
        <v>13</v>
      </c>
      <c r="E180" s="6">
        <v>5</v>
      </c>
      <c r="F180" s="6">
        <v>2.4383333333333335</v>
      </c>
      <c r="G180" s="6">
        <v>2.1773333333333333</v>
      </c>
      <c r="H180" s="6">
        <v>2.153</v>
      </c>
      <c r="I180" s="6">
        <v>2.2639999999999998</v>
      </c>
      <c r="J180" s="6">
        <v>2.4500000000000002</v>
      </c>
      <c r="K180" s="6">
        <v>2.3543333333333334</v>
      </c>
      <c r="L180" s="6">
        <v>2.2373333333333334</v>
      </c>
      <c r="M180" s="6">
        <v>2.4319999999999999</v>
      </c>
      <c r="N180" s="7">
        <v>18.50633333333333</v>
      </c>
      <c r="O180" s="23">
        <v>6.265833333333326E-2</v>
      </c>
      <c r="P180" s="74">
        <v>6.0000000000000001E-3</v>
      </c>
      <c r="Q180" s="22">
        <v>27</v>
      </c>
      <c r="R180" s="6">
        <v>3</v>
      </c>
      <c r="S180" s="402" t="str">
        <f>IF(ISNA(MATCH($C180,'My Squad'!$C$2:$C$16,0)),"","Yes")</f>
        <v/>
      </c>
    </row>
    <row r="181" spans="1:19" ht="15.75" thickBot="1" x14ac:dyDescent="0.3">
      <c r="A181" s="587">
        <v>231</v>
      </c>
      <c r="B181" s="4" t="s">
        <v>91</v>
      </c>
      <c r="C181" s="5" t="s">
        <v>155</v>
      </c>
      <c r="D181" s="70" t="s">
        <v>14</v>
      </c>
      <c r="E181" s="6">
        <v>4.3</v>
      </c>
      <c r="F181" s="6">
        <v>3.1226666666666665</v>
      </c>
      <c r="G181" s="6">
        <v>2.35</v>
      </c>
      <c r="H181" s="6">
        <v>2.7803333333333335</v>
      </c>
      <c r="I181" s="6">
        <v>1.9370000000000001</v>
      </c>
      <c r="J181" s="6">
        <v>3.1256666666666666</v>
      </c>
      <c r="K181" s="6">
        <v>1.5693333333333332</v>
      </c>
      <c r="L181" s="6">
        <v>1.6073333333333333</v>
      </c>
      <c r="M181" s="6">
        <v>1.9910000000000001</v>
      </c>
      <c r="N181" s="7">
        <v>18.483333333333331</v>
      </c>
      <c r="O181" s="23">
        <v>7.2189922480620089E-2</v>
      </c>
      <c r="P181" s="74">
        <v>4.2000000000000003E-2</v>
      </c>
      <c r="Q181" s="22">
        <v>14</v>
      </c>
      <c r="R181" s="6">
        <v>2</v>
      </c>
      <c r="S181" s="402" t="str">
        <f>IF(ISNA(MATCH($C181,'My Squad'!$C$2:$C$16,0)),"","Yes")</f>
        <v/>
      </c>
    </row>
    <row r="182" spans="1:19" ht="15.75" thickBot="1" x14ac:dyDescent="0.3">
      <c r="A182" s="587">
        <v>432</v>
      </c>
      <c r="B182" s="4" t="s">
        <v>82</v>
      </c>
      <c r="C182" s="5" t="s">
        <v>122</v>
      </c>
      <c r="D182" s="70" t="s">
        <v>13</v>
      </c>
      <c r="E182" s="6">
        <v>5.2</v>
      </c>
      <c r="F182" s="6">
        <v>3.4586666666666668</v>
      </c>
      <c r="G182" s="6">
        <v>2.4256666666666669</v>
      </c>
      <c r="H182" s="6">
        <v>1.7593333333333334</v>
      </c>
      <c r="I182" s="6">
        <v>2.601</v>
      </c>
      <c r="J182" s="6">
        <v>1.7653333333333334</v>
      </c>
      <c r="K182" s="6">
        <v>2.0943333333333332</v>
      </c>
      <c r="L182" s="6">
        <v>2.0803333333333334</v>
      </c>
      <c r="M182" s="6">
        <v>2.1916666666666669</v>
      </c>
      <c r="N182" s="7">
        <v>18.376333333333335</v>
      </c>
      <c r="O182" s="23">
        <v>5.712339743589747E-2</v>
      </c>
      <c r="P182" s="74">
        <v>9.0000000000000011E-3</v>
      </c>
      <c r="Q182" s="22">
        <v>17</v>
      </c>
      <c r="R182" s="6">
        <v>1.9</v>
      </c>
      <c r="S182" s="402" t="str">
        <f>IF(ISNA(MATCH($C182,'My Squad'!$C$2:$C$16,0)),"","Yes")</f>
        <v/>
      </c>
    </row>
    <row r="183" spans="1:19" ht="15.75" thickBot="1" x14ac:dyDescent="0.3">
      <c r="A183" s="587">
        <v>120</v>
      </c>
      <c r="B183" s="4" t="s">
        <v>37</v>
      </c>
      <c r="C183" s="5" t="s">
        <v>42</v>
      </c>
      <c r="D183" s="70" t="s">
        <v>14</v>
      </c>
      <c r="E183" s="6">
        <v>4.5</v>
      </c>
      <c r="F183" s="6">
        <v>0.20200000000000001</v>
      </c>
      <c r="G183" s="6">
        <v>1.4206666666666667</v>
      </c>
      <c r="H183" s="6">
        <v>2.1073333333333335</v>
      </c>
      <c r="I183" s="6">
        <v>3.081</v>
      </c>
      <c r="J183" s="6">
        <v>2.1906666666666665</v>
      </c>
      <c r="K183" s="6">
        <v>3.3079999999999998</v>
      </c>
      <c r="L183" s="6">
        <v>3.2676666666666665</v>
      </c>
      <c r="M183" s="6">
        <v>2.7349999999999999</v>
      </c>
      <c r="N183" s="7">
        <v>18.312333333333335</v>
      </c>
      <c r="O183" s="23">
        <v>6.4231481481481528E-2</v>
      </c>
      <c r="P183" s="74">
        <v>6.0999999999999999E-2</v>
      </c>
      <c r="Q183" s="22">
        <v>22</v>
      </c>
      <c r="R183" s="6">
        <v>2.8</v>
      </c>
      <c r="S183" s="402" t="str">
        <f>IF(ISNA(MATCH($C183,'My Squad'!$C$2:$C$16,0)),"","Yes")</f>
        <v/>
      </c>
    </row>
    <row r="184" spans="1:19" ht="15.75" thickBot="1" x14ac:dyDescent="0.3">
      <c r="A184" s="587">
        <v>238</v>
      </c>
      <c r="B184" s="4" t="s">
        <v>91</v>
      </c>
      <c r="C184" s="5" t="s">
        <v>177</v>
      </c>
      <c r="D184" s="70" t="s">
        <v>14</v>
      </c>
      <c r="E184" s="6">
        <v>4.5</v>
      </c>
      <c r="F184" s="6">
        <v>3.3130000000000002</v>
      </c>
      <c r="G184" s="6">
        <v>2.4343333333333335</v>
      </c>
      <c r="H184" s="6">
        <v>2.7586666666666666</v>
      </c>
      <c r="I184" s="6">
        <v>1.881</v>
      </c>
      <c r="J184" s="6">
        <v>3.0766666666666667</v>
      </c>
      <c r="K184" s="6">
        <v>1.4596666666666667</v>
      </c>
      <c r="L184" s="6">
        <v>1.4703333333333333</v>
      </c>
      <c r="M184" s="6">
        <v>1.9023333333333334</v>
      </c>
      <c r="N184" s="7">
        <v>18.296000000000003</v>
      </c>
      <c r="O184" s="23">
        <v>6.3777777777777864E-2</v>
      </c>
      <c r="P184" s="74">
        <v>8.0000000000000002E-3</v>
      </c>
      <c r="Q184" s="22">
        <v>27</v>
      </c>
      <c r="R184" s="6">
        <v>3.9</v>
      </c>
      <c r="S184" s="402" t="str">
        <f>IF(ISNA(MATCH($C184,'My Squad'!$C$2:$C$16,0)),"","Yes")</f>
        <v/>
      </c>
    </row>
    <row r="185" spans="1:19" ht="15.75" thickBot="1" x14ac:dyDescent="0.3">
      <c r="A185" s="587">
        <v>94</v>
      </c>
      <c r="B185" s="4" t="s">
        <v>46</v>
      </c>
      <c r="C185" s="5" t="s">
        <v>112</v>
      </c>
      <c r="D185" s="70" t="s">
        <v>13</v>
      </c>
      <c r="E185" s="6">
        <v>4.9000000000000004</v>
      </c>
      <c r="F185" s="6">
        <v>2.1933333333333334</v>
      </c>
      <c r="G185" s="6">
        <v>2.3610000000000002</v>
      </c>
      <c r="H185" s="6">
        <v>2.3406666666666665</v>
      </c>
      <c r="I185" s="6">
        <v>2.5073333333333334</v>
      </c>
      <c r="J185" s="6">
        <v>2.1106666666666665</v>
      </c>
      <c r="K185" s="6">
        <v>2.298</v>
      </c>
      <c r="L185" s="6">
        <v>2.1033333333333335</v>
      </c>
      <c r="M185" s="6">
        <v>2.3533333333333335</v>
      </c>
      <c r="N185" s="7">
        <v>18.26766666666667</v>
      </c>
      <c r="O185" s="23">
        <v>5.7848639455782405E-2</v>
      </c>
      <c r="P185" s="74">
        <v>2E-3</v>
      </c>
      <c r="Q185" s="22">
        <v>24</v>
      </c>
      <c r="R185" s="6">
        <v>2.7</v>
      </c>
      <c r="S185" s="402" t="str">
        <f>IF(ISNA(MATCH($C185,'My Squad'!$C$2:$C$16,0)),"","Yes")</f>
        <v/>
      </c>
    </row>
    <row r="186" spans="1:19" ht="15.75" thickBot="1" x14ac:dyDescent="0.3">
      <c r="A186" s="587">
        <v>172</v>
      </c>
      <c r="B186" s="4" t="s">
        <v>51</v>
      </c>
      <c r="C186" s="5" t="s">
        <v>94</v>
      </c>
      <c r="D186" s="70" t="s">
        <v>14</v>
      </c>
      <c r="E186" s="6">
        <v>4.9000000000000004</v>
      </c>
      <c r="F186" s="6">
        <v>1.9259999999999999</v>
      </c>
      <c r="G186" s="6">
        <v>1.8956666666666666</v>
      </c>
      <c r="H186" s="6">
        <v>2.6103333333333332</v>
      </c>
      <c r="I186" s="6">
        <v>2.2846666666666668</v>
      </c>
      <c r="J186" s="6">
        <v>2.653</v>
      </c>
      <c r="K186" s="6">
        <v>1.7529999999999999</v>
      </c>
      <c r="L186" s="6">
        <v>2.3796666666666666</v>
      </c>
      <c r="M186" s="6">
        <v>2.4196666666666666</v>
      </c>
      <c r="N186" s="7">
        <v>17.922000000000001</v>
      </c>
      <c r="O186" s="23">
        <v>4.9030612244897971E-2</v>
      </c>
      <c r="P186" s="74">
        <v>3.0000000000000001E-3</v>
      </c>
      <c r="Q186" s="22">
        <v>2</v>
      </c>
      <c r="R186" s="6">
        <v>1</v>
      </c>
      <c r="S186" s="402" t="str">
        <f>IF(ISNA(MATCH($C186,'My Squad'!$C$2:$C$16,0)),"","Yes")</f>
        <v/>
      </c>
    </row>
    <row r="187" spans="1:19" ht="15.75" thickBot="1" x14ac:dyDescent="0.3">
      <c r="A187" s="587">
        <v>70</v>
      </c>
      <c r="B187" s="4" t="s">
        <v>65</v>
      </c>
      <c r="C187" s="5" t="s">
        <v>201</v>
      </c>
      <c r="D187" s="70" t="s">
        <v>14</v>
      </c>
      <c r="E187" s="6">
        <v>4.4000000000000004</v>
      </c>
      <c r="F187" s="6">
        <v>1.4506666666666668</v>
      </c>
      <c r="G187" s="6">
        <v>2.234</v>
      </c>
      <c r="H187" s="6">
        <v>2.1676666666666669</v>
      </c>
      <c r="I187" s="6">
        <v>2.677</v>
      </c>
      <c r="J187" s="6">
        <v>1.9506666666666668</v>
      </c>
      <c r="K187" s="6">
        <v>2.7923333333333331</v>
      </c>
      <c r="L187" s="6">
        <v>2.6933333333333334</v>
      </c>
      <c r="M187" s="6">
        <v>1.9063333333333334</v>
      </c>
      <c r="N187" s="7">
        <v>17.872</v>
      </c>
      <c r="O187" s="23">
        <v>5.3181818181818177E-2</v>
      </c>
      <c r="P187" s="74">
        <v>4.0000000000000001E-3</v>
      </c>
      <c r="Q187" s="22">
        <v>19</v>
      </c>
      <c r="R187" s="6">
        <v>2.1</v>
      </c>
      <c r="S187" s="402" t="str">
        <f>IF(ISNA(MATCH($C187,'My Squad'!$C$2:$C$16,0)),"","Yes")</f>
        <v/>
      </c>
    </row>
    <row r="188" spans="1:19" ht="15.75" thickBot="1" x14ac:dyDescent="0.3">
      <c r="A188" s="587">
        <v>219</v>
      </c>
      <c r="B188" s="4" t="s">
        <v>91</v>
      </c>
      <c r="C188" s="5" t="s">
        <v>174</v>
      </c>
      <c r="D188" s="70" t="s">
        <v>14</v>
      </c>
      <c r="E188" s="6">
        <v>4.8</v>
      </c>
      <c r="F188" s="6">
        <v>3.0153333333333334</v>
      </c>
      <c r="G188" s="6">
        <v>2.3090000000000002</v>
      </c>
      <c r="H188" s="6">
        <v>2.6560000000000001</v>
      </c>
      <c r="I188" s="6">
        <v>1.8516666666666666</v>
      </c>
      <c r="J188" s="6">
        <v>3.0893333333333333</v>
      </c>
      <c r="K188" s="6">
        <v>1.4446666666666668</v>
      </c>
      <c r="L188" s="6">
        <v>1.4846666666666666</v>
      </c>
      <c r="M188" s="6">
        <v>1.9446666666666668</v>
      </c>
      <c r="N188" s="7">
        <v>17.795333333333332</v>
      </c>
      <c r="O188" s="23">
        <v>4.6753472222222189E-2</v>
      </c>
      <c r="P188" s="74">
        <v>6.9999999999999993E-3</v>
      </c>
      <c r="Q188" s="22">
        <v>3</v>
      </c>
      <c r="R188" s="6">
        <v>1.5</v>
      </c>
      <c r="S188" s="402" t="str">
        <f>IF(ISNA(MATCH($C188,'My Squad'!$C$2:$C$16,0)),"","Yes")</f>
        <v/>
      </c>
    </row>
    <row r="189" spans="1:19" ht="15.75" thickBot="1" x14ac:dyDescent="0.3">
      <c r="A189" s="587">
        <v>241</v>
      </c>
      <c r="B189" s="4" t="s">
        <v>68</v>
      </c>
      <c r="C189" s="5" t="s">
        <v>173</v>
      </c>
      <c r="D189" s="70" t="s">
        <v>14</v>
      </c>
      <c r="E189" s="6">
        <v>4.5</v>
      </c>
      <c r="F189" s="6">
        <v>2.4076666666666666</v>
      </c>
      <c r="G189" s="6">
        <v>2.3406666666666665</v>
      </c>
      <c r="H189" s="6">
        <v>2.915</v>
      </c>
      <c r="I189" s="6">
        <v>1.5886666666666667</v>
      </c>
      <c r="J189" s="6">
        <v>2.2370000000000001</v>
      </c>
      <c r="K189" s="6">
        <v>1.8926666666666667</v>
      </c>
      <c r="L189" s="6">
        <v>1.1826666666666668</v>
      </c>
      <c r="M189" s="6">
        <v>3.1473333333333335</v>
      </c>
      <c r="N189" s="7">
        <v>17.711666666666666</v>
      </c>
      <c r="O189" s="23">
        <v>4.7546296296296281E-2</v>
      </c>
      <c r="P189" s="74">
        <v>4.0000000000000001E-3</v>
      </c>
      <c r="Q189" s="22">
        <v>17</v>
      </c>
      <c r="R189" s="6">
        <v>1.9</v>
      </c>
      <c r="S189" s="402" t="str">
        <f>IF(ISNA(MATCH($C189,'My Squad'!$C$2:$C$16,0)),"","Yes")</f>
        <v/>
      </c>
    </row>
    <row r="190" spans="1:19" ht="15.75" thickBot="1" x14ac:dyDescent="0.3">
      <c r="A190" s="587">
        <v>159</v>
      </c>
      <c r="B190" s="4" t="s">
        <v>110</v>
      </c>
      <c r="C190" s="5" t="s">
        <v>319</v>
      </c>
      <c r="D190" s="70" t="s">
        <v>14</v>
      </c>
      <c r="E190" s="6">
        <v>4.4000000000000004</v>
      </c>
      <c r="F190" s="6">
        <v>3.0259999999999998</v>
      </c>
      <c r="G190" s="6">
        <v>3.0223333333333335</v>
      </c>
      <c r="H190" s="6">
        <v>2.1643333333333334</v>
      </c>
      <c r="I190" s="6">
        <v>2.3193333333333332</v>
      </c>
      <c r="J190" s="6">
        <v>2.5533333333333332</v>
      </c>
      <c r="K190" s="6">
        <v>1.284</v>
      </c>
      <c r="L190" s="6">
        <v>1.6573333333333333</v>
      </c>
      <c r="M190" s="6">
        <v>1.6819999999999999</v>
      </c>
      <c r="N190" s="7">
        <v>17.708666666666666</v>
      </c>
      <c r="O190" s="23">
        <v>4.8541666666666643E-2</v>
      </c>
      <c r="P190" s="74">
        <v>2E-3</v>
      </c>
      <c r="Q190" s="22">
        <v>12</v>
      </c>
      <c r="R190" s="6">
        <v>4</v>
      </c>
      <c r="S190" s="402" t="str">
        <f>IF(ISNA(MATCH($C190,'My Squad'!$C$2:$C$16,0)),"","Yes")</f>
        <v/>
      </c>
    </row>
    <row r="191" spans="1:19" ht="15.75" thickBot="1" x14ac:dyDescent="0.3">
      <c r="A191" s="587">
        <v>316</v>
      </c>
      <c r="B191" s="4" t="s">
        <v>25</v>
      </c>
      <c r="C191" s="5" t="s">
        <v>45</v>
      </c>
      <c r="D191" s="70" t="s">
        <v>15</v>
      </c>
      <c r="E191" s="6">
        <v>7.1</v>
      </c>
      <c r="F191" s="6">
        <v>4.0250000000000004</v>
      </c>
      <c r="G191" s="6">
        <v>2.0310000000000001</v>
      </c>
      <c r="H191" s="6">
        <v>2.3763333333333332</v>
      </c>
      <c r="I191" s="6">
        <v>1.6416666666666666</v>
      </c>
      <c r="J191" s="6">
        <v>1.921</v>
      </c>
      <c r="K191" s="6">
        <v>2.1286666666666667</v>
      </c>
      <c r="L191" s="6">
        <v>1.9396666666666667</v>
      </c>
      <c r="M191" s="6">
        <v>1.6053333333333333</v>
      </c>
      <c r="N191" s="7">
        <v>17.66866666666667</v>
      </c>
      <c r="O191" s="23">
        <v>2.9377934272300534E-2</v>
      </c>
      <c r="P191" s="74">
        <v>2.2000000000000002E-2</v>
      </c>
      <c r="Q191" s="22">
        <v>14</v>
      </c>
      <c r="R191" s="6">
        <v>2.2999999999999998</v>
      </c>
      <c r="S191" s="402" t="str">
        <f>IF(ISNA(MATCH($C191,'My Squad'!$C$2:$C$16,0)),"","Yes")</f>
        <v/>
      </c>
    </row>
    <row r="192" spans="1:19" ht="15.75" thickBot="1" x14ac:dyDescent="0.3">
      <c r="A192" s="587">
        <v>608</v>
      </c>
      <c r="B192" s="4" t="s">
        <v>602</v>
      </c>
      <c r="C192" s="5" t="s">
        <v>1543</v>
      </c>
      <c r="D192" s="70" t="s">
        <v>13</v>
      </c>
      <c r="E192" s="6">
        <v>4.5999999999999996</v>
      </c>
      <c r="F192" s="6">
        <v>2.6593333333333335</v>
      </c>
      <c r="G192" s="6">
        <v>2.3603333333333332</v>
      </c>
      <c r="H192" s="6">
        <v>1.8506666666666667</v>
      </c>
      <c r="I192" s="6">
        <v>2.1760000000000002</v>
      </c>
      <c r="J192" s="6">
        <v>2.1126666666666667</v>
      </c>
      <c r="K192" s="6">
        <v>2.0986666666666665</v>
      </c>
      <c r="L192" s="6">
        <v>2.2726666666666668</v>
      </c>
      <c r="M192" s="6">
        <v>2.1296666666666666</v>
      </c>
      <c r="N192" s="7">
        <v>17.659999999999997</v>
      </c>
      <c r="O192" s="23">
        <v>4.5108695652173826E-2</v>
      </c>
      <c r="P192" s="74">
        <v>3.3000000000000002E-2</v>
      </c>
      <c r="Q192" s="22">
        <v>20</v>
      </c>
      <c r="R192" s="6">
        <v>2.2000000000000002</v>
      </c>
      <c r="S192" s="402" t="str">
        <f>IF(ISNA(MATCH($C192,'My Squad'!$C$2:$C$16,0)),"","Yes")</f>
        <v/>
      </c>
    </row>
    <row r="193" spans="1:19" ht="15.75" thickBot="1" x14ac:dyDescent="0.3">
      <c r="A193" s="587">
        <v>518</v>
      </c>
      <c r="B193" s="4" t="s">
        <v>602</v>
      </c>
      <c r="C193" s="5" t="s">
        <v>678</v>
      </c>
      <c r="D193" s="70" t="s">
        <v>13</v>
      </c>
      <c r="E193" s="6">
        <v>4.8</v>
      </c>
      <c r="F193" s="6">
        <v>2.4676666666666667</v>
      </c>
      <c r="G193" s="6">
        <v>2.35</v>
      </c>
      <c r="H193" s="6">
        <v>1.9626666666666666</v>
      </c>
      <c r="I193" s="6">
        <v>2.202</v>
      </c>
      <c r="J193" s="6">
        <v>2.1516666666666668</v>
      </c>
      <c r="K193" s="6">
        <v>2.1136666666666666</v>
      </c>
      <c r="L193" s="6">
        <v>2.1233333333333335</v>
      </c>
      <c r="M193" s="6">
        <v>2.2233333333333332</v>
      </c>
      <c r="N193" s="7">
        <v>17.594333333333335</v>
      </c>
      <c r="O193" s="23">
        <v>4.1519097222222266E-2</v>
      </c>
      <c r="P193" s="74">
        <v>1E-3</v>
      </c>
      <c r="Q193" s="22">
        <v>14</v>
      </c>
      <c r="R193" s="6">
        <v>1.6</v>
      </c>
      <c r="S193" s="402" t="str">
        <f>IF(ISNA(MATCH($C193,'My Squad'!$C$2:$C$16,0)),"","Yes")</f>
        <v/>
      </c>
    </row>
    <row r="194" spans="1:19" ht="15.75" thickBot="1" x14ac:dyDescent="0.3">
      <c r="A194" s="587">
        <v>274</v>
      </c>
      <c r="B194" s="4" t="s">
        <v>600</v>
      </c>
      <c r="C194" s="5" t="s">
        <v>1523</v>
      </c>
      <c r="D194" s="70" t="s">
        <v>13</v>
      </c>
      <c r="E194" s="6">
        <v>5.3</v>
      </c>
      <c r="F194" s="6">
        <v>1.6176666666666666</v>
      </c>
      <c r="G194" s="6">
        <v>2.1936666666666667</v>
      </c>
      <c r="H194" s="6">
        <v>2.2643333333333335</v>
      </c>
      <c r="I194" s="6">
        <v>2.2400000000000002</v>
      </c>
      <c r="J194" s="6">
        <v>2.3343333333333334</v>
      </c>
      <c r="K194" s="6">
        <v>2.3196666666666665</v>
      </c>
      <c r="L194" s="6">
        <v>2.2909999999999999</v>
      </c>
      <c r="M194" s="6">
        <v>2.2476666666666665</v>
      </c>
      <c r="N194" s="7">
        <v>17.508333333333333</v>
      </c>
      <c r="O194" s="23">
        <v>3.5573899371069174E-2</v>
      </c>
      <c r="P194" s="74">
        <v>3.0000000000000001E-3</v>
      </c>
      <c r="Q194" s="22">
        <v>18</v>
      </c>
      <c r="R194" s="6">
        <v>2.2000000000000002</v>
      </c>
      <c r="S194" s="402" t="str">
        <f>IF(ISNA(MATCH($C194,'My Squad'!$C$2:$C$16,0)),"","Yes")</f>
        <v/>
      </c>
    </row>
    <row r="195" spans="1:19" ht="15.75" thickBot="1" x14ac:dyDescent="0.3">
      <c r="A195" s="587">
        <v>6</v>
      </c>
      <c r="B195" s="4" t="s">
        <v>35</v>
      </c>
      <c r="C195" s="5" t="s">
        <v>291</v>
      </c>
      <c r="D195" s="70" t="s">
        <v>14</v>
      </c>
      <c r="E195" s="6">
        <v>5.5</v>
      </c>
      <c r="F195" s="6">
        <v>0.32066666666666666</v>
      </c>
      <c r="G195" s="6">
        <v>1.7063333333333333</v>
      </c>
      <c r="H195" s="6">
        <v>2.4119999999999999</v>
      </c>
      <c r="I195" s="6">
        <v>2.1313333333333335</v>
      </c>
      <c r="J195" s="6">
        <v>2.0736666666666665</v>
      </c>
      <c r="K195" s="6">
        <v>2.605</v>
      </c>
      <c r="L195" s="6">
        <v>3.4513333333333334</v>
      </c>
      <c r="M195" s="6">
        <v>2.7429999999999999</v>
      </c>
      <c r="N195" s="7">
        <v>17.443333333333332</v>
      </c>
      <c r="O195" s="23">
        <v>3.2803030303030264E-2</v>
      </c>
      <c r="P195" s="74">
        <v>1.2E-2</v>
      </c>
      <c r="Q195" s="22">
        <v>21</v>
      </c>
      <c r="R195" s="6">
        <v>3</v>
      </c>
      <c r="S195" s="402" t="str">
        <f>IF(ISNA(MATCH($C195,'My Squad'!$C$2:$C$16,0)),"","Yes")</f>
        <v/>
      </c>
    </row>
    <row r="196" spans="1:19" ht="15.75" thickBot="1" x14ac:dyDescent="0.3">
      <c r="A196" s="587">
        <v>115</v>
      </c>
      <c r="B196" s="4" t="s">
        <v>37</v>
      </c>
      <c r="C196" s="5" t="s">
        <v>226</v>
      </c>
      <c r="D196" s="70" t="s">
        <v>13</v>
      </c>
      <c r="E196" s="6">
        <v>5</v>
      </c>
      <c r="F196" s="6">
        <v>2.0093333333333332</v>
      </c>
      <c r="G196" s="6">
        <v>2.1156666666666668</v>
      </c>
      <c r="H196" s="6">
        <v>2.1456666666666666</v>
      </c>
      <c r="I196" s="6">
        <v>2.5773333333333333</v>
      </c>
      <c r="J196" s="6">
        <v>1.9943333333333333</v>
      </c>
      <c r="K196" s="6">
        <v>2.2176666666666667</v>
      </c>
      <c r="L196" s="6">
        <v>2.1859999999999999</v>
      </c>
      <c r="M196" s="6">
        <v>2.0466666666666669</v>
      </c>
      <c r="N196" s="7">
        <v>17.292666666666669</v>
      </c>
      <c r="O196" s="23">
        <v>3.231666666666673E-2</v>
      </c>
      <c r="P196" s="74">
        <v>3.0000000000000001E-3</v>
      </c>
      <c r="Q196" s="22">
        <v>27</v>
      </c>
      <c r="R196" s="6">
        <v>3.4</v>
      </c>
      <c r="S196" s="402" t="str">
        <f>IF(ISNA(MATCH($C196,'My Squad'!$C$2:$C$16,0)),"","Yes")</f>
        <v/>
      </c>
    </row>
    <row r="197" spans="1:19" ht="15.75" thickBot="1" x14ac:dyDescent="0.3">
      <c r="A197" s="587">
        <v>106</v>
      </c>
      <c r="B197" s="4" t="s">
        <v>46</v>
      </c>
      <c r="C197" s="5" t="s">
        <v>311</v>
      </c>
      <c r="D197" s="70" t="s">
        <v>13</v>
      </c>
      <c r="E197" s="6">
        <v>5.3</v>
      </c>
      <c r="F197" s="6">
        <v>2.0306666666666668</v>
      </c>
      <c r="G197" s="6">
        <v>2.266</v>
      </c>
      <c r="H197" s="6">
        <v>2.1793333333333331</v>
      </c>
      <c r="I197" s="6">
        <v>2.5496666666666665</v>
      </c>
      <c r="J197" s="6">
        <v>1.9866666666666666</v>
      </c>
      <c r="K197" s="6">
        <v>2.1093333333333333</v>
      </c>
      <c r="L197" s="6">
        <v>1.91</v>
      </c>
      <c r="M197" s="6">
        <v>2.2136666666666667</v>
      </c>
      <c r="N197" s="7">
        <v>17.245333333333335</v>
      </c>
      <c r="O197" s="23">
        <v>2.9371069182389971E-2</v>
      </c>
      <c r="P197" s="74">
        <v>1E-3</v>
      </c>
      <c r="Q197" s="22">
        <v>17</v>
      </c>
      <c r="R197" s="6">
        <v>1.9</v>
      </c>
      <c r="S197" s="402" t="str">
        <f>IF(ISNA(MATCH($C197,'My Squad'!$C$2:$C$16,0)),"","Yes")</f>
        <v/>
      </c>
    </row>
    <row r="198" spans="1:19" ht="15.75" thickBot="1" x14ac:dyDescent="0.3">
      <c r="A198" s="587">
        <v>474</v>
      </c>
      <c r="B198" s="4" t="s">
        <v>602</v>
      </c>
      <c r="C198" s="5" t="s">
        <v>1540</v>
      </c>
      <c r="D198" s="70" t="s">
        <v>14</v>
      </c>
      <c r="E198" s="6">
        <v>4.5</v>
      </c>
      <c r="F198" s="6">
        <v>3.2133333333333334</v>
      </c>
      <c r="G198" s="6">
        <v>2.5686666666666667</v>
      </c>
      <c r="H198" s="6">
        <v>1.3773333333333333</v>
      </c>
      <c r="I198" s="6">
        <v>1.8680000000000001</v>
      </c>
      <c r="J198" s="6">
        <v>1.8676666666666666</v>
      </c>
      <c r="K198" s="6">
        <v>1.9313333333333333</v>
      </c>
      <c r="L198" s="6">
        <v>1.9333333333333333</v>
      </c>
      <c r="M198" s="6">
        <v>2.1789999999999998</v>
      </c>
      <c r="N198" s="7">
        <v>16.938666666666666</v>
      </c>
      <c r="O198" s="23">
        <v>2.6074074074074065E-2</v>
      </c>
      <c r="P198" s="74">
        <v>2E-3</v>
      </c>
      <c r="Q198" s="22">
        <v>19</v>
      </c>
      <c r="R198" s="6">
        <v>2.4</v>
      </c>
      <c r="S198" s="402" t="str">
        <f>IF(ISNA(MATCH($C198,'My Squad'!$C$2:$C$16,0)),"","Yes")</f>
        <v/>
      </c>
    </row>
    <row r="199" spans="1:19" ht="15.75" thickBot="1" x14ac:dyDescent="0.3">
      <c r="A199" s="587">
        <v>591</v>
      </c>
      <c r="B199" s="4" t="s">
        <v>56</v>
      </c>
      <c r="C199" s="5" t="s">
        <v>1069</v>
      </c>
      <c r="D199" s="70" t="s">
        <v>14</v>
      </c>
      <c r="E199" s="6">
        <v>4.4000000000000004</v>
      </c>
      <c r="F199" s="6">
        <v>2.181</v>
      </c>
      <c r="G199" s="6">
        <v>2.7160000000000002</v>
      </c>
      <c r="H199" s="6">
        <v>1.6426666666666667</v>
      </c>
      <c r="I199" s="6">
        <v>1.5683333333333334</v>
      </c>
      <c r="J199" s="6">
        <v>2.3620000000000001</v>
      </c>
      <c r="K199" s="6">
        <v>2.5583333333333331</v>
      </c>
      <c r="L199" s="6">
        <v>1.9913333333333334</v>
      </c>
      <c r="M199" s="6">
        <v>1.8006666666666666</v>
      </c>
      <c r="N199" s="7">
        <v>16.820333333333334</v>
      </c>
      <c r="O199" s="23">
        <v>2.3304924242424259E-2</v>
      </c>
      <c r="P199" s="74">
        <v>3.0000000000000001E-3</v>
      </c>
      <c r="Q199" s="22">
        <v>7</v>
      </c>
      <c r="R199" s="6">
        <v>1.2</v>
      </c>
      <c r="S199" s="402" t="str">
        <f>IF(ISNA(MATCH($C199,'My Squad'!$C$2:$C$16,0)),"","Yes")</f>
        <v/>
      </c>
    </row>
    <row r="200" spans="1:19" ht="15.75" thickBot="1" x14ac:dyDescent="0.3">
      <c r="A200" s="587">
        <v>359</v>
      </c>
      <c r="B200" s="4" t="s">
        <v>600</v>
      </c>
      <c r="C200" s="5" t="s">
        <v>1066</v>
      </c>
      <c r="D200" s="70" t="s">
        <v>13</v>
      </c>
      <c r="E200" s="6">
        <v>4.9000000000000004</v>
      </c>
      <c r="F200" s="6">
        <v>2.6139999999999999</v>
      </c>
      <c r="G200" s="6">
        <v>2.1903333333333332</v>
      </c>
      <c r="H200" s="6">
        <v>2.1163333333333334</v>
      </c>
      <c r="I200" s="6">
        <v>1.9306666666666668</v>
      </c>
      <c r="J200" s="6">
        <v>2.0016666666666665</v>
      </c>
      <c r="K200" s="6">
        <v>1.9803333333333333</v>
      </c>
      <c r="L200" s="6">
        <v>1.9793333333333334</v>
      </c>
      <c r="M200" s="6">
        <v>1.8993333333333333</v>
      </c>
      <c r="N200" s="7">
        <v>16.712</v>
      </c>
      <c r="O200" s="23">
        <v>1.8163265306122441E-2</v>
      </c>
      <c r="P200" s="74">
        <v>1E-3</v>
      </c>
      <c r="Q200" s="22">
        <v>12</v>
      </c>
      <c r="R200" s="6">
        <v>2</v>
      </c>
      <c r="S200" s="402" t="str">
        <f>IF(ISNA(MATCH($C200,'My Squad'!$C$2:$C$16,0)),"","Yes")</f>
        <v/>
      </c>
    </row>
    <row r="201" spans="1:19" ht="15.75" thickBot="1" x14ac:dyDescent="0.3">
      <c r="A201" s="587">
        <v>278</v>
      </c>
      <c r="B201" s="4" t="s">
        <v>600</v>
      </c>
      <c r="C201" s="5" t="s">
        <v>627</v>
      </c>
      <c r="D201" s="70" t="s">
        <v>13</v>
      </c>
      <c r="E201" s="6">
        <v>4.9000000000000004</v>
      </c>
      <c r="F201" s="6">
        <v>2.3426666666666667</v>
      </c>
      <c r="G201" s="6">
        <v>1.9166666666666667</v>
      </c>
      <c r="H201" s="6">
        <v>2.0683333333333334</v>
      </c>
      <c r="I201" s="6">
        <v>1.9430000000000001</v>
      </c>
      <c r="J201" s="6">
        <v>2.0726666666666667</v>
      </c>
      <c r="K201" s="6">
        <v>2.0569999999999999</v>
      </c>
      <c r="L201" s="6">
        <v>2.0086666666666666</v>
      </c>
      <c r="M201" s="6">
        <v>2.0416666666666665</v>
      </c>
      <c r="N201" s="7">
        <v>16.450666666666667</v>
      </c>
      <c r="O201" s="23">
        <v>1.1496598639455784E-2</v>
      </c>
      <c r="P201" s="74">
        <v>3.0000000000000001E-3</v>
      </c>
      <c r="Q201" s="22">
        <v>20</v>
      </c>
      <c r="R201" s="6">
        <v>2.5</v>
      </c>
      <c r="S201" s="402" t="str">
        <f>IF(ISNA(MATCH($C201,'My Squad'!$C$2:$C$16,0)),"","Yes")</f>
        <v/>
      </c>
    </row>
    <row r="202" spans="1:19" ht="15.75" thickBot="1" x14ac:dyDescent="0.3">
      <c r="A202" s="587">
        <v>463</v>
      </c>
      <c r="B202" s="4" t="s">
        <v>602</v>
      </c>
      <c r="C202" s="5" t="s">
        <v>218</v>
      </c>
      <c r="D202" s="70" t="s">
        <v>13</v>
      </c>
      <c r="E202" s="6">
        <v>5</v>
      </c>
      <c r="F202" s="6">
        <v>2.7879999999999998</v>
      </c>
      <c r="G202" s="6">
        <v>2.4503333333333335</v>
      </c>
      <c r="H202" s="6">
        <v>1.8396666666666666</v>
      </c>
      <c r="I202" s="6">
        <v>1.782</v>
      </c>
      <c r="J202" s="6">
        <v>1.6606666666666667</v>
      </c>
      <c r="K202" s="6">
        <v>1.6186666666666667</v>
      </c>
      <c r="L202" s="6">
        <v>1.8046666666666666</v>
      </c>
      <c r="M202" s="6">
        <v>1.6516666666666666</v>
      </c>
      <c r="N202" s="7">
        <v>15.595666666666666</v>
      </c>
      <c r="O202" s="23">
        <v>-1.0108333333333341E-2</v>
      </c>
      <c r="P202" s="74">
        <v>0</v>
      </c>
      <c r="Q202" s="22">
        <v>9</v>
      </c>
      <c r="R202" s="6">
        <v>1.8</v>
      </c>
      <c r="S202" s="402" t="str">
        <f>IF(ISNA(MATCH($C202,'My Squad'!$C$2:$C$16,0)),"","Yes")</f>
        <v/>
      </c>
    </row>
    <row r="203" spans="1:19" ht="15.75" thickBot="1" x14ac:dyDescent="0.3">
      <c r="A203" s="587">
        <v>26</v>
      </c>
      <c r="B203" s="4" t="s">
        <v>82</v>
      </c>
      <c r="C203" s="5" t="s">
        <v>256</v>
      </c>
      <c r="D203" s="70" t="s">
        <v>14</v>
      </c>
      <c r="E203" s="6">
        <v>4.4000000000000004</v>
      </c>
      <c r="F203" s="6">
        <v>2.5139999999999998</v>
      </c>
      <c r="G203" s="6">
        <v>2.0856666666666666</v>
      </c>
      <c r="H203" s="6">
        <v>1.4053333333333333</v>
      </c>
      <c r="I203" s="6">
        <v>2.758</v>
      </c>
      <c r="J203" s="6">
        <v>1.0716666666666668</v>
      </c>
      <c r="K203" s="6">
        <v>1.6773333333333333</v>
      </c>
      <c r="L203" s="6">
        <v>2.1086666666666667</v>
      </c>
      <c r="M203" s="6">
        <v>1.9716666666666667</v>
      </c>
      <c r="N203" s="7">
        <v>15.592333333333332</v>
      </c>
      <c r="O203" s="23">
        <v>-1.1581439393939416E-2</v>
      </c>
      <c r="P203" s="74">
        <v>6.0000000000000001E-3</v>
      </c>
      <c r="Q203" s="22">
        <v>17</v>
      </c>
      <c r="R203" s="6">
        <v>2.8</v>
      </c>
      <c r="S203" s="402" t="str">
        <f>IF(ISNA(MATCH($C203,'My Squad'!$C$2:$C$16,0)),"","Yes")</f>
        <v/>
      </c>
    </row>
    <row r="204" spans="1:19" ht="15.75" thickBot="1" x14ac:dyDescent="0.3">
      <c r="A204" s="587">
        <v>32</v>
      </c>
      <c r="B204" s="4" t="s">
        <v>61</v>
      </c>
      <c r="C204" s="5" t="s">
        <v>220</v>
      </c>
      <c r="D204" s="70" t="s">
        <v>14</v>
      </c>
      <c r="E204" s="6">
        <v>4.4000000000000004</v>
      </c>
      <c r="F204" s="6">
        <v>1.5426666666666666</v>
      </c>
      <c r="G204" s="6">
        <v>1.2063333333333333</v>
      </c>
      <c r="H204" s="6">
        <v>2.4500000000000002</v>
      </c>
      <c r="I204" s="6">
        <v>1.4916666666666667</v>
      </c>
      <c r="J204" s="6">
        <v>2.3026666666666666</v>
      </c>
      <c r="K204" s="6">
        <v>2.8010000000000002</v>
      </c>
      <c r="L204" s="6">
        <v>2.3660000000000001</v>
      </c>
      <c r="M204" s="6">
        <v>1.417</v>
      </c>
      <c r="N204" s="7">
        <v>15.577333333333334</v>
      </c>
      <c r="O204" s="23">
        <v>-1.2007575757575746E-2</v>
      </c>
      <c r="P204" s="74">
        <v>1.3000000000000001E-2</v>
      </c>
      <c r="Q204" s="22">
        <v>12</v>
      </c>
      <c r="R204" s="6">
        <v>2.4</v>
      </c>
      <c r="S204" s="402" t="str">
        <f>IF(ISNA(MATCH($C204,'My Squad'!$C$2:$C$16,0)),"","Yes")</f>
        <v/>
      </c>
    </row>
    <row r="205" spans="1:19" ht="15.75" thickBot="1" x14ac:dyDescent="0.3">
      <c r="A205" s="587">
        <v>270</v>
      </c>
      <c r="B205" s="4" t="s">
        <v>600</v>
      </c>
      <c r="C205" s="5" t="s">
        <v>621</v>
      </c>
      <c r="D205" s="70" t="s">
        <v>14</v>
      </c>
      <c r="E205" s="6">
        <v>4.0999999999999996</v>
      </c>
      <c r="F205" s="6">
        <v>0</v>
      </c>
      <c r="G205" s="6">
        <v>0.74399999999999999</v>
      </c>
      <c r="H205" s="6">
        <v>2.17</v>
      </c>
      <c r="I205" s="6">
        <v>2.4929999999999999</v>
      </c>
      <c r="J205" s="6">
        <v>2.7243333333333335</v>
      </c>
      <c r="K205" s="6">
        <v>2.59</v>
      </c>
      <c r="L205" s="6">
        <v>2.5246666666666666</v>
      </c>
      <c r="M205" s="6">
        <v>2.2749999999999999</v>
      </c>
      <c r="N205" s="7">
        <v>15.521000000000001</v>
      </c>
      <c r="O205" s="23">
        <v>-1.4603658536585342E-2</v>
      </c>
      <c r="P205" s="74">
        <v>4.8000000000000001E-2</v>
      </c>
      <c r="Q205" s="22">
        <v>11</v>
      </c>
      <c r="R205" s="6">
        <v>1.6</v>
      </c>
      <c r="S205" s="402" t="str">
        <f>IF(ISNA(MATCH($C205,'My Squad'!$C$2:$C$16,0)),"","Yes")</f>
        <v/>
      </c>
    </row>
    <row r="206" spans="1:19" ht="15.75" thickBot="1" x14ac:dyDescent="0.3">
      <c r="A206" s="587">
        <v>372</v>
      </c>
      <c r="B206" s="4" t="s">
        <v>30</v>
      </c>
      <c r="C206" s="5" t="s">
        <v>137</v>
      </c>
      <c r="D206" s="70" t="s">
        <v>13</v>
      </c>
      <c r="E206" s="6">
        <v>6.2</v>
      </c>
      <c r="F206" s="6">
        <v>1.8406666666666667</v>
      </c>
      <c r="G206" s="6">
        <v>2.1526666666666667</v>
      </c>
      <c r="H206" s="6">
        <v>2.1596666666666668</v>
      </c>
      <c r="I206" s="6">
        <v>2.2203333333333335</v>
      </c>
      <c r="J206" s="6">
        <v>1.4666666666666666</v>
      </c>
      <c r="K206" s="6">
        <v>2.0706666666666669</v>
      </c>
      <c r="L206" s="6">
        <v>1.3176666666666668</v>
      </c>
      <c r="M206" s="6">
        <v>2.1096666666666666</v>
      </c>
      <c r="N206" s="7">
        <v>15.338000000000001</v>
      </c>
      <c r="O206" s="23">
        <v>-1.3346774193548367E-2</v>
      </c>
      <c r="P206" s="74">
        <v>8.8000000000000009E-2</v>
      </c>
      <c r="Q206" s="22">
        <v>32</v>
      </c>
      <c r="R206" s="6">
        <v>3.6</v>
      </c>
      <c r="S206" s="402" t="str">
        <f>IF(ISNA(MATCH($C206,'My Squad'!$C$2:$C$16,0)),"","Yes")</f>
        <v/>
      </c>
    </row>
    <row r="207" spans="1:19" ht="15.75" thickBot="1" x14ac:dyDescent="0.3">
      <c r="A207" s="587">
        <v>301</v>
      </c>
      <c r="B207" s="4" t="s">
        <v>601</v>
      </c>
      <c r="C207" s="5" t="s">
        <v>640</v>
      </c>
      <c r="D207" s="70" t="s">
        <v>14</v>
      </c>
      <c r="E207" s="6">
        <v>4</v>
      </c>
      <c r="F207" s="6">
        <v>2.4990000000000001</v>
      </c>
      <c r="G207" s="6">
        <v>1.5093333333333334</v>
      </c>
      <c r="H207" s="6">
        <v>1.4610000000000001</v>
      </c>
      <c r="I207" s="6">
        <v>1.8653333333333333</v>
      </c>
      <c r="J207" s="6">
        <v>2.165</v>
      </c>
      <c r="K207" s="6">
        <v>1.7963333333333333</v>
      </c>
      <c r="L207" s="6">
        <v>1.5813333333333333</v>
      </c>
      <c r="M207" s="6">
        <v>2.4466666666666668</v>
      </c>
      <c r="N207" s="7">
        <v>15.324</v>
      </c>
      <c r="O207" s="23">
        <v>-2.1125000000000005E-2</v>
      </c>
      <c r="P207" s="74">
        <v>1.1000000000000001E-2</v>
      </c>
      <c r="Q207" s="22">
        <v>13</v>
      </c>
      <c r="R207" s="6">
        <v>1.9</v>
      </c>
      <c r="S207" s="402" t="str">
        <f>IF(ISNA(MATCH($C207,'My Squad'!$C$2:$C$16,0)),"","Yes")</f>
        <v/>
      </c>
    </row>
    <row r="208" spans="1:19" ht="15.75" thickBot="1" x14ac:dyDescent="0.3">
      <c r="A208" s="587">
        <v>117</v>
      </c>
      <c r="B208" s="4" t="s">
        <v>601</v>
      </c>
      <c r="C208" s="5" t="s">
        <v>217</v>
      </c>
      <c r="D208" s="70" t="s">
        <v>13</v>
      </c>
      <c r="E208" s="6">
        <v>5.0999999999999996</v>
      </c>
      <c r="F208" s="6">
        <v>2.0409999999999999</v>
      </c>
      <c r="G208" s="6">
        <v>1.7056666666666667</v>
      </c>
      <c r="H208" s="6">
        <v>1.7323333333333333</v>
      </c>
      <c r="I208" s="6">
        <v>1.8276666666666668</v>
      </c>
      <c r="J208" s="6">
        <v>2.2266666666666666</v>
      </c>
      <c r="K208" s="6">
        <v>1.8446666666666667</v>
      </c>
      <c r="L208" s="6">
        <v>1.6443333333333334</v>
      </c>
      <c r="M208" s="6">
        <v>2.1583333333333332</v>
      </c>
      <c r="N208" s="7">
        <v>15.180666666666667</v>
      </c>
      <c r="O208" s="23">
        <v>-2.0081699346405218E-2</v>
      </c>
      <c r="P208" s="74">
        <v>2.6000000000000002E-2</v>
      </c>
      <c r="Q208" s="22">
        <v>36</v>
      </c>
      <c r="R208" s="6">
        <v>4.5</v>
      </c>
      <c r="S208" s="402" t="str">
        <f>IF(ISNA(MATCH($C208,'My Squad'!$C$2:$C$16,0)),"","Yes")</f>
        <v/>
      </c>
    </row>
    <row r="209" spans="1:19" ht="15.75" thickBot="1" x14ac:dyDescent="0.3">
      <c r="A209" s="587">
        <v>461</v>
      </c>
      <c r="B209" s="4" t="s">
        <v>602</v>
      </c>
      <c r="C209" s="5" t="s">
        <v>671</v>
      </c>
      <c r="D209" s="70" t="s">
        <v>14</v>
      </c>
      <c r="E209" s="6">
        <v>4.0999999999999996</v>
      </c>
      <c r="F209" s="6">
        <v>2.7676666666666665</v>
      </c>
      <c r="G209" s="6">
        <v>2.3290000000000002</v>
      </c>
      <c r="H209" s="6">
        <v>1.2076666666666667</v>
      </c>
      <c r="I209" s="6">
        <v>1.6286666666666667</v>
      </c>
      <c r="J209" s="6">
        <v>1.6183333333333334</v>
      </c>
      <c r="K209" s="6">
        <v>1.7296666666666667</v>
      </c>
      <c r="L209" s="6">
        <v>1.6106666666666667</v>
      </c>
      <c r="M209" s="6">
        <v>1.9373333333333334</v>
      </c>
      <c r="N209" s="7">
        <v>14.829000000000001</v>
      </c>
      <c r="O209" s="23">
        <v>-3.5701219512195105E-2</v>
      </c>
      <c r="P209" s="74">
        <v>0.10300000000000001</v>
      </c>
      <c r="Q209" s="22">
        <v>16</v>
      </c>
      <c r="R209" s="6">
        <v>1.8</v>
      </c>
      <c r="S209" s="402" t="str">
        <f>IF(ISNA(MATCH($C209,'My Squad'!$C$2:$C$16,0)),"","Yes")</f>
        <v/>
      </c>
    </row>
    <row r="210" spans="1:19" ht="15.75" thickBot="1" x14ac:dyDescent="0.3">
      <c r="A210" s="587">
        <v>476</v>
      </c>
      <c r="B210" s="4" t="s">
        <v>602</v>
      </c>
      <c r="C210" s="5" t="s">
        <v>666</v>
      </c>
      <c r="D210" s="70" t="s">
        <v>14</v>
      </c>
      <c r="E210" s="15">
        <v>4.4000000000000004</v>
      </c>
      <c r="F210" s="15">
        <v>2.6796666666666669</v>
      </c>
      <c r="G210" s="6">
        <v>2.3380000000000001</v>
      </c>
      <c r="H210" s="6">
        <v>1.1826666666666668</v>
      </c>
      <c r="I210" s="6">
        <v>1.595</v>
      </c>
      <c r="J210" s="6">
        <v>1.6406666666666667</v>
      </c>
      <c r="K210" s="6">
        <v>1.7526666666666666</v>
      </c>
      <c r="L210" s="6">
        <v>1.734</v>
      </c>
      <c r="M210" s="15">
        <v>1.9059999999999999</v>
      </c>
      <c r="N210" s="84">
        <v>14.828666666666667</v>
      </c>
      <c r="O210" s="23">
        <v>-3.327651515151514E-2</v>
      </c>
      <c r="P210" s="17">
        <v>3.0000000000000001E-3</v>
      </c>
      <c r="Q210" s="16">
        <v>12</v>
      </c>
      <c r="R210" s="15">
        <v>1.7</v>
      </c>
      <c r="S210" s="402" t="str">
        <f>IF(ISNA(MATCH($C210,'My Squad'!$C$2:$C$16,0)),"","Yes")</f>
        <v/>
      </c>
    </row>
    <row r="211" spans="1:19" ht="15.75" thickBot="1" x14ac:dyDescent="0.3">
      <c r="A211" s="587">
        <v>553</v>
      </c>
      <c r="B211" s="4" t="s">
        <v>33</v>
      </c>
      <c r="C211" s="5" t="s">
        <v>179</v>
      </c>
      <c r="D211" s="70" t="s">
        <v>13</v>
      </c>
      <c r="E211" s="15">
        <v>4.9000000000000004</v>
      </c>
      <c r="F211" s="15">
        <v>1.9103333333333334</v>
      </c>
      <c r="G211" s="6">
        <v>2.016</v>
      </c>
      <c r="H211" s="6">
        <v>1.7323333333333333</v>
      </c>
      <c r="I211" s="6">
        <v>1.7729999999999999</v>
      </c>
      <c r="J211" s="6">
        <v>1.8116666666666668</v>
      </c>
      <c r="K211" s="6">
        <v>1.7723333333333333</v>
      </c>
      <c r="L211" s="6">
        <v>1.9379999999999999</v>
      </c>
      <c r="M211" s="15">
        <v>1.8686666666666667</v>
      </c>
      <c r="N211" s="84">
        <v>14.822333333333335</v>
      </c>
      <c r="O211" s="23">
        <v>-3.0042517006802685E-2</v>
      </c>
      <c r="P211" s="17">
        <v>1E-3</v>
      </c>
      <c r="Q211" s="16">
        <v>13</v>
      </c>
      <c r="R211" s="15">
        <v>1.4</v>
      </c>
      <c r="S211" s="486" t="str">
        <f>IF(ISNA(MATCH($C211,'My Squad'!$C$2:$C$16,0)),"","Yes")</f>
        <v/>
      </c>
    </row>
    <row r="212" spans="1:19" ht="15.75" thickBot="1" x14ac:dyDescent="0.3">
      <c r="A212" s="587">
        <v>382</v>
      </c>
      <c r="B212" s="4" t="s">
        <v>30</v>
      </c>
      <c r="C212" s="5" t="s">
        <v>243</v>
      </c>
      <c r="D212" s="70" t="s">
        <v>13</v>
      </c>
      <c r="E212" s="6">
        <v>6.3</v>
      </c>
      <c r="F212" s="6">
        <v>2.383</v>
      </c>
      <c r="G212" s="6">
        <v>4.480666666666667</v>
      </c>
      <c r="H212" s="6">
        <v>2.3663333333333334</v>
      </c>
      <c r="I212" s="6">
        <v>1.5083333333333333</v>
      </c>
      <c r="J212" s="6">
        <v>0.76333333333333331</v>
      </c>
      <c r="K212" s="6">
        <v>0.96799999999999997</v>
      </c>
      <c r="L212" s="6">
        <v>0.90600000000000003</v>
      </c>
      <c r="M212" s="6">
        <v>1.3586666666666667</v>
      </c>
      <c r="N212" s="7">
        <v>14.734333333333334</v>
      </c>
      <c r="O212" s="23">
        <v>-2.5112433862433857E-2</v>
      </c>
      <c r="P212" s="74">
        <v>1E-3</v>
      </c>
      <c r="Q212" s="22">
        <v>3</v>
      </c>
      <c r="R212" s="6">
        <v>1</v>
      </c>
      <c r="S212" s="402" t="str">
        <f>IF(ISNA(MATCH($C212,'My Squad'!$C$2:$C$16,0)),"","Yes")</f>
        <v/>
      </c>
    </row>
    <row r="213" spans="1:19" ht="15.75" thickBot="1" x14ac:dyDescent="0.3">
      <c r="A213" s="587">
        <v>531</v>
      </c>
      <c r="B213" s="4" t="s">
        <v>82</v>
      </c>
      <c r="C213" s="5" t="s">
        <v>59</v>
      </c>
      <c r="D213" s="70" t="s">
        <v>13</v>
      </c>
      <c r="E213" s="6">
        <v>6.2</v>
      </c>
      <c r="F213" s="6">
        <v>0</v>
      </c>
      <c r="G213" s="6">
        <v>1.6056666666666666</v>
      </c>
      <c r="H213" s="6">
        <v>1.9593333333333334</v>
      </c>
      <c r="I213" s="6">
        <v>2.6659999999999999</v>
      </c>
      <c r="J213" s="6">
        <v>1.7693333333333334</v>
      </c>
      <c r="K213" s="6">
        <v>2.1546666666666665</v>
      </c>
      <c r="L213" s="6">
        <v>2.3210000000000002</v>
      </c>
      <c r="M213" s="6">
        <v>2.2553333333333332</v>
      </c>
      <c r="N213" s="7">
        <v>14.731333333333334</v>
      </c>
      <c r="O213" s="23">
        <v>-2.5577956989247305E-2</v>
      </c>
      <c r="P213" s="74">
        <v>6.0000000000000001E-3</v>
      </c>
      <c r="Q213" s="22">
        <v>6</v>
      </c>
      <c r="R213" s="6">
        <v>1.2</v>
      </c>
      <c r="S213" s="402" t="str">
        <f>IF(ISNA(MATCH($C213,'My Squad'!$C$2:$C$16,0)),"","Yes")</f>
        <v/>
      </c>
    </row>
    <row r="214" spans="1:19" ht="15.75" thickBot="1" x14ac:dyDescent="0.3">
      <c r="A214" s="587">
        <v>370</v>
      </c>
      <c r="B214" s="4" t="s">
        <v>30</v>
      </c>
      <c r="C214" s="5" t="s">
        <v>345</v>
      </c>
      <c r="D214" s="70" t="s">
        <v>13</v>
      </c>
      <c r="E214" s="6">
        <v>5.4</v>
      </c>
      <c r="F214" s="6">
        <v>2.3003333333333331</v>
      </c>
      <c r="G214" s="6">
        <v>2.3096666666666668</v>
      </c>
      <c r="H214" s="6">
        <v>1.9506666666666668</v>
      </c>
      <c r="I214" s="6">
        <v>1.8280000000000001</v>
      </c>
      <c r="J214" s="6">
        <v>1.3843333333333334</v>
      </c>
      <c r="K214" s="6">
        <v>1.7013333333333334</v>
      </c>
      <c r="L214" s="6">
        <v>1.3203333333333334</v>
      </c>
      <c r="M214" s="6">
        <v>1.7976666666666667</v>
      </c>
      <c r="N214" s="7">
        <v>14.592333333333334</v>
      </c>
      <c r="O214" s="23">
        <v>-3.2584876543209851E-2</v>
      </c>
      <c r="P214" s="74">
        <v>2E-3</v>
      </c>
      <c r="Q214" s="22">
        <v>13</v>
      </c>
      <c r="R214" s="6">
        <v>1.9</v>
      </c>
      <c r="S214" s="402" t="str">
        <f>IF(ISNA(MATCH($C214,'My Squad'!$C$2:$C$16,0)),"","Yes")</f>
        <v/>
      </c>
    </row>
    <row r="215" spans="1:19" ht="15.75" thickBot="1" x14ac:dyDescent="0.3">
      <c r="A215" s="587">
        <v>480</v>
      </c>
      <c r="B215" s="4" t="s">
        <v>28</v>
      </c>
      <c r="C215" s="5" t="s">
        <v>363</v>
      </c>
      <c r="D215" s="70" t="s">
        <v>13</v>
      </c>
      <c r="E215" s="6">
        <v>5</v>
      </c>
      <c r="F215" s="6">
        <v>1.8553333333333333</v>
      </c>
      <c r="G215" s="6">
        <v>2.0863333333333332</v>
      </c>
      <c r="H215" s="6">
        <v>1.482</v>
      </c>
      <c r="I215" s="6">
        <v>1.9446666666666668</v>
      </c>
      <c r="J215" s="6">
        <v>1.8036666666666668</v>
      </c>
      <c r="K215" s="6">
        <v>1.8080000000000001</v>
      </c>
      <c r="L215" s="6">
        <v>1.9553333333333334</v>
      </c>
      <c r="M215" s="6">
        <v>1.6223333333333334</v>
      </c>
      <c r="N215" s="7">
        <v>14.557666666666668</v>
      </c>
      <c r="O215" s="23">
        <v>-3.6058333333333303E-2</v>
      </c>
      <c r="P215" s="74">
        <v>2E-3</v>
      </c>
      <c r="Q215" s="22">
        <v>11</v>
      </c>
      <c r="R215" s="6">
        <v>1.4</v>
      </c>
      <c r="S215" s="402" t="str">
        <f>IF(ISNA(MATCH($C215,'My Squad'!$C$2:$C$16,0)),"","Yes")</f>
        <v/>
      </c>
    </row>
    <row r="216" spans="1:19" ht="15.75" thickBot="1" x14ac:dyDescent="0.3">
      <c r="A216" s="587">
        <v>203</v>
      </c>
      <c r="B216" s="4" t="s">
        <v>110</v>
      </c>
      <c r="C216" s="5" t="s">
        <v>211</v>
      </c>
      <c r="D216" s="70" t="s">
        <v>13</v>
      </c>
      <c r="E216" s="6">
        <v>4.9000000000000004</v>
      </c>
      <c r="F216" s="6">
        <v>2.4363333333333332</v>
      </c>
      <c r="G216" s="6">
        <v>1.8443333333333334</v>
      </c>
      <c r="H216" s="6">
        <v>1.68</v>
      </c>
      <c r="I216" s="6">
        <v>1.8376666666666666</v>
      </c>
      <c r="J216" s="6">
        <v>2.0156666666666667</v>
      </c>
      <c r="K216" s="6">
        <v>1.5389999999999999</v>
      </c>
      <c r="L216" s="6">
        <v>1.5766666666666667</v>
      </c>
      <c r="M216" s="6">
        <v>1.4966666666666666</v>
      </c>
      <c r="N216" s="7">
        <v>14.426333333333332</v>
      </c>
      <c r="O216" s="23">
        <v>-4.0144557823129277E-2</v>
      </c>
      <c r="P216" s="74">
        <v>0</v>
      </c>
      <c r="Q216" s="22">
        <v>8</v>
      </c>
      <c r="R216" s="6">
        <v>1</v>
      </c>
      <c r="S216" s="402" t="str">
        <f>IF(ISNA(MATCH($C216,'My Squad'!$C$2:$C$16,0)),"","Yes")</f>
        <v/>
      </c>
    </row>
    <row r="217" spans="1:19" ht="15.75" thickBot="1" x14ac:dyDescent="0.3">
      <c r="A217" s="587">
        <v>501</v>
      </c>
      <c r="B217" s="4" t="s">
        <v>601</v>
      </c>
      <c r="C217" s="5" t="s">
        <v>254</v>
      </c>
      <c r="D217" s="70" t="s">
        <v>13</v>
      </c>
      <c r="E217" s="6">
        <v>4.9000000000000004</v>
      </c>
      <c r="F217" s="6">
        <v>1.964</v>
      </c>
      <c r="G217" s="6">
        <v>1.7956666666666667</v>
      </c>
      <c r="H217" s="6">
        <v>1.7669999999999999</v>
      </c>
      <c r="I217" s="6">
        <v>1.8026666666666666</v>
      </c>
      <c r="J217" s="6">
        <v>1.8496666666666666</v>
      </c>
      <c r="K217" s="6">
        <v>1.73</v>
      </c>
      <c r="L217" s="6">
        <v>1.63</v>
      </c>
      <c r="M217" s="6">
        <v>1.859</v>
      </c>
      <c r="N217" s="7">
        <v>14.398000000000001</v>
      </c>
      <c r="O217" s="23">
        <v>-4.0867346938775473E-2</v>
      </c>
      <c r="P217" s="74">
        <v>0</v>
      </c>
      <c r="Q217" s="22">
        <v>9</v>
      </c>
      <c r="R217" s="6">
        <v>1.5</v>
      </c>
      <c r="S217" s="402" t="str">
        <f>IF(ISNA(MATCH($C217,'My Squad'!$C$2:$C$16,0)),"","Yes")</f>
        <v/>
      </c>
    </row>
    <row r="218" spans="1:19" ht="15.75" thickBot="1" x14ac:dyDescent="0.3">
      <c r="A218" s="587">
        <v>23</v>
      </c>
      <c r="B218" s="4" t="s">
        <v>35</v>
      </c>
      <c r="C218" s="5" t="s">
        <v>224</v>
      </c>
      <c r="D218" s="70" t="s">
        <v>13</v>
      </c>
      <c r="E218" s="6">
        <v>6.9</v>
      </c>
      <c r="F218" s="6">
        <v>2.0356666666666667</v>
      </c>
      <c r="G218" s="6">
        <v>1.4983333333333333</v>
      </c>
      <c r="H218" s="6">
        <v>1.84</v>
      </c>
      <c r="I218" s="6">
        <v>1.8666666666666667</v>
      </c>
      <c r="J218" s="6">
        <v>1.8169999999999999</v>
      </c>
      <c r="K218" s="6">
        <v>1.6456666666666666</v>
      </c>
      <c r="L218" s="6">
        <v>2.0196666666666667</v>
      </c>
      <c r="M218" s="6">
        <v>1.6733333333333333</v>
      </c>
      <c r="N218" s="7">
        <v>14.396333333333333</v>
      </c>
      <c r="O218" s="23">
        <v>-2.9051932367149768E-2</v>
      </c>
      <c r="P218" s="74">
        <v>2.5000000000000001E-2</v>
      </c>
      <c r="Q218" s="22">
        <v>28</v>
      </c>
      <c r="R218" s="6">
        <v>3.1</v>
      </c>
      <c r="S218" s="402" t="str">
        <f>IF(ISNA(MATCH($C218,'My Squad'!$C$2:$C$16,0)),"","Yes")</f>
        <v/>
      </c>
    </row>
    <row r="219" spans="1:19" ht="15.75" thickBot="1" x14ac:dyDescent="0.3">
      <c r="A219" s="587">
        <v>354</v>
      </c>
      <c r="B219" s="4" t="s">
        <v>23</v>
      </c>
      <c r="C219" s="5" t="s">
        <v>245</v>
      </c>
      <c r="D219" s="70" t="s">
        <v>13</v>
      </c>
      <c r="E219" s="6">
        <v>5.6</v>
      </c>
      <c r="F219" s="6">
        <v>1.905</v>
      </c>
      <c r="G219" s="6">
        <v>1.6703333333333332</v>
      </c>
      <c r="H219" s="6">
        <v>1.7953333333333332</v>
      </c>
      <c r="I219" s="6">
        <v>1.504</v>
      </c>
      <c r="J219" s="6">
        <v>1.8486666666666667</v>
      </c>
      <c r="K219" s="6">
        <v>1.8466666666666667</v>
      </c>
      <c r="L219" s="6">
        <v>1.9063333333333334</v>
      </c>
      <c r="M219" s="6">
        <v>1.649</v>
      </c>
      <c r="N219" s="7">
        <v>14.125333333333334</v>
      </c>
      <c r="O219" s="23">
        <v>-4.1845238095238088E-2</v>
      </c>
      <c r="P219" s="74">
        <v>4.2000000000000003E-2</v>
      </c>
      <c r="Q219" s="22">
        <v>40</v>
      </c>
      <c r="R219" s="6">
        <v>4.4000000000000004</v>
      </c>
      <c r="S219" s="402" t="str">
        <f>IF(ISNA(MATCH($C219,'My Squad'!$C$2:$C$16,0)),"","Yes")</f>
        <v/>
      </c>
    </row>
    <row r="220" spans="1:19" ht="15.75" thickBot="1" x14ac:dyDescent="0.3">
      <c r="A220" s="587">
        <v>126</v>
      </c>
      <c r="B220" s="4" t="s">
        <v>37</v>
      </c>
      <c r="C220" s="5" t="s">
        <v>215</v>
      </c>
      <c r="D220" s="70" t="s">
        <v>13</v>
      </c>
      <c r="E220" s="6">
        <v>5</v>
      </c>
      <c r="F220" s="6">
        <v>0.30033333333333334</v>
      </c>
      <c r="G220" s="6">
        <v>1.597</v>
      </c>
      <c r="H220" s="6">
        <v>1.8583333333333334</v>
      </c>
      <c r="I220" s="6">
        <v>2.1553333333333335</v>
      </c>
      <c r="J220" s="6">
        <v>1.8023333333333333</v>
      </c>
      <c r="K220" s="6">
        <v>2.2170000000000001</v>
      </c>
      <c r="L220" s="6">
        <v>2.1230000000000002</v>
      </c>
      <c r="M220" s="6">
        <v>2.0113333333333334</v>
      </c>
      <c r="N220" s="7">
        <v>14.064666666666668</v>
      </c>
      <c r="O220" s="23">
        <v>-4.8383333333333313E-2</v>
      </c>
      <c r="P220" s="74">
        <v>1E-3</v>
      </c>
      <c r="Q220" s="22">
        <v>25</v>
      </c>
      <c r="R220" s="6">
        <v>3.1</v>
      </c>
      <c r="S220" s="402" t="str">
        <f>IF(ISNA(MATCH($C220,'My Squad'!$C$2:$C$16,0)),"","Yes")</f>
        <v/>
      </c>
    </row>
    <row r="221" spans="1:19" ht="15.75" thickBot="1" x14ac:dyDescent="0.3">
      <c r="A221" s="587">
        <v>455</v>
      </c>
      <c r="B221" s="4" t="s">
        <v>602</v>
      </c>
      <c r="C221" s="5" t="s">
        <v>667</v>
      </c>
      <c r="D221" s="70" t="s">
        <v>14</v>
      </c>
      <c r="E221" s="6">
        <v>4</v>
      </c>
      <c r="F221" s="6">
        <v>2.5379999999999998</v>
      </c>
      <c r="G221" s="6">
        <v>2.1803333333333335</v>
      </c>
      <c r="H221" s="6">
        <v>1.0846666666666667</v>
      </c>
      <c r="I221" s="6">
        <v>1.4493333333333334</v>
      </c>
      <c r="J221" s="6">
        <v>1.5083333333333333</v>
      </c>
      <c r="K221" s="6">
        <v>1.6116666666666666</v>
      </c>
      <c r="L221" s="6">
        <v>1.4986666666666666</v>
      </c>
      <c r="M221" s="6">
        <v>1.8356666666666666</v>
      </c>
      <c r="N221" s="7">
        <v>13.706666666666667</v>
      </c>
      <c r="O221" s="23">
        <v>-7.1666666666666656E-2</v>
      </c>
      <c r="P221" s="74">
        <v>3.2000000000000001E-2</v>
      </c>
      <c r="Q221" s="22">
        <v>11</v>
      </c>
      <c r="R221" s="6">
        <v>1.2</v>
      </c>
      <c r="S221" s="402" t="str">
        <f>IF(ISNA(MATCH($C221,'My Squad'!$C$2:$C$16,0)),"","Yes")</f>
        <v/>
      </c>
    </row>
    <row r="222" spans="1:19" ht="15.75" thickBot="1" x14ac:dyDescent="0.3">
      <c r="A222" s="587">
        <v>302</v>
      </c>
      <c r="B222" s="4" t="s">
        <v>601</v>
      </c>
      <c r="C222" s="5" t="s">
        <v>1530</v>
      </c>
      <c r="D222" s="70" t="s">
        <v>14</v>
      </c>
      <c r="E222" s="6">
        <v>4.3</v>
      </c>
      <c r="F222" s="6">
        <v>2.1496666666666666</v>
      </c>
      <c r="G222" s="6">
        <v>1.284</v>
      </c>
      <c r="H222" s="6">
        <v>1.3526666666666667</v>
      </c>
      <c r="I222" s="6">
        <v>1.5923333333333334</v>
      </c>
      <c r="J222" s="6">
        <v>1.9676666666666667</v>
      </c>
      <c r="K222" s="6">
        <v>1.6026666666666667</v>
      </c>
      <c r="L222" s="6">
        <v>1.4486666666666668</v>
      </c>
      <c r="M222" s="6">
        <v>2.2763333333333335</v>
      </c>
      <c r="N222" s="7">
        <v>13.673999999999999</v>
      </c>
      <c r="O222" s="23">
        <v>-6.7616279069767457E-2</v>
      </c>
      <c r="P222" s="74">
        <v>1E-3</v>
      </c>
      <c r="Q222" s="22">
        <v>0</v>
      </c>
      <c r="R222" s="6">
        <v>0</v>
      </c>
      <c r="S222" s="402" t="str">
        <f>IF(ISNA(MATCH($C222,'My Squad'!$C$2:$C$16,0)),"","Yes")</f>
        <v/>
      </c>
    </row>
    <row r="223" spans="1:19" ht="15.75" thickBot="1" x14ac:dyDescent="0.3">
      <c r="A223" s="587">
        <v>74</v>
      </c>
      <c r="B223" s="4" t="s">
        <v>65</v>
      </c>
      <c r="C223" s="5" t="s">
        <v>278</v>
      </c>
      <c r="D223" s="70" t="s">
        <v>13</v>
      </c>
      <c r="E223" s="6">
        <v>5</v>
      </c>
      <c r="F223" s="6">
        <v>1.2646666666666666</v>
      </c>
      <c r="G223" s="6">
        <v>1.7143333333333333</v>
      </c>
      <c r="H223" s="6">
        <v>1.643</v>
      </c>
      <c r="I223" s="6">
        <v>1.7303333333333333</v>
      </c>
      <c r="J223" s="6">
        <v>1.6976666666666667</v>
      </c>
      <c r="K223" s="6">
        <v>1.972</v>
      </c>
      <c r="L223" s="6">
        <v>1.9990000000000001</v>
      </c>
      <c r="M223" s="6">
        <v>1.6479999999999999</v>
      </c>
      <c r="N223" s="7">
        <v>13.669</v>
      </c>
      <c r="O223" s="23">
        <v>-5.8274999999999987E-2</v>
      </c>
      <c r="P223" s="74">
        <v>0</v>
      </c>
      <c r="Q223" s="22">
        <v>22</v>
      </c>
      <c r="R223" s="6">
        <v>2.8</v>
      </c>
      <c r="S223" s="402" t="str">
        <f>IF(ISNA(MATCH($C223,'My Squad'!$C$2:$C$16,0)),"","Yes")</f>
        <v/>
      </c>
    </row>
    <row r="224" spans="1:19" ht="15.75" thickBot="1" x14ac:dyDescent="0.3">
      <c r="A224" s="587">
        <v>564</v>
      </c>
      <c r="B224" s="4" t="s">
        <v>33</v>
      </c>
      <c r="C224" s="5" t="s">
        <v>239</v>
      </c>
      <c r="D224" s="70" t="s">
        <v>14</v>
      </c>
      <c r="E224" s="15">
        <v>4.3</v>
      </c>
      <c r="F224" s="15">
        <v>1.6653333333333333</v>
      </c>
      <c r="G224" s="6">
        <v>2.0916666666666668</v>
      </c>
      <c r="H224" s="6">
        <v>1.4666666666666666</v>
      </c>
      <c r="I224" s="6">
        <v>1.5843333333333334</v>
      </c>
      <c r="J224" s="6">
        <v>1.6673333333333333</v>
      </c>
      <c r="K224" s="6">
        <v>1.3513333333333333</v>
      </c>
      <c r="L224" s="6">
        <v>1.9279999999999999</v>
      </c>
      <c r="M224" s="15">
        <v>1.8140000000000001</v>
      </c>
      <c r="N224" s="84">
        <v>13.568666666666665</v>
      </c>
      <c r="O224" s="23">
        <v>-7.0678294573643455E-2</v>
      </c>
      <c r="P224" s="17">
        <v>1E-3</v>
      </c>
      <c r="Q224" s="16">
        <v>3</v>
      </c>
      <c r="R224" s="15">
        <v>0.8</v>
      </c>
      <c r="S224" s="486" t="str">
        <f>IF(ISNA(MATCH($C224,'My Squad'!$C$2:$C$16,0)),"","Yes")</f>
        <v/>
      </c>
    </row>
    <row r="225" spans="1:19" ht="15.75" thickBot="1" x14ac:dyDescent="0.3">
      <c r="A225" s="587">
        <v>588</v>
      </c>
      <c r="B225" s="4" t="s">
        <v>56</v>
      </c>
      <c r="C225" s="5" t="s">
        <v>1071</v>
      </c>
      <c r="D225" s="70" t="s">
        <v>13</v>
      </c>
      <c r="E225" s="6">
        <v>4.9000000000000004</v>
      </c>
      <c r="F225" s="6">
        <v>1.6479999999999999</v>
      </c>
      <c r="G225" s="6">
        <v>1.772</v>
      </c>
      <c r="H225" s="6">
        <v>1.6256666666666666</v>
      </c>
      <c r="I225" s="6">
        <v>1.5589999999999999</v>
      </c>
      <c r="J225" s="6">
        <v>1.7346666666666666</v>
      </c>
      <c r="K225" s="6">
        <v>1.7769999999999999</v>
      </c>
      <c r="L225" s="6">
        <v>1.609</v>
      </c>
      <c r="M225" s="6">
        <v>1.637</v>
      </c>
      <c r="N225" s="7">
        <v>13.362333333333332</v>
      </c>
      <c r="O225" s="23">
        <v>-6.728741496598642E-2</v>
      </c>
      <c r="P225" s="74">
        <v>1E-3</v>
      </c>
      <c r="Q225" s="22">
        <v>16</v>
      </c>
      <c r="R225" s="6">
        <v>1.8</v>
      </c>
      <c r="S225" s="402" t="str">
        <f>IF(ISNA(MATCH($C225,'My Squad'!$C$2:$C$16,0)),"","Yes")</f>
        <v/>
      </c>
    </row>
    <row r="226" spans="1:19" ht="15.75" thickBot="1" x14ac:dyDescent="0.3">
      <c r="A226" s="587">
        <v>341</v>
      </c>
      <c r="B226" s="4" t="s">
        <v>23</v>
      </c>
      <c r="C226" s="5" t="s">
        <v>183</v>
      </c>
      <c r="D226" s="70" t="s">
        <v>14</v>
      </c>
      <c r="E226" s="6">
        <v>5.3</v>
      </c>
      <c r="F226" s="6">
        <v>1.8866666666666667</v>
      </c>
      <c r="G226" s="6">
        <v>1.6076666666666666</v>
      </c>
      <c r="H226" s="6">
        <v>1.585</v>
      </c>
      <c r="I226" s="6">
        <v>1.2006666666666668</v>
      </c>
      <c r="J226" s="6">
        <v>1.9433333333333334</v>
      </c>
      <c r="K226" s="6">
        <v>1.7470000000000001</v>
      </c>
      <c r="L226" s="6">
        <v>1.7210000000000001</v>
      </c>
      <c r="M226" s="6">
        <v>1.6156666666666666</v>
      </c>
      <c r="N226" s="7">
        <v>13.306999999999999</v>
      </c>
      <c r="O226" s="23">
        <v>-6.3514150943396255E-2</v>
      </c>
      <c r="P226" s="74">
        <v>9.0000000000000011E-3</v>
      </c>
      <c r="Q226" s="22">
        <v>1</v>
      </c>
      <c r="R226" s="6">
        <v>1</v>
      </c>
      <c r="S226" s="402" t="str">
        <f>IF(ISNA(MATCH($C226,'My Squad'!$C$2:$C$16,0)),"","Yes")</f>
        <v/>
      </c>
    </row>
    <row r="227" spans="1:19" ht="15.75" thickBot="1" x14ac:dyDescent="0.3">
      <c r="A227" s="587">
        <v>321</v>
      </c>
      <c r="B227" s="4" t="s">
        <v>25</v>
      </c>
      <c r="C227" s="5" t="s">
        <v>232</v>
      </c>
      <c r="D227" s="70" t="s">
        <v>15</v>
      </c>
      <c r="E227" s="6">
        <v>7.1</v>
      </c>
      <c r="F227" s="6">
        <v>2.2413333333333334</v>
      </c>
      <c r="G227" s="6">
        <v>1.5333333333333334</v>
      </c>
      <c r="H227" s="6">
        <v>1.732</v>
      </c>
      <c r="I227" s="6">
        <v>1.2743333333333333</v>
      </c>
      <c r="J227" s="6">
        <v>1.3843333333333334</v>
      </c>
      <c r="K227" s="6">
        <v>1.6476666666666666</v>
      </c>
      <c r="L227" s="6">
        <v>1.5496666666666667</v>
      </c>
      <c r="M227" s="6">
        <v>1.38</v>
      </c>
      <c r="N227" s="7">
        <v>12.742666666666668</v>
      </c>
      <c r="O227" s="23">
        <v>-5.7347417840375559E-2</v>
      </c>
      <c r="P227" s="74">
        <v>1.7000000000000001E-2</v>
      </c>
      <c r="Q227" s="22">
        <v>12</v>
      </c>
      <c r="R227" s="6">
        <v>1.3</v>
      </c>
      <c r="S227" s="402" t="str">
        <f>IF(ISNA(MATCH($C227,'My Squad'!$C$2:$C$16,0)),"","Yes")</f>
        <v/>
      </c>
    </row>
    <row r="228" spans="1:19" ht="15.75" thickBot="1" x14ac:dyDescent="0.3">
      <c r="A228" s="587">
        <v>515</v>
      </c>
      <c r="B228" s="4" t="s">
        <v>602</v>
      </c>
      <c r="C228" s="5" t="s">
        <v>366</v>
      </c>
      <c r="D228" s="70" t="s">
        <v>13</v>
      </c>
      <c r="E228" s="6">
        <v>4.8</v>
      </c>
      <c r="F228" s="6">
        <v>1.9453333333333334</v>
      </c>
      <c r="G228" s="6">
        <v>1.7116666666666667</v>
      </c>
      <c r="H228" s="6">
        <v>1.296</v>
      </c>
      <c r="I228" s="6">
        <v>1.579</v>
      </c>
      <c r="J228" s="6">
        <v>1.5073333333333334</v>
      </c>
      <c r="K228" s="6">
        <v>1.4873333333333334</v>
      </c>
      <c r="L228" s="6">
        <v>1.5843333333333334</v>
      </c>
      <c r="M228" s="6">
        <v>1.4896666666666667</v>
      </c>
      <c r="N228" s="7">
        <v>12.600666666666667</v>
      </c>
      <c r="O228" s="23">
        <v>-8.8524305555555544E-2</v>
      </c>
      <c r="P228" s="74">
        <v>0</v>
      </c>
      <c r="Q228" s="22">
        <v>1</v>
      </c>
      <c r="R228" s="6">
        <v>0.5</v>
      </c>
      <c r="S228" s="402" t="str">
        <f>IF(ISNA(MATCH($C228,'My Squad'!$C$2:$C$16,0)),"","Yes")</f>
        <v/>
      </c>
    </row>
    <row r="229" spans="1:19" ht="15.75" thickBot="1" x14ac:dyDescent="0.3">
      <c r="A229" s="587">
        <v>314</v>
      </c>
      <c r="B229" s="4" t="s">
        <v>46</v>
      </c>
      <c r="C229" s="5" t="s">
        <v>1054</v>
      </c>
      <c r="D229" s="70" t="s">
        <v>13</v>
      </c>
      <c r="E229" s="6">
        <v>4.8</v>
      </c>
      <c r="F229" s="6">
        <v>1.5676666666666668</v>
      </c>
      <c r="G229" s="6">
        <v>1.6456666666666666</v>
      </c>
      <c r="H229" s="6">
        <v>1.5596666666666668</v>
      </c>
      <c r="I229" s="6">
        <v>1.7496666666666667</v>
      </c>
      <c r="J229" s="6">
        <v>1.4319999999999999</v>
      </c>
      <c r="K229" s="6">
        <v>1.5213333333333334</v>
      </c>
      <c r="L229" s="6">
        <v>1.3993333333333333</v>
      </c>
      <c r="M229" s="6">
        <v>1.6123333333333334</v>
      </c>
      <c r="N229" s="7">
        <v>12.487666666666666</v>
      </c>
      <c r="O229" s="23">
        <v>-9.1467013888888921E-2</v>
      </c>
      <c r="P229" s="74">
        <v>1.3999999999999999E-2</v>
      </c>
      <c r="Q229" s="22">
        <v>20</v>
      </c>
      <c r="R229" s="6">
        <v>2.2000000000000002</v>
      </c>
      <c r="S229" s="402" t="str">
        <f>IF(ISNA(MATCH($C229,'My Squad'!$C$2:$C$16,0)),"","Yes")</f>
        <v/>
      </c>
    </row>
    <row r="230" spans="1:19" ht="15.75" thickBot="1" x14ac:dyDescent="0.3">
      <c r="A230" s="587">
        <v>459</v>
      </c>
      <c r="B230" s="4" t="s">
        <v>602</v>
      </c>
      <c r="C230" s="5" t="s">
        <v>676</v>
      </c>
      <c r="D230" s="70" t="s">
        <v>13</v>
      </c>
      <c r="E230" s="6">
        <v>4.9000000000000004</v>
      </c>
      <c r="F230" s="6">
        <v>1.7793333333333334</v>
      </c>
      <c r="G230" s="6">
        <v>1.589</v>
      </c>
      <c r="H230" s="6">
        <v>1.4143333333333334</v>
      </c>
      <c r="I230" s="6">
        <v>1.474</v>
      </c>
      <c r="J230" s="6">
        <v>1.5733333333333333</v>
      </c>
      <c r="K230" s="6">
        <v>1.4526666666666668</v>
      </c>
      <c r="L230" s="6">
        <v>1.6213333333333333</v>
      </c>
      <c r="M230" s="6">
        <v>1.5716666666666668</v>
      </c>
      <c r="N230" s="7">
        <v>12.475666666666667</v>
      </c>
      <c r="O230" s="23">
        <v>-8.9906462585034E-2</v>
      </c>
      <c r="P230" s="74">
        <v>0</v>
      </c>
      <c r="Q230" s="22">
        <v>1</v>
      </c>
      <c r="R230" s="6">
        <v>0.5</v>
      </c>
      <c r="S230" s="402" t="str">
        <f>IF(ISNA(MATCH($C230,'My Squad'!$C$2:$C$16,0)),"","Yes")</f>
        <v/>
      </c>
    </row>
    <row r="231" spans="1:19" ht="15.75" thickBot="1" x14ac:dyDescent="0.3">
      <c r="A231" s="587">
        <v>325</v>
      </c>
      <c r="B231" s="4" t="s">
        <v>25</v>
      </c>
      <c r="C231" s="5" t="s">
        <v>43</v>
      </c>
      <c r="D231" s="70" t="s">
        <v>16</v>
      </c>
      <c r="E231" s="6">
        <v>4.4000000000000004</v>
      </c>
      <c r="F231" s="6">
        <v>3.9396666666666667</v>
      </c>
      <c r="G231" s="6">
        <v>3.9313333333333333</v>
      </c>
      <c r="H231" s="6">
        <v>2.5236666666666667</v>
      </c>
      <c r="I231" s="6">
        <v>0.93066666666666664</v>
      </c>
      <c r="J231" s="6">
        <v>0.20766666666666667</v>
      </c>
      <c r="K231" s="6">
        <v>0.20699999999999999</v>
      </c>
      <c r="L231" s="6">
        <v>0.17433333333333334</v>
      </c>
      <c r="M231" s="6">
        <v>0.18133333333333335</v>
      </c>
      <c r="N231" s="7">
        <v>12.095666666666668</v>
      </c>
      <c r="O231" s="23">
        <v>-0.11091856060606056</v>
      </c>
      <c r="P231" s="74">
        <v>1.4999999999999999E-2</v>
      </c>
      <c r="Q231" s="22">
        <v>12</v>
      </c>
      <c r="R231" s="6">
        <v>4</v>
      </c>
      <c r="S231" s="402" t="str">
        <f>IF(ISNA(MATCH($C231,'My Squad'!$C$2:$C$16,0)),"","Yes")</f>
        <v/>
      </c>
    </row>
    <row r="232" spans="1:19" ht="15.75" thickBot="1" x14ac:dyDescent="0.3">
      <c r="A232" s="587">
        <v>402</v>
      </c>
      <c r="B232" s="4" t="s">
        <v>40</v>
      </c>
      <c r="C232" s="5" t="s">
        <v>353</v>
      </c>
      <c r="D232" s="70" t="s">
        <v>13</v>
      </c>
      <c r="E232" s="6">
        <v>5.0999999999999996</v>
      </c>
      <c r="F232" s="6">
        <v>1.8763333333333334</v>
      </c>
      <c r="G232" s="6">
        <v>1.3979999999999999</v>
      </c>
      <c r="H232" s="6">
        <v>1.5453333333333332</v>
      </c>
      <c r="I232" s="6">
        <v>1.3480000000000001</v>
      </c>
      <c r="J232" s="6">
        <v>1.171</v>
      </c>
      <c r="K232" s="6">
        <v>1.4393333333333334</v>
      </c>
      <c r="L232" s="6">
        <v>1.5526666666666666</v>
      </c>
      <c r="M232" s="6">
        <v>1.51</v>
      </c>
      <c r="N232" s="7">
        <v>11.840666666666667</v>
      </c>
      <c r="O232" s="23">
        <v>-0.10194444444444443</v>
      </c>
      <c r="P232" s="74">
        <v>4.0000000000000001E-3</v>
      </c>
      <c r="Q232" s="22">
        <v>19</v>
      </c>
      <c r="R232" s="6">
        <v>2.1</v>
      </c>
      <c r="S232" s="402" t="str">
        <f>IF(ISNA(MATCH($C232,'My Squad'!$C$2:$C$16,0)),"","Yes")</f>
        <v/>
      </c>
    </row>
    <row r="233" spans="1:19" ht="15.75" thickBot="1" x14ac:dyDescent="0.3">
      <c r="A233" s="587">
        <v>585</v>
      </c>
      <c r="B233" s="4" t="s">
        <v>110</v>
      </c>
      <c r="C233" s="5" t="s">
        <v>1514</v>
      </c>
      <c r="D233" s="70" t="s">
        <v>13</v>
      </c>
      <c r="E233" s="6">
        <v>5.7</v>
      </c>
      <c r="F233" s="6">
        <v>1.619</v>
      </c>
      <c r="G233" s="6">
        <v>1.589</v>
      </c>
      <c r="H233" s="6">
        <v>1.3756666666666666</v>
      </c>
      <c r="I233" s="6">
        <v>1.5983333333333334</v>
      </c>
      <c r="J233" s="6">
        <v>1.6843333333333332</v>
      </c>
      <c r="K233" s="6">
        <v>1.1823333333333332</v>
      </c>
      <c r="L233" s="6">
        <v>1.512</v>
      </c>
      <c r="M233" s="6">
        <v>1.2689999999999999</v>
      </c>
      <c r="N233" s="7">
        <v>11.829666666666666</v>
      </c>
      <c r="O233" s="23">
        <v>-9.1454678362573108E-2</v>
      </c>
      <c r="P233" s="74">
        <v>2E-3</v>
      </c>
      <c r="Q233" s="22">
        <v>14</v>
      </c>
      <c r="R233" s="6">
        <v>1.6</v>
      </c>
      <c r="S233" s="402" t="str">
        <f>IF(ISNA(MATCH($C233,'My Squad'!$C$2:$C$16,0)),"","Yes")</f>
        <v/>
      </c>
    </row>
    <row r="234" spans="1:19" ht="15.75" thickBot="1" x14ac:dyDescent="0.3">
      <c r="A234" s="587">
        <v>378</v>
      </c>
      <c r="B234" s="4" t="s">
        <v>30</v>
      </c>
      <c r="C234" s="5" t="s">
        <v>194</v>
      </c>
      <c r="D234" s="70" t="s">
        <v>13</v>
      </c>
      <c r="E234" s="6">
        <v>5.2</v>
      </c>
      <c r="F234" s="6">
        <v>0</v>
      </c>
      <c r="G234" s="6">
        <v>0</v>
      </c>
      <c r="H234" s="6">
        <v>1.3933333333333333</v>
      </c>
      <c r="I234" s="6">
        <v>2.0699999999999998</v>
      </c>
      <c r="J234" s="6">
        <v>1.931</v>
      </c>
      <c r="K234" s="6">
        <v>2.2753333333333332</v>
      </c>
      <c r="L234" s="6">
        <v>1.8683333333333334</v>
      </c>
      <c r="M234" s="6">
        <v>2.206</v>
      </c>
      <c r="N234" s="7">
        <v>11.744</v>
      </c>
      <c r="O234" s="23">
        <v>-0.10230769230769231</v>
      </c>
      <c r="P234" s="74">
        <v>2.5000000000000001E-2</v>
      </c>
      <c r="Q234" s="22">
        <v>13</v>
      </c>
      <c r="R234" s="6">
        <v>1.9</v>
      </c>
      <c r="S234" s="402" t="str">
        <f>IF(ISNA(MATCH($C234,'My Squad'!$C$2:$C$16,0)),"","Yes")</f>
        <v/>
      </c>
    </row>
    <row r="235" spans="1:19" ht="15.75" thickBot="1" x14ac:dyDescent="0.3">
      <c r="A235" s="587">
        <v>89</v>
      </c>
      <c r="B235" s="4" t="s">
        <v>46</v>
      </c>
      <c r="C235" s="5" t="s">
        <v>276</v>
      </c>
      <c r="D235" s="70" t="s">
        <v>13</v>
      </c>
      <c r="E235" s="6">
        <v>5</v>
      </c>
      <c r="F235" s="6">
        <v>1.3740000000000001</v>
      </c>
      <c r="G235" s="6">
        <v>1.5856666666666666</v>
      </c>
      <c r="H235" s="6">
        <v>1.4630000000000001</v>
      </c>
      <c r="I235" s="6">
        <v>1.6283333333333334</v>
      </c>
      <c r="J235" s="6">
        <v>1.2766666666666666</v>
      </c>
      <c r="K235" s="6">
        <v>1.5163333333333333</v>
      </c>
      <c r="L235" s="6">
        <v>1.325</v>
      </c>
      <c r="M235" s="6">
        <v>1.474</v>
      </c>
      <c r="N235" s="7">
        <v>11.642999999999999</v>
      </c>
      <c r="O235" s="23">
        <v>-0.10892500000000002</v>
      </c>
      <c r="P235" s="74">
        <v>5.0000000000000001E-3</v>
      </c>
      <c r="Q235" s="22">
        <v>29</v>
      </c>
      <c r="R235" s="6">
        <v>3.2</v>
      </c>
      <c r="S235" s="402" t="str">
        <f>IF(ISNA(MATCH($C235,'My Squad'!$C$2:$C$16,0)),"","Yes")</f>
        <v/>
      </c>
    </row>
    <row r="236" spans="1:19" ht="15.75" thickBot="1" x14ac:dyDescent="0.3">
      <c r="A236" s="587">
        <v>346</v>
      </c>
      <c r="B236" s="4" t="s">
        <v>23</v>
      </c>
      <c r="C236" s="5" t="s">
        <v>339</v>
      </c>
      <c r="D236" s="70" t="s">
        <v>13</v>
      </c>
      <c r="E236" s="6">
        <v>6.3</v>
      </c>
      <c r="F236" s="6">
        <v>0</v>
      </c>
      <c r="G236" s="6">
        <v>1.1046666666666667</v>
      </c>
      <c r="H236" s="6">
        <v>1.6910000000000001</v>
      </c>
      <c r="I236" s="6">
        <v>1.4756666666666667</v>
      </c>
      <c r="J236" s="6">
        <v>1.9296666666666666</v>
      </c>
      <c r="K236" s="6">
        <v>1.8116666666666668</v>
      </c>
      <c r="L236" s="6">
        <v>1.792</v>
      </c>
      <c r="M236" s="6">
        <v>1.6433333333333333</v>
      </c>
      <c r="N236" s="7">
        <v>11.447999999999999</v>
      </c>
      <c r="O236" s="23">
        <v>-9.0317460317460352E-2</v>
      </c>
      <c r="P236" s="74">
        <v>1.9E-2</v>
      </c>
      <c r="Q236" s="22">
        <v>21</v>
      </c>
      <c r="R236" s="6">
        <v>3</v>
      </c>
      <c r="S236" s="402" t="str">
        <f>IF(ISNA(MATCH($C236,'My Squad'!$C$2:$C$16,0)),"","Yes")</f>
        <v/>
      </c>
    </row>
    <row r="237" spans="1:19" ht="15.75" thickBot="1" x14ac:dyDescent="0.3">
      <c r="A237" s="587">
        <v>251</v>
      </c>
      <c r="B237" s="4" t="s">
        <v>68</v>
      </c>
      <c r="C237" s="5" t="s">
        <v>270</v>
      </c>
      <c r="D237" s="70" t="s">
        <v>15</v>
      </c>
      <c r="E237" s="6">
        <v>5.7</v>
      </c>
      <c r="F237" s="6">
        <v>1.6359999999999999</v>
      </c>
      <c r="G237" s="6">
        <v>1.381</v>
      </c>
      <c r="H237" s="6">
        <v>1.5449999999999999</v>
      </c>
      <c r="I237" s="6">
        <v>1.2589999999999999</v>
      </c>
      <c r="J237" s="6">
        <v>1.387</v>
      </c>
      <c r="K237" s="6">
        <v>1.1953333333333334</v>
      </c>
      <c r="L237" s="6">
        <v>0.97633333333333339</v>
      </c>
      <c r="M237" s="6">
        <v>1.6356666666666666</v>
      </c>
      <c r="N237" s="7">
        <v>11.015333333333334</v>
      </c>
      <c r="O237" s="23">
        <v>-0.109312865497076</v>
      </c>
      <c r="P237" s="74">
        <v>2.3E-2</v>
      </c>
      <c r="Q237" s="22">
        <v>19</v>
      </c>
      <c r="R237" s="6">
        <v>2.4</v>
      </c>
      <c r="S237" s="402" t="str">
        <f>IF(ISNA(MATCH($C237,'My Squad'!$C$2:$C$16,0)),"","Yes")</f>
        <v/>
      </c>
    </row>
    <row r="238" spans="1:19" ht="15.75" thickBot="1" x14ac:dyDescent="0.3">
      <c r="A238" s="587">
        <v>578</v>
      </c>
      <c r="B238" s="4" t="s">
        <v>35</v>
      </c>
      <c r="C238" s="5" t="s">
        <v>603</v>
      </c>
      <c r="D238" s="70" t="s">
        <v>14</v>
      </c>
      <c r="E238" s="6">
        <v>5.8</v>
      </c>
      <c r="F238" s="6">
        <v>1.3616666666666666</v>
      </c>
      <c r="G238" s="6">
        <v>1.2173333333333334</v>
      </c>
      <c r="H238" s="6">
        <v>1.8636666666666666</v>
      </c>
      <c r="I238" s="6">
        <v>1.5556666666666668</v>
      </c>
      <c r="J238" s="6">
        <v>1.5173333333333334</v>
      </c>
      <c r="K238" s="6">
        <v>1.0449999999999999</v>
      </c>
      <c r="L238" s="6">
        <v>1.2356666666666667</v>
      </c>
      <c r="M238" s="6">
        <v>1.0093333333333334</v>
      </c>
      <c r="N238" s="7">
        <v>10.805666666666667</v>
      </c>
      <c r="O238" s="23">
        <v>-0.11194683908045976</v>
      </c>
      <c r="P238" s="74">
        <v>1.9E-2</v>
      </c>
      <c r="Q238" s="22">
        <v>14</v>
      </c>
      <c r="R238" s="6">
        <v>2.2999999999999998</v>
      </c>
      <c r="S238" s="402" t="str">
        <f>IF(ISNA(MATCH($C238,'My Squad'!$C$2:$C$16,0)),"","Yes")</f>
        <v/>
      </c>
    </row>
    <row r="239" spans="1:19" ht="15.75" thickBot="1" x14ac:dyDescent="0.3">
      <c r="A239" s="587">
        <v>181</v>
      </c>
      <c r="B239" s="4" t="s">
        <v>51</v>
      </c>
      <c r="C239" s="5" t="s">
        <v>325</v>
      </c>
      <c r="D239" s="70" t="s">
        <v>13</v>
      </c>
      <c r="E239" s="6">
        <v>6</v>
      </c>
      <c r="F239" s="6">
        <v>2.2370000000000001</v>
      </c>
      <c r="G239" s="6">
        <v>1.1256666666666666</v>
      </c>
      <c r="H239" s="6">
        <v>1.2793333333333334</v>
      </c>
      <c r="I239" s="6">
        <v>1.2026666666666668</v>
      </c>
      <c r="J239" s="6">
        <v>1.3553333333333333</v>
      </c>
      <c r="K239" s="6">
        <v>1.0166666666666666</v>
      </c>
      <c r="L239" s="6">
        <v>1.3366666666666667</v>
      </c>
      <c r="M239" s="6">
        <v>1.2436666666666667</v>
      </c>
      <c r="N239" s="7">
        <v>10.796999999999999</v>
      </c>
      <c r="O239" s="23">
        <v>-0.10839583333333336</v>
      </c>
      <c r="P239" s="74">
        <v>2.7999999999999997E-2</v>
      </c>
      <c r="Q239" s="22">
        <v>14</v>
      </c>
      <c r="R239" s="6">
        <v>1.6</v>
      </c>
      <c r="S239" s="402" t="str">
        <f>IF(ISNA(MATCH($C239,'My Squad'!$C$2:$C$16,0)),"","Yes")</f>
        <v/>
      </c>
    </row>
    <row r="240" spans="1:19" ht="15.75" thickBot="1" x14ac:dyDescent="0.3">
      <c r="A240" s="587">
        <v>621</v>
      </c>
      <c r="B240" s="4" t="s">
        <v>51</v>
      </c>
      <c r="C240" s="5" t="s">
        <v>1351</v>
      </c>
      <c r="D240" s="70" t="s">
        <v>13</v>
      </c>
      <c r="E240" s="6">
        <v>6.1</v>
      </c>
      <c r="F240" s="6">
        <v>1.8996666666666666</v>
      </c>
      <c r="G240" s="6">
        <v>1.1830000000000001</v>
      </c>
      <c r="H240" s="6">
        <v>1.4953333333333334</v>
      </c>
      <c r="I240" s="6">
        <v>1.1503333333333334</v>
      </c>
      <c r="J240" s="6">
        <v>1.2989999999999999</v>
      </c>
      <c r="K240" s="6">
        <v>1.1020000000000001</v>
      </c>
      <c r="L240" s="6">
        <v>1.3133333333333332</v>
      </c>
      <c r="M240" s="6">
        <v>1.2083333333333333</v>
      </c>
      <c r="N240" s="7">
        <v>10.651</v>
      </c>
      <c r="O240" s="23">
        <v>-0.10961065573770493</v>
      </c>
      <c r="P240" s="74">
        <v>5.0000000000000001E-3</v>
      </c>
      <c r="Q240" s="22">
        <v>9</v>
      </c>
      <c r="R240" s="6">
        <v>1.8</v>
      </c>
      <c r="S240" s="402" t="str">
        <f>IF(ISNA(MATCH($C240,'My Squad'!$C$2:$C$16,0)),"","Yes")</f>
        <v/>
      </c>
    </row>
    <row r="241" spans="1:19" ht="15.75" thickBot="1" x14ac:dyDescent="0.3">
      <c r="A241" s="587">
        <v>587</v>
      </c>
      <c r="B241" s="4" t="s">
        <v>56</v>
      </c>
      <c r="C241" s="5" t="s">
        <v>1070</v>
      </c>
      <c r="D241" s="70" t="s">
        <v>13</v>
      </c>
      <c r="E241" s="6">
        <v>5.7</v>
      </c>
      <c r="F241" s="6">
        <v>3.0273333333333334</v>
      </c>
      <c r="G241" s="6">
        <v>3.6446666666666667</v>
      </c>
      <c r="H241" s="6">
        <v>0.6196666666666667</v>
      </c>
      <c r="I241" s="6">
        <v>0.55066666666666664</v>
      </c>
      <c r="J241" s="6">
        <v>0.78866666666666663</v>
      </c>
      <c r="K241" s="6">
        <v>0.7416666666666667</v>
      </c>
      <c r="L241" s="6">
        <v>0.56533333333333335</v>
      </c>
      <c r="M241" s="6">
        <v>0.69666666666666666</v>
      </c>
      <c r="N241" s="7">
        <v>10.634666666666668</v>
      </c>
      <c r="O241" s="23">
        <v>-0.11766081871345026</v>
      </c>
      <c r="P241" s="74">
        <v>4.0000000000000001E-3</v>
      </c>
      <c r="Q241" s="22">
        <v>14</v>
      </c>
      <c r="R241" s="6">
        <v>1.8</v>
      </c>
      <c r="S241" s="402" t="str">
        <f>IF(ISNA(MATCH($C241,'My Squad'!$C$2:$C$16,0)),"","Yes")</f>
        <v/>
      </c>
    </row>
    <row r="242" spans="1:19" ht="15.75" thickBot="1" x14ac:dyDescent="0.3">
      <c r="A242" s="587">
        <v>622</v>
      </c>
      <c r="B242" s="4" t="s">
        <v>68</v>
      </c>
      <c r="C242" s="5" t="s">
        <v>1350</v>
      </c>
      <c r="D242" s="70" t="s">
        <v>13</v>
      </c>
      <c r="E242" s="6">
        <v>5</v>
      </c>
      <c r="F242" s="6">
        <v>2.5453333333333332</v>
      </c>
      <c r="G242" s="6">
        <v>2.4460000000000002</v>
      </c>
      <c r="H242" s="6">
        <v>1.6563333333333334</v>
      </c>
      <c r="I242" s="6">
        <v>0.77266666666666661</v>
      </c>
      <c r="J242" s="6">
        <v>0.83</v>
      </c>
      <c r="K242" s="6">
        <v>0.74633333333333329</v>
      </c>
      <c r="L242" s="6">
        <v>0.71399999999999997</v>
      </c>
      <c r="M242" s="6">
        <v>0.85866666666666669</v>
      </c>
      <c r="N242" s="7">
        <v>10.569333333333333</v>
      </c>
      <c r="O242" s="23">
        <v>-0.13576666666666667</v>
      </c>
      <c r="P242" s="74">
        <v>0</v>
      </c>
      <c r="Q242" s="22">
        <v>10</v>
      </c>
      <c r="R242" s="6">
        <v>1.4</v>
      </c>
      <c r="S242" s="402" t="str">
        <f>IF(ISNA(MATCH($C242,'My Squad'!$C$2:$C$16,0)),"","Yes")</f>
        <v/>
      </c>
    </row>
    <row r="243" spans="1:19" ht="15.75" thickBot="1" x14ac:dyDescent="0.3">
      <c r="A243" s="587">
        <v>81</v>
      </c>
      <c r="B243" s="4" t="s">
        <v>65</v>
      </c>
      <c r="C243" s="5" t="s">
        <v>205</v>
      </c>
      <c r="D243" s="70" t="s">
        <v>14</v>
      </c>
      <c r="E243" s="6">
        <v>4.5</v>
      </c>
      <c r="F243" s="6">
        <v>0.84099999999999997</v>
      </c>
      <c r="G243" s="6">
        <v>1.276</v>
      </c>
      <c r="H243" s="6">
        <v>1.27</v>
      </c>
      <c r="I243" s="6">
        <v>1.6196666666666666</v>
      </c>
      <c r="J243" s="6">
        <v>1.0976666666666666</v>
      </c>
      <c r="K243" s="6">
        <v>1.6736666666666666</v>
      </c>
      <c r="L243" s="6">
        <v>1.6283333333333334</v>
      </c>
      <c r="M243" s="6">
        <v>1.0593333333333332</v>
      </c>
      <c r="N243" s="7">
        <v>10.465666666666666</v>
      </c>
      <c r="O243" s="23">
        <v>-0.15373148148148152</v>
      </c>
      <c r="P243" s="74">
        <v>2E-3</v>
      </c>
      <c r="Q243" s="22">
        <v>16</v>
      </c>
      <c r="R243" s="6">
        <v>1.8</v>
      </c>
      <c r="S243" s="402" t="str">
        <f>IF(ISNA(MATCH($C243,'My Squad'!$C$2:$C$16,0)),"","Yes")</f>
        <v/>
      </c>
    </row>
    <row r="244" spans="1:19" ht="15.75" thickBot="1" x14ac:dyDescent="0.3">
      <c r="A244" s="587">
        <v>249</v>
      </c>
      <c r="B244" s="4" t="s">
        <v>68</v>
      </c>
      <c r="C244" s="5" t="s">
        <v>279</v>
      </c>
      <c r="D244" s="70" t="s">
        <v>13</v>
      </c>
      <c r="E244" s="6">
        <v>4.9000000000000004</v>
      </c>
      <c r="F244" s="6">
        <v>0</v>
      </c>
      <c r="G244" s="6">
        <v>0</v>
      </c>
      <c r="H244" s="6">
        <v>1.2226666666666666</v>
      </c>
      <c r="I244" s="6">
        <v>1.7763333333333333</v>
      </c>
      <c r="J244" s="6">
        <v>1.9076666666666666</v>
      </c>
      <c r="K244" s="6">
        <v>1.7946666666666666</v>
      </c>
      <c r="L244" s="6">
        <v>1.6136666666666666</v>
      </c>
      <c r="M244" s="6">
        <v>2.13</v>
      </c>
      <c r="N244" s="7">
        <v>10.445</v>
      </c>
      <c r="O244" s="23">
        <v>-0.14170918367346938</v>
      </c>
      <c r="P244" s="74">
        <v>0</v>
      </c>
      <c r="Q244" s="22">
        <v>11</v>
      </c>
      <c r="R244" s="6">
        <v>1.6</v>
      </c>
      <c r="S244" s="402" t="str">
        <f>IF(ISNA(MATCH($C244,'My Squad'!$C$2:$C$16,0)),"","Yes")</f>
        <v/>
      </c>
    </row>
    <row r="245" spans="1:19" ht="15.75" thickBot="1" x14ac:dyDescent="0.3">
      <c r="A245" s="587">
        <v>543</v>
      </c>
      <c r="B245" s="4" t="s">
        <v>33</v>
      </c>
      <c r="C245" s="5" t="s">
        <v>242</v>
      </c>
      <c r="D245" s="70" t="s">
        <v>14</v>
      </c>
      <c r="E245" s="15">
        <v>4.4000000000000004</v>
      </c>
      <c r="F245" s="15">
        <v>1.2026666666666668</v>
      </c>
      <c r="G245" s="6">
        <v>1.7203333333333333</v>
      </c>
      <c r="H245" s="6">
        <v>1.0676666666666668</v>
      </c>
      <c r="I245" s="6">
        <v>1.2743333333333333</v>
      </c>
      <c r="J245" s="6">
        <v>1.1943333333333332</v>
      </c>
      <c r="K245" s="6">
        <v>1.1376666666666666</v>
      </c>
      <c r="L245" s="6">
        <v>1.5033333333333334</v>
      </c>
      <c r="M245" s="15">
        <v>1.298</v>
      </c>
      <c r="N245" s="84">
        <v>10.398333333333333</v>
      </c>
      <c r="O245" s="23">
        <v>-0.15913825757575756</v>
      </c>
      <c r="P245" s="17">
        <v>2E-3</v>
      </c>
      <c r="Q245" s="16">
        <v>2</v>
      </c>
      <c r="R245" s="15">
        <v>0.5</v>
      </c>
      <c r="S245" s="486" t="str">
        <f>IF(ISNA(MATCH($C245,'My Squad'!$C$2:$C$16,0)),"","Yes")</f>
        <v/>
      </c>
    </row>
    <row r="246" spans="1:19" ht="15.75" thickBot="1" x14ac:dyDescent="0.3">
      <c r="A246" s="587">
        <v>420</v>
      </c>
      <c r="B246" s="4" t="s">
        <v>40</v>
      </c>
      <c r="C246" s="5" t="s">
        <v>354</v>
      </c>
      <c r="D246" s="70" t="s">
        <v>13</v>
      </c>
      <c r="E246" s="6">
        <v>4.8</v>
      </c>
      <c r="F246" s="6">
        <v>1.0973333333333333</v>
      </c>
      <c r="G246" s="6">
        <v>1.1996666666666667</v>
      </c>
      <c r="H246" s="6">
        <v>1.452</v>
      </c>
      <c r="I246" s="6">
        <v>1.0483333333333333</v>
      </c>
      <c r="J246" s="6">
        <v>0.98299999999999998</v>
      </c>
      <c r="K246" s="6">
        <v>1.2310000000000001</v>
      </c>
      <c r="L246" s="6">
        <v>1.4586666666666666</v>
      </c>
      <c r="M246" s="6">
        <v>1.1996666666666667</v>
      </c>
      <c r="N246" s="7">
        <v>9.6696666666666662</v>
      </c>
      <c r="O246" s="23">
        <v>-0.16485243055555557</v>
      </c>
      <c r="P246" s="74">
        <v>2E-3</v>
      </c>
      <c r="Q246" s="22">
        <v>10</v>
      </c>
      <c r="R246" s="6">
        <v>1.4</v>
      </c>
      <c r="S246" s="402" t="str">
        <f>IF(ISNA(MATCH($C246,'My Squad'!$C$2:$C$16,0)),"","Yes")</f>
        <v/>
      </c>
    </row>
    <row r="247" spans="1:19" ht="15.75" thickBot="1" x14ac:dyDescent="0.3">
      <c r="A247" s="587">
        <v>171</v>
      </c>
      <c r="B247" s="4" t="s">
        <v>51</v>
      </c>
      <c r="C247" s="5" t="s">
        <v>318</v>
      </c>
      <c r="D247" s="70" t="s">
        <v>14</v>
      </c>
      <c r="E247" s="15">
        <v>4.9000000000000004</v>
      </c>
      <c r="F247" s="15">
        <v>1.0226666666666666</v>
      </c>
      <c r="G247" s="6">
        <v>0.98133333333333328</v>
      </c>
      <c r="H247" s="6">
        <v>1.3943333333333334</v>
      </c>
      <c r="I247" s="6">
        <v>1.2846666666666666</v>
      </c>
      <c r="J247" s="6">
        <v>1.4219999999999999</v>
      </c>
      <c r="K247" s="6">
        <v>0.81133333333333335</v>
      </c>
      <c r="L247" s="6">
        <v>1.3273333333333333</v>
      </c>
      <c r="M247" s="15">
        <v>1.4146666666666667</v>
      </c>
      <c r="N247" s="84">
        <v>9.6583333333333332</v>
      </c>
      <c r="O247" s="23">
        <v>-0.16177721088435373</v>
      </c>
      <c r="P247" s="17">
        <v>1.6E-2</v>
      </c>
      <c r="Q247" s="16">
        <v>9</v>
      </c>
      <c r="R247" s="15">
        <v>1.3</v>
      </c>
      <c r="S247" s="402" t="str">
        <f>IF(ISNA(MATCH($C247,'My Squad'!$C$2:$C$16,0)),"","Yes")</f>
        <v/>
      </c>
    </row>
    <row r="248" spans="1:19" ht="15.75" thickBot="1" x14ac:dyDescent="0.3">
      <c r="A248" s="587">
        <v>275</v>
      </c>
      <c r="B248" s="4" t="s">
        <v>600</v>
      </c>
      <c r="C248" s="5" t="s">
        <v>365</v>
      </c>
      <c r="D248" s="70" t="s">
        <v>14</v>
      </c>
      <c r="E248" s="6">
        <v>4</v>
      </c>
      <c r="F248" s="6">
        <v>2.8766666666666665</v>
      </c>
      <c r="G248" s="6">
        <v>1.258</v>
      </c>
      <c r="H248" s="6">
        <v>1.8240000000000001</v>
      </c>
      <c r="I248" s="6">
        <v>1.2563333333333333</v>
      </c>
      <c r="J248" s="6">
        <v>1.3676666666666666</v>
      </c>
      <c r="K248" s="6">
        <v>0.34066666666666667</v>
      </c>
      <c r="L248" s="6">
        <v>0.34066666666666667</v>
      </c>
      <c r="M248" s="6">
        <v>0.30333333333333334</v>
      </c>
      <c r="N248" s="7">
        <v>9.5673333333333321</v>
      </c>
      <c r="O248" s="23">
        <v>-0.20102083333333337</v>
      </c>
      <c r="P248" s="74">
        <v>2.4E-2</v>
      </c>
      <c r="Q248" s="22">
        <v>4</v>
      </c>
      <c r="R248" s="6">
        <v>1</v>
      </c>
      <c r="S248" s="402" t="str">
        <f>IF(ISNA(MATCH($C248,'My Squad'!$C$2:$C$16,0)),"","Yes")</f>
        <v/>
      </c>
    </row>
    <row r="249" spans="1:19" ht="15.75" thickBot="1" x14ac:dyDescent="0.3">
      <c r="A249" s="587">
        <v>409</v>
      </c>
      <c r="B249" s="4" t="s">
        <v>40</v>
      </c>
      <c r="C249" s="5" t="s">
        <v>167</v>
      </c>
      <c r="D249" s="70" t="s">
        <v>14</v>
      </c>
      <c r="E249" s="6">
        <v>4.5</v>
      </c>
      <c r="F249" s="6">
        <v>2.2956666666666665</v>
      </c>
      <c r="G249" s="6">
        <v>1.651</v>
      </c>
      <c r="H249" s="6">
        <v>0.90600000000000003</v>
      </c>
      <c r="I249" s="6">
        <v>0.82233333333333336</v>
      </c>
      <c r="J249" s="6">
        <v>0.58733333333333337</v>
      </c>
      <c r="K249" s="6">
        <v>0.79700000000000004</v>
      </c>
      <c r="L249" s="6">
        <v>1.0886666666666667</v>
      </c>
      <c r="M249" s="6">
        <v>0.96533333333333338</v>
      </c>
      <c r="N249" s="7">
        <v>9.1133333333333333</v>
      </c>
      <c r="O249" s="23">
        <v>-0.1912962962962963</v>
      </c>
      <c r="P249" s="74">
        <v>1.9E-2</v>
      </c>
      <c r="Q249" s="22">
        <v>18</v>
      </c>
      <c r="R249" s="6">
        <v>2</v>
      </c>
      <c r="S249" s="402" t="str">
        <f>IF(ISNA(MATCH($C249,'My Squad'!$C$2:$C$16,0)),"","Yes")</f>
        <v/>
      </c>
    </row>
    <row r="250" spans="1:19" ht="15.75" thickBot="1" x14ac:dyDescent="0.3">
      <c r="A250" s="587">
        <v>282</v>
      </c>
      <c r="B250" s="4" t="s">
        <v>600</v>
      </c>
      <c r="C250" s="5" t="s">
        <v>622</v>
      </c>
      <c r="D250" s="70" t="s">
        <v>14</v>
      </c>
      <c r="E250" s="6">
        <v>4</v>
      </c>
      <c r="F250" s="6">
        <v>0</v>
      </c>
      <c r="G250" s="6">
        <v>0</v>
      </c>
      <c r="H250" s="6">
        <v>0</v>
      </c>
      <c r="I250" s="6">
        <v>1.0983333333333334</v>
      </c>
      <c r="J250" s="6">
        <v>1.1446666666666667</v>
      </c>
      <c r="K250" s="6">
        <v>2.218</v>
      </c>
      <c r="L250" s="6">
        <v>2.2943333333333333</v>
      </c>
      <c r="M250" s="6">
        <v>2.0063333333333335</v>
      </c>
      <c r="N250" s="7">
        <v>8.7616666666666667</v>
      </c>
      <c r="O250" s="23">
        <v>-0.22619791666666667</v>
      </c>
      <c r="P250" s="74">
        <v>2.7000000000000003E-2</v>
      </c>
      <c r="Q250" s="22">
        <v>11</v>
      </c>
      <c r="R250" s="6">
        <v>1.8</v>
      </c>
      <c r="S250" s="402" t="str">
        <f>IF(ISNA(MATCH($C250,'My Squad'!$C$2:$C$16,0)),"","Yes")</f>
        <v/>
      </c>
    </row>
    <row r="251" spans="1:19" ht="15.75" thickBot="1" x14ac:dyDescent="0.3">
      <c r="A251" s="587">
        <v>198</v>
      </c>
      <c r="B251" s="4" t="s">
        <v>601</v>
      </c>
      <c r="C251" s="5" t="s">
        <v>120</v>
      </c>
      <c r="D251" s="70" t="s">
        <v>15</v>
      </c>
      <c r="E251" s="6">
        <v>5.3</v>
      </c>
      <c r="F251" s="6">
        <v>1.1930000000000001</v>
      </c>
      <c r="G251" s="6">
        <v>1.0423333333333333</v>
      </c>
      <c r="H251" s="6">
        <v>1.0329999999999999</v>
      </c>
      <c r="I251" s="6">
        <v>1.01</v>
      </c>
      <c r="J251" s="6">
        <v>1.153</v>
      </c>
      <c r="K251" s="6">
        <v>1.1126666666666667</v>
      </c>
      <c r="L251" s="6">
        <v>0.95133333333333336</v>
      </c>
      <c r="M251" s="6">
        <v>1.1543333333333334</v>
      </c>
      <c r="N251" s="7">
        <v>8.6496666666666666</v>
      </c>
      <c r="O251" s="23">
        <v>-0.17335691823899371</v>
      </c>
      <c r="P251" s="74">
        <v>3.0000000000000001E-3</v>
      </c>
      <c r="Q251" s="22">
        <v>6</v>
      </c>
      <c r="R251" s="6">
        <v>1.2</v>
      </c>
      <c r="S251" s="402" t="str">
        <f>IF(ISNA(MATCH($C251,'My Squad'!$C$2:$C$16,0)),"","Yes")</f>
        <v/>
      </c>
    </row>
    <row r="252" spans="1:19" ht="15.75" thickBot="1" x14ac:dyDescent="0.3">
      <c r="A252" s="587">
        <v>243</v>
      </c>
      <c r="B252" s="4" t="s">
        <v>68</v>
      </c>
      <c r="C252" s="5" t="s">
        <v>140</v>
      </c>
      <c r="D252" s="70" t="s">
        <v>13</v>
      </c>
      <c r="E252" s="6">
        <v>4.8</v>
      </c>
      <c r="F252" s="6">
        <v>1.593</v>
      </c>
      <c r="G252" s="6">
        <v>1.2350000000000001</v>
      </c>
      <c r="H252" s="6">
        <v>1.1326666666666667</v>
      </c>
      <c r="I252" s="6">
        <v>0.88566666666666671</v>
      </c>
      <c r="J252" s="6">
        <v>0.97866666666666668</v>
      </c>
      <c r="K252" s="6">
        <v>0.8676666666666667</v>
      </c>
      <c r="L252" s="6">
        <v>0.77866666666666662</v>
      </c>
      <c r="M252" s="6">
        <v>1.1693333333333333</v>
      </c>
      <c r="N252" s="7">
        <v>8.640666666666668</v>
      </c>
      <c r="O252" s="23">
        <v>-0.19164930555555554</v>
      </c>
      <c r="P252" s="74">
        <v>0</v>
      </c>
      <c r="Q252" s="22">
        <v>4</v>
      </c>
      <c r="R252" s="6">
        <v>0.7</v>
      </c>
      <c r="S252" s="402" t="str">
        <f>IF(ISNA(MATCH($C252,'My Squad'!$C$2:$C$16,0)),"","Yes")</f>
        <v/>
      </c>
    </row>
    <row r="253" spans="1:19" ht="15.75" thickBot="1" x14ac:dyDescent="0.3">
      <c r="A253" s="587">
        <v>592</v>
      </c>
      <c r="B253" s="4" t="s">
        <v>65</v>
      </c>
      <c r="C253" s="5" t="s">
        <v>1254</v>
      </c>
      <c r="D253" s="70" t="s">
        <v>14</v>
      </c>
      <c r="E253" s="6">
        <v>4.4000000000000004</v>
      </c>
      <c r="F253" s="6">
        <v>0.68400000000000005</v>
      </c>
      <c r="G253" s="6">
        <v>1.0853333333333333</v>
      </c>
      <c r="H253" s="6">
        <v>1.0593333333333332</v>
      </c>
      <c r="I253" s="6">
        <v>1.194</v>
      </c>
      <c r="J253" s="6">
        <v>0.93866666666666665</v>
      </c>
      <c r="K253" s="6">
        <v>1.3919999999999999</v>
      </c>
      <c r="L253" s="6">
        <v>1.2323333333333333</v>
      </c>
      <c r="M253" s="6">
        <v>0.86399999999999999</v>
      </c>
      <c r="N253" s="7">
        <v>8.4496666666666673</v>
      </c>
      <c r="O253" s="23">
        <v>-0.21449810606060601</v>
      </c>
      <c r="P253" s="74">
        <v>2E-3</v>
      </c>
      <c r="Q253" s="22">
        <v>7</v>
      </c>
      <c r="R253" s="6">
        <v>1</v>
      </c>
      <c r="S253" s="402" t="str">
        <f>IF(ISNA(MATCH($C253,'My Squad'!$C$2:$C$16,0)),"","Yes")</f>
        <v/>
      </c>
    </row>
    <row r="254" spans="1:19" ht="15.75" thickBot="1" x14ac:dyDescent="0.3">
      <c r="A254" s="587">
        <v>80</v>
      </c>
      <c r="B254" s="4" t="s">
        <v>65</v>
      </c>
      <c r="C254" s="5" t="s">
        <v>195</v>
      </c>
      <c r="D254" s="70" t="s">
        <v>13</v>
      </c>
      <c r="E254" s="6">
        <v>5</v>
      </c>
      <c r="F254" s="6">
        <v>0.27100000000000002</v>
      </c>
      <c r="G254" s="6">
        <v>1.0660000000000001</v>
      </c>
      <c r="H254" s="6">
        <v>1.236</v>
      </c>
      <c r="I254" s="6">
        <v>1.0446666666666666</v>
      </c>
      <c r="J254" s="6">
        <v>1.1126666666666667</v>
      </c>
      <c r="K254" s="6">
        <v>1.3383333333333334</v>
      </c>
      <c r="L254" s="6">
        <v>1.2236666666666667</v>
      </c>
      <c r="M254" s="6">
        <v>1.04</v>
      </c>
      <c r="N254" s="7">
        <v>8.3323333333333345</v>
      </c>
      <c r="O254" s="23">
        <v>-0.19169166666666665</v>
      </c>
      <c r="P254" s="74">
        <v>3.0000000000000001E-3</v>
      </c>
      <c r="Q254" s="22">
        <v>19</v>
      </c>
      <c r="R254" s="6">
        <v>2.4</v>
      </c>
      <c r="S254" s="402" t="str">
        <f>IF(ISNA(MATCH($C254,'My Squad'!$C$2:$C$16,0)),"","Yes")</f>
        <v/>
      </c>
    </row>
    <row r="255" spans="1:19" ht="15.75" thickBot="1" x14ac:dyDescent="0.3">
      <c r="A255" s="587">
        <v>611</v>
      </c>
      <c r="B255" s="4" t="s">
        <v>600</v>
      </c>
      <c r="C255" s="5" t="s">
        <v>1524</v>
      </c>
      <c r="D255" s="70" t="s">
        <v>13</v>
      </c>
      <c r="E255" s="6">
        <v>5.8</v>
      </c>
      <c r="F255" s="6">
        <v>1.2013333333333334</v>
      </c>
      <c r="G255" s="6">
        <v>0.90466666666666662</v>
      </c>
      <c r="H255" s="6">
        <v>1.0660000000000001</v>
      </c>
      <c r="I255" s="6">
        <v>1.0313333333333334</v>
      </c>
      <c r="J255" s="6">
        <v>1.0623333333333334</v>
      </c>
      <c r="K255" s="6">
        <v>1.004</v>
      </c>
      <c r="L255" s="6">
        <v>1.0063333333333333</v>
      </c>
      <c r="M255" s="6">
        <v>1.0383333333333333</v>
      </c>
      <c r="N255" s="7">
        <v>8.314333333333332</v>
      </c>
      <c r="O255" s="23">
        <v>-0.16563936781609198</v>
      </c>
      <c r="P255" s="74">
        <v>2E-3</v>
      </c>
      <c r="Q255" s="22">
        <v>22</v>
      </c>
      <c r="R255" s="6">
        <v>2.4</v>
      </c>
      <c r="S255" s="402" t="str">
        <f>IF(ISNA(MATCH($C255,'My Squad'!$C$2:$C$16,0)),"","Yes")</f>
        <v/>
      </c>
    </row>
    <row r="256" spans="1:19" ht="15.75" thickBot="1" x14ac:dyDescent="0.3">
      <c r="A256" s="587">
        <v>509</v>
      </c>
      <c r="B256" s="4" t="s">
        <v>28</v>
      </c>
      <c r="C256" s="5" t="s">
        <v>537</v>
      </c>
      <c r="D256" s="70" t="s">
        <v>13</v>
      </c>
      <c r="E256" s="6">
        <v>6.2</v>
      </c>
      <c r="F256" s="6">
        <v>3.3446666666666665</v>
      </c>
      <c r="G256" s="6">
        <v>1.3126666666666666</v>
      </c>
      <c r="H256" s="6">
        <v>0.73433333333333328</v>
      </c>
      <c r="I256" s="6">
        <v>1.1319999999999999</v>
      </c>
      <c r="J256" s="6">
        <v>0.98399999999999999</v>
      </c>
      <c r="K256" s="6">
        <v>0.26566666666666666</v>
      </c>
      <c r="L256" s="6">
        <v>0.25700000000000001</v>
      </c>
      <c r="M256" s="6">
        <v>0.24299999999999999</v>
      </c>
      <c r="N256" s="7">
        <v>8.2733333333333317</v>
      </c>
      <c r="O256" s="23">
        <v>-0.15577956989247316</v>
      </c>
      <c r="P256" s="74">
        <v>2E-3</v>
      </c>
      <c r="Q256" s="22">
        <v>13</v>
      </c>
      <c r="R256" s="6">
        <v>1.9</v>
      </c>
      <c r="S256" s="402" t="str">
        <f>IF(ISNA(MATCH($C256,'My Squad'!$C$2:$C$16,0)),"","Yes")</f>
        <v/>
      </c>
    </row>
    <row r="257" spans="1:19" ht="15.75" thickBot="1" x14ac:dyDescent="0.3">
      <c r="A257" s="587">
        <v>29</v>
      </c>
      <c r="B257" s="4" t="s">
        <v>61</v>
      </c>
      <c r="C257" s="5" t="s">
        <v>186</v>
      </c>
      <c r="D257" s="70" t="s">
        <v>13</v>
      </c>
      <c r="E257" s="6">
        <v>5.2</v>
      </c>
      <c r="F257" s="6">
        <v>1.0153333333333334</v>
      </c>
      <c r="G257" s="6">
        <v>0.78900000000000003</v>
      </c>
      <c r="H257" s="6">
        <v>1.0986666666666667</v>
      </c>
      <c r="I257" s="6">
        <v>0.8783333333333333</v>
      </c>
      <c r="J257" s="6">
        <v>1.2110000000000001</v>
      </c>
      <c r="K257" s="6">
        <v>1.3083333333333333</v>
      </c>
      <c r="L257" s="6">
        <v>1.0403333333333333</v>
      </c>
      <c r="M257" s="6">
        <v>0.88933333333333331</v>
      </c>
      <c r="N257" s="7">
        <v>8.2303333333333342</v>
      </c>
      <c r="O257" s="23">
        <v>-0.1867708333333333</v>
      </c>
      <c r="P257" s="74">
        <v>4.0000000000000001E-3</v>
      </c>
      <c r="Q257" s="22">
        <v>15</v>
      </c>
      <c r="R257" s="6">
        <v>1.9</v>
      </c>
      <c r="S257" s="402" t="str">
        <f>IF(ISNA(MATCH($C257,'My Squad'!$C$2:$C$16,0)),"","Yes")</f>
        <v/>
      </c>
    </row>
    <row r="258" spans="1:19" ht="15.75" thickBot="1" x14ac:dyDescent="0.3">
      <c r="A258" s="587">
        <v>123</v>
      </c>
      <c r="B258" s="4" t="s">
        <v>37</v>
      </c>
      <c r="C258" s="5" t="s">
        <v>44</v>
      </c>
      <c r="D258" s="70" t="s">
        <v>15</v>
      </c>
      <c r="E258" s="6">
        <v>5.5</v>
      </c>
      <c r="F258" s="6">
        <v>0.87</v>
      </c>
      <c r="G258" s="6">
        <v>0.80400000000000005</v>
      </c>
      <c r="H258" s="6">
        <v>1.0023333333333333</v>
      </c>
      <c r="I258" s="6">
        <v>1.3069999999999999</v>
      </c>
      <c r="J258" s="6">
        <v>0.9</v>
      </c>
      <c r="K258" s="6">
        <v>1.0966666666666667</v>
      </c>
      <c r="L258" s="6">
        <v>1.0503333333333333</v>
      </c>
      <c r="M258" s="6">
        <v>0.96866666666666668</v>
      </c>
      <c r="N258" s="7">
        <v>7.9989999999999997</v>
      </c>
      <c r="O258" s="23">
        <v>-0.18184090909090911</v>
      </c>
      <c r="P258" s="74">
        <v>4.0000000000000001E-3</v>
      </c>
      <c r="Q258" s="22">
        <v>11</v>
      </c>
      <c r="R258" s="6">
        <v>2.2000000000000002</v>
      </c>
      <c r="S258" s="402" t="str">
        <f>IF(ISNA(MATCH($C258,'My Squad'!$C$2:$C$16,0)),"","Yes")</f>
        <v/>
      </c>
    </row>
    <row r="259" spans="1:19" ht="15.75" thickBot="1" x14ac:dyDescent="0.3">
      <c r="A259" s="587">
        <v>25</v>
      </c>
      <c r="B259" s="4" t="s">
        <v>35</v>
      </c>
      <c r="C259" s="5" t="s">
        <v>117</v>
      </c>
      <c r="D259" s="70" t="s">
        <v>14</v>
      </c>
      <c r="E259" s="6">
        <v>4.8</v>
      </c>
      <c r="F259" s="6">
        <v>3.0796666666666668</v>
      </c>
      <c r="G259" s="6">
        <v>0.63766666666666671</v>
      </c>
      <c r="H259" s="6">
        <v>0.97766666666666668</v>
      </c>
      <c r="I259" s="6">
        <v>0.85699999999999998</v>
      </c>
      <c r="J259" s="6">
        <v>0.81266666666666665</v>
      </c>
      <c r="K259" s="6">
        <v>0.41966666666666669</v>
      </c>
      <c r="L259" s="6">
        <v>0.43133333333333335</v>
      </c>
      <c r="M259" s="6">
        <v>0.34666666666666668</v>
      </c>
      <c r="N259" s="7">
        <v>7.562333333333334</v>
      </c>
      <c r="O259" s="23">
        <v>-0.21973090277777774</v>
      </c>
      <c r="P259" s="74">
        <v>0.01</v>
      </c>
      <c r="Q259" s="22">
        <v>7</v>
      </c>
      <c r="R259" s="6">
        <v>3.5</v>
      </c>
      <c r="S259" s="402" t="str">
        <f>IF(ISNA(MATCH($C259,'My Squad'!$C$2:$C$16,0)),"","Yes")</f>
        <v/>
      </c>
    </row>
    <row r="260" spans="1:19" ht="15.75" thickBot="1" x14ac:dyDescent="0.3">
      <c r="A260" s="587">
        <v>453</v>
      </c>
      <c r="B260" s="4" t="s">
        <v>602</v>
      </c>
      <c r="C260" s="5" t="s">
        <v>680</v>
      </c>
      <c r="D260" s="70" t="s">
        <v>15</v>
      </c>
      <c r="E260" s="6">
        <v>5.2</v>
      </c>
      <c r="F260" s="6">
        <v>1.0266666666666666</v>
      </c>
      <c r="G260" s="6">
        <v>0.98933333333333329</v>
      </c>
      <c r="H260" s="6">
        <v>0.85499999999999998</v>
      </c>
      <c r="I260" s="6">
        <v>1.018</v>
      </c>
      <c r="J260" s="6">
        <v>0.93833333333333335</v>
      </c>
      <c r="K260" s="6">
        <v>0.87133333333333329</v>
      </c>
      <c r="L260" s="6">
        <v>0.98166666666666669</v>
      </c>
      <c r="M260" s="6">
        <v>0.87866666666666671</v>
      </c>
      <c r="N260" s="7">
        <v>7.5590000000000002</v>
      </c>
      <c r="O260" s="23">
        <v>-0.20290865384615381</v>
      </c>
      <c r="P260" s="74">
        <v>6.0000000000000001E-3</v>
      </c>
      <c r="Q260" s="22">
        <v>6</v>
      </c>
      <c r="R260" s="6">
        <v>1</v>
      </c>
      <c r="S260" s="402" t="str">
        <f>IF(ISNA(MATCH($C260,'My Squad'!$C$2:$C$16,0)),"","Yes")</f>
        <v/>
      </c>
    </row>
    <row r="261" spans="1:19" ht="15.75" thickBot="1" x14ac:dyDescent="0.3">
      <c r="A261" s="587">
        <v>600</v>
      </c>
      <c r="B261" s="4" t="s">
        <v>37</v>
      </c>
      <c r="C261" s="5" t="s">
        <v>1507</v>
      </c>
      <c r="D261" s="70" t="s">
        <v>13</v>
      </c>
      <c r="E261" s="6">
        <v>5</v>
      </c>
      <c r="F261" s="6">
        <v>0.79133333333333333</v>
      </c>
      <c r="G261" s="6">
        <v>0.83199999999999996</v>
      </c>
      <c r="H261" s="6">
        <v>0.90066666666666662</v>
      </c>
      <c r="I261" s="6">
        <v>1.109</v>
      </c>
      <c r="J261" s="6">
        <v>0.79566666666666663</v>
      </c>
      <c r="K261" s="6">
        <v>1.0623333333333334</v>
      </c>
      <c r="L261" s="6">
        <v>0.98299999999999998</v>
      </c>
      <c r="M261" s="6">
        <v>1.0089999999999999</v>
      </c>
      <c r="N261" s="7">
        <v>7.4829999999999988</v>
      </c>
      <c r="O261" s="23">
        <v>-0.21292500000000003</v>
      </c>
      <c r="P261" s="74">
        <v>0</v>
      </c>
      <c r="Q261" s="22">
        <v>12</v>
      </c>
      <c r="R261" s="6">
        <v>1.7</v>
      </c>
      <c r="S261" s="402" t="str">
        <f>IF(ISNA(MATCH($C261,'My Squad'!$C$2:$C$16,0)),"","Yes")</f>
        <v/>
      </c>
    </row>
    <row r="262" spans="1:19" ht="15.75" thickBot="1" x14ac:dyDescent="0.3">
      <c r="A262" s="587">
        <v>368</v>
      </c>
      <c r="B262" s="4" t="s">
        <v>30</v>
      </c>
      <c r="C262" s="5" t="s">
        <v>344</v>
      </c>
      <c r="D262" s="70" t="s">
        <v>13</v>
      </c>
      <c r="E262" s="6">
        <v>4.8</v>
      </c>
      <c r="F262" s="6">
        <v>1.1259999999999999</v>
      </c>
      <c r="G262" s="6">
        <v>1.1353333333333333</v>
      </c>
      <c r="H262" s="6">
        <v>0.94866666666666666</v>
      </c>
      <c r="I262" s="6">
        <v>1.0406666666666666</v>
      </c>
      <c r="J262" s="6">
        <v>0.66233333333333333</v>
      </c>
      <c r="K262" s="6">
        <v>0.97166666666666668</v>
      </c>
      <c r="L262" s="6">
        <v>0.64366666666666672</v>
      </c>
      <c r="M262" s="6">
        <v>0.81799999999999995</v>
      </c>
      <c r="N262" s="7">
        <v>7.346333333333332</v>
      </c>
      <c r="O262" s="23">
        <v>-0.22535590277777781</v>
      </c>
      <c r="P262" s="74">
        <v>5.0000000000000001E-3</v>
      </c>
      <c r="Q262" s="22">
        <v>21</v>
      </c>
      <c r="R262" s="6">
        <v>2.6</v>
      </c>
      <c r="S262" s="402" t="str">
        <f>IF(ISNA(MATCH($C262,'My Squad'!$C$2:$C$16,0)),"","Yes")</f>
        <v/>
      </c>
    </row>
    <row r="263" spans="1:19" ht="15.75" thickBot="1" x14ac:dyDescent="0.3">
      <c r="A263" s="587">
        <v>535</v>
      </c>
      <c r="B263" s="4" t="s">
        <v>33</v>
      </c>
      <c r="C263" s="5" t="s">
        <v>95</v>
      </c>
      <c r="D263" s="70" t="s">
        <v>13</v>
      </c>
      <c r="E263" s="15">
        <v>5</v>
      </c>
      <c r="F263" s="15">
        <v>1.891</v>
      </c>
      <c r="G263" s="6">
        <v>0.86133333333333328</v>
      </c>
      <c r="H263" s="6">
        <v>0.72366666666666668</v>
      </c>
      <c r="I263" s="6">
        <v>0.749</v>
      </c>
      <c r="J263" s="6">
        <v>0.67533333333333334</v>
      </c>
      <c r="K263" s="6">
        <v>0.76433333333333331</v>
      </c>
      <c r="L263" s="6">
        <v>0.86</v>
      </c>
      <c r="M263" s="15">
        <v>0.76400000000000001</v>
      </c>
      <c r="N263" s="84">
        <v>7.2886666666666668</v>
      </c>
      <c r="O263" s="23">
        <v>-0.2177833333333333</v>
      </c>
      <c r="P263" s="17">
        <v>1E-3</v>
      </c>
      <c r="Q263" s="16">
        <v>21</v>
      </c>
      <c r="R263" s="15">
        <v>2.6</v>
      </c>
      <c r="S263" s="486" t="str">
        <f>IF(ISNA(MATCH($C263,'My Squad'!$C$2:$C$16,0)),"","Yes")</f>
        <v/>
      </c>
    </row>
    <row r="264" spans="1:19" ht="15.75" thickBot="1" x14ac:dyDescent="0.3">
      <c r="A264" s="587">
        <v>550</v>
      </c>
      <c r="B264" s="4" t="s">
        <v>33</v>
      </c>
      <c r="C264" s="5" t="s">
        <v>34</v>
      </c>
      <c r="D264" s="70" t="s">
        <v>13</v>
      </c>
      <c r="E264" s="15">
        <v>6.1</v>
      </c>
      <c r="F264" s="15">
        <v>0</v>
      </c>
      <c r="G264" s="6">
        <v>0.67366666666666664</v>
      </c>
      <c r="H264" s="6">
        <v>0.91233333333333333</v>
      </c>
      <c r="I264" s="6">
        <v>1.0843333333333334</v>
      </c>
      <c r="J264" s="6">
        <v>1.1103333333333334</v>
      </c>
      <c r="K264" s="6">
        <v>1.083</v>
      </c>
      <c r="L264" s="6">
        <v>1.1546666666666667</v>
      </c>
      <c r="M264" s="15">
        <v>1.2096666666666667</v>
      </c>
      <c r="N264" s="84">
        <v>7.2279999999999998</v>
      </c>
      <c r="O264" s="23">
        <v>-0.17975409836065576</v>
      </c>
      <c r="P264" s="17">
        <v>3.0000000000000001E-3</v>
      </c>
      <c r="Q264" s="16">
        <v>7</v>
      </c>
      <c r="R264" s="15">
        <v>1.2</v>
      </c>
      <c r="S264" s="486" t="str">
        <f>IF(ISNA(MATCH($C264,'My Squad'!$C$2:$C$16,0)),"","Yes")</f>
        <v/>
      </c>
    </row>
    <row r="265" spans="1:19" ht="15.75" thickBot="1" x14ac:dyDescent="0.3">
      <c r="A265" s="587">
        <v>10</v>
      </c>
      <c r="B265" s="4" t="s">
        <v>68</v>
      </c>
      <c r="C265" s="5" t="s">
        <v>284</v>
      </c>
      <c r="D265" s="70" t="s">
        <v>13</v>
      </c>
      <c r="E265" s="6">
        <v>5</v>
      </c>
      <c r="F265" s="6">
        <v>1.091</v>
      </c>
      <c r="G265" s="6">
        <v>0.83799999999999997</v>
      </c>
      <c r="H265" s="6">
        <v>1.0029999999999999</v>
      </c>
      <c r="I265" s="6">
        <v>0.71</v>
      </c>
      <c r="J265" s="6">
        <v>0.94599999999999995</v>
      </c>
      <c r="K265" s="6">
        <v>0.71799999999999997</v>
      </c>
      <c r="L265" s="6">
        <v>0.69533333333333336</v>
      </c>
      <c r="M265" s="6">
        <v>1.1619999999999999</v>
      </c>
      <c r="N265" s="7">
        <v>7.1633333333333322</v>
      </c>
      <c r="O265" s="23">
        <v>-0.22091666666666671</v>
      </c>
      <c r="P265" s="74">
        <v>1E-3</v>
      </c>
      <c r="Q265" s="22">
        <v>15</v>
      </c>
      <c r="R265" s="6">
        <v>2.1</v>
      </c>
      <c r="S265" s="402" t="str">
        <f>IF(ISNA(MATCH($C265,'My Squad'!$C$2:$C$16,0)),"","Yes")</f>
        <v/>
      </c>
    </row>
    <row r="266" spans="1:19" ht="15.75" thickBot="1" x14ac:dyDescent="0.3">
      <c r="A266" s="587">
        <v>431</v>
      </c>
      <c r="B266" s="4" t="s">
        <v>82</v>
      </c>
      <c r="C266" s="5" t="s">
        <v>159</v>
      </c>
      <c r="D266" s="70" t="s">
        <v>13</v>
      </c>
      <c r="E266" s="6">
        <v>4.8</v>
      </c>
      <c r="F266" s="6">
        <v>2.0553333333333335</v>
      </c>
      <c r="G266" s="6">
        <v>0.89766666666666661</v>
      </c>
      <c r="H266" s="6">
        <v>0.67833333333333334</v>
      </c>
      <c r="I266" s="6">
        <v>0.82799999999999996</v>
      </c>
      <c r="J266" s="6">
        <v>0.51533333333333331</v>
      </c>
      <c r="K266" s="6">
        <v>0.65933333333333333</v>
      </c>
      <c r="L266" s="6">
        <v>0.69699999999999995</v>
      </c>
      <c r="M266" s="6">
        <v>0.68866666666666665</v>
      </c>
      <c r="N266" s="7">
        <v>7.0196666666666667</v>
      </c>
      <c r="O266" s="23">
        <v>-0.23386284722222225</v>
      </c>
      <c r="P266" s="74">
        <v>0</v>
      </c>
      <c r="Q266" s="22">
        <v>7</v>
      </c>
      <c r="R266" s="6">
        <v>1</v>
      </c>
      <c r="S266" s="402" t="str">
        <f>IF(ISNA(MATCH($C266,'My Squad'!$C$2:$C$16,0)),"","Yes")</f>
        <v/>
      </c>
    </row>
    <row r="267" spans="1:19" ht="15.75" thickBot="1" x14ac:dyDescent="0.3">
      <c r="A267" s="587">
        <v>410</v>
      </c>
      <c r="B267" s="4" t="s">
        <v>40</v>
      </c>
      <c r="C267" s="5" t="s">
        <v>355</v>
      </c>
      <c r="D267" s="70" t="s">
        <v>13</v>
      </c>
      <c r="E267" s="6">
        <v>4.7</v>
      </c>
      <c r="F267" s="6">
        <v>0.75766666666666671</v>
      </c>
      <c r="G267" s="6">
        <v>0.83033333333333337</v>
      </c>
      <c r="H267" s="6">
        <v>0.92966666666666664</v>
      </c>
      <c r="I267" s="6">
        <v>0.8696666666666667</v>
      </c>
      <c r="J267" s="6">
        <v>0.73966666666666669</v>
      </c>
      <c r="K267" s="6">
        <v>0.91133333333333333</v>
      </c>
      <c r="L267" s="6">
        <v>1.0369999999999999</v>
      </c>
      <c r="M267" s="6">
        <v>0.92100000000000004</v>
      </c>
      <c r="N267" s="7">
        <v>6.9963333333333342</v>
      </c>
      <c r="O267" s="23">
        <v>-0.23945921985815599</v>
      </c>
      <c r="P267" s="76">
        <v>5.0000000000000001E-3</v>
      </c>
      <c r="Q267" s="22">
        <v>10</v>
      </c>
      <c r="R267" s="6">
        <v>1.2</v>
      </c>
      <c r="S267" s="402" t="str">
        <f>IF(ISNA(MATCH($C267,'My Squad'!$C$2:$C$16,0)),"","Yes")</f>
        <v/>
      </c>
    </row>
    <row r="268" spans="1:19" ht="15.75" thickBot="1" x14ac:dyDescent="0.3">
      <c r="A268" s="587">
        <v>272</v>
      </c>
      <c r="B268" s="4" t="s">
        <v>600</v>
      </c>
      <c r="C268" s="5" t="s">
        <v>631</v>
      </c>
      <c r="D268" s="70" t="s">
        <v>15</v>
      </c>
      <c r="E268" s="6">
        <v>5.4</v>
      </c>
      <c r="F268" s="6">
        <v>0.99133333333333329</v>
      </c>
      <c r="G268" s="6">
        <v>0.67666666666666664</v>
      </c>
      <c r="H268" s="6">
        <v>0.81</v>
      </c>
      <c r="I268" s="6">
        <v>0.81066666666666665</v>
      </c>
      <c r="J268" s="6">
        <v>0.94099999999999995</v>
      </c>
      <c r="K268" s="6">
        <v>0.82066666666666666</v>
      </c>
      <c r="L268" s="6">
        <v>0.89733333333333332</v>
      </c>
      <c r="M268" s="6">
        <v>0.8753333333333333</v>
      </c>
      <c r="N268" s="7">
        <v>6.8230000000000004</v>
      </c>
      <c r="O268" s="23">
        <v>-0.21243055555555554</v>
      </c>
      <c r="P268" s="74">
        <v>0</v>
      </c>
      <c r="Q268" s="22">
        <v>16</v>
      </c>
      <c r="R268" s="6">
        <v>2.7</v>
      </c>
      <c r="S268" s="402" t="str">
        <f>IF(ISNA(MATCH($C268,'My Squad'!$C$2:$C$16,0)),"","Yes")</f>
        <v/>
      </c>
    </row>
    <row r="269" spans="1:19" ht="15.75" thickBot="1" x14ac:dyDescent="0.3">
      <c r="A269" s="587">
        <v>424</v>
      </c>
      <c r="B269" s="4" t="s">
        <v>82</v>
      </c>
      <c r="C269" s="5" t="s">
        <v>359</v>
      </c>
      <c r="D269" s="70" t="s">
        <v>15</v>
      </c>
      <c r="E269" s="6">
        <v>5.6</v>
      </c>
      <c r="F269" s="6">
        <v>2.7250000000000001</v>
      </c>
      <c r="G269" s="6">
        <v>0.625</v>
      </c>
      <c r="H269" s="6">
        <v>0.46666666666666667</v>
      </c>
      <c r="I269" s="6">
        <v>0.65900000000000003</v>
      </c>
      <c r="J269" s="6">
        <v>0.48</v>
      </c>
      <c r="K269" s="6">
        <v>0.57033333333333336</v>
      </c>
      <c r="L269" s="6">
        <v>0.59899999999999998</v>
      </c>
      <c r="M269" s="6">
        <v>0.6186666666666667</v>
      </c>
      <c r="N269" s="7">
        <v>6.7436666666666678</v>
      </c>
      <c r="O269" s="23">
        <v>-0.20661458333333332</v>
      </c>
      <c r="P269" s="74">
        <v>3.0000000000000001E-3</v>
      </c>
      <c r="Q269" s="22">
        <v>6</v>
      </c>
      <c r="R269" s="6">
        <v>1</v>
      </c>
      <c r="S269" s="402" t="str">
        <f>IF(ISNA(MATCH($C269,'My Squad'!$C$2:$C$16,0)),"","Yes")</f>
        <v/>
      </c>
    </row>
    <row r="270" spans="1:19" ht="15.75" thickBot="1" x14ac:dyDescent="0.3">
      <c r="A270" s="587">
        <v>186</v>
      </c>
      <c r="B270" s="4" t="s">
        <v>35</v>
      </c>
      <c r="C270" s="5" t="s">
        <v>96</v>
      </c>
      <c r="D270" s="70" t="s">
        <v>13</v>
      </c>
      <c r="E270" s="6">
        <v>6.7</v>
      </c>
      <c r="F270" s="6">
        <v>0.81100000000000005</v>
      </c>
      <c r="G270" s="6">
        <v>0.74633333333333329</v>
      </c>
      <c r="H270" s="6">
        <v>0.80700000000000005</v>
      </c>
      <c r="I270" s="6">
        <v>0.81966666666666665</v>
      </c>
      <c r="J270" s="6">
        <v>0.78766666666666663</v>
      </c>
      <c r="K270" s="6">
        <v>0.80033333333333334</v>
      </c>
      <c r="L270" s="6">
        <v>0.98866666666666669</v>
      </c>
      <c r="M270" s="6">
        <v>0.89300000000000002</v>
      </c>
      <c r="N270" s="7">
        <v>6.6536666666666662</v>
      </c>
      <c r="O270" s="23">
        <v>-0.17437189054726368</v>
      </c>
      <c r="P270" s="74">
        <v>0.01</v>
      </c>
      <c r="Q270" s="22">
        <v>4</v>
      </c>
      <c r="R270" s="6">
        <v>1</v>
      </c>
      <c r="S270" s="402" t="str">
        <f>IF(ISNA(MATCH($C270,'My Squad'!$C$2:$C$16,0)),"","Yes")</f>
        <v/>
      </c>
    </row>
    <row r="271" spans="1:19" ht="15.75" thickBot="1" x14ac:dyDescent="0.3">
      <c r="A271" s="587">
        <v>499</v>
      </c>
      <c r="B271" s="4" t="s">
        <v>28</v>
      </c>
      <c r="C271" s="5" t="s">
        <v>236</v>
      </c>
      <c r="D271" s="70" t="s">
        <v>13</v>
      </c>
      <c r="E271" s="6">
        <v>4.9000000000000004</v>
      </c>
      <c r="F271" s="6">
        <v>0.92766666666666664</v>
      </c>
      <c r="G271" s="6">
        <v>0.97533333333333339</v>
      </c>
      <c r="H271" s="6">
        <v>0.70833333333333337</v>
      </c>
      <c r="I271" s="6">
        <v>0.90633333333333332</v>
      </c>
      <c r="J271" s="6">
        <v>0.78133333333333332</v>
      </c>
      <c r="K271" s="6">
        <v>0.72466666666666668</v>
      </c>
      <c r="L271" s="6">
        <v>0.89033333333333331</v>
      </c>
      <c r="M271" s="6">
        <v>0.69733333333333336</v>
      </c>
      <c r="N271" s="7">
        <v>6.6113333333333344</v>
      </c>
      <c r="O271" s="23">
        <v>-0.2395068027210884</v>
      </c>
      <c r="P271" s="74">
        <v>2E-3</v>
      </c>
      <c r="Q271" s="22">
        <v>15</v>
      </c>
      <c r="R271" s="6">
        <v>1.7</v>
      </c>
      <c r="S271" s="402" t="str">
        <f>IF(ISNA(MATCH($C271,'My Squad'!$C$2:$C$16,0)),"","Yes")</f>
        <v/>
      </c>
    </row>
    <row r="272" spans="1:19" ht="15.75" thickBot="1" x14ac:dyDescent="0.3">
      <c r="A272" s="587">
        <v>363</v>
      </c>
      <c r="B272" s="4" t="s">
        <v>23</v>
      </c>
      <c r="C272" s="5" t="s">
        <v>50</v>
      </c>
      <c r="D272" s="70" t="s">
        <v>14</v>
      </c>
      <c r="E272" s="6">
        <v>5.3</v>
      </c>
      <c r="F272" s="6">
        <v>0</v>
      </c>
      <c r="G272" s="6">
        <v>0</v>
      </c>
      <c r="H272" s="6">
        <v>1.0680000000000001</v>
      </c>
      <c r="I272" s="6">
        <v>0.82233333333333336</v>
      </c>
      <c r="J272" s="6">
        <v>1.2829999999999999</v>
      </c>
      <c r="K272" s="6">
        <v>1.2556666666666667</v>
      </c>
      <c r="L272" s="6">
        <v>1.0686666666666667</v>
      </c>
      <c r="M272" s="6">
        <v>1.0986666666666667</v>
      </c>
      <c r="N272" s="7">
        <v>6.5963333333333338</v>
      </c>
      <c r="O272" s="23">
        <v>-0.22178459119496854</v>
      </c>
      <c r="P272" s="74">
        <v>3.9E-2</v>
      </c>
      <c r="Q272" s="22">
        <v>7</v>
      </c>
      <c r="R272" s="6">
        <v>1.4</v>
      </c>
      <c r="S272" s="402" t="str">
        <f>IF(ISNA(MATCH($C272,'My Squad'!$C$2:$C$16,0)),"","Yes")</f>
        <v/>
      </c>
    </row>
    <row r="273" spans="1:19" ht="15.75" thickBot="1" x14ac:dyDescent="0.3">
      <c r="A273" s="587">
        <v>471</v>
      </c>
      <c r="B273" s="4" t="s">
        <v>602</v>
      </c>
      <c r="C273" s="5" t="s">
        <v>1541</v>
      </c>
      <c r="D273" s="70" t="s">
        <v>13</v>
      </c>
      <c r="E273" s="6">
        <v>5</v>
      </c>
      <c r="F273" s="6">
        <v>0</v>
      </c>
      <c r="G273" s="6">
        <v>0</v>
      </c>
      <c r="H273" s="6">
        <v>0.57033333333333336</v>
      </c>
      <c r="I273" s="6">
        <v>1.0533333333333332</v>
      </c>
      <c r="J273" s="6">
        <v>1.2663333333333333</v>
      </c>
      <c r="K273" s="6">
        <v>1.2433333333333334</v>
      </c>
      <c r="L273" s="6">
        <v>1.2056666666666667</v>
      </c>
      <c r="M273" s="6">
        <v>1.222</v>
      </c>
      <c r="N273" s="7">
        <v>6.5609999999999999</v>
      </c>
      <c r="O273" s="23">
        <v>-0.23597499999999999</v>
      </c>
      <c r="P273" s="74">
        <v>0</v>
      </c>
      <c r="Q273" s="22">
        <v>6</v>
      </c>
      <c r="R273" s="6">
        <v>1.5</v>
      </c>
      <c r="S273" s="402" t="str">
        <f>IF(ISNA(MATCH($C273,'My Squad'!$C$2:$C$16,0)),"","Yes")</f>
        <v/>
      </c>
    </row>
    <row r="274" spans="1:19" ht="15.75" thickBot="1" x14ac:dyDescent="0.3">
      <c r="A274" s="587">
        <v>389</v>
      </c>
      <c r="B274" s="4" t="s">
        <v>30</v>
      </c>
      <c r="C274" s="5" t="s">
        <v>657</v>
      </c>
      <c r="D274" s="70" t="s">
        <v>15</v>
      </c>
      <c r="E274" s="6">
        <v>6.7</v>
      </c>
      <c r="F274" s="6">
        <v>0.72866666666666668</v>
      </c>
      <c r="G274" s="6">
        <v>0.95566666666666666</v>
      </c>
      <c r="H274" s="6">
        <v>0.90666666666666662</v>
      </c>
      <c r="I274" s="6">
        <v>0.85833333333333328</v>
      </c>
      <c r="J274" s="6">
        <v>0.64400000000000002</v>
      </c>
      <c r="K274" s="6">
        <v>0.92366666666666664</v>
      </c>
      <c r="L274" s="6">
        <v>0.6343333333333333</v>
      </c>
      <c r="M274" s="6">
        <v>0.8813333333333333</v>
      </c>
      <c r="N274" s="7">
        <v>6.5326666666666666</v>
      </c>
      <c r="O274" s="23">
        <v>-0.17662935323383083</v>
      </c>
      <c r="P274" s="74">
        <v>0.02</v>
      </c>
      <c r="Q274" s="22">
        <v>21</v>
      </c>
      <c r="R274" s="6">
        <v>2.2999999999999998</v>
      </c>
      <c r="S274" s="402" t="str">
        <f>IF(ISNA(MATCH($C274,'My Squad'!$C$2:$C$16,0)),"","Yes")</f>
        <v/>
      </c>
    </row>
    <row r="275" spans="1:19" ht="15.75" thickBot="1" x14ac:dyDescent="0.3">
      <c r="A275" s="587">
        <v>135</v>
      </c>
      <c r="B275" s="4" t="s">
        <v>37</v>
      </c>
      <c r="C275" s="5" t="s">
        <v>613</v>
      </c>
      <c r="D275" s="70" t="s">
        <v>13</v>
      </c>
      <c r="E275" s="6">
        <v>5.3</v>
      </c>
      <c r="F275" s="6">
        <v>0.64633333333333332</v>
      </c>
      <c r="G275" s="6">
        <v>0.72599999999999998</v>
      </c>
      <c r="H275" s="6">
        <v>0.85266666666666668</v>
      </c>
      <c r="I275" s="6">
        <v>0.95766666666666667</v>
      </c>
      <c r="J275" s="6">
        <v>0.79033333333333333</v>
      </c>
      <c r="K275" s="6">
        <v>0.878</v>
      </c>
      <c r="L275" s="6">
        <v>0.83933333333333338</v>
      </c>
      <c r="M275" s="6">
        <v>0.80266666666666664</v>
      </c>
      <c r="N275" s="7">
        <v>6.4929999999999986</v>
      </c>
      <c r="O275" s="23">
        <v>-0.22422169811320758</v>
      </c>
      <c r="P275" s="74">
        <v>8.0000000000000002E-3</v>
      </c>
      <c r="Q275" s="22">
        <v>21</v>
      </c>
      <c r="R275" s="6">
        <v>3</v>
      </c>
      <c r="S275" s="402" t="str">
        <f>IF(ISNA(MATCH($C275,'My Squad'!$C$2:$C$16,0)),"","Yes")</f>
        <v/>
      </c>
    </row>
    <row r="276" spans="1:19" ht="15.75" thickBot="1" x14ac:dyDescent="0.3">
      <c r="A276" s="587">
        <v>651</v>
      </c>
      <c r="B276" s="4" t="s">
        <v>91</v>
      </c>
      <c r="C276" s="5" t="s">
        <v>1517</v>
      </c>
      <c r="D276" s="70" t="s">
        <v>13</v>
      </c>
      <c r="E276" s="6">
        <v>5</v>
      </c>
      <c r="F276" s="6">
        <v>1.845</v>
      </c>
      <c r="G276" s="6">
        <v>0.80533333333333335</v>
      </c>
      <c r="H276" s="6">
        <v>0.81566666666666665</v>
      </c>
      <c r="I276" s="6">
        <v>0.73366666666666669</v>
      </c>
      <c r="J276" s="6">
        <v>0.83599999999999997</v>
      </c>
      <c r="K276" s="6">
        <v>0.69066666666666665</v>
      </c>
      <c r="L276" s="6">
        <v>0.41499999999999998</v>
      </c>
      <c r="M276" s="6">
        <v>0.29766666666666669</v>
      </c>
      <c r="N276" s="7">
        <v>6.4390000000000001</v>
      </c>
      <c r="O276" s="23">
        <v>-0.23902499999999999</v>
      </c>
      <c r="P276" s="74">
        <v>0</v>
      </c>
      <c r="Q276" s="22">
        <v>8</v>
      </c>
      <c r="R276" s="6">
        <v>1.3</v>
      </c>
      <c r="S276" s="402" t="str">
        <f>IF(ISNA(MATCH($C276,'My Squad'!$C$2:$C$16,0)),"","Yes")</f>
        <v/>
      </c>
    </row>
    <row r="277" spans="1:19" ht="15.75" thickBot="1" x14ac:dyDescent="0.3">
      <c r="A277" s="587">
        <v>122</v>
      </c>
      <c r="B277" s="4" t="s">
        <v>37</v>
      </c>
      <c r="C277" s="5" t="s">
        <v>313</v>
      </c>
      <c r="D277" s="70" t="s">
        <v>14</v>
      </c>
      <c r="E277" s="6">
        <v>5</v>
      </c>
      <c r="F277" s="6">
        <v>1.0609999999999999</v>
      </c>
      <c r="G277" s="6">
        <v>0.53433333333333333</v>
      </c>
      <c r="H277" s="6">
        <v>0.77633333333333332</v>
      </c>
      <c r="I277" s="6">
        <v>1.1236666666666666</v>
      </c>
      <c r="J277" s="6">
        <v>0.72666666666666668</v>
      </c>
      <c r="K277" s="6">
        <v>0.69866666666666666</v>
      </c>
      <c r="L277" s="6">
        <v>0.77800000000000002</v>
      </c>
      <c r="M277" s="6">
        <v>0.70533333333333337</v>
      </c>
      <c r="N277" s="7">
        <v>6.4039999999999999</v>
      </c>
      <c r="O277" s="23">
        <v>-0.2399</v>
      </c>
      <c r="P277" s="74">
        <v>5.0000000000000001E-3</v>
      </c>
      <c r="Q277" s="22">
        <v>3</v>
      </c>
      <c r="R277" s="6">
        <v>0.5</v>
      </c>
      <c r="S277" s="402" t="str">
        <f>IF(ISNA(MATCH($C277,'My Squad'!$C$2:$C$16,0)),"","Yes")</f>
        <v/>
      </c>
    </row>
    <row r="278" spans="1:19" ht="15.75" thickBot="1" x14ac:dyDescent="0.3">
      <c r="A278" s="587">
        <v>560</v>
      </c>
      <c r="B278" s="4" t="s">
        <v>51</v>
      </c>
      <c r="C278" s="5" t="s">
        <v>369</v>
      </c>
      <c r="D278" s="70" t="s">
        <v>13</v>
      </c>
      <c r="E278" s="6">
        <v>6.2</v>
      </c>
      <c r="F278" s="6">
        <v>0.8743333333333333</v>
      </c>
      <c r="G278" s="6">
        <v>0.67800000000000005</v>
      </c>
      <c r="H278" s="6">
        <v>0.88733333333333331</v>
      </c>
      <c r="I278" s="6">
        <v>0.754</v>
      </c>
      <c r="J278" s="6">
        <v>0.85466666666666669</v>
      </c>
      <c r="K278" s="6">
        <v>0.60966666666666669</v>
      </c>
      <c r="L278" s="6">
        <v>0.82899999999999996</v>
      </c>
      <c r="M278" s="6">
        <v>0.80266666666666664</v>
      </c>
      <c r="N278" s="7">
        <v>6.2896666666666672</v>
      </c>
      <c r="O278" s="23">
        <v>-0.19577284946236559</v>
      </c>
      <c r="P278" s="74">
        <v>6.0000000000000001E-3</v>
      </c>
      <c r="Q278" s="22">
        <v>14</v>
      </c>
      <c r="R278" s="6">
        <v>1.6</v>
      </c>
      <c r="S278" s="402" t="str">
        <f>IF(ISNA(MATCH($C278,'My Squad'!$C$2:$C$16,0)),"","Yes")</f>
        <v/>
      </c>
    </row>
    <row r="279" spans="1:19" ht="15.75" thickBot="1" x14ac:dyDescent="0.3">
      <c r="A279" s="587">
        <v>511</v>
      </c>
      <c r="B279" s="4" t="s">
        <v>56</v>
      </c>
      <c r="C279" s="5" t="s">
        <v>198</v>
      </c>
      <c r="D279" s="70" t="s">
        <v>13</v>
      </c>
      <c r="E279" s="6">
        <v>5</v>
      </c>
      <c r="F279" s="6">
        <v>0.77933333333333332</v>
      </c>
      <c r="G279" s="6">
        <v>0.8843333333333333</v>
      </c>
      <c r="H279" s="6">
        <v>0.68933333333333335</v>
      </c>
      <c r="I279" s="6">
        <v>0.75766666666666671</v>
      </c>
      <c r="J279" s="6">
        <v>0.83399999999999996</v>
      </c>
      <c r="K279" s="6">
        <v>0.79900000000000004</v>
      </c>
      <c r="L279" s="6">
        <v>0.7543333333333333</v>
      </c>
      <c r="M279" s="6">
        <v>0.78100000000000003</v>
      </c>
      <c r="N279" s="7">
        <v>6.2789999999999999</v>
      </c>
      <c r="O279" s="23">
        <v>-0.24302499999999999</v>
      </c>
      <c r="P279" s="74">
        <v>1E-3</v>
      </c>
      <c r="Q279" s="22">
        <v>8</v>
      </c>
      <c r="R279" s="6">
        <v>1.1000000000000001</v>
      </c>
      <c r="S279" s="402" t="str">
        <f>IF(ISNA(MATCH($C279,'My Squad'!$C$2:$C$16,0)),"","Yes")</f>
        <v/>
      </c>
    </row>
    <row r="280" spans="1:19" ht="15.75" thickBot="1" x14ac:dyDescent="0.3">
      <c r="A280" s="587">
        <v>654</v>
      </c>
      <c r="B280" s="4" t="s">
        <v>56</v>
      </c>
      <c r="C280" s="5" t="s">
        <v>1546</v>
      </c>
      <c r="D280" s="70" t="s">
        <v>13</v>
      </c>
      <c r="E280" s="6">
        <v>5</v>
      </c>
      <c r="F280" s="6">
        <v>0.66433333333333333</v>
      </c>
      <c r="G280" s="6">
        <v>0.90733333333333333</v>
      </c>
      <c r="H280" s="6">
        <v>0.68433333333333335</v>
      </c>
      <c r="I280" s="6">
        <v>0.56433333333333335</v>
      </c>
      <c r="J280" s="6">
        <v>0.84433333333333338</v>
      </c>
      <c r="K280" s="6">
        <v>0.82166666666666666</v>
      </c>
      <c r="L280" s="6">
        <v>0.74833333333333329</v>
      </c>
      <c r="M280" s="6">
        <v>0.76066666666666671</v>
      </c>
      <c r="N280" s="7">
        <v>5.995333333333333</v>
      </c>
      <c r="O280" s="23">
        <v>-0.25011666666666665</v>
      </c>
      <c r="P280" s="74">
        <v>0</v>
      </c>
      <c r="Q280" s="22">
        <v>3</v>
      </c>
      <c r="R280" s="6">
        <v>0.5</v>
      </c>
      <c r="S280" s="402" t="str">
        <f>IF(ISNA(MATCH($C280,'My Squad'!$C$2:$C$16,0)),"","Yes")</f>
        <v/>
      </c>
    </row>
    <row r="281" spans="1:19" ht="15.75" thickBot="1" x14ac:dyDescent="0.3">
      <c r="A281" s="587">
        <v>113</v>
      </c>
      <c r="B281" s="4" t="s">
        <v>37</v>
      </c>
      <c r="C281" s="5" t="s">
        <v>163</v>
      </c>
      <c r="D281" s="70" t="s">
        <v>13</v>
      </c>
      <c r="E281" s="6">
        <v>5.4</v>
      </c>
      <c r="F281" s="6">
        <v>1.1196666666666666</v>
      </c>
      <c r="G281" s="6">
        <v>0.76433333333333331</v>
      </c>
      <c r="H281" s="6">
        <v>0.6293333333333333</v>
      </c>
      <c r="I281" s="6">
        <v>0.73433333333333328</v>
      </c>
      <c r="J281" s="6">
        <v>0.63600000000000001</v>
      </c>
      <c r="K281" s="6">
        <v>0.74133333333333329</v>
      </c>
      <c r="L281" s="6">
        <v>0.68600000000000005</v>
      </c>
      <c r="M281" s="6">
        <v>0.68</v>
      </c>
      <c r="N281" s="7">
        <v>5.9909999999999997</v>
      </c>
      <c r="O281" s="23">
        <v>-0.23168981481481482</v>
      </c>
      <c r="P281" s="76">
        <v>4.0000000000000001E-3</v>
      </c>
      <c r="Q281" s="22">
        <v>14</v>
      </c>
      <c r="R281" s="6">
        <v>2.8</v>
      </c>
      <c r="S281" s="402" t="str">
        <f>IF(ISNA(MATCH($C281,'My Squad'!$C$2:$C$16,0)),"","Yes")</f>
        <v/>
      </c>
    </row>
    <row r="282" spans="1:19" ht="15.75" thickBot="1" x14ac:dyDescent="0.3">
      <c r="A282" s="587">
        <v>362</v>
      </c>
      <c r="B282" s="4" t="s">
        <v>23</v>
      </c>
      <c r="C282" s="5" t="s">
        <v>223</v>
      </c>
      <c r="D282" s="70" t="s">
        <v>14</v>
      </c>
      <c r="E282" s="6">
        <v>5.3</v>
      </c>
      <c r="F282" s="6">
        <v>0.83</v>
      </c>
      <c r="G282" s="6">
        <v>0.68633333333333335</v>
      </c>
      <c r="H282" s="6">
        <v>0.73833333333333329</v>
      </c>
      <c r="I282" s="6">
        <v>0.52500000000000002</v>
      </c>
      <c r="J282" s="6">
        <v>0.91500000000000004</v>
      </c>
      <c r="K282" s="6">
        <v>0.80666666666666664</v>
      </c>
      <c r="L282" s="6">
        <v>0.71499999999999997</v>
      </c>
      <c r="M282" s="6">
        <v>0.68200000000000005</v>
      </c>
      <c r="N282" s="7">
        <v>5.8983333333333334</v>
      </c>
      <c r="O282" s="23">
        <v>-0.23824685534591195</v>
      </c>
      <c r="P282" s="74">
        <v>2.4E-2</v>
      </c>
      <c r="Q282" s="22">
        <v>20</v>
      </c>
      <c r="R282" s="6">
        <v>3.3</v>
      </c>
      <c r="S282" s="402" t="str">
        <f>IF(ISNA(MATCH($C282,'My Squad'!$C$2:$C$16,0)),"","Yes")</f>
        <v/>
      </c>
    </row>
    <row r="283" spans="1:19" ht="15.75" thickBot="1" x14ac:dyDescent="0.3">
      <c r="A283" s="587">
        <v>53</v>
      </c>
      <c r="B283" s="4" t="s">
        <v>61</v>
      </c>
      <c r="C283" s="5" t="s">
        <v>244</v>
      </c>
      <c r="D283" s="70" t="s">
        <v>13</v>
      </c>
      <c r="E283" s="6">
        <v>5.4</v>
      </c>
      <c r="F283" s="6">
        <v>0.72866666666666668</v>
      </c>
      <c r="G283" s="6">
        <v>0.59933333333333338</v>
      </c>
      <c r="H283" s="6">
        <v>0.78333333333333333</v>
      </c>
      <c r="I283" s="6">
        <v>0.7496666666666667</v>
      </c>
      <c r="J283" s="6">
        <v>0.77066666666666672</v>
      </c>
      <c r="K283" s="6">
        <v>0.88800000000000001</v>
      </c>
      <c r="L283" s="6">
        <v>0.76200000000000001</v>
      </c>
      <c r="M283" s="6">
        <v>0.60599999999999998</v>
      </c>
      <c r="N283" s="7">
        <v>5.8876666666666662</v>
      </c>
      <c r="O283" s="23">
        <v>-0.23408179012345678</v>
      </c>
      <c r="P283" s="74">
        <v>3.0000000000000001E-3</v>
      </c>
      <c r="Q283" s="22">
        <v>19</v>
      </c>
      <c r="R283" s="6">
        <v>2.4</v>
      </c>
      <c r="S283" s="402" t="str">
        <f>IF(ISNA(MATCH($C283,'My Squad'!$C$2:$C$16,0)),"","Yes")</f>
        <v/>
      </c>
    </row>
    <row r="284" spans="1:19" ht="15.75" thickBot="1" x14ac:dyDescent="0.3">
      <c r="A284" s="587">
        <v>263</v>
      </c>
      <c r="B284" s="4" t="s">
        <v>600</v>
      </c>
      <c r="C284" s="5" t="s">
        <v>619</v>
      </c>
      <c r="D284" s="70" t="s">
        <v>14</v>
      </c>
      <c r="E284" s="6">
        <v>3.9</v>
      </c>
      <c r="F284" s="6">
        <v>3.399</v>
      </c>
      <c r="G284" s="6">
        <v>0.86299999999999999</v>
      </c>
      <c r="H284" s="6">
        <v>0.31033333333333335</v>
      </c>
      <c r="I284" s="6">
        <v>0.29933333333333334</v>
      </c>
      <c r="J284" s="6">
        <v>0.27366666666666667</v>
      </c>
      <c r="K284" s="6">
        <v>0.247</v>
      </c>
      <c r="L284" s="6">
        <v>0.255</v>
      </c>
      <c r="M284" s="6">
        <v>0.22</v>
      </c>
      <c r="N284" s="7">
        <v>5.8673333333333328</v>
      </c>
      <c r="O284" s="23">
        <v>-0.3247649572649573</v>
      </c>
      <c r="P284" s="74">
        <v>1.3000000000000001E-2</v>
      </c>
      <c r="Q284" s="22">
        <v>1</v>
      </c>
      <c r="R284" s="6">
        <v>0.5</v>
      </c>
      <c r="S284" s="402" t="str">
        <f>IF(ISNA(MATCH($C284,'My Squad'!$C$2:$C$16,0)),"","Yes")</f>
        <v/>
      </c>
    </row>
    <row r="285" spans="1:19" ht="15.75" thickBot="1" x14ac:dyDescent="0.3">
      <c r="A285" s="587">
        <v>437</v>
      </c>
      <c r="B285" s="4" t="s">
        <v>82</v>
      </c>
      <c r="C285" s="5" t="s">
        <v>246</v>
      </c>
      <c r="D285" s="70" t="s">
        <v>14</v>
      </c>
      <c r="E285" s="6">
        <v>4.4000000000000004</v>
      </c>
      <c r="F285" s="6">
        <v>0.88366666666666671</v>
      </c>
      <c r="G285" s="6">
        <v>0.80166666666666664</v>
      </c>
      <c r="H285" s="6">
        <v>0.51833333333333331</v>
      </c>
      <c r="I285" s="6">
        <v>1.0506666666666666</v>
      </c>
      <c r="J285" s="6">
        <v>0.33133333333333331</v>
      </c>
      <c r="K285" s="6">
        <v>0.63766666666666671</v>
      </c>
      <c r="L285" s="6">
        <v>0.77866666666666662</v>
      </c>
      <c r="M285" s="6">
        <v>0.82899999999999996</v>
      </c>
      <c r="N285" s="7">
        <v>5.8310000000000004</v>
      </c>
      <c r="O285" s="23">
        <v>-0.28889204545454544</v>
      </c>
      <c r="P285" s="74">
        <v>4.0000000000000001E-3</v>
      </c>
      <c r="Q285" s="22">
        <v>13</v>
      </c>
      <c r="R285" s="6">
        <v>1.4</v>
      </c>
      <c r="S285" s="402" t="str">
        <f>IF(ISNA(MATCH($C285,'My Squad'!$C$2:$C$16,0)),"","Yes")</f>
        <v/>
      </c>
    </row>
    <row r="286" spans="1:19" ht="15.75" thickBot="1" x14ac:dyDescent="0.3">
      <c r="A286" s="587">
        <v>652</v>
      </c>
      <c r="B286" s="4" t="s">
        <v>30</v>
      </c>
      <c r="C286" s="5" t="s">
        <v>1533</v>
      </c>
      <c r="D286" s="70" t="s">
        <v>13</v>
      </c>
      <c r="E286" s="6">
        <v>4.9000000000000004</v>
      </c>
      <c r="F286" s="6">
        <v>0.92133333333333334</v>
      </c>
      <c r="G286" s="6">
        <v>0.88200000000000001</v>
      </c>
      <c r="H286" s="6">
        <v>0.70233333333333337</v>
      </c>
      <c r="I286" s="6">
        <v>0.76233333333333331</v>
      </c>
      <c r="J286" s="6">
        <v>0.54966666666666664</v>
      </c>
      <c r="K286" s="6">
        <v>0.7493333333333333</v>
      </c>
      <c r="L286" s="6">
        <v>0.55166666666666664</v>
      </c>
      <c r="M286" s="6">
        <v>0.65133333333333332</v>
      </c>
      <c r="N286" s="7">
        <v>5.77</v>
      </c>
      <c r="O286" s="23">
        <v>-0.26096938775510203</v>
      </c>
      <c r="P286" s="74">
        <v>1E-3</v>
      </c>
      <c r="Q286" s="22">
        <v>4</v>
      </c>
      <c r="R286" s="6">
        <v>1</v>
      </c>
      <c r="S286" s="402" t="str">
        <f>IF(ISNA(MATCH($C286,'My Squad'!$C$2:$C$16,0)),"","Yes")</f>
        <v/>
      </c>
    </row>
    <row r="287" spans="1:19" ht="15.75" thickBot="1" x14ac:dyDescent="0.3">
      <c r="A287" s="587">
        <v>188</v>
      </c>
      <c r="B287" s="4" t="s">
        <v>602</v>
      </c>
      <c r="C287" s="5" t="s">
        <v>322</v>
      </c>
      <c r="D287" s="70" t="s">
        <v>13</v>
      </c>
      <c r="E287" s="6">
        <v>4.5</v>
      </c>
      <c r="F287" s="6">
        <v>1.1946666666666668</v>
      </c>
      <c r="G287" s="6">
        <v>1.0386666666666666</v>
      </c>
      <c r="H287" s="6">
        <v>0.63300000000000001</v>
      </c>
      <c r="I287" s="6">
        <v>0.6216666666666667</v>
      </c>
      <c r="J287" s="6">
        <v>0.56833333333333336</v>
      </c>
      <c r="K287" s="6">
        <v>0.53466666666666662</v>
      </c>
      <c r="L287" s="6">
        <v>0.54300000000000004</v>
      </c>
      <c r="M287" s="6">
        <v>0.54433333333333334</v>
      </c>
      <c r="N287" s="7">
        <v>5.6783333333333328</v>
      </c>
      <c r="O287" s="23">
        <v>-0.286712962962963</v>
      </c>
      <c r="P287" s="74">
        <v>4.0000000000000001E-3</v>
      </c>
      <c r="Q287" s="22">
        <v>4</v>
      </c>
      <c r="R287" s="6">
        <v>1.3</v>
      </c>
      <c r="S287" s="402" t="str">
        <f>IF(ISNA(MATCH($C287,'My Squad'!$C$2:$C$16,0)),"","Yes")</f>
        <v/>
      </c>
    </row>
    <row r="288" spans="1:19" ht="15.75" thickBot="1" x14ac:dyDescent="0.3">
      <c r="A288" s="587">
        <v>387</v>
      </c>
      <c r="B288" s="4" t="s">
        <v>30</v>
      </c>
      <c r="C288" s="5" t="s">
        <v>101</v>
      </c>
      <c r="D288" s="70" t="s">
        <v>14</v>
      </c>
      <c r="E288" s="6">
        <v>4.9000000000000004</v>
      </c>
      <c r="F288" s="6">
        <v>0.29033333333333333</v>
      </c>
      <c r="G288" s="6">
        <v>0.94333333333333336</v>
      </c>
      <c r="H288" s="6">
        <v>0.79633333333333334</v>
      </c>
      <c r="I288" s="6">
        <v>0.92633333333333334</v>
      </c>
      <c r="J288" s="6">
        <v>0.41199999999999998</v>
      </c>
      <c r="K288" s="6">
        <v>0.81666666666666665</v>
      </c>
      <c r="L288" s="6">
        <v>0.34866666666666668</v>
      </c>
      <c r="M288" s="6">
        <v>0.91200000000000003</v>
      </c>
      <c r="N288" s="7">
        <v>5.4456666666666669</v>
      </c>
      <c r="O288" s="23">
        <v>-0.26924319727891149</v>
      </c>
      <c r="P288" s="74">
        <v>2E-3</v>
      </c>
      <c r="Q288" s="22">
        <v>0</v>
      </c>
      <c r="R288" s="6">
        <v>0</v>
      </c>
      <c r="S288" s="402" t="str">
        <f>IF(ISNA(MATCH($C288,'My Squad'!$C$2:$C$16,0)),"","Yes")</f>
        <v/>
      </c>
    </row>
    <row r="289" spans="1:19" ht="15.75" thickBot="1" x14ac:dyDescent="0.3">
      <c r="A289" s="587">
        <v>179</v>
      </c>
      <c r="B289" s="4" t="s">
        <v>51</v>
      </c>
      <c r="C289" s="5" t="s">
        <v>207</v>
      </c>
      <c r="D289" s="70" t="s">
        <v>13</v>
      </c>
      <c r="E289" s="6">
        <v>6.2</v>
      </c>
      <c r="F289" s="6">
        <v>1.369</v>
      </c>
      <c r="G289" s="6">
        <v>0.61066666666666669</v>
      </c>
      <c r="H289" s="6">
        <v>0.61399999999999999</v>
      </c>
      <c r="I289" s="6">
        <v>0.55966666666666665</v>
      </c>
      <c r="J289" s="6">
        <v>0.70333333333333337</v>
      </c>
      <c r="K289" s="6">
        <v>0.44166666666666665</v>
      </c>
      <c r="L289" s="6">
        <v>0.56133333333333335</v>
      </c>
      <c r="M289" s="6">
        <v>0.57466666666666666</v>
      </c>
      <c r="N289" s="7">
        <v>5.434333333333333</v>
      </c>
      <c r="O289" s="23">
        <v>-0.21301747311827957</v>
      </c>
      <c r="P289" s="74">
        <v>2E-3</v>
      </c>
      <c r="Q289" s="22">
        <v>5</v>
      </c>
      <c r="R289" s="6">
        <v>1</v>
      </c>
      <c r="S289" s="402" t="str">
        <f>IF(ISNA(MATCH($C289,'My Squad'!$C$2:$C$16,0)),"","Yes")</f>
        <v/>
      </c>
    </row>
    <row r="290" spans="1:19" ht="15.75" thickBot="1" x14ac:dyDescent="0.3">
      <c r="A290" s="587">
        <v>193</v>
      </c>
      <c r="B290" s="4" t="s">
        <v>110</v>
      </c>
      <c r="C290" s="5" t="s">
        <v>329</v>
      </c>
      <c r="D290" s="70" t="s">
        <v>13</v>
      </c>
      <c r="E290" s="6">
        <v>4.9000000000000004</v>
      </c>
      <c r="F290" s="6">
        <v>0.121</v>
      </c>
      <c r="G290" s="6">
        <v>0.7</v>
      </c>
      <c r="H290" s="6">
        <v>0.68600000000000005</v>
      </c>
      <c r="I290" s="6">
        <v>0.74199999999999999</v>
      </c>
      <c r="J290" s="6">
        <v>0.74199999999999999</v>
      </c>
      <c r="K290" s="6">
        <v>0.6156666666666667</v>
      </c>
      <c r="L290" s="6">
        <v>0.90300000000000002</v>
      </c>
      <c r="M290" s="6">
        <v>0.78100000000000003</v>
      </c>
      <c r="N290" s="7">
        <v>5.2906666666666666</v>
      </c>
      <c r="O290" s="23">
        <v>-0.27319727891156459</v>
      </c>
      <c r="P290" s="74">
        <v>1E-3</v>
      </c>
      <c r="Q290" s="22">
        <v>6</v>
      </c>
      <c r="R290" s="6">
        <v>2</v>
      </c>
      <c r="S290" s="402" t="str">
        <f>IF(ISNA(MATCH($C290,'My Squad'!$C$2:$C$16,0)),"","Yes")</f>
        <v/>
      </c>
    </row>
    <row r="291" spans="1:19" ht="15.75" thickBot="1" x14ac:dyDescent="0.3">
      <c r="A291" s="587">
        <v>633</v>
      </c>
      <c r="B291" s="4" t="s">
        <v>35</v>
      </c>
      <c r="C291" s="5" t="s">
        <v>1493</v>
      </c>
      <c r="D291" s="70" t="s">
        <v>13</v>
      </c>
      <c r="E291" s="6">
        <v>6</v>
      </c>
      <c r="F291" s="6">
        <v>1.278</v>
      </c>
      <c r="G291" s="6">
        <v>0.44733333333333336</v>
      </c>
      <c r="H291" s="6">
        <v>0.56533333333333335</v>
      </c>
      <c r="I291" s="6">
        <v>0.51700000000000002</v>
      </c>
      <c r="J291" s="6">
        <v>0.53533333333333333</v>
      </c>
      <c r="K291" s="6">
        <v>0.502</v>
      </c>
      <c r="L291" s="6">
        <v>0.6216666666666667</v>
      </c>
      <c r="M291" s="6">
        <v>0.56766666666666665</v>
      </c>
      <c r="N291" s="7">
        <v>5.0343333333333335</v>
      </c>
      <c r="O291" s="23">
        <v>-0.22845138888888891</v>
      </c>
      <c r="P291" s="74">
        <v>1E-3</v>
      </c>
      <c r="Q291" s="22">
        <v>11</v>
      </c>
      <c r="R291" s="6">
        <v>3.7</v>
      </c>
      <c r="S291" s="402" t="str">
        <f>IF(ISNA(MATCH($C291,'My Squad'!$C$2:$C$16,0)),"","Yes")</f>
        <v/>
      </c>
    </row>
    <row r="292" spans="1:19" ht="15.75" thickBot="1" x14ac:dyDescent="0.3">
      <c r="A292" s="587">
        <v>38</v>
      </c>
      <c r="B292" s="4" t="s">
        <v>61</v>
      </c>
      <c r="C292" s="5" t="s">
        <v>282</v>
      </c>
      <c r="D292" s="70" t="s">
        <v>15</v>
      </c>
      <c r="E292" s="6">
        <v>6.1</v>
      </c>
      <c r="F292" s="6">
        <v>0.56433333333333335</v>
      </c>
      <c r="G292" s="6">
        <v>0.47366666666666668</v>
      </c>
      <c r="H292" s="6">
        <v>0.68</v>
      </c>
      <c r="I292" s="6">
        <v>0.52633333333333332</v>
      </c>
      <c r="J292" s="6">
        <v>0.72966666666666669</v>
      </c>
      <c r="K292" s="6">
        <v>0.76</v>
      </c>
      <c r="L292" s="6">
        <v>0.6273333333333333</v>
      </c>
      <c r="M292" s="6">
        <v>0.53700000000000003</v>
      </c>
      <c r="N292" s="7">
        <v>4.8983333333333334</v>
      </c>
      <c r="O292" s="23">
        <v>-0.22749316939890712</v>
      </c>
      <c r="P292" s="74">
        <v>5.0999999999999997E-2</v>
      </c>
      <c r="Q292" s="22">
        <v>29</v>
      </c>
      <c r="R292" s="6">
        <v>3.2</v>
      </c>
      <c r="S292" s="402" t="str">
        <f>IF(ISNA(MATCH($C292,'My Squad'!$C$2:$C$16,0)),"","Yes")</f>
        <v/>
      </c>
    </row>
    <row r="293" spans="1:19" ht="15.75" thickBot="1" x14ac:dyDescent="0.3">
      <c r="A293" s="587">
        <v>516</v>
      </c>
      <c r="B293" s="4" t="s">
        <v>56</v>
      </c>
      <c r="C293" s="5" t="s">
        <v>160</v>
      </c>
      <c r="D293" s="70" t="s">
        <v>14</v>
      </c>
      <c r="E293" s="6">
        <v>4.3</v>
      </c>
      <c r="F293" s="6">
        <v>0.55800000000000005</v>
      </c>
      <c r="G293" s="6">
        <v>0.86499999999999999</v>
      </c>
      <c r="H293" s="6">
        <v>0.45066666666666666</v>
      </c>
      <c r="I293" s="6">
        <v>0.45300000000000001</v>
      </c>
      <c r="J293" s="6">
        <v>0.68066666666666664</v>
      </c>
      <c r="K293" s="6">
        <v>0.77433333333333332</v>
      </c>
      <c r="L293" s="6">
        <v>0.54400000000000004</v>
      </c>
      <c r="M293" s="6">
        <v>0.54533333333333334</v>
      </c>
      <c r="N293" s="7">
        <v>4.8710000000000004</v>
      </c>
      <c r="O293" s="23">
        <v>-0.3235174418604651</v>
      </c>
      <c r="P293" s="74">
        <v>6.0000000000000001E-3</v>
      </c>
      <c r="Q293" s="22">
        <v>9</v>
      </c>
      <c r="R293" s="6">
        <v>2.2000000000000002</v>
      </c>
      <c r="S293" s="402" t="str">
        <f>IF(ISNA(MATCH($C293,'My Squad'!$C$2:$C$16,0)),"","Yes")</f>
        <v/>
      </c>
    </row>
    <row r="294" spans="1:19" ht="15.75" thickBot="1" x14ac:dyDescent="0.3">
      <c r="A294" s="587">
        <v>482</v>
      </c>
      <c r="B294" s="4" t="s">
        <v>28</v>
      </c>
      <c r="C294" s="5" t="s">
        <v>168</v>
      </c>
      <c r="D294" s="70" t="s">
        <v>13</v>
      </c>
      <c r="E294" s="6">
        <v>4.9000000000000004</v>
      </c>
      <c r="F294" s="6">
        <v>0.6253333333333333</v>
      </c>
      <c r="G294" s="6">
        <v>0.71866666666666668</v>
      </c>
      <c r="H294" s="6">
        <v>0.49266666666666664</v>
      </c>
      <c r="I294" s="6">
        <v>0.60933333333333328</v>
      </c>
      <c r="J294" s="6">
        <v>0.61699999999999999</v>
      </c>
      <c r="K294" s="6">
        <v>0.59766666666666668</v>
      </c>
      <c r="L294" s="6">
        <v>0.65633333333333332</v>
      </c>
      <c r="M294" s="6">
        <v>0.53866666666666663</v>
      </c>
      <c r="N294" s="7">
        <v>4.8556666666666661</v>
      </c>
      <c r="O294" s="23">
        <v>-0.2842942176870748</v>
      </c>
      <c r="P294" s="74">
        <v>4.0000000000000001E-3</v>
      </c>
      <c r="Q294" s="22">
        <v>23</v>
      </c>
      <c r="R294" s="6">
        <v>3.8</v>
      </c>
      <c r="S294" s="402" t="str">
        <f>IF(ISNA(MATCH($C294,'My Squad'!$C$2:$C$16,0)),"","Yes")</f>
        <v/>
      </c>
    </row>
    <row r="295" spans="1:19" ht="15.75" thickBot="1" x14ac:dyDescent="0.3">
      <c r="A295" s="587">
        <v>544</v>
      </c>
      <c r="B295" s="4" t="s">
        <v>33</v>
      </c>
      <c r="C295" s="5" t="s">
        <v>259</v>
      </c>
      <c r="D295" s="70" t="s">
        <v>13</v>
      </c>
      <c r="E295" s="15">
        <v>4.8</v>
      </c>
      <c r="F295" s="15">
        <v>0.82</v>
      </c>
      <c r="G295" s="6">
        <v>0.6323333333333333</v>
      </c>
      <c r="H295" s="6">
        <v>0.52400000000000002</v>
      </c>
      <c r="I295" s="6">
        <v>0.54900000000000004</v>
      </c>
      <c r="J295" s="6">
        <v>0.54166666666666663</v>
      </c>
      <c r="K295" s="6">
        <v>0.54600000000000004</v>
      </c>
      <c r="L295" s="6">
        <v>0.59933333333333338</v>
      </c>
      <c r="M295" s="15">
        <v>0.60133333333333339</v>
      </c>
      <c r="N295" s="84">
        <v>4.8136666666666663</v>
      </c>
      <c r="O295" s="23">
        <v>-0.29131076388888894</v>
      </c>
      <c r="P295" s="17">
        <v>0</v>
      </c>
      <c r="Q295" s="16">
        <v>11</v>
      </c>
      <c r="R295" s="15">
        <v>1.6</v>
      </c>
      <c r="S295" s="486" t="str">
        <f>IF(ISNA(MATCH($C295,'My Squad'!$C$2:$C$16,0)),"","Yes")</f>
        <v/>
      </c>
    </row>
    <row r="296" spans="1:19" ht="15.75" thickBot="1" x14ac:dyDescent="0.3">
      <c r="A296" s="587">
        <v>584</v>
      </c>
      <c r="B296" s="4" t="s">
        <v>602</v>
      </c>
      <c r="C296" s="5" t="s">
        <v>1542</v>
      </c>
      <c r="D296" s="70" t="s">
        <v>13</v>
      </c>
      <c r="E296" s="6">
        <v>5.0999999999999996</v>
      </c>
      <c r="F296" s="6">
        <v>0.71399999999999997</v>
      </c>
      <c r="G296" s="6">
        <v>0.59933333333333338</v>
      </c>
      <c r="H296" s="6">
        <v>0.52400000000000002</v>
      </c>
      <c r="I296" s="6">
        <v>0.58799999999999997</v>
      </c>
      <c r="J296" s="6">
        <v>0.59666666666666668</v>
      </c>
      <c r="K296" s="6">
        <v>0.54033333333333333</v>
      </c>
      <c r="L296" s="6">
        <v>0.54533333333333334</v>
      </c>
      <c r="M296" s="6">
        <v>0.59033333333333338</v>
      </c>
      <c r="N296" s="7">
        <v>4.6980000000000004</v>
      </c>
      <c r="O296" s="23">
        <v>-0.27700980392156865</v>
      </c>
      <c r="P296" s="74">
        <v>2E-3</v>
      </c>
      <c r="Q296" s="22">
        <v>9</v>
      </c>
      <c r="R296" s="6">
        <v>1.5</v>
      </c>
      <c r="S296" s="402" t="str">
        <f>IF(ISNA(MATCH($C296,'My Squad'!$C$2:$C$16,0)),"","Yes")</f>
        <v/>
      </c>
    </row>
    <row r="297" spans="1:19" ht="15.75" thickBot="1" x14ac:dyDescent="0.3">
      <c r="A297" s="587">
        <v>404</v>
      </c>
      <c r="B297" s="4" t="s">
        <v>40</v>
      </c>
      <c r="C297" s="5" t="s">
        <v>299</v>
      </c>
      <c r="D297" s="70" t="s">
        <v>14</v>
      </c>
      <c r="E297" s="6">
        <v>4.4000000000000004</v>
      </c>
      <c r="F297" s="6">
        <v>0.46933333333333332</v>
      </c>
      <c r="G297" s="6">
        <v>0.57899999999999996</v>
      </c>
      <c r="H297" s="6">
        <v>0.65533333333333332</v>
      </c>
      <c r="I297" s="6">
        <v>0.58666666666666667</v>
      </c>
      <c r="J297" s="6">
        <v>0.40166666666666667</v>
      </c>
      <c r="K297" s="6">
        <v>0.54600000000000004</v>
      </c>
      <c r="L297" s="6">
        <v>0.77466666666666661</v>
      </c>
      <c r="M297" s="6">
        <v>0.64333333333333331</v>
      </c>
      <c r="N297" s="7">
        <v>4.6560000000000006</v>
      </c>
      <c r="O297" s="23">
        <v>-0.32227272727272721</v>
      </c>
      <c r="P297" s="74">
        <v>1E-3</v>
      </c>
      <c r="Q297" s="22">
        <v>9</v>
      </c>
      <c r="R297" s="6">
        <v>1.5</v>
      </c>
      <c r="S297" s="402" t="str">
        <f>IF(ISNA(MATCH($C297,'My Squad'!$C$2:$C$16,0)),"","Yes")</f>
        <v/>
      </c>
    </row>
    <row r="298" spans="1:19" ht="15.75" thickBot="1" x14ac:dyDescent="0.3">
      <c r="A298" s="587">
        <v>281</v>
      </c>
      <c r="B298" s="4" t="s">
        <v>600</v>
      </c>
      <c r="C298" s="5" t="s">
        <v>628</v>
      </c>
      <c r="D298" s="70" t="s">
        <v>13</v>
      </c>
      <c r="E298" s="6">
        <v>4.8</v>
      </c>
      <c r="F298" s="6">
        <v>0</v>
      </c>
      <c r="G298" s="6">
        <v>0</v>
      </c>
      <c r="H298" s="6">
        <v>0.43266666666666664</v>
      </c>
      <c r="I298" s="6">
        <v>0.6343333333333333</v>
      </c>
      <c r="J298" s="6">
        <v>0.93466666666666665</v>
      </c>
      <c r="K298" s="6">
        <v>0.83299999999999996</v>
      </c>
      <c r="L298" s="6">
        <v>0.93866666666666665</v>
      </c>
      <c r="M298" s="6">
        <v>0.8676666666666667</v>
      </c>
      <c r="N298" s="7">
        <v>4.641</v>
      </c>
      <c r="O298" s="23">
        <v>-0.29580729166666669</v>
      </c>
      <c r="P298" s="74">
        <v>0</v>
      </c>
      <c r="Q298" s="22">
        <v>4</v>
      </c>
      <c r="R298" s="6">
        <v>0.7</v>
      </c>
      <c r="S298" s="402" t="str">
        <f>IF(ISNA(MATCH($C298,'My Squad'!$C$2:$C$16,0)),"","Yes")</f>
        <v/>
      </c>
    </row>
    <row r="299" spans="1:19" ht="15.75" thickBot="1" x14ac:dyDescent="0.3">
      <c r="A299" s="587">
        <v>528</v>
      </c>
      <c r="B299" s="4" t="s">
        <v>56</v>
      </c>
      <c r="C299" s="5" t="s">
        <v>252</v>
      </c>
      <c r="D299" s="70" t="s">
        <v>14</v>
      </c>
      <c r="E299" s="6">
        <v>4.5</v>
      </c>
      <c r="F299" s="6">
        <v>0.59333333333333338</v>
      </c>
      <c r="G299" s="6">
        <v>0.70099999999999996</v>
      </c>
      <c r="H299" s="6">
        <v>0.41866666666666669</v>
      </c>
      <c r="I299" s="6">
        <v>0.41166666666666668</v>
      </c>
      <c r="J299" s="6">
        <v>0.64966666666666661</v>
      </c>
      <c r="K299" s="6">
        <v>0.77900000000000003</v>
      </c>
      <c r="L299" s="6">
        <v>0.49233333333333335</v>
      </c>
      <c r="M299" s="6">
        <v>0.55266666666666664</v>
      </c>
      <c r="N299" s="7">
        <v>4.5983333333333327</v>
      </c>
      <c r="O299" s="23">
        <v>-0.31671296296296297</v>
      </c>
      <c r="P299" s="74">
        <v>2E-3</v>
      </c>
      <c r="Q299" s="22">
        <v>15</v>
      </c>
      <c r="R299" s="6">
        <v>1.9</v>
      </c>
      <c r="S299" s="402" t="str">
        <f>IF(ISNA(MATCH($C299,'My Squad'!$C$2:$C$16,0)),"","Yes")</f>
        <v/>
      </c>
    </row>
    <row r="300" spans="1:19" ht="15.75" thickBot="1" x14ac:dyDescent="0.3">
      <c r="A300" s="587">
        <v>45</v>
      </c>
      <c r="B300" s="4" t="s">
        <v>61</v>
      </c>
      <c r="C300" s="5" t="s">
        <v>606</v>
      </c>
      <c r="D300" s="70" t="s">
        <v>14</v>
      </c>
      <c r="E300" s="6">
        <v>4.8</v>
      </c>
      <c r="F300" s="6">
        <v>0.42699999999999999</v>
      </c>
      <c r="G300" s="6">
        <v>0.36299999999999999</v>
      </c>
      <c r="H300" s="6">
        <v>0.71599999999999997</v>
      </c>
      <c r="I300" s="6">
        <v>0.44500000000000001</v>
      </c>
      <c r="J300" s="6">
        <v>0.67333333333333334</v>
      </c>
      <c r="K300" s="6">
        <v>0.8686666666666667</v>
      </c>
      <c r="L300" s="6">
        <v>0.72399999999999998</v>
      </c>
      <c r="M300" s="6">
        <v>0.37133333333333335</v>
      </c>
      <c r="N300" s="7">
        <v>4.5883333333333338</v>
      </c>
      <c r="O300" s="23">
        <v>-0.29717881944444441</v>
      </c>
      <c r="P300" s="74">
        <v>1.8000000000000002E-2</v>
      </c>
      <c r="Q300" s="22">
        <v>8</v>
      </c>
      <c r="R300" s="6">
        <v>1</v>
      </c>
      <c r="S300" s="402" t="str">
        <f>IF(ISNA(MATCH($C300,'My Squad'!$C$2:$C$16,0)),"","Yes")</f>
        <v/>
      </c>
    </row>
    <row r="301" spans="1:19" ht="15.75" thickBot="1" x14ac:dyDescent="0.3">
      <c r="A301" s="587">
        <v>598</v>
      </c>
      <c r="B301" s="4" t="s">
        <v>61</v>
      </c>
      <c r="C301" s="5" t="s">
        <v>1495</v>
      </c>
      <c r="D301" s="70" t="s">
        <v>14</v>
      </c>
      <c r="E301" s="6">
        <v>4</v>
      </c>
      <c r="F301" s="6">
        <v>0.47933333333333333</v>
      </c>
      <c r="G301" s="6">
        <v>0.35899999999999999</v>
      </c>
      <c r="H301" s="6">
        <v>0.69466666666666665</v>
      </c>
      <c r="I301" s="6">
        <v>0.441</v>
      </c>
      <c r="J301" s="6">
        <v>0.76833333333333331</v>
      </c>
      <c r="K301" s="6">
        <v>0.77200000000000002</v>
      </c>
      <c r="L301" s="6">
        <v>0.67566666666666664</v>
      </c>
      <c r="M301" s="6">
        <v>0.38466666666666666</v>
      </c>
      <c r="N301" s="7">
        <v>4.5746666666666664</v>
      </c>
      <c r="O301" s="23">
        <v>-0.3570416666666667</v>
      </c>
      <c r="P301" s="74">
        <v>4.0000000000000001E-3</v>
      </c>
      <c r="Q301" s="22">
        <v>2</v>
      </c>
      <c r="R301" s="6">
        <v>1</v>
      </c>
      <c r="S301" s="402" t="str">
        <f>IF(ISNA(MATCH($C301,'My Squad'!$C$2:$C$16,0)),"","Yes")</f>
        <v/>
      </c>
    </row>
    <row r="302" spans="1:19" ht="15.75" thickBot="1" x14ac:dyDescent="0.3">
      <c r="A302" s="587">
        <v>333</v>
      </c>
      <c r="B302" s="4" t="s">
        <v>25</v>
      </c>
      <c r="C302" s="5" t="s">
        <v>533</v>
      </c>
      <c r="D302" s="70" t="s">
        <v>14</v>
      </c>
      <c r="E302" s="6">
        <v>4</v>
      </c>
      <c r="F302" s="6">
        <v>0.61166666666666669</v>
      </c>
      <c r="G302" s="6">
        <v>0.56366666666666665</v>
      </c>
      <c r="H302" s="6">
        <v>0.66233333333333333</v>
      </c>
      <c r="I302" s="6">
        <v>0.36166666666666669</v>
      </c>
      <c r="J302" s="6">
        <v>0.49133333333333334</v>
      </c>
      <c r="K302" s="6">
        <v>0.53500000000000003</v>
      </c>
      <c r="L302" s="6">
        <v>0.60899999999999999</v>
      </c>
      <c r="M302" s="6">
        <v>0.43666666666666665</v>
      </c>
      <c r="N302" s="7">
        <v>4.2713333333333336</v>
      </c>
      <c r="O302" s="23">
        <v>-0.3665208333333333</v>
      </c>
      <c r="P302" s="74">
        <v>0.01</v>
      </c>
      <c r="Q302" s="22">
        <v>1</v>
      </c>
      <c r="R302" s="6">
        <v>1</v>
      </c>
      <c r="S302" s="402" t="str">
        <f>IF(ISNA(MATCH($C302,'My Squad'!$C$2:$C$16,0)),"","Yes")</f>
        <v/>
      </c>
    </row>
    <row r="303" spans="1:19" ht="15.75" thickBot="1" x14ac:dyDescent="0.3">
      <c r="A303" s="587">
        <v>405</v>
      </c>
      <c r="B303" s="4" t="s">
        <v>40</v>
      </c>
      <c r="C303" s="5" t="s">
        <v>280</v>
      </c>
      <c r="D303" s="70" t="s">
        <v>14</v>
      </c>
      <c r="E303" s="6">
        <v>4.4000000000000004</v>
      </c>
      <c r="F303" s="6">
        <v>0.40166666666666667</v>
      </c>
      <c r="G303" s="6">
        <v>0.56299999999999994</v>
      </c>
      <c r="H303" s="6">
        <v>0.58499999999999996</v>
      </c>
      <c r="I303" s="6">
        <v>0.49866666666666665</v>
      </c>
      <c r="J303" s="6">
        <v>0.34699999999999998</v>
      </c>
      <c r="K303" s="6">
        <v>0.46866666666666668</v>
      </c>
      <c r="L303" s="6">
        <v>0.64866666666666661</v>
      </c>
      <c r="M303" s="6">
        <v>0.58033333333333337</v>
      </c>
      <c r="N303" s="7">
        <v>4.093</v>
      </c>
      <c r="O303" s="23">
        <v>-0.33826704545454545</v>
      </c>
      <c r="P303" s="74">
        <v>1E-3</v>
      </c>
      <c r="Q303" s="22">
        <v>10</v>
      </c>
      <c r="R303" s="6">
        <v>3.3</v>
      </c>
      <c r="S303" s="402" t="str">
        <f>IF(ISNA(MATCH($C303,'My Squad'!$C$2:$C$16,0)),"","Yes")</f>
        <v/>
      </c>
    </row>
    <row r="304" spans="1:19" ht="15.75" thickBot="1" x14ac:dyDescent="0.3">
      <c r="A304" s="587">
        <v>572</v>
      </c>
      <c r="B304" s="4" t="s">
        <v>30</v>
      </c>
      <c r="C304" s="5" t="s">
        <v>655</v>
      </c>
      <c r="D304" s="70" t="s">
        <v>14</v>
      </c>
      <c r="E304" s="6">
        <v>4.3</v>
      </c>
      <c r="F304" s="6">
        <v>0</v>
      </c>
      <c r="G304" s="6">
        <v>0</v>
      </c>
      <c r="H304" s="6">
        <v>0.43099999999999999</v>
      </c>
      <c r="I304" s="6">
        <v>0.79066666666666663</v>
      </c>
      <c r="J304" s="6">
        <v>0.57199999999999995</v>
      </c>
      <c r="K304" s="6">
        <v>0.95066666666666666</v>
      </c>
      <c r="L304" s="6">
        <v>0.40633333333333332</v>
      </c>
      <c r="M304" s="6">
        <v>0.93</v>
      </c>
      <c r="N304" s="7">
        <v>4.0806666666666667</v>
      </c>
      <c r="O304" s="23">
        <v>-0.34649224806201556</v>
      </c>
      <c r="P304" s="74">
        <v>1E-3</v>
      </c>
      <c r="Q304" s="22">
        <v>0</v>
      </c>
      <c r="R304" s="6">
        <v>0</v>
      </c>
      <c r="S304" s="402" t="str">
        <f>IF(ISNA(MATCH($C304,'My Squad'!$C$2:$C$16,0)),"","Yes")</f>
        <v/>
      </c>
    </row>
    <row r="305" spans="1:19" ht="15.75" thickBot="1" x14ac:dyDescent="0.3">
      <c r="A305" s="587">
        <v>324</v>
      </c>
      <c r="B305" s="4" t="s">
        <v>25</v>
      </c>
      <c r="C305" s="5" t="s">
        <v>222</v>
      </c>
      <c r="D305" s="70" t="s">
        <v>13</v>
      </c>
      <c r="E305" s="6">
        <v>5.3</v>
      </c>
      <c r="F305" s="6">
        <v>0.52800000000000002</v>
      </c>
      <c r="G305" s="6">
        <v>0.51833333333333331</v>
      </c>
      <c r="H305" s="6">
        <v>0.49299999999999999</v>
      </c>
      <c r="I305" s="6">
        <v>0.48066666666666669</v>
      </c>
      <c r="J305" s="6">
        <v>0.45966666666666667</v>
      </c>
      <c r="K305" s="6">
        <v>0.55266666666666664</v>
      </c>
      <c r="L305" s="6">
        <v>0.53366666666666662</v>
      </c>
      <c r="M305" s="6">
        <v>0.46166666666666667</v>
      </c>
      <c r="N305" s="7">
        <v>4.0276666666666667</v>
      </c>
      <c r="O305" s="23">
        <v>-0.28236635220125789</v>
      </c>
      <c r="P305" s="74">
        <v>2E-3</v>
      </c>
      <c r="Q305" s="22">
        <v>21</v>
      </c>
      <c r="R305" s="6">
        <v>3.5</v>
      </c>
      <c r="S305" s="402" t="str">
        <f>IF(ISNA(MATCH($C305,'My Squad'!$C$2:$C$16,0)),"","Yes")</f>
        <v/>
      </c>
    </row>
    <row r="306" spans="1:19" ht="15.75" thickBot="1" x14ac:dyDescent="0.3">
      <c r="A306" s="587">
        <v>265</v>
      </c>
      <c r="B306" s="4" t="s">
        <v>600</v>
      </c>
      <c r="C306" s="5" t="s">
        <v>624</v>
      </c>
      <c r="D306" s="70" t="s">
        <v>13</v>
      </c>
      <c r="E306" s="6">
        <v>5.2</v>
      </c>
      <c r="F306" s="6">
        <v>1.5436666666666667</v>
      </c>
      <c r="G306" s="6">
        <v>0.32200000000000001</v>
      </c>
      <c r="H306" s="6">
        <v>0.32933333333333331</v>
      </c>
      <c r="I306" s="6">
        <v>0.33333333333333331</v>
      </c>
      <c r="J306" s="6">
        <v>0.36266666666666669</v>
      </c>
      <c r="K306" s="6">
        <v>0.33233333333333331</v>
      </c>
      <c r="L306" s="6">
        <v>0.36933333333333335</v>
      </c>
      <c r="M306" s="6">
        <v>0.27766666666666667</v>
      </c>
      <c r="N306" s="7">
        <v>3.8703333333333338</v>
      </c>
      <c r="O306" s="23">
        <v>-0.2915785256410256</v>
      </c>
      <c r="P306" s="74">
        <v>1E-3</v>
      </c>
      <c r="Q306" s="22">
        <v>13</v>
      </c>
      <c r="R306" s="6">
        <v>1.6</v>
      </c>
      <c r="S306" s="402" t="str">
        <f>IF(ISNA(MATCH($C306,'My Squad'!$C$2:$C$16,0)),"","Yes")</f>
        <v/>
      </c>
    </row>
    <row r="307" spans="1:19" ht="15.75" thickBot="1" x14ac:dyDescent="0.3">
      <c r="A307" s="587">
        <v>222</v>
      </c>
      <c r="B307" s="4" t="s">
        <v>91</v>
      </c>
      <c r="C307" s="5" t="s">
        <v>162</v>
      </c>
      <c r="D307" s="70" t="s">
        <v>13</v>
      </c>
      <c r="E307" s="6">
        <v>4.9000000000000004</v>
      </c>
      <c r="F307" s="6">
        <v>0.73399999999999999</v>
      </c>
      <c r="G307" s="6">
        <v>0.50266666666666671</v>
      </c>
      <c r="H307" s="6">
        <v>0.51433333333333331</v>
      </c>
      <c r="I307" s="6">
        <v>0.47033333333333333</v>
      </c>
      <c r="J307" s="6">
        <v>0.52533333333333332</v>
      </c>
      <c r="K307" s="6">
        <v>0.42699999999999999</v>
      </c>
      <c r="L307" s="6">
        <v>0.38</v>
      </c>
      <c r="M307" s="6">
        <v>0.29199999999999998</v>
      </c>
      <c r="N307" s="7">
        <v>3.8456666666666663</v>
      </c>
      <c r="O307" s="23">
        <v>-0.31005952380952378</v>
      </c>
      <c r="P307" s="74">
        <v>1E-3</v>
      </c>
      <c r="Q307" s="22">
        <v>15</v>
      </c>
      <c r="R307" s="6">
        <v>1.9</v>
      </c>
      <c r="S307" s="402" t="str">
        <f>IF(ISNA(MATCH($C307,'My Squad'!$C$2:$C$16,0)),"","Yes")</f>
        <v/>
      </c>
    </row>
    <row r="308" spans="1:19" ht="15.75" thickBot="1" x14ac:dyDescent="0.3">
      <c r="A308" s="587">
        <v>128</v>
      </c>
      <c r="B308" s="4" t="s">
        <v>37</v>
      </c>
      <c r="C308" s="5" t="s">
        <v>216</v>
      </c>
      <c r="D308" s="70" t="s">
        <v>14</v>
      </c>
      <c r="E308" s="6">
        <v>4.4000000000000004</v>
      </c>
      <c r="F308" s="6">
        <v>0.98199999999999998</v>
      </c>
      <c r="G308" s="6">
        <v>0.312</v>
      </c>
      <c r="H308" s="6">
        <v>0.54833333333333334</v>
      </c>
      <c r="I308" s="6">
        <v>0.79766666666666663</v>
      </c>
      <c r="J308" s="6">
        <v>0.503</v>
      </c>
      <c r="K308" s="6">
        <v>0.25066666666666665</v>
      </c>
      <c r="L308" s="6">
        <v>0.22933333333333333</v>
      </c>
      <c r="M308" s="6">
        <v>0.21</v>
      </c>
      <c r="N308" s="7">
        <v>3.8330000000000002</v>
      </c>
      <c r="O308" s="23">
        <v>-0.34565340909090908</v>
      </c>
      <c r="P308" s="74">
        <v>1E-3</v>
      </c>
      <c r="Q308" s="22">
        <v>7</v>
      </c>
      <c r="R308" s="6">
        <v>1.8</v>
      </c>
      <c r="S308" s="402" t="str">
        <f>IF(ISNA(MATCH($C308,'My Squad'!$C$2:$C$16,0)),"","Yes")</f>
        <v/>
      </c>
    </row>
    <row r="309" spans="1:19" ht="15.75" thickBot="1" x14ac:dyDescent="0.3">
      <c r="A309" s="587">
        <v>218</v>
      </c>
      <c r="B309" s="4" t="s">
        <v>91</v>
      </c>
      <c r="C309" s="5" t="s">
        <v>229</v>
      </c>
      <c r="D309" s="70" t="s">
        <v>15</v>
      </c>
      <c r="E309" s="6">
        <v>5</v>
      </c>
      <c r="F309" s="6">
        <v>0.6</v>
      </c>
      <c r="G309" s="6">
        <v>0.51366666666666672</v>
      </c>
      <c r="H309" s="6">
        <v>0.57499999999999996</v>
      </c>
      <c r="I309" s="6">
        <v>0.46066666666666667</v>
      </c>
      <c r="J309" s="6">
        <v>0.48466666666666669</v>
      </c>
      <c r="K309" s="6">
        <v>0.38466666666666666</v>
      </c>
      <c r="L309" s="6">
        <v>0.31666666666666665</v>
      </c>
      <c r="M309" s="6">
        <v>0.42033333333333334</v>
      </c>
      <c r="N309" s="7">
        <v>3.755666666666666</v>
      </c>
      <c r="O309" s="23">
        <v>-0.30610833333333332</v>
      </c>
      <c r="P309" s="74">
        <v>6.0000000000000001E-3</v>
      </c>
      <c r="Q309" s="22">
        <v>11</v>
      </c>
      <c r="R309" s="6">
        <v>2.2000000000000002</v>
      </c>
      <c r="S309" s="402" t="str">
        <f>IF(ISNA(MATCH($C309,'My Squad'!$C$2:$C$16,0)),"","Yes")</f>
        <v/>
      </c>
    </row>
    <row r="310" spans="1:19" ht="15.75" thickBot="1" x14ac:dyDescent="0.3">
      <c r="A310" s="587">
        <v>167</v>
      </c>
      <c r="B310" s="4" t="s">
        <v>51</v>
      </c>
      <c r="C310" s="5" t="s">
        <v>209</v>
      </c>
      <c r="D310" s="70" t="s">
        <v>14</v>
      </c>
      <c r="E310" s="6">
        <v>4.3</v>
      </c>
      <c r="F310" s="6">
        <v>0.40100000000000002</v>
      </c>
      <c r="G310" s="6">
        <v>0.33833333333333332</v>
      </c>
      <c r="H310" s="6">
        <v>0.59233333333333338</v>
      </c>
      <c r="I310" s="6">
        <v>0.41666666666666669</v>
      </c>
      <c r="J310" s="6">
        <v>0.59699999999999998</v>
      </c>
      <c r="K310" s="6">
        <v>0.31833333333333336</v>
      </c>
      <c r="L310" s="6">
        <v>0.51900000000000002</v>
      </c>
      <c r="M310" s="6">
        <v>0.51833333333333331</v>
      </c>
      <c r="N310" s="7">
        <v>3.7010000000000005</v>
      </c>
      <c r="O310" s="23">
        <v>-0.35752906976744186</v>
      </c>
      <c r="P310" s="74">
        <v>3.0000000000000001E-3</v>
      </c>
      <c r="Q310" s="22">
        <v>7</v>
      </c>
      <c r="R310" s="6">
        <v>3.5</v>
      </c>
      <c r="S310" s="402" t="str">
        <f>IF(ISNA(MATCH($C310,'My Squad'!$C$2:$C$16,0)),"","Yes")</f>
        <v/>
      </c>
    </row>
    <row r="311" spans="1:19" ht="15.75" thickBot="1" x14ac:dyDescent="0.3">
      <c r="A311" s="587">
        <v>636</v>
      </c>
      <c r="B311" s="4" t="s">
        <v>25</v>
      </c>
      <c r="C311" s="5" t="s">
        <v>1532</v>
      </c>
      <c r="D311" s="70" t="s">
        <v>13</v>
      </c>
      <c r="E311" s="6">
        <v>6.8</v>
      </c>
      <c r="F311" s="6">
        <v>7.2333333333333333E-2</v>
      </c>
      <c r="G311" s="6">
        <v>0.38866666666666666</v>
      </c>
      <c r="H311" s="6">
        <v>0.54800000000000004</v>
      </c>
      <c r="I311" s="6">
        <v>0.32533333333333331</v>
      </c>
      <c r="J311" s="6">
        <v>0.43833333333333335</v>
      </c>
      <c r="K311" s="6">
        <v>0.47466666666666668</v>
      </c>
      <c r="L311" s="6">
        <v>0.63866666666666672</v>
      </c>
      <c r="M311" s="6">
        <v>0.56433333333333335</v>
      </c>
      <c r="N311" s="7">
        <v>3.4503333333333335</v>
      </c>
      <c r="O311" s="23">
        <v>-0.23069240196078433</v>
      </c>
      <c r="P311" s="74">
        <v>2E-3</v>
      </c>
      <c r="Q311" s="22">
        <v>1</v>
      </c>
      <c r="R311" s="6">
        <v>1</v>
      </c>
      <c r="S311" s="402" t="str">
        <f>IF(ISNA(MATCH($C311,'My Squad'!$C$2:$C$16,0)),"","Yes")</f>
        <v/>
      </c>
    </row>
    <row r="312" spans="1:19" ht="15.75" thickBot="1" x14ac:dyDescent="0.3">
      <c r="A312" s="587">
        <v>356</v>
      </c>
      <c r="B312" s="4" t="s">
        <v>23</v>
      </c>
      <c r="C312" s="5" t="s">
        <v>251</v>
      </c>
      <c r="D312" s="70" t="s">
        <v>13</v>
      </c>
      <c r="E312" s="6">
        <v>4.9000000000000004</v>
      </c>
      <c r="F312" s="6">
        <v>0.69733333333333336</v>
      </c>
      <c r="G312" s="6">
        <v>0.43733333333333335</v>
      </c>
      <c r="H312" s="6">
        <v>0.42533333333333334</v>
      </c>
      <c r="I312" s="6">
        <v>0.32933333333333331</v>
      </c>
      <c r="J312" s="6">
        <v>0.38533333333333336</v>
      </c>
      <c r="K312" s="6">
        <v>0.34933333333333333</v>
      </c>
      <c r="L312" s="6">
        <v>0.42133333333333334</v>
      </c>
      <c r="M312" s="6">
        <v>0.38766666666666666</v>
      </c>
      <c r="N312" s="7">
        <v>3.4330000000000003</v>
      </c>
      <c r="O312" s="23">
        <v>-0.32058673469387755</v>
      </c>
      <c r="P312" s="74">
        <v>2E-3</v>
      </c>
      <c r="Q312" s="22">
        <v>14</v>
      </c>
      <c r="R312" s="6">
        <v>2.2999999999999998</v>
      </c>
      <c r="S312" s="402" t="str">
        <f>IF(ISNA(MATCH($C312,'My Squad'!$C$2:$C$16,0)),"","Yes")</f>
        <v/>
      </c>
    </row>
    <row r="313" spans="1:19" ht="15.75" thickBot="1" x14ac:dyDescent="0.3">
      <c r="A313" s="587">
        <v>365</v>
      </c>
      <c r="B313" s="4" t="s">
        <v>30</v>
      </c>
      <c r="C313" s="5" t="s">
        <v>114</v>
      </c>
      <c r="D313" s="70" t="s">
        <v>13</v>
      </c>
      <c r="E313" s="15">
        <v>5.7</v>
      </c>
      <c r="F313" s="15">
        <v>0</v>
      </c>
      <c r="G313" s="6">
        <v>0.28499999999999998</v>
      </c>
      <c r="H313" s="6">
        <v>0.59066666666666667</v>
      </c>
      <c r="I313" s="6">
        <v>0.61733333333333329</v>
      </c>
      <c r="J313" s="6">
        <v>0.37866666666666665</v>
      </c>
      <c r="K313" s="6">
        <v>0.55466666666666664</v>
      </c>
      <c r="L313" s="6">
        <v>0.38466666666666666</v>
      </c>
      <c r="M313" s="15">
        <v>0.54566666666666663</v>
      </c>
      <c r="N313" s="84">
        <v>3.356666666666666</v>
      </c>
      <c r="O313" s="23">
        <v>-0.27726608187134505</v>
      </c>
      <c r="P313" s="17">
        <v>2E-3</v>
      </c>
      <c r="Q313" s="16">
        <v>2</v>
      </c>
      <c r="R313" s="15">
        <v>1</v>
      </c>
      <c r="S313" s="402" t="str">
        <f>IF(ISNA(MATCH($C313,'My Squad'!$C$2:$C$16,0)),"","Yes")</f>
        <v/>
      </c>
    </row>
    <row r="314" spans="1:19" ht="15.75" thickBot="1" x14ac:dyDescent="0.3">
      <c r="A314" s="587">
        <v>134</v>
      </c>
      <c r="B314" s="4" t="s">
        <v>37</v>
      </c>
      <c r="C314" s="5" t="s">
        <v>230</v>
      </c>
      <c r="D314" s="70" t="s">
        <v>13</v>
      </c>
      <c r="E314" s="6">
        <v>5</v>
      </c>
      <c r="F314" s="6">
        <v>0</v>
      </c>
      <c r="G314" s="6">
        <v>0</v>
      </c>
      <c r="H314" s="6">
        <v>0.21266666666666667</v>
      </c>
      <c r="I314" s="6">
        <v>0.57033333333333336</v>
      </c>
      <c r="J314" s="6">
        <v>0.56899999999999995</v>
      </c>
      <c r="K314" s="6">
        <v>0.63300000000000001</v>
      </c>
      <c r="L314" s="6">
        <v>0.61533333333333329</v>
      </c>
      <c r="M314" s="6">
        <v>0.624</v>
      </c>
      <c r="N314" s="7">
        <v>3.2243333333333335</v>
      </c>
      <c r="O314" s="23">
        <v>-0.31939166666666663</v>
      </c>
      <c r="P314" s="74">
        <v>0</v>
      </c>
      <c r="Q314" s="22">
        <v>5</v>
      </c>
      <c r="R314" s="6">
        <v>1.7</v>
      </c>
      <c r="S314" s="402" t="str">
        <f>IF(ISNA(MATCH($C314,'My Squad'!$C$2:$C$16,0)),"","Yes")</f>
        <v/>
      </c>
    </row>
    <row r="315" spans="1:19" ht="15.75" thickBot="1" x14ac:dyDescent="0.3">
      <c r="A315" s="587">
        <v>337</v>
      </c>
      <c r="B315" s="4" t="s">
        <v>25</v>
      </c>
      <c r="C315" s="5" t="s">
        <v>125</v>
      </c>
      <c r="D315" s="70" t="s">
        <v>14</v>
      </c>
      <c r="E315" s="6">
        <v>4.5999999999999996</v>
      </c>
      <c r="F315" s="6">
        <v>0.39800000000000002</v>
      </c>
      <c r="G315" s="6">
        <v>0.43099999999999999</v>
      </c>
      <c r="H315" s="6">
        <v>0.38666666666666666</v>
      </c>
      <c r="I315" s="6">
        <v>0.32866666666666666</v>
      </c>
      <c r="J315" s="6">
        <v>0.38800000000000001</v>
      </c>
      <c r="K315" s="6">
        <v>0.40500000000000003</v>
      </c>
      <c r="L315" s="6">
        <v>0.48166666666666669</v>
      </c>
      <c r="M315" s="6">
        <v>0.34699999999999998</v>
      </c>
      <c r="N315" s="7">
        <v>3.1659999999999999</v>
      </c>
      <c r="O315" s="23">
        <v>-0.34875</v>
      </c>
      <c r="P315" s="74">
        <v>2E-3</v>
      </c>
      <c r="Q315" s="22">
        <v>10</v>
      </c>
      <c r="R315" s="6">
        <v>2</v>
      </c>
      <c r="S315" s="402" t="str">
        <f>IF(ISNA(MATCH($C315,'My Squad'!$C$2:$C$16,0)),"","Yes")</f>
        <v/>
      </c>
    </row>
    <row r="316" spans="1:19" ht="15.75" thickBot="1" x14ac:dyDescent="0.3">
      <c r="A316" s="587">
        <v>554</v>
      </c>
      <c r="B316" s="4" t="s">
        <v>33</v>
      </c>
      <c r="C316" s="5" t="s">
        <v>72</v>
      </c>
      <c r="D316" s="70" t="s">
        <v>16</v>
      </c>
      <c r="E316" s="15">
        <v>4.3</v>
      </c>
      <c r="F316" s="15">
        <v>2.0390000000000001</v>
      </c>
      <c r="G316" s="6">
        <v>0.18666666666666668</v>
      </c>
      <c r="H316" s="6">
        <v>0.14566666666666667</v>
      </c>
      <c r="I316" s="6">
        <v>0.14599999999999999</v>
      </c>
      <c r="J316" s="6">
        <v>0.16200000000000001</v>
      </c>
      <c r="K316" s="6">
        <v>0.14833333333333334</v>
      </c>
      <c r="L316" s="6">
        <v>0.18566666666666667</v>
      </c>
      <c r="M316" s="15">
        <v>0.11899999999999999</v>
      </c>
      <c r="N316" s="84">
        <v>3.1323333333333334</v>
      </c>
      <c r="O316" s="23">
        <v>-0.37406007751937986</v>
      </c>
      <c r="P316" s="17">
        <v>1.6E-2</v>
      </c>
      <c r="Q316" s="16">
        <v>5</v>
      </c>
      <c r="R316" s="15">
        <v>1.2</v>
      </c>
      <c r="S316" s="486" t="str">
        <f>IF(ISNA(MATCH($C316,'My Squad'!$C$2:$C$16,0)),"","Yes")</f>
        <v/>
      </c>
    </row>
    <row r="317" spans="1:19" ht="15.75" thickBot="1" x14ac:dyDescent="0.3">
      <c r="A317" s="587">
        <v>259</v>
      </c>
      <c r="B317" s="4" t="s">
        <v>68</v>
      </c>
      <c r="C317" s="5" t="s">
        <v>235</v>
      </c>
      <c r="D317" s="70" t="s">
        <v>13</v>
      </c>
      <c r="E317" s="6">
        <v>5.3</v>
      </c>
      <c r="F317" s="6">
        <v>0.42633333333333334</v>
      </c>
      <c r="G317" s="6">
        <v>0.41966666666666669</v>
      </c>
      <c r="H317" s="6">
        <v>0.41033333333333333</v>
      </c>
      <c r="I317" s="6">
        <v>0.41766666666666669</v>
      </c>
      <c r="J317" s="6">
        <v>0.36966666666666664</v>
      </c>
      <c r="K317" s="6">
        <v>0.34699999999999998</v>
      </c>
      <c r="L317" s="6">
        <v>0.30133333333333334</v>
      </c>
      <c r="M317" s="6">
        <v>0.42199999999999999</v>
      </c>
      <c r="N317" s="7">
        <v>3.1140000000000003</v>
      </c>
      <c r="O317" s="23">
        <v>-0.30391509433962266</v>
      </c>
      <c r="P317" s="74">
        <v>1E-3</v>
      </c>
      <c r="Q317" s="22">
        <v>4</v>
      </c>
      <c r="R317" s="6">
        <v>0.8</v>
      </c>
      <c r="S317" s="402" t="str">
        <f>IF(ISNA(MATCH($C317,'My Squad'!$C$2:$C$16,0)),"","Yes")</f>
        <v/>
      </c>
    </row>
    <row r="318" spans="1:19" ht="15.75" thickBot="1" x14ac:dyDescent="0.3">
      <c r="A318" s="587">
        <v>194</v>
      </c>
      <c r="B318" s="4" t="s">
        <v>110</v>
      </c>
      <c r="C318" s="5" t="s">
        <v>208</v>
      </c>
      <c r="D318" s="70" t="s">
        <v>14</v>
      </c>
      <c r="E318" s="6">
        <v>4.4000000000000004</v>
      </c>
      <c r="F318" s="6">
        <v>0</v>
      </c>
      <c r="G318" s="6">
        <v>0</v>
      </c>
      <c r="H318" s="6">
        <v>0.26733333333333331</v>
      </c>
      <c r="I318" s="6">
        <v>0.52300000000000002</v>
      </c>
      <c r="J318" s="6">
        <v>0.81833333333333336</v>
      </c>
      <c r="K318" s="6">
        <v>0.42266666666666669</v>
      </c>
      <c r="L318" s="6">
        <v>0.58566666666666667</v>
      </c>
      <c r="M318" s="6">
        <v>0.48333333333333334</v>
      </c>
      <c r="N318" s="7">
        <v>3.1003333333333334</v>
      </c>
      <c r="O318" s="23">
        <v>-0.36646780303030302</v>
      </c>
      <c r="P318" s="74">
        <v>1E-3</v>
      </c>
      <c r="Q318" s="22">
        <v>9</v>
      </c>
      <c r="R318" s="6">
        <v>2.2000000000000002</v>
      </c>
      <c r="S318" s="402" t="str">
        <f>IF(ISNA(MATCH($C318,'My Squad'!$C$2:$C$16,0)),"","Yes")</f>
        <v/>
      </c>
    </row>
    <row r="319" spans="1:19" ht="15.75" thickBot="1" x14ac:dyDescent="0.3">
      <c r="A319" s="587">
        <v>305</v>
      </c>
      <c r="B319" s="4" t="s">
        <v>601</v>
      </c>
      <c r="C319" s="5" t="s">
        <v>642</v>
      </c>
      <c r="D319" s="70" t="s">
        <v>14</v>
      </c>
      <c r="E319" s="6">
        <v>3.9</v>
      </c>
      <c r="F319" s="6">
        <v>0.53666666666666663</v>
      </c>
      <c r="G319" s="6">
        <v>0.29933333333333334</v>
      </c>
      <c r="H319" s="6">
        <v>0.28899999999999998</v>
      </c>
      <c r="I319" s="6">
        <v>0.36633333333333334</v>
      </c>
      <c r="J319" s="6">
        <v>0.43099999999999999</v>
      </c>
      <c r="K319" s="6">
        <v>0.38766666666666666</v>
      </c>
      <c r="L319" s="6">
        <v>0.29499999999999998</v>
      </c>
      <c r="M319" s="6">
        <v>0.48399999999999999</v>
      </c>
      <c r="N319" s="7">
        <v>3.089</v>
      </c>
      <c r="O319" s="23">
        <v>-0.41381410256410256</v>
      </c>
      <c r="P319" s="74">
        <v>9.0000000000000011E-3</v>
      </c>
      <c r="Q319" s="22">
        <v>0</v>
      </c>
      <c r="R319" s="6">
        <v>0</v>
      </c>
      <c r="S319" s="402" t="str">
        <f>IF(ISNA(MATCH($C319,'My Squad'!$C$2:$C$16,0)),"","Yes")</f>
        <v/>
      </c>
    </row>
    <row r="320" spans="1:19" ht="15.75" thickBot="1" x14ac:dyDescent="0.3">
      <c r="A320" s="587">
        <v>105</v>
      </c>
      <c r="B320" s="4" t="s">
        <v>46</v>
      </c>
      <c r="C320" s="5" t="s">
        <v>97</v>
      </c>
      <c r="D320" s="70" t="s">
        <v>14</v>
      </c>
      <c r="E320" s="6">
        <v>4.4000000000000004</v>
      </c>
      <c r="F320" s="6">
        <v>0.33233333333333331</v>
      </c>
      <c r="G320" s="6">
        <v>0.39200000000000002</v>
      </c>
      <c r="H320" s="6">
        <v>0.41499999999999998</v>
      </c>
      <c r="I320" s="6">
        <v>0.48933333333333334</v>
      </c>
      <c r="J320" s="6">
        <v>0.32100000000000001</v>
      </c>
      <c r="K320" s="6">
        <v>0.36766666666666664</v>
      </c>
      <c r="L320" s="6">
        <v>0.32600000000000001</v>
      </c>
      <c r="M320" s="6">
        <v>0.43166666666666664</v>
      </c>
      <c r="N320" s="7">
        <v>3.0750000000000002</v>
      </c>
      <c r="O320" s="23">
        <v>-0.3671875</v>
      </c>
      <c r="P320" s="76">
        <v>1E-3</v>
      </c>
      <c r="Q320" s="22">
        <v>12</v>
      </c>
      <c r="R320" s="6">
        <v>1.5</v>
      </c>
      <c r="S320" s="402" t="str">
        <f>IF(ISNA(MATCH($C320,'My Squad'!$C$2:$C$16,0)),"","Yes")</f>
        <v/>
      </c>
    </row>
    <row r="321" spans="1:19" ht="15.75" thickBot="1" x14ac:dyDescent="0.3">
      <c r="A321" s="587">
        <v>523</v>
      </c>
      <c r="B321" s="4" t="s">
        <v>56</v>
      </c>
      <c r="C321" s="5" t="s">
        <v>261</v>
      </c>
      <c r="D321" s="70" t="s">
        <v>15</v>
      </c>
      <c r="E321" s="6">
        <v>5</v>
      </c>
      <c r="F321" s="6">
        <v>0.49966666666666665</v>
      </c>
      <c r="G321" s="6">
        <v>0.56866666666666665</v>
      </c>
      <c r="H321" s="6">
        <v>0.309</v>
      </c>
      <c r="I321" s="6">
        <v>0.24399999999999999</v>
      </c>
      <c r="J321" s="6">
        <v>0.34233333333333332</v>
      </c>
      <c r="K321" s="6">
        <v>0.39966666666666667</v>
      </c>
      <c r="L321" s="6">
        <v>0.27700000000000002</v>
      </c>
      <c r="M321" s="6">
        <v>0.33700000000000002</v>
      </c>
      <c r="N321" s="7">
        <v>2.9773333333333336</v>
      </c>
      <c r="O321" s="23">
        <v>-0.32556666666666667</v>
      </c>
      <c r="P321" s="74">
        <v>2.2000000000000002E-2</v>
      </c>
      <c r="Q321" s="22">
        <v>18</v>
      </c>
      <c r="R321" s="6">
        <v>4.5</v>
      </c>
      <c r="S321" s="402" t="str">
        <f>IF(ISNA(MATCH($C321,'My Squad'!$C$2:$C$16,0)),"","Yes")</f>
        <v/>
      </c>
    </row>
    <row r="322" spans="1:19" ht="15.75" thickBot="1" x14ac:dyDescent="0.3">
      <c r="A322" s="587">
        <v>285</v>
      </c>
      <c r="B322" s="4" t="s">
        <v>601</v>
      </c>
      <c r="C322" s="5" t="s">
        <v>646</v>
      </c>
      <c r="D322" s="70" t="s">
        <v>13</v>
      </c>
      <c r="E322" s="6">
        <v>4.4000000000000004</v>
      </c>
      <c r="F322" s="6">
        <v>0.38800000000000001</v>
      </c>
      <c r="G322" s="6">
        <v>0.35666666666666669</v>
      </c>
      <c r="H322" s="6">
        <v>0.35933333333333334</v>
      </c>
      <c r="I322" s="6">
        <v>0.375</v>
      </c>
      <c r="J322" s="6">
        <v>0.39033333333333331</v>
      </c>
      <c r="K322" s="6">
        <v>0.38766666666666666</v>
      </c>
      <c r="L322" s="6">
        <v>0.32833333333333331</v>
      </c>
      <c r="M322" s="6">
        <v>0.37966666666666665</v>
      </c>
      <c r="N322" s="7">
        <v>2.9649999999999999</v>
      </c>
      <c r="O322" s="23">
        <v>-0.37031249999999999</v>
      </c>
      <c r="P322" s="74">
        <v>2E-3</v>
      </c>
      <c r="Q322" s="22">
        <v>1</v>
      </c>
      <c r="R322" s="6">
        <v>0.3</v>
      </c>
      <c r="S322" s="402" t="str">
        <f>IF(ISNA(MATCH($C322,'My Squad'!$C$2:$C$16,0)),"","Yes")</f>
        <v/>
      </c>
    </row>
    <row r="323" spans="1:19" ht="15.75" thickBot="1" x14ac:dyDescent="0.3">
      <c r="A323" s="587">
        <v>486</v>
      </c>
      <c r="B323" s="4" t="s">
        <v>28</v>
      </c>
      <c r="C323" s="5" t="s">
        <v>540</v>
      </c>
      <c r="D323" s="70" t="s">
        <v>14</v>
      </c>
      <c r="E323" s="6">
        <v>4.3</v>
      </c>
      <c r="F323" s="6">
        <v>0.36</v>
      </c>
      <c r="G323" s="6">
        <v>0.47433333333333333</v>
      </c>
      <c r="H323" s="6">
        <v>0.24366666666666667</v>
      </c>
      <c r="I323" s="6">
        <v>0.45766666666666667</v>
      </c>
      <c r="J323" s="6">
        <v>0.38100000000000001</v>
      </c>
      <c r="K323" s="6">
        <v>0.33433333333333332</v>
      </c>
      <c r="L323" s="6">
        <v>0.45</v>
      </c>
      <c r="M323" s="6">
        <v>0.25333333333333335</v>
      </c>
      <c r="N323" s="7">
        <v>2.9543333333333335</v>
      </c>
      <c r="O323" s="23">
        <v>-0.37923449612403098</v>
      </c>
      <c r="P323" s="74">
        <v>2E-3</v>
      </c>
      <c r="Q323" s="22">
        <v>2</v>
      </c>
      <c r="R323" s="6">
        <v>1</v>
      </c>
      <c r="S323" s="402" t="str">
        <f>IF(ISNA(MATCH($C323,'My Squad'!$C$2:$C$16,0)),"","Yes")</f>
        <v/>
      </c>
    </row>
    <row r="324" spans="1:19" ht="15.75" thickBot="1" x14ac:dyDescent="0.3">
      <c r="A324" s="587">
        <v>571</v>
      </c>
      <c r="B324" s="4" t="s">
        <v>23</v>
      </c>
      <c r="C324" s="5" t="s">
        <v>653</v>
      </c>
      <c r="D324" s="70" t="s">
        <v>13</v>
      </c>
      <c r="E324" s="6">
        <v>6.5</v>
      </c>
      <c r="F324" s="6">
        <v>0.47966666666666669</v>
      </c>
      <c r="G324" s="6">
        <v>0.30933333333333335</v>
      </c>
      <c r="H324" s="6">
        <v>0.34300000000000003</v>
      </c>
      <c r="I324" s="6">
        <v>0.28333333333333333</v>
      </c>
      <c r="J324" s="6">
        <v>0.36</v>
      </c>
      <c r="K324" s="6">
        <v>0.38500000000000001</v>
      </c>
      <c r="L324" s="6">
        <v>0.38800000000000001</v>
      </c>
      <c r="M324" s="6">
        <v>0.36599999999999999</v>
      </c>
      <c r="N324" s="7">
        <v>2.914333333333333</v>
      </c>
      <c r="O324" s="23">
        <v>-0.25164743589743588</v>
      </c>
      <c r="P324" s="74">
        <v>1.9E-2</v>
      </c>
      <c r="Q324" s="22">
        <v>26</v>
      </c>
      <c r="R324" s="6">
        <v>3.7</v>
      </c>
      <c r="S324" s="402" t="str">
        <f>IF(ISNA(MATCH($C324,'My Squad'!$C$2:$C$16,0)),"","Yes")</f>
        <v/>
      </c>
    </row>
    <row r="325" spans="1:19" ht="15.75" thickBot="1" x14ac:dyDescent="0.3">
      <c r="A325" s="587">
        <v>84</v>
      </c>
      <c r="B325" s="4" t="s">
        <v>65</v>
      </c>
      <c r="C325" s="5" t="s">
        <v>607</v>
      </c>
      <c r="D325" s="70" t="s">
        <v>16</v>
      </c>
      <c r="E325" s="6">
        <v>4.4000000000000004</v>
      </c>
      <c r="F325" s="6">
        <v>1.5686666666666667</v>
      </c>
      <c r="G325" s="6">
        <v>0.19666666666666666</v>
      </c>
      <c r="H325" s="6">
        <v>0.19166666666666668</v>
      </c>
      <c r="I325" s="6">
        <v>0.20566666666666666</v>
      </c>
      <c r="J325" s="6">
        <v>0.14866666666666667</v>
      </c>
      <c r="K325" s="6">
        <v>0.20599999999999999</v>
      </c>
      <c r="L325" s="6">
        <v>0.157</v>
      </c>
      <c r="M325" s="6">
        <v>0.23033333333333333</v>
      </c>
      <c r="N325" s="7">
        <v>2.9046666666666665</v>
      </c>
      <c r="O325" s="23">
        <v>-0.37202651515151508</v>
      </c>
      <c r="P325" s="74">
        <v>1E-3</v>
      </c>
      <c r="Q325" s="22">
        <v>7</v>
      </c>
      <c r="R325" s="6">
        <v>3.5</v>
      </c>
      <c r="S325" s="402" t="str">
        <f>IF(ISNA(MATCH($C325,'My Squad'!$C$2:$C$16,0)),"","Yes")</f>
        <v/>
      </c>
    </row>
    <row r="326" spans="1:19" ht="15.75" thickBot="1" x14ac:dyDescent="0.3">
      <c r="A326" s="587">
        <v>187</v>
      </c>
      <c r="B326" s="4" t="s">
        <v>51</v>
      </c>
      <c r="C326" s="5" t="s">
        <v>1058</v>
      </c>
      <c r="D326" s="70" t="s">
        <v>14</v>
      </c>
      <c r="E326" s="6">
        <v>4.4000000000000004</v>
      </c>
      <c r="F326" s="6">
        <v>0.33066666666666666</v>
      </c>
      <c r="G326" s="6">
        <v>0.27333333333333332</v>
      </c>
      <c r="H326" s="6">
        <v>0.37166666666666665</v>
      </c>
      <c r="I326" s="6">
        <v>0.37233333333333335</v>
      </c>
      <c r="J326" s="6">
        <v>0.46100000000000002</v>
      </c>
      <c r="K326" s="6">
        <v>0.21233333333333335</v>
      </c>
      <c r="L326" s="6">
        <v>0.42666666666666669</v>
      </c>
      <c r="M326" s="6">
        <v>0.36966666666666664</v>
      </c>
      <c r="N326" s="7">
        <v>2.8176666666666672</v>
      </c>
      <c r="O326" s="23">
        <v>-0.37449810606060602</v>
      </c>
      <c r="P326" s="74">
        <v>2E-3</v>
      </c>
      <c r="Q326" s="22">
        <v>7</v>
      </c>
      <c r="R326" s="6">
        <v>1.8</v>
      </c>
      <c r="S326" s="402" t="str">
        <f>IF(ISNA(MATCH($C326,'My Squad'!$C$2:$C$16,0)),"","Yes")</f>
        <v/>
      </c>
    </row>
    <row r="327" spans="1:19" ht="15.75" thickBot="1" x14ac:dyDescent="0.3">
      <c r="A327" s="587">
        <v>313</v>
      </c>
      <c r="B327" s="4" t="s">
        <v>25</v>
      </c>
      <c r="C327" s="5" t="s">
        <v>539</v>
      </c>
      <c r="D327" s="70" t="s">
        <v>14</v>
      </c>
      <c r="E327" s="6">
        <v>4.7</v>
      </c>
      <c r="F327" s="6">
        <v>6.0999999999999999E-2</v>
      </c>
      <c r="G327" s="6">
        <v>0.39766666666666667</v>
      </c>
      <c r="H327" s="6">
        <v>0.41199999999999998</v>
      </c>
      <c r="I327" s="6">
        <v>0.29899999999999999</v>
      </c>
      <c r="J327" s="6">
        <v>0.29666666666666669</v>
      </c>
      <c r="K327" s="6">
        <v>0.36699999999999999</v>
      </c>
      <c r="L327" s="6">
        <v>0.49266666666666664</v>
      </c>
      <c r="M327" s="6">
        <v>0.41599999999999998</v>
      </c>
      <c r="N327" s="7">
        <v>2.742</v>
      </c>
      <c r="O327" s="23">
        <v>-0.35260638297872338</v>
      </c>
      <c r="P327" s="74">
        <v>3.0000000000000001E-3</v>
      </c>
      <c r="Q327" s="22">
        <v>4</v>
      </c>
      <c r="R327" s="6">
        <v>1</v>
      </c>
      <c r="S327" s="402" t="str">
        <f>IF(ISNA(MATCH($C327,'My Squad'!$C$2:$C$16,0)),"","Yes")</f>
        <v/>
      </c>
    </row>
    <row r="328" spans="1:19" ht="15.75" thickBot="1" x14ac:dyDescent="0.3">
      <c r="A328" s="587">
        <v>444</v>
      </c>
      <c r="B328" s="4" t="s">
        <v>82</v>
      </c>
      <c r="C328" s="5" t="s">
        <v>190</v>
      </c>
      <c r="D328" s="70" t="s">
        <v>14</v>
      </c>
      <c r="E328" s="6">
        <v>4.3</v>
      </c>
      <c r="F328" s="6">
        <v>0.42099999999999999</v>
      </c>
      <c r="G328" s="6">
        <v>0.34599999999999997</v>
      </c>
      <c r="H328" s="6">
        <v>0.27166666666666667</v>
      </c>
      <c r="I328" s="6">
        <v>0.49399999999999999</v>
      </c>
      <c r="J328" s="6">
        <v>0.19133333333333333</v>
      </c>
      <c r="K328" s="6">
        <v>0.29733333333333334</v>
      </c>
      <c r="L328" s="6">
        <v>0.36966666666666664</v>
      </c>
      <c r="M328" s="6">
        <v>0.34766666666666668</v>
      </c>
      <c r="N328" s="7">
        <v>2.7386666666666666</v>
      </c>
      <c r="O328" s="23">
        <v>-0.38550387596899227</v>
      </c>
      <c r="P328" s="74">
        <v>1E-3</v>
      </c>
      <c r="Q328" s="22">
        <v>1</v>
      </c>
      <c r="R328" s="6">
        <v>1</v>
      </c>
      <c r="S328" s="402" t="str">
        <f>IF(ISNA(MATCH($C328,'My Squad'!$C$2:$C$16,0)),"","Yes")</f>
        <v/>
      </c>
    </row>
    <row r="329" spans="1:19" ht="15.75" thickBot="1" x14ac:dyDescent="0.3">
      <c r="A329" s="587">
        <v>628</v>
      </c>
      <c r="B329" s="4" t="s">
        <v>37</v>
      </c>
      <c r="C329" s="5" t="s">
        <v>1502</v>
      </c>
      <c r="D329" s="70" t="s">
        <v>14</v>
      </c>
      <c r="E329" s="6">
        <v>4.5</v>
      </c>
      <c r="F329" s="6">
        <v>0.379</v>
      </c>
      <c r="G329" s="6">
        <v>0.20233333333333334</v>
      </c>
      <c r="H329" s="6">
        <v>0.30866666666666664</v>
      </c>
      <c r="I329" s="6">
        <v>0.47166666666666668</v>
      </c>
      <c r="J329" s="6">
        <v>0.32233333333333336</v>
      </c>
      <c r="K329" s="6">
        <v>0.36199999999999999</v>
      </c>
      <c r="L329" s="6">
        <v>0.34766666666666668</v>
      </c>
      <c r="M329" s="6">
        <v>0.309</v>
      </c>
      <c r="N329" s="7">
        <v>2.702666666666667</v>
      </c>
      <c r="O329" s="23">
        <v>-0.36937037037037035</v>
      </c>
      <c r="P329" s="74">
        <v>2E-3</v>
      </c>
      <c r="Q329" s="22">
        <v>13</v>
      </c>
      <c r="R329" s="6">
        <v>2.6</v>
      </c>
      <c r="S329" s="402" t="str">
        <f>IF(ISNA(MATCH($C329,'My Squad'!$C$2:$C$16,0)),"","Yes")</f>
        <v/>
      </c>
    </row>
    <row r="330" spans="1:19" ht="15.75" thickBot="1" x14ac:dyDescent="0.3">
      <c r="A330" s="587">
        <v>307</v>
      </c>
      <c r="B330" s="4" t="s">
        <v>601</v>
      </c>
      <c r="C330" s="5" t="s">
        <v>641</v>
      </c>
      <c r="D330" s="70" t="s">
        <v>14</v>
      </c>
      <c r="E330" s="6">
        <v>4</v>
      </c>
      <c r="F330" s="6">
        <v>0</v>
      </c>
      <c r="G330" s="6">
        <v>0.18566666666666667</v>
      </c>
      <c r="H330" s="6">
        <v>0.31633333333333336</v>
      </c>
      <c r="I330" s="6">
        <v>0.42233333333333334</v>
      </c>
      <c r="J330" s="6">
        <v>0.51366666666666672</v>
      </c>
      <c r="K330" s="6">
        <v>0.38833333333333331</v>
      </c>
      <c r="L330" s="6">
        <v>0.29799999999999999</v>
      </c>
      <c r="M330" s="6">
        <v>0.56599999999999995</v>
      </c>
      <c r="N330" s="7">
        <v>2.6903333333333332</v>
      </c>
      <c r="O330" s="23">
        <v>-0.41592708333333334</v>
      </c>
      <c r="P330" s="74">
        <v>0.02</v>
      </c>
      <c r="Q330" s="22">
        <v>2</v>
      </c>
      <c r="R330" s="6">
        <v>1</v>
      </c>
      <c r="S330" s="402" t="str">
        <f>IF(ISNA(MATCH($C330,'My Squad'!$C$2:$C$16,0)),"","Yes")</f>
        <v/>
      </c>
    </row>
    <row r="331" spans="1:19" ht="15.75" thickBot="1" x14ac:dyDescent="0.3">
      <c r="A331" s="587">
        <v>497</v>
      </c>
      <c r="B331" s="4" t="s">
        <v>28</v>
      </c>
      <c r="C331" s="5" t="s">
        <v>237</v>
      </c>
      <c r="D331" s="70" t="s">
        <v>15</v>
      </c>
      <c r="E331" s="6">
        <v>6.8</v>
      </c>
      <c r="F331" s="6">
        <v>0.79233333333333333</v>
      </c>
      <c r="G331" s="6">
        <v>0.36166666666666669</v>
      </c>
      <c r="H331" s="6">
        <v>0.218</v>
      </c>
      <c r="I331" s="6">
        <v>0.37266666666666665</v>
      </c>
      <c r="J331" s="6">
        <v>0.36066666666666669</v>
      </c>
      <c r="K331" s="6">
        <v>0.17966666666666667</v>
      </c>
      <c r="L331" s="6">
        <v>0.23366666666666666</v>
      </c>
      <c r="M331" s="6">
        <v>0.15433333333333332</v>
      </c>
      <c r="N331" s="7">
        <v>2.673</v>
      </c>
      <c r="O331" s="23">
        <v>-0.24498161764705884</v>
      </c>
      <c r="P331" s="74">
        <v>4.0000000000000001E-3</v>
      </c>
      <c r="Q331" s="22">
        <v>3</v>
      </c>
      <c r="R331" s="6">
        <v>0.8</v>
      </c>
      <c r="S331" s="402" t="str">
        <f>IF(ISNA(MATCH($C331,'My Squad'!$C$2:$C$16,0)),"","Yes")</f>
        <v/>
      </c>
    </row>
    <row r="332" spans="1:19" ht="15.75" thickBot="1" x14ac:dyDescent="0.3">
      <c r="A332" s="587">
        <v>166</v>
      </c>
      <c r="B332" s="4" t="s">
        <v>51</v>
      </c>
      <c r="C332" s="5" t="s">
        <v>614</v>
      </c>
      <c r="D332" s="70" t="s">
        <v>13</v>
      </c>
      <c r="E332" s="6">
        <v>5.6</v>
      </c>
      <c r="F332" s="6">
        <v>0.29933333333333334</v>
      </c>
      <c r="G332" s="6">
        <v>0.26966666666666667</v>
      </c>
      <c r="H332" s="6">
        <v>0.34866666666666668</v>
      </c>
      <c r="I332" s="6">
        <v>0.35766666666666669</v>
      </c>
      <c r="J332" s="6">
        <v>0.35566666666666669</v>
      </c>
      <c r="K332" s="6">
        <v>0.28499999999999998</v>
      </c>
      <c r="L332" s="6">
        <v>0.378</v>
      </c>
      <c r="M332" s="6">
        <v>0.36699999999999999</v>
      </c>
      <c r="N332" s="7">
        <v>2.6609999999999996</v>
      </c>
      <c r="O332" s="23">
        <v>-0.29774553571428575</v>
      </c>
      <c r="P332" s="74">
        <v>1E-3</v>
      </c>
      <c r="Q332" s="22">
        <v>3</v>
      </c>
      <c r="R332" s="6">
        <v>1</v>
      </c>
      <c r="S332" s="402" t="str">
        <f>IF(ISNA(MATCH($C332,'My Squad'!$C$2:$C$16,0)),"","Yes")</f>
        <v/>
      </c>
    </row>
    <row r="333" spans="1:19" ht="15.75" thickBot="1" x14ac:dyDescent="0.3">
      <c r="A333" s="587">
        <v>214</v>
      </c>
      <c r="B333" s="4" t="s">
        <v>110</v>
      </c>
      <c r="C333" s="5" t="s">
        <v>182</v>
      </c>
      <c r="D333" s="70" t="s">
        <v>13</v>
      </c>
      <c r="E333" s="6">
        <v>4.7</v>
      </c>
      <c r="F333" s="6">
        <v>0.35233333333333333</v>
      </c>
      <c r="G333" s="6">
        <v>0.35933333333333334</v>
      </c>
      <c r="H333" s="6">
        <v>0.34866666666666668</v>
      </c>
      <c r="I333" s="6">
        <v>0.33233333333333331</v>
      </c>
      <c r="J333" s="6">
        <v>0.35199999999999998</v>
      </c>
      <c r="K333" s="6">
        <v>0.26966666666666667</v>
      </c>
      <c r="L333" s="6">
        <v>0.32233333333333336</v>
      </c>
      <c r="M333" s="6">
        <v>0.29833333333333334</v>
      </c>
      <c r="N333" s="7">
        <v>2.6350000000000002</v>
      </c>
      <c r="O333" s="23">
        <v>-0.35545212765957446</v>
      </c>
      <c r="P333" s="74">
        <v>1E-3</v>
      </c>
      <c r="Q333" s="22">
        <v>6</v>
      </c>
      <c r="R333" s="6">
        <v>1</v>
      </c>
      <c r="S333" s="402" t="str">
        <f>IF(ISNA(MATCH($C333,'My Squad'!$C$2:$C$16,0)),"","Yes")</f>
        <v/>
      </c>
    </row>
    <row r="334" spans="1:19" ht="15.75" thickBot="1" x14ac:dyDescent="0.3">
      <c r="A334" s="587">
        <v>174</v>
      </c>
      <c r="B334" s="4" t="s">
        <v>51</v>
      </c>
      <c r="C334" s="5" t="s">
        <v>324</v>
      </c>
      <c r="D334" s="70" t="s">
        <v>13</v>
      </c>
      <c r="E334" s="6">
        <v>4.5</v>
      </c>
      <c r="F334" s="6">
        <v>0.28599999999999998</v>
      </c>
      <c r="G334" s="6">
        <v>0.29566666666666669</v>
      </c>
      <c r="H334" s="6">
        <v>0.33400000000000002</v>
      </c>
      <c r="I334" s="6">
        <v>0.30266666666666664</v>
      </c>
      <c r="J334" s="6">
        <v>0.32233333333333336</v>
      </c>
      <c r="K334" s="6">
        <v>0.30399999999999999</v>
      </c>
      <c r="L334" s="6">
        <v>0.38366666666666666</v>
      </c>
      <c r="M334" s="6">
        <v>0.34300000000000003</v>
      </c>
      <c r="N334" s="7">
        <v>2.5713333333333335</v>
      </c>
      <c r="O334" s="23">
        <v>-0.37301851851851853</v>
      </c>
      <c r="P334" s="74">
        <v>8.0000000000000002E-3</v>
      </c>
      <c r="Q334" s="22">
        <v>8</v>
      </c>
      <c r="R334" s="6">
        <v>2</v>
      </c>
      <c r="S334" s="402" t="str">
        <f>IF(ISNA(MATCH($C334,'My Squad'!$C$2:$C$16,0)),"","Yes")</f>
        <v/>
      </c>
    </row>
    <row r="335" spans="1:19" ht="15.75" thickBot="1" x14ac:dyDescent="0.3">
      <c r="A335" s="587">
        <v>421</v>
      </c>
      <c r="B335" s="4" t="s">
        <v>40</v>
      </c>
      <c r="C335" s="5" t="s">
        <v>356</v>
      </c>
      <c r="D335" s="70" t="s">
        <v>15</v>
      </c>
      <c r="E335" s="6">
        <v>6.9</v>
      </c>
      <c r="F335" s="6">
        <v>0</v>
      </c>
      <c r="G335" s="6">
        <v>0</v>
      </c>
      <c r="H335" s="6">
        <v>0.24866666666666667</v>
      </c>
      <c r="I335" s="6">
        <v>0.38966666666666666</v>
      </c>
      <c r="J335" s="6">
        <v>0.36633333333333334</v>
      </c>
      <c r="K335" s="6">
        <v>0.46800000000000003</v>
      </c>
      <c r="L335" s="6">
        <v>0.53066666666666662</v>
      </c>
      <c r="M335" s="6">
        <v>0.54933333333333334</v>
      </c>
      <c r="N335" s="7">
        <v>2.5526666666666662</v>
      </c>
      <c r="O335" s="23">
        <v>-0.24361111111111108</v>
      </c>
      <c r="P335" s="74">
        <v>0</v>
      </c>
      <c r="Q335" s="22">
        <v>0</v>
      </c>
      <c r="R335" s="6">
        <v>0</v>
      </c>
      <c r="S335" s="402" t="str">
        <f>IF(ISNA(MATCH($C335,'My Squad'!$C$2:$C$16,0)),"","Yes")</f>
        <v/>
      </c>
    </row>
    <row r="336" spans="1:19" ht="15.75" thickBot="1" x14ac:dyDescent="0.3">
      <c r="A336" s="587">
        <v>254</v>
      </c>
      <c r="B336" s="4" t="s">
        <v>68</v>
      </c>
      <c r="C336" s="5" t="s">
        <v>214</v>
      </c>
      <c r="D336" s="70" t="s">
        <v>13</v>
      </c>
      <c r="E336" s="6">
        <v>4.8</v>
      </c>
      <c r="F336" s="6">
        <v>1.0566666666666666</v>
      </c>
      <c r="G336" s="6">
        <v>0.42699999999999999</v>
      </c>
      <c r="H336" s="6">
        <v>0.22366666666666668</v>
      </c>
      <c r="I336" s="6">
        <v>0.153</v>
      </c>
      <c r="J336" s="6">
        <v>0.18366666666666667</v>
      </c>
      <c r="K336" s="6">
        <v>0.14733333333333334</v>
      </c>
      <c r="L336" s="6">
        <v>0.15166666666666667</v>
      </c>
      <c r="M336" s="6">
        <v>0.20399999999999999</v>
      </c>
      <c r="N336" s="7">
        <v>2.5470000000000006</v>
      </c>
      <c r="O336" s="23">
        <v>-0.35033854166666667</v>
      </c>
      <c r="P336" s="74">
        <v>0</v>
      </c>
      <c r="Q336" s="22">
        <v>5</v>
      </c>
      <c r="R336" s="6">
        <v>0.7</v>
      </c>
      <c r="S336" s="402" t="str">
        <f>IF(ISNA(MATCH($C336,'My Squad'!$C$2:$C$16,0)),"","Yes")</f>
        <v/>
      </c>
    </row>
    <row r="337" spans="1:19" ht="15.75" thickBot="1" x14ac:dyDescent="0.3">
      <c r="A337" s="587">
        <v>319</v>
      </c>
      <c r="B337" s="4" t="s">
        <v>25</v>
      </c>
      <c r="C337" s="5" t="s">
        <v>228</v>
      </c>
      <c r="D337" s="70" t="s">
        <v>13</v>
      </c>
      <c r="E337" s="6">
        <v>5.2</v>
      </c>
      <c r="F337" s="6">
        <v>0</v>
      </c>
      <c r="G337" s="6">
        <v>0.15566666666666668</v>
      </c>
      <c r="H337" s="6">
        <v>0.375</v>
      </c>
      <c r="I337" s="6">
        <v>0.33633333333333332</v>
      </c>
      <c r="J337" s="6">
        <v>0.35266666666666668</v>
      </c>
      <c r="K337" s="6">
        <v>0.49199999999999999</v>
      </c>
      <c r="L337" s="6">
        <v>0.43233333333333335</v>
      </c>
      <c r="M337" s="6">
        <v>0.39266666666666666</v>
      </c>
      <c r="N337" s="7">
        <v>2.5366666666666666</v>
      </c>
      <c r="O337" s="23">
        <v>-0.32363782051282047</v>
      </c>
      <c r="P337" s="74">
        <v>2E-3</v>
      </c>
      <c r="Q337" s="22">
        <v>1</v>
      </c>
      <c r="R337" s="6">
        <v>1</v>
      </c>
      <c r="S337" s="402" t="str">
        <f>IF(ISNA(MATCH($C337,'My Squad'!$C$2:$C$16,0)),"","Yes")</f>
        <v/>
      </c>
    </row>
    <row r="338" spans="1:19" ht="15.75" thickBot="1" x14ac:dyDescent="0.3">
      <c r="A338" s="587">
        <v>377</v>
      </c>
      <c r="B338" s="4" t="s">
        <v>30</v>
      </c>
      <c r="C338" s="5" t="s">
        <v>134</v>
      </c>
      <c r="D338" s="70" t="s">
        <v>14</v>
      </c>
      <c r="E338" s="6">
        <v>4.9000000000000004</v>
      </c>
      <c r="F338" s="6">
        <v>0</v>
      </c>
      <c r="G338" s="6">
        <v>0.248</v>
      </c>
      <c r="H338" s="6">
        <v>0.47366666666666668</v>
      </c>
      <c r="I338" s="6">
        <v>0.51</v>
      </c>
      <c r="J338" s="6">
        <v>0.22700000000000001</v>
      </c>
      <c r="K338" s="6">
        <v>0.47399999999999998</v>
      </c>
      <c r="L338" s="6">
        <v>0.18866666666666668</v>
      </c>
      <c r="M338" s="6">
        <v>0.37166666666666665</v>
      </c>
      <c r="N338" s="7">
        <v>2.4929999999999999</v>
      </c>
      <c r="O338" s="23">
        <v>-0.3445663265306122</v>
      </c>
      <c r="P338" s="74">
        <v>5.0000000000000001E-3</v>
      </c>
      <c r="Q338" s="22">
        <v>8</v>
      </c>
      <c r="R338" s="6">
        <v>1.6</v>
      </c>
      <c r="S338" s="402" t="str">
        <f>IF(ISNA(MATCH($C338,'My Squad'!$C$2:$C$16,0)),"","Yes")</f>
        <v/>
      </c>
    </row>
    <row r="339" spans="1:19" ht="15.75" thickBot="1" x14ac:dyDescent="0.3">
      <c r="A339" s="587">
        <v>86</v>
      </c>
      <c r="B339" s="4" t="s">
        <v>46</v>
      </c>
      <c r="C339" s="5" t="s">
        <v>305</v>
      </c>
      <c r="D339" s="70" t="s">
        <v>14</v>
      </c>
      <c r="E339" s="6">
        <v>4.5</v>
      </c>
      <c r="F339" s="6">
        <v>0.217</v>
      </c>
      <c r="G339" s="6">
        <v>0.29899999999999999</v>
      </c>
      <c r="H339" s="6">
        <v>0.31866666666666665</v>
      </c>
      <c r="I339" s="6">
        <v>0.42266666666666669</v>
      </c>
      <c r="J339" s="6">
        <v>0.26500000000000001</v>
      </c>
      <c r="K339" s="6">
        <v>0.28833333333333333</v>
      </c>
      <c r="L339" s="6">
        <v>0.183</v>
      </c>
      <c r="M339" s="6">
        <v>0.38600000000000001</v>
      </c>
      <c r="N339" s="7">
        <v>2.379666666666667</v>
      </c>
      <c r="O339" s="23">
        <v>-0.37834259259259256</v>
      </c>
      <c r="P339" s="74">
        <v>4.0000000000000001E-3</v>
      </c>
      <c r="Q339" s="22">
        <v>7</v>
      </c>
      <c r="R339" s="6">
        <v>0.9</v>
      </c>
      <c r="S339" s="402" t="str">
        <f>IF(ISNA(MATCH($C339,'My Squad'!$C$2:$C$16,0)),"","Yes")</f>
        <v/>
      </c>
    </row>
    <row r="340" spans="1:19" ht="15.75" thickBot="1" x14ac:dyDescent="0.3">
      <c r="A340" s="587">
        <v>2</v>
      </c>
      <c r="B340" s="4" t="s">
        <v>35</v>
      </c>
      <c r="C340" s="5" t="s">
        <v>79</v>
      </c>
      <c r="D340" s="70" t="s">
        <v>15</v>
      </c>
      <c r="E340" s="6">
        <v>6.8</v>
      </c>
      <c r="F340" s="6">
        <v>0.67433333333333334</v>
      </c>
      <c r="G340" s="6">
        <v>0.16700000000000001</v>
      </c>
      <c r="H340" s="6">
        <v>0.191</v>
      </c>
      <c r="I340" s="6">
        <v>0.27</v>
      </c>
      <c r="J340" s="6">
        <v>0.27266666666666667</v>
      </c>
      <c r="K340" s="6">
        <v>0.20799999999999999</v>
      </c>
      <c r="L340" s="6">
        <v>0.25633333333333336</v>
      </c>
      <c r="M340" s="6">
        <v>0.25566666666666665</v>
      </c>
      <c r="N340" s="7">
        <v>2.2949999999999999</v>
      </c>
      <c r="O340" s="23">
        <v>-0.25193014705882355</v>
      </c>
      <c r="P340" s="74">
        <v>9.0000000000000011E-3</v>
      </c>
      <c r="Q340" s="22">
        <v>4</v>
      </c>
      <c r="R340" s="6">
        <v>0.6</v>
      </c>
      <c r="S340" s="402" t="str">
        <f>IF(ISNA(MATCH($C340,'My Squad'!$C$2:$C$16,0)),"","Yes")</f>
        <v/>
      </c>
    </row>
    <row r="341" spans="1:19" ht="15.75" thickBot="1" x14ac:dyDescent="0.3">
      <c r="A341" s="587">
        <v>59</v>
      </c>
      <c r="B341" s="4" t="s">
        <v>65</v>
      </c>
      <c r="C341" s="5" t="s">
        <v>300</v>
      </c>
      <c r="D341" s="70" t="s">
        <v>14</v>
      </c>
      <c r="E341" s="6">
        <v>4.3</v>
      </c>
      <c r="F341" s="6">
        <v>0.17966666666666667</v>
      </c>
      <c r="G341" s="6">
        <v>0.248</v>
      </c>
      <c r="H341" s="6">
        <v>0.34333333333333332</v>
      </c>
      <c r="I341" s="6">
        <v>0.38100000000000001</v>
      </c>
      <c r="J341" s="6">
        <v>0.24133333333333334</v>
      </c>
      <c r="K341" s="6">
        <v>0.35633333333333334</v>
      </c>
      <c r="L341" s="6">
        <v>0.33033333333333331</v>
      </c>
      <c r="M341" s="6">
        <v>0.20699999999999999</v>
      </c>
      <c r="N341" s="7">
        <v>2.2869999999999999</v>
      </c>
      <c r="O341" s="23">
        <v>-0.39863372093023258</v>
      </c>
      <c r="P341" s="74">
        <v>2E-3</v>
      </c>
      <c r="Q341" s="22">
        <v>0</v>
      </c>
      <c r="R341" s="6">
        <v>0</v>
      </c>
      <c r="S341" s="402" t="str">
        <f>IF(ISNA(MATCH($C341,'My Squad'!$C$2:$C$16,0)),"","Yes")</f>
        <v/>
      </c>
    </row>
    <row r="342" spans="1:19" ht="15.75" thickBot="1" x14ac:dyDescent="0.3">
      <c r="A342" s="587">
        <v>205</v>
      </c>
      <c r="B342" s="4" t="s">
        <v>110</v>
      </c>
      <c r="C342" s="5" t="s">
        <v>1515</v>
      </c>
      <c r="D342" s="70" t="s">
        <v>13</v>
      </c>
      <c r="E342" s="6">
        <v>5.0999999999999996</v>
      </c>
      <c r="F342" s="6">
        <v>0.30366666666666664</v>
      </c>
      <c r="G342" s="6">
        <v>0.28966666666666668</v>
      </c>
      <c r="H342" s="6">
        <v>0.26866666666666666</v>
      </c>
      <c r="I342" s="6">
        <v>0.31033333333333335</v>
      </c>
      <c r="J342" s="6">
        <v>0.33100000000000002</v>
      </c>
      <c r="K342" s="6">
        <v>0.22733333333333333</v>
      </c>
      <c r="L342" s="6">
        <v>0.30299999999999999</v>
      </c>
      <c r="M342" s="6">
        <v>0.23733333333333334</v>
      </c>
      <c r="N342" s="7">
        <v>2.2709999999999999</v>
      </c>
      <c r="O342" s="23">
        <v>-0.33649509803921568</v>
      </c>
      <c r="P342" s="74">
        <v>1E-3</v>
      </c>
      <c r="Q342" s="22">
        <v>13</v>
      </c>
      <c r="R342" s="6">
        <v>1.4</v>
      </c>
      <c r="S342" s="402" t="str">
        <f>IF(ISNA(MATCH($C342,'My Squad'!$C$2:$C$16,0)),"","Yes")</f>
        <v/>
      </c>
    </row>
    <row r="343" spans="1:19" ht="15.75" thickBot="1" x14ac:dyDescent="0.3">
      <c r="A343" s="587">
        <v>442</v>
      </c>
      <c r="B343" s="4" t="s">
        <v>82</v>
      </c>
      <c r="C343" s="5" t="s">
        <v>206</v>
      </c>
      <c r="D343" s="70" t="s">
        <v>13</v>
      </c>
      <c r="E343" s="6">
        <v>4.4000000000000004</v>
      </c>
      <c r="F343" s="6">
        <v>0</v>
      </c>
      <c r="G343" s="6">
        <v>0</v>
      </c>
      <c r="H343" s="6">
        <v>0.11899999999999999</v>
      </c>
      <c r="I343" s="6">
        <v>0.41566666666666668</v>
      </c>
      <c r="J343" s="6">
        <v>0.33166666666666667</v>
      </c>
      <c r="K343" s="6">
        <v>0.441</v>
      </c>
      <c r="L343" s="6">
        <v>0.43266666666666664</v>
      </c>
      <c r="M343" s="6">
        <v>0.42066666666666669</v>
      </c>
      <c r="N343" s="7">
        <v>2.1606666666666663</v>
      </c>
      <c r="O343" s="23">
        <v>-0.39316287878787876</v>
      </c>
      <c r="P343" s="74">
        <v>1.1000000000000001E-2</v>
      </c>
      <c r="Q343" s="22">
        <v>4</v>
      </c>
      <c r="R343" s="6">
        <v>1.3</v>
      </c>
      <c r="S343" s="402" t="str">
        <f>IF(ISNA(MATCH($C343,'My Squad'!$C$2:$C$16,0)),"","Yes")</f>
        <v/>
      </c>
    </row>
    <row r="344" spans="1:19" ht="15.75" thickBot="1" x14ac:dyDescent="0.3">
      <c r="A344" s="587">
        <v>320</v>
      </c>
      <c r="B344" s="4" t="s">
        <v>25</v>
      </c>
      <c r="C344" s="5" t="s">
        <v>170</v>
      </c>
      <c r="D344" s="70" t="s">
        <v>13</v>
      </c>
      <c r="E344" s="6">
        <v>4.7</v>
      </c>
      <c r="F344" s="6">
        <v>0.26633333333333331</v>
      </c>
      <c r="G344" s="6">
        <v>0.24166666666666667</v>
      </c>
      <c r="H344" s="6">
        <v>0.28966666666666668</v>
      </c>
      <c r="I344" s="6">
        <v>0.25</v>
      </c>
      <c r="J344" s="6">
        <v>0.28466666666666668</v>
      </c>
      <c r="K344" s="6">
        <v>0.26533333333333331</v>
      </c>
      <c r="L344" s="6">
        <v>0.26600000000000001</v>
      </c>
      <c r="M344" s="6">
        <v>0.24233333333333335</v>
      </c>
      <c r="N344" s="7">
        <v>2.1059999999999999</v>
      </c>
      <c r="O344" s="23">
        <v>-0.36952127659574469</v>
      </c>
      <c r="P344" s="74">
        <v>1E-3</v>
      </c>
      <c r="Q344" s="22">
        <v>3</v>
      </c>
      <c r="R344" s="6">
        <v>1</v>
      </c>
      <c r="S344" s="402" t="str">
        <f>IF(ISNA(MATCH($C344,'My Squad'!$C$2:$C$16,0)),"","Yes")</f>
        <v/>
      </c>
    </row>
    <row r="345" spans="1:19" ht="15.75" thickBot="1" x14ac:dyDescent="0.3">
      <c r="A345" s="587">
        <v>121</v>
      </c>
      <c r="B345" s="4" t="s">
        <v>37</v>
      </c>
      <c r="C345" s="5" t="s">
        <v>1503</v>
      </c>
      <c r="D345" s="70" t="s">
        <v>13</v>
      </c>
      <c r="E345" s="6">
        <v>5.4</v>
      </c>
      <c r="F345" s="6">
        <v>0.28066666666666668</v>
      </c>
      <c r="G345" s="6">
        <v>0.21299999999999999</v>
      </c>
      <c r="H345" s="6">
        <v>0.19633333333333333</v>
      </c>
      <c r="I345" s="6">
        <v>0.30366666666666664</v>
      </c>
      <c r="J345" s="6">
        <v>0.23233333333333334</v>
      </c>
      <c r="K345" s="6">
        <v>0.27633333333333332</v>
      </c>
      <c r="L345" s="6">
        <v>0.30433333333333334</v>
      </c>
      <c r="M345" s="6">
        <v>0.26100000000000001</v>
      </c>
      <c r="N345" s="7">
        <v>2.0676666666666668</v>
      </c>
      <c r="O345" s="23">
        <v>-0.32250771604938266</v>
      </c>
      <c r="P345" s="74">
        <v>1E-3</v>
      </c>
      <c r="Q345" s="22">
        <v>7</v>
      </c>
      <c r="R345" s="6">
        <v>1</v>
      </c>
      <c r="S345" s="402" t="str">
        <f>IF(ISNA(MATCH($C345,'My Squad'!$C$2:$C$16,0)),"","Yes")</f>
        <v/>
      </c>
    </row>
    <row r="346" spans="1:19" ht="15.75" thickBot="1" x14ac:dyDescent="0.3">
      <c r="A346" s="587">
        <v>603</v>
      </c>
      <c r="B346" s="4" t="s">
        <v>91</v>
      </c>
      <c r="C346" s="5" t="s">
        <v>1518</v>
      </c>
      <c r="D346" s="70" t="s">
        <v>13</v>
      </c>
      <c r="E346" s="6">
        <v>4.5</v>
      </c>
      <c r="F346" s="6">
        <v>0.48299999999999998</v>
      </c>
      <c r="G346" s="6">
        <v>0.26666666666666666</v>
      </c>
      <c r="H346" s="6">
        <v>0.31066666666666665</v>
      </c>
      <c r="I346" s="6">
        <v>0.25233333333333335</v>
      </c>
      <c r="J346" s="6">
        <v>0.25900000000000001</v>
      </c>
      <c r="K346" s="6">
        <v>0.24</v>
      </c>
      <c r="L346" s="6">
        <v>0.19266666666666668</v>
      </c>
      <c r="M346" s="6">
        <v>2.8666666666666667E-2</v>
      </c>
      <c r="N346" s="7">
        <v>2.0329999999999999</v>
      </c>
      <c r="O346" s="23">
        <v>-0.38797222222222222</v>
      </c>
      <c r="P346" s="74">
        <v>2E-3</v>
      </c>
      <c r="Q346" s="22">
        <v>1</v>
      </c>
      <c r="R346" s="6">
        <v>1</v>
      </c>
      <c r="S346" s="402" t="str">
        <f>IF(ISNA(MATCH($C346,'My Squad'!$C$2:$C$16,0)),"","Yes")</f>
        <v/>
      </c>
    </row>
    <row r="347" spans="1:19" ht="15.75" thickBot="1" x14ac:dyDescent="0.3">
      <c r="A347" s="587">
        <v>391</v>
      </c>
      <c r="B347" s="4" t="s">
        <v>40</v>
      </c>
      <c r="C347" s="5" t="s">
        <v>121</v>
      </c>
      <c r="D347" s="70" t="s">
        <v>13</v>
      </c>
      <c r="E347" s="6">
        <v>5.6</v>
      </c>
      <c r="F347" s="6">
        <v>0.33100000000000002</v>
      </c>
      <c r="G347" s="6">
        <v>0.23833333333333334</v>
      </c>
      <c r="H347" s="6">
        <v>0.23799999999999999</v>
      </c>
      <c r="I347" s="6">
        <v>0.21633333333333332</v>
      </c>
      <c r="J347" s="6">
        <v>0.17766666666666667</v>
      </c>
      <c r="K347" s="6">
        <v>0.23233333333333334</v>
      </c>
      <c r="L347" s="6">
        <v>0.27133333333333332</v>
      </c>
      <c r="M347" s="6">
        <v>0.22033333333333333</v>
      </c>
      <c r="N347" s="7">
        <v>1.9253333333333333</v>
      </c>
      <c r="O347" s="23">
        <v>-0.31416666666666671</v>
      </c>
      <c r="P347" s="74">
        <v>4.0000000000000001E-3</v>
      </c>
      <c r="Q347" s="22">
        <v>6</v>
      </c>
      <c r="R347" s="6">
        <v>1.2</v>
      </c>
      <c r="S347" s="402" t="str">
        <f>IF(ISNA(MATCH($C347,'My Squad'!$C$2:$C$16,0)),"","Yes")</f>
        <v/>
      </c>
    </row>
    <row r="348" spans="1:19" ht="15.75" thickBot="1" x14ac:dyDescent="0.3">
      <c r="A348" s="587">
        <v>8</v>
      </c>
      <c r="B348" s="4" t="s">
        <v>35</v>
      </c>
      <c r="C348" s="5" t="s">
        <v>231</v>
      </c>
      <c r="D348" s="70" t="s">
        <v>14</v>
      </c>
      <c r="E348" s="6">
        <v>4.8</v>
      </c>
      <c r="F348" s="6">
        <v>1.2430000000000001</v>
      </c>
      <c r="G348" s="6">
        <v>0.11166666666666666</v>
      </c>
      <c r="H348" s="6">
        <v>0.10966666666666666</v>
      </c>
      <c r="I348" s="6">
        <v>0.127</v>
      </c>
      <c r="J348" s="6">
        <v>0.13166666666666665</v>
      </c>
      <c r="K348" s="6">
        <v>4.4333333333333336E-2</v>
      </c>
      <c r="L348" s="6">
        <v>8.1000000000000003E-2</v>
      </c>
      <c r="M348" s="6">
        <v>6.133333333333333E-2</v>
      </c>
      <c r="N348" s="7">
        <v>1.9096666666666664</v>
      </c>
      <c r="O348" s="23">
        <v>-0.36693576388888893</v>
      </c>
      <c r="P348" s="74">
        <v>2E-3</v>
      </c>
      <c r="Q348" s="22">
        <v>3</v>
      </c>
      <c r="R348" s="6">
        <v>0.8</v>
      </c>
      <c r="S348" s="402" t="str">
        <f>IF(ISNA(MATCH($C348,'My Squad'!$C$2:$C$16,0)),"","Yes")</f>
        <v/>
      </c>
    </row>
    <row r="349" spans="1:19" ht="15.75" thickBot="1" x14ac:dyDescent="0.3">
      <c r="A349" s="587">
        <v>580</v>
      </c>
      <c r="B349" s="4" t="s">
        <v>65</v>
      </c>
      <c r="C349" s="5" t="s">
        <v>1498</v>
      </c>
      <c r="D349" s="70" t="s">
        <v>14</v>
      </c>
      <c r="E349" s="6">
        <v>4.3</v>
      </c>
      <c r="F349" s="6">
        <v>0.154</v>
      </c>
      <c r="G349" s="6">
        <v>0.21766666666666667</v>
      </c>
      <c r="H349" s="6">
        <v>0.21566666666666667</v>
      </c>
      <c r="I349" s="6">
        <v>0.31833333333333336</v>
      </c>
      <c r="J349" s="6">
        <v>0.20300000000000001</v>
      </c>
      <c r="K349" s="6">
        <v>0.28199999999999997</v>
      </c>
      <c r="L349" s="6">
        <v>0.30966666666666665</v>
      </c>
      <c r="M349" s="6">
        <v>0.18033333333333335</v>
      </c>
      <c r="N349" s="7">
        <v>1.8806666666666669</v>
      </c>
      <c r="O349" s="23">
        <v>-0.41044573643410853</v>
      </c>
      <c r="P349" s="74">
        <v>1E-3</v>
      </c>
      <c r="Q349" s="22">
        <v>3</v>
      </c>
      <c r="R349" s="6">
        <v>1</v>
      </c>
      <c r="S349" s="402" t="str">
        <f>IF(ISNA(MATCH($C349,'My Squad'!$C$2:$C$16,0)),"","Yes")</f>
        <v/>
      </c>
    </row>
    <row r="350" spans="1:19" ht="15.75" thickBot="1" x14ac:dyDescent="0.3">
      <c r="A350" s="587">
        <v>288</v>
      </c>
      <c r="B350" s="4" t="s">
        <v>601</v>
      </c>
      <c r="C350" s="5" t="s">
        <v>638</v>
      </c>
      <c r="D350" s="70" t="s">
        <v>14</v>
      </c>
      <c r="E350" s="6">
        <v>4</v>
      </c>
      <c r="F350" s="6">
        <v>0.58899999999999997</v>
      </c>
      <c r="G350" s="6">
        <v>0.22333333333333333</v>
      </c>
      <c r="H350" s="6">
        <v>0.13366666666666666</v>
      </c>
      <c r="I350" s="6">
        <v>0.17599999999999999</v>
      </c>
      <c r="J350" s="6">
        <v>0.22966666666666666</v>
      </c>
      <c r="K350" s="6">
        <v>0.19366666666666665</v>
      </c>
      <c r="L350" s="6">
        <v>0.10033333333333333</v>
      </c>
      <c r="M350" s="6">
        <v>0.22833333333333333</v>
      </c>
      <c r="N350" s="7">
        <v>1.8739999999999999</v>
      </c>
      <c r="O350" s="23">
        <v>-0.44143749999999998</v>
      </c>
      <c r="P350" s="74">
        <v>3.0000000000000001E-3</v>
      </c>
      <c r="Q350" s="22">
        <v>0</v>
      </c>
      <c r="R350" s="6">
        <v>0</v>
      </c>
      <c r="S350" s="402" t="str">
        <f>IF(ISNA(MATCH($C350,'My Squad'!$C$2:$C$16,0)),"","Yes")</f>
        <v/>
      </c>
    </row>
    <row r="351" spans="1:19" ht="15.75" thickBot="1" x14ac:dyDescent="0.3">
      <c r="A351" s="587">
        <v>569</v>
      </c>
      <c r="B351" s="4" t="s">
        <v>61</v>
      </c>
      <c r="C351" s="5" t="s">
        <v>1496</v>
      </c>
      <c r="D351" s="70" t="s">
        <v>13</v>
      </c>
      <c r="E351" s="6">
        <v>5.3</v>
      </c>
      <c r="F351" s="6">
        <v>0.23433333333333334</v>
      </c>
      <c r="G351" s="6">
        <v>0.16466666666666666</v>
      </c>
      <c r="H351" s="6">
        <v>0.27666666666666667</v>
      </c>
      <c r="I351" s="6">
        <v>0.21966666666666668</v>
      </c>
      <c r="J351" s="6">
        <v>0.27866666666666667</v>
      </c>
      <c r="K351" s="6">
        <v>0.24866666666666667</v>
      </c>
      <c r="L351" s="6">
        <v>0.23666666666666666</v>
      </c>
      <c r="M351" s="6">
        <v>0.20566666666666666</v>
      </c>
      <c r="N351" s="7">
        <v>1.8649999999999998</v>
      </c>
      <c r="O351" s="23">
        <v>-0.33337264150943396</v>
      </c>
      <c r="P351" s="74">
        <v>0</v>
      </c>
      <c r="Q351" s="22">
        <v>3</v>
      </c>
      <c r="R351" s="6">
        <v>0.6</v>
      </c>
      <c r="S351" s="402" t="str">
        <f>IF(ISNA(MATCH($C351,'My Squad'!$C$2:$C$16,0)),"","Yes")</f>
        <v/>
      </c>
    </row>
    <row r="352" spans="1:19" ht="15.75" thickBot="1" x14ac:dyDescent="0.3">
      <c r="A352" s="587">
        <v>65</v>
      </c>
      <c r="B352" s="4" t="s">
        <v>65</v>
      </c>
      <c r="C352" s="5" t="s">
        <v>609</v>
      </c>
      <c r="D352" s="70" t="s">
        <v>15</v>
      </c>
      <c r="E352" s="6">
        <v>5.4</v>
      </c>
      <c r="F352" s="6">
        <v>0.20466666666666666</v>
      </c>
      <c r="G352" s="6">
        <v>0.21</v>
      </c>
      <c r="H352" s="6">
        <v>0.22133333333333333</v>
      </c>
      <c r="I352" s="6">
        <v>0.23133333333333334</v>
      </c>
      <c r="J352" s="6">
        <v>0.22766666666666666</v>
      </c>
      <c r="K352" s="6">
        <v>0.23466666666666666</v>
      </c>
      <c r="L352" s="6">
        <v>0.28233333333333333</v>
      </c>
      <c r="M352" s="6">
        <v>0.24866666666666667</v>
      </c>
      <c r="N352" s="7">
        <v>1.8606666666666665</v>
      </c>
      <c r="O352" s="23">
        <v>-0.32729938271604936</v>
      </c>
      <c r="P352" s="74">
        <v>0</v>
      </c>
      <c r="Q352" s="22">
        <v>6</v>
      </c>
      <c r="R352" s="6">
        <v>1</v>
      </c>
      <c r="S352" s="402" t="str">
        <f>IF(ISNA(MATCH($C352,'My Squad'!$C$2:$C$16,0)),"","Yes")</f>
        <v/>
      </c>
    </row>
    <row r="353" spans="1:19" ht="15.75" thickBot="1" x14ac:dyDescent="0.3">
      <c r="A353" s="587">
        <v>215</v>
      </c>
      <c r="B353" s="4" t="s">
        <v>110</v>
      </c>
      <c r="C353" s="5" t="s">
        <v>203</v>
      </c>
      <c r="D353" s="70" t="s">
        <v>14</v>
      </c>
      <c r="E353" s="6">
        <v>4.3</v>
      </c>
      <c r="F353" s="6">
        <v>0.33866666666666667</v>
      </c>
      <c r="G353" s="6">
        <v>0.32733333333333331</v>
      </c>
      <c r="H353" s="6">
        <v>0.18266666666666667</v>
      </c>
      <c r="I353" s="6">
        <v>0.255</v>
      </c>
      <c r="J353" s="6">
        <v>0.23433333333333334</v>
      </c>
      <c r="K353" s="6">
        <v>0.15366666666666667</v>
      </c>
      <c r="L353" s="6">
        <v>0.19766666666666666</v>
      </c>
      <c r="M353" s="6">
        <v>0.16400000000000001</v>
      </c>
      <c r="N353" s="7">
        <v>1.8533333333333331</v>
      </c>
      <c r="O353" s="23">
        <v>-0.41124031007751938</v>
      </c>
      <c r="P353" s="74">
        <v>1E-3</v>
      </c>
      <c r="Q353" s="22">
        <v>0</v>
      </c>
      <c r="R353" s="6">
        <v>0</v>
      </c>
      <c r="S353" s="402" t="str">
        <f>IF(ISNA(MATCH($C353,'My Squad'!$C$2:$C$16,0)),"","Yes")</f>
        <v/>
      </c>
    </row>
    <row r="354" spans="1:19" ht="15.75" thickBot="1" x14ac:dyDescent="0.3">
      <c r="A354" s="587">
        <v>160</v>
      </c>
      <c r="B354" s="4" t="s">
        <v>51</v>
      </c>
      <c r="C354" s="5" t="s">
        <v>317</v>
      </c>
      <c r="D354" s="70" t="s">
        <v>14</v>
      </c>
      <c r="E354" s="6">
        <v>4.7</v>
      </c>
      <c r="F354" s="6">
        <v>0.19566666666666666</v>
      </c>
      <c r="G354" s="6">
        <v>0.16266666666666665</v>
      </c>
      <c r="H354" s="6">
        <v>0.28199999999999997</v>
      </c>
      <c r="I354" s="6">
        <v>0.18766666666666668</v>
      </c>
      <c r="J354" s="6">
        <v>0.27800000000000002</v>
      </c>
      <c r="K354" s="6">
        <v>0.16766666666666666</v>
      </c>
      <c r="L354" s="6">
        <v>0.27733333333333332</v>
      </c>
      <c r="M354" s="6">
        <v>0.28266666666666668</v>
      </c>
      <c r="N354" s="7">
        <v>1.8336666666666663</v>
      </c>
      <c r="O354" s="23">
        <v>-0.37676418439716314</v>
      </c>
      <c r="P354" s="74">
        <v>5.0000000000000001E-3</v>
      </c>
      <c r="Q354" s="22">
        <v>0</v>
      </c>
      <c r="R354" s="6">
        <v>0</v>
      </c>
      <c r="S354" s="402" t="str">
        <f>IF(ISNA(MATCH($C354,'My Squad'!$C$2:$C$16,0)),"","Yes")</f>
        <v/>
      </c>
    </row>
    <row r="355" spans="1:19" ht="15.75" thickBot="1" x14ac:dyDescent="0.3">
      <c r="A355" s="587">
        <v>425</v>
      </c>
      <c r="B355" s="4" t="s">
        <v>82</v>
      </c>
      <c r="C355" s="5" t="s">
        <v>358</v>
      </c>
      <c r="D355" s="70" t="s">
        <v>14</v>
      </c>
      <c r="E355" s="6">
        <v>4.3</v>
      </c>
      <c r="F355" s="6">
        <v>0.26366666666666666</v>
      </c>
      <c r="G355" s="6">
        <v>0.24866666666666667</v>
      </c>
      <c r="H355" s="6">
        <v>0.20399999999999999</v>
      </c>
      <c r="I355" s="6">
        <v>0.33800000000000002</v>
      </c>
      <c r="J355" s="6">
        <v>0.14033333333333334</v>
      </c>
      <c r="K355" s="6">
        <v>0.185</v>
      </c>
      <c r="L355" s="6">
        <v>0.24233333333333335</v>
      </c>
      <c r="M355" s="6">
        <v>0.20799999999999999</v>
      </c>
      <c r="N355" s="7">
        <v>1.83</v>
      </c>
      <c r="O355" s="23">
        <v>-0.41191860465116281</v>
      </c>
      <c r="P355" s="74">
        <v>1E-3</v>
      </c>
      <c r="Q355" s="22">
        <v>3</v>
      </c>
      <c r="R355" s="6">
        <v>1.5</v>
      </c>
      <c r="S355" s="402" t="str">
        <f>IF(ISNA(MATCH($C355,'My Squad'!$C$2:$C$16,0)),"","Yes")</f>
        <v/>
      </c>
    </row>
    <row r="356" spans="1:19" ht="15.75" thickBot="1" x14ac:dyDescent="0.3">
      <c r="A356" s="587">
        <v>226</v>
      </c>
      <c r="B356" s="4" t="s">
        <v>91</v>
      </c>
      <c r="C356" s="5" t="s">
        <v>298</v>
      </c>
      <c r="D356" s="70" t="s">
        <v>13</v>
      </c>
      <c r="E356" s="6">
        <v>4.5</v>
      </c>
      <c r="F356" s="6">
        <v>0</v>
      </c>
      <c r="G356" s="6">
        <v>0</v>
      </c>
      <c r="H356" s="6">
        <v>0</v>
      </c>
      <c r="I356" s="6">
        <v>0</v>
      </c>
      <c r="J356" s="6">
        <v>0</v>
      </c>
      <c r="K356" s="6">
        <v>0</v>
      </c>
      <c r="L356" s="6">
        <v>0</v>
      </c>
      <c r="M356" s="6">
        <v>1.827</v>
      </c>
      <c r="N356" s="7">
        <v>1.827</v>
      </c>
      <c r="O356" s="23">
        <v>-0.39369444444444446</v>
      </c>
      <c r="P356" s="74">
        <v>8.0000000000000002E-3</v>
      </c>
      <c r="Q356" s="22">
        <v>8</v>
      </c>
      <c r="R356" s="6">
        <v>1.3</v>
      </c>
      <c r="S356" s="402" t="str">
        <f>IF(ISNA(MATCH($C356,'My Squad'!$C$2:$C$16,0)),"","Yes")</f>
        <v/>
      </c>
    </row>
    <row r="357" spans="1:19" ht="15.75" thickBot="1" x14ac:dyDescent="0.3">
      <c r="A357" s="587">
        <v>561</v>
      </c>
      <c r="B357" s="4" t="s">
        <v>33</v>
      </c>
      <c r="C357" s="5" t="s">
        <v>1550</v>
      </c>
      <c r="D357" s="70" t="s">
        <v>14</v>
      </c>
      <c r="E357" s="15">
        <v>4</v>
      </c>
      <c r="F357" s="15">
        <v>0.23366666666666666</v>
      </c>
      <c r="G357" s="6">
        <v>0.26600000000000001</v>
      </c>
      <c r="H357" s="6">
        <v>0.20233333333333334</v>
      </c>
      <c r="I357" s="6">
        <v>0.22700000000000001</v>
      </c>
      <c r="J357" s="6">
        <v>0.19066666666666668</v>
      </c>
      <c r="K357" s="6">
        <v>0.17533333333333334</v>
      </c>
      <c r="L357" s="6">
        <v>0.25533333333333336</v>
      </c>
      <c r="M357" s="15">
        <v>0.18166666666666667</v>
      </c>
      <c r="N357" s="84">
        <v>1.7320000000000002</v>
      </c>
      <c r="O357" s="23">
        <v>-0.44587500000000002</v>
      </c>
      <c r="P357" s="17">
        <v>1.4999999999999999E-2</v>
      </c>
      <c r="Q357" s="16">
        <v>0</v>
      </c>
      <c r="R357" s="15">
        <v>0</v>
      </c>
      <c r="S357" s="486" t="str">
        <f>IF(ISNA(MATCH($C357,'My Squad'!$C$2:$C$16,0)),"","Yes")</f>
        <v/>
      </c>
    </row>
    <row r="358" spans="1:19" ht="15.75" thickBot="1" x14ac:dyDescent="0.3">
      <c r="A358" s="587">
        <v>49</v>
      </c>
      <c r="B358" s="4" t="s">
        <v>61</v>
      </c>
      <c r="C358" s="5" t="s">
        <v>296</v>
      </c>
      <c r="D358" s="70" t="s">
        <v>14</v>
      </c>
      <c r="E358" s="6">
        <v>4.4000000000000004</v>
      </c>
      <c r="F358" s="6">
        <v>0.17266666666666666</v>
      </c>
      <c r="G358" s="6">
        <v>0.122</v>
      </c>
      <c r="H358" s="6">
        <v>0.22266666666666668</v>
      </c>
      <c r="I358" s="6">
        <v>0.17733333333333334</v>
      </c>
      <c r="J358" s="6">
        <v>0.26066666666666666</v>
      </c>
      <c r="K358" s="6">
        <v>0.33900000000000002</v>
      </c>
      <c r="L358" s="6">
        <v>0.28066666666666668</v>
      </c>
      <c r="M358" s="6">
        <v>0.14466666666666667</v>
      </c>
      <c r="N358" s="7">
        <v>1.7196666666666667</v>
      </c>
      <c r="O358" s="23">
        <v>-0.40569128787878783</v>
      </c>
      <c r="P358" s="74">
        <v>1E-3</v>
      </c>
      <c r="Q358" s="22">
        <v>0</v>
      </c>
      <c r="R358" s="6">
        <v>0</v>
      </c>
      <c r="S358" s="402" t="str">
        <f>IF(ISNA(MATCH($C358,'My Squad'!$C$2:$C$16,0)),"","Yes")</f>
        <v/>
      </c>
    </row>
    <row r="359" spans="1:19" ht="15.75" thickBot="1" x14ac:dyDescent="0.3">
      <c r="A359" s="587">
        <v>196</v>
      </c>
      <c r="B359" s="4" t="s">
        <v>110</v>
      </c>
      <c r="C359" s="5" t="s">
        <v>212</v>
      </c>
      <c r="D359" s="70" t="s">
        <v>14</v>
      </c>
      <c r="E359" s="6">
        <v>4.4000000000000004</v>
      </c>
      <c r="F359" s="6">
        <v>0.25600000000000001</v>
      </c>
      <c r="G359" s="6">
        <v>0.23300000000000001</v>
      </c>
      <c r="H359" s="6">
        <v>0.21199999999999999</v>
      </c>
      <c r="I359" s="6">
        <v>0.23633333333333334</v>
      </c>
      <c r="J359" s="6">
        <v>0.28100000000000003</v>
      </c>
      <c r="K359" s="6">
        <v>0.12833333333333333</v>
      </c>
      <c r="L359" s="6">
        <v>0.19733333333333333</v>
      </c>
      <c r="M359" s="6">
        <v>0.17533333333333334</v>
      </c>
      <c r="N359" s="7">
        <v>1.7193333333333334</v>
      </c>
      <c r="O359" s="23">
        <v>-0.40570075757575758</v>
      </c>
      <c r="P359" s="74">
        <v>1E-3</v>
      </c>
      <c r="Q359" s="22">
        <v>9</v>
      </c>
      <c r="R359" s="6">
        <v>3</v>
      </c>
      <c r="S359" s="402" t="str">
        <f>IF(ISNA(MATCH($C359,'My Squad'!$C$2:$C$16,0)),"","Yes")</f>
        <v/>
      </c>
    </row>
    <row r="360" spans="1:19" ht="15.75" thickBot="1" x14ac:dyDescent="0.3">
      <c r="A360" s="587">
        <v>472</v>
      </c>
      <c r="B360" s="4" t="s">
        <v>602</v>
      </c>
      <c r="C360" s="5" t="s">
        <v>673</v>
      </c>
      <c r="D360" s="70" t="s">
        <v>14</v>
      </c>
      <c r="E360" s="6">
        <v>4</v>
      </c>
      <c r="F360" s="6">
        <v>0.32566666666666666</v>
      </c>
      <c r="G360" s="6">
        <v>0.26366666666666666</v>
      </c>
      <c r="H360" s="6">
        <v>0.107</v>
      </c>
      <c r="I360" s="6">
        <v>0.19866666666666666</v>
      </c>
      <c r="J360" s="6">
        <v>0.19033333333333333</v>
      </c>
      <c r="K360" s="6">
        <v>0.19633333333333333</v>
      </c>
      <c r="L360" s="6">
        <v>0.21766666666666667</v>
      </c>
      <c r="M360" s="6">
        <v>0.21566666666666667</v>
      </c>
      <c r="N360" s="7">
        <v>1.7149999999999999</v>
      </c>
      <c r="O360" s="23">
        <v>-0.44640625</v>
      </c>
      <c r="P360" s="74">
        <v>6.0000000000000001E-3</v>
      </c>
      <c r="Q360" s="22">
        <v>4</v>
      </c>
      <c r="R360" s="6">
        <v>0.8</v>
      </c>
      <c r="S360" s="402" t="str">
        <f>IF(ISNA(MATCH($C360,'My Squad'!$C$2:$C$16,0)),"","Yes")</f>
        <v/>
      </c>
    </row>
    <row r="361" spans="1:19" ht="15.75" thickBot="1" x14ac:dyDescent="0.3">
      <c r="A361" s="587">
        <v>35</v>
      </c>
      <c r="B361" s="4" t="s">
        <v>61</v>
      </c>
      <c r="C361" s="5" t="s">
        <v>197</v>
      </c>
      <c r="D361" s="70" t="s">
        <v>14</v>
      </c>
      <c r="E361" s="6">
        <v>4.5</v>
      </c>
      <c r="F361" s="6">
        <v>0.17933333333333334</v>
      </c>
      <c r="G361" s="6">
        <v>0.13933333333333334</v>
      </c>
      <c r="H361" s="6">
        <v>0.24533333333333332</v>
      </c>
      <c r="I361" s="6">
        <v>0.16733333333333333</v>
      </c>
      <c r="J361" s="6">
        <v>0.21333333333333335</v>
      </c>
      <c r="K361" s="6">
        <v>0.34899999999999998</v>
      </c>
      <c r="L361" s="6">
        <v>0.248</v>
      </c>
      <c r="M361" s="6">
        <v>0.12966666666666668</v>
      </c>
      <c r="N361" s="7">
        <v>1.6713333333333333</v>
      </c>
      <c r="O361" s="23">
        <v>-0.39801851851851855</v>
      </c>
      <c r="P361" s="74">
        <v>5.0000000000000001E-3</v>
      </c>
      <c r="Q361" s="22">
        <v>11</v>
      </c>
      <c r="R361" s="6">
        <v>2.8</v>
      </c>
      <c r="S361" s="402" t="str">
        <f>IF(ISNA(MATCH($C361,'My Squad'!$C$2:$C$16,0)),"","Yes")</f>
        <v/>
      </c>
    </row>
    <row r="362" spans="1:19" ht="15.75" thickBot="1" x14ac:dyDescent="0.3">
      <c r="A362" s="587">
        <v>111</v>
      </c>
      <c r="B362" s="4" t="s">
        <v>46</v>
      </c>
      <c r="C362" s="5" t="s">
        <v>132</v>
      </c>
      <c r="D362" s="70" t="s">
        <v>13</v>
      </c>
      <c r="E362" s="6">
        <v>4.4000000000000004</v>
      </c>
      <c r="F362" s="6">
        <v>0.21333333333333335</v>
      </c>
      <c r="G362" s="6">
        <v>0.18933333333333333</v>
      </c>
      <c r="H362" s="6">
        <v>0.19600000000000001</v>
      </c>
      <c r="I362" s="6">
        <v>0.24066666666666667</v>
      </c>
      <c r="J362" s="6">
        <v>0.18933333333333333</v>
      </c>
      <c r="K362" s="6">
        <v>0.20300000000000001</v>
      </c>
      <c r="L362" s="6">
        <v>0.19733333333333333</v>
      </c>
      <c r="M362" s="6">
        <v>0.21366666666666667</v>
      </c>
      <c r="N362" s="7">
        <v>1.6426666666666667</v>
      </c>
      <c r="O362" s="23">
        <v>-0.40787878787878784</v>
      </c>
      <c r="P362" s="74">
        <v>3.1E-2</v>
      </c>
      <c r="Q362" s="22">
        <v>5</v>
      </c>
      <c r="R362" s="6">
        <v>1</v>
      </c>
      <c r="S362" s="402" t="str">
        <f>IF(ISNA(MATCH($C362,'My Squad'!$C$2:$C$16,0)),"","Yes")</f>
        <v/>
      </c>
    </row>
    <row r="363" spans="1:19" ht="15.75" thickBot="1" x14ac:dyDescent="0.3">
      <c r="A363" s="587">
        <v>612</v>
      </c>
      <c r="B363" s="4" t="s">
        <v>28</v>
      </c>
      <c r="C363" s="5" t="s">
        <v>1348</v>
      </c>
      <c r="D363" s="70" t="s">
        <v>13</v>
      </c>
      <c r="E363" s="6">
        <v>5.3</v>
      </c>
      <c r="F363" s="6">
        <v>0.25066666666666665</v>
      </c>
      <c r="G363" s="6">
        <v>0.245</v>
      </c>
      <c r="H363" s="6">
        <v>0.14866666666666667</v>
      </c>
      <c r="I363" s="6">
        <v>0.22966666666666666</v>
      </c>
      <c r="J363" s="6">
        <v>0.20566666666666666</v>
      </c>
      <c r="K363" s="6">
        <v>0.15166666666666667</v>
      </c>
      <c r="L363" s="6">
        <v>0.251</v>
      </c>
      <c r="M363" s="6">
        <v>0.14499999999999999</v>
      </c>
      <c r="N363" s="7">
        <v>1.6273333333333335</v>
      </c>
      <c r="O363" s="23">
        <v>-0.33897798742138369</v>
      </c>
      <c r="P363" s="74">
        <v>0</v>
      </c>
      <c r="Q363" s="22">
        <v>6</v>
      </c>
      <c r="R363" s="6">
        <v>2</v>
      </c>
      <c r="S363" s="402" t="str">
        <f>IF(ISNA(MATCH($C363,'My Squad'!$C$2:$C$16,0)),"","Yes")</f>
        <v/>
      </c>
    </row>
    <row r="364" spans="1:19" ht="15.75" thickBot="1" x14ac:dyDescent="0.3">
      <c r="A364" s="587">
        <v>228</v>
      </c>
      <c r="B364" s="4" t="s">
        <v>91</v>
      </c>
      <c r="C364" s="5" t="s">
        <v>260</v>
      </c>
      <c r="D364" s="70" t="s">
        <v>14</v>
      </c>
      <c r="E364" s="6">
        <v>4.2</v>
      </c>
      <c r="F364" s="6">
        <v>0.29266666666666669</v>
      </c>
      <c r="G364" s="6">
        <v>0.18233333333333332</v>
      </c>
      <c r="H364" s="6">
        <v>0.25266666666666665</v>
      </c>
      <c r="I364" s="6">
        <v>0.13833333333333334</v>
      </c>
      <c r="J364" s="6">
        <v>0.23599999999999999</v>
      </c>
      <c r="K364" s="6">
        <v>0.16666666666666666</v>
      </c>
      <c r="L364" s="6">
        <v>0.13366666666666666</v>
      </c>
      <c r="M364" s="6">
        <v>0.18266666666666667</v>
      </c>
      <c r="N364" s="7">
        <v>1.585</v>
      </c>
      <c r="O364" s="23">
        <v>-0.42901785714285712</v>
      </c>
      <c r="P364" s="74">
        <v>9.8000000000000004E-2</v>
      </c>
      <c r="Q364" s="22">
        <v>31</v>
      </c>
      <c r="R364" s="6">
        <v>3.9</v>
      </c>
      <c r="S364" s="402" t="str">
        <f>IF(ISNA(MATCH($C364,'My Squad'!$C$2:$C$16,0)),"","Yes")</f>
        <v/>
      </c>
    </row>
    <row r="365" spans="1:19" ht="15.75" thickBot="1" x14ac:dyDescent="0.3">
      <c r="A365" s="587">
        <v>109</v>
      </c>
      <c r="B365" s="4" t="s">
        <v>46</v>
      </c>
      <c r="C365" s="5" t="s">
        <v>611</v>
      </c>
      <c r="D365" s="70" t="s">
        <v>16</v>
      </c>
      <c r="E365" s="15">
        <v>4</v>
      </c>
      <c r="F365" s="15">
        <v>0.19600000000000001</v>
      </c>
      <c r="G365" s="6">
        <v>0.21333333333333335</v>
      </c>
      <c r="H365" s="6">
        <v>0.21166666666666667</v>
      </c>
      <c r="I365" s="6">
        <v>0.19666666666666666</v>
      </c>
      <c r="J365" s="6">
        <v>0.19633333333333333</v>
      </c>
      <c r="K365" s="6">
        <v>0.16833333333333333</v>
      </c>
      <c r="L365" s="6">
        <v>0.12933333333333333</v>
      </c>
      <c r="M365" s="15">
        <v>0.26466666666666666</v>
      </c>
      <c r="N365" s="84">
        <v>1.5763333333333331</v>
      </c>
      <c r="O365" s="23">
        <v>-0.45073958333333336</v>
      </c>
      <c r="P365" s="17">
        <v>3.3000000000000002E-2</v>
      </c>
      <c r="Q365" s="16">
        <v>0</v>
      </c>
      <c r="R365" s="15">
        <v>0</v>
      </c>
      <c r="S365" s="402" t="str">
        <f>IF(ISNA(MATCH($C365,'My Squad'!$C$2:$C$16,0)),"","Yes")</f>
        <v/>
      </c>
    </row>
    <row r="366" spans="1:19" ht="15.75" thickBot="1" x14ac:dyDescent="0.3">
      <c r="A366" s="587">
        <v>358</v>
      </c>
      <c r="B366" s="4" t="s">
        <v>23</v>
      </c>
      <c r="C366" s="5" t="s">
        <v>266</v>
      </c>
      <c r="D366" s="70" t="s">
        <v>16</v>
      </c>
      <c r="E366" s="6">
        <v>5.3</v>
      </c>
      <c r="F366" s="6">
        <v>0.22366666666666668</v>
      </c>
      <c r="G366" s="6">
        <v>0.18366666666666667</v>
      </c>
      <c r="H366" s="6">
        <v>0.21</v>
      </c>
      <c r="I366" s="6">
        <v>0.16300000000000001</v>
      </c>
      <c r="J366" s="6">
        <v>0.21766666666666667</v>
      </c>
      <c r="K366" s="6">
        <v>0.19733333333333333</v>
      </c>
      <c r="L366" s="6">
        <v>0.17233333333333334</v>
      </c>
      <c r="M366" s="6">
        <v>0.17199999999999999</v>
      </c>
      <c r="N366" s="7">
        <v>1.5396666666666665</v>
      </c>
      <c r="O366" s="23">
        <v>-0.34104559748427671</v>
      </c>
      <c r="P366" s="74">
        <v>5.0000000000000001E-3</v>
      </c>
      <c r="Q366" s="22">
        <v>0</v>
      </c>
      <c r="R366" s="6">
        <v>0</v>
      </c>
      <c r="S366" s="402" t="str">
        <f>IF(ISNA(MATCH($C366,'My Squad'!$C$2:$C$16,0)),"","Yes")</f>
        <v/>
      </c>
    </row>
    <row r="367" spans="1:19" ht="15.75" thickBot="1" x14ac:dyDescent="0.3">
      <c r="A367" s="587">
        <v>76</v>
      </c>
      <c r="B367" s="4" t="s">
        <v>65</v>
      </c>
      <c r="C367" s="5" t="s">
        <v>210</v>
      </c>
      <c r="D367" s="70" t="s">
        <v>13</v>
      </c>
      <c r="E367" s="6">
        <v>4.8</v>
      </c>
      <c r="F367" s="6">
        <v>6.7333333333333328E-2</v>
      </c>
      <c r="G367" s="6">
        <v>0.17599999999999999</v>
      </c>
      <c r="H367" s="6">
        <v>0.217</v>
      </c>
      <c r="I367" s="6">
        <v>0.23933333333333334</v>
      </c>
      <c r="J367" s="6">
        <v>0.20333333333333334</v>
      </c>
      <c r="K367" s="6">
        <v>0.215</v>
      </c>
      <c r="L367" s="6">
        <v>0.221</v>
      </c>
      <c r="M367" s="6">
        <v>0.19433333333333333</v>
      </c>
      <c r="N367" s="7">
        <v>1.5333333333333334</v>
      </c>
      <c r="O367" s="23">
        <v>-0.3767361111111111</v>
      </c>
      <c r="P367" s="74">
        <v>1E-3</v>
      </c>
      <c r="Q367" s="22">
        <v>2</v>
      </c>
      <c r="R367" s="6">
        <v>1</v>
      </c>
      <c r="S367" s="402" t="str">
        <f>IF(ISNA(MATCH($C367,'My Squad'!$C$2:$C$16,0)),"","Yes")</f>
        <v/>
      </c>
    </row>
    <row r="368" spans="1:19" ht="15.75" thickBot="1" x14ac:dyDescent="0.3">
      <c r="A368" s="587">
        <v>581</v>
      </c>
      <c r="B368" s="4" t="s">
        <v>51</v>
      </c>
      <c r="C368" s="5" t="s">
        <v>1057</v>
      </c>
      <c r="D368" s="70" t="s">
        <v>16</v>
      </c>
      <c r="E368" s="6">
        <v>4.3</v>
      </c>
      <c r="F368" s="6">
        <v>0.18066666666666667</v>
      </c>
      <c r="G368" s="6">
        <v>0.16900000000000001</v>
      </c>
      <c r="H368" s="6">
        <v>0.188</v>
      </c>
      <c r="I368" s="6">
        <v>0.16800000000000001</v>
      </c>
      <c r="J368" s="6">
        <v>0.18266666666666667</v>
      </c>
      <c r="K368" s="6">
        <v>0.19266666666666668</v>
      </c>
      <c r="L368" s="6">
        <v>0.22866666666666666</v>
      </c>
      <c r="M368" s="6">
        <v>0.20633333333333334</v>
      </c>
      <c r="N368" s="7">
        <v>1.516</v>
      </c>
      <c r="O368" s="23">
        <v>-0.42104651162790702</v>
      </c>
      <c r="P368" s="74">
        <v>2E-3</v>
      </c>
      <c r="Q368" s="22">
        <v>0</v>
      </c>
      <c r="R368" s="6">
        <v>0</v>
      </c>
      <c r="S368" s="402" t="str">
        <f>IF(ISNA(MATCH($C368,'My Squad'!$C$2:$C$16,0)),"","Yes")</f>
        <v/>
      </c>
    </row>
    <row r="369" spans="1:19" ht="15.75" thickBot="1" x14ac:dyDescent="0.3">
      <c r="A369" s="587">
        <v>73</v>
      </c>
      <c r="B369" s="4" t="s">
        <v>35</v>
      </c>
      <c r="C369" s="5" t="s">
        <v>147</v>
      </c>
      <c r="D369" s="70" t="s">
        <v>16</v>
      </c>
      <c r="E369" s="6">
        <v>4.3</v>
      </c>
      <c r="F369" s="6">
        <v>0.19400000000000001</v>
      </c>
      <c r="G369" s="6">
        <v>0.17199999999999999</v>
      </c>
      <c r="H369" s="6">
        <v>0.23799999999999999</v>
      </c>
      <c r="I369" s="6">
        <v>0.18233333333333332</v>
      </c>
      <c r="J369" s="6">
        <v>0.18966666666666668</v>
      </c>
      <c r="K369" s="6">
        <v>0.18066666666666667</v>
      </c>
      <c r="L369" s="6">
        <v>0.16333333333333333</v>
      </c>
      <c r="M369" s="6">
        <v>0.13566666666666666</v>
      </c>
      <c r="N369" s="7">
        <v>1.4556666666666667</v>
      </c>
      <c r="O369" s="23">
        <v>-0.42280038759689925</v>
      </c>
      <c r="P369" s="74">
        <v>1.1000000000000001E-2</v>
      </c>
      <c r="Q369" s="22">
        <v>7</v>
      </c>
      <c r="R369" s="6">
        <v>3.5</v>
      </c>
      <c r="S369" s="402" t="str">
        <f>IF(ISNA(MATCH($C369,'My Squad'!$C$2:$C$16,0)),"","Yes")</f>
        <v/>
      </c>
    </row>
    <row r="370" spans="1:19" ht="15.75" thickBot="1" x14ac:dyDescent="0.3">
      <c r="A370" s="587">
        <v>583</v>
      </c>
      <c r="B370" s="4" t="s">
        <v>600</v>
      </c>
      <c r="C370" s="5" t="s">
        <v>1063</v>
      </c>
      <c r="D370" s="70" t="s">
        <v>14</v>
      </c>
      <c r="E370" s="6">
        <v>4</v>
      </c>
      <c r="F370" s="6">
        <v>0.44133333333333336</v>
      </c>
      <c r="G370" s="6">
        <v>8.9333333333333334E-2</v>
      </c>
      <c r="H370" s="6">
        <v>0.13933333333333334</v>
      </c>
      <c r="I370" s="6">
        <v>0.14966666666666667</v>
      </c>
      <c r="J370" s="6">
        <v>0.17</v>
      </c>
      <c r="K370" s="6">
        <v>0.16733333333333333</v>
      </c>
      <c r="L370" s="6">
        <v>0.154</v>
      </c>
      <c r="M370" s="6">
        <v>0.12633333333333333</v>
      </c>
      <c r="N370" s="7">
        <v>1.4373333333333334</v>
      </c>
      <c r="O370" s="23">
        <v>-0.45508333333333334</v>
      </c>
      <c r="P370" s="74">
        <v>4.0000000000000001E-3</v>
      </c>
      <c r="Q370" s="22">
        <v>1</v>
      </c>
      <c r="R370" s="6">
        <v>1</v>
      </c>
      <c r="S370" s="402" t="str">
        <f>IF(ISNA(MATCH($C370,'My Squad'!$C$2:$C$16,0)),"","Yes")</f>
        <v/>
      </c>
    </row>
    <row r="371" spans="1:19" ht="15.75" thickBot="1" x14ac:dyDescent="0.3">
      <c r="A371" s="587">
        <v>579</v>
      </c>
      <c r="B371" s="4" t="s">
        <v>68</v>
      </c>
      <c r="C371" s="5" t="s">
        <v>1061</v>
      </c>
      <c r="D371" s="70" t="s">
        <v>14</v>
      </c>
      <c r="E371" s="6">
        <v>4.3</v>
      </c>
      <c r="F371" s="6">
        <v>0.18433333333333332</v>
      </c>
      <c r="G371" s="6">
        <v>0.21199999999999999</v>
      </c>
      <c r="H371" s="6">
        <v>0.22966666666666666</v>
      </c>
      <c r="I371" s="6">
        <v>0.13233333333333333</v>
      </c>
      <c r="J371" s="6">
        <v>0.17833333333333334</v>
      </c>
      <c r="K371" s="6">
        <v>0.13166666666666665</v>
      </c>
      <c r="L371" s="6">
        <v>7.7333333333333337E-2</v>
      </c>
      <c r="M371" s="6">
        <v>0.27566666666666667</v>
      </c>
      <c r="N371" s="7">
        <v>1.4213333333333333</v>
      </c>
      <c r="O371" s="23">
        <v>-0.42379844961240315</v>
      </c>
      <c r="P371" s="74">
        <v>1E-3</v>
      </c>
      <c r="Q371" s="22">
        <v>0</v>
      </c>
      <c r="R371" s="6">
        <v>0</v>
      </c>
      <c r="S371" s="402" t="str">
        <f>IF(ISNA(MATCH($C371,'My Squad'!$C$2:$C$16,0)),"","Yes")</f>
        <v/>
      </c>
    </row>
    <row r="372" spans="1:19" ht="15.75" thickBot="1" x14ac:dyDescent="0.3">
      <c r="A372" s="587">
        <v>142</v>
      </c>
      <c r="B372" s="4" t="s">
        <v>37</v>
      </c>
      <c r="C372" s="5" t="s">
        <v>199</v>
      </c>
      <c r="D372" s="70" t="s">
        <v>16</v>
      </c>
      <c r="E372" s="6">
        <v>4.3</v>
      </c>
      <c r="F372" s="6">
        <v>0.125</v>
      </c>
      <c r="G372" s="6">
        <v>0.15633333333333332</v>
      </c>
      <c r="H372" s="6">
        <v>0.15666666666666668</v>
      </c>
      <c r="I372" s="6">
        <v>0.21666666666666667</v>
      </c>
      <c r="J372" s="6">
        <v>0.16466666666666666</v>
      </c>
      <c r="K372" s="6">
        <v>0.159</v>
      </c>
      <c r="L372" s="6">
        <v>0.22633333333333333</v>
      </c>
      <c r="M372" s="6">
        <v>0.17433333333333334</v>
      </c>
      <c r="N372" s="7">
        <v>1.379</v>
      </c>
      <c r="O372" s="23">
        <v>-0.42502906976744187</v>
      </c>
      <c r="P372" s="74">
        <v>1.3999999999999999E-2</v>
      </c>
      <c r="Q372" s="22">
        <v>9</v>
      </c>
      <c r="R372" s="6">
        <v>4.5</v>
      </c>
      <c r="S372" s="402" t="str">
        <f>IF(ISNA(MATCH($C372,'My Squad'!$C$2:$C$16,0)),"","Yes")</f>
        <v/>
      </c>
    </row>
    <row r="373" spans="1:19" ht="15.75" thickBot="1" x14ac:dyDescent="0.3">
      <c r="A373" s="587">
        <v>427</v>
      </c>
      <c r="B373" s="4" t="s">
        <v>82</v>
      </c>
      <c r="C373" s="5" t="s">
        <v>1534</v>
      </c>
      <c r="D373" s="70" t="s">
        <v>16</v>
      </c>
      <c r="E373" s="6">
        <v>4.3</v>
      </c>
      <c r="F373" s="6">
        <v>0.19166666666666668</v>
      </c>
      <c r="G373" s="6">
        <v>0.17</v>
      </c>
      <c r="H373" s="6">
        <v>0.14299999999999999</v>
      </c>
      <c r="I373" s="6">
        <v>0.18099999999999999</v>
      </c>
      <c r="J373" s="6">
        <v>0.15466666666666667</v>
      </c>
      <c r="K373" s="6">
        <v>0.18466666666666667</v>
      </c>
      <c r="L373" s="6">
        <v>0.15333333333333332</v>
      </c>
      <c r="M373" s="6">
        <v>0.16566666666666666</v>
      </c>
      <c r="N373" s="7">
        <v>1.3440000000000001</v>
      </c>
      <c r="O373" s="23">
        <v>-0.42604651162790702</v>
      </c>
      <c r="P373" s="74">
        <v>2E-3</v>
      </c>
      <c r="Q373" s="22">
        <v>0</v>
      </c>
      <c r="R373" s="6">
        <v>0</v>
      </c>
      <c r="S373" s="402" t="str">
        <f>IF(ISNA(MATCH($C373,'My Squad'!$C$2:$C$16,0)),"","Yes")</f>
        <v/>
      </c>
    </row>
    <row r="374" spans="1:19" ht="15.75" thickBot="1" x14ac:dyDescent="0.3">
      <c r="A374" s="587">
        <v>548</v>
      </c>
      <c r="B374" s="4" t="s">
        <v>33</v>
      </c>
      <c r="C374" s="5" t="s">
        <v>1555</v>
      </c>
      <c r="D374" s="70" t="s">
        <v>13</v>
      </c>
      <c r="E374" s="15">
        <v>5.3</v>
      </c>
      <c r="F374" s="15">
        <v>0.314</v>
      </c>
      <c r="G374" s="6">
        <v>0.18233333333333332</v>
      </c>
      <c r="H374" s="6">
        <v>0.13300000000000001</v>
      </c>
      <c r="I374" s="6">
        <v>0.123</v>
      </c>
      <c r="J374" s="6">
        <v>0.126</v>
      </c>
      <c r="K374" s="6">
        <v>0.11600000000000001</v>
      </c>
      <c r="L374" s="6">
        <v>0.17566666666666667</v>
      </c>
      <c r="M374" s="15">
        <v>0.14766666666666667</v>
      </c>
      <c r="N374" s="84">
        <v>1.3176666666666665</v>
      </c>
      <c r="O374" s="23">
        <v>-0.34628144654088056</v>
      </c>
      <c r="P374" s="17">
        <v>1E-3</v>
      </c>
      <c r="Q374" s="16">
        <v>6</v>
      </c>
      <c r="R374" s="15">
        <v>1</v>
      </c>
      <c r="S374" s="486" t="str">
        <f>IF(ISNA(MATCH($C374,'My Squad'!$C$2:$C$16,0)),"","Yes")</f>
        <v/>
      </c>
    </row>
    <row r="375" spans="1:19" ht="15.75" thickBot="1" x14ac:dyDescent="0.3">
      <c r="A375" s="587">
        <v>283</v>
      </c>
      <c r="B375" s="4" t="s">
        <v>600</v>
      </c>
      <c r="C375" s="5" t="s">
        <v>616</v>
      </c>
      <c r="D375" s="70" t="s">
        <v>16</v>
      </c>
      <c r="E375" s="6">
        <v>4.4000000000000004</v>
      </c>
      <c r="F375" s="6">
        <v>0.161</v>
      </c>
      <c r="G375" s="6">
        <v>0.15733333333333333</v>
      </c>
      <c r="H375" s="6">
        <v>0.15233333333333332</v>
      </c>
      <c r="I375" s="6">
        <v>0.21133333333333335</v>
      </c>
      <c r="J375" s="6">
        <v>0.16900000000000001</v>
      </c>
      <c r="K375" s="6">
        <v>0.151</v>
      </c>
      <c r="L375" s="6">
        <v>0.15566666666666668</v>
      </c>
      <c r="M375" s="6">
        <v>0.155</v>
      </c>
      <c r="N375" s="7">
        <v>1.3126666666666666</v>
      </c>
      <c r="O375" s="23">
        <v>-0.41725378787878786</v>
      </c>
      <c r="P375" s="74">
        <v>2E-3</v>
      </c>
      <c r="Q375" s="22">
        <v>2</v>
      </c>
      <c r="R375" s="6">
        <v>2</v>
      </c>
      <c r="S375" s="402" t="str">
        <f>IF(ISNA(MATCH($C375,'My Squad'!$C$2:$C$16,0)),"","Yes")</f>
        <v/>
      </c>
    </row>
    <row r="376" spans="1:19" ht="15.75" thickBot="1" x14ac:dyDescent="0.3">
      <c r="A376" s="587">
        <v>367</v>
      </c>
      <c r="B376" s="4" t="s">
        <v>30</v>
      </c>
      <c r="C376" s="5" t="s">
        <v>263</v>
      </c>
      <c r="D376" s="70" t="s">
        <v>16</v>
      </c>
      <c r="E376" s="6">
        <v>4.4000000000000004</v>
      </c>
      <c r="F376" s="6">
        <v>0.13233333333333333</v>
      </c>
      <c r="G376" s="6">
        <v>0.12033333333333333</v>
      </c>
      <c r="H376" s="6">
        <v>0.15566666666666668</v>
      </c>
      <c r="I376" s="6">
        <v>0.19266666666666668</v>
      </c>
      <c r="J376" s="6">
        <v>0.156</v>
      </c>
      <c r="K376" s="6">
        <v>0.188</v>
      </c>
      <c r="L376" s="6">
        <v>0.15533333333333332</v>
      </c>
      <c r="M376" s="6">
        <v>0.15566666666666668</v>
      </c>
      <c r="N376" s="7">
        <v>1.256</v>
      </c>
      <c r="O376" s="23">
        <v>-0.41886363636363633</v>
      </c>
      <c r="P376" s="74">
        <v>1E-3</v>
      </c>
      <c r="Q376" s="22">
        <v>0</v>
      </c>
      <c r="R376" s="6">
        <v>0</v>
      </c>
      <c r="S376" s="402" t="str">
        <f>IF(ISNA(MATCH($C376,'My Squad'!$C$2:$C$16,0)),"","Yes")</f>
        <v/>
      </c>
    </row>
    <row r="377" spans="1:19" ht="15.75" thickBot="1" x14ac:dyDescent="0.3">
      <c r="A377" s="587">
        <v>260</v>
      </c>
      <c r="B377" s="4" t="s">
        <v>600</v>
      </c>
      <c r="C377" s="5" t="s">
        <v>1528</v>
      </c>
      <c r="D377" s="70" t="s">
        <v>15</v>
      </c>
      <c r="E377" s="6">
        <v>4.8</v>
      </c>
      <c r="F377" s="6">
        <v>0.18733333333333332</v>
      </c>
      <c r="G377" s="6">
        <v>0.13366666666666666</v>
      </c>
      <c r="H377" s="6">
        <v>0.15666666666666668</v>
      </c>
      <c r="I377" s="6">
        <v>0.13100000000000001</v>
      </c>
      <c r="J377" s="6">
        <v>0.19566666666666666</v>
      </c>
      <c r="K377" s="6">
        <v>0.16766666666666666</v>
      </c>
      <c r="L377" s="6">
        <v>0.12533333333333332</v>
      </c>
      <c r="M377" s="6">
        <v>0.15</v>
      </c>
      <c r="N377" s="7">
        <v>1.2473333333333332</v>
      </c>
      <c r="O377" s="23">
        <v>-0.38418402777777777</v>
      </c>
      <c r="P377" s="74">
        <v>3.0000000000000001E-3</v>
      </c>
      <c r="Q377" s="22">
        <v>1</v>
      </c>
      <c r="R377" s="6">
        <v>0.3</v>
      </c>
      <c r="S377" s="402" t="str">
        <f>IF(ISNA(MATCH($C377,'My Squad'!$C$2:$C$16,0)),"","Yes")</f>
        <v/>
      </c>
    </row>
    <row r="378" spans="1:19" ht="15.75" thickBot="1" x14ac:dyDescent="0.3">
      <c r="A378" s="587">
        <v>322</v>
      </c>
      <c r="B378" s="4" t="s">
        <v>25</v>
      </c>
      <c r="C378" s="5" t="s">
        <v>213</v>
      </c>
      <c r="D378" s="70" t="s">
        <v>14</v>
      </c>
      <c r="E378" s="6">
        <v>4.8</v>
      </c>
      <c r="F378" s="6">
        <v>0.15733333333333333</v>
      </c>
      <c r="G378" s="6">
        <v>0.18966666666666668</v>
      </c>
      <c r="H378" s="6">
        <v>0.18099999999999999</v>
      </c>
      <c r="I378" s="6">
        <v>0.13233333333333333</v>
      </c>
      <c r="J378" s="6">
        <v>0.10566666666666667</v>
      </c>
      <c r="K378" s="6">
        <v>0.17266666666666666</v>
      </c>
      <c r="L378" s="6">
        <v>0.14933333333333335</v>
      </c>
      <c r="M378" s="6">
        <v>0.14533333333333334</v>
      </c>
      <c r="N378" s="7">
        <v>1.2333333333333334</v>
      </c>
      <c r="O378" s="23">
        <v>-0.3845486111111111</v>
      </c>
      <c r="P378" s="74">
        <v>4.0000000000000001E-3</v>
      </c>
      <c r="Q378" s="22">
        <v>2</v>
      </c>
      <c r="R378" s="6">
        <v>1</v>
      </c>
      <c r="S378" s="402" t="str">
        <f>IF(ISNA(MATCH($C378,'My Squad'!$C$2:$C$16,0)),"","Yes")</f>
        <v/>
      </c>
    </row>
    <row r="379" spans="1:19" ht="15.75" thickBot="1" x14ac:dyDescent="0.3">
      <c r="A379" s="587">
        <v>396</v>
      </c>
      <c r="B379" s="4" t="s">
        <v>40</v>
      </c>
      <c r="C379" s="5" t="s">
        <v>106</v>
      </c>
      <c r="D379" s="70" t="s">
        <v>16</v>
      </c>
      <c r="E379" s="6">
        <v>4.3</v>
      </c>
      <c r="F379" s="6">
        <v>0</v>
      </c>
      <c r="G379" s="6">
        <v>8.2333333333333328E-2</v>
      </c>
      <c r="H379" s="6">
        <v>0.21366666666666667</v>
      </c>
      <c r="I379" s="6">
        <v>0.17466666666666666</v>
      </c>
      <c r="J379" s="6">
        <v>0.16</v>
      </c>
      <c r="K379" s="6">
        <v>0.21266666666666667</v>
      </c>
      <c r="L379" s="6">
        <v>0.17833333333333334</v>
      </c>
      <c r="M379" s="6">
        <v>0.2</v>
      </c>
      <c r="N379" s="7">
        <v>1.2216666666666667</v>
      </c>
      <c r="O379" s="23">
        <v>-0.42960271317829457</v>
      </c>
      <c r="P379" s="74">
        <v>6.0000000000000001E-3</v>
      </c>
      <c r="Q379" s="22">
        <v>0</v>
      </c>
      <c r="R379" s="6">
        <v>0</v>
      </c>
      <c r="S379" s="402" t="str">
        <f>IF(ISNA(MATCH($C379,'My Squad'!$C$2:$C$16,0)),"","Yes")</f>
        <v/>
      </c>
    </row>
    <row r="380" spans="1:19" ht="15.75" thickBot="1" x14ac:dyDescent="0.3">
      <c r="A380" s="587">
        <v>287</v>
      </c>
      <c r="B380" s="4" t="s">
        <v>601</v>
      </c>
      <c r="C380" s="5" t="s">
        <v>647</v>
      </c>
      <c r="D380" s="70" t="s">
        <v>13</v>
      </c>
      <c r="E380" s="6">
        <v>4.4000000000000004</v>
      </c>
      <c r="F380" s="6">
        <v>0</v>
      </c>
      <c r="G380" s="6">
        <v>0</v>
      </c>
      <c r="H380" s="6">
        <v>0</v>
      </c>
      <c r="I380" s="6">
        <v>0</v>
      </c>
      <c r="J380" s="6">
        <v>0.15033333333333335</v>
      </c>
      <c r="K380" s="6">
        <v>0.28999999999999998</v>
      </c>
      <c r="L380" s="6">
        <v>0.37033333333333335</v>
      </c>
      <c r="M380" s="6">
        <v>0.39466666666666667</v>
      </c>
      <c r="N380" s="7">
        <v>1.2053333333333334</v>
      </c>
      <c r="O380" s="23">
        <v>-0.42030303030303023</v>
      </c>
      <c r="P380" s="74">
        <v>4.0000000000000001E-3</v>
      </c>
      <c r="Q380" s="22">
        <v>1</v>
      </c>
      <c r="R380" s="6">
        <v>1</v>
      </c>
      <c r="S380" s="402" t="str">
        <f>IF(ISNA(MATCH($C380,'My Squad'!$C$2:$C$16,0)),"","Yes")</f>
        <v/>
      </c>
    </row>
    <row r="381" spans="1:19" ht="15.75" thickBot="1" x14ac:dyDescent="0.3">
      <c r="A381" s="587">
        <v>50</v>
      </c>
      <c r="B381" s="4" t="s">
        <v>61</v>
      </c>
      <c r="C381" s="5" t="s">
        <v>1352</v>
      </c>
      <c r="D381" s="70" t="s">
        <v>14</v>
      </c>
      <c r="E381" s="6">
        <v>4</v>
      </c>
      <c r="F381" s="6">
        <v>0.16133333333333333</v>
      </c>
      <c r="G381" s="6">
        <v>7.1333333333333332E-2</v>
      </c>
      <c r="H381" s="6">
        <v>0.17233333333333334</v>
      </c>
      <c r="I381" s="6">
        <v>0.14633333333333334</v>
      </c>
      <c r="J381" s="6">
        <v>0.17799999999999999</v>
      </c>
      <c r="K381" s="6">
        <v>0.22266666666666668</v>
      </c>
      <c r="L381" s="6">
        <v>0.14899999999999999</v>
      </c>
      <c r="M381" s="6">
        <v>0.10166666666666667</v>
      </c>
      <c r="N381" s="7">
        <v>1.2026666666666666</v>
      </c>
      <c r="O381" s="23">
        <v>-0.4624166666666667</v>
      </c>
      <c r="P381" s="74">
        <v>1.2E-2</v>
      </c>
      <c r="Q381" s="22">
        <v>3</v>
      </c>
      <c r="R381" s="6">
        <v>1</v>
      </c>
      <c r="S381" s="402" t="str">
        <f>IF(ISNA(MATCH($C381,'My Squad'!$C$2:$C$16,0)),"","Yes")</f>
        <v/>
      </c>
    </row>
    <row r="382" spans="1:19" ht="15.75" thickBot="1" x14ac:dyDescent="0.3">
      <c r="A382" s="587">
        <v>586</v>
      </c>
      <c r="B382" s="4" t="s">
        <v>68</v>
      </c>
      <c r="C382" s="5" t="s">
        <v>1520</v>
      </c>
      <c r="D382" s="70" t="s">
        <v>14</v>
      </c>
      <c r="E382" s="6">
        <v>4.4000000000000004</v>
      </c>
      <c r="F382" s="6">
        <v>0.16666666666666666</v>
      </c>
      <c r="G382" s="6">
        <v>0.20033333333333334</v>
      </c>
      <c r="H382" s="6">
        <v>0.18433333333333332</v>
      </c>
      <c r="I382" s="6">
        <v>8.5666666666666669E-2</v>
      </c>
      <c r="J382" s="6">
        <v>0.13</v>
      </c>
      <c r="K382" s="6">
        <v>0.12533333333333332</v>
      </c>
      <c r="L382" s="6">
        <v>8.2333333333333328E-2</v>
      </c>
      <c r="M382" s="6">
        <v>0.20433333333333334</v>
      </c>
      <c r="N382" s="7">
        <v>1.179</v>
      </c>
      <c r="O382" s="23">
        <v>-0.42105113636363634</v>
      </c>
      <c r="P382" s="74">
        <v>0</v>
      </c>
      <c r="Q382" s="22">
        <v>1</v>
      </c>
      <c r="R382" s="6">
        <v>1</v>
      </c>
      <c r="S382" s="402" t="str">
        <f>IF(ISNA(MATCH($C382,'My Squad'!$C$2:$C$16,0)),"","Yes")</f>
        <v/>
      </c>
    </row>
    <row r="383" spans="1:19" ht="15.75" thickBot="1" x14ac:dyDescent="0.3">
      <c r="A383" s="587">
        <v>51</v>
      </c>
      <c r="B383" s="4" t="s">
        <v>61</v>
      </c>
      <c r="C383" s="5" t="s">
        <v>272</v>
      </c>
      <c r="D383" s="70" t="s">
        <v>16</v>
      </c>
      <c r="E383" s="6">
        <v>4.5</v>
      </c>
      <c r="F383" s="6">
        <v>0.14499999999999999</v>
      </c>
      <c r="G383" s="6">
        <v>0.153</v>
      </c>
      <c r="H383" s="6">
        <v>0.19166666666666668</v>
      </c>
      <c r="I383" s="6">
        <v>0.10366666666666667</v>
      </c>
      <c r="J383" s="6">
        <v>0.13866666666666666</v>
      </c>
      <c r="K383" s="6">
        <v>0.15033333333333335</v>
      </c>
      <c r="L383" s="6">
        <v>0.182</v>
      </c>
      <c r="M383" s="6">
        <v>0.113</v>
      </c>
      <c r="N383" s="7">
        <v>1.1773333333333333</v>
      </c>
      <c r="O383" s="23">
        <v>-0.41174074074074074</v>
      </c>
      <c r="P383" s="74">
        <v>1E-3</v>
      </c>
      <c r="Q383" s="22">
        <v>0</v>
      </c>
      <c r="R383" s="6">
        <v>0</v>
      </c>
      <c r="S383" s="402" t="str">
        <f>IF(ISNA(MATCH($C383,'My Squad'!$C$2:$C$16,0)),"","Yes")</f>
        <v/>
      </c>
    </row>
    <row r="384" spans="1:19" ht="15.75" thickBot="1" x14ac:dyDescent="0.3">
      <c r="A384" s="587">
        <v>371</v>
      </c>
      <c r="B384" s="4" t="s">
        <v>30</v>
      </c>
      <c r="C384" s="5" t="s">
        <v>277</v>
      </c>
      <c r="D384" s="70" t="s">
        <v>14</v>
      </c>
      <c r="E384" s="6">
        <v>4.4000000000000004</v>
      </c>
      <c r="F384" s="6">
        <v>0.15766666666666668</v>
      </c>
      <c r="G384" s="6">
        <v>0.18233333333333332</v>
      </c>
      <c r="H384" s="6">
        <v>0.15733333333333333</v>
      </c>
      <c r="I384" s="6">
        <v>0.14633333333333334</v>
      </c>
      <c r="J384" s="6">
        <v>9.9333333333333329E-2</v>
      </c>
      <c r="K384" s="6">
        <v>0.17199999999999999</v>
      </c>
      <c r="L384" s="6">
        <v>6.0333333333333336E-2</v>
      </c>
      <c r="M384" s="6">
        <v>0.16400000000000001</v>
      </c>
      <c r="N384" s="7">
        <v>1.1393333333333331</v>
      </c>
      <c r="O384" s="23">
        <v>-0.42217803030303025</v>
      </c>
      <c r="P384" s="74">
        <v>1E-3</v>
      </c>
      <c r="Q384" s="22">
        <v>12</v>
      </c>
      <c r="R384" s="6">
        <v>3</v>
      </c>
      <c r="S384" s="402" t="str">
        <f>IF(ISNA(MATCH($C384,'My Squad'!$C$2:$C$16,0)),"","Yes")</f>
        <v/>
      </c>
    </row>
    <row r="385" spans="1:19" ht="15.75" thickBot="1" x14ac:dyDescent="0.3">
      <c r="A385" s="587">
        <v>488</v>
      </c>
      <c r="B385" s="4" t="s">
        <v>28</v>
      </c>
      <c r="C385" s="5" t="s">
        <v>274</v>
      </c>
      <c r="D385" s="70" t="s">
        <v>16</v>
      </c>
      <c r="E385" s="6">
        <v>4.4000000000000004</v>
      </c>
      <c r="F385" s="6">
        <v>0.13300000000000001</v>
      </c>
      <c r="G385" s="6">
        <v>0.15</v>
      </c>
      <c r="H385" s="6">
        <v>0.12966666666666668</v>
      </c>
      <c r="I385" s="6">
        <v>0.16533333333333333</v>
      </c>
      <c r="J385" s="6">
        <v>0.12766666666666668</v>
      </c>
      <c r="K385" s="6">
        <v>0.13266666666666665</v>
      </c>
      <c r="L385" s="6">
        <v>0.17366666666666666</v>
      </c>
      <c r="M385" s="6">
        <v>8.6999999999999994E-2</v>
      </c>
      <c r="N385" s="7">
        <v>1.099</v>
      </c>
      <c r="O385" s="23">
        <v>-0.4233238636363636</v>
      </c>
      <c r="P385" s="74">
        <v>2E-3</v>
      </c>
      <c r="Q385" s="22">
        <v>0</v>
      </c>
      <c r="R385" s="6">
        <v>0</v>
      </c>
      <c r="S385" s="402" t="str">
        <f>IF(ISNA(MATCH($C385,'My Squad'!$C$2:$C$16,0)),"","Yes")</f>
        <v/>
      </c>
    </row>
    <row r="386" spans="1:19" ht="15.75" thickBot="1" x14ac:dyDescent="0.3">
      <c r="A386" s="587">
        <v>445</v>
      </c>
      <c r="B386" s="4" t="s">
        <v>110</v>
      </c>
      <c r="C386" s="5" t="s">
        <v>271</v>
      </c>
      <c r="D386" s="70" t="s">
        <v>16</v>
      </c>
      <c r="E386" s="6">
        <v>4</v>
      </c>
      <c r="F386" s="6">
        <v>0.15466666666666667</v>
      </c>
      <c r="G386" s="6">
        <v>0.13433333333333333</v>
      </c>
      <c r="H386" s="6">
        <v>0.12033333333333333</v>
      </c>
      <c r="I386" s="6">
        <v>0.13533333333333333</v>
      </c>
      <c r="J386" s="6">
        <v>0.18733333333333332</v>
      </c>
      <c r="K386" s="6">
        <v>0.112</v>
      </c>
      <c r="L386" s="6">
        <v>0.10833333333333334</v>
      </c>
      <c r="M386" s="6">
        <v>0.13766666666666666</v>
      </c>
      <c r="N386" s="7">
        <v>1.0900000000000001</v>
      </c>
      <c r="O386" s="23">
        <v>-0.4659375</v>
      </c>
      <c r="P386" s="74">
        <v>0.128</v>
      </c>
      <c r="Q386" s="22">
        <v>0</v>
      </c>
      <c r="R386" s="6">
        <v>0</v>
      </c>
      <c r="S386" s="402" t="str">
        <f>IF(ISNA(MATCH($C386,'My Squad'!$C$2:$C$16,0)),"","Yes")</f>
        <v/>
      </c>
    </row>
    <row r="387" spans="1:19" ht="15.75" thickBot="1" x14ac:dyDescent="0.3">
      <c r="A387" s="587">
        <v>521</v>
      </c>
      <c r="B387" s="4" t="s">
        <v>56</v>
      </c>
      <c r="C387" s="5" t="s">
        <v>118</v>
      </c>
      <c r="D387" s="70" t="s">
        <v>16</v>
      </c>
      <c r="E387" s="6">
        <v>4</v>
      </c>
      <c r="F387" s="6">
        <v>0.16433333333333333</v>
      </c>
      <c r="G387" s="6">
        <v>0.15966666666666668</v>
      </c>
      <c r="H387" s="6">
        <v>0.12233333333333334</v>
      </c>
      <c r="I387" s="6">
        <v>9.6666666666666665E-2</v>
      </c>
      <c r="J387" s="6">
        <v>0.13533333333333333</v>
      </c>
      <c r="K387" s="6">
        <v>0.14766666666666667</v>
      </c>
      <c r="L387" s="6">
        <v>0.14533333333333334</v>
      </c>
      <c r="M387" s="6">
        <v>0.11866666666666667</v>
      </c>
      <c r="N387" s="7">
        <v>1.0900000000000001</v>
      </c>
      <c r="O387" s="23">
        <v>-0.4659375</v>
      </c>
      <c r="P387" s="74">
        <v>0.17199999999999999</v>
      </c>
      <c r="Q387" s="22">
        <v>4</v>
      </c>
      <c r="R387" s="6">
        <v>2</v>
      </c>
      <c r="S387" s="402" t="str">
        <f>IF(ISNA(MATCH($C387,'My Squad'!$C$2:$C$16,0)),"","Yes")</f>
        <v/>
      </c>
    </row>
    <row r="388" spans="1:19" ht="15.75" thickBot="1" x14ac:dyDescent="0.3">
      <c r="A388" s="587">
        <v>481</v>
      </c>
      <c r="B388" s="4" t="s">
        <v>28</v>
      </c>
      <c r="C388" s="5" t="s">
        <v>1545</v>
      </c>
      <c r="D388" s="70" t="s">
        <v>13</v>
      </c>
      <c r="E388" s="15">
        <v>4.5</v>
      </c>
      <c r="F388" s="15">
        <v>0.13766666666666666</v>
      </c>
      <c r="G388" s="6">
        <v>0.19500000000000001</v>
      </c>
      <c r="H388" s="6">
        <v>0.11233333333333333</v>
      </c>
      <c r="I388" s="6">
        <v>0.14766666666666667</v>
      </c>
      <c r="J388" s="6">
        <v>0.12133333333333333</v>
      </c>
      <c r="K388" s="6">
        <v>0.11033333333333334</v>
      </c>
      <c r="L388" s="6">
        <v>0.10333333333333333</v>
      </c>
      <c r="M388" s="15">
        <v>0.13333333333333333</v>
      </c>
      <c r="N388" s="84">
        <v>1.0609999999999999</v>
      </c>
      <c r="O388" s="23">
        <v>-0.41497222222222224</v>
      </c>
      <c r="P388" s="17">
        <v>8.0000000000000002E-3</v>
      </c>
      <c r="Q388" s="16">
        <v>5</v>
      </c>
      <c r="R388" s="15">
        <v>1</v>
      </c>
      <c r="S388" s="402" t="str">
        <f>IF(ISNA(MATCH($C388,'My Squad'!$C$2:$C$16,0)),"","Yes")</f>
        <v/>
      </c>
    </row>
    <row r="389" spans="1:19" ht="15.75" thickBot="1" x14ac:dyDescent="0.3">
      <c r="A389" s="587">
        <v>266</v>
      </c>
      <c r="B389" s="4" t="s">
        <v>600</v>
      </c>
      <c r="C389" s="5" t="s">
        <v>620</v>
      </c>
      <c r="D389" s="70" t="s">
        <v>14</v>
      </c>
      <c r="E389" s="6">
        <v>4</v>
      </c>
      <c r="F389" s="6">
        <v>0</v>
      </c>
      <c r="G389" s="6">
        <v>0.25966666666666666</v>
      </c>
      <c r="H389" s="6">
        <v>0.28799999999999998</v>
      </c>
      <c r="I389" s="6">
        <v>0.16766666666666666</v>
      </c>
      <c r="J389" s="6">
        <v>0.18266666666666667</v>
      </c>
      <c r="K389" s="6">
        <v>5.6333333333333332E-2</v>
      </c>
      <c r="L389" s="6">
        <v>5.566666666666667E-2</v>
      </c>
      <c r="M389" s="6">
        <v>3.7999999999999999E-2</v>
      </c>
      <c r="N389" s="7">
        <v>1.048</v>
      </c>
      <c r="O389" s="23">
        <v>-0.46725</v>
      </c>
      <c r="P389" s="74">
        <v>0</v>
      </c>
      <c r="Q389" s="22">
        <v>-4</v>
      </c>
      <c r="R389" s="6">
        <v>-2</v>
      </c>
      <c r="S389" s="402" t="str">
        <f>IF(ISNA(MATCH($C389,'My Squad'!$C$2:$C$16,0)),"","Yes")</f>
        <v/>
      </c>
    </row>
    <row r="390" spans="1:19" ht="15.75" thickBot="1" x14ac:dyDescent="0.3">
      <c r="A390" s="587">
        <v>234</v>
      </c>
      <c r="B390" s="4" t="s">
        <v>91</v>
      </c>
      <c r="C390" s="5" t="s">
        <v>253</v>
      </c>
      <c r="D390" s="70" t="s">
        <v>14</v>
      </c>
      <c r="E390" s="6">
        <v>4.4000000000000004</v>
      </c>
      <c r="F390" s="6">
        <v>0.18466666666666667</v>
      </c>
      <c r="G390" s="6">
        <v>0.111</v>
      </c>
      <c r="H390" s="6">
        <v>0.14966666666666667</v>
      </c>
      <c r="I390" s="6">
        <v>0.12066666666666667</v>
      </c>
      <c r="J390" s="6">
        <v>0.19500000000000001</v>
      </c>
      <c r="K390" s="6">
        <v>8.7666666666666671E-2</v>
      </c>
      <c r="L390" s="6">
        <v>6.8333333333333329E-2</v>
      </c>
      <c r="M390" s="6">
        <v>0.11733333333333333</v>
      </c>
      <c r="N390" s="7">
        <v>1.0343333333333335</v>
      </c>
      <c r="O390" s="23">
        <v>-0.42516098484848486</v>
      </c>
      <c r="P390" s="74">
        <v>0</v>
      </c>
      <c r="Q390" s="22">
        <v>0</v>
      </c>
      <c r="R390" s="6">
        <v>0</v>
      </c>
      <c r="S390" s="402" t="str">
        <f>IF(ISNA(MATCH($C390,'My Squad'!$C$2:$C$16,0)),"","Yes")</f>
        <v/>
      </c>
    </row>
    <row r="391" spans="1:19" ht="15.75" thickBot="1" x14ac:dyDescent="0.3">
      <c r="A391" s="587">
        <v>245</v>
      </c>
      <c r="B391" s="4" t="s">
        <v>68</v>
      </c>
      <c r="C391" s="5" t="s">
        <v>332</v>
      </c>
      <c r="D391" s="70" t="s">
        <v>14</v>
      </c>
      <c r="E391" s="6">
        <v>4.4000000000000004</v>
      </c>
      <c r="F391" s="6">
        <v>0.14266666666666666</v>
      </c>
      <c r="G391" s="6">
        <v>0.13466666666666666</v>
      </c>
      <c r="H391" s="6">
        <v>0.157</v>
      </c>
      <c r="I391" s="6">
        <v>7.4999999999999997E-2</v>
      </c>
      <c r="J391" s="6">
        <v>0.14866666666666667</v>
      </c>
      <c r="K391" s="6">
        <v>0.10366666666666667</v>
      </c>
      <c r="L391" s="6">
        <v>7.3333333333333334E-2</v>
      </c>
      <c r="M391" s="6">
        <v>0.14633333333333334</v>
      </c>
      <c r="N391" s="7">
        <v>0.98133333333333328</v>
      </c>
      <c r="O391" s="23">
        <v>-0.42666666666666664</v>
      </c>
      <c r="P391" s="74">
        <v>2E-3</v>
      </c>
      <c r="Q391" s="22">
        <v>8</v>
      </c>
      <c r="R391" s="6">
        <v>1.1000000000000001</v>
      </c>
      <c r="S391" s="402" t="str">
        <f>IF(ISNA(MATCH($C391,'My Squad'!$C$2:$C$16,0)),"","Yes")</f>
        <v/>
      </c>
    </row>
    <row r="392" spans="1:19" ht="15.75" thickBot="1" x14ac:dyDescent="0.3">
      <c r="A392" s="587">
        <v>624</v>
      </c>
      <c r="B392" s="4" t="s">
        <v>91</v>
      </c>
      <c r="C392" s="5" t="s">
        <v>1349</v>
      </c>
      <c r="D392" s="70" t="s">
        <v>16</v>
      </c>
      <c r="E392" s="6">
        <v>4</v>
      </c>
      <c r="F392" s="6">
        <v>0.12033333333333333</v>
      </c>
      <c r="G392" s="6">
        <v>0.12733333333333333</v>
      </c>
      <c r="H392" s="6">
        <v>0.13166666666666665</v>
      </c>
      <c r="I392" s="6">
        <v>0.12866666666666668</v>
      </c>
      <c r="J392" s="6">
        <v>0.12966666666666668</v>
      </c>
      <c r="K392" s="6">
        <v>9.4666666666666663E-2</v>
      </c>
      <c r="L392" s="6">
        <v>0.113</v>
      </c>
      <c r="M392" s="6">
        <v>0.11333333333333333</v>
      </c>
      <c r="N392" s="7">
        <v>0.95866666666666667</v>
      </c>
      <c r="O392" s="23">
        <v>-0.47004166666666669</v>
      </c>
      <c r="P392" s="74">
        <v>3.0000000000000001E-3</v>
      </c>
      <c r="Q392" s="22">
        <v>0</v>
      </c>
      <c r="R392" s="6">
        <v>0</v>
      </c>
      <c r="S392" s="402" t="str">
        <f>IF(ISNA(MATCH($C392,'My Squad'!$C$2:$C$16,0)),"","Yes")</f>
        <v/>
      </c>
    </row>
    <row r="393" spans="1:19" ht="15.75" thickBot="1" x14ac:dyDescent="0.3">
      <c r="A393" s="587">
        <v>7</v>
      </c>
      <c r="B393" s="4" t="s">
        <v>35</v>
      </c>
      <c r="C393" s="5" t="s">
        <v>241</v>
      </c>
      <c r="D393" s="70" t="s">
        <v>13</v>
      </c>
      <c r="E393" s="6">
        <v>4.8</v>
      </c>
      <c r="F393" s="6">
        <v>0.378</v>
      </c>
      <c r="G393" s="6">
        <v>6.9000000000000006E-2</v>
      </c>
      <c r="H393" s="6">
        <v>7.9333333333333339E-2</v>
      </c>
      <c r="I393" s="6">
        <v>9.0333333333333335E-2</v>
      </c>
      <c r="J393" s="6">
        <v>8.4000000000000005E-2</v>
      </c>
      <c r="K393" s="6">
        <v>7.5999999999999998E-2</v>
      </c>
      <c r="L393" s="6">
        <v>6.7333333333333328E-2</v>
      </c>
      <c r="M393" s="6">
        <v>8.1000000000000003E-2</v>
      </c>
      <c r="N393" s="7">
        <v>0.92499999999999993</v>
      </c>
      <c r="O393" s="23">
        <v>-0.392578125</v>
      </c>
      <c r="P393" s="74">
        <v>3.0000000000000001E-3</v>
      </c>
      <c r="Q393" s="22">
        <v>4</v>
      </c>
      <c r="R393" s="6">
        <v>2</v>
      </c>
      <c r="S393" s="402" t="str">
        <f>IF(ISNA(MATCH($C393,'My Squad'!$C$2:$C$16,0)),"","Yes")</f>
        <v/>
      </c>
    </row>
    <row r="394" spans="1:19" ht="15.75" thickBot="1" x14ac:dyDescent="0.3">
      <c r="A394" s="587">
        <v>221</v>
      </c>
      <c r="B394" s="4" t="s">
        <v>91</v>
      </c>
      <c r="C394" s="5" t="s">
        <v>273</v>
      </c>
      <c r="D394" s="70" t="s">
        <v>14</v>
      </c>
      <c r="E394" s="6">
        <v>4.3</v>
      </c>
      <c r="F394" s="6">
        <v>0.15133333333333332</v>
      </c>
      <c r="G394" s="6">
        <v>0.12</v>
      </c>
      <c r="H394" s="6">
        <v>0.13166666666666665</v>
      </c>
      <c r="I394" s="6">
        <v>9.9000000000000005E-2</v>
      </c>
      <c r="J394" s="6">
        <v>0.17033333333333334</v>
      </c>
      <c r="K394" s="6">
        <v>8.4000000000000005E-2</v>
      </c>
      <c r="L394" s="6">
        <v>7.4666666666666673E-2</v>
      </c>
      <c r="M394" s="6">
        <v>7.6999999999999999E-2</v>
      </c>
      <c r="N394" s="7">
        <v>0.90799999999999992</v>
      </c>
      <c r="O394" s="23">
        <v>-0.43872093023255815</v>
      </c>
      <c r="P394" s="74">
        <v>0</v>
      </c>
      <c r="Q394" s="22">
        <v>1</v>
      </c>
      <c r="R394" s="6">
        <v>1</v>
      </c>
      <c r="S394" s="402" t="str">
        <f>IF(ISNA(MATCH($C394,'My Squad'!$C$2:$C$16,0)),"","Yes")</f>
        <v/>
      </c>
    </row>
    <row r="395" spans="1:19" ht="15.75" thickBot="1" x14ac:dyDescent="0.3">
      <c r="A395" s="587">
        <v>462</v>
      </c>
      <c r="B395" s="4" t="s">
        <v>602</v>
      </c>
      <c r="C395" s="5" t="s">
        <v>677</v>
      </c>
      <c r="D395" s="70" t="s">
        <v>13</v>
      </c>
      <c r="E395" s="6">
        <v>5</v>
      </c>
      <c r="F395" s="6">
        <v>0.19466666666666665</v>
      </c>
      <c r="G395" s="6">
        <v>0.16466666666666666</v>
      </c>
      <c r="H395" s="6">
        <v>9.1333333333333336E-2</v>
      </c>
      <c r="I395" s="6">
        <v>7.2666666666666671E-2</v>
      </c>
      <c r="J395" s="6">
        <v>8.8999999999999996E-2</v>
      </c>
      <c r="K395" s="6">
        <v>7.3333333333333334E-2</v>
      </c>
      <c r="L395" s="6">
        <v>9.2999999999999999E-2</v>
      </c>
      <c r="M395" s="6">
        <v>0.108</v>
      </c>
      <c r="N395" s="7">
        <v>0.8866666666666666</v>
      </c>
      <c r="O395" s="23">
        <v>-0.37783333333333335</v>
      </c>
      <c r="P395" s="74">
        <v>0</v>
      </c>
      <c r="Q395" s="22">
        <v>2</v>
      </c>
      <c r="R395" s="6">
        <v>1</v>
      </c>
      <c r="S395" s="402" t="str">
        <f>IF(ISNA(MATCH($C395,'My Squad'!$C$2:$C$16,0)),"","Yes")</f>
        <v/>
      </c>
    </row>
    <row r="396" spans="1:19" ht="15.75" thickBot="1" x14ac:dyDescent="0.3">
      <c r="A396" s="587">
        <v>619</v>
      </c>
      <c r="B396" s="4" t="s">
        <v>600</v>
      </c>
      <c r="C396" s="5" t="s">
        <v>1527</v>
      </c>
      <c r="D396" s="70" t="s">
        <v>13</v>
      </c>
      <c r="E396" s="6">
        <v>4.5</v>
      </c>
      <c r="F396" s="6">
        <v>0.35133333333333333</v>
      </c>
      <c r="G396" s="6">
        <v>8.7666666666666671E-2</v>
      </c>
      <c r="H396" s="6">
        <v>6.0333333333333336E-2</v>
      </c>
      <c r="I396" s="6">
        <v>6.6666666666666666E-2</v>
      </c>
      <c r="J396" s="6">
        <v>7.7666666666666662E-2</v>
      </c>
      <c r="K396" s="6">
        <v>5.8333333333333334E-2</v>
      </c>
      <c r="L396" s="6">
        <v>6.5666666666666665E-2</v>
      </c>
      <c r="M396" s="6">
        <v>6.9000000000000006E-2</v>
      </c>
      <c r="N396" s="7">
        <v>0.83666666666666667</v>
      </c>
      <c r="O396" s="23">
        <v>-0.42120370370370375</v>
      </c>
      <c r="P396" s="74">
        <v>0</v>
      </c>
      <c r="Q396" s="22">
        <v>5</v>
      </c>
      <c r="R396" s="6">
        <v>1.7</v>
      </c>
      <c r="S396" s="402" t="str">
        <f>IF(ISNA(MATCH($C396,'My Squad'!$C$2:$C$16,0)),"","Yes")</f>
        <v/>
      </c>
    </row>
    <row r="397" spans="1:19" ht="15.75" thickBot="1" x14ac:dyDescent="0.3">
      <c r="A397" s="587">
        <v>304</v>
      </c>
      <c r="B397" s="4" t="s">
        <v>601</v>
      </c>
      <c r="C397" s="5" t="s">
        <v>635</v>
      </c>
      <c r="D397" s="70" t="s">
        <v>16</v>
      </c>
      <c r="E397" s="6">
        <v>4</v>
      </c>
      <c r="F397" s="6">
        <v>0</v>
      </c>
      <c r="G397" s="6">
        <v>0</v>
      </c>
      <c r="H397" s="6">
        <v>5.8333333333333334E-2</v>
      </c>
      <c r="I397" s="6">
        <v>0.14233333333333334</v>
      </c>
      <c r="J397" s="6">
        <v>0.13200000000000001</v>
      </c>
      <c r="K397" s="6">
        <v>0.15</v>
      </c>
      <c r="L397" s="6">
        <v>0.16300000000000001</v>
      </c>
      <c r="M397" s="6">
        <v>0.18533333333333332</v>
      </c>
      <c r="N397" s="7">
        <v>0.83100000000000007</v>
      </c>
      <c r="O397" s="23">
        <v>-0.47403125000000002</v>
      </c>
      <c r="P397" s="74">
        <v>0</v>
      </c>
      <c r="Q397" s="22">
        <v>0</v>
      </c>
      <c r="R397" s="6">
        <v>0</v>
      </c>
      <c r="S397" s="402" t="str">
        <f>IF(ISNA(MATCH($C397,'My Squad'!$C$2:$C$16,0)),"","Yes")</f>
        <v/>
      </c>
    </row>
    <row r="398" spans="1:19" ht="15.75" thickBot="1" x14ac:dyDescent="0.3">
      <c r="A398" s="587">
        <v>484</v>
      </c>
      <c r="B398" s="4" t="s">
        <v>28</v>
      </c>
      <c r="C398" s="5" t="s">
        <v>104</v>
      </c>
      <c r="D398" s="70" t="s">
        <v>14</v>
      </c>
      <c r="E398" s="6">
        <v>4.3</v>
      </c>
      <c r="F398" s="6">
        <v>0.13700000000000001</v>
      </c>
      <c r="G398" s="6">
        <v>0.12566666666666668</v>
      </c>
      <c r="H398" s="6">
        <v>6.3333333333333339E-2</v>
      </c>
      <c r="I398" s="6">
        <v>9.8666666666666666E-2</v>
      </c>
      <c r="J398" s="6">
        <v>0.11</v>
      </c>
      <c r="K398" s="6">
        <v>0.10866666666666666</v>
      </c>
      <c r="L398" s="6">
        <v>0.10966666666666666</v>
      </c>
      <c r="M398" s="6">
        <v>5.1999999999999998E-2</v>
      </c>
      <c r="N398" s="7">
        <v>0.80500000000000016</v>
      </c>
      <c r="O398" s="23">
        <v>-0.44171511627906979</v>
      </c>
      <c r="P398" s="74">
        <v>2E-3</v>
      </c>
      <c r="Q398" s="22">
        <v>0</v>
      </c>
      <c r="R398" s="6">
        <v>0</v>
      </c>
      <c r="S398" s="402" t="str">
        <f>IF(ISNA(MATCH($C398,'My Squad'!$C$2:$C$16,0)),"","Yes")</f>
        <v/>
      </c>
    </row>
    <row r="399" spans="1:19" ht="15.75" thickBot="1" x14ac:dyDescent="0.3">
      <c r="A399" s="587">
        <v>100</v>
      </c>
      <c r="B399" s="4" t="s">
        <v>46</v>
      </c>
      <c r="C399" s="5" t="s">
        <v>53</v>
      </c>
      <c r="D399" s="70" t="s">
        <v>14</v>
      </c>
      <c r="E399" s="6">
        <v>4.3</v>
      </c>
      <c r="F399" s="6">
        <v>0.11833333333333333</v>
      </c>
      <c r="G399" s="6">
        <v>0.11866666666666667</v>
      </c>
      <c r="H399" s="6">
        <v>7.9666666666666663E-2</v>
      </c>
      <c r="I399" s="6">
        <v>0.10299999999999999</v>
      </c>
      <c r="J399" s="6">
        <v>8.6999999999999994E-2</v>
      </c>
      <c r="K399" s="6">
        <v>8.2333333333333328E-2</v>
      </c>
      <c r="L399" s="6">
        <v>7.3333333333333334E-2</v>
      </c>
      <c r="M399" s="6">
        <v>0.11466666666666667</v>
      </c>
      <c r="N399" s="7">
        <v>0.77700000000000002</v>
      </c>
      <c r="O399" s="23">
        <v>-0.44252906976744188</v>
      </c>
      <c r="P399" s="74">
        <v>5.0000000000000001E-3</v>
      </c>
      <c r="Q399" s="22">
        <v>1</v>
      </c>
      <c r="R399" s="6">
        <v>1</v>
      </c>
      <c r="S399" s="402" t="str">
        <f>IF(ISNA(MATCH($C399,'My Squad'!$C$2:$C$16,0)),"","Yes")</f>
        <v/>
      </c>
    </row>
    <row r="400" spans="1:19" ht="15.75" thickBot="1" x14ac:dyDescent="0.3">
      <c r="A400" s="587">
        <v>411</v>
      </c>
      <c r="B400" s="4" t="s">
        <v>40</v>
      </c>
      <c r="C400" s="5" t="s">
        <v>139</v>
      </c>
      <c r="D400" s="70" t="s">
        <v>13</v>
      </c>
      <c r="E400" s="6">
        <v>5</v>
      </c>
      <c r="F400" s="6">
        <v>9.4666666666666663E-2</v>
      </c>
      <c r="G400" s="6">
        <v>8.2333333333333328E-2</v>
      </c>
      <c r="H400" s="6">
        <v>7.5333333333333335E-2</v>
      </c>
      <c r="I400" s="6">
        <v>0.109</v>
      </c>
      <c r="J400" s="6">
        <v>9.4333333333333338E-2</v>
      </c>
      <c r="K400" s="6">
        <v>0.10199999999999999</v>
      </c>
      <c r="L400" s="6">
        <v>0.11799999999999999</v>
      </c>
      <c r="M400" s="6">
        <v>9.6000000000000002E-2</v>
      </c>
      <c r="N400" s="7">
        <v>0.77166666666666661</v>
      </c>
      <c r="O400" s="23">
        <v>-0.38070833333333332</v>
      </c>
      <c r="P400" s="74">
        <v>0</v>
      </c>
      <c r="Q400" s="22">
        <v>0</v>
      </c>
      <c r="R400" s="6">
        <v>0</v>
      </c>
      <c r="S400" s="402" t="str">
        <f>IF(ISNA(MATCH($C400,'My Squad'!$C$2:$C$16,0)),"","Yes")</f>
        <v/>
      </c>
    </row>
    <row r="401" spans="1:19" ht="15.75" thickBot="1" x14ac:dyDescent="0.3">
      <c r="A401" s="587">
        <v>489</v>
      </c>
      <c r="B401" s="4" t="s">
        <v>28</v>
      </c>
      <c r="C401" s="5" t="s">
        <v>682</v>
      </c>
      <c r="D401" s="70" t="s">
        <v>13</v>
      </c>
      <c r="E401" s="6">
        <v>4.7</v>
      </c>
      <c r="F401" s="6">
        <v>0.10233333333333333</v>
      </c>
      <c r="G401" s="6">
        <v>0.12966666666666668</v>
      </c>
      <c r="H401" s="6">
        <v>7.1333333333333332E-2</v>
      </c>
      <c r="I401" s="6">
        <v>0.10066666666666667</v>
      </c>
      <c r="J401" s="6">
        <v>9.8333333333333328E-2</v>
      </c>
      <c r="K401" s="6">
        <v>9.9000000000000005E-2</v>
      </c>
      <c r="L401" s="6">
        <v>8.3666666666666667E-2</v>
      </c>
      <c r="M401" s="6">
        <v>7.8666666666666663E-2</v>
      </c>
      <c r="N401" s="7">
        <v>0.7636666666666666</v>
      </c>
      <c r="O401" s="23">
        <v>-0.40522163120567373</v>
      </c>
      <c r="P401" s="74">
        <v>1E-3</v>
      </c>
      <c r="Q401" s="22">
        <v>4</v>
      </c>
      <c r="R401" s="6">
        <v>1</v>
      </c>
      <c r="S401" s="402" t="str">
        <f>IF(ISNA(MATCH($C401,'My Squad'!$C$2:$C$16,0)),"","Yes")</f>
        <v/>
      </c>
    </row>
    <row r="402" spans="1:19" ht="15.75" thickBot="1" x14ac:dyDescent="0.3">
      <c r="A402" s="587">
        <v>156</v>
      </c>
      <c r="B402" s="4" t="s">
        <v>91</v>
      </c>
      <c r="C402" s="5" t="s">
        <v>1519</v>
      </c>
      <c r="D402" s="70" t="s">
        <v>15</v>
      </c>
      <c r="E402" s="6">
        <v>5.4</v>
      </c>
      <c r="F402" s="6">
        <v>0</v>
      </c>
      <c r="G402" s="6">
        <v>0</v>
      </c>
      <c r="H402" s="6">
        <v>5.8666666666666666E-2</v>
      </c>
      <c r="I402" s="6">
        <v>0.11933333333333333</v>
      </c>
      <c r="J402" s="6">
        <v>0.17266666666666666</v>
      </c>
      <c r="K402" s="6">
        <v>0.12466666666666666</v>
      </c>
      <c r="L402" s="6">
        <v>0.11700000000000001</v>
      </c>
      <c r="M402" s="6">
        <v>0.14033333333333334</v>
      </c>
      <c r="N402" s="7">
        <v>0.73266666666666669</v>
      </c>
      <c r="O402" s="23">
        <v>-0.35341049382716044</v>
      </c>
      <c r="P402" s="74">
        <v>1E-3</v>
      </c>
      <c r="Q402" s="22">
        <v>0</v>
      </c>
      <c r="R402" s="6">
        <v>0</v>
      </c>
      <c r="S402" s="402" t="str">
        <f>IF(ISNA(MATCH($C402,'My Squad'!$C$2:$C$16,0)),"","Yes")</f>
        <v/>
      </c>
    </row>
    <row r="403" spans="1:19" ht="15.75" thickBot="1" x14ac:dyDescent="0.3">
      <c r="A403" s="587">
        <v>299</v>
      </c>
      <c r="B403" s="4" t="s">
        <v>601</v>
      </c>
      <c r="C403" s="5" t="s">
        <v>644</v>
      </c>
      <c r="D403" s="70" t="s">
        <v>13</v>
      </c>
      <c r="E403" s="6">
        <v>4.8</v>
      </c>
      <c r="F403" s="6">
        <v>8.1666666666666665E-2</v>
      </c>
      <c r="G403" s="6">
        <v>6.7333333333333328E-2</v>
      </c>
      <c r="H403" s="6">
        <v>9.8666666666666666E-2</v>
      </c>
      <c r="I403" s="6">
        <v>7.6333333333333336E-2</v>
      </c>
      <c r="J403" s="6">
        <v>9.5000000000000001E-2</v>
      </c>
      <c r="K403" s="6">
        <v>8.4000000000000005E-2</v>
      </c>
      <c r="L403" s="6">
        <v>8.1333333333333327E-2</v>
      </c>
      <c r="M403" s="6">
        <v>8.7999999999999995E-2</v>
      </c>
      <c r="N403" s="7">
        <v>0.67233333333333323</v>
      </c>
      <c r="O403" s="23">
        <v>-0.39915798611111114</v>
      </c>
      <c r="P403" s="74">
        <v>0</v>
      </c>
      <c r="Q403" s="22">
        <v>3</v>
      </c>
      <c r="R403" s="6">
        <v>1</v>
      </c>
      <c r="S403" s="402" t="str">
        <f>IF(ISNA(MATCH($C403,'My Squad'!$C$2:$C$16,0)),"","Yes")</f>
        <v/>
      </c>
    </row>
    <row r="404" spans="1:19" ht="15.75" thickBot="1" x14ac:dyDescent="0.3">
      <c r="A404" s="587">
        <v>565</v>
      </c>
      <c r="B404" s="4" t="s">
        <v>33</v>
      </c>
      <c r="C404" s="5" t="s">
        <v>227</v>
      </c>
      <c r="D404" s="70" t="s">
        <v>13</v>
      </c>
      <c r="E404" s="15">
        <v>5.0999999999999996</v>
      </c>
      <c r="F404" s="15">
        <v>0.14399999999999999</v>
      </c>
      <c r="G404" s="6">
        <v>8.9333333333333334E-2</v>
      </c>
      <c r="H404" s="6">
        <v>6.133333333333333E-2</v>
      </c>
      <c r="I404" s="6">
        <v>6.6000000000000003E-2</v>
      </c>
      <c r="J404" s="6">
        <v>7.7333333333333337E-2</v>
      </c>
      <c r="K404" s="6">
        <v>6.0999999999999999E-2</v>
      </c>
      <c r="L404" s="6">
        <v>8.0666666666666664E-2</v>
      </c>
      <c r="M404" s="15">
        <v>8.1666666666666665E-2</v>
      </c>
      <c r="N404" s="84">
        <v>0.66133333333333344</v>
      </c>
      <c r="O404" s="23">
        <v>-0.37594771241830066</v>
      </c>
      <c r="P404" s="17">
        <v>1E-3</v>
      </c>
      <c r="Q404" s="16">
        <v>2</v>
      </c>
      <c r="R404" s="15">
        <v>1</v>
      </c>
      <c r="S404" s="486" t="str">
        <f>IF(ISNA(MATCH($C404,'My Squad'!$C$2:$C$16,0)),"","Yes")</f>
        <v/>
      </c>
    </row>
    <row r="405" spans="1:19" ht="15.75" thickBot="1" x14ac:dyDescent="0.3">
      <c r="A405" s="587">
        <v>147</v>
      </c>
      <c r="B405" s="4" t="s">
        <v>37</v>
      </c>
      <c r="C405" s="5" t="s">
        <v>312</v>
      </c>
      <c r="D405" s="70" t="s">
        <v>14</v>
      </c>
      <c r="E405" s="6">
        <v>4.4000000000000004</v>
      </c>
      <c r="F405" s="6">
        <v>0</v>
      </c>
      <c r="G405" s="6">
        <v>0</v>
      </c>
      <c r="H405" s="6">
        <v>6.933333333333333E-2</v>
      </c>
      <c r="I405" s="6">
        <v>0.19033333333333333</v>
      </c>
      <c r="J405" s="6">
        <v>0.18666666666666668</v>
      </c>
      <c r="K405" s="6">
        <v>8.433333333333333E-2</v>
      </c>
      <c r="L405" s="6">
        <v>5.9666666666666666E-2</v>
      </c>
      <c r="M405" s="6">
        <v>6.5000000000000002E-2</v>
      </c>
      <c r="N405" s="7">
        <v>0.65533333333333332</v>
      </c>
      <c r="O405" s="23">
        <v>-0.43592803030303029</v>
      </c>
      <c r="P405" s="74">
        <v>1E-3</v>
      </c>
      <c r="Q405" s="22">
        <v>1</v>
      </c>
      <c r="R405" s="6">
        <v>0.3</v>
      </c>
      <c r="S405" s="402" t="str">
        <f>IF(ISNA(MATCH($C405,'My Squad'!$C$2:$C$16,0)),"","Yes")</f>
        <v/>
      </c>
    </row>
    <row r="406" spans="1:19" ht="15.75" thickBot="1" x14ac:dyDescent="0.3">
      <c r="A406" s="587">
        <v>563</v>
      </c>
      <c r="B406" s="4" t="s">
        <v>33</v>
      </c>
      <c r="C406" s="5" t="s">
        <v>1553</v>
      </c>
      <c r="D406" s="70" t="s">
        <v>13</v>
      </c>
      <c r="E406" s="15">
        <v>5.2</v>
      </c>
      <c r="F406" s="15">
        <v>0.156</v>
      </c>
      <c r="G406" s="6">
        <v>0.10766666666666666</v>
      </c>
      <c r="H406" s="6">
        <v>5.6333333333333332E-2</v>
      </c>
      <c r="I406" s="6">
        <v>6.7333333333333328E-2</v>
      </c>
      <c r="J406" s="6">
        <v>8.1000000000000003E-2</v>
      </c>
      <c r="K406" s="6">
        <v>6.4666666666666664E-2</v>
      </c>
      <c r="L406" s="6">
        <v>5.8333333333333334E-2</v>
      </c>
      <c r="M406" s="15">
        <v>6.3E-2</v>
      </c>
      <c r="N406" s="84">
        <v>0.65433333333333343</v>
      </c>
      <c r="O406" s="23">
        <v>-0.36888621794871795</v>
      </c>
      <c r="P406" s="17">
        <v>1E-3</v>
      </c>
      <c r="Q406" s="16">
        <v>5</v>
      </c>
      <c r="R406" s="15">
        <v>1.2</v>
      </c>
      <c r="S406" s="486" t="str">
        <f>IF(ISNA(MATCH($C406,'My Squad'!$C$2:$C$16,0)),"","Yes")</f>
        <v/>
      </c>
    </row>
    <row r="407" spans="1:19" ht="15.75" thickBot="1" x14ac:dyDescent="0.3">
      <c r="A407" s="587">
        <v>475</v>
      </c>
      <c r="B407" s="4" t="s">
        <v>602</v>
      </c>
      <c r="C407" s="5" t="s">
        <v>1539</v>
      </c>
      <c r="D407" s="70" t="s">
        <v>14</v>
      </c>
      <c r="E407" s="6">
        <v>3.9</v>
      </c>
      <c r="F407" s="6">
        <v>0.13433333333333333</v>
      </c>
      <c r="G407" s="6">
        <v>7.9333333333333339E-2</v>
      </c>
      <c r="H407" s="6">
        <v>6.0666666666666667E-2</v>
      </c>
      <c r="I407" s="6">
        <v>5.8000000000000003E-2</v>
      </c>
      <c r="J407" s="6">
        <v>4.7333333333333331E-2</v>
      </c>
      <c r="K407" s="6">
        <v>7.4666666666666673E-2</v>
      </c>
      <c r="L407" s="6">
        <v>0.06</v>
      </c>
      <c r="M407" s="6">
        <v>8.8333333333333333E-2</v>
      </c>
      <c r="N407" s="7">
        <v>0.60266666666666668</v>
      </c>
      <c r="O407" s="23">
        <v>-0.49350427350427356</v>
      </c>
      <c r="P407" s="74">
        <v>4.0999999999999995E-2</v>
      </c>
      <c r="Q407" s="22">
        <v>5</v>
      </c>
      <c r="R407" s="6">
        <v>1</v>
      </c>
      <c r="S407" s="402" t="str">
        <f>IF(ISNA(MATCH($C407,'My Squad'!$C$2:$C$16,0)),"","Yes")</f>
        <v/>
      </c>
    </row>
    <row r="408" spans="1:19" ht="15.75" thickBot="1" x14ac:dyDescent="0.3">
      <c r="A408" s="587">
        <v>131</v>
      </c>
      <c r="B408" s="4" t="s">
        <v>37</v>
      </c>
      <c r="C408" s="5" t="s">
        <v>314</v>
      </c>
      <c r="D408" s="70" t="s">
        <v>14</v>
      </c>
      <c r="E408" s="6">
        <v>4.4000000000000004</v>
      </c>
      <c r="F408" s="6">
        <v>9.4666666666666663E-2</v>
      </c>
      <c r="G408" s="6">
        <v>6.5333333333333327E-2</v>
      </c>
      <c r="H408" s="6">
        <v>0.08</v>
      </c>
      <c r="I408" s="6">
        <v>9.8000000000000004E-2</v>
      </c>
      <c r="J408" s="6">
        <v>5.4333333333333331E-2</v>
      </c>
      <c r="K408" s="6">
        <v>7.8333333333333338E-2</v>
      </c>
      <c r="L408" s="6">
        <v>5.7666666666666665E-2</v>
      </c>
      <c r="M408" s="6">
        <v>6.6666666666666666E-2</v>
      </c>
      <c r="N408" s="7">
        <v>0.59499999999999997</v>
      </c>
      <c r="O408" s="23">
        <v>-0.43764204545454538</v>
      </c>
      <c r="P408" s="74">
        <v>2E-3</v>
      </c>
      <c r="Q408" s="22">
        <v>3</v>
      </c>
      <c r="R408" s="6">
        <v>3</v>
      </c>
      <c r="S408" s="402" t="str">
        <f>IF(ISNA(MATCH($C408,'My Squad'!$C$2:$C$16,0)),"","Yes")</f>
        <v/>
      </c>
    </row>
    <row r="409" spans="1:19" ht="15.75" thickBot="1" x14ac:dyDescent="0.3">
      <c r="A409" s="587">
        <v>42</v>
      </c>
      <c r="B409" s="4" t="s">
        <v>61</v>
      </c>
      <c r="C409" s="5" t="s">
        <v>191</v>
      </c>
      <c r="D409" s="70" t="s">
        <v>13</v>
      </c>
      <c r="E409" s="6">
        <v>5</v>
      </c>
      <c r="F409" s="6">
        <v>5.8999999999999997E-2</v>
      </c>
      <c r="G409" s="6">
        <v>6.6666666666666666E-2</v>
      </c>
      <c r="H409" s="6">
        <v>7.9333333333333339E-2</v>
      </c>
      <c r="I409" s="6">
        <v>7.5999999999999998E-2</v>
      </c>
      <c r="J409" s="6">
        <v>6.5666666666666665E-2</v>
      </c>
      <c r="K409" s="6">
        <v>7.0333333333333331E-2</v>
      </c>
      <c r="L409" s="6">
        <v>6.8000000000000005E-2</v>
      </c>
      <c r="M409" s="6">
        <v>6.3333333333333339E-2</v>
      </c>
      <c r="N409" s="7">
        <v>0.54833333333333323</v>
      </c>
      <c r="O409" s="23">
        <v>-0.38629166666666664</v>
      </c>
      <c r="P409" s="74">
        <v>0</v>
      </c>
      <c r="Q409" s="22">
        <v>1</v>
      </c>
      <c r="R409" s="6">
        <v>1</v>
      </c>
      <c r="S409" s="402" t="str">
        <f>IF(ISNA(MATCH($C409,'My Squad'!$C$2:$C$16,0)),"","Yes")</f>
        <v/>
      </c>
    </row>
    <row r="410" spans="1:19" ht="15.75" thickBot="1" x14ac:dyDescent="0.3">
      <c r="A410" s="587">
        <v>457</v>
      </c>
      <c r="B410" s="4" t="s">
        <v>602</v>
      </c>
      <c r="C410" s="5" t="s">
        <v>669</v>
      </c>
      <c r="D410" s="70" t="s">
        <v>14</v>
      </c>
      <c r="E410" s="6">
        <v>4</v>
      </c>
      <c r="F410" s="6">
        <v>0.10933333333333334</v>
      </c>
      <c r="G410" s="6">
        <v>9.9666666666666667E-2</v>
      </c>
      <c r="H410" s="6">
        <v>4.4333333333333336E-2</v>
      </c>
      <c r="I410" s="6">
        <v>4.9000000000000002E-2</v>
      </c>
      <c r="J410" s="6">
        <v>6.7000000000000004E-2</v>
      </c>
      <c r="K410" s="6">
        <v>3.966666666666667E-2</v>
      </c>
      <c r="L410" s="6">
        <v>5.0333333333333334E-2</v>
      </c>
      <c r="M410" s="6">
        <v>7.1333333333333332E-2</v>
      </c>
      <c r="N410" s="7">
        <v>0.53066666666666673</v>
      </c>
      <c r="O410" s="23">
        <v>-0.48341666666666666</v>
      </c>
      <c r="P410" s="74">
        <v>2E-3</v>
      </c>
      <c r="Q410" s="22">
        <v>1</v>
      </c>
      <c r="R410" s="6">
        <v>1</v>
      </c>
      <c r="S410" s="402" t="str">
        <f>IF(ISNA(MATCH($C410,'My Squad'!$C$2:$C$16,0)),"","Yes")</f>
        <v/>
      </c>
    </row>
    <row r="411" spans="1:19" ht="15.75" thickBot="1" x14ac:dyDescent="0.3">
      <c r="A411" s="587">
        <v>517</v>
      </c>
      <c r="B411" s="4" t="s">
        <v>56</v>
      </c>
      <c r="C411" s="5" t="s">
        <v>268</v>
      </c>
      <c r="D411" s="70" t="s">
        <v>14</v>
      </c>
      <c r="E411" s="6">
        <v>4</v>
      </c>
      <c r="F411" s="6">
        <v>7.8666666666666663E-2</v>
      </c>
      <c r="G411" s="6">
        <v>6.2666666666666662E-2</v>
      </c>
      <c r="H411" s="6">
        <v>5.0666666666666665E-2</v>
      </c>
      <c r="I411" s="6">
        <v>4.2333333333333334E-2</v>
      </c>
      <c r="J411" s="6">
        <v>8.6999999999999994E-2</v>
      </c>
      <c r="K411" s="6">
        <v>7.3666666666666672E-2</v>
      </c>
      <c r="L411" s="6">
        <v>6.433333333333334E-2</v>
      </c>
      <c r="M411" s="6">
        <v>6.7333333333333328E-2</v>
      </c>
      <c r="N411" s="7">
        <v>0.52666666666666662</v>
      </c>
      <c r="O411" s="23">
        <v>-0.48354166666666665</v>
      </c>
      <c r="P411" s="74">
        <v>1.7000000000000001E-2</v>
      </c>
      <c r="Q411" s="22">
        <v>3</v>
      </c>
      <c r="R411" s="6">
        <v>0.8</v>
      </c>
      <c r="S411" s="402" t="str">
        <f>IF(ISNA(MATCH($C411,'My Squad'!$C$2:$C$16,0)),"","Yes")</f>
        <v/>
      </c>
    </row>
    <row r="412" spans="1:19" ht="15.75" thickBot="1" x14ac:dyDescent="0.3">
      <c r="A412" s="587">
        <v>153</v>
      </c>
      <c r="B412" s="4" t="s">
        <v>51</v>
      </c>
      <c r="C412" s="5" t="s">
        <v>184</v>
      </c>
      <c r="D412" s="70" t="s">
        <v>14</v>
      </c>
      <c r="E412" s="6">
        <v>4.3</v>
      </c>
      <c r="F412" s="6">
        <v>4.4333333333333336E-2</v>
      </c>
      <c r="G412" s="6">
        <v>7.1999999999999995E-2</v>
      </c>
      <c r="H412" s="6">
        <v>7.2666666666666671E-2</v>
      </c>
      <c r="I412" s="6">
        <v>6.433333333333334E-2</v>
      </c>
      <c r="J412" s="6">
        <v>6.0999999999999999E-2</v>
      </c>
      <c r="K412" s="6">
        <v>5.566666666666667E-2</v>
      </c>
      <c r="L412" s="6">
        <v>8.0666666666666664E-2</v>
      </c>
      <c r="M412" s="6">
        <v>6.0666666666666667E-2</v>
      </c>
      <c r="N412" s="7">
        <v>0.51133333333333331</v>
      </c>
      <c r="O412" s="23">
        <v>-0.45025193798449614</v>
      </c>
      <c r="P412" s="74">
        <v>1E-3</v>
      </c>
      <c r="Q412" s="22">
        <v>1</v>
      </c>
      <c r="R412" s="6">
        <v>1</v>
      </c>
      <c r="S412" s="402" t="str">
        <f>IF(ISNA(MATCH($C412,'My Squad'!$C$2:$C$16,0)),"","Yes")</f>
        <v/>
      </c>
    </row>
    <row r="413" spans="1:19" ht="15.75" thickBot="1" x14ac:dyDescent="0.3">
      <c r="A413" s="587">
        <v>376</v>
      </c>
      <c r="B413" s="4" t="s">
        <v>30</v>
      </c>
      <c r="C413" s="5" t="s">
        <v>240</v>
      </c>
      <c r="D413" s="70" t="s">
        <v>14</v>
      </c>
      <c r="E413" s="6">
        <v>4.3</v>
      </c>
      <c r="F413" s="6">
        <v>5.1999999999999998E-2</v>
      </c>
      <c r="G413" s="6">
        <v>7.2999999999999995E-2</v>
      </c>
      <c r="H413" s="6">
        <v>5.8333333333333334E-2</v>
      </c>
      <c r="I413" s="6">
        <v>8.4666666666666668E-2</v>
      </c>
      <c r="J413" s="6">
        <v>2.6333333333333334E-2</v>
      </c>
      <c r="K413" s="6">
        <v>8.1666666666666665E-2</v>
      </c>
      <c r="L413" s="6">
        <v>2.3333333333333334E-2</v>
      </c>
      <c r="M413" s="6">
        <v>5.6000000000000001E-2</v>
      </c>
      <c r="N413" s="7">
        <v>0.45533333333333331</v>
      </c>
      <c r="O413" s="23">
        <v>-0.45187984496124034</v>
      </c>
      <c r="P413" s="74">
        <v>1E-3</v>
      </c>
      <c r="Q413" s="22">
        <v>2</v>
      </c>
      <c r="R413" s="6">
        <v>0.7</v>
      </c>
      <c r="S413" s="402" t="str">
        <f>IF(ISNA(MATCH($C413,'My Squad'!$C$2:$C$16,0)),"","Yes")</f>
        <v/>
      </c>
    </row>
    <row r="414" spans="1:19" ht="15.75" thickBot="1" x14ac:dyDescent="0.3">
      <c r="A414" s="587">
        <v>440</v>
      </c>
      <c r="B414" s="4" t="s">
        <v>82</v>
      </c>
      <c r="C414" s="5" t="s">
        <v>357</v>
      </c>
      <c r="D414" s="70" t="s">
        <v>14</v>
      </c>
      <c r="E414" s="6">
        <v>4.3</v>
      </c>
      <c r="F414" s="6">
        <v>7.166666666666667E-2</v>
      </c>
      <c r="G414" s="6">
        <v>7.0000000000000007E-2</v>
      </c>
      <c r="H414" s="6">
        <v>4.8000000000000001E-2</v>
      </c>
      <c r="I414" s="6">
        <v>7.4666666666666673E-2</v>
      </c>
      <c r="J414" s="6">
        <v>3.1333333333333331E-2</v>
      </c>
      <c r="K414" s="6">
        <v>4.2666666666666665E-2</v>
      </c>
      <c r="L414" s="6">
        <v>7.0000000000000007E-2</v>
      </c>
      <c r="M414" s="6">
        <v>4.4666666666666667E-2</v>
      </c>
      <c r="N414" s="7">
        <v>0.45300000000000001</v>
      </c>
      <c r="O414" s="23">
        <v>-0.45194767441860467</v>
      </c>
      <c r="P414" s="74">
        <v>1E-3</v>
      </c>
      <c r="Q414" s="22">
        <v>0</v>
      </c>
      <c r="R414" s="6">
        <v>0</v>
      </c>
      <c r="S414" s="402" t="str">
        <f>IF(ISNA(MATCH($C414,'My Squad'!$C$2:$C$16,0)),"","Yes")</f>
        <v/>
      </c>
    </row>
    <row r="415" spans="1:19" ht="15.75" thickBot="1" x14ac:dyDescent="0.3">
      <c r="A415" s="587">
        <v>430</v>
      </c>
      <c r="B415" s="4" t="s">
        <v>82</v>
      </c>
      <c r="C415" s="5" t="s">
        <v>661</v>
      </c>
      <c r="D415" s="70" t="s">
        <v>15</v>
      </c>
      <c r="E415" s="6">
        <v>4.9000000000000004</v>
      </c>
      <c r="F415" s="6">
        <v>0.18566666666666667</v>
      </c>
      <c r="G415" s="6">
        <v>0.04</v>
      </c>
      <c r="H415" s="6">
        <v>2.7E-2</v>
      </c>
      <c r="I415" s="6">
        <v>3.9333333333333331E-2</v>
      </c>
      <c r="J415" s="6">
        <v>3.6333333333333336E-2</v>
      </c>
      <c r="K415" s="6">
        <v>2.9666666666666668E-2</v>
      </c>
      <c r="L415" s="6">
        <v>3.6666666666666667E-2</v>
      </c>
      <c r="M415" s="6">
        <v>5.0333333333333334E-2</v>
      </c>
      <c r="N415" s="7">
        <v>0.44500000000000006</v>
      </c>
      <c r="O415" s="23">
        <v>-0.39681122448979589</v>
      </c>
      <c r="P415" s="74">
        <v>3.0000000000000001E-3</v>
      </c>
      <c r="Q415" s="22">
        <v>0</v>
      </c>
      <c r="R415" s="6">
        <v>0</v>
      </c>
      <c r="S415" s="402" t="str">
        <f>IF(ISNA(MATCH($C415,'My Squad'!$C$2:$C$16,0)),"","Yes")</f>
        <v/>
      </c>
    </row>
    <row r="416" spans="1:19" ht="15.75" thickBot="1" x14ac:dyDescent="0.3">
      <c r="A416" s="587">
        <v>184</v>
      </c>
      <c r="B416" s="4" t="s">
        <v>51</v>
      </c>
      <c r="C416" s="5" t="s">
        <v>1510</v>
      </c>
      <c r="D416" s="70" t="s">
        <v>13</v>
      </c>
      <c r="E416" s="6">
        <v>4.5</v>
      </c>
      <c r="F416" s="6">
        <v>3.8666666666666669E-2</v>
      </c>
      <c r="G416" s="6">
        <v>4.1000000000000002E-2</v>
      </c>
      <c r="H416" s="6">
        <v>6.3666666666666663E-2</v>
      </c>
      <c r="I416" s="6">
        <v>4.7E-2</v>
      </c>
      <c r="J416" s="6">
        <v>4.8666666666666664E-2</v>
      </c>
      <c r="K416" s="6">
        <v>3.4333333333333334E-2</v>
      </c>
      <c r="L416" s="6">
        <v>6.933333333333333E-2</v>
      </c>
      <c r="M416" s="6">
        <v>5.6333333333333332E-2</v>
      </c>
      <c r="N416" s="7">
        <v>0.39900000000000002</v>
      </c>
      <c r="O416" s="23">
        <v>-0.43336111111111109</v>
      </c>
      <c r="P416" s="74">
        <v>3.0000000000000001E-3</v>
      </c>
      <c r="Q416" s="22">
        <v>5</v>
      </c>
      <c r="R416" s="6">
        <v>1</v>
      </c>
      <c r="S416" s="402" t="str">
        <f>IF(ISNA(MATCH($C416,'My Squad'!$C$2:$C$16,0)),"","Yes")</f>
        <v/>
      </c>
    </row>
    <row r="417" spans="1:19" ht="15.75" thickBot="1" x14ac:dyDescent="0.3">
      <c r="A417" s="587">
        <v>582</v>
      </c>
      <c r="B417" s="4" t="s">
        <v>91</v>
      </c>
      <c r="C417" s="5" t="s">
        <v>1059</v>
      </c>
      <c r="D417" s="70" t="s">
        <v>14</v>
      </c>
      <c r="E417" s="6">
        <v>4.7</v>
      </c>
      <c r="F417" s="6">
        <v>6.0333333333333336E-2</v>
      </c>
      <c r="G417" s="6">
        <v>6.0333333333333336E-2</v>
      </c>
      <c r="H417" s="6">
        <v>6.5333333333333327E-2</v>
      </c>
      <c r="I417" s="6">
        <v>3.3000000000000002E-2</v>
      </c>
      <c r="J417" s="6">
        <v>3.7666666666666668E-2</v>
      </c>
      <c r="K417" s="6">
        <v>3.2333333333333332E-2</v>
      </c>
      <c r="L417" s="6">
        <v>3.5333333333333335E-2</v>
      </c>
      <c r="M417" s="6">
        <v>7.3333333333333334E-2</v>
      </c>
      <c r="N417" s="7">
        <v>0.39766666666666661</v>
      </c>
      <c r="O417" s="23">
        <v>-0.41495567375886527</v>
      </c>
      <c r="P417" s="74">
        <v>2E-3</v>
      </c>
      <c r="Q417" s="22">
        <v>0</v>
      </c>
      <c r="R417" s="6">
        <v>0</v>
      </c>
      <c r="S417" s="402" t="str">
        <f>IF(ISNA(MATCH($C417,'My Squad'!$C$2:$C$16,0)),"","Yes")</f>
        <v/>
      </c>
    </row>
    <row r="418" spans="1:19" ht="15.75" thickBot="1" x14ac:dyDescent="0.3">
      <c r="A418" s="587">
        <v>379</v>
      </c>
      <c r="B418" s="4" t="s">
        <v>30</v>
      </c>
      <c r="C418" s="5" t="s">
        <v>342</v>
      </c>
      <c r="D418" s="70" t="s">
        <v>14</v>
      </c>
      <c r="E418" s="6">
        <v>4.4000000000000004</v>
      </c>
      <c r="F418" s="6">
        <v>3.5666666666666666E-2</v>
      </c>
      <c r="G418" s="6">
        <v>6.6333333333333327E-2</v>
      </c>
      <c r="H418" s="6">
        <v>5.6666666666666664E-2</v>
      </c>
      <c r="I418" s="6">
        <v>7.3666666666666672E-2</v>
      </c>
      <c r="J418" s="6">
        <v>2.6333333333333334E-2</v>
      </c>
      <c r="K418" s="6">
        <v>3.7333333333333336E-2</v>
      </c>
      <c r="L418" s="6">
        <v>2.5999999999999999E-2</v>
      </c>
      <c r="M418" s="6">
        <v>4.8000000000000001E-2</v>
      </c>
      <c r="N418" s="7">
        <v>0.37</v>
      </c>
      <c r="O418" s="23">
        <v>-0.44403409090909091</v>
      </c>
      <c r="P418" s="74">
        <v>0</v>
      </c>
      <c r="Q418" s="22">
        <v>0</v>
      </c>
      <c r="R418" s="6">
        <v>0</v>
      </c>
      <c r="S418" s="402" t="str">
        <f>IF(ISNA(MATCH($C418,'My Squad'!$C$2:$C$16,0)),"","Yes")</f>
        <v/>
      </c>
    </row>
    <row r="419" spans="1:19" ht="15.75" thickBot="1" x14ac:dyDescent="0.3">
      <c r="A419" s="587">
        <v>470</v>
      </c>
      <c r="B419" s="4" t="s">
        <v>602</v>
      </c>
      <c r="C419" s="5" t="s">
        <v>681</v>
      </c>
      <c r="D419" s="70" t="s">
        <v>15</v>
      </c>
      <c r="E419" s="6">
        <v>4.9000000000000004</v>
      </c>
      <c r="F419" s="6">
        <v>3.4000000000000002E-2</v>
      </c>
      <c r="G419" s="6">
        <v>4.5333333333333337E-2</v>
      </c>
      <c r="H419" s="6">
        <v>4.2666666666666665E-2</v>
      </c>
      <c r="I419" s="6">
        <v>3.3333333333333333E-2</v>
      </c>
      <c r="J419" s="6">
        <v>3.6666666666666667E-2</v>
      </c>
      <c r="K419" s="6">
        <v>3.7666666666666668E-2</v>
      </c>
      <c r="L419" s="6">
        <v>7.6333333333333336E-2</v>
      </c>
      <c r="M419" s="6">
        <v>5.1333333333333335E-2</v>
      </c>
      <c r="N419" s="7">
        <v>0.35733333333333339</v>
      </c>
      <c r="O419" s="23">
        <v>-0.39904761904761904</v>
      </c>
      <c r="P419" s="76">
        <v>2E-3</v>
      </c>
      <c r="Q419" s="22">
        <v>3</v>
      </c>
      <c r="R419" s="6">
        <v>1</v>
      </c>
      <c r="S419" s="402" t="str">
        <f>IF(ISNA(MATCH($C419,'My Squad'!$C$2:$C$16,0)),"","Yes")</f>
        <v/>
      </c>
    </row>
    <row r="420" spans="1:19" ht="15.75" thickBot="1" x14ac:dyDescent="0.3">
      <c r="A420" s="587">
        <v>620</v>
      </c>
      <c r="B420" s="4" t="s">
        <v>82</v>
      </c>
      <c r="C420" s="5" t="s">
        <v>1536</v>
      </c>
      <c r="D420" s="70" t="s">
        <v>13</v>
      </c>
      <c r="E420" s="6">
        <v>5.5</v>
      </c>
      <c r="F420" s="6">
        <v>6.0666666666666667E-2</v>
      </c>
      <c r="G420" s="6">
        <v>3.1E-2</v>
      </c>
      <c r="H420" s="6">
        <v>3.2000000000000001E-2</v>
      </c>
      <c r="I420" s="6">
        <v>5.0333333333333334E-2</v>
      </c>
      <c r="J420" s="6">
        <v>3.6666666666666667E-2</v>
      </c>
      <c r="K420" s="6">
        <v>3.5999999999999997E-2</v>
      </c>
      <c r="L420" s="6">
        <v>5.1999999999999998E-2</v>
      </c>
      <c r="M420" s="6">
        <v>4.1333333333333333E-2</v>
      </c>
      <c r="N420" s="7">
        <v>0.34</v>
      </c>
      <c r="O420" s="23">
        <v>-0.3559090909090909</v>
      </c>
      <c r="P420" s="74">
        <v>0</v>
      </c>
      <c r="Q420" s="22">
        <v>10</v>
      </c>
      <c r="R420" s="6">
        <v>2</v>
      </c>
      <c r="S420" s="402" t="str">
        <f>IF(ISNA(MATCH($C420,'My Squad'!$C$2:$C$16,0)),"","Yes")</f>
        <v/>
      </c>
    </row>
    <row r="421" spans="1:19" ht="15.75" thickBot="1" x14ac:dyDescent="0.3">
      <c r="A421" s="587">
        <v>107</v>
      </c>
      <c r="B421" s="4" t="s">
        <v>46</v>
      </c>
      <c r="C421" s="5" t="s">
        <v>612</v>
      </c>
      <c r="D421" s="70" t="s">
        <v>15</v>
      </c>
      <c r="E421" s="6">
        <v>5.9</v>
      </c>
      <c r="F421" s="6">
        <v>0</v>
      </c>
      <c r="G421" s="6">
        <v>0</v>
      </c>
      <c r="H421" s="6">
        <v>0</v>
      </c>
      <c r="I421" s="6">
        <v>0</v>
      </c>
      <c r="J421" s="6">
        <v>3.6666666666666667E-2</v>
      </c>
      <c r="K421" s="6">
        <v>9.3333333333333338E-2</v>
      </c>
      <c r="L421" s="6">
        <v>0.111</v>
      </c>
      <c r="M421" s="6">
        <v>9.4333333333333338E-2</v>
      </c>
      <c r="N421" s="7">
        <v>0.33533333333333332</v>
      </c>
      <c r="O421" s="23">
        <v>-0.33187853107344634</v>
      </c>
      <c r="P421" s="74">
        <v>0</v>
      </c>
      <c r="Q421" s="22">
        <v>0</v>
      </c>
      <c r="R421" s="6">
        <v>0</v>
      </c>
      <c r="S421" s="402" t="str">
        <f>IF(ISNA(MATCH($C421,'My Squad'!$C$2:$C$16,0)),"","Yes")</f>
        <v/>
      </c>
    </row>
    <row r="422" spans="1:19" ht="15.75" thickBot="1" x14ac:dyDescent="0.3">
      <c r="A422" s="587">
        <v>178</v>
      </c>
      <c r="B422" s="4" t="s">
        <v>51</v>
      </c>
      <c r="C422" s="5" t="s">
        <v>1511</v>
      </c>
      <c r="D422" s="70" t="s">
        <v>15</v>
      </c>
      <c r="E422" s="6">
        <v>4.8</v>
      </c>
      <c r="F422" s="6">
        <v>3.7333333333333336E-2</v>
      </c>
      <c r="G422" s="6">
        <v>3.7333333333333336E-2</v>
      </c>
      <c r="H422" s="6">
        <v>5.9666666666666666E-2</v>
      </c>
      <c r="I422" s="6">
        <v>2.3666666666666666E-2</v>
      </c>
      <c r="J422" s="6">
        <v>3.4666666666666665E-2</v>
      </c>
      <c r="K422" s="6">
        <v>3.2000000000000001E-2</v>
      </c>
      <c r="L422" s="6">
        <v>4.9000000000000002E-2</v>
      </c>
      <c r="M422" s="6">
        <v>4.9333333333333333E-2</v>
      </c>
      <c r="N422" s="7">
        <v>0.32300000000000001</v>
      </c>
      <c r="O422" s="23">
        <v>-0.40825520833333334</v>
      </c>
      <c r="P422" s="74">
        <v>6.0000000000000001E-3</v>
      </c>
      <c r="Q422" s="22">
        <v>1</v>
      </c>
      <c r="R422" s="6">
        <v>1</v>
      </c>
      <c r="S422" s="402" t="str">
        <f>IF(ISNA(MATCH($C422,'My Squad'!$C$2:$C$16,0)),"","Yes")</f>
        <v/>
      </c>
    </row>
    <row r="423" spans="1:19" ht="15.75" thickBot="1" x14ac:dyDescent="0.3">
      <c r="A423" s="587">
        <v>451</v>
      </c>
      <c r="B423" s="4" t="s">
        <v>602</v>
      </c>
      <c r="C423" s="5" t="s">
        <v>679</v>
      </c>
      <c r="D423" s="70" t="s">
        <v>13</v>
      </c>
      <c r="E423" s="6">
        <v>4.5</v>
      </c>
      <c r="F423" s="6">
        <v>5.566666666666667E-2</v>
      </c>
      <c r="G423" s="6">
        <v>5.4333333333333331E-2</v>
      </c>
      <c r="H423" s="6">
        <v>4.0333333333333332E-2</v>
      </c>
      <c r="I423" s="6">
        <v>2.7666666666666666E-2</v>
      </c>
      <c r="J423" s="6">
        <v>4.3999999999999997E-2</v>
      </c>
      <c r="K423" s="6">
        <v>3.4000000000000002E-2</v>
      </c>
      <c r="L423" s="6">
        <v>2.9333333333333333E-2</v>
      </c>
      <c r="M423" s="6">
        <v>3.3666666666666664E-2</v>
      </c>
      <c r="N423" s="7">
        <v>0.31900000000000001</v>
      </c>
      <c r="O423" s="23">
        <v>-0.43558333333333332</v>
      </c>
      <c r="P423" s="74">
        <v>1E-3</v>
      </c>
      <c r="Q423" s="22">
        <v>1</v>
      </c>
      <c r="R423" s="6">
        <v>1</v>
      </c>
      <c r="S423" s="402" t="str">
        <f>IF(ISNA(MATCH($C423,'My Squad'!$C$2:$C$16,0)),"","Yes")</f>
        <v/>
      </c>
    </row>
    <row r="424" spans="1:19" ht="15.75" thickBot="1" x14ac:dyDescent="0.3">
      <c r="A424" s="587">
        <v>137</v>
      </c>
      <c r="B424" s="4" t="s">
        <v>37</v>
      </c>
      <c r="C424" s="5" t="s">
        <v>265</v>
      </c>
      <c r="D424" s="70" t="s">
        <v>13</v>
      </c>
      <c r="E424" s="6">
        <v>4.4000000000000004</v>
      </c>
      <c r="F424" s="6">
        <v>5.0333333333333334E-2</v>
      </c>
      <c r="G424" s="6">
        <v>2.2333333333333334E-2</v>
      </c>
      <c r="H424" s="6">
        <v>3.1666666666666669E-2</v>
      </c>
      <c r="I424" s="6">
        <v>4.3666666666666666E-2</v>
      </c>
      <c r="J424" s="6">
        <v>2.8666666666666667E-2</v>
      </c>
      <c r="K424" s="6">
        <v>3.5000000000000003E-2</v>
      </c>
      <c r="L424" s="6">
        <v>4.7333333333333331E-2</v>
      </c>
      <c r="M424" s="6">
        <v>5.0333333333333334E-2</v>
      </c>
      <c r="N424" s="7">
        <v>0.30933333333333335</v>
      </c>
      <c r="O424" s="23">
        <v>-0.44575757575757574</v>
      </c>
      <c r="P424" s="74">
        <v>0.01</v>
      </c>
      <c r="Q424" s="22">
        <v>0</v>
      </c>
      <c r="R424" s="6">
        <v>0</v>
      </c>
      <c r="S424" s="402" t="str">
        <f>IF(ISNA(MATCH($C424,'My Squad'!$C$2:$C$16,0)),"","Yes")</f>
        <v/>
      </c>
    </row>
    <row r="425" spans="1:19" ht="15.75" thickBot="1" x14ac:dyDescent="0.3">
      <c r="A425" s="587">
        <v>416</v>
      </c>
      <c r="B425" s="4" t="s">
        <v>40</v>
      </c>
      <c r="C425" s="5" t="s">
        <v>349</v>
      </c>
      <c r="D425" s="70" t="s">
        <v>14</v>
      </c>
      <c r="E425" s="6">
        <v>4</v>
      </c>
      <c r="F425" s="6">
        <v>3.7666666666666668E-2</v>
      </c>
      <c r="G425" s="6">
        <v>3.9E-2</v>
      </c>
      <c r="H425" s="6">
        <v>5.3333333333333337E-2</v>
      </c>
      <c r="I425" s="6">
        <v>3.7666666666666668E-2</v>
      </c>
      <c r="J425" s="6">
        <v>2.7E-2</v>
      </c>
      <c r="K425" s="6">
        <v>3.2000000000000001E-2</v>
      </c>
      <c r="L425" s="6">
        <v>4.1000000000000002E-2</v>
      </c>
      <c r="M425" s="6">
        <v>3.9333333333333331E-2</v>
      </c>
      <c r="N425" s="7">
        <v>0.307</v>
      </c>
      <c r="O425" s="23">
        <v>-0.49040624999999999</v>
      </c>
      <c r="P425" s="74">
        <v>4.0000000000000001E-3</v>
      </c>
      <c r="Q425" s="22">
        <v>0</v>
      </c>
      <c r="R425" s="6">
        <v>0</v>
      </c>
      <c r="S425" s="402" t="str">
        <f>IF(ISNA(MATCH($C425,'My Squad'!$C$2:$C$16,0)),"","Yes")</f>
        <v/>
      </c>
    </row>
    <row r="426" spans="1:19" ht="15.75" thickBot="1" x14ac:dyDescent="0.3">
      <c r="A426" s="587">
        <v>570</v>
      </c>
      <c r="B426" s="4" t="s">
        <v>601</v>
      </c>
      <c r="C426" s="5" t="s">
        <v>1064</v>
      </c>
      <c r="D426" s="70" t="s">
        <v>13</v>
      </c>
      <c r="E426" s="6">
        <v>5.4</v>
      </c>
      <c r="F426" s="6">
        <v>3.1666666666666669E-2</v>
      </c>
      <c r="G426" s="6">
        <v>2.1000000000000001E-2</v>
      </c>
      <c r="H426" s="6">
        <v>0.03</v>
      </c>
      <c r="I426" s="6">
        <v>2.7333333333333334E-2</v>
      </c>
      <c r="J426" s="6">
        <v>4.0666666666666663E-2</v>
      </c>
      <c r="K426" s="6">
        <v>4.9000000000000002E-2</v>
      </c>
      <c r="L426" s="6">
        <v>2.6333333333333334E-2</v>
      </c>
      <c r="M426" s="6">
        <v>7.4999999999999997E-2</v>
      </c>
      <c r="N426" s="7">
        <v>0.30099999999999999</v>
      </c>
      <c r="O426" s="23">
        <v>-0.36340277777777774</v>
      </c>
      <c r="P426" s="74">
        <v>4.0000000000000001E-3</v>
      </c>
      <c r="Q426" s="22">
        <v>22</v>
      </c>
      <c r="R426" s="6">
        <v>2.4</v>
      </c>
      <c r="S426" s="402" t="str">
        <f>IF(ISNA(MATCH($C426,'My Squad'!$C$2:$C$16,0)),"","Yes")</f>
        <v/>
      </c>
    </row>
    <row r="427" spans="1:19" ht="15.75" thickBot="1" x14ac:dyDescent="0.3">
      <c r="A427" s="587">
        <v>258</v>
      </c>
      <c r="B427" s="4" t="s">
        <v>68</v>
      </c>
      <c r="C427" s="5" t="s">
        <v>257</v>
      </c>
      <c r="D427" s="70" t="s">
        <v>15</v>
      </c>
      <c r="E427" s="6">
        <v>5</v>
      </c>
      <c r="F427" s="6">
        <v>2.1000000000000001E-2</v>
      </c>
      <c r="G427" s="6">
        <v>4.6666666666666669E-2</v>
      </c>
      <c r="H427" s="6">
        <v>2.9000000000000001E-2</v>
      </c>
      <c r="I427" s="6">
        <v>3.0333333333333334E-2</v>
      </c>
      <c r="J427" s="6">
        <v>0.04</v>
      </c>
      <c r="K427" s="6">
        <v>4.4333333333333336E-2</v>
      </c>
      <c r="L427" s="6">
        <v>2.5000000000000001E-2</v>
      </c>
      <c r="M427" s="6">
        <v>4.8333333333333332E-2</v>
      </c>
      <c r="N427" s="7">
        <v>0.28466666666666668</v>
      </c>
      <c r="O427" s="23">
        <v>-0.39288333333333336</v>
      </c>
      <c r="P427" s="74">
        <v>3.0000000000000001E-3</v>
      </c>
      <c r="Q427" s="22">
        <v>0</v>
      </c>
      <c r="R427" s="6">
        <v>0</v>
      </c>
      <c r="S427" s="402" t="str">
        <f>IF(ISNA(MATCH($C427,'My Squad'!$C$2:$C$16,0)),"","Yes")</f>
        <v/>
      </c>
    </row>
    <row r="428" spans="1:19" ht="15.75" thickBot="1" x14ac:dyDescent="0.3">
      <c r="A428" s="587">
        <v>195</v>
      </c>
      <c r="B428" s="4" t="s">
        <v>110</v>
      </c>
      <c r="C428" s="5" t="s">
        <v>1513</v>
      </c>
      <c r="D428" s="70" t="s">
        <v>14</v>
      </c>
      <c r="E428" s="6">
        <v>4.3</v>
      </c>
      <c r="F428" s="6">
        <v>0</v>
      </c>
      <c r="G428" s="6">
        <v>0</v>
      </c>
      <c r="H428" s="6">
        <v>0</v>
      </c>
      <c r="I428" s="6">
        <v>0</v>
      </c>
      <c r="J428" s="6">
        <v>0</v>
      </c>
      <c r="K428" s="6">
        <v>0.03</v>
      </c>
      <c r="L428" s="6">
        <v>0.13333333333333333</v>
      </c>
      <c r="M428" s="6">
        <v>9.4333333333333338E-2</v>
      </c>
      <c r="N428" s="7">
        <v>0.25766666666666665</v>
      </c>
      <c r="O428" s="23">
        <v>-0.45762596899224806</v>
      </c>
      <c r="P428" s="74">
        <v>1E-3</v>
      </c>
      <c r="Q428" s="22">
        <v>1</v>
      </c>
      <c r="R428" s="6">
        <v>1</v>
      </c>
      <c r="S428" s="402" t="str">
        <f>IF(ISNA(MATCH($C428,'My Squad'!$C$2:$C$16,0)),"","Yes")</f>
        <v/>
      </c>
    </row>
    <row r="429" spans="1:19" ht="15.75" thickBot="1" x14ac:dyDescent="0.3">
      <c r="A429" s="587">
        <v>504</v>
      </c>
      <c r="B429" s="4" t="s">
        <v>28</v>
      </c>
      <c r="C429" s="5" t="s">
        <v>1068</v>
      </c>
      <c r="D429" s="70" t="s">
        <v>14</v>
      </c>
      <c r="E429" s="6">
        <v>4.4000000000000004</v>
      </c>
      <c r="F429" s="6">
        <v>3.3333333333333335E-3</v>
      </c>
      <c r="G429" s="6">
        <v>4.3333333333333335E-2</v>
      </c>
      <c r="H429" s="6">
        <v>9.3333333333333341E-3</v>
      </c>
      <c r="I429" s="6">
        <v>2.9000000000000001E-2</v>
      </c>
      <c r="J429" s="6">
        <v>3.9333333333333331E-2</v>
      </c>
      <c r="K429" s="6">
        <v>3.6666666666666667E-2</v>
      </c>
      <c r="L429" s="6">
        <v>6.0999999999999999E-2</v>
      </c>
      <c r="M429" s="6">
        <v>2.8666666666666667E-2</v>
      </c>
      <c r="N429" s="7">
        <v>0.25066666666666665</v>
      </c>
      <c r="O429" s="23">
        <v>-0.44742424242424239</v>
      </c>
      <c r="P429" s="74">
        <v>1E-3</v>
      </c>
      <c r="Q429" s="22">
        <v>2</v>
      </c>
      <c r="R429" s="6">
        <v>0.7</v>
      </c>
      <c r="S429" s="402" t="str">
        <f>IF(ISNA(MATCH($C429,'My Squad'!$C$2:$C$16,0)),"","Yes")</f>
        <v/>
      </c>
    </row>
    <row r="430" spans="1:19" ht="15.75" thickBot="1" x14ac:dyDescent="0.3">
      <c r="A430" s="587">
        <v>92</v>
      </c>
      <c r="B430" s="4" t="s">
        <v>46</v>
      </c>
      <c r="C430" s="5" t="s">
        <v>307</v>
      </c>
      <c r="D430" s="70" t="s">
        <v>14</v>
      </c>
      <c r="E430" s="6">
        <v>4.3</v>
      </c>
      <c r="F430" s="6">
        <v>0</v>
      </c>
      <c r="G430" s="6">
        <v>8.9999999999999993E-3</v>
      </c>
      <c r="H430" s="6">
        <v>4.6333333333333331E-2</v>
      </c>
      <c r="I430" s="6">
        <v>0.05</v>
      </c>
      <c r="J430" s="6">
        <v>2.2666666666666668E-2</v>
      </c>
      <c r="K430" s="6">
        <v>3.3333333333333333E-2</v>
      </c>
      <c r="L430" s="6">
        <v>3.7999999999999999E-2</v>
      </c>
      <c r="M430" s="6">
        <v>3.966666666666667E-2</v>
      </c>
      <c r="N430" s="7">
        <v>0.23899999999999999</v>
      </c>
      <c r="O430" s="23">
        <v>-0.45816860465116277</v>
      </c>
      <c r="P430" s="74">
        <v>0</v>
      </c>
      <c r="Q430" s="22">
        <v>0</v>
      </c>
      <c r="R430" s="6">
        <v>0</v>
      </c>
      <c r="S430" s="402" t="str">
        <f>IF(ISNA(MATCH($C430,'My Squad'!$C$2:$C$16,0)),"","Yes")</f>
        <v/>
      </c>
    </row>
    <row r="431" spans="1:19" ht="15.75" thickBot="1" x14ac:dyDescent="0.3">
      <c r="A431" s="587">
        <v>237</v>
      </c>
      <c r="B431" s="4" t="s">
        <v>91</v>
      </c>
      <c r="C431" s="5" t="s">
        <v>283</v>
      </c>
      <c r="D431" s="70" t="s">
        <v>15</v>
      </c>
      <c r="E431" s="6">
        <v>4.9000000000000004</v>
      </c>
      <c r="F431" s="6">
        <v>0</v>
      </c>
      <c r="G431" s="6">
        <v>0</v>
      </c>
      <c r="H431" s="6">
        <v>2.2333333333333334E-2</v>
      </c>
      <c r="I431" s="6">
        <v>3.3666666666666664E-2</v>
      </c>
      <c r="J431" s="6">
        <v>6.1666666666666668E-2</v>
      </c>
      <c r="K431" s="6">
        <v>3.1666666666666669E-2</v>
      </c>
      <c r="L431" s="6">
        <v>2.9333333333333333E-2</v>
      </c>
      <c r="M431" s="6">
        <v>3.5666666666666666E-2</v>
      </c>
      <c r="N431" s="7">
        <v>0.21433333333333332</v>
      </c>
      <c r="O431" s="23">
        <v>-0.40269557823129248</v>
      </c>
      <c r="P431" s="74">
        <v>0</v>
      </c>
      <c r="Q431" s="22">
        <v>0</v>
      </c>
      <c r="R431" s="6">
        <v>0</v>
      </c>
      <c r="S431" s="402" t="str">
        <f>IF(ISNA(MATCH($C431,'My Squad'!$C$2:$C$16,0)),"","Yes")</f>
        <v/>
      </c>
    </row>
    <row r="432" spans="1:19" ht="15.75" thickBot="1" x14ac:dyDescent="0.3">
      <c r="A432" s="587">
        <v>627</v>
      </c>
      <c r="B432" s="4" t="s">
        <v>91</v>
      </c>
      <c r="C432" s="5" t="s">
        <v>1516</v>
      </c>
      <c r="D432" s="70" t="s">
        <v>14</v>
      </c>
      <c r="E432" s="6">
        <v>4</v>
      </c>
      <c r="F432" s="6">
        <v>3.3333333333333333E-2</v>
      </c>
      <c r="G432" s="6">
        <v>1.8333333333333333E-2</v>
      </c>
      <c r="H432" s="6">
        <v>3.4333333333333334E-2</v>
      </c>
      <c r="I432" s="6">
        <v>2.5000000000000001E-2</v>
      </c>
      <c r="J432" s="6">
        <v>3.5999999999999997E-2</v>
      </c>
      <c r="K432" s="6">
        <v>2.0333333333333332E-2</v>
      </c>
      <c r="L432" s="6">
        <v>1.7999999999999999E-2</v>
      </c>
      <c r="M432" s="6">
        <v>2.1333333333333333E-2</v>
      </c>
      <c r="N432" s="7">
        <v>0.20666666666666667</v>
      </c>
      <c r="O432" s="23">
        <v>-0.49354166666666666</v>
      </c>
      <c r="P432" s="74">
        <v>1E-3</v>
      </c>
      <c r="Q432" s="22">
        <v>0</v>
      </c>
      <c r="R432" s="6">
        <v>0</v>
      </c>
      <c r="S432" s="402" t="str">
        <f>IF(ISNA(MATCH($C432,'My Squad'!$C$2:$C$16,0)),"","Yes")</f>
        <v/>
      </c>
    </row>
    <row r="433" spans="1:19" ht="15.75" thickBot="1" x14ac:dyDescent="0.3">
      <c r="A433" s="587">
        <v>460</v>
      </c>
      <c r="B433" s="4" t="s">
        <v>602</v>
      </c>
      <c r="C433" s="5" t="s">
        <v>670</v>
      </c>
      <c r="D433" s="70" t="s">
        <v>14</v>
      </c>
      <c r="E433" s="6">
        <v>3.9</v>
      </c>
      <c r="F433" s="6">
        <v>4.2000000000000003E-2</v>
      </c>
      <c r="G433" s="6">
        <v>3.8666666666666669E-2</v>
      </c>
      <c r="H433" s="6">
        <v>2.4333333333333332E-2</v>
      </c>
      <c r="I433" s="6">
        <v>0.01</v>
      </c>
      <c r="J433" s="6">
        <v>1.4333333333333333E-2</v>
      </c>
      <c r="K433" s="6">
        <v>3.0333333333333334E-2</v>
      </c>
      <c r="L433" s="6">
        <v>9.3333333333333341E-3</v>
      </c>
      <c r="M433" s="6">
        <v>3.4333333333333334E-2</v>
      </c>
      <c r="N433" s="7">
        <v>0.20333333333333331</v>
      </c>
      <c r="O433" s="23">
        <v>-0.50630341880341878</v>
      </c>
      <c r="P433" s="74">
        <v>3.0000000000000001E-3</v>
      </c>
      <c r="Q433" s="22">
        <v>0</v>
      </c>
      <c r="R433" s="6">
        <v>0</v>
      </c>
      <c r="S433" s="402" t="str">
        <f>IF(ISNA(MATCH($C433,'My Squad'!$C$2:$C$16,0)),"","Yes")</f>
        <v/>
      </c>
    </row>
    <row r="434" spans="1:19" ht="15.75" thickBot="1" x14ac:dyDescent="0.3">
      <c r="A434" s="587">
        <v>357</v>
      </c>
      <c r="B434" s="4" t="s">
        <v>23</v>
      </c>
      <c r="C434" s="5" t="s">
        <v>1065</v>
      </c>
      <c r="D434" s="70" t="s">
        <v>13</v>
      </c>
      <c r="E434" s="6">
        <v>4.7</v>
      </c>
      <c r="F434" s="6">
        <v>5.4333333333333331E-2</v>
      </c>
      <c r="G434" s="6">
        <v>2.5333333333333333E-2</v>
      </c>
      <c r="H434" s="6">
        <v>2.3333333333333334E-2</v>
      </c>
      <c r="I434" s="6">
        <v>1.8333333333333333E-2</v>
      </c>
      <c r="J434" s="6">
        <v>1.4666666666666666E-2</v>
      </c>
      <c r="K434" s="6">
        <v>2.5999999999999999E-2</v>
      </c>
      <c r="L434" s="6">
        <v>1.3666666666666667E-2</v>
      </c>
      <c r="M434" s="6">
        <v>1.8666666666666668E-2</v>
      </c>
      <c r="N434" s="7">
        <v>0.1943333333333333</v>
      </c>
      <c r="O434" s="23">
        <v>-0.42036347517730499</v>
      </c>
      <c r="P434" s="74">
        <v>0</v>
      </c>
      <c r="Q434" s="22">
        <v>1</v>
      </c>
      <c r="R434" s="6">
        <v>1</v>
      </c>
      <c r="S434" s="402" t="str">
        <f>IF(ISNA(MATCH($C434,'My Squad'!$C$2:$C$16,0)),"","Yes")</f>
        <v/>
      </c>
    </row>
    <row r="435" spans="1:19" ht="15.75" thickBot="1" x14ac:dyDescent="0.3">
      <c r="A435" s="587">
        <v>289</v>
      </c>
      <c r="B435" s="4" t="s">
        <v>601</v>
      </c>
      <c r="C435" s="5" t="s">
        <v>652</v>
      </c>
      <c r="D435" s="70" t="s">
        <v>15</v>
      </c>
      <c r="E435" s="6">
        <v>4.8</v>
      </c>
      <c r="F435" s="6">
        <v>0</v>
      </c>
      <c r="G435" s="6">
        <v>0</v>
      </c>
      <c r="H435" s="6">
        <v>5.0000000000000001E-3</v>
      </c>
      <c r="I435" s="6">
        <v>1.7999999999999999E-2</v>
      </c>
      <c r="J435" s="6">
        <v>6.0333333333333336E-2</v>
      </c>
      <c r="K435" s="6">
        <v>0.02</v>
      </c>
      <c r="L435" s="6">
        <v>3.0666666666666665E-2</v>
      </c>
      <c r="M435" s="6">
        <v>5.8666666666666666E-2</v>
      </c>
      <c r="N435" s="7">
        <v>0.19266666666666668</v>
      </c>
      <c r="O435" s="23">
        <v>-0.41164930555555557</v>
      </c>
      <c r="P435" s="74">
        <v>1E-3</v>
      </c>
      <c r="Q435" s="22">
        <v>0</v>
      </c>
      <c r="R435" s="6">
        <v>0</v>
      </c>
      <c r="S435" s="402" t="str">
        <f>IF(ISNA(MATCH($C435,'My Squad'!$C$2:$C$16,0)),"","Yes")</f>
        <v/>
      </c>
    </row>
    <row r="436" spans="1:19" ht="15.75" thickBot="1" x14ac:dyDescent="0.3">
      <c r="A436" s="587">
        <v>277</v>
      </c>
      <c r="B436" s="4" t="s">
        <v>600</v>
      </c>
      <c r="C436" s="5" t="s">
        <v>629</v>
      </c>
      <c r="D436" s="70" t="s">
        <v>13</v>
      </c>
      <c r="E436" s="6">
        <v>4.5</v>
      </c>
      <c r="F436" s="6">
        <v>0</v>
      </c>
      <c r="G436" s="6">
        <v>0</v>
      </c>
      <c r="H436" s="6">
        <v>1.9666666666666666E-2</v>
      </c>
      <c r="I436" s="6">
        <v>3.2000000000000001E-2</v>
      </c>
      <c r="J436" s="6">
        <v>4.1666666666666664E-2</v>
      </c>
      <c r="K436" s="6">
        <v>4.2333333333333334E-2</v>
      </c>
      <c r="L436" s="6">
        <v>2.3666666666666666E-2</v>
      </c>
      <c r="M436" s="6">
        <v>3.0333333333333334E-2</v>
      </c>
      <c r="N436" s="7">
        <v>0.18966666666666665</v>
      </c>
      <c r="O436" s="23">
        <v>-0.43917592592592591</v>
      </c>
      <c r="P436" s="74">
        <v>4.0000000000000001E-3</v>
      </c>
      <c r="Q436" s="22">
        <v>6</v>
      </c>
      <c r="R436" s="6">
        <v>1.5</v>
      </c>
      <c r="S436" s="402" t="str">
        <f>IF(ISNA(MATCH($C436,'My Squad'!$C$2:$C$16,0)),"","Yes")</f>
        <v/>
      </c>
    </row>
    <row r="437" spans="1:19" ht="15.75" thickBot="1" x14ac:dyDescent="0.3">
      <c r="A437" s="587">
        <v>31</v>
      </c>
      <c r="B437" s="4" t="s">
        <v>61</v>
      </c>
      <c r="C437" s="5" t="s">
        <v>297</v>
      </c>
      <c r="D437" s="70" t="s">
        <v>13</v>
      </c>
      <c r="E437" s="6">
        <v>5.3</v>
      </c>
      <c r="F437" s="6">
        <v>2.1999999999999999E-2</v>
      </c>
      <c r="G437" s="6">
        <v>1.6333333333333332E-2</v>
      </c>
      <c r="H437" s="6">
        <v>2.1333333333333333E-2</v>
      </c>
      <c r="I437" s="6">
        <v>1.8666666666666668E-2</v>
      </c>
      <c r="J437" s="6">
        <v>2.0333333333333332E-2</v>
      </c>
      <c r="K437" s="6">
        <v>2.3E-2</v>
      </c>
      <c r="L437" s="6">
        <v>3.1333333333333331E-2</v>
      </c>
      <c r="M437" s="6">
        <v>3.4666666666666665E-2</v>
      </c>
      <c r="N437" s="7">
        <v>0.18766666666666665</v>
      </c>
      <c r="O437" s="23">
        <v>-0.37293238993710692</v>
      </c>
      <c r="P437" s="74">
        <v>1E-3</v>
      </c>
      <c r="Q437" s="22">
        <v>4</v>
      </c>
      <c r="R437" s="6">
        <v>1</v>
      </c>
      <c r="S437" s="402" t="str">
        <f>IF(ISNA(MATCH($C437,'My Squad'!$C$2:$C$16,0)),"","Yes")</f>
        <v/>
      </c>
    </row>
    <row r="438" spans="1:19" ht="15.75" thickBot="1" x14ac:dyDescent="0.3">
      <c r="A438" s="587">
        <v>536</v>
      </c>
      <c r="B438" s="4" t="s">
        <v>33</v>
      </c>
      <c r="C438" s="5" t="s">
        <v>264</v>
      </c>
      <c r="D438" s="70" t="s">
        <v>16</v>
      </c>
      <c r="E438" s="15">
        <v>4</v>
      </c>
      <c r="F438" s="15">
        <v>0.12666666666666668</v>
      </c>
      <c r="G438" s="6">
        <v>7.6666666666666662E-3</v>
      </c>
      <c r="H438" s="6">
        <v>5.0000000000000001E-3</v>
      </c>
      <c r="I438" s="6">
        <v>3.3333333333333335E-3</v>
      </c>
      <c r="J438" s="6">
        <v>9.3333333333333341E-3</v>
      </c>
      <c r="K438" s="6">
        <v>6.3333333333333332E-3</v>
      </c>
      <c r="L438" s="6">
        <v>8.0000000000000002E-3</v>
      </c>
      <c r="M438" s="15">
        <v>0.01</v>
      </c>
      <c r="N438" s="84">
        <v>0.17633333333333334</v>
      </c>
      <c r="O438" s="23">
        <v>-0.49448958333333332</v>
      </c>
      <c r="P438" s="17">
        <v>1.7000000000000001E-2</v>
      </c>
      <c r="Q438" s="16">
        <v>0</v>
      </c>
      <c r="R438" s="15">
        <v>0</v>
      </c>
      <c r="S438" s="486" t="str">
        <f>IF(ISNA(MATCH($C438,'My Squad'!$C$2:$C$16,0)),"","Yes")</f>
        <v/>
      </c>
    </row>
    <row r="439" spans="1:19" ht="15.75" thickBot="1" x14ac:dyDescent="0.3">
      <c r="A439" s="587">
        <v>297</v>
      </c>
      <c r="B439" s="4" t="s">
        <v>601</v>
      </c>
      <c r="C439" s="5" t="s">
        <v>649</v>
      </c>
      <c r="D439" s="70" t="s">
        <v>13</v>
      </c>
      <c r="E439" s="6">
        <v>4.5</v>
      </c>
      <c r="F439" s="6">
        <v>2.5999999999999999E-2</v>
      </c>
      <c r="G439" s="6">
        <v>2.4333333333333332E-2</v>
      </c>
      <c r="H439" s="6">
        <v>2.0666666666666667E-2</v>
      </c>
      <c r="I439" s="6">
        <v>1.8333333333333333E-2</v>
      </c>
      <c r="J439" s="6">
        <v>2.3666666666666666E-2</v>
      </c>
      <c r="K439" s="6">
        <v>1.5333333333333332E-2</v>
      </c>
      <c r="L439" s="6">
        <v>1.7666666666666667E-2</v>
      </c>
      <c r="M439" s="6">
        <v>1.8333333333333333E-2</v>
      </c>
      <c r="N439" s="7">
        <v>0.16433333333333333</v>
      </c>
      <c r="O439" s="23">
        <v>-0.43987962962962962</v>
      </c>
      <c r="P439" s="74">
        <v>0</v>
      </c>
      <c r="Q439" s="22">
        <v>0</v>
      </c>
      <c r="R439" s="6">
        <v>0</v>
      </c>
      <c r="S439" s="402" t="str">
        <f>IF(ISNA(MATCH($C439,'My Squad'!$C$2:$C$16,0)),"","Yes")</f>
        <v/>
      </c>
    </row>
    <row r="440" spans="1:19" ht="15.75" thickBot="1" x14ac:dyDescent="0.3">
      <c r="A440" s="587">
        <v>276</v>
      </c>
      <c r="B440" s="4" t="s">
        <v>600</v>
      </c>
      <c r="C440" s="5" t="s">
        <v>632</v>
      </c>
      <c r="D440" s="70" t="s">
        <v>15</v>
      </c>
      <c r="E440" s="6">
        <v>4.5</v>
      </c>
      <c r="F440" s="6">
        <v>3.4333333333333334E-2</v>
      </c>
      <c r="G440" s="6">
        <v>1.5333333333333332E-2</v>
      </c>
      <c r="H440" s="6">
        <v>2.3333333333333334E-2</v>
      </c>
      <c r="I440" s="6">
        <v>1.6E-2</v>
      </c>
      <c r="J440" s="6">
        <v>1.6333333333333332E-2</v>
      </c>
      <c r="K440" s="6">
        <v>8.6666666666666663E-3</v>
      </c>
      <c r="L440" s="6">
        <v>1.3666666666666667E-2</v>
      </c>
      <c r="M440" s="6">
        <v>2.0333333333333332E-2</v>
      </c>
      <c r="N440" s="7">
        <v>0.14800000000000002</v>
      </c>
      <c r="O440" s="23">
        <v>-0.44033333333333335</v>
      </c>
      <c r="P440" s="74">
        <v>8.0000000000000002E-3</v>
      </c>
      <c r="Q440" s="22">
        <v>0</v>
      </c>
      <c r="R440" s="6">
        <v>0</v>
      </c>
      <c r="S440" s="402" t="str">
        <f>IF(ISNA(MATCH($C440,'My Squad'!$C$2:$C$16,0)),"","Yes")</f>
        <v/>
      </c>
    </row>
    <row r="441" spans="1:19" ht="15.75" thickBot="1" x14ac:dyDescent="0.3">
      <c r="A441" s="587">
        <v>599</v>
      </c>
      <c r="B441" s="4" t="s">
        <v>65</v>
      </c>
      <c r="C441" s="5" t="s">
        <v>1497</v>
      </c>
      <c r="D441" s="70" t="s">
        <v>16</v>
      </c>
      <c r="E441" s="6">
        <v>4</v>
      </c>
      <c r="F441" s="6">
        <v>7.6999999999999999E-2</v>
      </c>
      <c r="G441" s="6">
        <v>4.3333333333333331E-3</v>
      </c>
      <c r="H441" s="6">
        <v>6.6666666666666671E-3</v>
      </c>
      <c r="I441" s="6">
        <v>9.3333333333333341E-3</v>
      </c>
      <c r="J441" s="6">
        <v>7.6666666666666662E-3</v>
      </c>
      <c r="K441" s="6">
        <v>5.6666666666666671E-3</v>
      </c>
      <c r="L441" s="6">
        <v>8.3333333333333332E-3</v>
      </c>
      <c r="M441" s="6">
        <v>1.5333333333333332E-2</v>
      </c>
      <c r="N441" s="7">
        <v>0.13433333333333333</v>
      </c>
      <c r="O441" s="23">
        <v>-0.49580208333333331</v>
      </c>
      <c r="P441" s="74">
        <v>4.0000000000000001E-3</v>
      </c>
      <c r="Q441" s="22">
        <v>0</v>
      </c>
      <c r="R441" s="6">
        <v>0</v>
      </c>
      <c r="S441" s="402" t="str">
        <f>IF(ISNA(MATCH($C441,'My Squad'!$C$2:$C$16,0)),"","Yes")</f>
        <v/>
      </c>
    </row>
    <row r="442" spans="1:19" ht="15.75" thickBot="1" x14ac:dyDescent="0.3">
      <c r="A442" s="587">
        <v>292</v>
      </c>
      <c r="B442" s="4" t="s">
        <v>601</v>
      </c>
      <c r="C442" s="5" t="s">
        <v>648</v>
      </c>
      <c r="D442" s="70" t="s">
        <v>13</v>
      </c>
      <c r="E442" s="6">
        <v>4.4000000000000004</v>
      </c>
      <c r="F442" s="6">
        <v>1.4999999999999999E-2</v>
      </c>
      <c r="G442" s="6">
        <v>1.5333333333333332E-2</v>
      </c>
      <c r="H442" s="6">
        <v>2.7E-2</v>
      </c>
      <c r="I442" s="6">
        <v>1.9333333333333334E-2</v>
      </c>
      <c r="J442" s="6">
        <v>1.5333333333333332E-2</v>
      </c>
      <c r="K442" s="6">
        <v>1.2999999999999999E-2</v>
      </c>
      <c r="L442" s="6">
        <v>8.9999999999999993E-3</v>
      </c>
      <c r="M442" s="6">
        <v>1.7666666666666667E-2</v>
      </c>
      <c r="N442" s="7">
        <v>0.13166666666666665</v>
      </c>
      <c r="O442" s="23">
        <v>-0.45080492424242424</v>
      </c>
      <c r="P442" s="74">
        <v>3.0000000000000001E-3</v>
      </c>
      <c r="Q442" s="22">
        <v>0</v>
      </c>
      <c r="R442" s="6">
        <v>0</v>
      </c>
      <c r="S442" s="402" t="str">
        <f>IF(ISNA(MATCH($C442,'My Squad'!$C$2:$C$16,0)),"","Yes")</f>
        <v/>
      </c>
    </row>
    <row r="443" spans="1:19" ht="15.75" thickBot="1" x14ac:dyDescent="0.3">
      <c r="A443" s="587">
        <v>290</v>
      </c>
      <c r="B443" s="4" t="s">
        <v>601</v>
      </c>
      <c r="C443" s="5" t="s">
        <v>234</v>
      </c>
      <c r="D443" s="70" t="s">
        <v>13</v>
      </c>
      <c r="E443" s="6">
        <v>5.2</v>
      </c>
      <c r="F443" s="6">
        <v>1.9E-2</v>
      </c>
      <c r="G443" s="6">
        <v>2.2333333333333334E-2</v>
      </c>
      <c r="H443" s="6">
        <v>2.4E-2</v>
      </c>
      <c r="I443" s="6">
        <v>1.2E-2</v>
      </c>
      <c r="J443" s="6">
        <v>1.6E-2</v>
      </c>
      <c r="K443" s="6">
        <v>1.4666666666666666E-2</v>
      </c>
      <c r="L443" s="6">
        <v>1.0666666666666666E-2</v>
      </c>
      <c r="M443" s="6">
        <v>1.1666666666666667E-2</v>
      </c>
      <c r="N443" s="7">
        <v>0.13033333333333333</v>
      </c>
      <c r="O443" s="23">
        <v>-0.38148237179487182</v>
      </c>
      <c r="P443" s="74">
        <v>1E-3</v>
      </c>
      <c r="Q443" s="22">
        <v>8</v>
      </c>
      <c r="R443" s="6">
        <v>1.3</v>
      </c>
      <c r="S443" s="402" t="str">
        <f>IF(ISNA(MATCH($C443,'My Squad'!$C$2:$C$16,0)),"","Yes")</f>
        <v/>
      </c>
    </row>
    <row r="444" spans="1:19" ht="15.75" thickBot="1" x14ac:dyDescent="0.3">
      <c r="A444" s="587">
        <v>60</v>
      </c>
      <c r="B444" s="4" t="s">
        <v>65</v>
      </c>
      <c r="C444" s="5" t="s">
        <v>302</v>
      </c>
      <c r="D444" s="70" t="s">
        <v>13</v>
      </c>
      <c r="E444" s="6">
        <v>4.9000000000000004</v>
      </c>
      <c r="F444" s="6">
        <v>8.6666666666666663E-3</v>
      </c>
      <c r="G444" s="6">
        <v>1.1666666666666667E-2</v>
      </c>
      <c r="H444" s="6">
        <v>1.8666666666666668E-2</v>
      </c>
      <c r="I444" s="6">
        <v>1.6E-2</v>
      </c>
      <c r="J444" s="6">
        <v>1.3666666666666667E-2</v>
      </c>
      <c r="K444" s="6">
        <v>1.6333333333333332E-2</v>
      </c>
      <c r="L444" s="6">
        <v>1.4333333333333333E-2</v>
      </c>
      <c r="M444" s="6">
        <v>2.1999999999999999E-2</v>
      </c>
      <c r="N444" s="7">
        <v>0.12133333333333335</v>
      </c>
      <c r="O444" s="23">
        <v>-0.40506802721088431</v>
      </c>
      <c r="P444" s="74">
        <v>0</v>
      </c>
      <c r="Q444" s="22">
        <v>1</v>
      </c>
      <c r="R444" s="6">
        <v>1</v>
      </c>
      <c r="S444" s="402" t="str">
        <f>IF(ISNA(MATCH($C444,'My Squad'!$C$2:$C$16,0)),"","Yes")</f>
        <v/>
      </c>
    </row>
    <row r="445" spans="1:19" ht="15.75" thickBot="1" x14ac:dyDescent="0.3">
      <c r="A445" s="587">
        <v>604</v>
      </c>
      <c r="B445" s="4" t="s">
        <v>68</v>
      </c>
      <c r="C445" s="5" t="s">
        <v>1521</v>
      </c>
      <c r="D445" s="70" t="s">
        <v>13</v>
      </c>
      <c r="E445" s="6">
        <v>4.5</v>
      </c>
      <c r="F445" s="6">
        <v>1.2E-2</v>
      </c>
      <c r="G445" s="6">
        <v>1.5333333333333332E-2</v>
      </c>
      <c r="H445" s="6">
        <v>1.7000000000000001E-2</v>
      </c>
      <c r="I445" s="6">
        <v>1.3666666666666667E-2</v>
      </c>
      <c r="J445" s="6">
        <v>2.1333333333333333E-2</v>
      </c>
      <c r="K445" s="6">
        <v>7.6666666666666662E-3</v>
      </c>
      <c r="L445" s="6">
        <v>8.9999999999999993E-3</v>
      </c>
      <c r="M445" s="6">
        <v>1.2333333333333333E-2</v>
      </c>
      <c r="N445" s="7">
        <v>0.10833333333333334</v>
      </c>
      <c r="O445" s="23">
        <v>-0.44143518518518521</v>
      </c>
      <c r="P445" s="74">
        <v>1E-3</v>
      </c>
      <c r="Q445" s="22">
        <v>0</v>
      </c>
      <c r="R445" s="6">
        <v>0</v>
      </c>
      <c r="S445" s="402" t="str">
        <f>IF(ISNA(MATCH($C445,'My Squad'!$C$2:$C$16,0)),"","Yes")</f>
        <v/>
      </c>
    </row>
    <row r="446" spans="1:19" ht="15.75" thickBot="1" x14ac:dyDescent="0.3">
      <c r="A446" s="587">
        <v>639</v>
      </c>
      <c r="B446" s="4" t="s">
        <v>35</v>
      </c>
      <c r="C446" s="5" t="s">
        <v>1491</v>
      </c>
      <c r="D446" s="70" t="s">
        <v>16</v>
      </c>
      <c r="E446" s="6">
        <v>4.5</v>
      </c>
      <c r="F446" s="6">
        <v>6.0000000000000001E-3</v>
      </c>
      <c r="G446" s="6">
        <v>1.4333333333333333E-2</v>
      </c>
      <c r="H446" s="6">
        <v>1.9666666666666666E-2</v>
      </c>
      <c r="I446" s="6">
        <v>4.3333333333333331E-3</v>
      </c>
      <c r="J446" s="6">
        <v>2.3666666666666666E-2</v>
      </c>
      <c r="K446" s="6">
        <v>7.6666666666666662E-3</v>
      </c>
      <c r="L446" s="6">
        <v>1.3333333333333334E-2</v>
      </c>
      <c r="M446" s="6">
        <v>1.6E-2</v>
      </c>
      <c r="N446" s="7">
        <v>0.10500000000000001</v>
      </c>
      <c r="O446" s="23">
        <v>-0.44152777777777774</v>
      </c>
      <c r="P446" s="74">
        <v>0</v>
      </c>
      <c r="Q446" s="22">
        <v>0</v>
      </c>
      <c r="R446" s="6">
        <v>0</v>
      </c>
      <c r="S446" s="402" t="str">
        <f>IF(ISNA(MATCH($C446,'My Squad'!$C$2:$C$16,0)),"","Yes")</f>
        <v/>
      </c>
    </row>
    <row r="447" spans="1:19" ht="15.75" thickBot="1" x14ac:dyDescent="0.3">
      <c r="A447" s="587">
        <v>496</v>
      </c>
      <c r="B447" s="4" t="s">
        <v>28</v>
      </c>
      <c r="C447" s="5" t="s">
        <v>171</v>
      </c>
      <c r="D447" s="70" t="s">
        <v>14</v>
      </c>
      <c r="E447" s="6">
        <v>4.3</v>
      </c>
      <c r="F447" s="6">
        <v>1.9E-2</v>
      </c>
      <c r="G447" s="6">
        <v>1.1666666666666667E-2</v>
      </c>
      <c r="H447" s="6">
        <v>5.0000000000000001E-3</v>
      </c>
      <c r="I447" s="6">
        <v>8.9999999999999993E-3</v>
      </c>
      <c r="J447" s="6">
        <v>1.1666666666666667E-2</v>
      </c>
      <c r="K447" s="6">
        <v>1.3666666666666667E-2</v>
      </c>
      <c r="L447" s="6">
        <v>1.7333333333333333E-2</v>
      </c>
      <c r="M447" s="6">
        <v>1.7000000000000001E-2</v>
      </c>
      <c r="N447" s="7">
        <v>0.10433333333333335</v>
      </c>
      <c r="O447" s="23">
        <v>-0.46208333333333335</v>
      </c>
      <c r="P447" s="74">
        <v>2E-3</v>
      </c>
      <c r="Q447" s="22">
        <v>0</v>
      </c>
      <c r="R447" s="6">
        <v>0</v>
      </c>
      <c r="S447" s="402" t="str">
        <f>IF(ISNA(MATCH($C447,'My Squad'!$C$2:$C$16,0)),"","Yes")</f>
        <v/>
      </c>
    </row>
    <row r="448" spans="1:19" ht="15.75" thickBot="1" x14ac:dyDescent="0.3">
      <c r="A448" s="587">
        <v>412</v>
      </c>
      <c r="B448" s="4" t="s">
        <v>40</v>
      </c>
      <c r="C448" s="5" t="s">
        <v>128</v>
      </c>
      <c r="D448" s="70" t="s">
        <v>16</v>
      </c>
      <c r="E448" s="6">
        <v>4.4000000000000004</v>
      </c>
      <c r="F448" s="6">
        <v>2.6666666666666666E-3</v>
      </c>
      <c r="G448" s="6">
        <v>1.6E-2</v>
      </c>
      <c r="H448" s="6">
        <v>1.7999999999999999E-2</v>
      </c>
      <c r="I448" s="6">
        <v>1.1333333333333334E-2</v>
      </c>
      <c r="J448" s="6">
        <v>9.3333333333333341E-3</v>
      </c>
      <c r="K448" s="6">
        <v>1.9E-2</v>
      </c>
      <c r="L448" s="6">
        <v>1.0666666666666666E-2</v>
      </c>
      <c r="M448" s="6">
        <v>1.7333333333333333E-2</v>
      </c>
      <c r="N448" s="7">
        <v>0.10433333333333333</v>
      </c>
      <c r="O448" s="23">
        <v>-0.45158143939393935</v>
      </c>
      <c r="P448" s="74">
        <v>1E-3</v>
      </c>
      <c r="Q448" s="22">
        <v>0</v>
      </c>
      <c r="R448" s="6">
        <v>0</v>
      </c>
      <c r="S448" s="402" t="str">
        <f>IF(ISNA(MATCH($C448,'My Squad'!$C$2:$C$16,0)),"","Yes")</f>
        <v/>
      </c>
    </row>
    <row r="449" spans="1:19" ht="15.75" thickBot="1" x14ac:dyDescent="0.3">
      <c r="A449" s="587">
        <v>87</v>
      </c>
      <c r="B449" s="4" t="s">
        <v>46</v>
      </c>
      <c r="C449" s="5" t="s">
        <v>309</v>
      </c>
      <c r="D449" s="70" t="s">
        <v>13</v>
      </c>
      <c r="E449" s="6">
        <v>4.5</v>
      </c>
      <c r="F449" s="6">
        <v>1.4999999999999999E-2</v>
      </c>
      <c r="G449" s="6">
        <v>8.6666666666666663E-3</v>
      </c>
      <c r="H449" s="6">
        <v>1.1333333333333334E-2</v>
      </c>
      <c r="I449" s="6">
        <v>1.5333333333333332E-2</v>
      </c>
      <c r="J449" s="6">
        <v>1.2999999999999999E-2</v>
      </c>
      <c r="K449" s="6">
        <v>4.6666666666666671E-3</v>
      </c>
      <c r="L449" s="6">
        <v>1.5666666666666666E-2</v>
      </c>
      <c r="M449" s="6">
        <v>1.6666666666666666E-2</v>
      </c>
      <c r="N449" s="7">
        <v>0.10033333333333333</v>
      </c>
      <c r="O449" s="23">
        <v>-0.44165740740740739</v>
      </c>
      <c r="P449" s="74">
        <v>1E-3</v>
      </c>
      <c r="Q449" s="22">
        <v>0</v>
      </c>
      <c r="R449" s="6">
        <v>0</v>
      </c>
      <c r="S449" s="402" t="str">
        <f>IF(ISNA(MATCH($C449,'My Squad'!$C$2:$C$16,0)),"","Yes")</f>
        <v/>
      </c>
    </row>
    <row r="450" spans="1:19" ht="15.75" thickBot="1" x14ac:dyDescent="0.3">
      <c r="A450" s="587">
        <v>161</v>
      </c>
      <c r="B450" s="4" t="s">
        <v>51</v>
      </c>
      <c r="C450" s="5" t="s">
        <v>321</v>
      </c>
      <c r="D450" s="70" t="s">
        <v>13</v>
      </c>
      <c r="E450" s="6">
        <v>4.8</v>
      </c>
      <c r="F450" s="6">
        <v>8.3333333333333332E-3</v>
      </c>
      <c r="G450" s="6">
        <v>0.01</v>
      </c>
      <c r="H450" s="6">
        <v>1.2E-2</v>
      </c>
      <c r="I450" s="6">
        <v>2.3E-2</v>
      </c>
      <c r="J450" s="6">
        <v>2.1333333333333333E-2</v>
      </c>
      <c r="K450" s="6">
        <v>1.4333333333333333E-2</v>
      </c>
      <c r="L450" s="6">
        <v>4.0000000000000001E-3</v>
      </c>
      <c r="M450" s="6">
        <v>7.3333333333333332E-3</v>
      </c>
      <c r="N450" s="7">
        <v>0.10033333333333333</v>
      </c>
      <c r="O450" s="23">
        <v>-0.41405381944444447</v>
      </c>
      <c r="P450" s="74">
        <v>0</v>
      </c>
      <c r="Q450" s="22">
        <v>0</v>
      </c>
      <c r="R450" s="6">
        <v>0</v>
      </c>
      <c r="S450" s="402" t="str">
        <f>IF(ISNA(MATCH($C450,'My Squad'!$C$2:$C$16,0)),"","Yes")</f>
        <v/>
      </c>
    </row>
    <row r="451" spans="1:19" ht="15.75" thickBot="1" x14ac:dyDescent="0.3">
      <c r="A451" s="587">
        <v>158</v>
      </c>
      <c r="B451" s="4" t="s">
        <v>51</v>
      </c>
      <c r="C451" s="5" t="s">
        <v>544</v>
      </c>
      <c r="D451" s="70" t="s">
        <v>13</v>
      </c>
      <c r="E451" s="6">
        <v>4.5</v>
      </c>
      <c r="F451" s="6">
        <v>8.6666666666666663E-3</v>
      </c>
      <c r="G451" s="6">
        <v>6.3333333333333332E-3</v>
      </c>
      <c r="H451" s="6">
        <v>1.8333333333333333E-2</v>
      </c>
      <c r="I451" s="6">
        <v>2.2333333333333334E-2</v>
      </c>
      <c r="J451" s="6">
        <v>1.6E-2</v>
      </c>
      <c r="K451" s="6">
        <v>8.3333333333333332E-3</v>
      </c>
      <c r="L451" s="6">
        <v>8.0000000000000002E-3</v>
      </c>
      <c r="M451" s="6">
        <v>1.0333333333333333E-2</v>
      </c>
      <c r="N451" s="7">
        <v>9.8333333333333328E-2</v>
      </c>
      <c r="O451" s="23">
        <v>-0.44171296296296297</v>
      </c>
      <c r="P451" s="74">
        <v>1E-3</v>
      </c>
      <c r="Q451" s="22">
        <v>0</v>
      </c>
      <c r="R451" s="6">
        <v>0</v>
      </c>
      <c r="S451" s="402" t="str">
        <f>IF(ISNA(MATCH($C451,'My Squad'!$C$2:$C$16,0)),"","Yes")</f>
        <v/>
      </c>
    </row>
    <row r="452" spans="1:19" ht="15.75" thickBot="1" x14ac:dyDescent="0.3">
      <c r="A452" s="587">
        <v>96</v>
      </c>
      <c r="B452" s="4" t="s">
        <v>46</v>
      </c>
      <c r="C452" s="5" t="s">
        <v>304</v>
      </c>
      <c r="D452" s="70" t="s">
        <v>14</v>
      </c>
      <c r="E452" s="6">
        <v>3.9</v>
      </c>
      <c r="F452" s="6">
        <v>8.0000000000000002E-3</v>
      </c>
      <c r="G452" s="6">
        <v>1.7999999999999999E-2</v>
      </c>
      <c r="H452" s="6">
        <v>2.0333333333333332E-2</v>
      </c>
      <c r="I452" s="6">
        <v>1.0666666666666666E-2</v>
      </c>
      <c r="J452" s="6">
        <v>2.6666666666666666E-3</v>
      </c>
      <c r="K452" s="6">
        <v>1.5666666666666666E-2</v>
      </c>
      <c r="L452" s="6">
        <v>1.0666666666666666E-2</v>
      </c>
      <c r="M452" s="6">
        <v>7.3333333333333332E-3</v>
      </c>
      <c r="N452" s="7">
        <v>9.3333333333333324E-2</v>
      </c>
      <c r="O452" s="23">
        <v>-0.50982905982905979</v>
      </c>
      <c r="P452" s="74">
        <v>3.0000000000000001E-3</v>
      </c>
      <c r="Q452" s="22">
        <v>0</v>
      </c>
      <c r="R452" s="6">
        <v>0</v>
      </c>
      <c r="S452" s="402" t="str">
        <f>IF(ISNA(MATCH($C452,'My Squad'!$C$2:$C$16,0)),"","Yes")</f>
        <v/>
      </c>
    </row>
    <row r="453" spans="1:19" ht="15.75" thickBot="1" x14ac:dyDescent="0.3">
      <c r="A453" s="587">
        <v>590</v>
      </c>
      <c r="B453" s="4" t="s">
        <v>40</v>
      </c>
      <c r="C453" s="5" t="s">
        <v>1067</v>
      </c>
      <c r="D453" s="70" t="s">
        <v>15</v>
      </c>
      <c r="E453" s="6">
        <v>5</v>
      </c>
      <c r="F453" s="6">
        <v>0.03</v>
      </c>
      <c r="G453" s="6">
        <v>3.3333333333333335E-3</v>
      </c>
      <c r="H453" s="6">
        <v>1.0666666666666666E-2</v>
      </c>
      <c r="I453" s="6">
        <v>1.0999999999999999E-2</v>
      </c>
      <c r="J453" s="6">
        <v>8.3333333333333332E-3</v>
      </c>
      <c r="K453" s="6">
        <v>1.3333333333333333E-3</v>
      </c>
      <c r="L453" s="6">
        <v>0.02</v>
      </c>
      <c r="M453" s="6">
        <v>6.3333333333333332E-3</v>
      </c>
      <c r="N453" s="7">
        <v>9.0999999999999998E-2</v>
      </c>
      <c r="O453" s="23">
        <v>-0.397725</v>
      </c>
      <c r="P453" s="74">
        <v>2E-3</v>
      </c>
      <c r="Q453" s="22">
        <v>3</v>
      </c>
      <c r="R453" s="6">
        <v>1</v>
      </c>
      <c r="S453" s="402" t="str">
        <f>IF(ISNA(MATCH($C453,'My Squad'!$C$2:$C$16,0)),"","Yes")</f>
        <v/>
      </c>
    </row>
    <row r="454" spans="1:19" ht="15.75" thickBot="1" x14ac:dyDescent="0.3">
      <c r="A454" s="587">
        <v>526</v>
      </c>
      <c r="B454" s="4" t="s">
        <v>56</v>
      </c>
      <c r="C454" s="5" t="s">
        <v>1548</v>
      </c>
      <c r="D454" s="70" t="s">
        <v>13</v>
      </c>
      <c r="E454" s="6">
        <v>4.8</v>
      </c>
      <c r="F454" s="6">
        <v>1.2666666666666666E-2</v>
      </c>
      <c r="G454" s="6">
        <v>1.5666666666666666E-2</v>
      </c>
      <c r="H454" s="6">
        <v>7.3333333333333332E-3</v>
      </c>
      <c r="I454" s="6">
        <v>9.3333333333333341E-3</v>
      </c>
      <c r="J454" s="6">
        <v>6.6666666666666671E-3</v>
      </c>
      <c r="K454" s="6">
        <v>1.4999999999999999E-2</v>
      </c>
      <c r="L454" s="6">
        <v>1.2333333333333333E-2</v>
      </c>
      <c r="M454" s="6">
        <v>1.2E-2</v>
      </c>
      <c r="N454" s="7">
        <v>9.0999999999999998E-2</v>
      </c>
      <c r="O454" s="23">
        <v>-0.41429687500000001</v>
      </c>
      <c r="P454" s="74">
        <v>0</v>
      </c>
      <c r="Q454" s="22">
        <v>1</v>
      </c>
      <c r="R454" s="6">
        <v>1</v>
      </c>
      <c r="S454" s="402" t="str">
        <f>IF(ISNA(MATCH($C454,'My Squad'!$C$2:$C$16,0)),"","Yes")</f>
        <v/>
      </c>
    </row>
    <row r="455" spans="1:19" ht="15.75" thickBot="1" x14ac:dyDescent="0.3">
      <c r="A455" s="587">
        <v>262</v>
      </c>
      <c r="B455" s="4" t="s">
        <v>600</v>
      </c>
      <c r="C455" s="5" t="s">
        <v>625</v>
      </c>
      <c r="D455" s="70" t="s">
        <v>13</v>
      </c>
      <c r="E455" s="6">
        <v>4.9000000000000004</v>
      </c>
      <c r="F455" s="6">
        <v>3.6999999999999998E-2</v>
      </c>
      <c r="G455" s="6">
        <v>1.3333333333333334E-2</v>
      </c>
      <c r="H455" s="6">
        <v>6.6666666666666671E-3</v>
      </c>
      <c r="I455" s="6">
        <v>5.3333333333333332E-3</v>
      </c>
      <c r="J455" s="6">
        <v>6.6666666666666671E-3</v>
      </c>
      <c r="K455" s="6">
        <v>7.0000000000000001E-3</v>
      </c>
      <c r="L455" s="6">
        <v>8.0000000000000002E-3</v>
      </c>
      <c r="M455" s="6">
        <v>3.3333333333333335E-3</v>
      </c>
      <c r="N455" s="7">
        <v>8.7333333333333346E-2</v>
      </c>
      <c r="O455" s="23">
        <v>-0.40593537414965986</v>
      </c>
      <c r="P455" s="74">
        <v>0</v>
      </c>
      <c r="Q455" s="22">
        <v>0</v>
      </c>
      <c r="R455" s="6">
        <v>0</v>
      </c>
      <c r="S455" s="402" t="str">
        <f>IF(ISNA(MATCH($C455,'My Squad'!$C$2:$C$16,0)),"","Yes")</f>
        <v/>
      </c>
    </row>
    <row r="456" spans="1:19" ht="15.75" thickBot="1" x14ac:dyDescent="0.3">
      <c r="A456" s="587">
        <v>39</v>
      </c>
      <c r="B456" s="4" t="s">
        <v>61</v>
      </c>
      <c r="C456" s="5" t="s">
        <v>605</v>
      </c>
      <c r="D456" s="70" t="s">
        <v>16</v>
      </c>
      <c r="E456" s="6">
        <v>4</v>
      </c>
      <c r="F456" s="6">
        <v>0.01</v>
      </c>
      <c r="G456" s="6">
        <v>1.0333333333333333E-2</v>
      </c>
      <c r="H456" s="6">
        <v>1.4999999999999999E-2</v>
      </c>
      <c r="I456" s="6">
        <v>8.6666666666666663E-3</v>
      </c>
      <c r="J456" s="6">
        <v>8.0000000000000002E-3</v>
      </c>
      <c r="K456" s="6">
        <v>1.0999999999999999E-2</v>
      </c>
      <c r="L456" s="6">
        <v>8.9999999999999993E-3</v>
      </c>
      <c r="M456" s="6">
        <v>1.2999999999999999E-2</v>
      </c>
      <c r="N456" s="7">
        <v>8.4999999999999992E-2</v>
      </c>
      <c r="O456" s="23">
        <v>-0.49734374999999997</v>
      </c>
      <c r="P456" s="74">
        <v>9.0000000000000011E-3</v>
      </c>
      <c r="Q456" s="22">
        <v>0</v>
      </c>
      <c r="R456" s="6">
        <v>0</v>
      </c>
      <c r="S456" s="402" t="str">
        <f>IF(ISNA(MATCH($C456,'My Squad'!$C$2:$C$16,0)),"","Yes")</f>
        <v/>
      </c>
    </row>
    <row r="457" spans="1:19" ht="15.75" thickBot="1" x14ac:dyDescent="0.3">
      <c r="A457" s="587">
        <v>242</v>
      </c>
      <c r="B457" s="4" t="s">
        <v>68</v>
      </c>
      <c r="C457" s="5" t="s">
        <v>286</v>
      </c>
      <c r="D457" s="70" t="s">
        <v>16</v>
      </c>
      <c r="E457" s="6">
        <v>4</v>
      </c>
      <c r="F457" s="6">
        <v>1.6666666666666668E-3</v>
      </c>
      <c r="G457" s="6">
        <v>1.6E-2</v>
      </c>
      <c r="H457" s="6">
        <v>1.0999999999999999E-2</v>
      </c>
      <c r="I457" s="6">
        <v>1.2333333333333333E-2</v>
      </c>
      <c r="J457" s="6">
        <v>8.6666666666666663E-3</v>
      </c>
      <c r="K457" s="6">
        <v>1.6666666666666666E-2</v>
      </c>
      <c r="L457" s="6">
        <v>5.6666666666666671E-3</v>
      </c>
      <c r="M457" s="6">
        <v>1.1666666666666667E-2</v>
      </c>
      <c r="N457" s="7">
        <v>8.3666666666666667E-2</v>
      </c>
      <c r="O457" s="23">
        <v>-0.49738541666666669</v>
      </c>
      <c r="P457" s="74">
        <v>5.0000000000000001E-3</v>
      </c>
      <c r="Q457" s="22">
        <v>0</v>
      </c>
      <c r="R457" s="6">
        <v>0</v>
      </c>
      <c r="S457" s="402" t="str">
        <f>IF(ISNA(MATCH($C457,'My Squad'!$C$2:$C$16,0)),"","Yes")</f>
        <v/>
      </c>
    </row>
    <row r="458" spans="1:19" ht="15.75" thickBot="1" x14ac:dyDescent="0.3">
      <c r="A458" s="587">
        <v>344</v>
      </c>
      <c r="B458" s="4" t="s">
        <v>23</v>
      </c>
      <c r="C458" s="5" t="s">
        <v>285</v>
      </c>
      <c r="D458" s="70" t="s">
        <v>16</v>
      </c>
      <c r="E458" s="6">
        <v>4</v>
      </c>
      <c r="F458" s="6">
        <v>8.3333333333333332E-3</v>
      </c>
      <c r="G458" s="6">
        <v>1.0999999999999999E-2</v>
      </c>
      <c r="H458" s="6">
        <v>3.3333333333333335E-3</v>
      </c>
      <c r="I458" s="6">
        <v>8.9999999999999993E-3</v>
      </c>
      <c r="J458" s="6">
        <v>8.0000000000000002E-3</v>
      </c>
      <c r="K458" s="6">
        <v>1.6666666666666666E-2</v>
      </c>
      <c r="L458" s="6">
        <v>8.0000000000000002E-3</v>
      </c>
      <c r="M458" s="6">
        <v>1.9333333333333334E-2</v>
      </c>
      <c r="N458" s="7">
        <v>8.3666666666666667E-2</v>
      </c>
      <c r="O458" s="23">
        <v>-0.49738541666666669</v>
      </c>
      <c r="P458" s="74">
        <v>2E-3</v>
      </c>
      <c r="Q458" s="22">
        <v>0</v>
      </c>
      <c r="R458" s="6">
        <v>0</v>
      </c>
      <c r="S458" s="402" t="str">
        <f>IF(ISNA(MATCH($C458,'My Squad'!$C$2:$C$16,0)),"","Yes")</f>
        <v/>
      </c>
    </row>
    <row r="459" spans="1:19" ht="15.75" thickBot="1" x14ac:dyDescent="0.3">
      <c r="A459" s="587">
        <v>154</v>
      </c>
      <c r="B459" s="4" t="s">
        <v>51</v>
      </c>
      <c r="C459" s="5" t="s">
        <v>1509</v>
      </c>
      <c r="D459" s="70" t="s">
        <v>16</v>
      </c>
      <c r="E459" s="6">
        <v>4</v>
      </c>
      <c r="F459" s="6">
        <v>1.0666666666666666E-2</v>
      </c>
      <c r="G459" s="6">
        <v>3.3333333333333335E-3</v>
      </c>
      <c r="H459" s="6">
        <v>9.6666666666666672E-3</v>
      </c>
      <c r="I459" s="6">
        <v>6.0000000000000001E-3</v>
      </c>
      <c r="J459" s="6">
        <v>1.0999999999999999E-2</v>
      </c>
      <c r="K459" s="6">
        <v>1.0333333333333333E-2</v>
      </c>
      <c r="L459" s="6">
        <v>1.1666666666666667E-2</v>
      </c>
      <c r="M459" s="6">
        <v>1.9E-2</v>
      </c>
      <c r="N459" s="7">
        <v>8.1666666666666679E-2</v>
      </c>
      <c r="O459" s="23">
        <v>-0.49744791666666666</v>
      </c>
      <c r="P459" s="74">
        <v>3.0000000000000001E-3</v>
      </c>
      <c r="Q459" s="22">
        <v>0</v>
      </c>
      <c r="R459" s="6">
        <v>0</v>
      </c>
      <c r="S459" s="402" t="str">
        <f>IF(ISNA(MATCH($C459,'My Squad'!$C$2:$C$16,0)),"","Yes")</f>
        <v/>
      </c>
    </row>
    <row r="460" spans="1:19" ht="15.75" thickBot="1" x14ac:dyDescent="0.3">
      <c r="A460" s="587">
        <v>467</v>
      </c>
      <c r="B460" s="4" t="s">
        <v>602</v>
      </c>
      <c r="C460" s="5" t="s">
        <v>665</v>
      </c>
      <c r="D460" s="70" t="s">
        <v>14</v>
      </c>
      <c r="E460" s="6">
        <v>4.3</v>
      </c>
      <c r="F460" s="6">
        <v>2.1666666666666667E-2</v>
      </c>
      <c r="G460" s="6">
        <v>7.0000000000000001E-3</v>
      </c>
      <c r="H460" s="6">
        <v>1.1333333333333334E-2</v>
      </c>
      <c r="I460" s="6">
        <v>6.6666666666666671E-3</v>
      </c>
      <c r="J460" s="6">
        <v>3.6666666666666666E-3</v>
      </c>
      <c r="K460" s="6">
        <v>1.3666666666666667E-2</v>
      </c>
      <c r="L460" s="6">
        <v>5.3333333333333332E-3</v>
      </c>
      <c r="M460" s="6">
        <v>8.3333333333333332E-3</v>
      </c>
      <c r="N460" s="7">
        <v>7.7666666666666662E-2</v>
      </c>
      <c r="O460" s="23">
        <v>-0.46285852713178294</v>
      </c>
      <c r="P460" s="74">
        <v>1E-3</v>
      </c>
      <c r="Q460" s="22">
        <v>6</v>
      </c>
      <c r="R460" s="6">
        <v>2</v>
      </c>
      <c r="S460" s="402" t="str">
        <f>IF(ISNA(MATCH($C460,'My Squad'!$C$2:$C$16,0)),"","Yes")</f>
        <v/>
      </c>
    </row>
    <row r="461" spans="1:19" ht="15.75" thickBot="1" x14ac:dyDescent="0.3">
      <c r="A461" s="587">
        <v>464</v>
      </c>
      <c r="B461" s="4" t="s">
        <v>602</v>
      </c>
      <c r="C461" s="5" t="s">
        <v>672</v>
      </c>
      <c r="D461" s="70" t="s">
        <v>14</v>
      </c>
      <c r="E461" s="6">
        <v>4</v>
      </c>
      <c r="F461" s="6">
        <v>1.1666666666666667E-2</v>
      </c>
      <c r="G461" s="6">
        <v>1.4666666666666666E-2</v>
      </c>
      <c r="H461" s="6">
        <v>2.3333333333333335E-3</v>
      </c>
      <c r="I461" s="6">
        <v>3.6666666666666666E-3</v>
      </c>
      <c r="J461" s="6">
        <v>4.6666666666666671E-3</v>
      </c>
      <c r="K461" s="6">
        <v>7.3333333333333332E-3</v>
      </c>
      <c r="L461" s="6">
        <v>1.6333333333333332E-2</v>
      </c>
      <c r="M461" s="6">
        <v>1.6333333333333332E-2</v>
      </c>
      <c r="N461" s="7">
        <v>7.6999999999999985E-2</v>
      </c>
      <c r="O461" s="23">
        <v>-0.49759375</v>
      </c>
      <c r="P461" s="74">
        <v>1E-3</v>
      </c>
      <c r="Q461" s="22">
        <v>0</v>
      </c>
      <c r="R461" s="6">
        <v>0</v>
      </c>
      <c r="S461" s="402" t="str">
        <f>IF(ISNA(MATCH($C461,'My Squad'!$C$2:$C$16,0)),"","Yes")</f>
        <v/>
      </c>
    </row>
    <row r="462" spans="1:19" ht="15.75" thickBot="1" x14ac:dyDescent="0.3">
      <c r="A462" s="587">
        <v>280</v>
      </c>
      <c r="B462" s="4" t="s">
        <v>600</v>
      </c>
      <c r="C462" s="5" t="s">
        <v>617</v>
      </c>
      <c r="D462" s="70" t="s">
        <v>16</v>
      </c>
      <c r="E462" s="6">
        <v>4</v>
      </c>
      <c r="F462" s="6">
        <v>6.0000000000000001E-3</v>
      </c>
      <c r="G462" s="6">
        <v>1.0999999999999999E-2</v>
      </c>
      <c r="H462" s="6">
        <v>5.0000000000000001E-3</v>
      </c>
      <c r="I462" s="6">
        <v>1.5333333333333332E-2</v>
      </c>
      <c r="J462" s="6">
        <v>0.01</v>
      </c>
      <c r="K462" s="6">
        <v>8.9999999999999993E-3</v>
      </c>
      <c r="L462" s="6">
        <v>0.01</v>
      </c>
      <c r="M462" s="6">
        <v>6.6666666666666671E-3</v>
      </c>
      <c r="N462" s="7">
        <v>7.3000000000000009E-2</v>
      </c>
      <c r="O462" s="23">
        <v>-0.49771874999999999</v>
      </c>
      <c r="P462" s="74">
        <v>6.9999999999999993E-3</v>
      </c>
      <c r="Q462" s="22">
        <v>0</v>
      </c>
      <c r="R462" s="6">
        <v>0</v>
      </c>
      <c r="S462" s="402" t="str">
        <f>IF(ISNA(MATCH($C462,'My Squad'!$C$2:$C$16,0)),"","Yes")</f>
        <v/>
      </c>
    </row>
    <row r="463" spans="1:19" ht="15.75" thickBot="1" x14ac:dyDescent="0.3">
      <c r="A463" s="587">
        <v>40</v>
      </c>
      <c r="B463" s="4" t="s">
        <v>61</v>
      </c>
      <c r="C463" s="5" t="s">
        <v>295</v>
      </c>
      <c r="D463" s="70" t="s">
        <v>14</v>
      </c>
      <c r="E463" s="6">
        <v>4</v>
      </c>
      <c r="F463" s="6">
        <v>4.6666666666666671E-3</v>
      </c>
      <c r="G463" s="6">
        <v>1E-3</v>
      </c>
      <c r="H463" s="6">
        <v>4.3333333333333331E-3</v>
      </c>
      <c r="I463" s="6">
        <v>1.1666666666666667E-2</v>
      </c>
      <c r="J463" s="6">
        <v>1.5666666666666666E-2</v>
      </c>
      <c r="K463" s="6">
        <v>1.4666666666666666E-2</v>
      </c>
      <c r="L463" s="6">
        <v>8.0000000000000002E-3</v>
      </c>
      <c r="M463" s="6">
        <v>1.2E-2</v>
      </c>
      <c r="N463" s="7">
        <v>7.1999999999999995E-2</v>
      </c>
      <c r="O463" s="23">
        <v>-0.49775000000000003</v>
      </c>
      <c r="P463" s="74">
        <v>6.0000000000000001E-3</v>
      </c>
      <c r="Q463" s="22">
        <v>0</v>
      </c>
      <c r="R463" s="6">
        <v>0</v>
      </c>
      <c r="S463" s="402" t="str">
        <f>IF(ISNA(MATCH($C463,'My Squad'!$C$2:$C$16,0)),"","Yes")</f>
        <v/>
      </c>
    </row>
    <row r="464" spans="1:19" ht="15.75" thickBot="1" x14ac:dyDescent="0.3">
      <c r="A464" s="587">
        <v>374</v>
      </c>
      <c r="B464" s="4" t="s">
        <v>30</v>
      </c>
      <c r="C464" s="5" t="s">
        <v>654</v>
      </c>
      <c r="D464" s="70" t="s">
        <v>16</v>
      </c>
      <c r="E464" s="6">
        <v>4</v>
      </c>
      <c r="F464" s="6">
        <v>6.0000000000000001E-3</v>
      </c>
      <c r="G464" s="6">
        <v>3.6666666666666666E-3</v>
      </c>
      <c r="H464" s="6">
        <v>8.6666666666666663E-3</v>
      </c>
      <c r="I464" s="6">
        <v>8.3333333333333332E-3</v>
      </c>
      <c r="J464" s="6">
        <v>3.6666666666666666E-3</v>
      </c>
      <c r="K464" s="6">
        <v>1.6E-2</v>
      </c>
      <c r="L464" s="6">
        <v>1.4E-2</v>
      </c>
      <c r="M464" s="6">
        <v>8.3333333333333332E-3</v>
      </c>
      <c r="N464" s="7">
        <v>6.8666666666666668E-2</v>
      </c>
      <c r="O464" s="23">
        <v>-0.49785416666666665</v>
      </c>
      <c r="P464" s="74">
        <v>3.0000000000000001E-3</v>
      </c>
      <c r="Q464" s="22">
        <v>0</v>
      </c>
      <c r="R464" s="6">
        <v>0</v>
      </c>
      <c r="S464" s="402" t="str">
        <f>IF(ISNA(MATCH($C464,'My Squad'!$C$2:$C$16,0)),"","Yes")</f>
        <v/>
      </c>
    </row>
    <row r="465" spans="1:19" ht="15.75" thickBot="1" x14ac:dyDescent="0.3">
      <c r="A465" s="587">
        <v>68</v>
      </c>
      <c r="B465" s="4" t="s">
        <v>65</v>
      </c>
      <c r="C465" s="5" t="s">
        <v>538</v>
      </c>
      <c r="D465" s="70" t="s">
        <v>14</v>
      </c>
      <c r="E465" s="6">
        <v>4</v>
      </c>
      <c r="F465" s="6">
        <v>5.3333333333333332E-3</v>
      </c>
      <c r="G465" s="6">
        <v>6.6666666666666671E-3</v>
      </c>
      <c r="H465" s="6">
        <v>5.3333333333333332E-3</v>
      </c>
      <c r="I465" s="6">
        <v>5.6666666666666671E-3</v>
      </c>
      <c r="J465" s="6">
        <v>2.0666666666666667E-2</v>
      </c>
      <c r="K465" s="6">
        <v>8.3333333333333332E-3</v>
      </c>
      <c r="L465" s="6">
        <v>9.3333333333333341E-3</v>
      </c>
      <c r="M465" s="6">
        <v>5.0000000000000001E-3</v>
      </c>
      <c r="N465" s="7">
        <v>6.6333333333333327E-2</v>
      </c>
      <c r="O465" s="23">
        <v>-0.49792708333333335</v>
      </c>
      <c r="P465" s="74">
        <v>4.0000000000000001E-3</v>
      </c>
      <c r="Q465" s="22">
        <v>0</v>
      </c>
      <c r="R465" s="6">
        <v>0</v>
      </c>
      <c r="S465" s="402" t="str">
        <f>IF(ISNA(MATCH($C465,'My Squad'!$C$2:$C$16,0)),"","Yes")</f>
        <v/>
      </c>
    </row>
    <row r="466" spans="1:19" ht="15.75" thickBot="1" x14ac:dyDescent="0.3">
      <c r="A466" s="587">
        <v>62</v>
      </c>
      <c r="B466" s="4" t="s">
        <v>65</v>
      </c>
      <c r="C466" s="5" t="s">
        <v>608</v>
      </c>
      <c r="D466" s="70" t="s">
        <v>13</v>
      </c>
      <c r="E466" s="6">
        <v>4.9000000000000004</v>
      </c>
      <c r="F466" s="6">
        <v>6.6666666666666671E-3</v>
      </c>
      <c r="G466" s="6">
        <v>6.3333333333333332E-3</v>
      </c>
      <c r="H466" s="6">
        <v>3.3333333333333335E-3</v>
      </c>
      <c r="I466" s="6">
        <v>4.3333333333333331E-3</v>
      </c>
      <c r="J466" s="6">
        <v>6.6666666666666671E-3</v>
      </c>
      <c r="K466" s="6">
        <v>1.4E-2</v>
      </c>
      <c r="L466" s="6">
        <v>1.7666666666666667E-2</v>
      </c>
      <c r="M466" s="6">
        <v>6.3333333333333332E-3</v>
      </c>
      <c r="N466" s="7">
        <v>6.5333333333333327E-2</v>
      </c>
      <c r="O466" s="23">
        <v>-0.40649659863945575</v>
      </c>
      <c r="P466" s="74">
        <v>0</v>
      </c>
      <c r="Q466" s="22">
        <v>2</v>
      </c>
      <c r="R466" s="6">
        <v>1</v>
      </c>
      <c r="S466" s="402" t="str">
        <f>IF(ISNA(MATCH($C466,'My Squad'!$C$2:$C$16,0)),"","Yes")</f>
        <v/>
      </c>
    </row>
    <row r="467" spans="1:19" ht="15.75" thickBot="1" x14ac:dyDescent="0.3">
      <c r="A467" s="587">
        <v>456</v>
      </c>
      <c r="B467" s="4" t="s">
        <v>602</v>
      </c>
      <c r="C467" s="5" t="s">
        <v>668</v>
      </c>
      <c r="D467" s="70" t="s">
        <v>14</v>
      </c>
      <c r="E467" s="6">
        <v>3.9</v>
      </c>
      <c r="F467" s="6">
        <v>4.3333333333333331E-3</v>
      </c>
      <c r="G467" s="6">
        <v>1.0666666666666666E-2</v>
      </c>
      <c r="H467" s="6">
        <v>1.0999999999999999E-2</v>
      </c>
      <c r="I467" s="6">
        <v>4.0000000000000001E-3</v>
      </c>
      <c r="J467" s="6">
        <v>1.5666666666666666E-2</v>
      </c>
      <c r="K467" s="6">
        <v>6.6666666666666671E-3</v>
      </c>
      <c r="L467" s="6">
        <v>6.3333333333333332E-3</v>
      </c>
      <c r="M467" s="6">
        <v>4.0000000000000001E-3</v>
      </c>
      <c r="N467" s="7">
        <v>6.2666666666666662E-2</v>
      </c>
      <c r="O467" s="23">
        <v>-0.51081196581196586</v>
      </c>
      <c r="P467" s="74">
        <v>5.0000000000000001E-3</v>
      </c>
      <c r="Q467" s="22">
        <v>0</v>
      </c>
      <c r="R467" s="6">
        <v>0</v>
      </c>
      <c r="S467" s="402" t="str">
        <f>IF(ISNA(MATCH($C467,'My Squad'!$C$2:$C$16,0)),"","Yes")</f>
        <v/>
      </c>
    </row>
    <row r="468" spans="1:19" ht="15.75" thickBot="1" x14ac:dyDescent="0.3">
      <c r="A468" s="587">
        <v>477</v>
      </c>
      <c r="B468" s="4" t="s">
        <v>602</v>
      </c>
      <c r="C468" s="5" t="s">
        <v>674</v>
      </c>
      <c r="D468" s="70" t="s">
        <v>14</v>
      </c>
      <c r="E468" s="6">
        <v>4</v>
      </c>
      <c r="F468" s="6">
        <v>1.7666666666666667E-2</v>
      </c>
      <c r="G468" s="6">
        <v>9.3333333333333341E-3</v>
      </c>
      <c r="H468" s="6">
        <v>1.0666666666666666E-2</v>
      </c>
      <c r="I468" s="6">
        <v>4.3333333333333331E-3</v>
      </c>
      <c r="J468" s="6">
        <v>3.0000000000000001E-3</v>
      </c>
      <c r="K468" s="6">
        <v>4.3333333333333331E-3</v>
      </c>
      <c r="L468" s="6">
        <v>3.0000000000000001E-3</v>
      </c>
      <c r="M468" s="6">
        <v>0.01</v>
      </c>
      <c r="N468" s="7">
        <v>6.2333333333333345E-2</v>
      </c>
      <c r="O468" s="23">
        <v>-0.49805208333333334</v>
      </c>
      <c r="P468" s="74">
        <v>1.4999999999999999E-2</v>
      </c>
      <c r="Q468" s="22">
        <v>0</v>
      </c>
      <c r="R468" s="6">
        <v>0</v>
      </c>
      <c r="S468" s="402" t="str">
        <f>IF(ISNA(MATCH($C468,'My Squad'!$C$2:$C$16,0)),"","Yes")</f>
        <v/>
      </c>
    </row>
    <row r="469" spans="1:19" ht="15.75" thickBot="1" x14ac:dyDescent="0.3">
      <c r="A469" s="587">
        <v>294</v>
      </c>
      <c r="B469" s="4" t="s">
        <v>601</v>
      </c>
      <c r="C469" s="5" t="s">
        <v>634</v>
      </c>
      <c r="D469" s="70" t="s">
        <v>16</v>
      </c>
      <c r="E469" s="6">
        <v>4</v>
      </c>
      <c r="F469" s="6">
        <v>8.6666666666666663E-3</v>
      </c>
      <c r="G469" s="6">
        <v>1.0333333333333333E-2</v>
      </c>
      <c r="H469" s="6">
        <v>8.6666666666666663E-3</v>
      </c>
      <c r="I469" s="6">
        <v>7.0000000000000001E-3</v>
      </c>
      <c r="J469" s="6">
        <v>7.0000000000000001E-3</v>
      </c>
      <c r="K469" s="6">
        <v>8.3333333333333332E-3</v>
      </c>
      <c r="L469" s="6">
        <v>4.3333333333333331E-3</v>
      </c>
      <c r="M469" s="6">
        <v>6.3333333333333332E-3</v>
      </c>
      <c r="N469" s="7">
        <v>6.066666666666666E-2</v>
      </c>
      <c r="O469" s="23">
        <v>-0.49810416666666668</v>
      </c>
      <c r="P469" s="74">
        <v>6.0000000000000001E-3</v>
      </c>
      <c r="Q469" s="22">
        <v>0</v>
      </c>
      <c r="R469" s="6">
        <v>0</v>
      </c>
      <c r="S469" s="402" t="str">
        <f>IF(ISNA(MATCH($C469,'My Squad'!$C$2:$C$16,0)),"","Yes")</f>
        <v/>
      </c>
    </row>
    <row r="470" spans="1:19" ht="15.75" thickBot="1" x14ac:dyDescent="0.3">
      <c r="A470" s="587">
        <v>479</v>
      </c>
      <c r="B470" s="4" t="s">
        <v>28</v>
      </c>
      <c r="C470" s="5" t="s">
        <v>287</v>
      </c>
      <c r="D470" s="70" t="s">
        <v>16</v>
      </c>
      <c r="E470" s="6">
        <v>4</v>
      </c>
      <c r="F470" s="6">
        <v>5.3333333333333332E-3</v>
      </c>
      <c r="G470" s="6">
        <v>9.6666666666666672E-3</v>
      </c>
      <c r="H470" s="6">
        <v>1.0333333333333333E-2</v>
      </c>
      <c r="I470" s="6">
        <v>1.2999999999999999E-2</v>
      </c>
      <c r="J470" s="6">
        <v>7.0000000000000001E-3</v>
      </c>
      <c r="K470" s="6">
        <v>7.0000000000000001E-3</v>
      </c>
      <c r="L470" s="6">
        <v>3.3333333333333335E-3</v>
      </c>
      <c r="M470" s="6">
        <v>3.6666666666666666E-3</v>
      </c>
      <c r="N470" s="7">
        <v>5.9333333333333328E-2</v>
      </c>
      <c r="O470" s="23">
        <v>-0.49814583333333334</v>
      </c>
      <c r="P470" s="74">
        <v>5.0000000000000001E-3</v>
      </c>
      <c r="Q470" s="22">
        <v>0</v>
      </c>
      <c r="R470" s="6">
        <v>0</v>
      </c>
      <c r="S470" s="402" t="str">
        <f>IF(ISNA(MATCH($C470,'My Squad'!$C$2:$C$16,0)),"","Yes")</f>
        <v/>
      </c>
    </row>
    <row r="471" spans="1:19" ht="15.75" thickBot="1" x14ac:dyDescent="0.3">
      <c r="A471" s="587">
        <v>469</v>
      </c>
      <c r="B471" s="4" t="s">
        <v>602</v>
      </c>
      <c r="C471" s="5" t="s">
        <v>663</v>
      </c>
      <c r="D471" s="70" t="s">
        <v>16</v>
      </c>
      <c r="E471" s="6">
        <v>4.4000000000000004</v>
      </c>
      <c r="F471" s="6">
        <v>7.0000000000000001E-3</v>
      </c>
      <c r="G471" s="6">
        <v>0.01</v>
      </c>
      <c r="H471" s="6">
        <v>8.9999999999999993E-3</v>
      </c>
      <c r="I471" s="6">
        <v>5.3333333333333332E-3</v>
      </c>
      <c r="J471" s="6">
        <v>0.01</v>
      </c>
      <c r="K471" s="6">
        <v>7.3333333333333332E-3</v>
      </c>
      <c r="L471" s="6">
        <v>1.3333333333333333E-3</v>
      </c>
      <c r="M471" s="6">
        <v>8.6666666666666663E-3</v>
      </c>
      <c r="N471" s="7">
        <v>5.8666666666666673E-2</v>
      </c>
      <c r="O471" s="23">
        <v>-0.45287878787878783</v>
      </c>
      <c r="P471" s="74">
        <v>2E-3</v>
      </c>
      <c r="Q471" s="22">
        <v>6</v>
      </c>
      <c r="R471" s="6">
        <v>3</v>
      </c>
      <c r="S471" s="402" t="str">
        <f>IF(ISNA(MATCH($C471,'My Squad'!$C$2:$C$16,0)),"","Yes")</f>
        <v/>
      </c>
    </row>
    <row r="472" spans="1:19" ht="15.75" thickBot="1" x14ac:dyDescent="0.3">
      <c r="A472" s="587">
        <v>522</v>
      </c>
      <c r="B472" s="4" t="s">
        <v>56</v>
      </c>
      <c r="C472" s="5" t="s">
        <v>93</v>
      </c>
      <c r="D472" s="70" t="s">
        <v>16</v>
      </c>
      <c r="E472" s="6">
        <v>4.4000000000000004</v>
      </c>
      <c r="F472" s="6">
        <v>8.9999999999999993E-3</v>
      </c>
      <c r="G472" s="6">
        <v>2E-3</v>
      </c>
      <c r="H472" s="6">
        <v>4.6666666666666671E-3</v>
      </c>
      <c r="I472" s="6">
        <v>5.0000000000000001E-3</v>
      </c>
      <c r="J472" s="6">
        <v>8.3333333333333332E-3</v>
      </c>
      <c r="K472" s="6">
        <v>6.0000000000000001E-3</v>
      </c>
      <c r="L472" s="6">
        <v>1.0333333333333333E-2</v>
      </c>
      <c r="M472" s="6">
        <v>9.6666666666666672E-3</v>
      </c>
      <c r="N472" s="7">
        <v>5.4999999999999993E-2</v>
      </c>
      <c r="O472" s="23">
        <v>-0.45298295454545451</v>
      </c>
      <c r="P472" s="74">
        <v>1E-3</v>
      </c>
      <c r="Q472" s="22">
        <v>0</v>
      </c>
      <c r="R472" s="6">
        <v>0</v>
      </c>
      <c r="S472" s="402" t="str">
        <f>IF(ISNA(MATCH($C472,'My Squad'!$C$2:$C$16,0)),"","Yes")</f>
        <v/>
      </c>
    </row>
    <row r="473" spans="1:19" ht="15.75" thickBot="1" x14ac:dyDescent="0.3">
      <c r="A473" s="587">
        <v>209</v>
      </c>
      <c r="B473" s="4" t="s">
        <v>110</v>
      </c>
      <c r="C473" s="5" t="s">
        <v>289</v>
      </c>
      <c r="D473" s="70" t="s">
        <v>16</v>
      </c>
      <c r="E473" s="6">
        <v>4</v>
      </c>
      <c r="F473" s="6">
        <v>6.0000000000000001E-3</v>
      </c>
      <c r="G473" s="6">
        <v>4.6666666666666671E-3</v>
      </c>
      <c r="H473" s="6">
        <v>4.0000000000000001E-3</v>
      </c>
      <c r="I473" s="6">
        <v>2.3333333333333335E-3</v>
      </c>
      <c r="J473" s="6">
        <v>9.3333333333333341E-3</v>
      </c>
      <c r="K473" s="6">
        <v>8.0000000000000002E-3</v>
      </c>
      <c r="L473" s="6">
        <v>1.0999999999999999E-2</v>
      </c>
      <c r="M473" s="6">
        <v>3.6666666666666666E-3</v>
      </c>
      <c r="N473" s="7">
        <v>4.9000000000000002E-2</v>
      </c>
      <c r="O473" s="23">
        <v>-0.49846875000000002</v>
      </c>
      <c r="P473" s="74">
        <v>6.0000000000000001E-3</v>
      </c>
      <c r="Q473" s="22">
        <v>0</v>
      </c>
      <c r="R473" s="6">
        <v>0</v>
      </c>
      <c r="S473" s="402" t="str">
        <f>IF(ISNA(MATCH($C473,'My Squad'!$C$2:$C$16,0)),"","Yes")</f>
        <v/>
      </c>
    </row>
    <row r="474" spans="1:19" ht="15.75" thickBot="1" x14ac:dyDescent="0.3">
      <c r="A474" s="587">
        <v>227</v>
      </c>
      <c r="B474" s="4" t="s">
        <v>91</v>
      </c>
      <c r="C474" s="5" t="s">
        <v>275</v>
      </c>
      <c r="D474" s="70" t="s">
        <v>16</v>
      </c>
      <c r="E474" s="6">
        <v>4</v>
      </c>
      <c r="F474" s="6">
        <v>4.6666666666666671E-3</v>
      </c>
      <c r="G474" s="6">
        <v>1.0999999999999999E-2</v>
      </c>
      <c r="H474" s="6">
        <v>7.0000000000000001E-3</v>
      </c>
      <c r="I474" s="6">
        <v>3.0000000000000001E-3</v>
      </c>
      <c r="J474" s="6">
        <v>2.6666666666666666E-3</v>
      </c>
      <c r="K474" s="6">
        <v>2.6666666666666666E-3</v>
      </c>
      <c r="L474" s="6">
        <v>9.6666666666666672E-3</v>
      </c>
      <c r="M474" s="6">
        <v>7.6666666666666662E-3</v>
      </c>
      <c r="N474" s="7">
        <v>4.8333333333333339E-2</v>
      </c>
      <c r="O474" s="23">
        <v>-0.49848958333333332</v>
      </c>
      <c r="P474" s="74">
        <v>4.0000000000000001E-3</v>
      </c>
      <c r="Q474" s="22">
        <v>0</v>
      </c>
      <c r="R474" s="6">
        <v>0</v>
      </c>
      <c r="S474" s="402" t="str">
        <f>IF(ISNA(MATCH($C474,'My Squad'!$C$2:$C$16,0)),"","Yes")</f>
        <v/>
      </c>
    </row>
    <row r="475" spans="1:19" ht="15.75" thickBot="1" x14ac:dyDescent="0.3">
      <c r="A475" s="587">
        <v>90</v>
      </c>
      <c r="B475" s="4" t="s">
        <v>46</v>
      </c>
      <c r="C475" s="5" t="s">
        <v>310</v>
      </c>
      <c r="D475" s="70" t="s">
        <v>13</v>
      </c>
      <c r="E475" s="6">
        <v>4.8</v>
      </c>
      <c r="F475" s="6">
        <v>0</v>
      </c>
      <c r="G475" s="6">
        <v>0</v>
      </c>
      <c r="H475" s="6">
        <v>6.6666666666666664E-4</v>
      </c>
      <c r="I475" s="6">
        <v>8.0000000000000002E-3</v>
      </c>
      <c r="J475" s="6">
        <v>3.6666666666666666E-3</v>
      </c>
      <c r="K475" s="6">
        <v>8.6666666666666663E-3</v>
      </c>
      <c r="L475" s="6">
        <v>7.6666666666666662E-3</v>
      </c>
      <c r="M475" s="6">
        <v>6.0000000000000001E-3</v>
      </c>
      <c r="N475" s="7">
        <v>3.4666666666666665E-2</v>
      </c>
      <c r="O475" s="23">
        <v>-0.41576388888888893</v>
      </c>
      <c r="P475" s="74">
        <v>0</v>
      </c>
      <c r="Q475" s="22">
        <v>0</v>
      </c>
      <c r="R475" s="6">
        <v>0</v>
      </c>
      <c r="S475" s="402" t="str">
        <f>IF(ISNA(MATCH($C475,'My Squad'!$C$2:$C$16,0)),"","Yes")</f>
        <v/>
      </c>
    </row>
    <row r="476" spans="1:19" ht="15.75" thickBot="1" x14ac:dyDescent="0.3">
      <c r="A476" s="587">
        <v>165</v>
      </c>
      <c r="B476" s="4" t="s">
        <v>51</v>
      </c>
      <c r="C476" s="5" t="s">
        <v>290</v>
      </c>
      <c r="D476" s="70" t="s">
        <v>15</v>
      </c>
      <c r="E476" s="6">
        <v>5</v>
      </c>
      <c r="F476" s="6">
        <v>5.0000000000000001E-3</v>
      </c>
      <c r="G476" s="6">
        <v>1.3333333333333333E-3</v>
      </c>
      <c r="H476" s="6">
        <v>3.3333333333333335E-3</v>
      </c>
      <c r="I476" s="6">
        <v>3.3333333333333332E-4</v>
      </c>
      <c r="J476" s="6">
        <v>6.6666666666666664E-4</v>
      </c>
      <c r="K476" s="6">
        <v>1.3333333333333333E-3</v>
      </c>
      <c r="L476" s="6">
        <v>1.2666666666666666E-2</v>
      </c>
      <c r="M476" s="6">
        <v>7.3333333333333332E-3</v>
      </c>
      <c r="N476" s="7">
        <v>3.2000000000000001E-2</v>
      </c>
      <c r="O476" s="23">
        <v>-0.3992</v>
      </c>
      <c r="P476" s="74">
        <v>1E-3</v>
      </c>
      <c r="Q476" s="22">
        <v>0</v>
      </c>
      <c r="R476" s="6">
        <v>0</v>
      </c>
      <c r="S476" s="402" t="str">
        <f>IF(ISNA(MATCH($C476,'My Squad'!$C$2:$C$16,0)),"","Yes")</f>
        <v/>
      </c>
    </row>
    <row r="477" spans="1:19" ht="15.75" thickBot="1" x14ac:dyDescent="0.3">
      <c r="A477" s="587">
        <v>414</v>
      </c>
      <c r="B477" s="4" t="s">
        <v>40</v>
      </c>
      <c r="C477" s="5" t="s">
        <v>658</v>
      </c>
      <c r="D477" s="70" t="s">
        <v>16</v>
      </c>
      <c r="E477" s="6">
        <v>4</v>
      </c>
      <c r="F477" s="6">
        <v>1.3333333333333333E-3</v>
      </c>
      <c r="G477" s="6">
        <v>0</v>
      </c>
      <c r="H477" s="6">
        <v>3.3333333333333335E-3</v>
      </c>
      <c r="I477" s="6">
        <v>0</v>
      </c>
      <c r="J477" s="6">
        <v>3.3333333333333332E-4</v>
      </c>
      <c r="K477" s="6">
        <v>5.0000000000000001E-3</v>
      </c>
      <c r="L477" s="6">
        <v>0</v>
      </c>
      <c r="M477" s="6">
        <v>0</v>
      </c>
      <c r="N477" s="7">
        <v>0.01</v>
      </c>
      <c r="O477" s="23">
        <v>-0.49968750000000001</v>
      </c>
      <c r="P477" s="74">
        <v>3.0000000000000001E-3</v>
      </c>
      <c r="Q477" s="22">
        <v>0</v>
      </c>
      <c r="R477" s="6">
        <v>0</v>
      </c>
      <c r="S477" s="402" t="str">
        <f>IF(ISNA(MATCH($C477,'My Squad'!$C$2:$C$16,0)),"","Yes")</f>
        <v/>
      </c>
    </row>
    <row r="478" spans="1:19" ht="15.75" thickBot="1" x14ac:dyDescent="0.3">
      <c r="A478" s="587">
        <v>308</v>
      </c>
      <c r="B478" s="4" t="s">
        <v>601</v>
      </c>
      <c r="C478" s="5" t="s">
        <v>636</v>
      </c>
      <c r="D478" s="70" t="s">
        <v>16</v>
      </c>
      <c r="E478" s="6">
        <v>4</v>
      </c>
      <c r="F478" s="6">
        <v>6.6666666666666664E-4</v>
      </c>
      <c r="G478" s="6">
        <v>0</v>
      </c>
      <c r="H478" s="6">
        <v>3.6666666666666666E-3</v>
      </c>
      <c r="I478" s="6">
        <v>1.3333333333333333E-3</v>
      </c>
      <c r="J478" s="6">
        <v>6.6666666666666664E-4</v>
      </c>
      <c r="K478" s="6">
        <v>0</v>
      </c>
      <c r="L478" s="6">
        <v>0</v>
      </c>
      <c r="M478" s="6">
        <v>0</v>
      </c>
      <c r="N478" s="7">
        <v>6.3333333333333332E-3</v>
      </c>
      <c r="O478" s="23">
        <v>-0.49980208333333331</v>
      </c>
      <c r="P478" s="74">
        <v>2.3E-2</v>
      </c>
      <c r="Q478" s="22">
        <v>0</v>
      </c>
      <c r="R478" s="6">
        <v>0</v>
      </c>
      <c r="S478" s="402" t="str">
        <f>IF(ISNA(MATCH($C478,'My Squad'!$C$2:$C$16,0)),"","Yes")</f>
        <v/>
      </c>
    </row>
    <row r="479" spans="1:19" ht="15.75" thickBot="1" x14ac:dyDescent="0.3">
      <c r="A479" s="587">
        <v>466</v>
      </c>
      <c r="B479" s="4" t="s">
        <v>602</v>
      </c>
      <c r="C479" s="5" t="s">
        <v>664</v>
      </c>
      <c r="D479" s="70" t="s">
        <v>16</v>
      </c>
      <c r="E479" s="6">
        <v>4</v>
      </c>
      <c r="F479" s="6">
        <v>0</v>
      </c>
      <c r="G479" s="6">
        <v>5.3333333333333332E-3</v>
      </c>
      <c r="H479" s="6">
        <v>0</v>
      </c>
      <c r="I479" s="6">
        <v>0</v>
      </c>
      <c r="J479" s="6">
        <v>0</v>
      </c>
      <c r="K479" s="6">
        <v>1E-3</v>
      </c>
      <c r="L479" s="6">
        <v>0</v>
      </c>
      <c r="M479" s="6">
        <v>0</v>
      </c>
      <c r="N479" s="7">
        <v>6.3333333333333332E-3</v>
      </c>
      <c r="O479" s="23">
        <v>-0.49980208333333331</v>
      </c>
      <c r="P479" s="74">
        <v>3.0000000000000001E-3</v>
      </c>
      <c r="Q479" s="22">
        <v>0</v>
      </c>
      <c r="R479" s="6">
        <v>0</v>
      </c>
      <c r="S479" s="402" t="str">
        <f>IF(ISNA(MATCH($C479,'My Squad'!$C$2:$C$16,0)),"","Yes")</f>
        <v/>
      </c>
    </row>
    <row r="480" spans="1:19" ht="15.75" thickBot="1" x14ac:dyDescent="0.3">
      <c r="A480" s="587">
        <v>556</v>
      </c>
      <c r="B480" s="4" t="s">
        <v>33</v>
      </c>
      <c r="C480" s="5" t="s">
        <v>288</v>
      </c>
      <c r="D480" s="70" t="s">
        <v>16</v>
      </c>
      <c r="E480" s="15">
        <v>4</v>
      </c>
      <c r="F480" s="15">
        <v>3.0000000000000001E-3</v>
      </c>
      <c r="G480" s="6">
        <v>0</v>
      </c>
      <c r="H480" s="6">
        <v>0</v>
      </c>
      <c r="I480" s="6">
        <v>0</v>
      </c>
      <c r="J480" s="6">
        <v>0</v>
      </c>
      <c r="K480" s="6">
        <v>0</v>
      </c>
      <c r="L480" s="6">
        <v>0</v>
      </c>
      <c r="M480" s="15">
        <v>0</v>
      </c>
      <c r="N480" s="84">
        <v>3.0000000000000001E-3</v>
      </c>
      <c r="O480" s="23">
        <v>-0.49990625</v>
      </c>
      <c r="P480" s="17">
        <v>1.7000000000000001E-2</v>
      </c>
      <c r="Q480" s="16">
        <v>0</v>
      </c>
      <c r="R480" s="15">
        <v>0</v>
      </c>
      <c r="S480" s="486" t="str">
        <f>IF(ISNA(MATCH($C480,'My Squad'!$C$2:$C$16,0)),"","Yes")</f>
        <v/>
      </c>
    </row>
    <row r="481" spans="1:19" ht="15.75" thickBot="1" x14ac:dyDescent="0.3">
      <c r="A481" s="587">
        <v>641</v>
      </c>
      <c r="B481" s="4" t="s">
        <v>61</v>
      </c>
      <c r="C481" s="5" t="s">
        <v>1494</v>
      </c>
      <c r="D481" s="70" t="s">
        <v>16</v>
      </c>
      <c r="E481" s="6">
        <v>4</v>
      </c>
      <c r="F481" s="6">
        <v>6.6666666666666664E-4</v>
      </c>
      <c r="G481" s="6">
        <v>0</v>
      </c>
      <c r="H481" s="6">
        <v>0</v>
      </c>
      <c r="I481" s="6">
        <v>3.3333333333333332E-4</v>
      </c>
      <c r="J481" s="6">
        <v>0</v>
      </c>
      <c r="K481" s="6">
        <v>0</v>
      </c>
      <c r="L481" s="6">
        <v>0</v>
      </c>
      <c r="M481" s="6">
        <v>1E-3</v>
      </c>
      <c r="N481" s="7">
        <v>2E-3</v>
      </c>
      <c r="O481" s="23">
        <v>-0.49993749999999998</v>
      </c>
      <c r="P481" s="74">
        <v>6.9999999999999993E-3</v>
      </c>
      <c r="Q481" s="22">
        <v>0</v>
      </c>
      <c r="R481" s="6">
        <v>0</v>
      </c>
      <c r="S481" s="402" t="str">
        <f>IF(ISNA(MATCH($C481,'My Squad'!$C$2:$C$16,0)),"","Yes")</f>
        <v/>
      </c>
    </row>
    <row r="482" spans="1:19" ht="15.75" thickBot="1" x14ac:dyDescent="0.3">
      <c r="A482" s="587">
        <v>21</v>
      </c>
      <c r="B482" s="4" t="s">
        <v>35</v>
      </c>
      <c r="C482" s="5" t="s">
        <v>1492</v>
      </c>
      <c r="D482" s="70" t="s">
        <v>14</v>
      </c>
      <c r="E482" s="6">
        <v>4.3</v>
      </c>
      <c r="F482" s="6">
        <v>0</v>
      </c>
      <c r="G482" s="6">
        <v>0</v>
      </c>
      <c r="H482" s="6">
        <v>0</v>
      </c>
      <c r="I482" s="6">
        <v>0</v>
      </c>
      <c r="J482" s="6">
        <v>0</v>
      </c>
      <c r="K482" s="6">
        <v>0</v>
      </c>
      <c r="L482" s="6">
        <v>0</v>
      </c>
      <c r="M482" s="6">
        <v>0</v>
      </c>
      <c r="N482" s="7">
        <v>0</v>
      </c>
      <c r="O482" s="23">
        <v>-0.46511627906976744</v>
      </c>
      <c r="P482" s="74">
        <v>0</v>
      </c>
      <c r="Q482" s="22">
        <v>0</v>
      </c>
      <c r="R482" s="6">
        <v>0</v>
      </c>
      <c r="S482" s="402" t="str">
        <f>IF(ISNA(MATCH($C482,'My Squad'!$C$2:$C$16,0)),"","Yes")</f>
        <v/>
      </c>
    </row>
    <row r="483" spans="1:19" ht="15.75" thickBot="1" x14ac:dyDescent="0.3">
      <c r="A483" s="587">
        <v>22</v>
      </c>
      <c r="B483" s="4" t="s">
        <v>35</v>
      </c>
      <c r="C483" s="5" t="s">
        <v>292</v>
      </c>
      <c r="D483" s="70" t="s">
        <v>14</v>
      </c>
      <c r="E483" s="6">
        <v>4.8</v>
      </c>
      <c r="F483" s="6">
        <v>0</v>
      </c>
      <c r="G483" s="6">
        <v>0</v>
      </c>
      <c r="H483" s="6">
        <v>0</v>
      </c>
      <c r="I483" s="6">
        <v>0</v>
      </c>
      <c r="J483" s="6">
        <v>0</v>
      </c>
      <c r="K483" s="6">
        <v>0</v>
      </c>
      <c r="L483" s="6">
        <v>0</v>
      </c>
      <c r="M483" s="6">
        <v>0</v>
      </c>
      <c r="N483" s="7">
        <v>0</v>
      </c>
      <c r="O483" s="23">
        <v>-0.41666666666666669</v>
      </c>
      <c r="P483" s="74">
        <v>0</v>
      </c>
      <c r="Q483" s="22">
        <v>1</v>
      </c>
      <c r="R483" s="6">
        <v>1</v>
      </c>
      <c r="S483" s="402" t="str">
        <f>IF(ISNA(MATCH($C483,'My Squad'!$C$2:$C$16,0)),"","Yes")</f>
        <v/>
      </c>
    </row>
    <row r="484" spans="1:19" ht="15.75" thickBot="1" x14ac:dyDescent="0.3">
      <c r="A484" s="587">
        <v>77</v>
      </c>
      <c r="B484" s="4" t="s">
        <v>65</v>
      </c>
      <c r="C484" s="5" t="s">
        <v>301</v>
      </c>
      <c r="D484" s="70" t="s">
        <v>13</v>
      </c>
      <c r="E484" s="6">
        <v>4.8</v>
      </c>
      <c r="F484" s="6">
        <v>0</v>
      </c>
      <c r="G484" s="6">
        <v>0</v>
      </c>
      <c r="H484" s="6">
        <v>0</v>
      </c>
      <c r="I484" s="6">
        <v>0</v>
      </c>
      <c r="J484" s="6">
        <v>0</v>
      </c>
      <c r="K484" s="6">
        <v>0</v>
      </c>
      <c r="L484" s="6">
        <v>0</v>
      </c>
      <c r="M484" s="6">
        <v>0</v>
      </c>
      <c r="N484" s="7">
        <v>0</v>
      </c>
      <c r="O484" s="23">
        <v>-0.41666666666666669</v>
      </c>
      <c r="P484" s="74">
        <v>0</v>
      </c>
      <c r="Q484" s="22">
        <v>11</v>
      </c>
      <c r="R484" s="6">
        <v>1.4</v>
      </c>
      <c r="S484" s="402" t="str">
        <f>IF(ISNA(MATCH($C484,'My Squad'!$C$2:$C$16,0)),"","Yes")</f>
        <v/>
      </c>
    </row>
    <row r="485" spans="1:19" ht="15.75" thickBot="1" x14ac:dyDescent="0.3">
      <c r="A485" s="587">
        <v>69</v>
      </c>
      <c r="B485" s="4" t="s">
        <v>65</v>
      </c>
      <c r="C485" s="5" t="s">
        <v>610</v>
      </c>
      <c r="D485" s="70" t="s">
        <v>15</v>
      </c>
      <c r="E485" s="6">
        <v>4.5</v>
      </c>
      <c r="F485" s="6">
        <v>0</v>
      </c>
      <c r="G485" s="6">
        <v>0</v>
      </c>
      <c r="H485" s="6">
        <v>0</v>
      </c>
      <c r="I485" s="6">
        <v>0</v>
      </c>
      <c r="J485" s="6">
        <v>0</v>
      </c>
      <c r="K485" s="6">
        <v>0</v>
      </c>
      <c r="L485" s="6">
        <v>0</v>
      </c>
      <c r="M485" s="6">
        <v>0</v>
      </c>
      <c r="N485" s="7">
        <v>0</v>
      </c>
      <c r="O485" s="23">
        <v>-0.44444444444444442</v>
      </c>
      <c r="P485" s="74">
        <v>1.7000000000000001E-2</v>
      </c>
      <c r="Q485" s="22">
        <v>2</v>
      </c>
      <c r="R485" s="6">
        <v>1</v>
      </c>
      <c r="S485" s="402" t="str">
        <f>IF(ISNA(MATCH($C485,'My Squad'!$C$2:$C$16,0)),"","Yes")</f>
        <v/>
      </c>
    </row>
    <row r="486" spans="1:19" ht="15.75" thickBot="1" x14ac:dyDescent="0.3">
      <c r="A486" s="587">
        <v>93</v>
      </c>
      <c r="B486" s="4" t="s">
        <v>46</v>
      </c>
      <c r="C486" s="5" t="s">
        <v>303</v>
      </c>
      <c r="D486" s="70" t="s">
        <v>14</v>
      </c>
      <c r="E486" s="6">
        <v>4.4000000000000004</v>
      </c>
      <c r="F486" s="6">
        <v>0</v>
      </c>
      <c r="G486" s="6">
        <v>0</v>
      </c>
      <c r="H486" s="6">
        <v>0</v>
      </c>
      <c r="I486" s="6">
        <v>0</v>
      </c>
      <c r="J486" s="6">
        <v>0</v>
      </c>
      <c r="K486" s="6">
        <v>0</v>
      </c>
      <c r="L486" s="6">
        <v>0</v>
      </c>
      <c r="M486" s="6">
        <v>0</v>
      </c>
      <c r="N486" s="7">
        <v>0</v>
      </c>
      <c r="O486" s="23">
        <v>-0.45454545454545453</v>
      </c>
      <c r="P486" s="74">
        <v>0</v>
      </c>
      <c r="Q486" s="22">
        <v>0</v>
      </c>
      <c r="R486" s="6">
        <v>0</v>
      </c>
      <c r="S486" s="402" t="str">
        <f>IF(ISNA(MATCH($C486,'My Squad'!$C$2:$C$16,0)),"","Yes")</f>
        <v/>
      </c>
    </row>
    <row r="487" spans="1:19" ht="15.75" thickBot="1" x14ac:dyDescent="0.3">
      <c r="A487" s="587">
        <v>634</v>
      </c>
      <c r="B487" s="4" t="s">
        <v>46</v>
      </c>
      <c r="C487" s="5" t="s">
        <v>1499</v>
      </c>
      <c r="D487" s="70" t="s">
        <v>13</v>
      </c>
      <c r="E487" s="6">
        <v>4.9000000000000004</v>
      </c>
      <c r="F487" s="6">
        <v>0</v>
      </c>
      <c r="G487" s="6">
        <v>0</v>
      </c>
      <c r="H487" s="6">
        <v>0</v>
      </c>
      <c r="I487" s="6">
        <v>0</v>
      </c>
      <c r="J487" s="6">
        <v>0</v>
      </c>
      <c r="K487" s="6">
        <v>0</v>
      </c>
      <c r="L487" s="6">
        <v>0</v>
      </c>
      <c r="M487" s="6">
        <v>0</v>
      </c>
      <c r="N487" s="7">
        <v>0</v>
      </c>
      <c r="O487" s="23">
        <v>-0.4081632653061224</v>
      </c>
      <c r="P487" s="74">
        <v>0</v>
      </c>
      <c r="Q487" s="22">
        <v>0</v>
      </c>
      <c r="R487" s="6">
        <v>0</v>
      </c>
      <c r="S487" s="402" t="str">
        <f>IF(ISNA(MATCH($C487,'My Squad'!$C$2:$C$16,0)),"","Yes")</f>
        <v/>
      </c>
    </row>
    <row r="488" spans="1:19" ht="15.75" thickBot="1" x14ac:dyDescent="0.3">
      <c r="A488" s="587">
        <v>97</v>
      </c>
      <c r="B488" s="4" t="s">
        <v>46</v>
      </c>
      <c r="C488" s="5" t="s">
        <v>1500</v>
      </c>
      <c r="D488" s="70" t="s">
        <v>13</v>
      </c>
      <c r="E488" s="6">
        <v>4.5</v>
      </c>
      <c r="F488" s="6">
        <v>0</v>
      </c>
      <c r="G488" s="6">
        <v>0</v>
      </c>
      <c r="H488" s="6">
        <v>0</v>
      </c>
      <c r="I488" s="6">
        <v>0</v>
      </c>
      <c r="J488" s="6">
        <v>0</v>
      </c>
      <c r="K488" s="6">
        <v>0</v>
      </c>
      <c r="L488" s="6">
        <v>0</v>
      </c>
      <c r="M488" s="6">
        <v>0</v>
      </c>
      <c r="N488" s="7">
        <v>0</v>
      </c>
      <c r="O488" s="23">
        <v>-0.44444444444444442</v>
      </c>
      <c r="P488" s="74">
        <v>1E-3</v>
      </c>
      <c r="Q488" s="22">
        <v>3</v>
      </c>
      <c r="R488" s="6">
        <v>1</v>
      </c>
      <c r="S488" s="402" t="str">
        <f>IF(ISNA(MATCH($C488,'My Squad'!$C$2:$C$16,0)),"","Yes")</f>
        <v/>
      </c>
    </row>
    <row r="489" spans="1:19" ht="15.75" thickBot="1" x14ac:dyDescent="0.3">
      <c r="A489" s="587">
        <v>602</v>
      </c>
      <c r="B489" s="4" t="s">
        <v>46</v>
      </c>
      <c r="C489" s="5" t="s">
        <v>1501</v>
      </c>
      <c r="D489" s="70" t="s">
        <v>13</v>
      </c>
      <c r="E489" s="15">
        <v>4.5</v>
      </c>
      <c r="F489" s="15">
        <v>0</v>
      </c>
      <c r="G489" s="6">
        <v>0</v>
      </c>
      <c r="H489" s="6">
        <v>0</v>
      </c>
      <c r="I489" s="6">
        <v>0</v>
      </c>
      <c r="J489" s="6">
        <v>0</v>
      </c>
      <c r="K489" s="6">
        <v>0</v>
      </c>
      <c r="L489" s="6">
        <v>0</v>
      </c>
      <c r="M489" s="15">
        <v>0</v>
      </c>
      <c r="N489" s="84">
        <v>0</v>
      </c>
      <c r="O489" s="23">
        <v>-0.44444444444444442</v>
      </c>
      <c r="P489" s="17">
        <v>1E-3</v>
      </c>
      <c r="Q489" s="16">
        <v>1</v>
      </c>
      <c r="R489" s="15">
        <v>1</v>
      </c>
      <c r="S489" s="402" t="str">
        <f>IF(ISNA(MATCH($C489,'My Squad'!$C$2:$C$16,0)),"","Yes")</f>
        <v/>
      </c>
    </row>
    <row r="490" spans="1:19" ht="15.75" thickBot="1" x14ac:dyDescent="0.3">
      <c r="A490" s="587">
        <v>116</v>
      </c>
      <c r="B490" s="4" t="s">
        <v>37</v>
      </c>
      <c r="C490" s="5" t="s">
        <v>1055</v>
      </c>
      <c r="D490" s="70" t="s">
        <v>14</v>
      </c>
      <c r="E490" s="6">
        <v>4</v>
      </c>
      <c r="F490" s="6">
        <v>0</v>
      </c>
      <c r="G490" s="6">
        <v>0</v>
      </c>
      <c r="H490" s="6">
        <v>0</v>
      </c>
      <c r="I490" s="6">
        <v>0</v>
      </c>
      <c r="J490" s="6">
        <v>0</v>
      </c>
      <c r="K490" s="6">
        <v>0</v>
      </c>
      <c r="L490" s="6">
        <v>0</v>
      </c>
      <c r="M490" s="6">
        <v>0</v>
      </c>
      <c r="N490" s="7">
        <v>0</v>
      </c>
      <c r="O490" s="23">
        <v>-0.5</v>
      </c>
      <c r="P490" s="74">
        <v>4.5999999999999999E-2</v>
      </c>
      <c r="Q490" s="22">
        <v>0</v>
      </c>
      <c r="R490" s="6">
        <v>0</v>
      </c>
      <c r="S490" s="402" t="str">
        <f>IF(ISNA(MATCH($C490,'My Squad'!$C$2:$C$16,0)),"","Yes")</f>
        <v/>
      </c>
    </row>
    <row r="491" spans="1:19" ht="15.75" thickBot="1" x14ac:dyDescent="0.3">
      <c r="A491" s="587">
        <v>132</v>
      </c>
      <c r="B491" s="4" t="s">
        <v>37</v>
      </c>
      <c r="C491" s="5" t="s">
        <v>315</v>
      </c>
      <c r="D491" s="70" t="s">
        <v>13</v>
      </c>
      <c r="E491" s="6">
        <v>6.5</v>
      </c>
      <c r="F491" s="6">
        <v>0</v>
      </c>
      <c r="G491" s="6">
        <v>0</v>
      </c>
      <c r="H491" s="6">
        <v>0</v>
      </c>
      <c r="I491" s="6">
        <v>0</v>
      </c>
      <c r="J491" s="6">
        <v>0</v>
      </c>
      <c r="K491" s="6">
        <v>0</v>
      </c>
      <c r="L491" s="6">
        <v>0</v>
      </c>
      <c r="M491" s="6">
        <v>0</v>
      </c>
      <c r="N491" s="7">
        <v>0</v>
      </c>
      <c r="O491" s="23">
        <v>-0.30769230769230771</v>
      </c>
      <c r="P491" s="74">
        <v>0</v>
      </c>
      <c r="Q491" s="22">
        <v>0</v>
      </c>
      <c r="R491" s="6">
        <v>0</v>
      </c>
      <c r="S491" s="402" t="str">
        <f>IF(ISNA(MATCH($C491,'My Squad'!$C$2:$C$16,0)),"","Yes")</f>
        <v/>
      </c>
    </row>
    <row r="492" spans="1:19" ht="15.75" thickBot="1" x14ac:dyDescent="0.3">
      <c r="A492" s="587">
        <v>595</v>
      </c>
      <c r="B492" s="4" t="s">
        <v>37</v>
      </c>
      <c r="C492" s="5" t="s">
        <v>1504</v>
      </c>
      <c r="D492" s="70" t="s">
        <v>13</v>
      </c>
      <c r="E492" s="6">
        <v>5.4</v>
      </c>
      <c r="F492" s="6">
        <v>0</v>
      </c>
      <c r="G492" s="6">
        <v>0</v>
      </c>
      <c r="H492" s="6">
        <v>0</v>
      </c>
      <c r="I492" s="6">
        <v>0</v>
      </c>
      <c r="J492" s="6">
        <v>0</v>
      </c>
      <c r="K492" s="6">
        <v>0</v>
      </c>
      <c r="L492" s="6">
        <v>0</v>
      </c>
      <c r="M492" s="6">
        <v>0</v>
      </c>
      <c r="N492" s="7">
        <v>0</v>
      </c>
      <c r="O492" s="23">
        <v>-0.37037037037037035</v>
      </c>
      <c r="P492" s="74">
        <v>0</v>
      </c>
      <c r="Q492" s="22">
        <v>2</v>
      </c>
      <c r="R492" s="6">
        <v>1</v>
      </c>
      <c r="S492" s="402" t="str">
        <f>IF(ISNA(MATCH($C492,'My Squad'!$C$2:$C$16,0)),"","Yes")</f>
        <v/>
      </c>
    </row>
    <row r="493" spans="1:19" ht="15.75" thickBot="1" x14ac:dyDescent="0.3">
      <c r="A493" s="587">
        <v>629</v>
      </c>
      <c r="B493" s="4" t="s">
        <v>37</v>
      </c>
      <c r="C493" s="5" t="s">
        <v>1506</v>
      </c>
      <c r="D493" s="70" t="s">
        <v>13</v>
      </c>
      <c r="E493" s="6">
        <v>5.5</v>
      </c>
      <c r="F493" s="6">
        <v>0</v>
      </c>
      <c r="G493" s="6">
        <v>0</v>
      </c>
      <c r="H493" s="6">
        <v>0</v>
      </c>
      <c r="I493" s="6">
        <v>0</v>
      </c>
      <c r="J493" s="6">
        <v>0</v>
      </c>
      <c r="K493" s="6">
        <v>0</v>
      </c>
      <c r="L493" s="6">
        <v>0</v>
      </c>
      <c r="M493" s="6">
        <v>0</v>
      </c>
      <c r="N493" s="7">
        <v>0</v>
      </c>
      <c r="O493" s="23">
        <v>-0.36363636363636365</v>
      </c>
      <c r="P493" s="74">
        <v>0</v>
      </c>
      <c r="Q493" s="22">
        <v>0</v>
      </c>
      <c r="R493" s="6">
        <v>0</v>
      </c>
      <c r="S493" s="402" t="str">
        <f>IF(ISNA(MATCH($C493,'My Squad'!$C$2:$C$16,0)),"","Yes")</f>
        <v/>
      </c>
    </row>
    <row r="494" spans="1:19" ht="15.75" thickBot="1" x14ac:dyDescent="0.3">
      <c r="A494" s="587">
        <v>140</v>
      </c>
      <c r="B494" s="4" t="s">
        <v>37</v>
      </c>
      <c r="C494" s="5" t="s">
        <v>1508</v>
      </c>
      <c r="D494" s="70" t="s">
        <v>13</v>
      </c>
      <c r="E494" s="6">
        <v>4.5</v>
      </c>
      <c r="F494" s="6">
        <v>0</v>
      </c>
      <c r="G494" s="6">
        <v>0</v>
      </c>
      <c r="H494" s="6">
        <v>0</v>
      </c>
      <c r="I494" s="6">
        <v>0</v>
      </c>
      <c r="J494" s="6">
        <v>0</v>
      </c>
      <c r="K494" s="6">
        <v>0</v>
      </c>
      <c r="L494" s="6">
        <v>0</v>
      </c>
      <c r="M494" s="6">
        <v>0</v>
      </c>
      <c r="N494" s="7">
        <v>0</v>
      </c>
      <c r="O494" s="23">
        <v>-0.44444444444444442</v>
      </c>
      <c r="P494" s="74">
        <v>1E-3</v>
      </c>
      <c r="Q494" s="22">
        <v>0</v>
      </c>
      <c r="R494" s="6">
        <v>0</v>
      </c>
      <c r="S494" s="402" t="str">
        <f>IF(ISNA(MATCH($C494,'My Squad'!$C$2:$C$16,0)),"","Yes")</f>
        <v/>
      </c>
    </row>
    <row r="495" spans="1:19" ht="15.75" thickBot="1" x14ac:dyDescent="0.3">
      <c r="A495" s="587">
        <v>164</v>
      </c>
      <c r="B495" s="4" t="s">
        <v>51</v>
      </c>
      <c r="C495" s="5" t="s">
        <v>543</v>
      </c>
      <c r="D495" s="70" t="s">
        <v>15</v>
      </c>
      <c r="E495" s="6">
        <v>5.4</v>
      </c>
      <c r="F495" s="6">
        <v>0</v>
      </c>
      <c r="G495" s="6">
        <v>0</v>
      </c>
      <c r="H495" s="6">
        <v>0</v>
      </c>
      <c r="I495" s="6">
        <v>0</v>
      </c>
      <c r="J495" s="6">
        <v>0</v>
      </c>
      <c r="K495" s="6">
        <v>0</v>
      </c>
      <c r="L495" s="6">
        <v>0</v>
      </c>
      <c r="M495" s="6">
        <v>0</v>
      </c>
      <c r="N495" s="7">
        <v>0</v>
      </c>
      <c r="O495" s="23">
        <v>-0.37037037037037035</v>
      </c>
      <c r="P495" s="74">
        <v>1E-3</v>
      </c>
      <c r="Q495" s="22">
        <v>0</v>
      </c>
      <c r="R495" s="6">
        <v>0</v>
      </c>
      <c r="S495" s="402" t="str">
        <f>IF(ISNA(MATCH($C495,'My Squad'!$C$2:$C$16,0)),"","Yes")</f>
        <v/>
      </c>
    </row>
    <row r="496" spans="1:19" ht="15.75" thickBot="1" x14ac:dyDescent="0.3">
      <c r="A496" s="587">
        <v>202</v>
      </c>
      <c r="B496" s="4" t="s">
        <v>110</v>
      </c>
      <c r="C496" s="5" t="s">
        <v>327</v>
      </c>
      <c r="D496" s="70" t="s">
        <v>14</v>
      </c>
      <c r="E496" s="6">
        <v>4.3</v>
      </c>
      <c r="F496" s="6">
        <v>0</v>
      </c>
      <c r="G496" s="6">
        <v>0</v>
      </c>
      <c r="H496" s="6">
        <v>0</v>
      </c>
      <c r="I496" s="6">
        <v>0</v>
      </c>
      <c r="J496" s="6">
        <v>0</v>
      </c>
      <c r="K496" s="6">
        <v>0</v>
      </c>
      <c r="L496" s="6">
        <v>0</v>
      </c>
      <c r="M496" s="6">
        <v>0</v>
      </c>
      <c r="N496" s="346">
        <v>0</v>
      </c>
      <c r="O496" s="23">
        <v>-0.46511627906976744</v>
      </c>
      <c r="P496" s="347">
        <v>1E-3</v>
      </c>
      <c r="Q496" s="22">
        <v>0</v>
      </c>
      <c r="R496" s="6">
        <v>0</v>
      </c>
      <c r="S496" s="402" t="str">
        <f>IF(ISNA(MATCH($C496,'My Squad'!$C$2:$C$16,0)),"","Yes")</f>
        <v/>
      </c>
    </row>
    <row r="497" spans="1:19" ht="15.75" thickBot="1" x14ac:dyDescent="0.3">
      <c r="A497" s="587">
        <v>206</v>
      </c>
      <c r="B497" s="4" t="s">
        <v>110</v>
      </c>
      <c r="C497" s="5" t="s">
        <v>148</v>
      </c>
      <c r="D497" s="70" t="s">
        <v>13</v>
      </c>
      <c r="E497" s="6">
        <v>4.8</v>
      </c>
      <c r="F497" s="6">
        <v>0</v>
      </c>
      <c r="G497" s="6">
        <v>0</v>
      </c>
      <c r="H497" s="6">
        <v>0</v>
      </c>
      <c r="I497" s="6">
        <v>0</v>
      </c>
      <c r="J497" s="6">
        <v>0</v>
      </c>
      <c r="K497" s="6">
        <v>0</v>
      </c>
      <c r="L497" s="6">
        <v>0</v>
      </c>
      <c r="M497" s="6">
        <v>0</v>
      </c>
      <c r="N497" s="346">
        <v>0</v>
      </c>
      <c r="O497" s="23">
        <v>-0.41666666666666669</v>
      </c>
      <c r="P497" s="347">
        <v>1E-3</v>
      </c>
      <c r="Q497" s="22">
        <v>9</v>
      </c>
      <c r="R497" s="6">
        <v>1.3</v>
      </c>
      <c r="S497" s="487" t="str">
        <f>IF(ISNA(MATCH($C497,'My Squad'!$C$2:$C$16,0)),"","Yes")</f>
        <v/>
      </c>
    </row>
    <row r="498" spans="1:19" ht="15.75" thickBot="1" x14ac:dyDescent="0.3">
      <c r="A498" s="587">
        <v>208</v>
      </c>
      <c r="B498" s="4" t="s">
        <v>110</v>
      </c>
      <c r="C498" s="5" t="s">
        <v>281</v>
      </c>
      <c r="D498" s="70" t="s">
        <v>13</v>
      </c>
      <c r="E498" s="6">
        <v>4.4000000000000004</v>
      </c>
      <c r="F498" s="6">
        <v>0</v>
      </c>
      <c r="G498" s="6">
        <v>0</v>
      </c>
      <c r="H498" s="6">
        <v>0</v>
      </c>
      <c r="I498" s="6">
        <v>0</v>
      </c>
      <c r="J498" s="6">
        <v>0</v>
      </c>
      <c r="K498" s="6">
        <v>0</v>
      </c>
      <c r="L498" s="6">
        <v>0</v>
      </c>
      <c r="M498" s="6">
        <v>0</v>
      </c>
      <c r="N498" s="346">
        <v>0</v>
      </c>
      <c r="O498" s="23">
        <v>-0.45454545454545453</v>
      </c>
      <c r="P498" s="347">
        <v>6.0000000000000001E-3</v>
      </c>
      <c r="Q498" s="22">
        <v>0</v>
      </c>
      <c r="R498" s="6">
        <v>0</v>
      </c>
      <c r="S498" s="487" t="str">
        <f>IF(ISNA(MATCH($C498,'My Squad'!$C$2:$C$16,0)),"","Yes")</f>
        <v/>
      </c>
    </row>
    <row r="499" spans="1:19" ht="15.75" thickBot="1" x14ac:dyDescent="0.3">
      <c r="A499" s="587">
        <v>223</v>
      </c>
      <c r="B499" s="4" t="s">
        <v>91</v>
      </c>
      <c r="C499" s="5" t="s">
        <v>331</v>
      </c>
      <c r="D499" s="70" t="s">
        <v>13</v>
      </c>
      <c r="E499" s="6">
        <v>5</v>
      </c>
      <c r="F499" s="6">
        <v>0</v>
      </c>
      <c r="G499" s="6">
        <v>0</v>
      </c>
      <c r="H499" s="6">
        <v>0</v>
      </c>
      <c r="I499" s="6">
        <v>0</v>
      </c>
      <c r="J499" s="6">
        <v>0</v>
      </c>
      <c r="K499" s="6">
        <v>0</v>
      </c>
      <c r="L499" s="6">
        <v>0</v>
      </c>
      <c r="M499" s="6">
        <v>0</v>
      </c>
      <c r="N499" s="346">
        <v>0</v>
      </c>
      <c r="O499" s="23">
        <v>-0.4</v>
      </c>
      <c r="P499" s="347">
        <v>0</v>
      </c>
      <c r="Q499" s="22">
        <v>7</v>
      </c>
      <c r="R499" s="6">
        <v>1.8</v>
      </c>
      <c r="S499" s="487" t="str">
        <f>IF(ISNA(MATCH($C499,'My Squad'!$C$2:$C$16,0)),"","Yes")</f>
        <v/>
      </c>
    </row>
    <row r="500" spans="1:19" ht="15.75" thickBot="1" x14ac:dyDescent="0.3">
      <c r="A500" s="587">
        <v>244</v>
      </c>
      <c r="B500" s="4" t="s">
        <v>68</v>
      </c>
      <c r="C500" s="5" t="s">
        <v>176</v>
      </c>
      <c r="D500" s="70" t="s">
        <v>14</v>
      </c>
      <c r="E500" s="6">
        <v>4.2</v>
      </c>
      <c r="F500" s="6">
        <v>0</v>
      </c>
      <c r="G500" s="6">
        <v>0</v>
      </c>
      <c r="H500" s="6">
        <v>0</v>
      </c>
      <c r="I500" s="6">
        <v>0</v>
      </c>
      <c r="J500" s="6">
        <v>0</v>
      </c>
      <c r="K500" s="6">
        <v>0</v>
      </c>
      <c r="L500" s="6">
        <v>0</v>
      </c>
      <c r="M500" s="6">
        <v>0</v>
      </c>
      <c r="N500" s="346">
        <v>0</v>
      </c>
      <c r="O500" s="23">
        <v>-0.47619047619047616</v>
      </c>
      <c r="P500" s="347">
        <v>8.0000000000000002E-3</v>
      </c>
      <c r="Q500" s="22">
        <v>1</v>
      </c>
      <c r="R500" s="6">
        <v>1</v>
      </c>
      <c r="S500" s="487" t="str">
        <f>IF(ISNA(MATCH($C500,'My Squad'!$C$2:$C$16,0)),"","Yes")</f>
        <v/>
      </c>
    </row>
    <row r="501" spans="1:19" ht="15.75" thickBot="1" x14ac:dyDescent="0.3">
      <c r="A501" s="587">
        <v>605</v>
      </c>
      <c r="B501" s="4" t="s">
        <v>68</v>
      </c>
      <c r="C501" s="5" t="s">
        <v>1522</v>
      </c>
      <c r="D501" s="70" t="s">
        <v>13</v>
      </c>
      <c r="E501" s="6">
        <v>4.5</v>
      </c>
      <c r="F501" s="6">
        <v>0</v>
      </c>
      <c r="G501" s="6">
        <v>0</v>
      </c>
      <c r="H501" s="6">
        <v>0</v>
      </c>
      <c r="I501" s="6">
        <v>0</v>
      </c>
      <c r="J501" s="6">
        <v>0</v>
      </c>
      <c r="K501" s="6">
        <v>0</v>
      </c>
      <c r="L501" s="6">
        <v>0</v>
      </c>
      <c r="M501" s="6">
        <v>0</v>
      </c>
      <c r="N501" s="346">
        <v>0</v>
      </c>
      <c r="O501" s="23">
        <v>-0.44444444444444442</v>
      </c>
      <c r="P501" s="347">
        <v>0</v>
      </c>
      <c r="Q501" s="22">
        <v>0</v>
      </c>
      <c r="R501" s="6">
        <v>0</v>
      </c>
      <c r="S501" s="487" t="str">
        <f>IF(ISNA(MATCH($C501,'My Squad'!$C$2:$C$16,0)),"","Yes")</f>
        <v/>
      </c>
    </row>
    <row r="502" spans="1:19" ht="15.75" thickBot="1" x14ac:dyDescent="0.3">
      <c r="A502" s="587">
        <v>632</v>
      </c>
      <c r="B502" s="4" t="s">
        <v>600</v>
      </c>
      <c r="C502" s="5" t="s">
        <v>1526</v>
      </c>
      <c r="D502" s="70" t="s">
        <v>13</v>
      </c>
      <c r="E502" s="6">
        <v>5</v>
      </c>
      <c r="F502" s="6">
        <v>0</v>
      </c>
      <c r="G502" s="6">
        <v>0</v>
      </c>
      <c r="H502" s="6">
        <v>0</v>
      </c>
      <c r="I502" s="6">
        <v>0</v>
      </c>
      <c r="J502" s="6">
        <v>0</v>
      </c>
      <c r="K502" s="6">
        <v>0</v>
      </c>
      <c r="L502" s="6">
        <v>0</v>
      </c>
      <c r="M502" s="6">
        <v>0</v>
      </c>
      <c r="N502" s="346">
        <v>0</v>
      </c>
      <c r="O502" s="23">
        <v>-0.4</v>
      </c>
      <c r="P502" s="347">
        <v>0</v>
      </c>
      <c r="Q502" s="22">
        <v>7</v>
      </c>
      <c r="R502" s="6">
        <v>1.4</v>
      </c>
      <c r="S502" s="487" t="str">
        <f>IF(ISNA(MATCH($C502,'My Squad'!$C$2:$C$16,0)),"","Yes")</f>
        <v/>
      </c>
    </row>
    <row r="503" spans="1:19" ht="15.75" thickBot="1" x14ac:dyDescent="0.3">
      <c r="A503" s="587">
        <v>296</v>
      </c>
      <c r="B503" s="4" t="s">
        <v>601</v>
      </c>
      <c r="C503" s="5" t="s">
        <v>1529</v>
      </c>
      <c r="D503" s="70" t="s">
        <v>14</v>
      </c>
      <c r="E503" s="6">
        <v>4.5</v>
      </c>
      <c r="F503" s="6">
        <v>0</v>
      </c>
      <c r="G503" s="6">
        <v>0</v>
      </c>
      <c r="H503" s="6">
        <v>0</v>
      </c>
      <c r="I503" s="6">
        <v>0</v>
      </c>
      <c r="J503" s="6">
        <v>0</v>
      </c>
      <c r="K503" s="6">
        <v>0</v>
      </c>
      <c r="L503" s="6">
        <v>0</v>
      </c>
      <c r="M503" s="6">
        <v>0</v>
      </c>
      <c r="N503" s="346">
        <v>0</v>
      </c>
      <c r="O503" s="23">
        <v>-0.44444444444444442</v>
      </c>
      <c r="P503" s="347">
        <v>1E-3</v>
      </c>
      <c r="Q503" s="22">
        <v>12</v>
      </c>
      <c r="R503" s="6">
        <v>1.5</v>
      </c>
      <c r="S503" s="487" t="str">
        <f>IF(ISNA(MATCH($C503,'My Squad'!$C$2:$C$16,0)),"","Yes")</f>
        <v/>
      </c>
    </row>
    <row r="504" spans="1:19" ht="15.75" thickBot="1" x14ac:dyDescent="0.3">
      <c r="A504" s="587">
        <v>635</v>
      </c>
      <c r="B504" s="4" t="s">
        <v>601</v>
      </c>
      <c r="C504" s="5" t="s">
        <v>1531</v>
      </c>
      <c r="D504" s="70" t="s">
        <v>13</v>
      </c>
      <c r="E504" s="6">
        <v>4.9000000000000004</v>
      </c>
      <c r="F504" s="6">
        <v>0</v>
      </c>
      <c r="G504" s="6">
        <v>0</v>
      </c>
      <c r="H504" s="6">
        <v>0</v>
      </c>
      <c r="I504" s="6">
        <v>0</v>
      </c>
      <c r="J504" s="6">
        <v>0</v>
      </c>
      <c r="K504" s="6">
        <v>0</v>
      </c>
      <c r="L504" s="6">
        <v>0</v>
      </c>
      <c r="M504" s="6">
        <v>0</v>
      </c>
      <c r="N504" s="346">
        <v>0</v>
      </c>
      <c r="O504" s="23">
        <v>-0.4081632653061224</v>
      </c>
      <c r="P504" s="347">
        <v>0</v>
      </c>
      <c r="Q504" s="22">
        <v>6</v>
      </c>
      <c r="R504" s="6">
        <v>1.2</v>
      </c>
      <c r="S504" s="487" t="str">
        <f>IF(ISNA(MATCH($C504,'My Squad'!$C$2:$C$16,0)),"","Yes")</f>
        <v/>
      </c>
    </row>
    <row r="505" spans="1:19" ht="15.75" thickBot="1" x14ac:dyDescent="0.3">
      <c r="A505" s="587">
        <v>330</v>
      </c>
      <c r="B505" s="4" t="s">
        <v>25</v>
      </c>
      <c r="C505" s="5" t="s">
        <v>338</v>
      </c>
      <c r="D505" s="70" t="s">
        <v>13</v>
      </c>
      <c r="E505" s="6">
        <v>4.4000000000000004</v>
      </c>
      <c r="F505" s="6">
        <v>0</v>
      </c>
      <c r="G505" s="6">
        <v>0</v>
      </c>
      <c r="H505" s="6">
        <v>0</v>
      </c>
      <c r="I505" s="6">
        <v>0</v>
      </c>
      <c r="J505" s="6">
        <v>0</v>
      </c>
      <c r="K505" s="6">
        <v>0</v>
      </c>
      <c r="L505" s="6">
        <v>0</v>
      </c>
      <c r="M505" s="6">
        <v>0</v>
      </c>
      <c r="N505" s="346">
        <v>0</v>
      </c>
      <c r="O505" s="23">
        <v>-0.45454545454545453</v>
      </c>
      <c r="P505" s="485">
        <v>0</v>
      </c>
      <c r="Q505" s="22">
        <v>0</v>
      </c>
      <c r="R505" s="6">
        <v>0</v>
      </c>
      <c r="S505" s="487" t="str">
        <f>IF(ISNA(MATCH($C505,'My Squad'!$C$2:$C$16,0)),"","Yes")</f>
        <v/>
      </c>
    </row>
    <row r="506" spans="1:19" ht="15.75" thickBot="1" x14ac:dyDescent="0.3">
      <c r="A506" s="587">
        <v>360</v>
      </c>
      <c r="B506" s="4" t="s">
        <v>23</v>
      </c>
      <c r="C506" s="5" t="s">
        <v>67</v>
      </c>
      <c r="D506" s="70" t="s">
        <v>13</v>
      </c>
      <c r="E506" s="6">
        <v>6.3</v>
      </c>
      <c r="F506" s="6">
        <v>0</v>
      </c>
      <c r="G506" s="6">
        <v>0</v>
      </c>
      <c r="H506" s="6">
        <v>0</v>
      </c>
      <c r="I506" s="6">
        <v>0</v>
      </c>
      <c r="J506" s="6">
        <v>0</v>
      </c>
      <c r="K506" s="6">
        <v>0</v>
      </c>
      <c r="L506" s="6">
        <v>0</v>
      </c>
      <c r="M506" s="6">
        <v>0</v>
      </c>
      <c r="N506" s="346">
        <v>0</v>
      </c>
      <c r="O506" s="23">
        <v>-0.31746031746031744</v>
      </c>
      <c r="P506" s="347">
        <v>9.0000000000000011E-3</v>
      </c>
      <c r="Q506" s="22">
        <v>2</v>
      </c>
      <c r="R506" s="6">
        <v>1</v>
      </c>
      <c r="S506" s="487" t="str">
        <f>IF(ISNA(MATCH($C506,'My Squad'!$C$2:$C$16,0)),"","Yes")</f>
        <v/>
      </c>
    </row>
    <row r="507" spans="1:19" ht="15.75" thickBot="1" x14ac:dyDescent="0.3">
      <c r="A507" s="587">
        <v>343</v>
      </c>
      <c r="B507" s="4" t="s">
        <v>23</v>
      </c>
      <c r="C507" s="5" t="s">
        <v>262</v>
      </c>
      <c r="D507" s="70" t="s">
        <v>13</v>
      </c>
      <c r="E507" s="6">
        <v>4.7</v>
      </c>
      <c r="F507" s="6">
        <v>0</v>
      </c>
      <c r="G507" s="6">
        <v>0</v>
      </c>
      <c r="H507" s="6">
        <v>0</v>
      </c>
      <c r="I507" s="6">
        <v>0</v>
      </c>
      <c r="J507" s="6">
        <v>0</v>
      </c>
      <c r="K507" s="6">
        <v>0</v>
      </c>
      <c r="L507" s="6">
        <v>0</v>
      </c>
      <c r="M507" s="6">
        <v>0</v>
      </c>
      <c r="N507" s="346">
        <v>0</v>
      </c>
      <c r="O507" s="23">
        <v>-0.42553191489361702</v>
      </c>
      <c r="P507" s="347">
        <v>1E-3</v>
      </c>
      <c r="Q507" s="22">
        <v>0</v>
      </c>
      <c r="R507" s="6">
        <v>0</v>
      </c>
      <c r="S507" s="487" t="str">
        <f>IF(ISNA(MATCH($C507,'My Squad'!$C$2:$C$16,0)),"","Yes")</f>
        <v/>
      </c>
    </row>
    <row r="508" spans="1:19" ht="15.75" thickBot="1" x14ac:dyDescent="0.3">
      <c r="A508" s="587">
        <v>390</v>
      </c>
      <c r="B508" s="4" t="s">
        <v>40</v>
      </c>
      <c r="C508" s="5" t="s">
        <v>347</v>
      </c>
      <c r="D508" s="70" t="s">
        <v>14</v>
      </c>
      <c r="E508" s="6">
        <v>4</v>
      </c>
      <c r="F508" s="6">
        <v>0</v>
      </c>
      <c r="G508" s="6">
        <v>0</v>
      </c>
      <c r="H508" s="6">
        <v>0</v>
      </c>
      <c r="I508" s="6">
        <v>0</v>
      </c>
      <c r="J508" s="6">
        <v>0</v>
      </c>
      <c r="K508" s="6">
        <v>0</v>
      </c>
      <c r="L508" s="6">
        <v>0</v>
      </c>
      <c r="M508" s="6">
        <v>0</v>
      </c>
      <c r="N508" s="346">
        <v>0</v>
      </c>
      <c r="O508" s="23">
        <v>-0.5</v>
      </c>
      <c r="P508" s="347">
        <v>9.0000000000000011E-3</v>
      </c>
      <c r="Q508" s="22">
        <v>0</v>
      </c>
      <c r="R508" s="6">
        <v>0</v>
      </c>
      <c r="S508" s="487" t="str">
        <f>IF(ISNA(MATCH($C508,'My Squad'!$C$2:$C$16,0)),"","Yes")</f>
        <v/>
      </c>
    </row>
    <row r="509" spans="1:19" ht="15.75" thickBot="1" x14ac:dyDescent="0.3">
      <c r="A509" s="587">
        <v>407</v>
      </c>
      <c r="B509" s="4" t="s">
        <v>40</v>
      </c>
      <c r="C509" s="5" t="s">
        <v>189</v>
      </c>
      <c r="D509" s="70" t="s">
        <v>14</v>
      </c>
      <c r="E509" s="6">
        <v>4.5</v>
      </c>
      <c r="F509" s="6">
        <v>0</v>
      </c>
      <c r="G509" s="6">
        <v>0</v>
      </c>
      <c r="H509" s="6">
        <v>0</v>
      </c>
      <c r="I509" s="6">
        <v>0</v>
      </c>
      <c r="J509" s="6">
        <v>0</v>
      </c>
      <c r="K509" s="6">
        <v>0</v>
      </c>
      <c r="L509" s="6">
        <v>0</v>
      </c>
      <c r="M509" s="6">
        <v>0</v>
      </c>
      <c r="N509" s="346">
        <v>0</v>
      </c>
      <c r="O509" s="23">
        <v>-0.44444444444444442</v>
      </c>
      <c r="P509" s="347">
        <v>0</v>
      </c>
      <c r="Q509" s="22">
        <v>0</v>
      </c>
      <c r="R509" s="6">
        <v>0</v>
      </c>
      <c r="S509" s="487" t="str">
        <f>IF(ISNA(MATCH($C509,'My Squad'!$C$2:$C$16,0)),"","Yes")</f>
        <v/>
      </c>
    </row>
    <row r="510" spans="1:19" ht="15.75" thickBot="1" x14ac:dyDescent="0.3">
      <c r="A510" s="587">
        <v>393</v>
      </c>
      <c r="B510" s="4" t="s">
        <v>40</v>
      </c>
      <c r="C510" s="5" t="s">
        <v>350</v>
      </c>
      <c r="D510" s="70" t="s">
        <v>14</v>
      </c>
      <c r="E510" s="6">
        <v>4.4000000000000004</v>
      </c>
      <c r="F510" s="6">
        <v>0</v>
      </c>
      <c r="G510" s="6">
        <v>0</v>
      </c>
      <c r="H510" s="6">
        <v>0</v>
      </c>
      <c r="I510" s="6">
        <v>0</v>
      </c>
      <c r="J510" s="6">
        <v>0</v>
      </c>
      <c r="K510" s="6">
        <v>0</v>
      </c>
      <c r="L510" s="6">
        <v>0</v>
      </c>
      <c r="M510" s="6">
        <v>0</v>
      </c>
      <c r="N510" s="346">
        <v>0</v>
      </c>
      <c r="O510" s="23">
        <v>-0.45454545454545453</v>
      </c>
      <c r="P510" s="347">
        <v>0</v>
      </c>
      <c r="Q510" s="22">
        <v>0</v>
      </c>
      <c r="R510" s="6">
        <v>0</v>
      </c>
      <c r="S510" s="487" t="str">
        <f>IF(ISNA(MATCH($C510,'My Squad'!$C$2:$C$16,0)),"","Yes")</f>
        <v/>
      </c>
    </row>
    <row r="511" spans="1:19" ht="15.75" thickBot="1" x14ac:dyDescent="0.3">
      <c r="A511" s="587">
        <v>429</v>
      </c>
      <c r="B511" s="4" t="s">
        <v>82</v>
      </c>
      <c r="C511" s="5" t="s">
        <v>258</v>
      </c>
      <c r="D511" s="70" t="s">
        <v>13</v>
      </c>
      <c r="E511" s="6">
        <v>4.7</v>
      </c>
      <c r="F511" s="6">
        <v>0</v>
      </c>
      <c r="G511" s="6">
        <v>0</v>
      </c>
      <c r="H511" s="6">
        <v>0</v>
      </c>
      <c r="I511" s="6">
        <v>0</v>
      </c>
      <c r="J511" s="6">
        <v>0</v>
      </c>
      <c r="K511" s="6">
        <v>0</v>
      </c>
      <c r="L511" s="6">
        <v>0</v>
      </c>
      <c r="M511" s="6">
        <v>0</v>
      </c>
      <c r="N511" s="346">
        <v>0</v>
      </c>
      <c r="O511" s="23">
        <v>-0.42553191489361702</v>
      </c>
      <c r="P511" s="347">
        <v>0</v>
      </c>
      <c r="Q511" s="22">
        <v>1</v>
      </c>
      <c r="R511" s="6">
        <v>1</v>
      </c>
      <c r="S511" s="487" t="str">
        <f>IF(ISNA(MATCH($C511,'My Squad'!$C$2:$C$16,0)),"","Yes")</f>
        <v/>
      </c>
    </row>
    <row r="512" spans="1:19" ht="15.75" thickBot="1" x14ac:dyDescent="0.3">
      <c r="A512" s="587">
        <v>596</v>
      </c>
      <c r="B512" s="4" t="s">
        <v>82</v>
      </c>
      <c r="C512" s="5" t="s">
        <v>1535</v>
      </c>
      <c r="D512" s="70" t="s">
        <v>13</v>
      </c>
      <c r="E512" s="6">
        <v>5.9</v>
      </c>
      <c r="F512" s="6">
        <v>0</v>
      </c>
      <c r="G512" s="6">
        <v>0</v>
      </c>
      <c r="H512" s="6">
        <v>0</v>
      </c>
      <c r="I512" s="6">
        <v>0</v>
      </c>
      <c r="J512" s="6">
        <v>0</v>
      </c>
      <c r="K512" s="6">
        <v>0</v>
      </c>
      <c r="L512" s="6">
        <v>0</v>
      </c>
      <c r="M512" s="6">
        <v>0</v>
      </c>
      <c r="N512" s="346">
        <v>0</v>
      </c>
      <c r="O512" s="23">
        <v>-0.33898305084745761</v>
      </c>
      <c r="P512" s="347">
        <v>1E-3</v>
      </c>
      <c r="Q512" s="22">
        <v>10</v>
      </c>
      <c r="R512" s="6">
        <v>1.2</v>
      </c>
      <c r="S512" s="487" t="str">
        <f>IF(ISNA(MATCH($C512,'My Squad'!$C$2:$C$16,0)),"","Yes")</f>
        <v/>
      </c>
    </row>
    <row r="513" spans="1:19" ht="15.75" thickBot="1" x14ac:dyDescent="0.3">
      <c r="A513" s="587">
        <v>428</v>
      </c>
      <c r="B513" s="4" t="s">
        <v>82</v>
      </c>
      <c r="C513" s="5" t="s">
        <v>1537</v>
      </c>
      <c r="D513" s="70" t="s">
        <v>13</v>
      </c>
      <c r="E513" s="6">
        <v>4.5</v>
      </c>
      <c r="F513" s="6">
        <v>0</v>
      </c>
      <c r="G513" s="6">
        <v>0</v>
      </c>
      <c r="H513" s="6">
        <v>0</v>
      </c>
      <c r="I513" s="6">
        <v>0</v>
      </c>
      <c r="J513" s="6">
        <v>0</v>
      </c>
      <c r="K513" s="6">
        <v>0</v>
      </c>
      <c r="L513" s="6">
        <v>0</v>
      </c>
      <c r="M513" s="6">
        <v>0</v>
      </c>
      <c r="N513" s="346">
        <v>0</v>
      </c>
      <c r="O513" s="23">
        <v>-0.44444444444444442</v>
      </c>
      <c r="P513" s="347">
        <v>1E-3</v>
      </c>
      <c r="Q513" s="22">
        <v>0</v>
      </c>
      <c r="R513" s="6">
        <v>0</v>
      </c>
      <c r="S513" s="487" t="str">
        <f>IF(ISNA(MATCH($C513,'My Squad'!$C$2:$C$16,0)),"","Yes")</f>
        <v/>
      </c>
    </row>
    <row r="514" spans="1:19" ht="15.75" thickBot="1" x14ac:dyDescent="0.3">
      <c r="A514" s="587">
        <v>446</v>
      </c>
      <c r="B514" s="4" t="s">
        <v>82</v>
      </c>
      <c r="C514" s="5" t="s">
        <v>1538</v>
      </c>
      <c r="D514" s="70" t="s">
        <v>15</v>
      </c>
      <c r="E514" s="6">
        <v>4.5</v>
      </c>
      <c r="F514" s="6">
        <v>0</v>
      </c>
      <c r="G514" s="6">
        <v>0</v>
      </c>
      <c r="H514" s="6">
        <v>0</v>
      </c>
      <c r="I514" s="6">
        <v>0</v>
      </c>
      <c r="J514" s="6">
        <v>0</v>
      </c>
      <c r="K514" s="6">
        <v>0</v>
      </c>
      <c r="L514" s="6">
        <v>0</v>
      </c>
      <c r="M514" s="6">
        <v>0</v>
      </c>
      <c r="N514" s="346">
        <v>0</v>
      </c>
      <c r="O514" s="23">
        <v>-0.44444444444444442</v>
      </c>
      <c r="P514" s="347">
        <v>1.7000000000000001E-2</v>
      </c>
      <c r="Q514" s="22">
        <v>0</v>
      </c>
      <c r="R514" s="6">
        <v>0</v>
      </c>
      <c r="S514" s="487" t="str">
        <f>IF(ISNA(MATCH($C514,'My Squad'!$C$2:$C$16,0)),"","Yes")</f>
        <v/>
      </c>
    </row>
    <row r="515" spans="1:19" ht="15.75" thickBot="1" x14ac:dyDescent="0.3">
      <c r="A515" s="587">
        <v>454</v>
      </c>
      <c r="B515" s="4" t="s">
        <v>602</v>
      </c>
      <c r="C515" s="5" t="s">
        <v>662</v>
      </c>
      <c r="D515" s="70" t="s">
        <v>16</v>
      </c>
      <c r="E515" s="6">
        <v>4.4000000000000004</v>
      </c>
      <c r="F515" s="6">
        <v>0</v>
      </c>
      <c r="G515" s="6">
        <v>0</v>
      </c>
      <c r="H515" s="6">
        <v>0</v>
      </c>
      <c r="I515" s="6">
        <v>0</v>
      </c>
      <c r="J515" s="6">
        <v>0</v>
      </c>
      <c r="K515" s="6">
        <v>0</v>
      </c>
      <c r="L515" s="6">
        <v>0</v>
      </c>
      <c r="M515" s="6">
        <v>0</v>
      </c>
      <c r="N515" s="346">
        <v>0</v>
      </c>
      <c r="O515" s="23">
        <v>-0.45454545454545453</v>
      </c>
      <c r="P515" s="347">
        <v>1E-3</v>
      </c>
      <c r="Q515" s="22">
        <v>0</v>
      </c>
      <c r="R515" s="6">
        <v>0</v>
      </c>
      <c r="S515" s="487" t="str">
        <f>IF(ISNA(MATCH($C515,'My Squad'!$C$2:$C$16,0)),"","Yes")</f>
        <v/>
      </c>
    </row>
    <row r="516" spans="1:19" ht="15.75" thickBot="1" x14ac:dyDescent="0.3">
      <c r="A516" s="587">
        <v>510</v>
      </c>
      <c r="B516" s="4" t="s">
        <v>28</v>
      </c>
      <c r="C516" s="5" t="s">
        <v>360</v>
      </c>
      <c r="D516" s="70" t="s">
        <v>16</v>
      </c>
      <c r="E516" s="6">
        <v>4</v>
      </c>
      <c r="F516" s="6">
        <v>0</v>
      </c>
      <c r="G516" s="6">
        <v>0</v>
      </c>
      <c r="H516" s="6">
        <v>0</v>
      </c>
      <c r="I516" s="6">
        <v>0</v>
      </c>
      <c r="J516" s="6">
        <v>0</v>
      </c>
      <c r="K516" s="6">
        <v>0</v>
      </c>
      <c r="L516" s="6">
        <v>0</v>
      </c>
      <c r="M516" s="6">
        <v>0</v>
      </c>
      <c r="N516" s="346">
        <v>0</v>
      </c>
      <c r="O516" s="23">
        <v>-0.5</v>
      </c>
      <c r="P516" s="347">
        <v>1.4999999999999999E-2</v>
      </c>
      <c r="Q516" s="22">
        <v>0</v>
      </c>
      <c r="R516" s="6">
        <v>0</v>
      </c>
      <c r="S516" s="487" t="str">
        <f>IF(ISNA(MATCH($C516,'My Squad'!$C$2:$C$16,0)),"","Yes")</f>
        <v/>
      </c>
    </row>
    <row r="517" spans="1:19" ht="15.75" thickBot="1" x14ac:dyDescent="0.3">
      <c r="A517" s="587">
        <v>589</v>
      </c>
      <c r="B517" s="4" t="s">
        <v>56</v>
      </c>
      <c r="C517" s="5" t="s">
        <v>1072</v>
      </c>
      <c r="D517" s="70" t="s">
        <v>15</v>
      </c>
      <c r="E517" s="6">
        <v>6.7</v>
      </c>
      <c r="F517" s="6">
        <v>0</v>
      </c>
      <c r="G517" s="6">
        <v>0</v>
      </c>
      <c r="H517" s="6">
        <v>0</v>
      </c>
      <c r="I517" s="6">
        <v>0</v>
      </c>
      <c r="J517" s="6">
        <v>0</v>
      </c>
      <c r="K517" s="6">
        <v>0</v>
      </c>
      <c r="L517" s="6">
        <v>0</v>
      </c>
      <c r="M517" s="6">
        <v>0</v>
      </c>
      <c r="N517" s="346">
        <v>0</v>
      </c>
      <c r="O517" s="23">
        <v>-0.29850746268656714</v>
      </c>
      <c r="P517" s="347">
        <v>9.0000000000000011E-3</v>
      </c>
      <c r="Q517" s="22">
        <v>3</v>
      </c>
      <c r="R517" s="6">
        <v>1</v>
      </c>
      <c r="S517" s="487" t="str">
        <f>IF(ISNA(MATCH($C517,'My Squad'!$C$2:$C$16,0)),"","Yes")</f>
        <v/>
      </c>
    </row>
    <row r="518" spans="1:19" ht="15.75" thickBot="1" x14ac:dyDescent="0.3">
      <c r="A518" s="587">
        <v>558</v>
      </c>
      <c r="B518" s="4" t="s">
        <v>33</v>
      </c>
      <c r="C518" s="5" t="s">
        <v>1551</v>
      </c>
      <c r="D518" s="70" t="s">
        <v>14</v>
      </c>
      <c r="E518" s="15">
        <v>4</v>
      </c>
      <c r="F518" s="15">
        <v>0</v>
      </c>
      <c r="G518" s="6">
        <v>0</v>
      </c>
      <c r="H518" s="6">
        <v>0</v>
      </c>
      <c r="I518" s="6">
        <v>0</v>
      </c>
      <c r="J518" s="6">
        <v>0</v>
      </c>
      <c r="K518" s="6">
        <v>0</v>
      </c>
      <c r="L518" s="6">
        <v>0</v>
      </c>
      <c r="M518" s="15">
        <v>0</v>
      </c>
      <c r="N518" s="482">
        <v>0</v>
      </c>
      <c r="O518" s="23">
        <v>-0.5</v>
      </c>
      <c r="P518" s="483">
        <v>6.9999999999999993E-3</v>
      </c>
      <c r="Q518" s="16">
        <v>3</v>
      </c>
      <c r="R518" s="15">
        <v>0.6</v>
      </c>
      <c r="S518" s="484" t="str">
        <f>IF(ISNA(MATCH($C518,'My Squad'!$C$2:$C$16,0)),"","Yes")</f>
        <v/>
      </c>
    </row>
    <row r="519" spans="1:19" ht="15.75" thickBot="1" x14ac:dyDescent="0.3">
      <c r="A519" s="587">
        <v>637</v>
      </c>
      <c r="B519" s="4" t="s">
        <v>33</v>
      </c>
      <c r="C519" s="5" t="s">
        <v>1552</v>
      </c>
      <c r="D519" s="70" t="s">
        <v>14</v>
      </c>
      <c r="E519" s="15">
        <v>4</v>
      </c>
      <c r="F519" s="15">
        <v>0</v>
      </c>
      <c r="G519" s="6">
        <v>0</v>
      </c>
      <c r="H519" s="6">
        <v>0</v>
      </c>
      <c r="I519" s="6">
        <v>0</v>
      </c>
      <c r="J519" s="6">
        <v>0</v>
      </c>
      <c r="K519" s="6">
        <v>0</v>
      </c>
      <c r="L519" s="6">
        <v>0</v>
      </c>
      <c r="M519" s="15">
        <v>0</v>
      </c>
      <c r="N519" s="482">
        <v>0</v>
      </c>
      <c r="O519" s="23">
        <v>-0.5</v>
      </c>
      <c r="P519" s="483">
        <v>2E-3</v>
      </c>
      <c r="Q519" s="16">
        <v>0</v>
      </c>
      <c r="R519" s="15">
        <v>0</v>
      </c>
      <c r="S519" s="484" t="str">
        <f>IF(ISNA(MATCH($C519,'My Squad'!$C$2:$C$16,0)),"","Yes")</f>
        <v/>
      </c>
    </row>
    <row r="520" spans="1:19" ht="15.75" thickBot="1" x14ac:dyDescent="0.3">
      <c r="A520" s="587">
        <v>534</v>
      </c>
      <c r="B520" s="4" t="s">
        <v>33</v>
      </c>
      <c r="C520" s="5" t="s">
        <v>267</v>
      </c>
      <c r="D520" s="70" t="s">
        <v>13</v>
      </c>
      <c r="E520" s="15">
        <v>4.8</v>
      </c>
      <c r="F520" s="15">
        <v>0</v>
      </c>
      <c r="G520" s="6">
        <v>0</v>
      </c>
      <c r="H520" s="6">
        <v>0</v>
      </c>
      <c r="I520" s="6">
        <v>0</v>
      </c>
      <c r="J520" s="6">
        <v>0</v>
      </c>
      <c r="K520" s="6">
        <v>0</v>
      </c>
      <c r="L520" s="6">
        <v>0</v>
      </c>
      <c r="M520" s="15">
        <v>0</v>
      </c>
      <c r="N520" s="482">
        <v>0</v>
      </c>
      <c r="O520" s="23">
        <v>-0.41666666666666669</v>
      </c>
      <c r="P520" s="483">
        <v>0</v>
      </c>
      <c r="Q520" s="16">
        <v>0</v>
      </c>
      <c r="R520" s="15">
        <v>0</v>
      </c>
      <c r="S520" s="484" t="str">
        <f>IF(ISNA(MATCH($C520,'My Squad'!$C$2:$C$16,0)),"","Yes")</f>
        <v/>
      </c>
    </row>
    <row r="521" spans="1:19" ht="15.75" thickBot="1" x14ac:dyDescent="0.3">
      <c r="A521" s="587">
        <v>547</v>
      </c>
      <c r="B521" s="4" t="s">
        <v>33</v>
      </c>
      <c r="C521" s="5" t="s">
        <v>368</v>
      </c>
      <c r="D521" s="70" t="s">
        <v>13</v>
      </c>
      <c r="E521" s="15">
        <v>4.5</v>
      </c>
      <c r="F521" s="15">
        <v>0</v>
      </c>
      <c r="G521" s="6">
        <v>0</v>
      </c>
      <c r="H521" s="6">
        <v>0</v>
      </c>
      <c r="I521" s="6">
        <v>0</v>
      </c>
      <c r="J521" s="6">
        <v>0</v>
      </c>
      <c r="K521" s="6">
        <v>0</v>
      </c>
      <c r="L521" s="6">
        <v>0</v>
      </c>
      <c r="M521" s="15">
        <v>0</v>
      </c>
      <c r="N521" s="482">
        <v>0</v>
      </c>
      <c r="O521" s="23">
        <v>-0.44444444444444442</v>
      </c>
      <c r="P521" s="483">
        <v>0</v>
      </c>
      <c r="Q521" s="16">
        <v>0</v>
      </c>
      <c r="R521" s="15">
        <v>0</v>
      </c>
      <c r="S521" s="484" t="str">
        <f>IF(ISNA(MATCH($C521,'My Squad'!$C$2:$C$16,0)),"","Yes")</f>
        <v/>
      </c>
    </row>
    <row r="522" spans="1:19" ht="15.75" thickBot="1" x14ac:dyDescent="0.3">
      <c r="A522" s="587">
        <v>655</v>
      </c>
      <c r="B522" s="4" t="s">
        <v>33</v>
      </c>
      <c r="C522" s="5" t="s">
        <v>1554</v>
      </c>
      <c r="D522" s="70" t="s">
        <v>13</v>
      </c>
      <c r="E522" s="15">
        <v>5.5</v>
      </c>
      <c r="F522" s="15">
        <v>0</v>
      </c>
      <c r="G522" s="6">
        <v>0</v>
      </c>
      <c r="H522" s="6">
        <v>0</v>
      </c>
      <c r="I522" s="6">
        <v>0</v>
      </c>
      <c r="J522" s="6">
        <v>0</v>
      </c>
      <c r="K522" s="6">
        <v>0</v>
      </c>
      <c r="L522" s="6">
        <v>0</v>
      </c>
      <c r="M522" s="15">
        <v>0</v>
      </c>
      <c r="N522" s="482">
        <v>0</v>
      </c>
      <c r="O522" s="23">
        <v>-0.36363636363636365</v>
      </c>
      <c r="P522" s="483">
        <v>0</v>
      </c>
      <c r="Q522" s="16">
        <v>4</v>
      </c>
      <c r="R522" s="15">
        <v>0.8</v>
      </c>
      <c r="S522" s="484" t="str">
        <f>IF(ISNA(MATCH($C522,'My Squad'!$C$2:$C$16,0)),"","Yes")</f>
        <v/>
      </c>
    </row>
    <row r="523" spans="1:19" ht="15.75" thickBot="1" x14ac:dyDescent="0.3">
      <c r="A523" s="587">
        <v>540</v>
      </c>
      <c r="B523" s="4" t="s">
        <v>33</v>
      </c>
      <c r="C523" s="5" t="s">
        <v>1557</v>
      </c>
      <c r="D523" s="70" t="s">
        <v>13</v>
      </c>
      <c r="E523" s="15">
        <v>4.5</v>
      </c>
      <c r="F523" s="15">
        <v>0</v>
      </c>
      <c r="G523" s="6">
        <v>0</v>
      </c>
      <c r="H523" s="6">
        <v>0</v>
      </c>
      <c r="I523" s="6">
        <v>0</v>
      </c>
      <c r="J523" s="6">
        <v>0</v>
      </c>
      <c r="K523" s="6">
        <v>0</v>
      </c>
      <c r="L523" s="6">
        <v>0</v>
      </c>
      <c r="M523" s="15">
        <v>0</v>
      </c>
      <c r="N523" s="482">
        <v>0</v>
      </c>
      <c r="O523" s="23">
        <v>-0.44444444444444442</v>
      </c>
      <c r="P523" s="483">
        <v>2E-3</v>
      </c>
      <c r="Q523" s="16">
        <v>0</v>
      </c>
      <c r="R523" s="15">
        <v>0</v>
      </c>
      <c r="S523" s="484" t="str">
        <f>IF(ISNA(MATCH($C523,'My Squad'!$C$2:$C$16,0)),"","Yes")</f>
        <v/>
      </c>
    </row>
    <row r="524" spans="1:19" ht="15.75" thickBot="1" x14ac:dyDescent="0.3">
      <c r="A524" s="587">
        <v>555</v>
      </c>
      <c r="B524" s="4" t="s">
        <v>33</v>
      </c>
      <c r="C524" s="5" t="s">
        <v>1558</v>
      </c>
      <c r="D524" s="70" t="s">
        <v>15</v>
      </c>
      <c r="E524" s="15">
        <v>4.8</v>
      </c>
      <c r="F524" s="15">
        <v>0</v>
      </c>
      <c r="G524" s="6">
        <v>0</v>
      </c>
      <c r="H524" s="6">
        <v>0</v>
      </c>
      <c r="I524" s="6">
        <v>0</v>
      </c>
      <c r="J524" s="6">
        <v>0</v>
      </c>
      <c r="K524" s="6">
        <v>0</v>
      </c>
      <c r="L524" s="6">
        <v>0</v>
      </c>
      <c r="M524" s="15">
        <v>0</v>
      </c>
      <c r="N524" s="482">
        <v>0</v>
      </c>
      <c r="O524" s="23">
        <v>-0.41666666666666669</v>
      </c>
      <c r="P524" s="483">
        <v>0</v>
      </c>
      <c r="Q524" s="16">
        <v>0</v>
      </c>
      <c r="R524" s="15">
        <v>0</v>
      </c>
      <c r="S524" s="484" t="str">
        <f>IF(ISNA(MATCH($C524,'My Squad'!$C$2:$C$16,0)),"","Yes")</f>
        <v/>
      </c>
    </row>
    <row r="525" spans="1:19" ht="15.75" thickBot="1" x14ac:dyDescent="0.3">
      <c r="A525" s="588">
        <v>539</v>
      </c>
      <c r="B525" s="4" t="s">
        <v>33</v>
      </c>
      <c r="C525" s="5" t="s">
        <v>1559</v>
      </c>
      <c r="D525" s="70" t="s">
        <v>15</v>
      </c>
      <c r="E525" s="15">
        <v>4.5</v>
      </c>
      <c r="F525" s="15">
        <v>0</v>
      </c>
      <c r="G525" s="6">
        <v>0</v>
      </c>
      <c r="H525" s="6">
        <v>0</v>
      </c>
      <c r="I525" s="6">
        <v>0</v>
      </c>
      <c r="J525" s="6">
        <v>0</v>
      </c>
      <c r="K525" s="6">
        <v>0</v>
      </c>
      <c r="L525" s="6">
        <v>0</v>
      </c>
      <c r="M525" s="15">
        <v>0</v>
      </c>
      <c r="N525" s="482">
        <v>0</v>
      </c>
      <c r="O525" s="23">
        <v>-0.44444444444444442</v>
      </c>
      <c r="P525" s="483">
        <v>2.7000000000000003E-2</v>
      </c>
      <c r="Q525" s="16">
        <v>0</v>
      </c>
      <c r="R525" s="15">
        <v>0</v>
      </c>
      <c r="S525" s="484" t="str">
        <f>IF(ISNA(MATCH($C525,'My Squad'!$C$2:$C$16,0)),"","Yes")</f>
        <v/>
      </c>
    </row>
  </sheetData>
  <mergeCells count="2">
    <mergeCell ref="F1:O1"/>
    <mergeCell ref="P1:R1"/>
  </mergeCells>
  <phoneticPr fontId="12" type="noConversion"/>
  <conditionalFormatting sqref="D3:D525">
    <cfRule type="cellIs" dxfId="49" priority="2" operator="equal">
      <formula>"F"</formula>
    </cfRule>
    <cfRule type="cellIs" dxfId="48" priority="3" operator="equal">
      <formula>"M"</formula>
    </cfRule>
    <cfRule type="cellIs" dxfId="47" priority="4" operator="equal">
      <formula>"D"</formula>
    </cfRule>
    <cfRule type="cellIs" dxfId="46" priority="5" operator="equal">
      <formula>"G"</formula>
    </cfRule>
  </conditionalFormatting>
  <conditionalFormatting sqref="E3:E525">
    <cfRule type="colorScale" priority="5043">
      <colorScale>
        <cfvo type="min"/>
        <cfvo type="percentile" val="50"/>
        <cfvo type="max"/>
        <color rgb="FF63BE7B"/>
        <color rgb="FFFCFCFF"/>
        <color rgb="FFF8696B"/>
      </colorScale>
    </cfRule>
  </conditionalFormatting>
  <conditionalFormatting sqref="F3:M525">
    <cfRule type="colorScale" priority="5044">
      <colorScale>
        <cfvo type="min"/>
        <cfvo type="percentile" val="50"/>
        <cfvo type="max"/>
        <color rgb="FFF8696B"/>
        <color rgb="FFFCFCFF"/>
        <color rgb="FF63BE7B"/>
      </colorScale>
    </cfRule>
  </conditionalFormatting>
  <conditionalFormatting sqref="N3:N525">
    <cfRule type="colorScale" priority="5045">
      <colorScale>
        <cfvo type="min"/>
        <cfvo type="max"/>
        <color rgb="FFFCFCFF"/>
        <color rgb="FF63BE7B"/>
      </colorScale>
    </cfRule>
  </conditionalFormatting>
  <conditionalFormatting sqref="O3:O525">
    <cfRule type="colorScale" priority="5046">
      <colorScale>
        <cfvo type="min"/>
        <cfvo type="percentile" val="50"/>
        <cfvo type="max"/>
        <color rgb="FFF8696B"/>
        <color rgb="FFFCFCFF"/>
        <color rgb="FF63BE7B"/>
      </colorScale>
    </cfRule>
  </conditionalFormatting>
  <conditionalFormatting sqref="P3:P525">
    <cfRule type="colorScale" priority="5047">
      <colorScale>
        <cfvo type="min"/>
        <cfvo type="percentile" val="50"/>
        <cfvo type="max"/>
        <color rgb="FF63BE7B"/>
        <color rgb="FFFCFCFF"/>
        <color rgb="FFF8696B"/>
      </colorScale>
    </cfRule>
  </conditionalFormatting>
  <conditionalFormatting sqref="Q3:Q525">
    <cfRule type="colorScale" priority="5048">
      <colorScale>
        <cfvo type="min"/>
        <cfvo type="percentile" val="50"/>
        <cfvo type="max"/>
        <color rgb="FFF8696B"/>
        <color rgb="FFFCFCFF"/>
        <color rgb="FF63BE7B"/>
      </colorScale>
    </cfRule>
  </conditionalFormatting>
  <conditionalFormatting sqref="R3:R525">
    <cfRule type="colorScale" priority="5049">
      <colorScale>
        <cfvo type="min"/>
        <cfvo type="percentile" val="50"/>
        <cfvo type="max"/>
        <color rgb="FFF8696B"/>
        <color rgb="FFFCFCFF"/>
        <color rgb="FF63BE7B"/>
      </colorScale>
    </cfRule>
  </conditionalFormatting>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C6F9E-2A7A-4AFA-BC68-F443974D335F}">
  <sheetPr codeName="Sheet70">
    <tabColor theme="9" tint="-0.249977111117893"/>
  </sheetPr>
  <dimension ref="A1:R525"/>
  <sheetViews>
    <sheetView showGridLines="0" zoomScaleNormal="100" zoomScaleSheetLayoutView="100" workbookViewId="0">
      <pane xSplit="4" ySplit="2" topLeftCell="E3" activePane="bottomRight" state="frozen"/>
      <selection activeCell="B2" sqref="B2"/>
      <selection pane="topRight" activeCell="B2" sqref="B2"/>
      <selection pane="bottomLeft" activeCell="B2" sqref="B2"/>
      <selection pane="bottomRight" activeCell="E3" sqref="E3"/>
    </sheetView>
  </sheetViews>
  <sheetFormatPr defaultColWidth="9.140625" defaultRowHeight="15" x14ac:dyDescent="0.25"/>
  <cols>
    <col min="1" max="1" width="16.140625" style="1" bestFit="1" customWidth="1"/>
    <col min="2" max="2" width="25.28515625" style="1" bestFit="1" customWidth="1"/>
    <col min="3" max="3" width="6.42578125" style="1" bestFit="1" customWidth="1"/>
    <col min="4" max="4" width="6.85546875" style="1" customWidth="1"/>
    <col min="5" max="12" width="6.42578125" style="1" customWidth="1"/>
    <col min="13" max="14" width="8.85546875" style="1" customWidth="1"/>
    <col min="15" max="15" width="13" style="1" bestFit="1" customWidth="1"/>
    <col min="16" max="16" width="13.7109375" style="1" bestFit="1" customWidth="1"/>
    <col min="17" max="17" width="9.5703125" style="1" customWidth="1"/>
    <col min="18" max="18" width="11.85546875" style="1" bestFit="1" customWidth="1"/>
    <col min="19" max="16384" width="9.140625" style="1"/>
  </cols>
  <sheetData>
    <row r="1" spans="1:18" ht="15.75" thickBot="1" x14ac:dyDescent="0.3">
      <c r="E1" s="565" t="s">
        <v>534</v>
      </c>
      <c r="F1" s="566"/>
      <c r="G1" s="566"/>
      <c r="H1" s="566"/>
      <c r="I1" s="566"/>
      <c r="J1" s="566"/>
      <c r="K1" s="566"/>
      <c r="L1" s="566"/>
      <c r="M1" s="566"/>
      <c r="N1" s="83"/>
      <c r="O1" s="565" t="s">
        <v>376</v>
      </c>
      <c r="P1" s="566"/>
      <c r="Q1" s="566"/>
    </row>
    <row r="2" spans="1:18" ht="15.75" thickBot="1" x14ac:dyDescent="0.3">
      <c r="A2" s="2" t="s">
        <v>413</v>
      </c>
      <c r="B2" s="2" t="s">
        <v>1</v>
      </c>
      <c r="C2" s="3" t="s">
        <v>2</v>
      </c>
      <c r="D2" s="3" t="s">
        <v>3</v>
      </c>
      <c r="E2" s="3" t="s">
        <v>697</v>
      </c>
      <c r="F2" s="3" t="s">
        <v>698</v>
      </c>
      <c r="G2" s="3" t="s">
        <v>699</v>
      </c>
      <c r="H2" s="3" t="s">
        <v>700</v>
      </c>
      <c r="I2" s="3" t="s">
        <v>701</v>
      </c>
      <c r="J2" s="3" t="s">
        <v>702</v>
      </c>
      <c r="K2" s="3" t="s">
        <v>703</v>
      </c>
      <c r="L2" s="3" t="s">
        <v>704</v>
      </c>
      <c r="M2" s="3" t="s">
        <v>10</v>
      </c>
      <c r="N2" s="3" t="s">
        <v>11</v>
      </c>
      <c r="O2" s="3" t="s">
        <v>372</v>
      </c>
      <c r="P2" s="3" t="s">
        <v>373</v>
      </c>
      <c r="Q2" s="3" t="s">
        <v>535</v>
      </c>
      <c r="R2" s="403" t="s">
        <v>1258</v>
      </c>
    </row>
    <row r="3" spans="1:18" ht="15.75" thickBot="1" x14ac:dyDescent="0.3">
      <c r="A3" s="4" t="s">
        <v>23</v>
      </c>
      <c r="B3" s="5" t="s">
        <v>24</v>
      </c>
      <c r="C3" s="70" t="s">
        <v>15</v>
      </c>
      <c r="D3" s="6">
        <v>15.4</v>
      </c>
      <c r="E3" s="6">
        <f>SUMIFS(Table37[Adj xPts],Table37[Player],Table3737381215[[#This Row],[Player]],Table37[GW],10)</f>
        <v>6.6576915627693953</v>
      </c>
      <c r="F3" s="474">
        <f>SUMIFS(Table37[Adj xPts],Table37[Player],Table3737381215[[#This Row],[Player]],Table37[GW],11)</f>
        <v>6.7803988336069834</v>
      </c>
      <c r="G3" s="474">
        <f>SUMIFS(Table37[Adj xPts],Table37[Player],Table3737381215[[#This Row],[Player]],Table37[GW],12)</f>
        <v>7.2197908881475037</v>
      </c>
      <c r="H3" s="474">
        <f>SUMIFS(Table37[Adj xPts],Table37[Player],Table3737381215[[#This Row],[Player]],Table37[GW],13)</f>
        <v>5.1608561044555117</v>
      </c>
      <c r="I3" s="474">
        <f>SUMIFS(Table37[Adj xPts],Table37[Player],Table3737381215[[#This Row],[Player]],Table37[GW],14)</f>
        <v>7.4982745134127828</v>
      </c>
      <c r="J3" s="474">
        <f>SUMIFS(Table37[Adj xPts],Table37[Player],Table3737381215[[#This Row],[Player]],Table37[GW],15)</f>
        <v>7.2319975374670546</v>
      </c>
      <c r="K3" s="474">
        <f>SUMIFS(Table37[Adj xPts],Table37[Player],Table3737381215[[#This Row],[Player]],Table37[GW],16)</f>
        <v>7.6235771984578671</v>
      </c>
      <c r="L3" s="475">
        <f>SUMIFS(Table37[Adj xPts],Table37[Player],Table3737381215[[#This Row],[Player]],Table37[GW],17)</f>
        <v>6.3588828834346431</v>
      </c>
      <c r="M3" s="7">
        <f>SUM(Table3737381215[[#This Row],[10]:[17]])</f>
        <v>54.531469521751738</v>
      </c>
      <c r="N3" s="23">
        <f>(AVERAGE(Table3737381215[[#This Row],[10]:[17]])-2)/Table3737381215[[#This Row],[Price]]</f>
        <v>0.31275543442980308</v>
      </c>
      <c r="O3" s="74">
        <v>0.60299999999999998</v>
      </c>
      <c r="P3" s="22">
        <v>24</v>
      </c>
      <c r="Q3" s="6">
        <v>12</v>
      </c>
      <c r="R3" s="402" t="s">
        <v>374</v>
      </c>
    </row>
    <row r="4" spans="1:18" ht="15.75" thickBot="1" x14ac:dyDescent="0.3">
      <c r="A4" s="4" t="s">
        <v>25</v>
      </c>
      <c r="B4" s="5" t="s">
        <v>26</v>
      </c>
      <c r="C4" s="70" t="s">
        <v>13</v>
      </c>
      <c r="D4" s="6">
        <v>12.7</v>
      </c>
      <c r="E4" s="6">
        <f>SUMIFS(Table37[Adj xPts],Table37[Player],Table3737381215[[#This Row],[Player]],Table37[GW],10)</f>
        <v>6.9263161834889857</v>
      </c>
      <c r="F4" s="474">
        <f>SUMIFS(Table37[Adj xPts],Table37[Player],Table3737381215[[#This Row],[Player]],Table37[GW],11)</f>
        <v>6.2277621586309069</v>
      </c>
      <c r="G4" s="474">
        <f>SUMIFS(Table37[Adj xPts],Table37[Player],Table3737381215[[#This Row],[Player]],Table37[GW],12)</f>
        <v>7.6854578744076125</v>
      </c>
      <c r="H4" s="474">
        <f>SUMIFS(Table37[Adj xPts],Table37[Player],Table3737381215[[#This Row],[Player]],Table37[GW],13)</f>
        <v>4.9429856292544976</v>
      </c>
      <c r="I4" s="474">
        <f>SUMIFS(Table37[Adj xPts],Table37[Player],Table3737381215[[#This Row],[Player]],Table37[GW],14)</f>
        <v>6.1081295472292112</v>
      </c>
      <c r="J4" s="474">
        <f>SUMIFS(Table37[Adj xPts],Table37[Player],Table3737381215[[#This Row],[Player]],Table37[GW],15)</f>
        <v>6.8660316828728467</v>
      </c>
      <c r="K4" s="474">
        <f>SUMIFS(Table37[Adj xPts],Table37[Player],Table3737381215[[#This Row],[Player]],Table37[GW],16)</f>
        <v>6.9847427910620361</v>
      </c>
      <c r="L4" s="475">
        <f>SUMIFS(Table37[Adj xPts],Table37[Player],Table3737381215[[#This Row],[Player]],Table37[GW],17)</f>
        <v>5.9172077922077921</v>
      </c>
      <c r="M4" s="7">
        <f>SUM(Table3737381215[[#This Row],[10]:[17]])</f>
        <v>51.658633659153892</v>
      </c>
      <c r="N4" s="23">
        <f>(AVERAGE(Table3737381215[[#This Row],[10]:[17]])-2)/Table3737381215[[#This Row],[Price]]</f>
        <v>0.35097080373182965</v>
      </c>
      <c r="O4" s="74">
        <v>0.377</v>
      </c>
      <c r="P4" s="22">
        <v>24</v>
      </c>
      <c r="Q4" s="6">
        <v>12</v>
      </c>
      <c r="R4" s="402" t="s">
        <v>541</v>
      </c>
    </row>
    <row r="5" spans="1:18" ht="15.75" thickBot="1" x14ac:dyDescent="0.3">
      <c r="A5" s="4" t="s">
        <v>51</v>
      </c>
      <c r="B5" s="5" t="s">
        <v>55</v>
      </c>
      <c r="C5" s="70" t="s">
        <v>13</v>
      </c>
      <c r="D5" s="6">
        <v>11</v>
      </c>
      <c r="E5" s="6">
        <f>SUMIFS(Table37[Adj xPts],Table37[Player],Table3737381215[[#This Row],[Player]],Table37[GW],10)</f>
        <v>5.7862802750921958</v>
      </c>
      <c r="F5" s="474">
        <f>SUMIFS(Table37[Adj xPts],Table37[Player],Table3737381215[[#This Row],[Player]],Table37[GW],11)</f>
        <v>5.1551133351975587</v>
      </c>
      <c r="G5" s="474">
        <f>SUMIFS(Table37[Adj xPts],Table37[Player],Table3737381215[[#This Row],[Player]],Table37[GW],12)</f>
        <v>7.4251260870467615</v>
      </c>
      <c r="H5" s="474">
        <f>SUMIFS(Table37[Adj xPts],Table37[Player],Table3737381215[[#This Row],[Player]],Table37[GW],13)</f>
        <v>6.4498933020132005</v>
      </c>
      <c r="I5" s="474">
        <f>SUMIFS(Table37[Adj xPts],Table37[Player],Table3737381215[[#This Row],[Player]],Table37[GW],14)</f>
        <v>7.3990730501124515</v>
      </c>
      <c r="J5" s="474">
        <f>SUMIFS(Table37[Adj xPts],Table37[Player],Table3737381215[[#This Row],[Player]],Table37[GW],15)</f>
        <v>5.538623007625894</v>
      </c>
      <c r="K5" s="474">
        <f>SUMIFS(Table37[Adj xPts],Table37[Player],Table3737381215[[#This Row],[Player]],Table37[GW],16)</f>
        <v>7.2376683874707544</v>
      </c>
      <c r="L5" s="475">
        <f>SUMIFS(Table37[Adj xPts],Table37[Player],Table3737381215[[#This Row],[Player]],Table37[GW],17)</f>
        <v>6.7577956025756691</v>
      </c>
      <c r="M5" s="7">
        <f>SUM(Table3737381215[[#This Row],[10]:[17]])</f>
        <v>51.749573047134483</v>
      </c>
      <c r="N5" s="23">
        <f>(AVERAGE(Table3737381215[[#This Row],[10]:[17]])-2)/Table3737381215[[#This Row],[Price]]</f>
        <v>0.40624514826289188</v>
      </c>
      <c r="O5" s="74">
        <v>0.34200000000000003</v>
      </c>
      <c r="P5" s="22">
        <v>18</v>
      </c>
      <c r="Q5" s="6">
        <v>9</v>
      </c>
      <c r="R5" s="402" t="s">
        <v>541</v>
      </c>
    </row>
    <row r="6" spans="1:18" ht="15.75" thickBot="1" x14ac:dyDescent="0.3">
      <c r="A6" s="4" t="s">
        <v>35</v>
      </c>
      <c r="B6" s="5" t="s">
        <v>36</v>
      </c>
      <c r="C6" s="70" t="s">
        <v>13</v>
      </c>
      <c r="D6" s="6">
        <v>10</v>
      </c>
      <c r="E6" s="6">
        <f>SUMIFS(Table37[Adj xPts],Table37[Player],Table3737381215[[#This Row],[Player]],Table37[GW],10)</f>
        <v>5.9719667608224398</v>
      </c>
      <c r="F6" s="474">
        <f>SUMIFS(Table37[Adj xPts],Table37[Player],Table3737381215[[#This Row],[Player]],Table37[GW],11)</f>
        <v>5.3577987723158884</v>
      </c>
      <c r="G6" s="474">
        <f>SUMIFS(Table37[Adj xPts],Table37[Player],Table3737381215[[#This Row],[Player]],Table37[GW],12)</f>
        <v>6.7025498501159007</v>
      </c>
      <c r="H6" s="474">
        <f>SUMIFS(Table37[Adj xPts],Table37[Player],Table3737381215[[#This Row],[Player]],Table37[GW],13)</f>
        <v>6.8038797618900899</v>
      </c>
      <c r="I6" s="474">
        <f>SUMIFS(Table37[Adj xPts],Table37[Player],Table3737381215[[#This Row],[Player]],Table37[GW],14)</f>
        <v>6.4672129114405488</v>
      </c>
      <c r="J6" s="474">
        <f>SUMIFS(Table37[Adj xPts],Table37[Player],Table3737381215[[#This Row],[Player]],Table37[GW],15)</f>
        <v>6.0432924295839836</v>
      </c>
      <c r="K6" s="474">
        <f>SUMIFS(Table37[Adj xPts],Table37[Player],Table3737381215[[#This Row],[Player]],Table37[GW],16)</f>
        <v>7.3829609331666566</v>
      </c>
      <c r="L6" s="475">
        <f>SUMIFS(Table37[Adj xPts],Table37[Player],Table3737381215[[#This Row],[Player]],Table37[GW],17)</f>
        <v>6.4360406700048376</v>
      </c>
      <c r="M6" s="7">
        <f>SUM(Table3737381215[[#This Row],[10]:[17]])</f>
        <v>51.165702089340343</v>
      </c>
      <c r="N6" s="23">
        <f>(AVERAGE(Table3737381215[[#This Row],[10]:[17]])-2)/Table3737381215[[#This Row],[Price]]</f>
        <v>0.43957127611675428</v>
      </c>
      <c r="O6" s="74">
        <v>0.111</v>
      </c>
      <c r="P6" s="22">
        <v>1</v>
      </c>
      <c r="Q6" s="6">
        <v>1</v>
      </c>
      <c r="R6" s="402" t="s">
        <v>374</v>
      </c>
    </row>
    <row r="7" spans="1:18" ht="15.75" thickBot="1" x14ac:dyDescent="0.3">
      <c r="A7" s="4" t="s">
        <v>110</v>
      </c>
      <c r="B7" s="5" t="s">
        <v>330</v>
      </c>
      <c r="C7" s="70" t="s">
        <v>13</v>
      </c>
      <c r="D7" s="6">
        <v>6.7</v>
      </c>
      <c r="E7" s="6">
        <f>SUMIFS(Table37[Adj xPts],Table37[Player],Table3737381215[[#This Row],[Player]],Table37[GW],10)</f>
        <v>5.616336614311737</v>
      </c>
      <c r="F7" s="474">
        <f>SUMIFS(Table37[Adj xPts],Table37[Player],Table3737381215[[#This Row],[Player]],Table37[GW],11)</f>
        <v>5.726034468599317</v>
      </c>
      <c r="G7" s="474">
        <f>SUMIFS(Table37[Adj xPts],Table37[Player],Table3737381215[[#This Row],[Player]],Table37[GW],12)</f>
        <v>4.6924609020518329</v>
      </c>
      <c r="H7" s="474">
        <f>SUMIFS(Table37[Adj xPts],Table37[Player],Table3737381215[[#This Row],[Player]],Table37[GW],13)</f>
        <v>5.5150391750650316</v>
      </c>
      <c r="I7" s="474">
        <f>SUMIFS(Table37[Adj xPts],Table37[Player],Table3737381215[[#This Row],[Player]],Table37[GW],14)</f>
        <v>6.1200883311717895</v>
      </c>
      <c r="J7" s="474">
        <f>SUMIFS(Table37[Adj xPts],Table37[Player],Table3737381215[[#This Row],[Player]],Table37[GW],15)</f>
        <v>4.1709086801917765</v>
      </c>
      <c r="K7" s="474">
        <f>SUMIFS(Table37[Adj xPts],Table37[Player],Table3737381215[[#This Row],[Player]],Table37[GW],16)</f>
        <v>5.2063743904430808</v>
      </c>
      <c r="L7" s="475">
        <f>SUMIFS(Table37[Adj xPts],Table37[Player],Table3737381215[[#This Row],[Player]],Table37[GW],17)</f>
        <v>4.3055165637282427</v>
      </c>
      <c r="M7" s="7">
        <f>SUM(Table3737381215[[#This Row],[10]:[17]])</f>
        <v>41.352759125562805</v>
      </c>
      <c r="N7" s="23">
        <f>(AVERAGE(Table3737381215[[#This Row],[10]:[17]])-2)/Table3737381215[[#This Row],[Price]]</f>
        <v>0.4729992374172165</v>
      </c>
      <c r="O7" s="74">
        <v>0.25600000000000001</v>
      </c>
      <c r="P7" s="22">
        <v>4</v>
      </c>
      <c r="Q7" s="6">
        <v>2</v>
      </c>
      <c r="R7" s="402" t="s">
        <v>374</v>
      </c>
    </row>
    <row r="8" spans="1:18" ht="15.75" thickBot="1" x14ac:dyDescent="0.3">
      <c r="A8" s="4" t="s">
        <v>23</v>
      </c>
      <c r="B8" s="5" t="s">
        <v>27</v>
      </c>
      <c r="C8" s="70" t="s">
        <v>13</v>
      </c>
      <c r="D8" s="6">
        <v>9.3000000000000007</v>
      </c>
      <c r="E8" s="6">
        <f>SUMIFS(Table37[Adj xPts],Table37[Player],Table3737381215[[#This Row],[Player]],Table37[GW],10)</f>
        <v>5.6963698203364661</v>
      </c>
      <c r="F8" s="474">
        <f>SUMIFS(Table37[Adj xPts],Table37[Player],Table3737381215[[#This Row],[Player]],Table37[GW],11)</f>
        <v>5.4179049034175328</v>
      </c>
      <c r="G8" s="474">
        <f>SUMIFS(Table37[Adj xPts],Table37[Player],Table3737381215[[#This Row],[Player]],Table37[GW],12)</f>
        <v>5.6907436046953839</v>
      </c>
      <c r="H8" s="474">
        <f>SUMIFS(Table37[Adj xPts],Table37[Player],Table3737381215[[#This Row],[Player]],Table37[GW],13)</f>
        <v>4.3158930579695332</v>
      </c>
      <c r="I8" s="474">
        <f>SUMIFS(Table37[Adj xPts],Table37[Player],Table3737381215[[#This Row],[Player]],Table37[GW],14)</f>
        <v>5.9723794430609001</v>
      </c>
      <c r="J8" s="474">
        <f>SUMIFS(Table37[Adj xPts],Table37[Player],Table3737381215[[#This Row],[Player]],Table37[GW],15)</f>
        <v>5.7143460147145104</v>
      </c>
      <c r="K8" s="474">
        <f>SUMIFS(Table37[Adj xPts],Table37[Player],Table3737381215[[#This Row],[Player]],Table37[GW],16)</f>
        <v>5.9228535877229369</v>
      </c>
      <c r="L8" s="475">
        <f>SUMIFS(Table37[Adj xPts],Table37[Player],Table3737381215[[#This Row],[Player]],Table37[GW],17)</f>
        <v>5.1651922882128503</v>
      </c>
      <c r="M8" s="7">
        <f>SUM(Table3737381215[[#This Row],[10]:[17]])</f>
        <v>43.895682720130111</v>
      </c>
      <c r="N8" s="23">
        <f>(AVERAGE(Table3737381215[[#This Row],[10]:[17]])-2)/Table3737381215[[#This Row],[Price]]</f>
        <v>0.37494197204475954</v>
      </c>
      <c r="O8" s="74">
        <v>0.40200000000000002</v>
      </c>
      <c r="P8" s="22">
        <v>19</v>
      </c>
      <c r="Q8" s="6">
        <v>9.5</v>
      </c>
      <c r="R8" s="402" t="s">
        <v>374</v>
      </c>
    </row>
    <row r="9" spans="1:18" ht="15.75" thickBot="1" x14ac:dyDescent="0.3">
      <c r="A9" s="4" t="s">
        <v>30</v>
      </c>
      <c r="B9" s="5" t="s">
        <v>31</v>
      </c>
      <c r="C9" s="70" t="s">
        <v>13</v>
      </c>
      <c r="D9" s="6">
        <v>8.1999999999999993</v>
      </c>
      <c r="E9" s="6">
        <f>SUMIFS(Table37[Adj xPts],Table37[Player],Table3737381215[[#This Row],[Player]],Table37[GW],10)</f>
        <v>4.7126082742973905</v>
      </c>
      <c r="F9" s="474">
        <f>SUMIFS(Table37[Adj xPts],Table37[Player],Table3737381215[[#This Row],[Player]],Table37[GW],11)</f>
        <v>6.1800949696946299</v>
      </c>
      <c r="G9" s="474">
        <f>SUMIFS(Table37[Adj xPts],Table37[Player],Table3737381215[[#This Row],[Player]],Table37[GW],12)</f>
        <v>5.4831734228365407</v>
      </c>
      <c r="H9" s="474">
        <f>SUMIFS(Table37[Adj xPts],Table37[Player],Table3737381215[[#This Row],[Player]],Table37[GW],13)</f>
        <v>5.8680760805313117</v>
      </c>
      <c r="I9" s="474">
        <f>SUMIFS(Table37[Adj xPts],Table37[Player],Table3737381215[[#This Row],[Player]],Table37[GW],14)</f>
        <v>3.7357160035065129</v>
      </c>
      <c r="J9" s="474">
        <f>SUMIFS(Table37[Adj xPts],Table37[Player],Table3737381215[[#This Row],[Player]],Table37[GW],15)</f>
        <v>5.4926666355271152</v>
      </c>
      <c r="K9" s="474">
        <f>SUMIFS(Table37[Adj xPts],Table37[Player],Table3737381215[[#This Row],[Player]],Table37[GW],16)</f>
        <v>3.4672883681118747</v>
      </c>
      <c r="L9" s="475">
        <f>SUMIFS(Table37[Adj xPts],Table37[Player],Table3737381215[[#This Row],[Player]],Table37[GW],17)</f>
        <v>5.421759474793066</v>
      </c>
      <c r="M9" s="7">
        <f>SUM(Table3737381215[[#This Row],[10]:[17]])</f>
        <v>40.36138322929844</v>
      </c>
      <c r="N9" s="23">
        <f>(AVERAGE(Table3737381215[[#This Row],[10]:[17]])-2)/Table3737381215[[#This Row],[Price]]</f>
        <v>0.37136254922711037</v>
      </c>
      <c r="O9" s="74">
        <v>0.10199999999999999</v>
      </c>
      <c r="P9" s="22">
        <v>18</v>
      </c>
      <c r="Q9" s="6">
        <v>9</v>
      </c>
      <c r="R9" s="402" t="s">
        <v>541</v>
      </c>
    </row>
    <row r="10" spans="1:18" ht="15.75" thickBot="1" x14ac:dyDescent="0.3">
      <c r="A10" s="4" t="s">
        <v>40</v>
      </c>
      <c r="B10" s="5" t="s">
        <v>41</v>
      </c>
      <c r="C10" s="70" t="s">
        <v>15</v>
      </c>
      <c r="D10" s="6">
        <v>8.3000000000000007</v>
      </c>
      <c r="E10" s="6">
        <f>SUMIFS(Table37[Adj xPts],Table37[Player],Table3737381215[[#This Row],[Player]],Table37[GW],10)</f>
        <v>4.2934410516226205</v>
      </c>
      <c r="F10" s="474">
        <f>SUMIFS(Table37[Adj xPts],Table37[Player],Table3737381215[[#This Row],[Player]],Table37[GW],11)</f>
        <v>4.9491844821756263</v>
      </c>
      <c r="G10" s="474">
        <f>SUMIFS(Table37[Adj xPts],Table37[Player],Table3737381215[[#This Row],[Player]],Table37[GW],12)</f>
        <v>6.1144943265910214</v>
      </c>
      <c r="H10" s="474">
        <f>SUMIFS(Table37[Adj xPts],Table37[Player],Table3737381215[[#This Row],[Player]],Table37[GW],13)</f>
        <v>4.9798826453184253</v>
      </c>
      <c r="I10" s="474">
        <f>SUMIFS(Table37[Adj xPts],Table37[Player],Table3737381215[[#This Row],[Player]],Table37[GW],14)</f>
        <v>4.1785201782432475</v>
      </c>
      <c r="J10" s="474">
        <f>SUMIFS(Table37[Adj xPts],Table37[Player],Table3737381215[[#This Row],[Player]],Table37[GW],15)</f>
        <v>5.131371219998905</v>
      </c>
      <c r="K10" s="474">
        <f>SUMIFS(Table37[Adj xPts],Table37[Player],Table3737381215[[#This Row],[Player]],Table37[GW],16)</f>
        <v>6.44415028258903</v>
      </c>
      <c r="L10" s="475">
        <f>SUMIFS(Table37[Adj xPts],Table37[Player],Table3737381215[[#This Row],[Player]],Table37[GW],17)</f>
        <v>0.38829842723126501</v>
      </c>
      <c r="M10" s="7">
        <f>SUM(Table3737381215[[#This Row],[10]:[17]])</f>
        <v>36.479342613770136</v>
      </c>
      <c r="N10" s="23">
        <f>(AVERAGE(Table3737381215[[#This Row],[10]:[17]])-2)/Table3737381215[[#This Row],[Price]]</f>
        <v>0.30842383454473093</v>
      </c>
      <c r="O10" s="74">
        <v>0.14400000000000002</v>
      </c>
      <c r="P10" s="22">
        <v>5</v>
      </c>
      <c r="Q10" s="6">
        <v>2.5</v>
      </c>
      <c r="R10" s="402" t="s">
        <v>374</v>
      </c>
    </row>
    <row r="11" spans="1:18" ht="15.75" thickBot="1" x14ac:dyDescent="0.3">
      <c r="A11" s="4" t="s">
        <v>25</v>
      </c>
      <c r="B11" s="5" t="s">
        <v>39</v>
      </c>
      <c r="C11" s="70" t="s">
        <v>14</v>
      </c>
      <c r="D11" s="6">
        <v>7</v>
      </c>
      <c r="E11" s="6">
        <f>SUMIFS(Table37[Adj xPts],Table37[Player],Table3737381215[[#This Row],[Player]],Table37[GW],10)</f>
        <v>5.3554918902877491</v>
      </c>
      <c r="F11" s="474">
        <f>SUMIFS(Table37[Adj xPts],Table37[Player],Table3737381215[[#This Row],[Player]],Table37[GW],11)</f>
        <v>5.1546278293407681</v>
      </c>
      <c r="G11" s="474">
        <f>SUMIFS(Table37[Adj xPts],Table37[Player],Table3737381215[[#This Row],[Player]],Table37[GW],12)</f>
        <v>5.9900922142730257</v>
      </c>
      <c r="H11" s="474">
        <f>SUMIFS(Table37[Adj xPts],Table37[Player],Table3737381215[[#This Row],[Player]],Table37[GW],13)</f>
        <v>3.6419390483858378</v>
      </c>
      <c r="I11" s="474">
        <f>SUMIFS(Table37[Adj xPts],Table37[Player],Table3737381215[[#This Row],[Player]],Table37[GW],14)</f>
        <v>4.7019978868504477</v>
      </c>
      <c r="J11" s="474">
        <f>SUMIFS(Table37[Adj xPts],Table37[Player],Table3737381215[[#This Row],[Player]],Table37[GW],15)</f>
        <v>5.657299476276151</v>
      </c>
      <c r="K11" s="474">
        <f>SUMIFS(Table37[Adj xPts],Table37[Player],Table3737381215[[#This Row],[Player]],Table37[GW],16)</f>
        <v>5.4637819598307882</v>
      </c>
      <c r="L11" s="475">
        <f>SUMIFS(Table37[Adj xPts],Table37[Player],Table3737381215[[#This Row],[Player]],Table37[GW],17)</f>
        <v>4.2706423734520556</v>
      </c>
      <c r="M11" s="7">
        <f>SUM(Table3737381215[[#This Row],[10]:[17]])</f>
        <v>40.235872678696822</v>
      </c>
      <c r="N11" s="23">
        <f>(AVERAGE(Table3737381215[[#This Row],[10]:[17]])-2)/Table3737381215[[#This Row],[Price]]</f>
        <v>0.43278344069101465</v>
      </c>
      <c r="O11" s="74">
        <v>0.125</v>
      </c>
      <c r="P11" s="22">
        <v>5</v>
      </c>
      <c r="Q11" s="6">
        <v>2.5</v>
      </c>
      <c r="R11" s="402" t="s">
        <v>541</v>
      </c>
    </row>
    <row r="12" spans="1:18" ht="15.75" thickBot="1" x14ac:dyDescent="0.3">
      <c r="A12" s="4" t="s">
        <v>33</v>
      </c>
      <c r="B12" s="5" t="s">
        <v>75</v>
      </c>
      <c r="C12" s="70" t="s">
        <v>15</v>
      </c>
      <c r="D12" s="6">
        <v>6.5</v>
      </c>
      <c r="E12" s="6">
        <f>SUMIFS(Table37[Adj xPts],Table37[Player],Table3737381215[[#This Row],[Player]],Table37[GW],10)</f>
        <v>4.8480179455515664</v>
      </c>
      <c r="F12" s="474">
        <f>SUMIFS(Table37[Adj xPts],Table37[Player],Table3737381215[[#This Row],[Player]],Table37[GW],11)</f>
        <v>5.4620818472512607</v>
      </c>
      <c r="G12" s="474">
        <f>SUMIFS(Table37[Adj xPts],Table37[Player],Table3737381215[[#This Row],[Player]],Table37[GW],12)</f>
        <v>4.1965292215517476</v>
      </c>
      <c r="H12" s="474">
        <f>SUMIFS(Table37[Adj xPts],Table37[Player],Table3737381215[[#This Row],[Player]],Table37[GW],13)</f>
        <v>4.4667080934682435</v>
      </c>
      <c r="I12" s="474">
        <f>SUMIFS(Table37[Adj xPts],Table37[Player],Table3737381215[[#This Row],[Player]],Table37[GW],14)</f>
        <v>4.58853601859024</v>
      </c>
      <c r="J12" s="474">
        <f>SUMIFS(Table37[Adj xPts],Table37[Player],Table3737381215[[#This Row],[Player]],Table37[GW],15)</f>
        <v>4.5871874999999998</v>
      </c>
      <c r="K12" s="474">
        <f>SUMIFS(Table37[Adj xPts],Table37[Player],Table3737381215[[#This Row],[Player]],Table37[GW],16)</f>
        <v>5.3945473331559102</v>
      </c>
      <c r="L12" s="475">
        <f>SUMIFS(Table37[Adj xPts],Table37[Player],Table3737381215[[#This Row],[Player]],Table37[GW],17)</f>
        <v>0.24700180241914146</v>
      </c>
      <c r="M12" s="7">
        <f>SUM(Table3737381215[[#This Row],[10]:[17]])</f>
        <v>33.790609761988108</v>
      </c>
      <c r="N12" s="23">
        <f>(AVERAGE(Table3737381215[[#This Row],[10]:[17]])-2)/Table3737381215[[#This Row],[Price]]</f>
        <v>0.34212711080746361</v>
      </c>
      <c r="O12" s="74">
        <v>0.28899999999999998</v>
      </c>
      <c r="P12" s="22">
        <v>4</v>
      </c>
      <c r="Q12" s="6">
        <v>2</v>
      </c>
      <c r="R12" s="402" t="s">
        <v>374</v>
      </c>
    </row>
    <row r="13" spans="1:18" ht="15.75" thickBot="1" x14ac:dyDescent="0.3">
      <c r="A13" s="4" t="s">
        <v>61</v>
      </c>
      <c r="B13" s="5" t="s">
        <v>62</v>
      </c>
      <c r="C13" s="70" t="s">
        <v>15</v>
      </c>
      <c r="D13" s="6">
        <v>9.1</v>
      </c>
      <c r="E13" s="6">
        <f>SUMIFS(Table37[Adj xPts],Table37[Player],Table3737381215[[#This Row],[Player]],Table37[GW],10)</f>
        <v>4.7289370631681571</v>
      </c>
      <c r="F13" s="474">
        <f>SUMIFS(Table37[Adj xPts],Table37[Player],Table3737381215[[#This Row],[Player]],Table37[GW],11)</f>
        <v>3.9359166227919258</v>
      </c>
      <c r="G13" s="474">
        <f>SUMIFS(Table37[Adj xPts],Table37[Player],Table3737381215[[#This Row],[Player]],Table37[GW],12)</f>
        <v>5.6501676815451427</v>
      </c>
      <c r="H13" s="474">
        <f>SUMIFS(Table37[Adj xPts],Table37[Player],Table3737381215[[#This Row],[Player]],Table37[GW],13)</f>
        <v>4.5415382314575563</v>
      </c>
      <c r="I13" s="474">
        <f>SUMIFS(Table37[Adj xPts],Table37[Player],Table3737381215[[#This Row],[Player]],Table37[GW],14)</f>
        <v>5.7867613280434327</v>
      </c>
      <c r="J13" s="474">
        <f>SUMIFS(Table37[Adj xPts],Table37[Player],Table3737381215[[#This Row],[Player]],Table37[GW],15)</f>
        <v>6.5609305760709011</v>
      </c>
      <c r="K13" s="474">
        <f>SUMIFS(Table37[Adj xPts],Table37[Player],Table3737381215[[#This Row],[Player]],Table37[GW],16)</f>
        <v>4.7431477117698133</v>
      </c>
      <c r="L13" s="475">
        <f>SUMIFS(Table37[Adj xPts],Table37[Player],Table3737381215[[#This Row],[Player]],Table37[GW],17)</f>
        <v>4.1799892295865719</v>
      </c>
      <c r="M13" s="7">
        <f>SUM(Table3737381215[[#This Row],[10]:[17]])</f>
        <v>40.127388444433507</v>
      </c>
      <c r="N13" s="23">
        <f>(AVERAGE(Table3737381215[[#This Row],[10]:[17]])-2)/Table3737381215[[#This Row],[Price]]</f>
        <v>0.33142017094002069</v>
      </c>
      <c r="O13" s="74">
        <v>0.114</v>
      </c>
      <c r="P13" s="22">
        <v>15</v>
      </c>
      <c r="Q13" s="6">
        <v>7.5</v>
      </c>
      <c r="R13" s="402" t="s">
        <v>541</v>
      </c>
    </row>
    <row r="14" spans="1:18" ht="15.75" thickBot="1" x14ac:dyDescent="0.3">
      <c r="A14" s="4" t="s">
        <v>35</v>
      </c>
      <c r="B14" s="5" t="s">
        <v>113</v>
      </c>
      <c r="C14" s="70" t="s">
        <v>15</v>
      </c>
      <c r="D14" s="6">
        <v>8.1999999999999993</v>
      </c>
      <c r="E14" s="6">
        <f>SUMIFS(Table37[Adj xPts],Table37[Player],Table3737381215[[#This Row],[Player]],Table37[GW],10)</f>
        <v>4.5444784009250849</v>
      </c>
      <c r="F14" s="474">
        <f>SUMIFS(Table37[Adj xPts],Table37[Player],Table3737381215[[#This Row],[Player]],Table37[GW],11)</f>
        <v>4.2110436339382877</v>
      </c>
      <c r="G14" s="474">
        <f>SUMIFS(Table37[Adj xPts],Table37[Player],Table3737381215[[#This Row],[Player]],Table37[GW],12)</f>
        <v>4.5682102628285364</v>
      </c>
      <c r="H14" s="474">
        <f>SUMIFS(Table37[Adj xPts],Table37[Player],Table3737381215[[#This Row],[Player]],Table37[GW],13)</f>
        <v>4.9237174942518829</v>
      </c>
      <c r="I14" s="474">
        <f>SUMIFS(Table37[Adj xPts],Table37[Player],Table3737381215[[#This Row],[Player]],Table37[GW],14)</f>
        <v>4.9065272310675043</v>
      </c>
      <c r="J14" s="474">
        <f>SUMIFS(Table37[Adj xPts],Table37[Player],Table3737381215[[#This Row],[Player]],Table37[GW],15)</f>
        <v>4.4221971782316247</v>
      </c>
      <c r="K14" s="474">
        <f>SUMIFS(Table37[Adj xPts],Table37[Player],Table3737381215[[#This Row],[Player]],Table37[GW],16)</f>
        <v>5.4984444427029864</v>
      </c>
      <c r="L14" s="475">
        <f>SUMIFS(Table37[Adj xPts],Table37[Player],Table3737381215[[#This Row],[Player]],Table37[GW],17)</f>
        <v>4.6713907976943538</v>
      </c>
      <c r="M14" s="7">
        <f>SUM(Table3737381215[[#This Row],[10]:[17]])</f>
        <v>37.746009441640254</v>
      </c>
      <c r="N14" s="23">
        <f>(AVERAGE(Table3737381215[[#This Row],[10]:[17]])-2)/Table3737381215[[#This Row],[Price]]</f>
        <v>0.33149404636646734</v>
      </c>
      <c r="O14" s="74">
        <v>5.5E-2</v>
      </c>
      <c r="P14" s="22">
        <v>10</v>
      </c>
      <c r="Q14" s="6">
        <v>5</v>
      </c>
      <c r="R14" s="402" t="s">
        <v>374</v>
      </c>
    </row>
    <row r="15" spans="1:18" ht="15.75" thickBot="1" x14ac:dyDescent="0.3">
      <c r="A15" s="4" t="s">
        <v>25</v>
      </c>
      <c r="B15" s="5" t="s">
        <v>17</v>
      </c>
      <c r="C15" s="70" t="s">
        <v>13</v>
      </c>
      <c r="D15" s="6">
        <v>7.9</v>
      </c>
      <c r="E15" s="6">
        <f>SUMIFS(Table37[Adj xPts],Table37[Player],Table3737381215[[#This Row],[Player]],Table37[GW],10)</f>
        <v>6.5459573525889834</v>
      </c>
      <c r="F15" s="474">
        <f>SUMIFS(Table37[Adj xPts],Table37[Player],Table3737381215[[#This Row],[Player]],Table37[GW],11)</f>
        <v>5.9991994544430289</v>
      </c>
      <c r="G15" s="474">
        <f>SUMIFS(Table37[Adj xPts],Table37[Player],Table3737381215[[#This Row],[Player]],Table37[GW],12)</f>
        <v>6.7682807341938789</v>
      </c>
      <c r="H15" s="474">
        <f>SUMIFS(Table37[Adj xPts],Table37[Player],Table3737381215[[#This Row],[Player]],Table37[GW],13)</f>
        <v>4.6103684708734223</v>
      </c>
      <c r="I15" s="474">
        <f>SUMIFS(Table37[Adj xPts],Table37[Player],Table3737381215[[#This Row],[Player]],Table37[GW],14)</f>
        <v>5.5305971255000745</v>
      </c>
      <c r="J15" s="474">
        <f>SUMIFS(Table37[Adj xPts],Table37[Player],Table3737381215[[#This Row],[Player]],Table37[GW],15)</f>
        <v>6.4720024345709071</v>
      </c>
      <c r="K15" s="474">
        <f>SUMIFS(Table37[Adj xPts],Table37[Player],Table3737381215[[#This Row],[Player]],Table37[GW],16)</f>
        <v>6.418808548391306</v>
      </c>
      <c r="L15" s="475">
        <f>SUMIFS(Table37[Adj xPts],Table37[Player],Table3737381215[[#This Row],[Player]],Table37[GW],17)</f>
        <v>5.3633775302381652</v>
      </c>
      <c r="M15" s="7">
        <f>SUM(Table3737381215[[#This Row],[10]:[17]])</f>
        <v>47.708591650799768</v>
      </c>
      <c r="N15" s="23">
        <f>(AVERAGE(Table3737381215[[#This Row],[10]:[17]])-2)/Table3737381215[[#This Row],[Price]]</f>
        <v>0.50171822232278107</v>
      </c>
      <c r="O15" s="74">
        <v>0.49700000000000005</v>
      </c>
      <c r="P15" s="22">
        <v>7</v>
      </c>
      <c r="Q15" s="6">
        <v>3.5</v>
      </c>
      <c r="R15" s="402" t="s">
        <v>374</v>
      </c>
    </row>
    <row r="16" spans="1:18" ht="15.75" thickBot="1" x14ac:dyDescent="0.3">
      <c r="A16" s="4" t="s">
        <v>35</v>
      </c>
      <c r="B16" s="5" t="s">
        <v>70</v>
      </c>
      <c r="C16" s="70" t="s">
        <v>13</v>
      </c>
      <c r="D16" s="6">
        <v>8.1999999999999993</v>
      </c>
      <c r="E16" s="6">
        <f>SUMIFS(Table37[Adj xPts],Table37[Player],Table3737381215[[#This Row],[Player]],Table37[GW],10)</f>
        <v>4.7559595654797828</v>
      </c>
      <c r="F16" s="474">
        <f>SUMIFS(Table37[Adj xPts],Table37[Player],Table3737381215[[#This Row],[Player]],Table37[GW],11)</f>
        <v>4.3889115145439446</v>
      </c>
      <c r="G16" s="474">
        <f>SUMIFS(Table37[Adj xPts],Table37[Player],Table3737381215[[#This Row],[Player]],Table37[GW],12)</f>
        <v>5.1289317086993487</v>
      </c>
      <c r="H16" s="474">
        <f>SUMIFS(Table37[Adj xPts],Table37[Player],Table3737381215[[#This Row],[Player]],Table37[GW],13)</f>
        <v>5.3041791501910325</v>
      </c>
      <c r="I16" s="474">
        <f>SUMIFS(Table37[Adj xPts],Table37[Player],Table3737381215[[#This Row],[Player]],Table37[GW],14)</f>
        <v>5.275114096712989</v>
      </c>
      <c r="J16" s="474">
        <f>SUMIFS(Table37[Adj xPts],Table37[Player],Table3737381215[[#This Row],[Player]],Table37[GW],15)</f>
        <v>4.8222273533106605</v>
      </c>
      <c r="K16" s="474">
        <f>SUMIFS(Table37[Adj xPts],Table37[Player],Table3737381215[[#This Row],[Player]],Table37[GW],16)</f>
        <v>5.6655090995809889</v>
      </c>
      <c r="L16" s="475">
        <f>SUMIFS(Table37[Adj xPts],Table37[Player],Table3737381215[[#This Row],[Player]],Table37[GW],17)</f>
        <v>4.9323628617077935</v>
      </c>
      <c r="M16" s="7">
        <f>SUM(Table3737381215[[#This Row],[10]:[17]])</f>
        <v>40.273195350226537</v>
      </c>
      <c r="N16" s="23">
        <f>(AVERAGE(Table3737381215[[#This Row],[10]:[17]])-2)/Table3737381215[[#This Row],[Price]]</f>
        <v>0.37001822180223382</v>
      </c>
      <c r="O16" s="74">
        <v>0.19899999999999998</v>
      </c>
      <c r="P16" s="22">
        <v>14</v>
      </c>
      <c r="Q16" s="6">
        <v>7</v>
      </c>
      <c r="R16" s="402" t="s">
        <v>374</v>
      </c>
    </row>
    <row r="17" spans="1:18" ht="15.75" thickBot="1" x14ac:dyDescent="0.3">
      <c r="A17" s="4" t="s">
        <v>28</v>
      </c>
      <c r="B17" s="5" t="s">
        <v>362</v>
      </c>
      <c r="C17" s="70" t="s">
        <v>13</v>
      </c>
      <c r="D17" s="6">
        <v>7.6</v>
      </c>
      <c r="E17" s="6">
        <f>SUMIFS(Table37[Adj xPts],Table37[Player],Table3737381215[[#This Row],[Player]],Table37[GW],10)</f>
        <v>5.0552527814752493</v>
      </c>
      <c r="F17" s="474">
        <f>SUMIFS(Table37[Adj xPts],Table37[Player],Table3737381215[[#This Row],[Player]],Table37[GW],11)</f>
        <v>6.2013596119214647</v>
      </c>
      <c r="G17" s="474">
        <f>SUMIFS(Table37[Adj xPts],Table37[Player],Table3737381215[[#This Row],[Player]],Table37[GW],12)</f>
        <v>3.5443354683746997</v>
      </c>
      <c r="H17" s="474">
        <f>SUMIFS(Table37[Adj xPts],Table37[Player],Table3737381215[[#This Row],[Player]],Table37[GW],13)</f>
        <v>5.3648826492514221</v>
      </c>
      <c r="I17" s="474">
        <f>SUMIFS(Table37[Adj xPts],Table37[Player],Table3737381215[[#This Row],[Player]],Table37[GW],14)</f>
        <v>4.8531442433289786</v>
      </c>
      <c r="J17" s="474">
        <f>SUMIFS(Table37[Adj xPts],Table37[Player],Table3737381215[[#This Row],[Player]],Table37[GW],15)</f>
        <v>4.7643996363936871</v>
      </c>
      <c r="K17" s="474">
        <f>SUMIFS(Table37[Adj xPts],Table37[Player],Table3737381215[[#This Row],[Player]],Table37[GW],16)</f>
        <v>5.7618338961707973</v>
      </c>
      <c r="L17" s="475">
        <f>SUMIFS(Table37[Adj xPts],Table37[Player],Table3737381215[[#This Row],[Player]],Table37[GW],17)</f>
        <v>0.17049283753738953</v>
      </c>
      <c r="M17" s="7">
        <f>SUM(Table3737381215[[#This Row],[10]:[17]])</f>
        <v>35.715701124453687</v>
      </c>
      <c r="N17" s="23">
        <f>(AVERAGE(Table3737381215[[#This Row],[10]:[17]])-2)/Table3737381215[[#This Row],[Price]]</f>
        <v>0.32427140007325145</v>
      </c>
      <c r="O17" s="74">
        <v>9.1999999999999998E-2</v>
      </c>
      <c r="P17" s="22">
        <v>2</v>
      </c>
      <c r="Q17" s="6">
        <v>1</v>
      </c>
      <c r="R17" s="402" t="s">
        <v>374</v>
      </c>
    </row>
    <row r="18" spans="1:18" ht="15.75" thickBot="1" x14ac:dyDescent="0.3">
      <c r="A18" s="4" t="s">
        <v>23</v>
      </c>
      <c r="B18" s="5" t="s">
        <v>340</v>
      </c>
      <c r="C18" s="70" t="s">
        <v>13</v>
      </c>
      <c r="D18" s="6">
        <v>9.4</v>
      </c>
      <c r="E18" s="6">
        <f>SUMIFS(Table37[Adj xPts],Table37[Player],Table3737381215[[#This Row],[Player]],Table37[GW],10)</f>
        <v>5.3892560344441529</v>
      </c>
      <c r="F18" s="474">
        <f>SUMIFS(Table37[Adj xPts],Table37[Player],Table3737381215[[#This Row],[Player]],Table37[GW],11)</f>
        <v>5.2411010724089451</v>
      </c>
      <c r="G18" s="474">
        <f>SUMIFS(Table37[Adj xPts],Table37[Player],Table3737381215[[#This Row],[Player]],Table37[GW],12)</f>
        <v>5.4334389047813643</v>
      </c>
      <c r="H18" s="474">
        <f>SUMIFS(Table37[Adj xPts],Table37[Player],Table3737381215[[#This Row],[Player]],Table37[GW],13)</f>
        <v>4.0961348673670361</v>
      </c>
      <c r="I18" s="474">
        <f>SUMIFS(Table37[Adj xPts],Table37[Player],Table3737381215[[#This Row],[Player]],Table37[GW],14)</f>
        <v>5.7123454596227576</v>
      </c>
      <c r="J18" s="474">
        <f>SUMIFS(Table37[Adj xPts],Table37[Player],Table3737381215[[#This Row],[Player]],Table37[GW],15)</f>
        <v>5.7956200066683268</v>
      </c>
      <c r="K18" s="474">
        <f>SUMIFS(Table37[Adj xPts],Table37[Player],Table3737381215[[#This Row],[Player]],Table37[GW],16)</f>
        <v>5.9725567882799435</v>
      </c>
      <c r="L18" s="475">
        <f>SUMIFS(Table37[Adj xPts],Table37[Player],Table3737381215[[#This Row],[Player]],Table37[GW],17)</f>
        <v>4.9423942471111726</v>
      </c>
      <c r="M18" s="7">
        <f>SUM(Table3737381215[[#This Row],[10]:[17]])</f>
        <v>42.582847380683702</v>
      </c>
      <c r="N18" s="23">
        <f>(AVERAGE(Table3737381215[[#This Row],[10]:[17]])-2)/Table3737381215[[#This Row],[Price]]</f>
        <v>0.35349531091334707</v>
      </c>
      <c r="O18" s="74">
        <v>6.0999999999999999E-2</v>
      </c>
      <c r="P18" s="22">
        <v>10</v>
      </c>
      <c r="Q18" s="6">
        <v>5</v>
      </c>
      <c r="R18" s="402" t="s">
        <v>374</v>
      </c>
    </row>
    <row r="19" spans="1:18" ht="15.75" thickBot="1" x14ac:dyDescent="0.3">
      <c r="A19" s="4" t="s">
        <v>46</v>
      </c>
      <c r="B19" s="5" t="s">
        <v>308</v>
      </c>
      <c r="C19" s="70" t="s">
        <v>13</v>
      </c>
      <c r="D19" s="6">
        <v>7.7</v>
      </c>
      <c r="E19" s="6">
        <f>SUMIFS(Table37[Adj xPts],Table37[Player],Table3737381215[[#This Row],[Player]],Table37[GW],10)</f>
        <v>4.3436638434690966</v>
      </c>
      <c r="F19" s="474">
        <f>SUMIFS(Table37[Adj xPts],Table37[Player],Table3737381215[[#This Row],[Player]],Table37[GW],11)</f>
        <v>4.8065026173188219</v>
      </c>
      <c r="G19" s="474">
        <f>SUMIFS(Table37[Adj xPts],Table37[Player],Table3737381215[[#This Row],[Player]],Table37[GW],12)</f>
        <v>4.6369999155813755</v>
      </c>
      <c r="H19" s="474">
        <f>SUMIFS(Table37[Adj xPts],Table37[Player],Table3737381215[[#This Row],[Player]],Table37[GW],13)</f>
        <v>5.4228849974587616</v>
      </c>
      <c r="I19" s="474">
        <f>SUMIFS(Table37[Adj xPts],Table37[Player],Table3737381215[[#This Row],[Player]],Table37[GW],14)</f>
        <v>3.907979323957941</v>
      </c>
      <c r="J19" s="474">
        <f>SUMIFS(Table37[Adj xPts],Table37[Player],Table3737381215[[#This Row],[Player]],Table37[GW],15)</f>
        <v>4.4225805331450463</v>
      </c>
      <c r="K19" s="474">
        <f>SUMIFS(Table37[Adj xPts],Table37[Player],Table3737381215[[#This Row],[Player]],Table37[GW],16)</f>
        <v>3.8146748841283866</v>
      </c>
      <c r="L19" s="475">
        <f>SUMIFS(Table37[Adj xPts],Table37[Player],Table3737381215[[#This Row],[Player]],Table37[GW],17)</f>
        <v>4.6612573235376171</v>
      </c>
      <c r="M19" s="7">
        <f>SUM(Table3737381215[[#This Row],[10]:[17]])</f>
        <v>36.016543438597047</v>
      </c>
      <c r="N19" s="23">
        <f>(AVERAGE(Table3737381215[[#This Row],[10]:[17]])-2)/Table3737381215[[#This Row],[Price]]</f>
        <v>0.32494388699021182</v>
      </c>
      <c r="O19" s="74">
        <v>0.17399999999999999</v>
      </c>
      <c r="P19" s="22">
        <v>14</v>
      </c>
      <c r="Q19" s="6">
        <v>7</v>
      </c>
      <c r="R19" s="402" t="s">
        <v>374</v>
      </c>
    </row>
    <row r="20" spans="1:18" ht="15.75" thickBot="1" x14ac:dyDescent="0.3">
      <c r="A20" s="4" t="s">
        <v>51</v>
      </c>
      <c r="B20" s="5" t="s">
        <v>52</v>
      </c>
      <c r="C20" s="70" t="s">
        <v>15</v>
      </c>
      <c r="D20" s="6">
        <v>7.9</v>
      </c>
      <c r="E20" s="6">
        <f>SUMIFS(Table37[Adj xPts],Table37[Player],Table3737381215[[#This Row],[Player]],Table37[GW],10)</f>
        <v>4.9126083439269621</v>
      </c>
      <c r="F20" s="474">
        <f>SUMIFS(Table37[Adj xPts],Table37[Player],Table3737381215[[#This Row],[Player]],Table37[GW],11)</f>
        <v>4.4463451481696694</v>
      </c>
      <c r="G20" s="474">
        <f>SUMIFS(Table37[Adj xPts],Table37[Player],Table3737381215[[#This Row],[Player]],Table37[GW],12)</f>
        <v>6.1657364487749504</v>
      </c>
      <c r="H20" s="474">
        <f>SUMIFS(Table37[Adj xPts],Table37[Player],Table3737381215[[#This Row],[Player]],Table37[GW],13)</f>
        <v>5.2476342921708019</v>
      </c>
      <c r="I20" s="474">
        <f>SUMIFS(Table37[Adj xPts],Table37[Player],Table3737381215[[#This Row],[Player]],Table37[GW],14)</f>
        <v>6.4063354111448474</v>
      </c>
      <c r="J20" s="474">
        <f>SUMIFS(Table37[Adj xPts],Table37[Player],Table3737381215[[#This Row],[Player]],Table37[GW],15)</f>
        <v>4.8801624661918712</v>
      </c>
      <c r="K20" s="474">
        <f>SUMIFS(Table37[Adj xPts],Table37[Player],Table3737381215[[#This Row],[Player]],Table37[GW],16)</f>
        <v>5.8704779676831089</v>
      </c>
      <c r="L20" s="475">
        <f>SUMIFS(Table37[Adj xPts],Table37[Player],Table3737381215[[#This Row],[Player]],Table37[GW],17)</f>
        <v>5.730242122906601</v>
      </c>
      <c r="M20" s="7">
        <f>SUM(Table3737381215[[#This Row],[10]:[17]])</f>
        <v>43.659542200968815</v>
      </c>
      <c r="N20" s="23">
        <f>(AVERAGE(Table3737381215[[#This Row],[10]:[17]])-2)/Table3737381215[[#This Row],[Price]]</f>
        <v>0.4376509841925445</v>
      </c>
      <c r="O20" s="74">
        <v>0.05</v>
      </c>
      <c r="P20" s="22">
        <v>3</v>
      </c>
      <c r="Q20" s="6">
        <v>1.5</v>
      </c>
      <c r="R20" s="402" t="s">
        <v>374</v>
      </c>
    </row>
    <row r="21" spans="1:18" ht="15.75" thickBot="1" x14ac:dyDescent="0.3">
      <c r="A21" s="4" t="s">
        <v>35</v>
      </c>
      <c r="B21" s="5" t="s">
        <v>130</v>
      </c>
      <c r="C21" s="70" t="s">
        <v>16</v>
      </c>
      <c r="D21" s="6">
        <v>5.6</v>
      </c>
      <c r="E21" s="6">
        <f>SUMIFS(Table37[Adj xPts],Table37[Player],Table3737381215[[#This Row],[Player]],Table37[GW],10)</f>
        <v>3.7710862675987538</v>
      </c>
      <c r="F21" s="474">
        <f>SUMIFS(Table37[Adj xPts],Table37[Player],Table3737381215[[#This Row],[Player]],Table37[GW],11)</f>
        <v>3.6761752178500258</v>
      </c>
      <c r="G21" s="474">
        <f>SUMIFS(Table37[Adj xPts],Table37[Player],Table3737381215[[#This Row],[Player]],Table37[GW],12)</f>
        <v>5.2634305426374848</v>
      </c>
      <c r="H21" s="474">
        <f>SUMIFS(Table37[Adj xPts],Table37[Player],Table3737381215[[#This Row],[Player]],Table37[GW],13)</f>
        <v>4.3160053658801356</v>
      </c>
      <c r="I21" s="474">
        <f>SUMIFS(Table37[Adj xPts],Table37[Player],Table3737381215[[#This Row],[Player]],Table37[GW],14)</f>
        <v>4.6348370565097321</v>
      </c>
      <c r="J21" s="474">
        <f>SUMIFS(Table37[Adj xPts],Table37[Player],Table3737381215[[#This Row],[Player]],Table37[GW],15)</f>
        <v>4.3808250483882256</v>
      </c>
      <c r="K21" s="474">
        <f>SUMIFS(Table37[Adj xPts],Table37[Player],Table3737381215[[#This Row],[Player]],Table37[GW],16)</f>
        <v>4.5597395298358494</v>
      </c>
      <c r="L21" s="475">
        <f>SUMIFS(Table37[Adj xPts],Table37[Player],Table3737381215[[#This Row],[Player]],Table37[GW],17)</f>
        <v>4.8448690107656045</v>
      </c>
      <c r="M21" s="7">
        <f>SUM(Table3737381215[[#This Row],[10]:[17]])</f>
        <v>35.446968039465808</v>
      </c>
      <c r="N21" s="23">
        <f>(AVERAGE(Table3737381215[[#This Row],[10]:[17]])-2)/Table3737381215[[#This Row],[Price]]</f>
        <v>0.43408410802379038</v>
      </c>
      <c r="O21" s="74">
        <v>9.3000000000000013E-2</v>
      </c>
      <c r="P21" s="22">
        <v>17</v>
      </c>
      <c r="Q21" s="6">
        <v>8.5</v>
      </c>
      <c r="R21" s="402" t="s">
        <v>541</v>
      </c>
    </row>
    <row r="22" spans="1:18" ht="15.75" thickBot="1" x14ac:dyDescent="0.3">
      <c r="A22" s="4" t="s">
        <v>28</v>
      </c>
      <c r="B22" s="5" t="s">
        <v>29</v>
      </c>
      <c r="C22" s="70" t="s">
        <v>13</v>
      </c>
      <c r="D22" s="6">
        <v>9.9</v>
      </c>
      <c r="E22" s="6">
        <f>SUMIFS(Table37[Adj xPts],Table37[Player],Table3737381215[[#This Row],[Player]],Table37[GW],10)</f>
        <v>5.8005492741734148</v>
      </c>
      <c r="F22" s="474">
        <f>SUMIFS(Table37[Adj xPts],Table37[Player],Table3737381215[[#This Row],[Player]],Table37[GW],11)</f>
        <v>7.1715520434621567</v>
      </c>
      <c r="G22" s="474">
        <f>SUMIFS(Table37[Adj xPts],Table37[Player],Table3737381215[[#This Row],[Player]],Table37[GW],12)</f>
        <v>4.0184441600847194</v>
      </c>
      <c r="H22" s="474">
        <f>SUMIFS(Table37[Adj xPts],Table37[Player],Table3737381215[[#This Row],[Player]],Table37[GW],13)</f>
        <v>6.0605422637934403</v>
      </c>
      <c r="I22" s="474">
        <f>SUMIFS(Table37[Adj xPts],Table37[Player],Table3737381215[[#This Row],[Player]],Table37[GW],14)</f>
        <v>5.4995844979980362</v>
      </c>
      <c r="J22" s="474">
        <f>SUMIFS(Table37[Adj xPts],Table37[Player],Table3737381215[[#This Row],[Player]],Table37[GW],15)</f>
        <v>5.6609310754720656</v>
      </c>
      <c r="K22" s="474">
        <f>SUMIFS(Table37[Adj xPts],Table37[Player],Table3737381215[[#This Row],[Player]],Table37[GW],16)</f>
        <v>6.6380423779104261</v>
      </c>
      <c r="L22" s="475">
        <f>SUMIFS(Table37[Adj xPts],Table37[Player],Table3737381215[[#This Row],[Player]],Table37[GW],17)</f>
        <v>0.22993927794762153</v>
      </c>
      <c r="M22" s="7">
        <f>SUM(Table3737381215[[#This Row],[10]:[17]])</f>
        <v>41.079584970841879</v>
      </c>
      <c r="N22" s="23">
        <f>(AVERAGE(Table3737381215[[#This Row],[10]:[17]])-2)/Table3737381215[[#This Row],[Price]]</f>
        <v>0.31666142639951866</v>
      </c>
      <c r="O22" s="74">
        <v>0.30199999999999999</v>
      </c>
      <c r="P22" s="22">
        <v>14</v>
      </c>
      <c r="Q22" s="6">
        <v>7</v>
      </c>
      <c r="R22" s="402" t="s">
        <v>374</v>
      </c>
    </row>
    <row r="23" spans="1:18" ht="15.75" thickBot="1" x14ac:dyDescent="0.3">
      <c r="A23" s="4" t="s">
        <v>56</v>
      </c>
      <c r="B23" s="5" t="s">
        <v>57</v>
      </c>
      <c r="C23" s="70" t="s">
        <v>13</v>
      </c>
      <c r="D23" s="6">
        <v>7.4</v>
      </c>
      <c r="E23" s="6">
        <f>SUMIFS(Table37[Adj xPts],Table37[Player],Table3737381215[[#This Row],[Player]],Table37[GW],10)</f>
        <v>4.0065677141059819</v>
      </c>
      <c r="F23" s="474">
        <f>SUMIFS(Table37[Adj xPts],Table37[Player],Table3737381215[[#This Row],[Player]],Table37[GW],11)</f>
        <v>5.0875619436284953</v>
      </c>
      <c r="G23" s="474">
        <f>SUMIFS(Table37[Adj xPts],Table37[Player],Table3737381215[[#This Row],[Player]],Table37[GW],12)</f>
        <v>3.8290503567223109</v>
      </c>
      <c r="H23" s="474">
        <f>SUMIFS(Table37[Adj xPts],Table37[Player],Table3737381215[[#This Row],[Player]],Table37[GW],13)</f>
        <v>3.533030714993433</v>
      </c>
      <c r="I23" s="474">
        <f>SUMIFS(Table37[Adj xPts],Table37[Player],Table3737381215[[#This Row],[Player]],Table37[GW],14)</f>
        <v>4.6707204873862516</v>
      </c>
      <c r="J23" s="474">
        <f>SUMIFS(Table37[Adj xPts],Table37[Player],Table3737381215[[#This Row],[Player]],Table37[GW],15)</f>
        <v>4.945613688866187</v>
      </c>
      <c r="K23" s="474">
        <f>SUMIFS(Table37[Adj xPts],Table37[Player],Table3737381215[[#This Row],[Player]],Table37[GW],16)</f>
        <v>4.1160400074087793</v>
      </c>
      <c r="L23" s="475">
        <f>SUMIFS(Table37[Adj xPts],Table37[Player],Table3737381215[[#This Row],[Player]],Table37[GW],17)</f>
        <v>0.21919584184084501</v>
      </c>
      <c r="M23" s="7">
        <f>SUM(Table3737381215[[#This Row],[10]:[17]])</f>
        <v>30.407780754952277</v>
      </c>
      <c r="N23" s="23">
        <f>(AVERAGE(Table3737381215[[#This Row],[10]:[17]])-2)/Table3737381215[[#This Row],[Price]]</f>
        <v>0.24337467491473441</v>
      </c>
      <c r="O23" s="74">
        <v>3.2000000000000001E-2</v>
      </c>
      <c r="P23" s="22">
        <v>3</v>
      </c>
      <c r="Q23" s="6">
        <v>1.5</v>
      </c>
      <c r="R23" s="402" t="s">
        <v>374</v>
      </c>
    </row>
    <row r="24" spans="1:18" ht="15.75" thickBot="1" x14ac:dyDescent="0.3">
      <c r="A24" s="4" t="s">
        <v>65</v>
      </c>
      <c r="B24" s="5" t="s">
        <v>187</v>
      </c>
      <c r="C24" s="70" t="s">
        <v>13</v>
      </c>
      <c r="D24" s="6">
        <v>5.5</v>
      </c>
      <c r="E24" s="6">
        <f>SUMIFS(Table37[Adj xPts],Table37[Player],Table3737381215[[#This Row],[Player]],Table37[GW],10)</f>
        <v>3.369066550733923</v>
      </c>
      <c r="F24" s="474">
        <f>SUMIFS(Table37[Adj xPts],Table37[Player],Table3737381215[[#This Row],[Player]],Table37[GW],11)</f>
        <v>4.2240391318217796</v>
      </c>
      <c r="G24" s="474">
        <f>SUMIFS(Table37[Adj xPts],Table37[Player],Table3737381215[[#This Row],[Player]],Table37[GW],12)</f>
        <v>4.7361087402690716</v>
      </c>
      <c r="H24" s="474">
        <f>SUMIFS(Table37[Adj xPts],Table37[Player],Table3737381215[[#This Row],[Player]],Table37[GW],13)</f>
        <v>4.5691563369592707</v>
      </c>
      <c r="I24" s="474">
        <f>SUMIFS(Table37[Adj xPts],Table37[Player],Table3737381215[[#This Row],[Player]],Table37[GW],14)</f>
        <v>4.2473877100802957</v>
      </c>
      <c r="J24" s="474">
        <f>SUMIFS(Table37[Adj xPts],Table37[Player],Table3737381215[[#This Row],[Player]],Table37[GW],15)</f>
        <v>4.8999253707643931</v>
      </c>
      <c r="K24" s="474">
        <f>SUMIFS(Table37[Adj xPts],Table37[Player],Table3737381215[[#This Row],[Player]],Table37[GW],16)</f>
        <v>5.0380285975053249</v>
      </c>
      <c r="L24" s="475">
        <f>SUMIFS(Table37[Adj xPts],Table37[Player],Table3737381215[[#This Row],[Player]],Table37[GW],17)</f>
        <v>4.0770154992190317</v>
      </c>
      <c r="M24" s="7">
        <f>SUM(Table3737381215[[#This Row],[10]:[17]])</f>
        <v>35.160727937353087</v>
      </c>
      <c r="N24" s="23">
        <f>(AVERAGE(Table3737381215[[#This Row],[10]:[17]])-2)/Table3737381215[[#This Row],[Price]]</f>
        <v>0.43547108948529745</v>
      </c>
      <c r="O24" s="74">
        <v>0.13</v>
      </c>
      <c r="P24" s="22">
        <v>12</v>
      </c>
      <c r="Q24" s="6">
        <v>6</v>
      </c>
      <c r="R24" s="402" t="s">
        <v>374</v>
      </c>
    </row>
    <row r="25" spans="1:18" ht="15.75" thickBot="1" x14ac:dyDescent="0.3">
      <c r="A25" s="4" t="s">
        <v>25</v>
      </c>
      <c r="B25" s="5" t="s">
        <v>335</v>
      </c>
      <c r="C25" s="70" t="s">
        <v>14</v>
      </c>
      <c r="D25" s="6">
        <v>6</v>
      </c>
      <c r="E25" s="6">
        <f>SUMIFS(Table37[Adj xPts],Table37[Player],Table3737381215[[#This Row],[Player]],Table37[GW],10)</f>
        <v>4.7875787578757878</v>
      </c>
      <c r="F25" s="474">
        <f>SUMIFS(Table37[Adj xPts],Table37[Player],Table3737381215[[#This Row],[Player]],Table37[GW],11)</f>
        <v>4.7002562125320262</v>
      </c>
      <c r="G25" s="474">
        <f>SUMIFS(Table37[Adj xPts],Table37[Player],Table3737381215[[#This Row],[Player]],Table37[GW],12)</f>
        <v>5.6565836227003921</v>
      </c>
      <c r="H25" s="474">
        <f>SUMIFS(Table37[Adj xPts],Table37[Player],Table3737381215[[#This Row],[Player]],Table37[GW],13)</f>
        <v>3.3353313602817223</v>
      </c>
      <c r="I25" s="474">
        <f>SUMIFS(Table37[Adj xPts],Table37[Player],Table3737381215[[#This Row],[Player]],Table37[GW],14)</f>
        <v>4.1839192533496385</v>
      </c>
      <c r="J25" s="474">
        <f>SUMIFS(Table37[Adj xPts],Table37[Player],Table3737381215[[#This Row],[Player]],Table37[GW],15)</f>
        <v>5.239578957671462</v>
      </c>
      <c r="K25" s="474">
        <f>SUMIFS(Table37[Adj xPts],Table37[Player],Table3737381215[[#This Row],[Player]],Table37[GW],16)</f>
        <v>4.920377742801592</v>
      </c>
      <c r="L25" s="475">
        <f>SUMIFS(Table37[Adj xPts],Table37[Player],Table3737381215[[#This Row],[Player]],Table37[GW],17)</f>
        <v>3.7757454085805642</v>
      </c>
      <c r="M25" s="7">
        <f>SUM(Table3737381215[[#This Row],[10]:[17]])</f>
        <v>36.599371315793185</v>
      </c>
      <c r="N25" s="23">
        <f>(AVERAGE(Table3737381215[[#This Row],[10]:[17]])-2)/Table3737381215[[#This Row],[Price]]</f>
        <v>0.42915356907902469</v>
      </c>
      <c r="O25" s="74">
        <v>0.10199999999999999</v>
      </c>
      <c r="P25" s="22">
        <v>4</v>
      </c>
      <c r="Q25" s="6">
        <v>2</v>
      </c>
      <c r="R25" s="402" t="s">
        <v>541</v>
      </c>
    </row>
    <row r="26" spans="1:18" ht="15.75" thickBot="1" x14ac:dyDescent="0.3">
      <c r="A26" s="4" t="s">
        <v>28</v>
      </c>
      <c r="B26" s="5" t="s">
        <v>66</v>
      </c>
      <c r="C26" s="70" t="s">
        <v>15</v>
      </c>
      <c r="D26" s="6">
        <v>7.7</v>
      </c>
      <c r="E26" s="6">
        <f>SUMIFS(Table37[Adj xPts],Table37[Player],Table3737381215[[#This Row],[Player]],Table37[GW],10)</f>
        <v>4.5043669672654971</v>
      </c>
      <c r="F26" s="474">
        <f>SUMIFS(Table37[Adj xPts],Table37[Player],Table3737381215[[#This Row],[Player]],Table37[GW],11)</f>
        <v>5.2039445765964985</v>
      </c>
      <c r="G26" s="474">
        <f>SUMIFS(Table37[Adj xPts],Table37[Player],Table3737381215[[#This Row],[Player]],Table37[GW],12)</f>
        <v>3.4073134643838512</v>
      </c>
      <c r="H26" s="474">
        <f>SUMIFS(Table37[Adj xPts],Table37[Player],Table3737381215[[#This Row],[Player]],Table37[GW],13)</f>
        <v>4.5553717844951969</v>
      </c>
      <c r="I26" s="474">
        <f>SUMIFS(Table37[Adj xPts],Table37[Player],Table3737381215[[#This Row],[Player]],Table37[GW],14)</f>
        <v>4.2769826312840626</v>
      </c>
      <c r="J26" s="474">
        <f>SUMIFS(Table37[Adj xPts],Table37[Player],Table3737381215[[#This Row],[Player]],Table37[GW],15)</f>
        <v>4.2743478974134632</v>
      </c>
      <c r="K26" s="474">
        <f>SUMIFS(Table37[Adj xPts],Table37[Player],Table3737381215[[#This Row],[Player]],Table37[GW],16)</f>
        <v>4.7746011392113097</v>
      </c>
      <c r="L26" s="475">
        <f>SUMIFS(Table37[Adj xPts],Table37[Player],Table3737381215[[#This Row],[Player]],Table37[GW],17)</f>
        <v>0.14229885299445744</v>
      </c>
      <c r="M26" s="7">
        <f>SUM(Table3737381215[[#This Row],[10]:[17]])</f>
        <v>31.139227313644337</v>
      </c>
      <c r="N26" s="23">
        <f>(AVERAGE(Table3737381215[[#This Row],[10]:[17]])-2)/Table3737381215[[#This Row],[Price]]</f>
        <v>0.24576667716955092</v>
      </c>
      <c r="O26" s="74">
        <v>4.8000000000000001E-2</v>
      </c>
      <c r="P26" s="22">
        <v>12</v>
      </c>
      <c r="Q26" s="6">
        <v>6</v>
      </c>
      <c r="R26" s="402" t="s">
        <v>541</v>
      </c>
    </row>
    <row r="27" spans="1:18" ht="15.75" thickBot="1" x14ac:dyDescent="0.3">
      <c r="A27" s="4" t="s">
        <v>65</v>
      </c>
      <c r="B27" s="5" t="s">
        <v>166</v>
      </c>
      <c r="C27" s="70" t="s">
        <v>13</v>
      </c>
      <c r="D27" s="6">
        <v>5.6</v>
      </c>
      <c r="E27" s="6">
        <f>SUMIFS(Table37[Adj xPts],Table37[Player],Table3737381215[[#This Row],[Player]],Table37[GW],10)</f>
        <v>3.3071028251172367</v>
      </c>
      <c r="F27" s="474">
        <f>SUMIFS(Table37[Adj xPts],Table37[Player],Table3737381215[[#This Row],[Player]],Table37[GW],11)</f>
        <v>4.0164446701300722</v>
      </c>
      <c r="G27" s="474">
        <f>SUMIFS(Table37[Adj xPts],Table37[Player],Table3737381215[[#This Row],[Player]],Table37[GW],12)</f>
        <v>4.6066511465395736</v>
      </c>
      <c r="H27" s="474">
        <f>SUMIFS(Table37[Adj xPts],Table37[Player],Table3737381215[[#This Row],[Player]],Table37[GW],13)</f>
        <v>4.2917241218126998</v>
      </c>
      <c r="I27" s="474">
        <f>SUMIFS(Table37[Adj xPts],Table37[Player],Table3737381215[[#This Row],[Player]],Table37[GW],14)</f>
        <v>4.2660796652224979</v>
      </c>
      <c r="J27" s="474">
        <f>SUMIFS(Table37[Adj xPts],Table37[Player],Table3737381215[[#This Row],[Player]],Table37[GW],15)</f>
        <v>4.7512489551161048</v>
      </c>
      <c r="K27" s="474">
        <f>SUMIFS(Table37[Adj xPts],Table37[Player],Table3737381215[[#This Row],[Player]],Table37[GW],16)</f>
        <v>4.7754345613203517</v>
      </c>
      <c r="L27" s="475">
        <f>SUMIFS(Table37[Adj xPts],Table37[Player],Table3737381215[[#This Row],[Player]],Table37[GW],17)</f>
        <v>3.9627947136289743</v>
      </c>
      <c r="M27" s="7">
        <f>SUM(Table3737381215[[#This Row],[10]:[17]])</f>
        <v>33.977480658887515</v>
      </c>
      <c r="N27" s="23">
        <f>(AVERAGE(Table3737381215[[#This Row],[10]:[17]])-2)/Table3737381215[[#This Row],[Price]]</f>
        <v>0.40128305042159634</v>
      </c>
      <c r="O27" s="74">
        <v>8.3000000000000004E-2</v>
      </c>
      <c r="P27" s="22">
        <v>10</v>
      </c>
      <c r="Q27" s="6">
        <v>5</v>
      </c>
      <c r="R27" s="402" t="s">
        <v>374</v>
      </c>
    </row>
    <row r="28" spans="1:18" ht="15.75" thickBot="1" x14ac:dyDescent="0.3">
      <c r="A28" s="4" t="s">
        <v>37</v>
      </c>
      <c r="B28" s="5" t="s">
        <v>316</v>
      </c>
      <c r="C28" s="70" t="s">
        <v>15</v>
      </c>
      <c r="D28" s="6">
        <v>5.9</v>
      </c>
      <c r="E28" s="6">
        <f>SUMIFS(Table37[Adj xPts],Table37[Player],Table3737381215[[#This Row],[Player]],Table37[GW],10)</f>
        <v>3.6512749827705036</v>
      </c>
      <c r="F28" s="474">
        <f>SUMIFS(Table37[Adj xPts],Table37[Player],Table3737381215[[#This Row],[Player]],Table37[GW],11)</f>
        <v>4.038412095570159</v>
      </c>
      <c r="G28" s="474">
        <f>SUMIFS(Table37[Adj xPts],Table37[Player],Table3737381215[[#This Row],[Player]],Table37[GW],12)</f>
        <v>4.8068485468280935</v>
      </c>
      <c r="H28" s="474">
        <f>SUMIFS(Table37[Adj xPts],Table37[Player],Table3737381215[[#This Row],[Player]],Table37[GW],13)</f>
        <v>6.2015565999934008</v>
      </c>
      <c r="I28" s="474">
        <f>SUMIFS(Table37[Adj xPts],Table37[Player],Table3737381215[[#This Row],[Player]],Table37[GW],14)</f>
        <v>4.8137977903698328</v>
      </c>
      <c r="J28" s="474">
        <f>SUMIFS(Table37[Adj xPts],Table37[Player],Table3737381215[[#This Row],[Player]],Table37[GW],15)</f>
        <v>5.6010701100095579</v>
      </c>
      <c r="K28" s="474">
        <f>SUMIFS(Table37[Adj xPts],Table37[Player],Table3737381215[[#This Row],[Player]],Table37[GW],16)</f>
        <v>5.3142319061918792</v>
      </c>
      <c r="L28" s="475">
        <f>SUMIFS(Table37[Adj xPts],Table37[Player],Table3737381215[[#This Row],[Player]],Table37[GW],17)</f>
        <v>5.407972276787369</v>
      </c>
      <c r="M28" s="7">
        <f>SUM(Table3737381215[[#This Row],[10]:[17]])</f>
        <v>39.835164308520795</v>
      </c>
      <c r="N28" s="23">
        <f>(AVERAGE(Table3737381215[[#This Row],[10]:[17]])-2)/Table3737381215[[#This Row],[Price]]</f>
        <v>0.50498229467205069</v>
      </c>
      <c r="O28" s="74">
        <v>0.32</v>
      </c>
      <c r="P28" s="22">
        <v>9</v>
      </c>
      <c r="Q28" s="6">
        <v>4.5</v>
      </c>
      <c r="R28" s="402" t="s">
        <v>374</v>
      </c>
    </row>
    <row r="29" spans="1:18" ht="15.75" thickBot="1" x14ac:dyDescent="0.3">
      <c r="A29" s="4" t="s">
        <v>37</v>
      </c>
      <c r="B29" s="5" t="s">
        <v>38</v>
      </c>
      <c r="C29" s="70" t="s">
        <v>13</v>
      </c>
      <c r="D29" s="6">
        <v>6.5</v>
      </c>
      <c r="E29" s="6">
        <f>SUMIFS(Table37[Adj xPts],Table37[Player],Table3737381215[[#This Row],[Player]],Table37[GW],10)</f>
        <v>3.1903311274702295</v>
      </c>
      <c r="F29" s="474">
        <f>SUMIFS(Table37[Adj xPts],Table37[Player],Table3737381215[[#This Row],[Player]],Table37[GW],11)</f>
        <v>3.4451162963237754</v>
      </c>
      <c r="G29" s="474">
        <f>SUMIFS(Table37[Adj xPts],Table37[Player],Table3737381215[[#This Row],[Player]],Table37[GW],12)</f>
        <v>4.3306290533376082</v>
      </c>
      <c r="H29" s="474">
        <f>SUMIFS(Table37[Adj xPts],Table37[Player],Table3737381215[[#This Row],[Player]],Table37[GW],13)</f>
        <v>5.5686514365061006</v>
      </c>
      <c r="I29" s="474">
        <f>SUMIFS(Table37[Adj xPts],Table37[Player],Table3737381215[[#This Row],[Player]],Table37[GW],14)</f>
        <v>4.2368654513640465</v>
      </c>
      <c r="J29" s="474">
        <f>SUMIFS(Table37[Adj xPts],Table37[Player],Table3737381215[[#This Row],[Player]],Table37[GW],15)</f>
        <v>4.9319600061122424</v>
      </c>
      <c r="K29" s="474">
        <f>SUMIFS(Table37[Adj xPts],Table37[Player],Table3737381215[[#This Row],[Player]],Table37[GW],16)</f>
        <v>4.8898945812360379</v>
      </c>
      <c r="L29" s="475">
        <f>SUMIFS(Table37[Adj xPts],Table37[Player],Table3737381215[[#This Row],[Player]],Table37[GW],17)</f>
        <v>4.7408979227161048</v>
      </c>
      <c r="M29" s="7">
        <f>SUM(Table3737381215[[#This Row],[10]:[17]])</f>
        <v>35.334345875066148</v>
      </c>
      <c r="N29" s="23">
        <f>(AVERAGE(Table3737381215[[#This Row],[10]:[17]])-2)/Table3737381215[[#This Row],[Price]]</f>
        <v>0.37181434375127209</v>
      </c>
      <c r="O29" s="74">
        <v>9.6999999999999989E-2</v>
      </c>
      <c r="P29" s="22">
        <v>12</v>
      </c>
      <c r="Q29" s="6">
        <v>6</v>
      </c>
      <c r="R29" s="402" t="s">
        <v>374</v>
      </c>
    </row>
    <row r="30" spans="1:18" ht="15.75" thickBot="1" x14ac:dyDescent="0.3">
      <c r="A30" s="4" t="s">
        <v>40</v>
      </c>
      <c r="B30" s="5" t="s">
        <v>346</v>
      </c>
      <c r="C30" s="70" t="s">
        <v>16</v>
      </c>
      <c r="D30" s="6">
        <v>5</v>
      </c>
      <c r="E30" s="6">
        <f>SUMIFS(Table37[Adj xPts],Table37[Player],Table3737381215[[#This Row],[Player]],Table37[GW],10)</f>
        <v>3.6158508538955738</v>
      </c>
      <c r="F30" s="474">
        <f>SUMIFS(Table37[Adj xPts],Table37[Player],Table3737381215[[#This Row],[Player]],Table37[GW],11)</f>
        <v>4.9374938589794946</v>
      </c>
      <c r="G30" s="474">
        <f>SUMIFS(Table37[Adj xPts],Table37[Player],Table3737381215[[#This Row],[Player]],Table37[GW],12)</f>
        <v>4.1519564202822954</v>
      </c>
      <c r="H30" s="474">
        <f>SUMIFS(Table37[Adj xPts],Table37[Player],Table3737381215[[#This Row],[Player]],Table37[GW],13)</f>
        <v>4.6417205805210706</v>
      </c>
      <c r="I30" s="474">
        <f>SUMIFS(Table37[Adj xPts],Table37[Player],Table3737381215[[#This Row],[Player]],Table37[GW],14)</f>
        <v>3.2625132078425239</v>
      </c>
      <c r="J30" s="474">
        <f>SUMIFS(Table37[Adj xPts],Table37[Player],Table3737381215[[#This Row],[Player]],Table37[GW],15)</f>
        <v>4.3464988493871228</v>
      </c>
      <c r="K30" s="474">
        <f>SUMIFS(Table37[Adj xPts],Table37[Player],Table3737381215[[#This Row],[Player]],Table37[GW],16)</f>
        <v>3.9135160827826954</v>
      </c>
      <c r="L30" s="475">
        <f>SUMIFS(Table37[Adj xPts],Table37[Player],Table3737381215[[#This Row],[Player]],Table37[GW],17)</f>
        <v>4.1255041110451121</v>
      </c>
      <c r="M30" s="7">
        <f>SUM(Table3737381215[[#This Row],[10]:[17]])</f>
        <v>32.995053964735888</v>
      </c>
      <c r="N30" s="23">
        <f>(AVERAGE(Table3737381215[[#This Row],[10]:[17]])-2)/Table3737381215[[#This Row],[Price]]</f>
        <v>0.42487634911839722</v>
      </c>
      <c r="O30" s="74">
        <v>0.10800000000000001</v>
      </c>
      <c r="P30" s="22">
        <v>13</v>
      </c>
      <c r="Q30" s="6">
        <v>6.5</v>
      </c>
      <c r="R30" s="402" t="s">
        <v>374</v>
      </c>
    </row>
    <row r="31" spans="1:18" ht="15.75" thickBot="1" x14ac:dyDescent="0.3">
      <c r="A31" s="4" t="s">
        <v>28</v>
      </c>
      <c r="B31" s="5" t="s">
        <v>74</v>
      </c>
      <c r="C31" s="70" t="s">
        <v>13</v>
      </c>
      <c r="D31" s="6">
        <v>6.7</v>
      </c>
      <c r="E31" s="6">
        <f>SUMIFS(Table37[Adj xPts],Table37[Player],Table3737381215[[#This Row],[Player]],Table37[GW],10)</f>
        <v>4.8623169757141502</v>
      </c>
      <c r="F31" s="474">
        <f>SUMIFS(Table37[Adj xPts],Table37[Player],Table3737381215[[#This Row],[Player]],Table37[GW],11)</f>
        <v>6.0820719872537659</v>
      </c>
      <c r="G31" s="474">
        <f>SUMIFS(Table37[Adj xPts],Table37[Player],Table3737381215[[#This Row],[Player]],Table37[GW],12)</f>
        <v>3.5485434451602873</v>
      </c>
      <c r="H31" s="474">
        <f>SUMIFS(Table37[Adj xPts],Table37[Player],Table3737381215[[#This Row],[Player]],Table37[GW],13)</f>
        <v>5.0964833183047782</v>
      </c>
      <c r="I31" s="474">
        <f>SUMIFS(Table37[Adj xPts],Table37[Player],Table3737381215[[#This Row],[Player]],Table37[GW],14)</f>
        <v>4.7154223740657004</v>
      </c>
      <c r="J31" s="474">
        <f>SUMIFS(Table37[Adj xPts],Table37[Player],Table3737381215[[#This Row],[Player]],Table37[GW],15)</f>
        <v>4.9278664321452341</v>
      </c>
      <c r="K31" s="474">
        <f>SUMIFS(Table37[Adj xPts],Table37[Player],Table3737381215[[#This Row],[Player]],Table37[GW],16)</f>
        <v>5.486584906450128</v>
      </c>
      <c r="L31" s="475">
        <f>SUMIFS(Table37[Adj xPts],Table37[Player],Table3737381215[[#This Row],[Player]],Table37[GW],17)</f>
        <v>0.17927249145801755</v>
      </c>
      <c r="M31" s="7">
        <f>SUM(Table3737381215[[#This Row],[10]:[17]])</f>
        <v>34.898561930552056</v>
      </c>
      <c r="N31" s="23">
        <f>(AVERAGE(Table3737381215[[#This Row],[10]:[17]])-2)/Table3737381215[[#This Row],[Price]]</f>
        <v>0.35258511064462789</v>
      </c>
      <c r="O31" s="74">
        <v>0.21</v>
      </c>
      <c r="P31" s="22">
        <v>10</v>
      </c>
      <c r="Q31" s="6">
        <v>5</v>
      </c>
      <c r="R31" s="402" t="s">
        <v>374</v>
      </c>
    </row>
    <row r="32" spans="1:18" ht="15.75" thickBot="1" x14ac:dyDescent="0.3">
      <c r="A32" s="4" t="s">
        <v>46</v>
      </c>
      <c r="B32" s="5" t="s">
        <v>90</v>
      </c>
      <c r="C32" s="70" t="s">
        <v>16</v>
      </c>
      <c r="D32" s="6">
        <v>4.5</v>
      </c>
      <c r="E32" s="6">
        <f>SUMIFS(Table37[Adj xPts],Table37[Player],Table3737381215[[#This Row],[Player]],Table37[GW],10)</f>
        <v>4.1580248836620655</v>
      </c>
      <c r="F32" s="474">
        <f>SUMIFS(Table37[Adj xPts],Table37[Player],Table3737381215[[#This Row],[Player]],Table37[GW],11)</f>
        <v>4.2375767422242347</v>
      </c>
      <c r="G32" s="474">
        <f>SUMIFS(Table37[Adj xPts],Table37[Player],Table3737381215[[#This Row],[Player]],Table37[GW],12)</f>
        <v>4.4272663387210125</v>
      </c>
      <c r="H32" s="474">
        <f>SUMIFS(Table37[Adj xPts],Table37[Player],Table3737381215[[#This Row],[Player]],Table37[GW],13)</f>
        <v>3.9735114870860682</v>
      </c>
      <c r="I32" s="474">
        <f>SUMIFS(Table37[Adj xPts],Table37[Player],Table3737381215[[#This Row],[Player]],Table37[GW],14)</f>
        <v>3.6745524696179204</v>
      </c>
      <c r="J32" s="474">
        <f>SUMIFS(Table37[Adj xPts],Table37[Player],Table3737381215[[#This Row],[Player]],Table37[GW],15)</f>
        <v>3.6625238894100338</v>
      </c>
      <c r="K32" s="474">
        <f>SUMIFS(Table37[Adj xPts],Table37[Player],Table3737381215[[#This Row],[Player]],Table37[GW],16)</f>
        <v>3.6662259029855941</v>
      </c>
      <c r="L32" s="475">
        <f>SUMIFS(Table37[Adj xPts],Table37[Player],Table3737381215[[#This Row],[Player]],Table37[GW],17)</f>
        <v>4.9681101435631909</v>
      </c>
      <c r="M32" s="7">
        <f>SUM(Table3737381215[[#This Row],[10]:[17]])</f>
        <v>32.767791857270126</v>
      </c>
      <c r="N32" s="23">
        <f>(AVERAGE(Table3737381215[[#This Row],[10]:[17]])-2)/Table3737381215[[#This Row],[Price]]</f>
        <v>0.4657719960352813</v>
      </c>
      <c r="O32" s="74">
        <v>0.02</v>
      </c>
      <c r="P32" s="22">
        <v>5</v>
      </c>
      <c r="Q32" s="6">
        <v>2.5</v>
      </c>
      <c r="R32" s="402" t="s">
        <v>374</v>
      </c>
    </row>
    <row r="33" spans="1:18" ht="15.75" thickBot="1" x14ac:dyDescent="0.3">
      <c r="A33" s="4" t="s">
        <v>25</v>
      </c>
      <c r="B33" s="5" t="s">
        <v>81</v>
      </c>
      <c r="C33" s="70" t="s">
        <v>13</v>
      </c>
      <c r="D33" s="6">
        <v>6.4</v>
      </c>
      <c r="E33" s="6">
        <f>SUMIFS(Table37[Adj xPts],Table37[Player],Table3737381215[[#This Row],[Player]],Table37[GW],10)</f>
        <v>4.5928742764983754</v>
      </c>
      <c r="F33" s="474">
        <f>SUMIFS(Table37[Adj xPts],Table37[Player],Table3737381215[[#This Row],[Player]],Table37[GW],11)</f>
        <v>4.3357922256453056</v>
      </c>
      <c r="G33" s="474">
        <f>SUMIFS(Table37[Adj xPts],Table37[Player],Table3737381215[[#This Row],[Player]],Table37[GW],12)</f>
        <v>4.7217800155492204</v>
      </c>
      <c r="H33" s="474">
        <f>SUMIFS(Table37[Adj xPts],Table37[Player],Table3737381215[[#This Row],[Player]],Table37[GW],13)</f>
        <v>3.5626465516171852</v>
      </c>
      <c r="I33" s="474">
        <f>SUMIFS(Table37[Adj xPts],Table37[Player],Table3737381215[[#This Row],[Player]],Table37[GW],14)</f>
        <v>3.9908189135304108</v>
      </c>
      <c r="J33" s="474">
        <f>SUMIFS(Table37[Adj xPts],Table37[Player],Table3737381215[[#This Row],[Player]],Table37[GW],15)</f>
        <v>4.6214639190486748</v>
      </c>
      <c r="K33" s="474">
        <f>SUMIFS(Table37[Adj xPts],Table37[Player],Table3737381215[[#This Row],[Player]],Table37[GW],16)</f>
        <v>4.5248008202855292</v>
      </c>
      <c r="L33" s="475">
        <f>SUMIFS(Table37[Adj xPts],Table37[Player],Table3737381215[[#This Row],[Player]],Table37[GW],17)</f>
        <v>4.0543924408121583</v>
      </c>
      <c r="M33" s="7">
        <f>SUM(Table3737381215[[#This Row],[10]:[17]])</f>
        <v>34.40456916298686</v>
      </c>
      <c r="N33" s="23">
        <f>(AVERAGE(Table3737381215[[#This Row],[10]:[17]])-2)/Table3737381215[[#This Row],[Price]]</f>
        <v>0.35946424146458711</v>
      </c>
      <c r="O33" s="74">
        <v>2.2000000000000002E-2</v>
      </c>
      <c r="P33" s="22">
        <v>9</v>
      </c>
      <c r="Q33" s="6">
        <v>4.5</v>
      </c>
      <c r="R33" s="402" t="s">
        <v>374</v>
      </c>
    </row>
    <row r="34" spans="1:18" ht="15.75" thickBot="1" x14ac:dyDescent="0.3">
      <c r="A34" s="4" t="s">
        <v>46</v>
      </c>
      <c r="B34" s="5" t="s">
        <v>124</v>
      </c>
      <c r="C34" s="70" t="s">
        <v>15</v>
      </c>
      <c r="D34" s="6">
        <v>5.9</v>
      </c>
      <c r="E34" s="6">
        <f>SUMIFS(Table37[Adj xPts],Table37[Player],Table3737381215[[#This Row],[Player]],Table37[GW],10)</f>
        <v>4.4141078838174268</v>
      </c>
      <c r="F34" s="474">
        <f>SUMIFS(Table37[Adj xPts],Table37[Player],Table3737381215[[#This Row],[Player]],Table37[GW],11)</f>
        <v>5.0767888548836044</v>
      </c>
      <c r="G34" s="474">
        <f>SUMIFS(Table37[Adj xPts],Table37[Player],Table3737381215[[#This Row],[Player]],Table37[GW],12)</f>
        <v>4.9380155934474921</v>
      </c>
      <c r="H34" s="474">
        <f>SUMIFS(Table37[Adj xPts],Table37[Player],Table3737381215[[#This Row],[Player]],Table37[GW],13)</f>
        <v>5.8245683212441888</v>
      </c>
      <c r="I34" s="474">
        <f>SUMIFS(Table37[Adj xPts],Table37[Player],Table3737381215[[#This Row],[Player]],Table37[GW],14)</f>
        <v>4.1466046820521338</v>
      </c>
      <c r="J34" s="474">
        <f>SUMIFS(Table37[Adj xPts],Table37[Player],Table3737381215[[#This Row],[Player]],Table37[GW],15)</f>
        <v>4.7085139037258532</v>
      </c>
      <c r="K34" s="474">
        <f>SUMIFS(Table37[Adj xPts],Table37[Player],Table3737381215[[#This Row],[Player]],Table37[GW],16)</f>
        <v>4.1146857102453511</v>
      </c>
      <c r="L34" s="475">
        <f>SUMIFS(Table37[Adj xPts],Table37[Player],Table3737381215[[#This Row],[Player]],Table37[GW],17)</f>
        <v>4.8008281573498959</v>
      </c>
      <c r="M34" s="7">
        <f>SUM(Table3737381215[[#This Row],[10]:[17]])</f>
        <v>38.024113106765952</v>
      </c>
      <c r="N34" s="23">
        <f>(AVERAGE(Table3737381215[[#This Row],[10]:[17]])-2)/Table3737381215[[#This Row],[Price]]</f>
        <v>0.4666125658213125</v>
      </c>
      <c r="O34" s="74">
        <v>2.4E-2</v>
      </c>
      <c r="P34" s="22">
        <v>9</v>
      </c>
      <c r="Q34" s="6">
        <v>4.5</v>
      </c>
      <c r="R34" s="402" t="s">
        <v>374</v>
      </c>
    </row>
    <row r="35" spans="1:18" ht="15.75" thickBot="1" x14ac:dyDescent="0.3">
      <c r="A35" s="4" t="s">
        <v>51</v>
      </c>
      <c r="B35" s="5" t="s">
        <v>73</v>
      </c>
      <c r="C35" s="70" t="s">
        <v>16</v>
      </c>
      <c r="D35" s="6">
        <v>4.7</v>
      </c>
      <c r="E35" s="6">
        <f>SUMIFS(Table37[Adj xPts],Table37[Player],Table3737381215[[#This Row],[Player]],Table37[GW],10)</f>
        <v>4.1428293518014163</v>
      </c>
      <c r="F35" s="474">
        <f>SUMIFS(Table37[Adj xPts],Table37[Player],Table3737381215[[#This Row],[Player]],Table37[GW],11)</f>
        <v>3.5302911402338535</v>
      </c>
      <c r="G35" s="474">
        <f>SUMIFS(Table37[Adj xPts],Table37[Player],Table3737381215[[#This Row],[Player]],Table37[GW],12)</f>
        <v>3.6518232269392361</v>
      </c>
      <c r="H35" s="474">
        <f>SUMIFS(Table37[Adj xPts],Table37[Player],Table3737381215[[#This Row],[Player]],Table37[GW],13)</f>
        <v>3.6206150523718379</v>
      </c>
      <c r="I35" s="474">
        <f>SUMIFS(Table37[Adj xPts],Table37[Player],Table3737381215[[#This Row],[Player]],Table37[GW],14)</f>
        <v>4.3109175951925662</v>
      </c>
      <c r="J35" s="474">
        <f>SUMIFS(Table37[Adj xPts],Table37[Player],Table3737381215[[#This Row],[Player]],Table37[GW],15)</f>
        <v>3.7046149753956645</v>
      </c>
      <c r="K35" s="474">
        <f>SUMIFS(Table37[Adj xPts],Table37[Player],Table3737381215[[#This Row],[Player]],Table37[GW],16)</f>
        <v>4.2355764894130203</v>
      </c>
      <c r="L35" s="475">
        <f>SUMIFS(Table37[Adj xPts],Table37[Player],Table3737381215[[#This Row],[Player]],Table37[GW],17)</f>
        <v>4.0624338624338625</v>
      </c>
      <c r="M35" s="7">
        <f>SUM(Table3737381215[[#This Row],[10]:[17]])</f>
        <v>31.259101693781457</v>
      </c>
      <c r="N35" s="23">
        <f>(AVERAGE(Table3737381215[[#This Row],[10]:[17]])-2)/Table3737381215[[#This Row],[Price]]</f>
        <v>0.40582717270695362</v>
      </c>
      <c r="O35" s="74">
        <v>1.6E-2</v>
      </c>
      <c r="P35" s="22">
        <v>3</v>
      </c>
      <c r="Q35" s="6">
        <v>1.5</v>
      </c>
      <c r="R35" s="402" t="s">
        <v>374</v>
      </c>
    </row>
    <row r="36" spans="1:18" ht="15.75" thickBot="1" x14ac:dyDescent="0.3">
      <c r="A36" s="4" t="s">
        <v>28</v>
      </c>
      <c r="B36" s="5" t="s">
        <v>85</v>
      </c>
      <c r="C36" s="70" t="s">
        <v>13</v>
      </c>
      <c r="D36" s="6">
        <v>6.3</v>
      </c>
      <c r="E36" s="6">
        <f>SUMIFS(Table37[Adj xPts],Table37[Player],Table3737381215[[#This Row],[Player]],Table37[GW],10)</f>
        <v>3.9856324773568157</v>
      </c>
      <c r="F36" s="474">
        <f>SUMIFS(Table37[Adj xPts],Table37[Player],Table3737381215[[#This Row],[Player]],Table37[GW],11)</f>
        <v>4.7091441025741725</v>
      </c>
      <c r="G36" s="474">
        <f>SUMIFS(Table37[Adj xPts],Table37[Player],Table3737381215[[#This Row],[Player]],Table37[GW],12)</f>
        <v>2.9769521680184572</v>
      </c>
      <c r="H36" s="474">
        <f>SUMIFS(Table37[Adj xPts],Table37[Player],Table3737381215[[#This Row],[Player]],Table37[GW],13)</f>
        <v>4.1885707439798727</v>
      </c>
      <c r="I36" s="474">
        <f>SUMIFS(Table37[Adj xPts],Table37[Player],Table3737381215[[#This Row],[Player]],Table37[GW],14)</f>
        <v>3.8609341825902335</v>
      </c>
      <c r="J36" s="474">
        <f>SUMIFS(Table37[Adj xPts],Table37[Player],Table3737381215[[#This Row],[Player]],Table37[GW],15)</f>
        <v>3.8654287042362268</v>
      </c>
      <c r="K36" s="474">
        <f>SUMIFS(Table37[Adj xPts],Table37[Player],Table3737381215[[#This Row],[Player]],Table37[GW],16)</f>
        <v>4.4710135684561303</v>
      </c>
      <c r="L36" s="475">
        <f>SUMIFS(Table37[Adj xPts],Table37[Player],Table3737381215[[#This Row],[Player]],Table37[GW],17)</f>
        <v>0.11691877987397689</v>
      </c>
      <c r="M36" s="7">
        <f>SUM(Table3737381215[[#This Row],[10]:[17]])</f>
        <v>28.174594727085886</v>
      </c>
      <c r="N36" s="23">
        <f>(AVERAGE(Table3737381215[[#This Row],[10]:[17]])-2)/Table3737381215[[#This Row],[Price]]</f>
        <v>0.24155941918821203</v>
      </c>
      <c r="O36" s="74">
        <v>0.129</v>
      </c>
      <c r="P36" s="22">
        <v>4</v>
      </c>
      <c r="Q36" s="6">
        <v>2</v>
      </c>
      <c r="R36" s="402" t="s">
        <v>374</v>
      </c>
    </row>
    <row r="37" spans="1:18" ht="15.75" thickBot="1" x14ac:dyDescent="0.3">
      <c r="A37" s="4" t="s">
        <v>35</v>
      </c>
      <c r="B37" s="5" t="s">
        <v>604</v>
      </c>
      <c r="C37" s="70" t="s">
        <v>14</v>
      </c>
      <c r="D37" s="6">
        <v>6.3</v>
      </c>
      <c r="E37" s="6">
        <f>SUMIFS(Table37[Adj xPts],Table37[Player],Table3737381215[[#This Row],[Player]],Table37[GW],10)</f>
        <v>4.1147293508734091</v>
      </c>
      <c r="F37" s="474">
        <f>SUMIFS(Table37[Adj xPts],Table37[Player],Table3737381215[[#This Row],[Player]],Table37[GW],11)</f>
        <v>3.673526510809586</v>
      </c>
      <c r="G37" s="474">
        <f>SUMIFS(Table37[Adj xPts],Table37[Player],Table3737381215[[#This Row],[Player]],Table37[GW],12)</f>
        <v>5.2256929448508185</v>
      </c>
      <c r="H37" s="474">
        <f>SUMIFS(Table37[Adj xPts],Table37[Player],Table3737381215[[#This Row],[Player]],Table37[GW],13)</f>
        <v>4.5859027293688666</v>
      </c>
      <c r="I37" s="474">
        <f>SUMIFS(Table37[Adj xPts],Table37[Player],Table3737381215[[#This Row],[Player]],Table37[GW],14)</f>
        <v>4.5508920423026682</v>
      </c>
      <c r="J37" s="474">
        <f>SUMIFS(Table37[Adj xPts],Table37[Player],Table3737381215[[#This Row],[Player]],Table37[GW],15)</f>
        <v>4.334056875274376</v>
      </c>
      <c r="K37" s="474">
        <f>SUMIFS(Table37[Adj xPts],Table37[Player],Table3737381215[[#This Row],[Player]],Table37[GW],16)</f>
        <v>5.2015360592784452</v>
      </c>
      <c r="L37" s="475">
        <f>SUMIFS(Table37[Adj xPts],Table37[Player],Table3737381215[[#This Row],[Player]],Table37[GW],17)</f>
        <v>4.4317986635368021</v>
      </c>
      <c r="M37" s="7">
        <f>SUM(Table3737381215[[#This Row],[10]:[17]])</f>
        <v>36.11813517629497</v>
      </c>
      <c r="N37" s="23">
        <f>(AVERAGE(Table3737381215[[#This Row],[10]:[17]])-2)/Table3737381215[[#This Row],[Price]]</f>
        <v>0.39916934873601134</v>
      </c>
      <c r="O37" s="74">
        <v>3.4000000000000002E-2</v>
      </c>
      <c r="P37" s="22">
        <v>5</v>
      </c>
      <c r="Q37" s="6">
        <v>2.5</v>
      </c>
      <c r="R37" s="402" t="s">
        <v>374</v>
      </c>
    </row>
    <row r="38" spans="1:18" ht="15.75" thickBot="1" x14ac:dyDescent="0.3">
      <c r="A38" s="4" t="s">
        <v>37</v>
      </c>
      <c r="B38" s="5" t="s">
        <v>54</v>
      </c>
      <c r="C38" s="70" t="s">
        <v>15</v>
      </c>
      <c r="D38" s="6">
        <v>5.4</v>
      </c>
      <c r="E38" s="6">
        <f>SUMIFS(Table37[Adj xPts],Table37[Player],Table3737381215[[#This Row],[Player]],Table37[GW],10)</f>
        <v>3.2008682584738688</v>
      </c>
      <c r="F38" s="474">
        <f>SUMIFS(Table37[Adj xPts],Table37[Player],Table3737381215[[#This Row],[Player]],Table37[GW],11)</f>
        <v>3.4595409366325409</v>
      </c>
      <c r="G38" s="474">
        <f>SUMIFS(Table37[Adj xPts],Table37[Player],Table3737381215[[#This Row],[Player]],Table37[GW],12)</f>
        <v>4.4257589047764947</v>
      </c>
      <c r="H38" s="474">
        <f>SUMIFS(Table37[Adj xPts],Table37[Player],Table3737381215[[#This Row],[Player]],Table37[GW],13)</f>
        <v>5.5058133217429095</v>
      </c>
      <c r="I38" s="474">
        <f>SUMIFS(Table37[Adj xPts],Table37[Player],Table3737381215[[#This Row],[Player]],Table37[GW],14)</f>
        <v>4.2702552719200888</v>
      </c>
      <c r="J38" s="474">
        <f>SUMIFS(Table37[Adj xPts],Table37[Player],Table3737381215[[#This Row],[Player]],Table37[GW],15)</f>
        <v>4.7998035808717994</v>
      </c>
      <c r="K38" s="474">
        <f>SUMIFS(Table37[Adj xPts],Table37[Player],Table3737381215[[#This Row],[Player]],Table37[GW],16)</f>
        <v>4.7876848460605759</v>
      </c>
      <c r="L38" s="475">
        <f>SUMIFS(Table37[Adj xPts],Table37[Player],Table3737381215[[#This Row],[Player]],Table37[GW],17)</f>
        <v>4.7920602544597335</v>
      </c>
      <c r="M38" s="7">
        <f>SUM(Table3737381215[[#This Row],[10]:[17]])</f>
        <v>35.241785374938011</v>
      </c>
      <c r="N38" s="23">
        <f>(AVERAGE(Table3737381215[[#This Row],[10]:[17]])-2)/Table3737381215[[#This Row],[Price]]</f>
        <v>0.44541169849393542</v>
      </c>
      <c r="O38" s="74">
        <v>0.28399999999999997</v>
      </c>
      <c r="P38" s="22">
        <v>18</v>
      </c>
      <c r="Q38" s="6">
        <v>9</v>
      </c>
      <c r="R38" s="402" t="s">
        <v>374</v>
      </c>
    </row>
    <row r="39" spans="1:18" ht="15.75" thickBot="1" x14ac:dyDescent="0.3">
      <c r="A39" s="4" t="s">
        <v>28</v>
      </c>
      <c r="B39" s="5" t="s">
        <v>64</v>
      </c>
      <c r="C39" s="70" t="s">
        <v>14</v>
      </c>
      <c r="D39" s="6">
        <v>5.5</v>
      </c>
      <c r="E39" s="6">
        <f>SUMIFS(Table37[Adj xPts],Table37[Player],Table3737381215[[#This Row],[Player]],Table37[GW],10)</f>
        <v>4.1553456092410883</v>
      </c>
      <c r="F39" s="474">
        <f>SUMIFS(Table37[Adj xPts],Table37[Player],Table3737381215[[#This Row],[Player]],Table37[GW],11)</f>
        <v>5.2459730595327807</v>
      </c>
      <c r="G39" s="474">
        <f>SUMIFS(Table37[Adj xPts],Table37[Player],Table3737381215[[#This Row],[Player]],Table37[GW],12)</f>
        <v>2.1729576563250106</v>
      </c>
      <c r="H39" s="474">
        <f>SUMIFS(Table37[Adj xPts],Table37[Player],Table3737381215[[#This Row],[Player]],Table37[GW],13)</f>
        <v>4.2830086686842304</v>
      </c>
      <c r="I39" s="474">
        <f>SUMIFS(Table37[Adj xPts],Table37[Player],Table3737381215[[#This Row],[Player]],Table37[GW],14)</f>
        <v>3.8011746415615821</v>
      </c>
      <c r="J39" s="474">
        <f>SUMIFS(Table37[Adj xPts],Table37[Player],Table3737381215[[#This Row],[Player]],Table37[GW],15)</f>
        <v>3.4699395011277803</v>
      </c>
      <c r="K39" s="474">
        <f>SUMIFS(Table37[Adj xPts],Table37[Player],Table3737381215[[#This Row],[Player]],Table37[GW],16)</f>
        <v>4.7598957154342729</v>
      </c>
      <c r="L39" s="475">
        <f>SUMIFS(Table37[Adj xPts],Table37[Player],Table3737381215[[#This Row],[Player]],Table37[GW],17)</f>
        <v>8.2186701997215839E-2</v>
      </c>
      <c r="M39" s="7">
        <f>SUM(Table3737381215[[#This Row],[10]:[17]])</f>
        <v>27.970481553903959</v>
      </c>
      <c r="N39" s="23">
        <f>(AVERAGE(Table3737381215[[#This Row],[10]:[17]])-2)/Table3737381215[[#This Row],[Price]]</f>
        <v>0.27205639895236272</v>
      </c>
      <c r="O39" s="74">
        <v>2.6000000000000002E-2</v>
      </c>
      <c r="P39" s="22">
        <v>6</v>
      </c>
      <c r="Q39" s="6">
        <v>3</v>
      </c>
      <c r="R39" s="402" t="s">
        <v>374</v>
      </c>
    </row>
    <row r="40" spans="1:18" ht="15.75" thickBot="1" x14ac:dyDescent="0.3">
      <c r="A40" s="4" t="s">
        <v>68</v>
      </c>
      <c r="B40" s="5" t="s">
        <v>333</v>
      </c>
      <c r="C40" s="70" t="s">
        <v>13</v>
      </c>
      <c r="D40" s="6">
        <v>5.0999999999999996</v>
      </c>
      <c r="E40" s="6">
        <f>SUMIFS(Table37[Adj xPts],Table37[Player],Table3737381215[[#This Row],[Player]],Table37[GW],10)</f>
        <v>4.8527188789475835</v>
      </c>
      <c r="F40" s="474">
        <f>SUMIFS(Table37[Adj xPts],Table37[Player],Table3737381215[[#This Row],[Player]],Table37[GW],11)</f>
        <v>4.2913586773243892</v>
      </c>
      <c r="G40" s="474">
        <f>SUMIFS(Table37[Adj xPts],Table37[Player],Table3737381215[[#This Row],[Player]],Table37[GW],12)</f>
        <v>5.1191356708216311</v>
      </c>
      <c r="H40" s="474">
        <f>SUMIFS(Table37[Adj xPts],Table37[Player],Table3737381215[[#This Row],[Player]],Table37[GW],13)</f>
        <v>3.9395186175684018</v>
      </c>
      <c r="I40" s="474">
        <f>SUMIFS(Table37[Adj xPts],Table37[Player],Table3737381215[[#This Row],[Player]],Table37[GW],14)</f>
        <v>4.6979006424757941</v>
      </c>
      <c r="J40" s="474">
        <f>SUMIFS(Table37[Adj xPts],Table37[Player],Table3737381215[[#This Row],[Player]],Table37[GW],15)</f>
        <v>3.7263782529727933</v>
      </c>
      <c r="K40" s="474">
        <f>SUMIFS(Table37[Adj xPts],Table37[Player],Table3737381215[[#This Row],[Player]],Table37[GW],16)</f>
        <v>3.3541268772585502</v>
      </c>
      <c r="L40" s="475">
        <f>SUMIFS(Table37[Adj xPts],Table37[Player],Table3737381215[[#This Row],[Player]],Table37[GW],17)</f>
        <v>5.6241400706828175</v>
      </c>
      <c r="M40" s="7">
        <f>SUM(Table3737381215[[#This Row],[10]:[17]])</f>
        <v>35.605277688051963</v>
      </c>
      <c r="N40" s="23">
        <f>(AVERAGE(Table3737381215[[#This Row],[10]:[17]])-2)/Table3737381215[[#This Row],[Price]]</f>
        <v>0.48052151196205795</v>
      </c>
      <c r="O40" s="74">
        <v>6.9999999999999993E-3</v>
      </c>
      <c r="P40" s="22">
        <v>4</v>
      </c>
      <c r="Q40" s="6">
        <v>2</v>
      </c>
      <c r="R40" s="402" t="s">
        <v>374</v>
      </c>
    </row>
    <row r="41" spans="1:18" ht="15.75" thickBot="1" x14ac:dyDescent="0.3">
      <c r="A41" s="4" t="s">
        <v>65</v>
      </c>
      <c r="B41" s="5" t="s">
        <v>1490</v>
      </c>
      <c r="C41" s="70" t="s">
        <v>16</v>
      </c>
      <c r="D41" s="6">
        <v>4.5</v>
      </c>
      <c r="E41" s="6">
        <f>SUMIFS(Table37[Adj xPts],Table37[Player],Table3737381215[[#This Row],[Player]],Table37[GW],10)</f>
        <v>3.3833116036505864</v>
      </c>
      <c r="F41" s="474">
        <f>SUMIFS(Table37[Adj xPts],Table37[Player],Table3737381215[[#This Row],[Player]],Table37[GW],11)</f>
        <v>4.208391608391608</v>
      </c>
      <c r="G41" s="474">
        <f>SUMIFS(Table37[Adj xPts],Table37[Player],Table3737381215[[#This Row],[Player]],Table37[GW],12)</f>
        <v>3.454672733636682</v>
      </c>
      <c r="H41" s="474">
        <f>SUMIFS(Table37[Adj xPts],Table37[Player],Table3737381215[[#This Row],[Player]],Table37[GW],13)</f>
        <v>4.4243547597398054</v>
      </c>
      <c r="I41" s="474">
        <f>SUMIFS(Table37[Adj xPts],Table37[Player],Table3737381215[[#This Row],[Player]],Table37[GW],14)</f>
        <v>3.7683609232921427</v>
      </c>
      <c r="J41" s="474">
        <f>SUMIFS(Table37[Adj xPts],Table37[Player],Table3737381215[[#This Row],[Player]],Table37[GW],15)</f>
        <v>4.3551155937732338</v>
      </c>
      <c r="K41" s="474">
        <f>SUMIFS(Table37[Adj xPts],Table37[Player],Table3737381215[[#This Row],[Player]],Table37[GW],16)</f>
        <v>4.11655712487764</v>
      </c>
      <c r="L41" s="475">
        <f>SUMIFS(Table37[Adj xPts],Table37[Player],Table3737381215[[#This Row],[Player]],Table37[GW],17)</f>
        <v>4.320036835601452</v>
      </c>
      <c r="M41" s="7">
        <f>SUM(Table3737381215[[#This Row],[10]:[17]])</f>
        <v>32.030801182963152</v>
      </c>
      <c r="N41" s="23">
        <f>(AVERAGE(Table3737381215[[#This Row],[10]:[17]])-2)/Table3737381215[[#This Row],[Price]]</f>
        <v>0.44530003286008757</v>
      </c>
      <c r="O41" s="74">
        <v>5.2000000000000005E-2</v>
      </c>
      <c r="P41" s="22">
        <v>11</v>
      </c>
      <c r="Q41" s="6">
        <v>5.5</v>
      </c>
      <c r="R41" s="402" t="s">
        <v>374</v>
      </c>
    </row>
    <row r="42" spans="1:18" ht="15.75" thickBot="1" x14ac:dyDescent="0.3">
      <c r="A42" s="4" t="s">
        <v>91</v>
      </c>
      <c r="B42" s="5" t="s">
        <v>129</v>
      </c>
      <c r="C42" s="70" t="s">
        <v>15</v>
      </c>
      <c r="D42" s="6">
        <v>6</v>
      </c>
      <c r="E42" s="6">
        <f>SUMIFS(Table37[Adj xPts],Table37[Player],Table3737381215[[#This Row],[Player]],Table37[GW],10)</f>
        <v>4.7904687408985378</v>
      </c>
      <c r="F42" s="474">
        <f>SUMIFS(Table37[Adj xPts],Table37[Player],Table3737381215[[#This Row],[Player]],Table37[GW],11)</f>
        <v>4.3627325394005014</v>
      </c>
      <c r="G42" s="474">
        <f>SUMIFS(Table37[Adj xPts],Table37[Player],Table3737381215[[#This Row],[Player]],Table37[GW],12)</f>
        <v>4.498855350178057</v>
      </c>
      <c r="H42" s="474">
        <f>SUMIFS(Table37[Adj xPts],Table37[Player],Table3737381215[[#This Row],[Player]],Table37[GW],13)</f>
        <v>3.9009043746494667</v>
      </c>
      <c r="I42" s="474">
        <f>SUMIFS(Table37[Adj xPts],Table37[Player],Table3737381215[[#This Row],[Player]],Table37[GW],14)</f>
        <v>4.776930881090502</v>
      </c>
      <c r="J42" s="474">
        <f>SUMIFS(Table37[Adj xPts],Table37[Player],Table3737381215[[#This Row],[Player]],Table37[GW],15)</f>
        <v>3.4101176501221633</v>
      </c>
      <c r="K42" s="474">
        <f>SUMIFS(Table37[Adj xPts],Table37[Player],Table3737381215[[#This Row],[Player]],Table37[GW],16)</f>
        <v>3.2408342971635449</v>
      </c>
      <c r="L42" s="475">
        <f>SUMIFS(Table37[Adj xPts],Table37[Player],Table3737381215[[#This Row],[Player]],Table37[GW],17)</f>
        <v>4.2688301455499467</v>
      </c>
      <c r="M42" s="7">
        <f>SUM(Table3737381215[[#This Row],[10]:[17]])</f>
        <v>33.249673979052723</v>
      </c>
      <c r="N42" s="23">
        <f>(AVERAGE(Table3737381215[[#This Row],[10]:[17]])-2)/Table3737381215[[#This Row],[Price]]</f>
        <v>0.35936820789693175</v>
      </c>
      <c r="O42" s="74">
        <v>0.39799999999999996</v>
      </c>
      <c r="P42" s="22">
        <v>12</v>
      </c>
      <c r="Q42" s="6">
        <v>6</v>
      </c>
      <c r="R42" s="402" t="s">
        <v>541</v>
      </c>
    </row>
    <row r="43" spans="1:18" ht="15.75" thickBot="1" x14ac:dyDescent="0.3">
      <c r="A43" s="4" t="s">
        <v>25</v>
      </c>
      <c r="B43" s="5" t="s">
        <v>60</v>
      </c>
      <c r="C43" s="70" t="s">
        <v>14</v>
      </c>
      <c r="D43" s="15">
        <v>6.1</v>
      </c>
      <c r="E43" s="6">
        <f>SUMIFS(Table37[Adj xPts],Table37[Player],Table3737381215[[#This Row],[Player]],Table37[GW],10)</f>
        <v>3.9635706700002737</v>
      </c>
      <c r="F43" s="474">
        <f>SUMIFS(Table37[Adj xPts],Table37[Player],Table3737381215[[#This Row],[Player]],Table37[GW],11)</f>
        <v>3.9766972412083437</v>
      </c>
      <c r="G43" s="474">
        <f>SUMIFS(Table37[Adj xPts],Table37[Player],Table3737381215[[#This Row],[Player]],Table37[GW],12)</f>
        <v>4.5279979787133247</v>
      </c>
      <c r="H43" s="474">
        <f>SUMIFS(Table37[Adj xPts],Table37[Player],Table3737381215[[#This Row],[Player]],Table37[GW],13)</f>
        <v>3.0417579145723717</v>
      </c>
      <c r="I43" s="474">
        <f>SUMIFS(Table37[Adj xPts],Table37[Player],Table3737381215[[#This Row],[Player]],Table37[GW],14)</f>
        <v>3.5381213494324255</v>
      </c>
      <c r="J43" s="474">
        <f>SUMIFS(Table37[Adj xPts],Table37[Player],Table3737381215[[#This Row],[Player]],Table37[GW],15)</f>
        <v>4.1790377602634976</v>
      </c>
      <c r="K43" s="474">
        <f>SUMIFS(Table37[Adj xPts],Table37[Player],Table3737381215[[#This Row],[Player]],Table37[GW],16)</f>
        <v>4.1836594724032654</v>
      </c>
      <c r="L43" s="475">
        <f>SUMIFS(Table37[Adj xPts],Table37[Player],Table3737381215[[#This Row],[Player]],Table37[GW],17)</f>
        <v>3.1116653467453101</v>
      </c>
      <c r="M43" s="7">
        <f>SUM(Table3737381215[[#This Row],[10]:[17]])</f>
        <v>30.522507733338813</v>
      </c>
      <c r="N43" s="23">
        <f>(AVERAGE(Table3737381215[[#This Row],[10]:[17]])-2)/Table3737381215[[#This Row],[Price]]</f>
        <v>0.29759237158481178</v>
      </c>
      <c r="O43" s="17">
        <v>6.6000000000000003E-2</v>
      </c>
      <c r="P43" s="16">
        <v>13</v>
      </c>
      <c r="Q43" s="15">
        <v>6.5</v>
      </c>
      <c r="R43" s="402" t="s">
        <v>374</v>
      </c>
    </row>
    <row r="44" spans="1:18" ht="15.75" thickBot="1" x14ac:dyDescent="0.3">
      <c r="A44" s="4" t="s">
        <v>33</v>
      </c>
      <c r="B44" s="5" t="s">
        <v>1549</v>
      </c>
      <c r="C44" s="70" t="s">
        <v>14</v>
      </c>
      <c r="D44" s="6">
        <v>4.5999999999999996</v>
      </c>
      <c r="E44" s="6">
        <f>SUMIFS(Table37[Adj xPts],Table37[Player],Table3737381215[[#This Row],[Player]],Table37[GW],10)</f>
        <v>3.9630878152163893</v>
      </c>
      <c r="F44" s="474">
        <f>SUMIFS(Table37[Adj xPts],Table37[Player],Table3737381215[[#This Row],[Player]],Table37[GW],11)</f>
        <v>4.93688942681767</v>
      </c>
      <c r="G44" s="474">
        <f>SUMIFS(Table37[Adj xPts],Table37[Player],Table3737381215[[#This Row],[Player]],Table37[GW],12)</f>
        <v>3.2109218210696095</v>
      </c>
      <c r="H44" s="474">
        <f>SUMIFS(Table37[Adj xPts],Table37[Player],Table3737381215[[#This Row],[Player]],Table37[GW],13)</f>
        <v>3.6649382295092874</v>
      </c>
      <c r="I44" s="474">
        <f>SUMIFS(Table37[Adj xPts],Table37[Player],Table3737381215[[#This Row],[Player]],Table37[GW],14)</f>
        <v>3.6764237660280932</v>
      </c>
      <c r="J44" s="474">
        <f>SUMIFS(Table37[Adj xPts],Table37[Player],Table3737381215[[#This Row],[Player]],Table37[GW],15)</f>
        <v>3.3273740623416637</v>
      </c>
      <c r="K44" s="474">
        <f>SUMIFS(Table37[Adj xPts],Table37[Player],Table3737381215[[#This Row],[Player]],Table37[GW],16)</f>
        <v>4.4480036185698424</v>
      </c>
      <c r="L44" s="475">
        <f>SUMIFS(Table37[Adj xPts],Table37[Player],Table3737381215[[#This Row],[Player]],Table37[GW],17)</f>
        <v>0.17531178759805127</v>
      </c>
      <c r="M44" s="7">
        <f>SUM(Table3737381215[[#This Row],[10]:[17]])</f>
        <v>27.402950527150608</v>
      </c>
      <c r="N44" s="23">
        <f>(AVERAGE(Table3737381215[[#This Row],[10]:[17]])-2)/Table3737381215[[#This Row],[Price]]</f>
        <v>0.30986278606387524</v>
      </c>
      <c r="O44" s="74">
        <v>1.9E-2</v>
      </c>
      <c r="P44" s="22">
        <v>0</v>
      </c>
      <c r="Q44" s="6">
        <v>0</v>
      </c>
      <c r="R44" s="402" t="s">
        <v>374</v>
      </c>
    </row>
    <row r="45" spans="1:18" ht="15.75" thickBot="1" x14ac:dyDescent="0.3">
      <c r="A45" s="4" t="s">
        <v>23</v>
      </c>
      <c r="B45" s="5" t="s">
        <v>63</v>
      </c>
      <c r="C45" s="70" t="s">
        <v>16</v>
      </c>
      <c r="D45" s="6">
        <v>5.5</v>
      </c>
      <c r="E45" s="6">
        <f>SUMIFS(Table37[Adj xPts],Table37[Player],Table3737381215[[#This Row],[Player]],Table37[GW],10)</f>
        <v>3.944712386778026</v>
      </c>
      <c r="F45" s="474">
        <f>SUMIFS(Table37[Adj xPts],Table37[Player],Table3737381215[[#This Row],[Player]],Table37[GW],11)</f>
        <v>3.1430435619981214</v>
      </c>
      <c r="G45" s="474">
        <f>SUMIFS(Table37[Adj xPts],Table37[Player],Table3737381215[[#This Row],[Player]],Table37[GW],12)</f>
        <v>3.5801050364960636</v>
      </c>
      <c r="H45" s="474">
        <f>SUMIFS(Table37[Adj xPts],Table37[Player],Table3737381215[[#This Row],[Player]],Table37[GW],13)</f>
        <v>3.0848178343351598</v>
      </c>
      <c r="I45" s="474">
        <f>SUMIFS(Table37[Adj xPts],Table37[Player],Table3737381215[[#This Row],[Player]],Table37[GW],14)</f>
        <v>4.5625209651374146</v>
      </c>
      <c r="J45" s="474">
        <f>SUMIFS(Table37[Adj xPts],Table37[Player],Table3737381215[[#This Row],[Player]],Table37[GW],15)</f>
        <v>4.3330985915492963</v>
      </c>
      <c r="K45" s="474">
        <f>SUMIFS(Table37[Adj xPts],Table37[Player],Table3737381215[[#This Row],[Player]],Table37[GW],16)</f>
        <v>3.9945607641463048</v>
      </c>
      <c r="L45" s="475">
        <f>SUMIFS(Table37[Adj xPts],Table37[Player],Table3737381215[[#This Row],[Player]],Table37[GW],17)</f>
        <v>3.3338699038884356</v>
      </c>
      <c r="M45" s="7">
        <f>SUM(Table3737381215[[#This Row],[10]:[17]])</f>
        <v>29.976729044328817</v>
      </c>
      <c r="N45" s="23">
        <f>(AVERAGE(Table3737381215[[#This Row],[10]:[17]])-2)/Table3737381215[[#This Row],[Price]]</f>
        <v>0.31765293282565493</v>
      </c>
      <c r="O45" s="74">
        <v>0.129</v>
      </c>
      <c r="P45" s="22">
        <v>3</v>
      </c>
      <c r="Q45" s="6">
        <v>1.5</v>
      </c>
      <c r="R45" s="402" t="s">
        <v>374</v>
      </c>
    </row>
    <row r="46" spans="1:18" ht="15.75" thickBot="1" x14ac:dyDescent="0.3">
      <c r="A46" s="4" t="s">
        <v>56</v>
      </c>
      <c r="B46" s="5" t="s">
        <v>367</v>
      </c>
      <c r="C46" s="70" t="s">
        <v>15</v>
      </c>
      <c r="D46" s="15">
        <v>5.4</v>
      </c>
      <c r="E46" s="6">
        <f>SUMIFS(Table37[Adj xPts],Table37[Player],Table3737381215[[#This Row],[Player]],Table37[GW],10)</f>
        <v>3.6035594312366026</v>
      </c>
      <c r="F46" s="474">
        <f>SUMIFS(Table37[Adj xPts],Table37[Player],Table3737381215[[#This Row],[Player]],Table37[GW],11)</f>
        <v>4.3271917833077271</v>
      </c>
      <c r="G46" s="474">
        <f>SUMIFS(Table37[Adj xPts],Table37[Player],Table3737381215[[#This Row],[Player]],Table37[GW],12)</f>
        <v>3.4301705756929635</v>
      </c>
      <c r="H46" s="474">
        <f>SUMIFS(Table37[Adj xPts],Table37[Player],Table3737381215[[#This Row],[Player]],Table37[GW],13)</f>
        <v>3.2076356113014808</v>
      </c>
      <c r="I46" s="474">
        <f>SUMIFS(Table37[Adj xPts],Table37[Player],Table3737381215[[#This Row],[Player]],Table37[GW],14)</f>
        <v>4.1532663010111772</v>
      </c>
      <c r="J46" s="474">
        <f>SUMIFS(Table37[Adj xPts],Table37[Player],Table3737381215[[#This Row],[Player]],Table37[GW],15)</f>
        <v>4.3190138031682883</v>
      </c>
      <c r="K46" s="474">
        <f>SUMIFS(Table37[Adj xPts],Table37[Player],Table3737381215[[#This Row],[Player]],Table37[GW],16)</f>
        <v>3.56184822847188</v>
      </c>
      <c r="L46" s="475">
        <f>SUMIFS(Table37[Adj xPts],Table37[Player],Table3737381215[[#This Row],[Player]],Table37[GW],17)</f>
        <v>0.18002128368714385</v>
      </c>
      <c r="M46" s="7">
        <f>SUM(Table3737381215[[#This Row],[10]:[17]])</f>
        <v>26.782707017877264</v>
      </c>
      <c r="N46" s="23">
        <f>(AVERAGE(Table3737381215[[#This Row],[10]:[17]])-2)/Table3737381215[[#This Row],[Price]]</f>
        <v>0.24959969948789962</v>
      </c>
      <c r="O46" s="17">
        <v>1.2E-2</v>
      </c>
      <c r="P46" s="16">
        <v>9</v>
      </c>
      <c r="Q46" s="15">
        <v>4.5</v>
      </c>
      <c r="R46" s="402" t="s">
        <v>374</v>
      </c>
    </row>
    <row r="47" spans="1:18" ht="15.75" thickBot="1" x14ac:dyDescent="0.3">
      <c r="A47" s="4" t="s">
        <v>61</v>
      </c>
      <c r="B47" s="5" t="s">
        <v>188</v>
      </c>
      <c r="C47" s="70" t="s">
        <v>13</v>
      </c>
      <c r="D47" s="6">
        <v>5.5</v>
      </c>
      <c r="E47" s="6">
        <f>SUMIFS(Table37[Adj xPts],Table37[Player],Table3737381215[[#This Row],[Player]],Table37[GW],10)</f>
        <v>3.4998987602018565</v>
      </c>
      <c r="F47" s="474">
        <f>SUMIFS(Table37[Adj xPts],Table37[Player],Table3737381215[[#This Row],[Player]],Table37[GW],11)</f>
        <v>2.9775510442324977</v>
      </c>
      <c r="G47" s="474">
        <f>SUMIFS(Table37[Adj xPts],Table37[Player],Table3737381215[[#This Row],[Player]],Table37[GW],12)</f>
        <v>4.1732912180172139</v>
      </c>
      <c r="H47" s="474">
        <f>SUMIFS(Table37[Adj xPts],Table37[Player],Table3737381215[[#This Row],[Player]],Table37[GW],13)</f>
        <v>3.3652914097789361</v>
      </c>
      <c r="I47" s="474">
        <f>SUMIFS(Table37[Adj xPts],Table37[Player],Table3737381215[[#This Row],[Player]],Table37[GW],14)</f>
        <v>4.146459233785964</v>
      </c>
      <c r="J47" s="474">
        <f>SUMIFS(Table37[Adj xPts],Table37[Player],Table3737381215[[#This Row],[Player]],Table37[GW],15)</f>
        <v>4.572177362232611</v>
      </c>
      <c r="K47" s="474">
        <f>SUMIFS(Table37[Adj xPts],Table37[Player],Table3737381215[[#This Row],[Player]],Table37[GW],16)</f>
        <v>3.6253172103531184</v>
      </c>
      <c r="L47" s="475">
        <f>SUMIFS(Table37[Adj xPts],Table37[Player],Table3737381215[[#This Row],[Player]],Table37[GW],17)</f>
        <v>3.1349782293178516</v>
      </c>
      <c r="M47" s="7">
        <f>SUM(Table3737381215[[#This Row],[10]:[17]])</f>
        <v>29.494964467920049</v>
      </c>
      <c r="N47" s="23">
        <f>(AVERAGE(Table3737381215[[#This Row],[10]:[17]])-2)/Table3737381215[[#This Row],[Price]]</f>
        <v>0.30670373790727384</v>
      </c>
      <c r="O47" s="74">
        <v>2E-3</v>
      </c>
      <c r="P47" s="22">
        <v>3</v>
      </c>
      <c r="Q47" s="6">
        <v>1.5</v>
      </c>
      <c r="R47" s="402" t="s">
        <v>374</v>
      </c>
    </row>
    <row r="48" spans="1:18" ht="15.75" thickBot="1" x14ac:dyDescent="0.3">
      <c r="A48" s="4" t="s">
        <v>601</v>
      </c>
      <c r="B48" s="5" t="s">
        <v>651</v>
      </c>
      <c r="C48" s="70" t="s">
        <v>15</v>
      </c>
      <c r="D48" s="6">
        <v>5.7</v>
      </c>
      <c r="E48" s="6">
        <f>SUMIFS(Table37[Adj xPts],Table37[Player],Table3737381215[[#This Row],[Player]],Table37[GW],10)</f>
        <v>4.6662480724660433</v>
      </c>
      <c r="F48" s="474">
        <f>SUMIFS(Table37[Adj xPts],Table37[Player],Table3737381215[[#This Row],[Player]],Table37[GW],11)</f>
        <v>3.9424530264161413</v>
      </c>
      <c r="G48" s="474">
        <f>SUMIFS(Table37[Adj xPts],Table37[Player],Table3737381215[[#This Row],[Player]],Table37[GW],12)</f>
        <v>4.1003035391069673</v>
      </c>
      <c r="H48" s="474">
        <f>SUMIFS(Table37[Adj xPts],Table37[Player],Table3737381215[[#This Row],[Player]],Table37[GW],13)</f>
        <v>4.2409332995181339</v>
      </c>
      <c r="I48" s="474">
        <f>SUMIFS(Table37[Adj xPts],Table37[Player],Table3737381215[[#This Row],[Player]],Table37[GW],14)</f>
        <v>4.8624169516479219</v>
      </c>
      <c r="J48" s="474">
        <f>SUMIFS(Table37[Adj xPts],Table37[Player],Table3737381215[[#This Row],[Player]],Table37[GW],15)</f>
        <v>4.3859772672854556</v>
      </c>
      <c r="K48" s="474">
        <f>SUMIFS(Table37[Adj xPts],Table37[Player],Table3737381215[[#This Row],[Player]],Table37[GW],16)</f>
        <v>3.7864363942712718</v>
      </c>
      <c r="L48" s="475">
        <f>SUMIFS(Table37[Adj xPts],Table37[Player],Table3737381215[[#This Row],[Player]],Table37[GW],17)</f>
        <v>4.9386287672387157</v>
      </c>
      <c r="M48" s="7">
        <f>SUM(Table3737381215[[#This Row],[10]:[17]])</f>
        <v>34.923397317950652</v>
      </c>
      <c r="N48" s="23">
        <f>(AVERAGE(Table3737381215[[#This Row],[10]:[17]])-2)/Table3737381215[[#This Row],[Price]]</f>
        <v>0.4149867832883915</v>
      </c>
      <c r="O48" s="74">
        <v>0.35899999999999999</v>
      </c>
      <c r="P48" s="22">
        <v>15</v>
      </c>
      <c r="Q48" s="6">
        <v>7.5</v>
      </c>
      <c r="R48" s="402" t="s">
        <v>374</v>
      </c>
    </row>
    <row r="49" spans="1:18" ht="15.75" thickBot="1" x14ac:dyDescent="0.3">
      <c r="A49" s="4" t="s">
        <v>40</v>
      </c>
      <c r="B49" s="5" t="s">
        <v>76</v>
      </c>
      <c r="C49" s="70" t="s">
        <v>13</v>
      </c>
      <c r="D49" s="6">
        <v>7.2</v>
      </c>
      <c r="E49" s="6">
        <f>SUMIFS(Table37[Adj xPts],Table37[Player],Table3737381215[[#This Row],[Player]],Table37[GW],10)</f>
        <v>3.4028251851073885</v>
      </c>
      <c r="F49" s="474">
        <f>SUMIFS(Table37[Adj xPts],Table37[Player],Table3737381215[[#This Row],[Player]],Table37[GW],11)</f>
        <v>3.8753909974407441</v>
      </c>
      <c r="G49" s="474">
        <f>SUMIFS(Table37[Adj xPts],Table37[Player],Table3737381215[[#This Row],[Player]],Table37[GW],12)</f>
        <v>4.7580110861004004</v>
      </c>
      <c r="H49" s="474">
        <f>SUMIFS(Table37[Adj xPts],Table37[Player],Table3737381215[[#This Row],[Player]],Table37[GW],13)</f>
        <v>3.9473034881521269</v>
      </c>
      <c r="I49" s="474">
        <f>SUMIFS(Table37[Adj xPts],Table37[Player],Table3737381215[[#This Row],[Player]],Table37[GW],14)</f>
        <v>3.2801091296578093</v>
      </c>
      <c r="J49" s="474">
        <f>SUMIFS(Table37[Adj xPts],Table37[Player],Table3737381215[[#This Row],[Player]],Table37[GW],15)</f>
        <v>3.9977352283575862</v>
      </c>
      <c r="K49" s="474">
        <f>SUMIFS(Table37[Adj xPts],Table37[Player],Table3737381215[[#This Row],[Player]],Table37[GW],16)</f>
        <v>4.9153748748210262</v>
      </c>
      <c r="L49" s="475">
        <f>SUMIFS(Table37[Adj xPts],Table37[Player],Table3737381215[[#This Row],[Player]],Table37[GW],17)</f>
        <v>4.5436084715438501</v>
      </c>
      <c r="M49" s="7">
        <f>SUM(Table3737381215[[#This Row],[10]:[17]])</f>
        <v>32.720358461180936</v>
      </c>
      <c r="N49" s="23">
        <f>(AVERAGE(Table3737381215[[#This Row],[10]:[17]])-2)/Table3737381215[[#This Row],[Price]]</f>
        <v>0.29028400106216901</v>
      </c>
      <c r="O49" s="74">
        <v>0.13200000000000001</v>
      </c>
      <c r="P49" s="22">
        <v>13</v>
      </c>
      <c r="Q49" s="6">
        <v>6.5</v>
      </c>
      <c r="R49" s="402" t="s">
        <v>374</v>
      </c>
    </row>
    <row r="50" spans="1:18" ht="15.75" thickBot="1" x14ac:dyDescent="0.3">
      <c r="A50" s="4" t="s">
        <v>35</v>
      </c>
      <c r="B50" s="5" t="s">
        <v>105</v>
      </c>
      <c r="C50" s="70" t="s">
        <v>14</v>
      </c>
      <c r="D50" s="6">
        <v>6.3</v>
      </c>
      <c r="E50" s="6">
        <f>SUMIFS(Table37[Adj xPts],Table37[Player],Table3737381215[[#This Row],[Player]],Table37[GW],10)</f>
        <v>3.2179046446692889</v>
      </c>
      <c r="F50" s="474">
        <f>SUMIFS(Table37[Adj xPts],Table37[Player],Table3737381215[[#This Row],[Player]],Table37[GW],11)</f>
        <v>2.8489104227774624</v>
      </c>
      <c r="G50" s="474">
        <f>SUMIFS(Table37[Adj xPts],Table37[Player],Table3737381215[[#This Row],[Player]],Table37[GW],12)</f>
        <v>4.2532010058933061</v>
      </c>
      <c r="H50" s="474">
        <f>SUMIFS(Table37[Adj xPts],Table37[Player],Table3737381215[[#This Row],[Player]],Table37[GW],13)</f>
        <v>3.5754843726541652</v>
      </c>
      <c r="I50" s="474">
        <f>SUMIFS(Table37[Adj xPts],Table37[Player],Table3737381215[[#This Row],[Player]],Table37[GW],14)</f>
        <v>3.5158980036674392</v>
      </c>
      <c r="J50" s="474">
        <f>SUMIFS(Table37[Adj xPts],Table37[Player],Table3737381215[[#This Row],[Player]],Table37[GW],15)</f>
        <v>3.4986246346685839</v>
      </c>
      <c r="K50" s="474">
        <f>SUMIFS(Table37[Adj xPts],Table37[Player],Table3737381215[[#This Row],[Player]],Table37[GW],16)</f>
        <v>4.3122447317283195</v>
      </c>
      <c r="L50" s="475">
        <f>SUMIFS(Table37[Adj xPts],Table37[Player],Table3737381215[[#This Row],[Player]],Table37[GW],17)</f>
        <v>3.5893586238900612</v>
      </c>
      <c r="M50" s="7">
        <f>SUM(Table3737381215[[#This Row],[10]:[17]])</f>
        <v>28.811626439948625</v>
      </c>
      <c r="N50" s="23">
        <f>(AVERAGE(Table3737381215[[#This Row],[10]:[17]])-2)/Table3737381215[[#This Row],[Price]]</f>
        <v>0.25419893730056797</v>
      </c>
      <c r="O50" s="74">
        <v>2E-3</v>
      </c>
      <c r="P50" s="22">
        <v>2</v>
      </c>
      <c r="Q50" s="6">
        <v>1</v>
      </c>
      <c r="R50" s="402" t="s">
        <v>374</v>
      </c>
    </row>
    <row r="51" spans="1:18" ht="15.75" thickBot="1" x14ac:dyDescent="0.3">
      <c r="A51" s="4" t="s">
        <v>68</v>
      </c>
      <c r="B51" s="5" t="s">
        <v>78</v>
      </c>
      <c r="C51" s="70" t="s">
        <v>16</v>
      </c>
      <c r="D51" s="6">
        <v>5</v>
      </c>
      <c r="E51" s="6">
        <f>SUMIFS(Table37[Adj xPts],Table37[Player],Table3737381215[[#This Row],[Player]],Table37[GW],10)</f>
        <v>3.7176657971025282</v>
      </c>
      <c r="F51" s="474">
        <f>SUMIFS(Table37[Adj xPts],Table37[Player],Table3737381215[[#This Row],[Player]],Table37[GW],11)</f>
        <v>3.9920558327402533</v>
      </c>
      <c r="G51" s="474">
        <f>SUMIFS(Table37[Adj xPts],Table37[Player],Table3737381215[[#This Row],[Player]],Table37[GW],12)</f>
        <v>3.7571125739149842</v>
      </c>
      <c r="H51" s="474">
        <f>SUMIFS(Table37[Adj xPts],Table37[Player],Table3737381215[[#This Row],[Player]],Table37[GW],13)</f>
        <v>3.2013782827342148</v>
      </c>
      <c r="I51" s="474">
        <f>SUMIFS(Table37[Adj xPts],Table37[Player],Table3737381215[[#This Row],[Player]],Table37[GW],14)</f>
        <v>3.113947203087069</v>
      </c>
      <c r="J51" s="474">
        <f>SUMIFS(Table37[Adj xPts],Table37[Player],Table3737381215[[#This Row],[Player]],Table37[GW],15)</f>
        <v>3.2330597697899539</v>
      </c>
      <c r="K51" s="474">
        <f>SUMIFS(Table37[Adj xPts],Table37[Player],Table3737381215[[#This Row],[Player]],Table37[GW],16)</f>
        <v>2.7824824042006475</v>
      </c>
      <c r="L51" s="475">
        <f>SUMIFS(Table37[Adj xPts],Table37[Player],Table3737381215[[#This Row],[Player]],Table37[GW],17)</f>
        <v>3.955822994086895</v>
      </c>
      <c r="M51" s="7">
        <f>SUM(Table3737381215[[#This Row],[10]:[17]])</f>
        <v>27.753524857656544</v>
      </c>
      <c r="N51" s="23">
        <f>(AVERAGE(Table3737381215[[#This Row],[10]:[17]])-2)/Table3737381215[[#This Row],[Price]]</f>
        <v>0.29383812144141358</v>
      </c>
      <c r="O51" s="74">
        <v>5.2999999999999999E-2</v>
      </c>
      <c r="P51" s="22">
        <v>5</v>
      </c>
      <c r="Q51" s="6">
        <v>2.5</v>
      </c>
      <c r="R51" s="402" t="s">
        <v>374</v>
      </c>
    </row>
    <row r="52" spans="1:18" ht="15.75" thickBot="1" x14ac:dyDescent="0.3">
      <c r="A52" s="4" t="s">
        <v>600</v>
      </c>
      <c r="B52" s="5" t="s">
        <v>626</v>
      </c>
      <c r="C52" s="70" t="s">
        <v>13</v>
      </c>
      <c r="D52" s="6">
        <v>4.9000000000000004</v>
      </c>
      <c r="E52" s="6">
        <f>SUMIFS(Table37[Adj xPts],Table37[Player],Table3737381215[[#This Row],[Player]],Table37[GW],10)</f>
        <v>4.1026461679145001</v>
      </c>
      <c r="F52" s="474">
        <f>SUMIFS(Table37[Adj xPts],Table37[Player],Table3737381215[[#This Row],[Player]],Table37[GW],11)</f>
        <v>3.15785275281283</v>
      </c>
      <c r="G52" s="474">
        <f>SUMIFS(Table37[Adj xPts],Table37[Player],Table3737381215[[#This Row],[Player]],Table37[GW],12)</f>
        <v>3.6064186946378096</v>
      </c>
      <c r="H52" s="474">
        <f>SUMIFS(Table37[Adj xPts],Table37[Player],Table3737381215[[#This Row],[Player]],Table37[GW],13)</f>
        <v>3.1865701419369543</v>
      </c>
      <c r="I52" s="474">
        <f>SUMIFS(Table37[Adj xPts],Table37[Player],Table3737381215[[#This Row],[Player]],Table37[GW],14)</f>
        <v>3.6608820603514975</v>
      </c>
      <c r="J52" s="474">
        <f>SUMIFS(Table37[Adj xPts],Table37[Player],Table3737381215[[#This Row],[Player]],Table37[GW],15)</f>
        <v>3.6242872717465211</v>
      </c>
      <c r="K52" s="474">
        <f>SUMIFS(Table37[Adj xPts],Table37[Player],Table3737381215[[#This Row],[Player]],Table37[GW],16)</f>
        <v>3.5430050235956765</v>
      </c>
      <c r="L52" s="475">
        <f>SUMIFS(Table37[Adj xPts],Table37[Player],Table3737381215[[#This Row],[Player]],Table37[GW],17)</f>
        <v>3.4435240763478911</v>
      </c>
      <c r="M52" s="7">
        <f>SUM(Table3737381215[[#This Row],[10]:[17]])</f>
        <v>28.325186189343679</v>
      </c>
      <c r="N52" s="23">
        <f>(AVERAGE(Table3737381215[[#This Row],[10]:[17]])-2)/Table3737381215[[#This Row],[Price]]</f>
        <v>0.31441801503427752</v>
      </c>
      <c r="O52" s="74">
        <v>4.0000000000000001E-3</v>
      </c>
      <c r="P52" s="22">
        <v>3</v>
      </c>
      <c r="Q52" s="6">
        <v>1.5</v>
      </c>
      <c r="R52" s="402" t="s">
        <v>374</v>
      </c>
    </row>
    <row r="53" spans="1:18" ht="15.75" thickBot="1" x14ac:dyDescent="0.3">
      <c r="A53" s="4" t="s">
        <v>23</v>
      </c>
      <c r="B53" s="5" t="s">
        <v>48</v>
      </c>
      <c r="C53" s="70" t="s">
        <v>13</v>
      </c>
      <c r="D53" s="6">
        <v>6.5</v>
      </c>
      <c r="E53" s="6">
        <f>SUMIFS(Table37[Adj xPts],Table37[Player],Table3737381215[[#This Row],[Player]],Table37[GW],10)</f>
        <v>3.998176430362435</v>
      </c>
      <c r="F53" s="474">
        <f>SUMIFS(Table37[Adj xPts],Table37[Player],Table3737381215[[#This Row],[Player]],Table37[GW],11)</f>
        <v>4.160257872380714</v>
      </c>
      <c r="G53" s="474">
        <f>SUMIFS(Table37[Adj xPts],Table37[Player],Table3737381215[[#This Row],[Player]],Table37[GW],12)</f>
        <v>4.1454766356750792</v>
      </c>
      <c r="H53" s="474">
        <f>SUMIFS(Table37[Adj xPts],Table37[Player],Table3737381215[[#This Row],[Player]],Table37[GW],13)</f>
        <v>3.1567332739089422</v>
      </c>
      <c r="I53" s="474">
        <f>SUMIFS(Table37[Adj xPts],Table37[Player],Table3737381215[[#This Row],[Player]],Table37[GW],14)</f>
        <v>4.3494938868718487</v>
      </c>
      <c r="J53" s="474">
        <f>SUMIFS(Table37[Adj xPts],Table37[Player],Table3737381215[[#This Row],[Player]],Table37[GW],15)</f>
        <v>4.1501662685182374</v>
      </c>
      <c r="K53" s="474">
        <f>SUMIFS(Table37[Adj xPts],Table37[Player],Table3737381215[[#This Row],[Player]],Table37[GW],16)</f>
        <v>4.2649240581778312</v>
      </c>
      <c r="L53" s="475">
        <f>SUMIFS(Table37[Adj xPts],Table37[Player],Table3737381215[[#This Row],[Player]],Table37[GW],17)</f>
        <v>3.7253785821365715</v>
      </c>
      <c r="M53" s="7">
        <f>SUM(Table3737381215[[#This Row],[10]:[17]])</f>
        <v>31.95060700803166</v>
      </c>
      <c r="N53" s="23">
        <f>(AVERAGE(Table3737381215[[#This Row],[10]:[17]])-2)/Table3737381215[[#This Row],[Price]]</f>
        <v>0.30674244246214732</v>
      </c>
      <c r="O53" s="74">
        <v>6.2E-2</v>
      </c>
      <c r="P53" s="22">
        <v>8</v>
      </c>
      <c r="Q53" s="6">
        <v>4</v>
      </c>
      <c r="R53" s="402" t="s">
        <v>374</v>
      </c>
    </row>
    <row r="54" spans="1:18" ht="15.75" thickBot="1" x14ac:dyDescent="0.3">
      <c r="A54" s="4" t="s">
        <v>600</v>
      </c>
      <c r="B54" s="5" t="s">
        <v>1062</v>
      </c>
      <c r="C54" s="70" t="s">
        <v>16</v>
      </c>
      <c r="D54" s="6">
        <v>4.4000000000000004</v>
      </c>
      <c r="E54" s="6">
        <f>SUMIFS(Table37[Adj xPts],Table37[Player],Table3737381215[[#This Row],[Player]],Table37[GW],10)</f>
        <v>3.4119298245614038</v>
      </c>
      <c r="F54" s="474">
        <f>SUMIFS(Table37[Adj xPts],Table37[Player],Table3737381215[[#This Row],[Player]],Table37[GW],11)</f>
        <v>3.1085814360770576</v>
      </c>
      <c r="G54" s="474">
        <f>SUMIFS(Table37[Adj xPts],Table37[Player],Table3737381215[[#This Row],[Player]],Table37[GW],12)</f>
        <v>3.6121446121446121</v>
      </c>
      <c r="H54" s="474">
        <f>SUMIFS(Table37[Adj xPts],Table37[Player],Table3737381215[[#This Row],[Player]],Table37[GW],13)</f>
        <v>4.3741209563994374</v>
      </c>
      <c r="I54" s="474">
        <f>SUMIFS(Table37[Adj xPts],Table37[Player],Table3737381215[[#This Row],[Player]],Table37[GW],14)</f>
        <v>3.9758149316508939</v>
      </c>
      <c r="J54" s="474">
        <f>SUMIFS(Table37[Adj xPts],Table37[Player],Table3737381215[[#This Row],[Player]],Table37[GW],15)</f>
        <v>3.640433718083246</v>
      </c>
      <c r="K54" s="474">
        <f>SUMIFS(Table37[Adj xPts],Table37[Player],Table3737381215[[#This Row],[Player]],Table37[GW],16)</f>
        <v>3.5744830003505079</v>
      </c>
      <c r="L54" s="475">
        <f>SUMIFS(Table37[Adj xPts],Table37[Player],Table3737381215[[#This Row],[Player]],Table37[GW],17)</f>
        <v>3.0317796610169494</v>
      </c>
      <c r="M54" s="7">
        <f>SUM(Table3737381215[[#This Row],[10]:[17]])</f>
        <v>28.729288140284108</v>
      </c>
      <c r="N54" s="23">
        <f>(AVERAGE(Table3737381215[[#This Row],[10]:[17]])-2)/Table3737381215[[#This Row],[Price]]</f>
        <v>0.36162750398534393</v>
      </c>
      <c r="O54" s="74">
        <v>0.21100000000000002</v>
      </c>
      <c r="P54" s="22">
        <v>13</v>
      </c>
      <c r="Q54" s="6">
        <v>6.5</v>
      </c>
      <c r="R54" s="402" t="s">
        <v>374</v>
      </c>
    </row>
    <row r="55" spans="1:18" ht="15.75" thickBot="1" x14ac:dyDescent="0.3">
      <c r="A55" s="4" t="s">
        <v>33</v>
      </c>
      <c r="B55" s="5" t="s">
        <v>1073</v>
      </c>
      <c r="C55" s="70" t="s">
        <v>15</v>
      </c>
      <c r="D55" s="6">
        <v>5.5</v>
      </c>
      <c r="E55" s="6">
        <f>SUMIFS(Table37[Adj xPts],Table37[Player],Table3737381215[[#This Row],[Player]],Table37[GW],10)</f>
        <v>3.758587624795533</v>
      </c>
      <c r="F55" s="474">
        <f>SUMIFS(Table37[Adj xPts],Table37[Player],Table3737381215[[#This Row],[Player]],Table37[GW],11)</f>
        <v>4.1850139195057103</v>
      </c>
      <c r="G55" s="474">
        <f>SUMIFS(Table37[Adj xPts],Table37[Player],Table3737381215[[#This Row],[Player]],Table37[GW],12)</f>
        <v>3.2834466556451916</v>
      </c>
      <c r="H55" s="474">
        <f>SUMIFS(Table37[Adj xPts],Table37[Player],Table3737381215[[#This Row],[Player]],Table37[GW],13)</f>
        <v>3.6202849229316998</v>
      </c>
      <c r="I55" s="474">
        <f>SUMIFS(Table37[Adj xPts],Table37[Player],Table3737381215[[#This Row],[Player]],Table37[GW],14)</f>
        <v>3.6137559272946422</v>
      </c>
      <c r="J55" s="474">
        <f>SUMIFS(Table37[Adj xPts],Table37[Player],Table3737381215[[#This Row],[Player]],Table37[GW],15)</f>
        <v>3.5212819228843264</v>
      </c>
      <c r="K55" s="474">
        <f>SUMIFS(Table37[Adj xPts],Table37[Player],Table3737381215[[#This Row],[Player]],Table37[GW],16)</f>
        <v>4.0421785336951794</v>
      </c>
      <c r="L55" s="475">
        <f>SUMIFS(Table37[Adj xPts],Table37[Player],Table3737381215[[#This Row],[Player]],Table37[GW],17)</f>
        <v>0.15834093716226097</v>
      </c>
      <c r="M55" s="7">
        <f>SUM(Table3737381215[[#This Row],[10]:[17]])</f>
        <v>26.182890443914541</v>
      </c>
      <c r="N55" s="23">
        <f>(AVERAGE(Table3737381215[[#This Row],[10]:[17]])-2)/Table3737381215[[#This Row],[Price]]</f>
        <v>0.23142932827078502</v>
      </c>
      <c r="O55" s="74">
        <v>1.7000000000000001E-2</v>
      </c>
      <c r="P55" s="22">
        <v>3</v>
      </c>
      <c r="Q55" s="6">
        <v>1.5</v>
      </c>
      <c r="R55" s="402" t="s">
        <v>374</v>
      </c>
    </row>
    <row r="56" spans="1:18" ht="15.75" thickBot="1" x14ac:dyDescent="0.3">
      <c r="A56" s="4" t="s">
        <v>35</v>
      </c>
      <c r="B56" s="5" t="s">
        <v>127</v>
      </c>
      <c r="C56" s="70" t="s">
        <v>14</v>
      </c>
      <c r="D56" s="6">
        <v>6</v>
      </c>
      <c r="E56" s="6">
        <f>SUMIFS(Table37[Adj xPts],Table37[Player],Table3737381215[[#This Row],[Player]],Table37[GW],10)</f>
        <v>3.1317426921527378</v>
      </c>
      <c r="F56" s="474">
        <f>SUMIFS(Table37[Adj xPts],Table37[Player],Table3737381215[[#This Row],[Player]],Table37[GW],11)</f>
        <v>2.7635052208228696</v>
      </c>
      <c r="G56" s="474">
        <f>SUMIFS(Table37[Adj xPts],Table37[Player],Table3737381215[[#This Row],[Player]],Table37[GW],12)</f>
        <v>4.08291073501558</v>
      </c>
      <c r="H56" s="474">
        <f>SUMIFS(Table37[Adj xPts],Table37[Player],Table3737381215[[#This Row],[Player]],Table37[GW],13)</f>
        <v>3.4527957398250284</v>
      </c>
      <c r="I56" s="474">
        <f>SUMIFS(Table37[Adj xPts],Table37[Player],Table3737381215[[#This Row],[Player]],Table37[GW],14)</f>
        <v>3.3480181213311693</v>
      </c>
      <c r="J56" s="474">
        <f>SUMIFS(Table37[Adj xPts],Table37[Player],Table3737381215[[#This Row],[Player]],Table37[GW],15)</f>
        <v>3.3912372203061749</v>
      </c>
      <c r="K56" s="474">
        <f>SUMIFS(Table37[Adj xPts],Table37[Player],Table3737381215[[#This Row],[Player]],Table37[GW],16)</f>
        <v>4.1432652130385872</v>
      </c>
      <c r="L56" s="475">
        <f>SUMIFS(Table37[Adj xPts],Table37[Player],Table3737381215[[#This Row],[Player]],Table37[GW],17)</f>
        <v>3.469848696113115</v>
      </c>
      <c r="M56" s="7">
        <f>SUM(Table3737381215[[#This Row],[10]:[17]])</f>
        <v>27.783323638605257</v>
      </c>
      <c r="N56" s="23">
        <f>(AVERAGE(Table3737381215[[#This Row],[10]:[17]])-2)/Table3737381215[[#This Row],[Price]]</f>
        <v>0.24548590913760951</v>
      </c>
      <c r="O56" s="74">
        <v>1.4999999999999999E-2</v>
      </c>
      <c r="P56" s="22">
        <v>4</v>
      </c>
      <c r="Q56" s="6">
        <v>2</v>
      </c>
      <c r="R56" s="402" t="s">
        <v>374</v>
      </c>
    </row>
    <row r="57" spans="1:18" ht="15.75" thickBot="1" x14ac:dyDescent="0.3">
      <c r="A57" s="4" t="s">
        <v>82</v>
      </c>
      <c r="B57" s="5" t="s">
        <v>152</v>
      </c>
      <c r="C57" s="70" t="s">
        <v>15</v>
      </c>
      <c r="D57" s="6">
        <v>6.4</v>
      </c>
      <c r="E57" s="6">
        <f>SUMIFS(Table37[Adj xPts],Table37[Player],Table3737381215[[#This Row],[Player]],Table37[GW],10)</f>
        <v>4.997661730319563</v>
      </c>
      <c r="F57" s="474">
        <f>SUMIFS(Table37[Adj xPts],Table37[Player],Table3737381215[[#This Row],[Player]],Table37[GW],11)</f>
        <v>4.5032196705291083</v>
      </c>
      <c r="G57" s="474">
        <f>SUMIFS(Table37[Adj xPts],Table37[Player],Table3737381215[[#This Row],[Player]],Table37[GW],12)</f>
        <v>3.3182350644279581</v>
      </c>
      <c r="H57" s="474">
        <f>SUMIFS(Table37[Adj xPts],Table37[Player],Table3737381215[[#This Row],[Player]],Table37[GW],13)</f>
        <v>5.291262345372723</v>
      </c>
      <c r="I57" s="474">
        <f>SUMIFS(Table37[Adj xPts],Table37[Player],Table3737381215[[#This Row],[Player]],Table37[GW],14)</f>
        <v>3.3382334058012724</v>
      </c>
      <c r="J57" s="474">
        <f>SUMIFS(Table37[Adj xPts],Table37[Player],Table3737381215[[#This Row],[Player]],Table37[GW],15)</f>
        <v>4.1701244813278002</v>
      </c>
      <c r="K57" s="474">
        <f>SUMIFS(Table37[Adj xPts],Table37[Player],Table3737381215[[#This Row],[Player]],Table37[GW],16)</f>
        <v>4.3116464314976364</v>
      </c>
      <c r="L57" s="475">
        <f>SUMIFS(Table37[Adj xPts],Table37[Player],Table3737381215[[#This Row],[Player]],Table37[GW],17)</f>
        <v>0.2109108666936319</v>
      </c>
      <c r="M57" s="7">
        <f>SUM(Table3737381215[[#This Row],[10]:[17]])</f>
        <v>30.14129399596969</v>
      </c>
      <c r="N57" s="23">
        <f>(AVERAGE(Table3737381215[[#This Row],[10]:[17]])-2)/Table3737381215[[#This Row],[Price]]</f>
        <v>0.27619714835878301</v>
      </c>
      <c r="O57" s="74">
        <v>1.1000000000000001E-2</v>
      </c>
      <c r="P57" s="22">
        <v>8</v>
      </c>
      <c r="Q57" s="6">
        <v>4</v>
      </c>
      <c r="R57" s="402" t="s">
        <v>541</v>
      </c>
    </row>
    <row r="58" spans="1:18" ht="15.75" thickBot="1" x14ac:dyDescent="0.3">
      <c r="A58" s="4" t="s">
        <v>61</v>
      </c>
      <c r="B58" s="5" t="s">
        <v>542</v>
      </c>
      <c r="C58" s="70" t="s">
        <v>13</v>
      </c>
      <c r="D58" s="6">
        <v>5.4</v>
      </c>
      <c r="E58" s="6">
        <f>SUMIFS(Table37[Adj xPts],Table37[Player],Table3737381215[[#This Row],[Player]],Table37[GW],10)</f>
        <v>3.4902943950752121</v>
      </c>
      <c r="F58" s="474">
        <f>SUMIFS(Table37[Adj xPts],Table37[Player],Table3737381215[[#This Row],[Player]],Table37[GW],11)</f>
        <v>2.87838303034277</v>
      </c>
      <c r="G58" s="474">
        <f>SUMIFS(Table37[Adj xPts],Table37[Player],Table3737381215[[#This Row],[Player]],Table37[GW],12)</f>
        <v>4.29965168298199</v>
      </c>
      <c r="H58" s="474">
        <f>SUMIFS(Table37[Adj xPts],Table37[Player],Table3737381215[[#This Row],[Player]],Table37[GW],13)</f>
        <v>3.4188773388773388</v>
      </c>
      <c r="I58" s="474">
        <f>SUMIFS(Table37[Adj xPts],Table37[Player],Table3737381215[[#This Row],[Player]],Table37[GW],14)</f>
        <v>4.174157694497115</v>
      </c>
      <c r="J58" s="474">
        <f>SUMIFS(Table37[Adj xPts],Table37[Player],Table3737381215[[#This Row],[Player]],Table37[GW],15)</f>
        <v>4.9022232136218298</v>
      </c>
      <c r="K58" s="474">
        <f>SUMIFS(Table37[Adj xPts],Table37[Player],Table3737381215[[#This Row],[Player]],Table37[GW],16)</f>
        <v>3.7650477030919598</v>
      </c>
      <c r="L58" s="475">
        <f>SUMIFS(Table37[Adj xPts],Table37[Player],Table3737381215[[#This Row],[Player]],Table37[GW],17)</f>
        <v>3.098790567007939</v>
      </c>
      <c r="M58" s="7">
        <f>SUM(Table3737381215[[#This Row],[10]:[17]])</f>
        <v>30.027425625496154</v>
      </c>
      <c r="N58" s="23">
        <f>(AVERAGE(Table3737381215[[#This Row],[10]:[17]])-2)/Table3737381215[[#This Row],[Price]]</f>
        <v>0.32470892651611466</v>
      </c>
      <c r="O58" s="74">
        <v>3.1E-2</v>
      </c>
      <c r="P58" s="22">
        <v>6</v>
      </c>
      <c r="Q58" s="6">
        <v>3</v>
      </c>
      <c r="R58" s="402" t="s">
        <v>374</v>
      </c>
    </row>
    <row r="59" spans="1:18" ht="15.75" thickBot="1" x14ac:dyDescent="0.3">
      <c r="A59" s="4" t="s">
        <v>23</v>
      </c>
      <c r="B59" s="5" t="s">
        <v>149</v>
      </c>
      <c r="C59" s="70" t="s">
        <v>14</v>
      </c>
      <c r="D59" s="6">
        <v>6.2</v>
      </c>
      <c r="E59" s="6">
        <f>SUMIFS(Table37[Adj xPts],Table37[Player],Table3737381215[[#This Row],[Player]],Table37[GW],10)</f>
        <v>4.4290332721787147</v>
      </c>
      <c r="F59" s="474">
        <f>SUMIFS(Table37[Adj xPts],Table37[Player],Table3737381215[[#This Row],[Player]],Table37[GW],11)</f>
        <v>3.9895111973147155</v>
      </c>
      <c r="G59" s="474">
        <f>SUMIFS(Table37[Adj xPts],Table37[Player],Table3737381215[[#This Row],[Player]],Table37[GW],12)</f>
        <v>4.2097152647162881</v>
      </c>
      <c r="H59" s="474">
        <f>SUMIFS(Table37[Adj xPts],Table37[Player],Table3737381215[[#This Row],[Player]],Table37[GW],13)</f>
        <v>3.0767440886435868</v>
      </c>
      <c r="I59" s="474">
        <f>SUMIFS(Table37[Adj xPts],Table37[Player],Table3737381215[[#This Row],[Player]],Table37[GW],14)</f>
        <v>5.1333363995952537</v>
      </c>
      <c r="J59" s="474">
        <f>SUMIFS(Table37[Adj xPts],Table37[Player],Table3737381215[[#This Row],[Player]],Table37[GW],15)</f>
        <v>4.5748706248956648</v>
      </c>
      <c r="K59" s="474">
        <f>SUMIFS(Table37[Adj xPts],Table37[Player],Table3737381215[[#This Row],[Player]],Table37[GW],16)</f>
        <v>4.3676575772166926</v>
      </c>
      <c r="L59" s="475">
        <f>SUMIFS(Table37[Adj xPts],Table37[Player],Table3737381215[[#This Row],[Player]],Table37[GW],17)</f>
        <v>4.0634172227727197</v>
      </c>
      <c r="M59" s="7">
        <f>SUM(Table3737381215[[#This Row],[10]:[17]])</f>
        <v>33.844285647333635</v>
      </c>
      <c r="N59" s="23">
        <f>(AVERAGE(Table3737381215[[#This Row],[10]:[17]])-2)/Table3737381215[[#This Row],[Price]]</f>
        <v>0.35976382353495229</v>
      </c>
      <c r="O59" s="74">
        <v>5.7999999999999996E-2</v>
      </c>
      <c r="P59" s="22">
        <v>8</v>
      </c>
      <c r="Q59" s="6">
        <v>4</v>
      </c>
      <c r="R59" s="402" t="s">
        <v>374</v>
      </c>
    </row>
    <row r="60" spans="1:18" ht="15.75" thickBot="1" x14ac:dyDescent="0.3">
      <c r="A60" s="4" t="s">
        <v>65</v>
      </c>
      <c r="B60" s="5" t="s">
        <v>1346</v>
      </c>
      <c r="C60" s="70" t="s">
        <v>15</v>
      </c>
      <c r="D60" s="6">
        <v>5.9</v>
      </c>
      <c r="E60" s="6">
        <f>SUMIFS(Table37[Adj xPts],Table37[Player],Table3737381215[[#This Row],[Player]],Table37[GW],10)</f>
        <v>3.3202517586079225</v>
      </c>
      <c r="F60" s="474">
        <f>SUMIFS(Table37[Adj xPts],Table37[Player],Table3737381215[[#This Row],[Player]],Table37[GW],11)</f>
        <v>4.1258799171842648</v>
      </c>
      <c r="G60" s="474">
        <f>SUMIFS(Table37[Adj xPts],Table37[Player],Table3737381215[[#This Row],[Player]],Table37[GW],12)</f>
        <v>4.2870292887029287</v>
      </c>
      <c r="H60" s="474">
        <f>SUMIFS(Table37[Adj xPts],Table37[Player],Table3737381215[[#This Row],[Player]],Table37[GW],13)</f>
        <v>4.3159193747429034</v>
      </c>
      <c r="I60" s="474">
        <f>SUMIFS(Table37[Adj xPts],Table37[Player],Table3737381215[[#This Row],[Player]],Table37[GW],14)</f>
        <v>4.1074727120067172</v>
      </c>
      <c r="J60" s="474">
        <f>SUMIFS(Table37[Adj xPts],Table37[Player],Table3737381215[[#This Row],[Player]],Table37[GW],15)</f>
        <v>4.4403708386009271</v>
      </c>
      <c r="K60" s="474">
        <f>SUMIFS(Table37[Adj xPts],Table37[Player],Table3737381215[[#This Row],[Player]],Table37[GW],16)</f>
        <v>4.6868562010712811</v>
      </c>
      <c r="L60" s="475">
        <f>SUMIFS(Table37[Adj xPts],Table37[Player],Table3737381215[[#This Row],[Player]],Table37[GW],17)</f>
        <v>3.8932939687895409</v>
      </c>
      <c r="M60" s="7">
        <f>SUM(Table3737381215[[#This Row],[10]:[17]])</f>
        <v>33.177074059706491</v>
      </c>
      <c r="N60" s="23">
        <f>(AVERAGE(Table3737381215[[#This Row],[10]:[17]])-2)/Table3737381215[[#This Row],[Price]]</f>
        <v>0.36392106058700191</v>
      </c>
      <c r="O60" s="74">
        <v>6.6000000000000003E-2</v>
      </c>
      <c r="P60" s="22">
        <v>14</v>
      </c>
      <c r="Q60" s="6">
        <v>7</v>
      </c>
      <c r="R60" s="402" t="s">
        <v>374</v>
      </c>
    </row>
    <row r="61" spans="1:18" ht="15.75" thickBot="1" x14ac:dyDescent="0.3">
      <c r="A61" s="4" t="s">
        <v>30</v>
      </c>
      <c r="B61" s="5" t="s">
        <v>99</v>
      </c>
      <c r="C61" s="70" t="s">
        <v>15</v>
      </c>
      <c r="D61" s="6">
        <v>6.9</v>
      </c>
      <c r="E61" s="6">
        <f>SUMIFS(Table37[Adj xPts],Table37[Player],Table3737381215[[#This Row],[Player]],Table37[GW],10)</f>
        <v>3.8832726659772305</v>
      </c>
      <c r="F61" s="474">
        <f>SUMIFS(Table37[Adj xPts],Table37[Player],Table3737381215[[#This Row],[Player]],Table37[GW],11)</f>
        <v>4.7960165697309511</v>
      </c>
      <c r="G61" s="474">
        <f>SUMIFS(Table37[Adj xPts],Table37[Player],Table3737381215[[#This Row],[Player]],Table37[GW],12)</f>
        <v>4.5697019329878721</v>
      </c>
      <c r="H61" s="474">
        <f>SUMIFS(Table37[Adj xPts],Table37[Player],Table3737381215[[#This Row],[Player]],Table37[GW],13)</f>
        <v>4.8379811246309501</v>
      </c>
      <c r="I61" s="474">
        <f>SUMIFS(Table37[Adj xPts],Table37[Player],Table3737381215[[#This Row],[Player]],Table37[GW],14)</f>
        <v>3.3705766710353857</v>
      </c>
      <c r="J61" s="474">
        <f>SUMIFS(Table37[Adj xPts],Table37[Player],Table3737381215[[#This Row],[Player]],Table37[GW],15)</f>
        <v>4.3243570347957636</v>
      </c>
      <c r="K61" s="474">
        <f>SUMIFS(Table37[Adj xPts],Table37[Player],Table3737381215[[#This Row],[Player]],Table37[GW],16)</f>
        <v>3.2718240882365319</v>
      </c>
      <c r="L61" s="475">
        <f>SUMIFS(Table37[Adj xPts],Table37[Player],Table3737381215[[#This Row],[Player]],Table37[GW],17)</f>
        <v>4.5125441057983497</v>
      </c>
      <c r="M61" s="7">
        <f>SUM(Table3737381215[[#This Row],[10]:[17]])</f>
        <v>33.566274193193038</v>
      </c>
      <c r="N61" s="23">
        <f>(AVERAGE(Table3737381215[[#This Row],[10]:[17]])-2)/Table3737381215[[#This Row],[Price]]</f>
        <v>0.3182296049491492</v>
      </c>
      <c r="O61" s="74">
        <v>5.0000000000000001E-3</v>
      </c>
      <c r="P61" s="22">
        <v>5</v>
      </c>
      <c r="Q61" s="6">
        <v>2.5</v>
      </c>
      <c r="R61" s="402" t="s">
        <v>374</v>
      </c>
    </row>
    <row r="62" spans="1:18" ht="15.75" thickBot="1" x14ac:dyDescent="0.3">
      <c r="A62" s="4" t="s">
        <v>601</v>
      </c>
      <c r="B62" s="5" t="s">
        <v>633</v>
      </c>
      <c r="C62" s="70" t="s">
        <v>16</v>
      </c>
      <c r="D62" s="6">
        <v>4.5</v>
      </c>
      <c r="E62" s="6">
        <f>SUMIFS(Table37[Adj xPts],Table37[Player],Table3737381215[[#This Row],[Player]],Table37[GW],10)</f>
        <v>3.6918701906992304</v>
      </c>
      <c r="F62" s="474">
        <f>SUMIFS(Table37[Adj xPts],Table37[Player],Table3737381215[[#This Row],[Player]],Table37[GW],11)</f>
        <v>3.7598530394121581</v>
      </c>
      <c r="G62" s="474">
        <f>SUMIFS(Table37[Adj xPts],Table37[Player],Table3737381215[[#This Row],[Player]],Table37[GW],12)</f>
        <v>2.8885470085470084</v>
      </c>
      <c r="H62" s="474">
        <f>SUMIFS(Table37[Adj xPts],Table37[Player],Table3737381215[[#This Row],[Player]],Table37[GW],13)</f>
        <v>3.8861197646244374</v>
      </c>
      <c r="I62" s="474">
        <f>SUMIFS(Table37[Adj xPts],Table37[Player],Table3737381215[[#This Row],[Player]],Table37[GW],14)</f>
        <v>3.5244242847173757</v>
      </c>
      <c r="J62" s="474">
        <f>SUMIFS(Table37[Adj xPts],Table37[Player],Table3737381215[[#This Row],[Player]],Table37[GW],15)</f>
        <v>3.052335792061819</v>
      </c>
      <c r="K62" s="474">
        <f>SUMIFS(Table37[Adj xPts],Table37[Player],Table3737381215[[#This Row],[Player]],Table37[GW],16)</f>
        <v>3.0907811400422234</v>
      </c>
      <c r="L62" s="475">
        <f>SUMIFS(Table37[Adj xPts],Table37[Player],Table3737381215[[#This Row],[Player]],Table37[GW],17)</f>
        <v>3.7713286713286718</v>
      </c>
      <c r="M62" s="7">
        <f>SUM(Table3737381215[[#This Row],[10]:[17]])</f>
        <v>27.665259891432925</v>
      </c>
      <c r="N62" s="23">
        <f>(AVERAGE(Table3737381215[[#This Row],[10]:[17]])-2)/Table3737381215[[#This Row],[Price]]</f>
        <v>0.32403499698424792</v>
      </c>
      <c r="O62" s="74">
        <v>0.11</v>
      </c>
      <c r="P62" s="22">
        <v>7</v>
      </c>
      <c r="Q62" s="6">
        <v>3.5</v>
      </c>
      <c r="R62" s="402" t="s">
        <v>374</v>
      </c>
    </row>
    <row r="63" spans="1:18" ht="15.75" thickBot="1" x14ac:dyDescent="0.3">
      <c r="A63" s="4" t="s">
        <v>37</v>
      </c>
      <c r="B63" s="5" t="s">
        <v>1505</v>
      </c>
      <c r="C63" s="70" t="s">
        <v>13</v>
      </c>
      <c r="D63" s="6">
        <v>5.5</v>
      </c>
      <c r="E63" s="6">
        <f>SUMIFS(Table37[Adj xPts],Table37[Player],Table3737381215[[#This Row],[Player]],Table37[GW],10)</f>
        <v>3.3794909247840126</v>
      </c>
      <c r="F63" s="474">
        <f>SUMIFS(Table37[Adj xPts],Table37[Player],Table3737381215[[#This Row],[Player]],Table37[GW],11)</f>
        <v>3.6431784107946026</v>
      </c>
      <c r="G63" s="474">
        <f>SUMIFS(Table37[Adj xPts],Table37[Player],Table3737381215[[#This Row],[Player]],Table37[GW],12)</f>
        <v>4.1416938598329489</v>
      </c>
      <c r="H63" s="474">
        <f>SUMIFS(Table37[Adj xPts],Table37[Player],Table3737381215[[#This Row],[Player]],Table37[GW],13)</f>
        <v>5.5786385679219306</v>
      </c>
      <c r="I63" s="474">
        <f>SUMIFS(Table37[Adj xPts],Table37[Player],Table3737381215[[#This Row],[Player]],Table37[GW],14)</f>
        <v>4.3066788917516527</v>
      </c>
      <c r="J63" s="474">
        <f>SUMIFS(Table37[Adj xPts],Table37[Player],Table3737381215[[#This Row],[Player]],Table37[GW],15)</f>
        <v>4.8819370874419352</v>
      </c>
      <c r="K63" s="474">
        <f>SUMIFS(Table37[Adj xPts],Table37[Player],Table3737381215[[#This Row],[Player]],Table37[GW],16)</f>
        <v>4.9078383064148188</v>
      </c>
      <c r="L63" s="475">
        <f>SUMIFS(Table37[Adj xPts],Table37[Player],Table3737381215[[#This Row],[Player]],Table37[GW],17)</f>
        <v>4.6887447193723597</v>
      </c>
      <c r="M63" s="7">
        <f>SUM(Table3737381215[[#This Row],[10]:[17]])</f>
        <v>35.528200768314257</v>
      </c>
      <c r="N63" s="23">
        <f>(AVERAGE(Table3737381215[[#This Row],[10]:[17]])-2)/Table3737381215[[#This Row],[Price]]</f>
        <v>0.44382274473441491</v>
      </c>
      <c r="O63" s="74">
        <v>2E-3</v>
      </c>
      <c r="P63" s="22">
        <v>6</v>
      </c>
      <c r="Q63" s="6">
        <v>3</v>
      </c>
      <c r="R63" s="402" t="s">
        <v>374</v>
      </c>
    </row>
    <row r="64" spans="1:18" ht="15.75" thickBot="1" x14ac:dyDescent="0.3">
      <c r="A64" s="4" t="s">
        <v>51</v>
      </c>
      <c r="B64" s="5" t="s">
        <v>323</v>
      </c>
      <c r="C64" s="70" t="s">
        <v>13</v>
      </c>
      <c r="D64" s="6">
        <v>6.5</v>
      </c>
      <c r="E64" s="6">
        <f>SUMIFS(Table37[Adj xPts],Table37[Player],Table3737381215[[#This Row],[Player]],Table37[GW],10)</f>
        <v>4.0135949327977745</v>
      </c>
      <c r="F64" s="474">
        <f>SUMIFS(Table37[Adj xPts],Table37[Player],Table3737381215[[#This Row],[Player]],Table37[GW],11)</f>
        <v>3.6980358551382304</v>
      </c>
      <c r="G64" s="474">
        <f>SUMIFS(Table37[Adj xPts],Table37[Player],Table3737381215[[#This Row],[Player]],Table37[GW],12)</f>
        <v>5.1298844164283199</v>
      </c>
      <c r="H64" s="474">
        <f>SUMIFS(Table37[Adj xPts],Table37[Player],Table3737381215[[#This Row],[Player]],Table37[GW],13)</f>
        <v>4.4751181078592666</v>
      </c>
      <c r="I64" s="474">
        <f>SUMIFS(Table37[Adj xPts],Table37[Player],Table3737381215[[#This Row],[Player]],Table37[GW],14)</f>
        <v>5.0638347496298701</v>
      </c>
      <c r="J64" s="474">
        <f>SUMIFS(Table37[Adj xPts],Table37[Player],Table3737381215[[#This Row],[Player]],Table37[GW],15)</f>
        <v>3.9909309605532015</v>
      </c>
      <c r="K64" s="474">
        <f>SUMIFS(Table37[Adj xPts],Table37[Player],Table3737381215[[#This Row],[Player]],Table37[GW],16)</f>
        <v>4.8470877207111069</v>
      </c>
      <c r="L64" s="475">
        <f>SUMIFS(Table37[Adj xPts],Table37[Player],Table3737381215[[#This Row],[Player]],Table37[GW],17)</f>
        <v>4.7453419315372258</v>
      </c>
      <c r="M64" s="7">
        <f>SUM(Table3737381215[[#This Row],[10]:[17]])</f>
        <v>35.963828674654991</v>
      </c>
      <c r="N64" s="23">
        <f>(AVERAGE(Table3737381215[[#This Row],[10]:[17]])-2)/Table3737381215[[#This Row],[Price]]</f>
        <v>0.38391978220490369</v>
      </c>
      <c r="O64" s="74">
        <v>1.4999999999999999E-2</v>
      </c>
      <c r="P64" s="22">
        <v>4</v>
      </c>
      <c r="Q64" s="6">
        <v>2</v>
      </c>
      <c r="R64" s="402" t="s">
        <v>374</v>
      </c>
    </row>
    <row r="65" spans="1:18" ht="15.75" thickBot="1" x14ac:dyDescent="0.3">
      <c r="A65" s="4" t="s">
        <v>91</v>
      </c>
      <c r="B65" s="5" t="s">
        <v>103</v>
      </c>
      <c r="C65" s="70" t="s">
        <v>13</v>
      </c>
      <c r="D65" s="6">
        <v>5.3</v>
      </c>
      <c r="E65" s="6">
        <f>SUMIFS(Table37[Adj xPts],Table37[Player],Table3737381215[[#This Row],[Player]],Table37[GW],10)</f>
        <v>4.1100143198090695</v>
      </c>
      <c r="F65" s="474">
        <f>SUMIFS(Table37[Adj xPts],Table37[Player],Table3737381215[[#This Row],[Player]],Table37[GW],11)</f>
        <v>3.5648125159944843</v>
      </c>
      <c r="G65" s="474">
        <f>SUMIFS(Table37[Adj xPts],Table37[Player],Table3737381215[[#This Row],[Player]],Table37[GW],12)</f>
        <v>3.7412387191350951</v>
      </c>
      <c r="H65" s="474">
        <f>SUMIFS(Table37[Adj xPts],Table37[Player],Table3737381215[[#This Row],[Player]],Table37[GW],13)</f>
        <v>3.2835448671710741</v>
      </c>
      <c r="I65" s="474">
        <f>SUMIFS(Table37[Adj xPts],Table37[Player],Table3737381215[[#This Row],[Player]],Table37[GW],14)</f>
        <v>4.0850004609569472</v>
      </c>
      <c r="J65" s="474">
        <f>SUMIFS(Table37[Adj xPts],Table37[Player],Table3737381215[[#This Row],[Player]],Table37[GW],15)</f>
        <v>2.8871863117870715</v>
      </c>
      <c r="K65" s="474">
        <f>SUMIFS(Table37[Adj xPts],Table37[Player],Table3737381215[[#This Row],[Player]],Table37[GW],16)</f>
        <v>2.8171136459008888</v>
      </c>
      <c r="L65" s="475">
        <f>SUMIFS(Table37[Adj xPts],Table37[Player],Table3737381215[[#This Row],[Player]],Table37[GW],17)</f>
        <v>3.3220632174870262</v>
      </c>
      <c r="M65" s="7">
        <f>SUM(Table3737381215[[#This Row],[10]:[17]])</f>
        <v>27.810974058241658</v>
      </c>
      <c r="N65" s="23">
        <f>(AVERAGE(Table3737381215[[#This Row],[10]:[17]])-2)/Table3737381215[[#This Row],[Price]]</f>
        <v>0.27856070892079382</v>
      </c>
      <c r="O65" s="74">
        <v>4.8000000000000001E-2</v>
      </c>
      <c r="P65" s="22">
        <v>12</v>
      </c>
      <c r="Q65" s="6">
        <v>6</v>
      </c>
      <c r="R65" s="402" t="s">
        <v>374</v>
      </c>
    </row>
    <row r="66" spans="1:18" ht="15.75" thickBot="1" x14ac:dyDescent="0.3">
      <c r="A66" s="4" t="s">
        <v>35</v>
      </c>
      <c r="B66" s="5" t="s">
        <v>102</v>
      </c>
      <c r="C66" s="70" t="s">
        <v>13</v>
      </c>
      <c r="D66" s="6">
        <v>7</v>
      </c>
      <c r="E66" s="6">
        <f>SUMIFS(Table37[Adj xPts],Table37[Player],Table3737381215[[#This Row],[Player]],Table37[GW],10)</f>
        <v>4.876031167999634</v>
      </c>
      <c r="F66" s="474">
        <f>SUMIFS(Table37[Adj xPts],Table37[Player],Table3737381215[[#This Row],[Player]],Table37[GW],11)</f>
        <v>4.5432527773390197</v>
      </c>
      <c r="G66" s="474">
        <f>SUMIFS(Table37[Adj xPts],Table37[Player],Table3737381215[[#This Row],[Player]],Table37[GW],12)</f>
        <v>5.4698073919833412</v>
      </c>
      <c r="H66" s="474">
        <f>SUMIFS(Table37[Adj xPts],Table37[Player],Table3737381215[[#This Row],[Player]],Table37[GW],13)</f>
        <v>5.6125080593165704</v>
      </c>
      <c r="I66" s="474">
        <f>SUMIFS(Table37[Adj xPts],Table37[Player],Table3737381215[[#This Row],[Player]],Table37[GW],14)</f>
        <v>5.4405923572165378</v>
      </c>
      <c r="J66" s="474">
        <f>SUMIFS(Table37[Adj xPts],Table37[Player],Table3737381215[[#This Row],[Player]],Table37[GW],15)</f>
        <v>4.926318029472788</v>
      </c>
      <c r="K66" s="474">
        <f>SUMIFS(Table37[Adj xPts],Table37[Player],Table3737381215[[#This Row],[Player]],Table37[GW],16)</f>
        <v>6.1275930628084128</v>
      </c>
      <c r="L66" s="475">
        <f>SUMIFS(Table37[Adj xPts],Table37[Player],Table3737381215[[#This Row],[Player]],Table37[GW],17)</f>
        <v>5.0463531178131813</v>
      </c>
      <c r="M66" s="7">
        <f>SUM(Table3737381215[[#This Row],[10]:[17]])</f>
        <v>42.042455963949486</v>
      </c>
      <c r="N66" s="23">
        <f>(AVERAGE(Table3737381215[[#This Row],[10]:[17]])-2)/Table3737381215[[#This Row],[Price]]</f>
        <v>0.46504385649909796</v>
      </c>
      <c r="O66" s="74">
        <v>6.0000000000000001E-3</v>
      </c>
      <c r="P66" s="22">
        <v>5</v>
      </c>
      <c r="Q66" s="6">
        <v>2.5</v>
      </c>
      <c r="R66" s="402" t="s">
        <v>374</v>
      </c>
    </row>
    <row r="67" spans="1:18" ht="15.75" thickBot="1" x14ac:dyDescent="0.3">
      <c r="A67" s="4" t="s">
        <v>30</v>
      </c>
      <c r="B67" s="5" t="s">
        <v>164</v>
      </c>
      <c r="C67" s="70" t="s">
        <v>13</v>
      </c>
      <c r="D67" s="6">
        <v>6.9</v>
      </c>
      <c r="E67" s="6">
        <f>SUMIFS(Table37[Adj xPts],Table37[Player],Table3737381215[[#This Row],[Player]],Table37[GW],10)</f>
        <v>3.6944094698048873</v>
      </c>
      <c r="F67" s="474">
        <f>SUMIFS(Table37[Adj xPts],Table37[Player],Table3737381215[[#This Row],[Player]],Table37[GW],11)</f>
        <v>4.7132806917904846</v>
      </c>
      <c r="G67" s="474">
        <f>SUMIFS(Table37[Adj xPts],Table37[Player],Table3737381215[[#This Row],[Player]],Table37[GW],12)</f>
        <v>4.4812496512211899</v>
      </c>
      <c r="H67" s="474">
        <f>SUMIFS(Table37[Adj xPts],Table37[Player],Table3737381215[[#This Row],[Player]],Table37[GW],13)</f>
        <v>4.6143654730304542</v>
      </c>
      <c r="I67" s="474">
        <f>SUMIFS(Table37[Adj xPts],Table37[Player],Table3737381215[[#This Row],[Player]],Table37[GW],14)</f>
        <v>3.2780574474385551</v>
      </c>
      <c r="J67" s="474">
        <f>SUMIFS(Table37[Adj xPts],Table37[Player],Table3737381215[[#This Row],[Player]],Table37[GW],15)</f>
        <v>4.3803018209492697</v>
      </c>
      <c r="K67" s="474">
        <f>SUMIFS(Table37[Adj xPts],Table37[Player],Table3737381215[[#This Row],[Player]],Table37[GW],16)</f>
        <v>3.1345205782972361</v>
      </c>
      <c r="L67" s="475">
        <f>SUMIFS(Table37[Adj xPts],Table37[Player],Table3737381215[[#This Row],[Player]],Table37[GW],17)</f>
        <v>4.540717941111029</v>
      </c>
      <c r="M67" s="7">
        <f>SUM(Table3737381215[[#This Row],[10]:[17]])</f>
        <v>32.836903073643107</v>
      </c>
      <c r="N67" s="23">
        <f>(AVERAGE(Table3737381215[[#This Row],[10]:[17]])-2)/Table3737381215[[#This Row],[Price]]</f>
        <v>0.3050163600297664</v>
      </c>
      <c r="O67" s="74">
        <v>5.2000000000000005E-2</v>
      </c>
      <c r="P67" s="22">
        <v>12</v>
      </c>
      <c r="Q67" s="6">
        <v>6</v>
      </c>
      <c r="R67" s="402" t="s">
        <v>374</v>
      </c>
    </row>
    <row r="68" spans="1:18" ht="15.75" thickBot="1" x14ac:dyDescent="0.3">
      <c r="A68" s="4" t="s">
        <v>68</v>
      </c>
      <c r="B68" s="5" t="s">
        <v>133</v>
      </c>
      <c r="C68" s="70" t="s">
        <v>13</v>
      </c>
      <c r="D68" s="6">
        <v>5.5</v>
      </c>
      <c r="E68" s="6">
        <f>SUMIFS(Table37[Adj xPts],Table37[Player],Table3737381215[[#This Row],[Player]],Table37[GW],10)</f>
        <v>3.8152704501750412</v>
      </c>
      <c r="F68" s="474">
        <f>SUMIFS(Table37[Adj xPts],Table37[Player],Table3737381215[[#This Row],[Player]],Table37[GW],11)</f>
        <v>3.6614838983085711</v>
      </c>
      <c r="G68" s="474">
        <f>SUMIFS(Table37[Adj xPts],Table37[Player],Table3737381215[[#This Row],[Player]],Table37[GW],12)</f>
        <v>4.0106755015645135</v>
      </c>
      <c r="H68" s="474">
        <f>SUMIFS(Table37[Adj xPts],Table37[Player],Table3737381215[[#This Row],[Player]],Table37[GW],13)</f>
        <v>3.3389451886154071</v>
      </c>
      <c r="I68" s="474">
        <f>SUMIFS(Table37[Adj xPts],Table37[Player],Table3737381215[[#This Row],[Player]],Table37[GW],14)</f>
        <v>3.7482810064759176</v>
      </c>
      <c r="J68" s="474">
        <f>SUMIFS(Table37[Adj xPts],Table37[Player],Table3737381215[[#This Row],[Player]],Table37[GW],15)</f>
        <v>3.1277188885142637</v>
      </c>
      <c r="K68" s="474">
        <f>SUMIFS(Table37[Adj xPts],Table37[Player],Table3737381215[[#This Row],[Player]],Table37[GW],16)</f>
        <v>2.8823360793648813</v>
      </c>
      <c r="L68" s="475">
        <f>SUMIFS(Table37[Adj xPts],Table37[Player],Table3737381215[[#This Row],[Player]],Table37[GW],17)</f>
        <v>4.355504160901976</v>
      </c>
      <c r="M68" s="7">
        <f>SUM(Table3737381215[[#This Row],[10]:[17]])</f>
        <v>28.940215173920574</v>
      </c>
      <c r="N68" s="23">
        <f>(AVERAGE(Table3737381215[[#This Row],[10]:[17]])-2)/Table3737381215[[#This Row],[Price]]</f>
        <v>0.29409579940728575</v>
      </c>
      <c r="O68" s="74">
        <v>1.7000000000000001E-2</v>
      </c>
      <c r="P68" s="22">
        <v>4</v>
      </c>
      <c r="Q68" s="6">
        <v>2</v>
      </c>
      <c r="R68" s="402" t="s">
        <v>541</v>
      </c>
    </row>
    <row r="69" spans="1:18" ht="15.75" thickBot="1" x14ac:dyDescent="0.3">
      <c r="A69" s="4" t="s">
        <v>68</v>
      </c>
      <c r="B69" s="5" t="s">
        <v>108</v>
      </c>
      <c r="C69" s="70" t="s">
        <v>13</v>
      </c>
      <c r="D69" s="6">
        <v>5.3</v>
      </c>
      <c r="E69" s="6">
        <f>SUMIFS(Table37[Adj xPts],Table37[Player],Table3737381215[[#This Row],[Player]],Table37[GW],10)</f>
        <v>4.5818101883136446</v>
      </c>
      <c r="F69" s="474">
        <f>SUMIFS(Table37[Adj xPts],Table37[Player],Table3737381215[[#This Row],[Player]],Table37[GW],11)</f>
        <v>4.0847244610802989</v>
      </c>
      <c r="G69" s="474">
        <f>SUMIFS(Table37[Adj xPts],Table37[Player],Table3737381215[[#This Row],[Player]],Table37[GW],12)</f>
        <v>4.9940104570373611</v>
      </c>
      <c r="H69" s="474">
        <f>SUMIFS(Table37[Adj xPts],Table37[Player],Table3737381215[[#This Row],[Player]],Table37[GW],13)</f>
        <v>3.7566265508454086</v>
      </c>
      <c r="I69" s="474">
        <f>SUMIFS(Table37[Adj xPts],Table37[Player],Table3737381215[[#This Row],[Player]],Table37[GW],14)</f>
        <v>4.5292248868396632</v>
      </c>
      <c r="J69" s="474">
        <f>SUMIFS(Table37[Adj xPts],Table37[Player],Table3737381215[[#This Row],[Player]],Table37[GW],15)</f>
        <v>3.5279626221152487</v>
      </c>
      <c r="K69" s="474">
        <f>SUMIFS(Table37[Adj xPts],Table37[Player],Table3737381215[[#This Row],[Player]],Table37[GW],16)</f>
        <v>3.2628652853371953</v>
      </c>
      <c r="L69" s="475">
        <f>SUMIFS(Table37[Adj xPts],Table37[Player],Table3737381215[[#This Row],[Player]],Table37[GW],17)</f>
        <v>5.4537394075134493</v>
      </c>
      <c r="M69" s="7">
        <f>SUM(Table3737381215[[#This Row],[10]:[17]])</f>
        <v>34.190963859082267</v>
      </c>
      <c r="N69" s="23">
        <f>(AVERAGE(Table3737381215[[#This Row],[10]:[17]])-2)/Table3737381215[[#This Row],[Price]]</f>
        <v>0.4290321664877893</v>
      </c>
      <c r="O69" s="74">
        <v>1E-3</v>
      </c>
      <c r="P69" s="22">
        <v>4</v>
      </c>
      <c r="Q69" s="6">
        <v>2</v>
      </c>
      <c r="R69" s="402" t="s">
        <v>374</v>
      </c>
    </row>
    <row r="70" spans="1:18" ht="15.75" thickBot="1" x14ac:dyDescent="0.3">
      <c r="A70" s="4" t="s">
        <v>600</v>
      </c>
      <c r="B70" s="5" t="s">
        <v>618</v>
      </c>
      <c r="C70" s="70" t="s">
        <v>14</v>
      </c>
      <c r="D70" s="6">
        <v>4.5</v>
      </c>
      <c r="E70" s="6">
        <f>SUMIFS(Table37[Adj xPts],Table37[Player],Table3737381215[[#This Row],[Player]],Table37[GW],10)</f>
        <v>4.5660202777407486</v>
      </c>
      <c r="F70" s="474">
        <f>SUMIFS(Table37[Adj xPts],Table37[Player],Table3737381215[[#This Row],[Player]],Table37[GW],11)</f>
        <v>2.2180674142593553</v>
      </c>
      <c r="G70" s="474">
        <f>SUMIFS(Table37[Adj xPts],Table37[Player],Table3737381215[[#This Row],[Player]],Table37[GW],12)</f>
        <v>3.3941647236750896</v>
      </c>
      <c r="H70" s="474">
        <f>SUMIFS(Table37[Adj xPts],Table37[Player],Table3737381215[[#This Row],[Player]],Table37[GW],13)</f>
        <v>3.4162356810939172</v>
      </c>
      <c r="I70" s="474">
        <f>SUMIFS(Table37[Adj xPts],Table37[Player],Table3737381215[[#This Row],[Player]],Table37[GW],14)</f>
        <v>3.815815126538435</v>
      </c>
      <c r="J70" s="474">
        <f>SUMIFS(Table37[Adj xPts],Table37[Player],Table3737381215[[#This Row],[Player]],Table37[GW],15)</f>
        <v>3.7023597966690085</v>
      </c>
      <c r="K70" s="474">
        <f>SUMIFS(Table37[Adj xPts],Table37[Player],Table3737381215[[#This Row],[Player]],Table37[GW],16)</f>
        <v>3.7869907961533702</v>
      </c>
      <c r="L70" s="475">
        <f>SUMIFS(Table37[Adj xPts],Table37[Player],Table3737381215[[#This Row],[Player]],Table37[GW],17)</f>
        <v>3.3381485098943671</v>
      </c>
      <c r="M70" s="7">
        <f>SUM(Table3737381215[[#This Row],[10]:[17]])</f>
        <v>28.237802326024287</v>
      </c>
      <c r="N70" s="23">
        <f>(AVERAGE(Table3737381215[[#This Row],[10]:[17]])-2)/Table3737381215[[#This Row],[Price]]</f>
        <v>0.33993895350067466</v>
      </c>
      <c r="O70" s="74">
        <v>4.8000000000000001E-2</v>
      </c>
      <c r="P70" s="22">
        <v>7</v>
      </c>
      <c r="Q70" s="6">
        <v>3.5</v>
      </c>
      <c r="R70" s="402" t="s">
        <v>374</v>
      </c>
    </row>
    <row r="71" spans="1:18" ht="15.75" thickBot="1" x14ac:dyDescent="0.3">
      <c r="A71" s="4" t="s">
        <v>25</v>
      </c>
      <c r="B71" s="5" t="s">
        <v>336</v>
      </c>
      <c r="C71" s="70" t="s">
        <v>13</v>
      </c>
      <c r="D71" s="6">
        <v>6.2</v>
      </c>
      <c r="E71" s="6">
        <f>SUMIFS(Table37[Adj xPts],Table37[Player],Table3737381215[[#This Row],[Player]],Table37[GW],10)</f>
        <v>3.6833408380185979</v>
      </c>
      <c r="F71" s="474">
        <f>SUMIFS(Table37[Adj xPts],Table37[Player],Table3737381215[[#This Row],[Player]],Table37[GW],11)</f>
        <v>3.6241134457443316</v>
      </c>
      <c r="G71" s="474">
        <f>SUMIFS(Table37[Adj xPts],Table37[Player],Table3737381215[[#This Row],[Player]],Table37[GW],12)</f>
        <v>4.0775439073527044</v>
      </c>
      <c r="H71" s="474">
        <f>SUMIFS(Table37[Adj xPts],Table37[Player],Table3737381215[[#This Row],[Player]],Table37[GW],13)</f>
        <v>3.0220080750554272</v>
      </c>
      <c r="I71" s="474">
        <f>SUMIFS(Table37[Adj xPts],Table37[Player],Table3737381215[[#This Row],[Player]],Table37[GW],14)</f>
        <v>3.3324685649726975</v>
      </c>
      <c r="J71" s="474">
        <f>SUMIFS(Table37[Adj xPts],Table37[Player],Table3737381215[[#This Row],[Player]],Table37[GW],15)</f>
        <v>3.6634015881033015</v>
      </c>
      <c r="K71" s="474">
        <f>SUMIFS(Table37[Adj xPts],Table37[Player],Table3737381215[[#This Row],[Player]],Table37[GW],16)</f>
        <v>3.7921098560937856</v>
      </c>
      <c r="L71" s="475">
        <f>SUMIFS(Table37[Adj xPts],Table37[Player],Table3737381215[[#This Row],[Player]],Table37[GW],17)</f>
        <v>3.3277989008617106</v>
      </c>
      <c r="M71" s="7">
        <f>SUM(Table3737381215[[#This Row],[10]:[17]])</f>
        <v>28.522785176202557</v>
      </c>
      <c r="N71" s="23">
        <f>(AVERAGE(Table3737381215[[#This Row],[10]:[17]])-2)/Table3737381215[[#This Row],[Price]]</f>
        <v>0.25247550758472898</v>
      </c>
      <c r="O71" s="74">
        <v>3.0000000000000001E-3</v>
      </c>
      <c r="P71" s="22">
        <v>2</v>
      </c>
      <c r="Q71" s="6">
        <v>2</v>
      </c>
      <c r="R71" s="402" t="s">
        <v>374</v>
      </c>
    </row>
    <row r="72" spans="1:18" ht="15.75" thickBot="1" x14ac:dyDescent="0.3">
      <c r="A72" s="4" t="s">
        <v>46</v>
      </c>
      <c r="B72" s="5" t="s">
        <v>58</v>
      </c>
      <c r="C72" s="70" t="s">
        <v>13</v>
      </c>
      <c r="D72" s="6">
        <v>5</v>
      </c>
      <c r="E72" s="6">
        <f>SUMIFS(Table37[Adj xPts],Table37[Player],Table3737381215[[#This Row],[Player]],Table37[GW],10)</f>
        <v>3.4112334529258943</v>
      </c>
      <c r="F72" s="474">
        <f>SUMIFS(Table37[Adj xPts],Table37[Player],Table3737381215[[#This Row],[Player]],Table37[GW],11)</f>
        <v>3.5966887745000986</v>
      </c>
      <c r="G72" s="474">
        <f>SUMIFS(Table37[Adj xPts],Table37[Player],Table3737381215[[#This Row],[Player]],Table37[GW],12)</f>
        <v>3.5713672330245965</v>
      </c>
      <c r="H72" s="474">
        <f>SUMIFS(Table37[Adj xPts],Table37[Player],Table3737381215[[#This Row],[Player]],Table37[GW],13)</f>
        <v>4.0788043256144713</v>
      </c>
      <c r="I72" s="474">
        <f>SUMIFS(Table37[Adj xPts],Table37[Player],Table3737381215[[#This Row],[Player]],Table37[GW],14)</f>
        <v>3.2152681971763499</v>
      </c>
      <c r="J72" s="474">
        <f>SUMIFS(Table37[Adj xPts],Table37[Player],Table3737381215[[#This Row],[Player]],Table37[GW],15)</f>
        <v>3.5088460391611167</v>
      </c>
      <c r="K72" s="474">
        <f>SUMIFS(Table37[Adj xPts],Table37[Player],Table3737381215[[#This Row],[Player]],Table37[GW],16)</f>
        <v>3.2347891004106009</v>
      </c>
      <c r="L72" s="475">
        <f>SUMIFS(Table37[Adj xPts],Table37[Player],Table3737381215[[#This Row],[Player]],Table37[GW],17)</f>
        <v>3.5951773364399569</v>
      </c>
      <c r="M72" s="7">
        <f>SUM(Table3737381215[[#This Row],[10]:[17]])</f>
        <v>28.212174459253085</v>
      </c>
      <c r="N72" s="23">
        <f>(AVERAGE(Table3737381215[[#This Row],[10]:[17]])-2)/Table3737381215[[#This Row],[Price]]</f>
        <v>0.30530436148132711</v>
      </c>
      <c r="O72" s="74">
        <v>8.5000000000000006E-2</v>
      </c>
      <c r="P72" s="22">
        <v>12</v>
      </c>
      <c r="Q72" s="6">
        <v>6</v>
      </c>
      <c r="R72" s="402" t="s">
        <v>374</v>
      </c>
    </row>
    <row r="73" spans="1:18" ht="15.75" thickBot="1" x14ac:dyDescent="0.3">
      <c r="A73" s="4" t="s">
        <v>68</v>
      </c>
      <c r="B73" s="5" t="s">
        <v>293</v>
      </c>
      <c r="C73" s="70" t="s">
        <v>13</v>
      </c>
      <c r="D73" s="6">
        <v>5.7</v>
      </c>
      <c r="E73" s="6">
        <f>SUMIFS(Table37[Adj xPts],Table37[Player],Table3737381215[[#This Row],[Player]],Table37[GW],10)</f>
        <v>4.849587391041819</v>
      </c>
      <c r="F73" s="474">
        <f>SUMIFS(Table37[Adj xPts],Table37[Player],Table3737381215[[#This Row],[Player]],Table37[GW],11)</f>
        <v>4.425913325797068</v>
      </c>
      <c r="G73" s="474">
        <f>SUMIFS(Table37[Adj xPts],Table37[Player],Table3737381215[[#This Row],[Player]],Table37[GW],12)</f>
        <v>5.1191340985035598</v>
      </c>
      <c r="H73" s="474">
        <f>SUMIFS(Table37[Adj xPts],Table37[Player],Table3737381215[[#This Row],[Player]],Table37[GW],13)</f>
        <v>4.0627699243685091</v>
      </c>
      <c r="I73" s="474">
        <f>SUMIFS(Table37[Adj xPts],Table37[Player],Table3737381215[[#This Row],[Player]],Table37[GW],14)</f>
        <v>4.5882852960158669</v>
      </c>
      <c r="J73" s="474">
        <f>SUMIFS(Table37[Adj xPts],Table37[Player],Table3737381215[[#This Row],[Player]],Table37[GW],15)</f>
        <v>3.8138602458972692</v>
      </c>
      <c r="K73" s="474">
        <f>SUMIFS(Table37[Adj xPts],Table37[Player],Table3737381215[[#This Row],[Player]],Table37[GW],16)</f>
        <v>3.4132444406577491</v>
      </c>
      <c r="L73" s="475">
        <f>SUMIFS(Table37[Adj xPts],Table37[Player],Table3737381215[[#This Row],[Player]],Table37[GW],17)</f>
        <v>5.4345556330897127</v>
      </c>
      <c r="M73" s="7">
        <f>SUM(Table3737381215[[#This Row],[10]:[17]])</f>
        <v>35.707350355371553</v>
      </c>
      <c r="N73" s="23">
        <f>(AVERAGE(Table3737381215[[#This Row],[10]:[17]])-2)/Table3737381215[[#This Row],[Price]]</f>
        <v>0.43217873586341121</v>
      </c>
      <c r="O73" s="74">
        <v>2.7999999999999997E-2</v>
      </c>
      <c r="P73" s="22">
        <v>13</v>
      </c>
      <c r="Q73" s="6">
        <v>6.5</v>
      </c>
      <c r="R73" s="402" t="s">
        <v>374</v>
      </c>
    </row>
    <row r="74" spans="1:18" ht="15.75" thickBot="1" x14ac:dyDescent="0.3">
      <c r="A74" s="4" t="s">
        <v>25</v>
      </c>
      <c r="B74" s="5" t="s">
        <v>107</v>
      </c>
      <c r="C74" s="70" t="s">
        <v>14</v>
      </c>
      <c r="D74" s="6">
        <v>5.3</v>
      </c>
      <c r="E74" s="6">
        <f>SUMIFS(Table37[Adj xPts],Table37[Player],Table3737381215[[#This Row],[Player]],Table37[GW],10)</f>
        <v>3.5786191871384574</v>
      </c>
      <c r="F74" s="474">
        <f>SUMIFS(Table37[Adj xPts],Table37[Player],Table3737381215[[#This Row],[Player]],Table37[GW],11)</f>
        <v>3.6368770060581403</v>
      </c>
      <c r="G74" s="474">
        <f>SUMIFS(Table37[Adj xPts],Table37[Player],Table3737381215[[#This Row],[Player]],Table37[GW],12)</f>
        <v>4.2290815364305026</v>
      </c>
      <c r="H74" s="474">
        <f>SUMIFS(Table37[Adj xPts],Table37[Player],Table3737381215[[#This Row],[Player]],Table37[GW],13)</f>
        <v>2.7908187293954336</v>
      </c>
      <c r="I74" s="474">
        <f>SUMIFS(Table37[Adj xPts],Table37[Player],Table3737381215[[#This Row],[Player]],Table37[GW],14)</f>
        <v>3.2058593313205859</v>
      </c>
      <c r="J74" s="474">
        <f>SUMIFS(Table37[Adj xPts],Table37[Player],Table3737381215[[#This Row],[Player]],Table37[GW],15)</f>
        <v>3.9209823418971923</v>
      </c>
      <c r="K74" s="474">
        <f>SUMIFS(Table37[Adj xPts],Table37[Player],Table3737381215[[#This Row],[Player]],Table37[GW],16)</f>
        <v>3.8146236736716075</v>
      </c>
      <c r="L74" s="475">
        <f>SUMIFS(Table37[Adj xPts],Table37[Player],Table3737381215[[#This Row],[Player]],Table37[GW],17)</f>
        <v>2.8562596599690884</v>
      </c>
      <c r="M74" s="7">
        <f>SUM(Table3737381215[[#This Row],[10]:[17]])</f>
        <v>28.03312146588101</v>
      </c>
      <c r="N74" s="23">
        <f>(AVERAGE(Table3737381215[[#This Row],[10]:[17]])-2)/Table3737381215[[#This Row],[Price]]</f>
        <v>0.28380003457266534</v>
      </c>
      <c r="O74" s="74">
        <v>6.9999999999999993E-3</v>
      </c>
      <c r="P74" s="22">
        <v>5</v>
      </c>
      <c r="Q74" s="6">
        <v>2.5</v>
      </c>
      <c r="R74" s="402" t="s">
        <v>374</v>
      </c>
    </row>
    <row r="75" spans="1:18" ht="15.75" thickBot="1" x14ac:dyDescent="0.3">
      <c r="A75" s="4" t="s">
        <v>61</v>
      </c>
      <c r="B75" s="5" t="s">
        <v>135</v>
      </c>
      <c r="C75" s="70" t="s">
        <v>16</v>
      </c>
      <c r="D75" s="6">
        <v>5</v>
      </c>
      <c r="E75" s="6">
        <f>SUMIFS(Table37[Adj xPts],Table37[Player],Table3737381215[[#This Row],[Player]],Table37[GW],10)</f>
        <v>2.9824815461327114</v>
      </c>
      <c r="F75" s="474">
        <f>SUMIFS(Table37[Adj xPts],Table37[Player],Table3737381215[[#This Row],[Player]],Table37[GW],11)</f>
        <v>2.5002555895467808</v>
      </c>
      <c r="G75" s="474">
        <f>SUMIFS(Table37[Adj xPts],Table37[Player],Table3737381215[[#This Row],[Player]],Table37[GW],12)</f>
        <v>3.801044060929526</v>
      </c>
      <c r="H75" s="474">
        <f>SUMIFS(Table37[Adj xPts],Table37[Player],Table3737381215[[#This Row],[Player]],Table37[GW],13)</f>
        <v>2.7494815461618827</v>
      </c>
      <c r="I75" s="474">
        <f>SUMIFS(Table37[Adj xPts],Table37[Player],Table3737381215[[#This Row],[Player]],Table37[GW],14)</f>
        <v>3.6359149346308701</v>
      </c>
      <c r="J75" s="474">
        <f>SUMIFS(Table37[Adj xPts],Table37[Player],Table3737381215[[#This Row],[Player]],Table37[GW],15)</f>
        <v>3.6898645311096159</v>
      </c>
      <c r="K75" s="474">
        <f>SUMIFS(Table37[Adj xPts],Table37[Player],Table3737381215[[#This Row],[Player]],Table37[GW],16)</f>
        <v>4.217325227963526</v>
      </c>
      <c r="L75" s="475">
        <f>SUMIFS(Table37[Adj xPts],Table37[Player],Table3737381215[[#This Row],[Player]],Table37[GW],17)</f>
        <v>2.7484472049689441</v>
      </c>
      <c r="M75" s="7">
        <f>SUM(Table3737381215[[#This Row],[10]:[17]])</f>
        <v>26.324814641443854</v>
      </c>
      <c r="N75" s="23">
        <f>(AVERAGE(Table3737381215[[#This Row],[10]:[17]])-2)/Table3737381215[[#This Row],[Price]]</f>
        <v>0.25812036603609634</v>
      </c>
      <c r="O75" s="74">
        <v>0.129</v>
      </c>
      <c r="P75" s="22">
        <v>4</v>
      </c>
      <c r="Q75" s="6">
        <v>2</v>
      </c>
      <c r="R75" s="402" t="s">
        <v>374</v>
      </c>
    </row>
    <row r="76" spans="1:18" ht="15.75" thickBot="1" x14ac:dyDescent="0.3">
      <c r="A76" s="4" t="s">
        <v>33</v>
      </c>
      <c r="B76" s="5" t="s">
        <v>157</v>
      </c>
      <c r="C76" s="70" t="s">
        <v>16</v>
      </c>
      <c r="D76" s="6">
        <v>4.4000000000000004</v>
      </c>
      <c r="E76" s="6">
        <f>SUMIFS(Table37[Adj xPts],Table37[Player],Table3737381215[[#This Row],[Player]],Table37[GW],10)</f>
        <v>3.8965612484463468</v>
      </c>
      <c r="F76" s="474">
        <f>SUMIFS(Table37[Adj xPts],Table37[Player],Table3737381215[[#This Row],[Player]],Table37[GW],11)</f>
        <v>3.8731393960208251</v>
      </c>
      <c r="G76" s="474">
        <f>SUMIFS(Table37[Adj xPts],Table37[Player],Table3737381215[[#This Row],[Player]],Table37[GW],12)</f>
        <v>3.4957696188775902</v>
      </c>
      <c r="H76" s="474">
        <f>SUMIFS(Table37[Adj xPts],Table37[Player],Table3737381215[[#This Row],[Player]],Table37[GW],13)</f>
        <v>3.5926947146663357</v>
      </c>
      <c r="I76" s="474">
        <f>SUMIFS(Table37[Adj xPts],Table37[Player],Table3737381215[[#This Row],[Player]],Table37[GW],14)</f>
        <v>3.5197231564826867</v>
      </c>
      <c r="J76" s="474">
        <f>SUMIFS(Table37[Adj xPts],Table37[Player],Table3737381215[[#This Row],[Player]],Table37[GW],15)</f>
        <v>3.275739534666962</v>
      </c>
      <c r="K76" s="474">
        <f>SUMIFS(Table37[Adj xPts],Table37[Player],Table3737381215[[#This Row],[Player]],Table37[GW],16)</f>
        <v>3.5287762180275117</v>
      </c>
      <c r="L76" s="475">
        <f>SUMIFS(Table37[Adj xPts],Table37[Player],Table3737381215[[#This Row],[Player]],Table37[GW],17)</f>
        <v>0.10823029243510378</v>
      </c>
      <c r="M76" s="7">
        <f>SUM(Table3737381215[[#This Row],[10]:[17]])</f>
        <v>25.29063417962336</v>
      </c>
      <c r="N76" s="23">
        <f>(AVERAGE(Table3737381215[[#This Row],[10]:[17]])-2)/Table3737381215[[#This Row],[Price]]</f>
        <v>0.26393847101202728</v>
      </c>
      <c r="O76" s="74">
        <v>1E-3</v>
      </c>
      <c r="P76" s="22">
        <v>4</v>
      </c>
      <c r="Q76" s="6">
        <v>2</v>
      </c>
      <c r="R76" s="402" t="s">
        <v>374</v>
      </c>
    </row>
    <row r="77" spans="1:18" ht="15.75" thickBot="1" x14ac:dyDescent="0.3">
      <c r="A77" s="4" t="s">
        <v>40</v>
      </c>
      <c r="B77" s="5" t="s">
        <v>352</v>
      </c>
      <c r="C77" s="70" t="s">
        <v>13</v>
      </c>
      <c r="D77" s="6">
        <v>6.5</v>
      </c>
      <c r="E77" s="6">
        <f>SUMIFS(Table37[Adj xPts],Table37[Player],Table3737381215[[#This Row],[Player]],Table37[GW],10)</f>
        <v>4.1175607586753893</v>
      </c>
      <c r="F77" s="474">
        <f>SUMIFS(Table37[Adj xPts],Table37[Player],Table3737381215[[#This Row],[Player]],Table37[GW],11)</f>
        <v>4.3932182008258236</v>
      </c>
      <c r="G77" s="474">
        <f>SUMIFS(Table37[Adj xPts],Table37[Player],Table3737381215[[#This Row],[Player]],Table37[GW],12)</f>
        <v>5.3190526031070293</v>
      </c>
      <c r="H77" s="474">
        <f>SUMIFS(Table37[Adj xPts],Table37[Player],Table3737381215[[#This Row],[Player]],Table37[GW],13)</f>
        <v>4.6413862236860943</v>
      </c>
      <c r="I77" s="474">
        <f>SUMIFS(Table37[Adj xPts],Table37[Player],Table3737381215[[#This Row],[Player]],Table37[GW],14)</f>
        <v>3.7057876421807103</v>
      </c>
      <c r="J77" s="474">
        <f>SUMIFS(Table37[Adj xPts],Table37[Player],Table3737381215[[#This Row],[Player]],Table37[GW],15)</f>
        <v>4.5784245381666082</v>
      </c>
      <c r="K77" s="474">
        <f>SUMIFS(Table37[Adj xPts],Table37[Player],Table3737381215[[#This Row],[Player]],Table37[GW],16)</f>
        <v>5.7678261768319992</v>
      </c>
      <c r="L77" s="475">
        <f>SUMIFS(Table37[Adj xPts],Table37[Player],Table3737381215[[#This Row],[Player]],Table37[GW],17)</f>
        <v>5.2361449530820678</v>
      </c>
      <c r="M77" s="7">
        <f>SUM(Table3737381215[[#This Row],[10]:[17]])</f>
        <v>37.75940109655572</v>
      </c>
      <c r="N77" s="23">
        <f>(AVERAGE(Table3737381215[[#This Row],[10]:[17]])-2)/Table3737381215[[#This Row],[Price]]</f>
        <v>0.41845002108760998</v>
      </c>
      <c r="O77" s="76">
        <v>2.3E-2</v>
      </c>
      <c r="P77" s="22">
        <v>6</v>
      </c>
      <c r="Q77" s="6">
        <v>3</v>
      </c>
      <c r="R77" s="402" t="s">
        <v>374</v>
      </c>
    </row>
    <row r="78" spans="1:18" ht="15.75" thickBot="1" x14ac:dyDescent="0.3">
      <c r="A78" s="4" t="s">
        <v>25</v>
      </c>
      <c r="B78" s="5" t="s">
        <v>337</v>
      </c>
      <c r="C78" s="70" t="s">
        <v>13</v>
      </c>
      <c r="D78" s="6">
        <v>7.3</v>
      </c>
      <c r="E78" s="6">
        <f>SUMIFS(Table37[Adj xPts],Table37[Player],Table3737381215[[#This Row],[Player]],Table37[GW],10)</f>
        <v>6.7191577431836595</v>
      </c>
      <c r="F78" s="474">
        <f>SUMIFS(Table37[Adj xPts],Table37[Player],Table3737381215[[#This Row],[Player]],Table37[GW],11)</f>
        <v>6.1873627714076598</v>
      </c>
      <c r="G78" s="474">
        <f>SUMIFS(Table37[Adj xPts],Table37[Player],Table3737381215[[#This Row],[Player]],Table37[GW],12)</f>
        <v>7.1737827929071738</v>
      </c>
      <c r="H78" s="474">
        <f>SUMIFS(Table37[Adj xPts],Table37[Player],Table3737381215[[#This Row],[Player]],Table37[GW],13)</f>
        <v>4.8677208242437713</v>
      </c>
      <c r="I78" s="474">
        <f>SUMIFS(Table37[Adj xPts],Table37[Player],Table3737381215[[#This Row],[Player]],Table37[GW],14)</f>
        <v>5.985980919629486</v>
      </c>
      <c r="J78" s="474">
        <f>SUMIFS(Table37[Adj xPts],Table37[Player],Table3737381215[[#This Row],[Player]],Table37[GW],15)</f>
        <v>6.6268116957752801</v>
      </c>
      <c r="K78" s="474">
        <f>SUMIFS(Table37[Adj xPts],Table37[Player],Table3737381215[[#This Row],[Player]],Table37[GW],16)</f>
        <v>6.7919369039794653</v>
      </c>
      <c r="L78" s="475">
        <f>SUMIFS(Table37[Adj xPts],Table37[Player],Table3737381215[[#This Row],[Player]],Table37[GW],17)</f>
        <v>5.8995908437465436</v>
      </c>
      <c r="M78" s="7">
        <f>SUM(Table3737381215[[#This Row],[10]:[17]])</f>
        <v>50.252344494873036</v>
      </c>
      <c r="N78" s="23">
        <f>(AVERAGE(Table3737381215[[#This Row],[10]:[17]])-2)/Table3737381215[[#This Row],[Price]]</f>
        <v>0.58651274819988075</v>
      </c>
      <c r="O78" s="74">
        <v>2E-3</v>
      </c>
      <c r="P78" s="22">
        <v>3</v>
      </c>
      <c r="Q78" s="6">
        <v>1.5</v>
      </c>
      <c r="R78" s="402" t="s">
        <v>374</v>
      </c>
    </row>
    <row r="79" spans="1:18" ht="15.75" thickBot="1" x14ac:dyDescent="0.3">
      <c r="A79" s="4" t="s">
        <v>82</v>
      </c>
      <c r="B79" s="5" t="s">
        <v>547</v>
      </c>
      <c r="C79" s="70" t="s">
        <v>16</v>
      </c>
      <c r="D79" s="6">
        <v>4.5999999999999996</v>
      </c>
      <c r="E79" s="6">
        <f>SUMIFS(Table37[Adj xPts],Table37[Player],Table3737381215[[#This Row],[Player]],Table37[GW],10)</f>
        <v>3.408145519494254</v>
      </c>
      <c r="F79" s="474">
        <f>SUMIFS(Table37[Adj xPts],Table37[Player],Table3737381215[[#This Row],[Player]],Table37[GW],11)</f>
        <v>2.960369138520635</v>
      </c>
      <c r="G79" s="474">
        <f>SUMIFS(Table37[Adj xPts],Table37[Player],Table3737381215[[#This Row],[Player]],Table37[GW],12)</f>
        <v>3.0218342994585283</v>
      </c>
      <c r="H79" s="474">
        <f>SUMIFS(Table37[Adj xPts],Table37[Player],Table3737381215[[#This Row],[Player]],Table37[GW],13)</f>
        <v>3.5634714266163559</v>
      </c>
      <c r="I79" s="474">
        <f>SUMIFS(Table37[Adj xPts],Table37[Player],Table3737381215[[#This Row],[Player]],Table37[GW],14)</f>
        <v>2.9499601182376955</v>
      </c>
      <c r="J79" s="474">
        <f>SUMIFS(Table37[Adj xPts],Table37[Player],Table3737381215[[#This Row],[Player]],Table37[GW],15)</f>
        <v>3.5378993280679003</v>
      </c>
      <c r="K79" s="474">
        <f>SUMIFS(Table37[Adj xPts],Table37[Player],Table3737381215[[#This Row],[Player]],Table37[GW],16)</f>
        <v>3.0502366989330882</v>
      </c>
      <c r="L79" s="475">
        <f>SUMIFS(Table37[Adj xPts],Table37[Player],Table3737381215[[#This Row],[Player]],Table37[GW],17)</f>
        <v>0.14751140567003942</v>
      </c>
      <c r="M79" s="7">
        <f>SUM(Table3737381215[[#This Row],[10]:[17]])</f>
        <v>22.639427934998494</v>
      </c>
      <c r="N79" s="23">
        <f>(AVERAGE(Table3737381215[[#This Row],[10]:[17]])-2)/Table3737381215[[#This Row],[Price]]</f>
        <v>0.18041923736408952</v>
      </c>
      <c r="O79" s="74">
        <v>0.153</v>
      </c>
      <c r="P79" s="22">
        <v>3</v>
      </c>
      <c r="Q79" s="6">
        <v>1.5</v>
      </c>
      <c r="R79" s="402" t="s">
        <v>374</v>
      </c>
    </row>
    <row r="80" spans="1:18" ht="15.75" thickBot="1" x14ac:dyDescent="0.3">
      <c r="A80" s="4" t="s">
        <v>46</v>
      </c>
      <c r="B80" s="5" t="s">
        <v>306</v>
      </c>
      <c r="C80" s="70" t="s">
        <v>14</v>
      </c>
      <c r="D80" s="6">
        <v>4.5</v>
      </c>
      <c r="E80" s="6">
        <f>SUMIFS(Table37[Adj xPts],Table37[Player],Table3737381215[[#This Row],[Player]],Table37[GW],10)</f>
        <v>3.0524194949108971</v>
      </c>
      <c r="F80" s="474">
        <f>SUMIFS(Table37[Adj xPts],Table37[Player],Table3737381215[[#This Row],[Player]],Table37[GW],11)</f>
        <v>3.3210254163700506</v>
      </c>
      <c r="G80" s="474">
        <f>SUMIFS(Table37[Adj xPts],Table37[Player],Table3737381215[[#This Row],[Player]],Table37[GW],12)</f>
        <v>3.4508788663305623</v>
      </c>
      <c r="H80" s="474">
        <f>SUMIFS(Table37[Adj xPts],Table37[Player],Table3737381215[[#This Row],[Player]],Table37[GW],13)</f>
        <v>4.2802310021832524</v>
      </c>
      <c r="I80" s="474">
        <f>SUMIFS(Table37[Adj xPts],Table37[Player],Table3737381215[[#This Row],[Player]],Table37[GW],14)</f>
        <v>2.7229327311234099</v>
      </c>
      <c r="J80" s="474">
        <f>SUMIFS(Table37[Adj xPts],Table37[Player],Table3737381215[[#This Row],[Player]],Table37[GW],15)</f>
        <v>3.1956996616267617</v>
      </c>
      <c r="K80" s="474">
        <f>SUMIFS(Table37[Adj xPts],Table37[Player],Table3737381215[[#This Row],[Player]],Table37[GW],16)</f>
        <v>2.2323349913571104</v>
      </c>
      <c r="L80" s="475">
        <f>SUMIFS(Table37[Adj xPts],Table37[Player],Table3737381215[[#This Row],[Player]],Table37[GW],17)</f>
        <v>3.7948715946013505</v>
      </c>
      <c r="M80" s="7">
        <f>SUM(Table3737381215[[#This Row],[10]:[17]])</f>
        <v>26.050393758503397</v>
      </c>
      <c r="N80" s="23">
        <f>(AVERAGE(Table3737381215[[#This Row],[10]:[17]])-2)/Table3737381215[[#This Row],[Price]]</f>
        <v>0.27917760440287215</v>
      </c>
      <c r="O80" s="74">
        <v>2.7000000000000003E-2</v>
      </c>
      <c r="P80" s="22">
        <v>7</v>
      </c>
      <c r="Q80" s="6">
        <v>3.5</v>
      </c>
      <c r="R80" s="402" t="s">
        <v>374</v>
      </c>
    </row>
    <row r="81" spans="1:18" ht="15.75" thickBot="1" x14ac:dyDescent="0.3">
      <c r="A81" s="4" t="s">
        <v>56</v>
      </c>
      <c r="B81" s="5" t="s">
        <v>123</v>
      </c>
      <c r="C81" s="70" t="s">
        <v>13</v>
      </c>
      <c r="D81" s="6">
        <v>5.9</v>
      </c>
      <c r="E81" s="6">
        <f>SUMIFS(Table37[Adj xPts],Table37[Player],Table3737381215[[#This Row],[Player]],Table37[GW],10)</f>
        <v>3.5118090143129903</v>
      </c>
      <c r="F81" s="474">
        <f>SUMIFS(Table37[Adj xPts],Table37[Player],Table3737381215[[#This Row],[Player]],Table37[GW],11)</f>
        <v>4.3897095920480798</v>
      </c>
      <c r="G81" s="474">
        <f>SUMIFS(Table37[Adj xPts],Table37[Player],Table3737381215[[#This Row],[Player]],Table37[GW],12)</f>
        <v>3.5600842891286826</v>
      </c>
      <c r="H81" s="474">
        <f>SUMIFS(Table37[Adj xPts],Table37[Player],Table3737381215[[#This Row],[Player]],Table37[GW],13)</f>
        <v>3.0812967252940373</v>
      </c>
      <c r="I81" s="474">
        <f>SUMIFS(Table37[Adj xPts],Table37[Player],Table3737381215[[#This Row],[Player]],Table37[GW],14)</f>
        <v>4.164284184352911</v>
      </c>
      <c r="J81" s="474">
        <f>SUMIFS(Table37[Adj xPts],Table37[Player],Table3737381215[[#This Row],[Player]],Table37[GW],15)</f>
        <v>4.389123474548744</v>
      </c>
      <c r="K81" s="474">
        <f>SUMIFS(Table37[Adj xPts],Table37[Player],Table3737381215[[#This Row],[Player]],Table37[GW],16)</f>
        <v>3.6577708729986775</v>
      </c>
      <c r="L81" s="475">
        <f>SUMIFS(Table37[Adj xPts],Table37[Player],Table3737381215[[#This Row],[Player]],Table37[GW],17)</f>
        <v>0.18411814322555045</v>
      </c>
      <c r="M81" s="7">
        <f>SUM(Table3737381215[[#This Row],[10]:[17]])</f>
        <v>26.938196295909673</v>
      </c>
      <c r="N81" s="23">
        <f>(AVERAGE(Table3737381215[[#This Row],[10]:[17]])-2)/Table3737381215[[#This Row],[Price]]</f>
        <v>0.23174144694723883</v>
      </c>
      <c r="O81" s="74">
        <v>9.1999999999999998E-2</v>
      </c>
      <c r="P81" s="22">
        <v>7</v>
      </c>
      <c r="Q81" s="6">
        <v>3.5</v>
      </c>
      <c r="R81" s="402" t="s">
        <v>374</v>
      </c>
    </row>
    <row r="82" spans="1:18" ht="15.75" thickBot="1" x14ac:dyDescent="0.3">
      <c r="A82" s="4" t="s">
        <v>23</v>
      </c>
      <c r="B82" s="5" t="s">
        <v>49</v>
      </c>
      <c r="C82" s="70" t="s">
        <v>14</v>
      </c>
      <c r="D82" s="6">
        <v>5.5</v>
      </c>
      <c r="E82" s="6">
        <f>SUMIFS(Table37[Adj xPts],Table37[Player],Table3737381215[[#This Row],[Player]],Table37[GW],10)</f>
        <v>4.0172659047432182</v>
      </c>
      <c r="F82" s="474">
        <f>SUMIFS(Table37[Adj xPts],Table37[Player],Table3737381215[[#This Row],[Player]],Table37[GW],11)</f>
        <v>3.5569584938262722</v>
      </c>
      <c r="G82" s="474">
        <f>SUMIFS(Table37[Adj xPts],Table37[Player],Table3737381215[[#This Row],[Player]],Table37[GW],12)</f>
        <v>3.5553160503614101</v>
      </c>
      <c r="H82" s="474">
        <f>SUMIFS(Table37[Adj xPts],Table37[Player],Table3737381215[[#This Row],[Player]],Table37[GW],13)</f>
        <v>2.6904698820498298</v>
      </c>
      <c r="I82" s="474">
        <f>SUMIFS(Table37[Adj xPts],Table37[Player],Table3737381215[[#This Row],[Player]],Table37[GW],14)</f>
        <v>4.4320531295031635</v>
      </c>
      <c r="J82" s="474">
        <f>SUMIFS(Table37[Adj xPts],Table37[Player],Table3737381215[[#This Row],[Player]],Table37[GW],15)</f>
        <v>4.0431501022642946</v>
      </c>
      <c r="K82" s="474">
        <f>SUMIFS(Table37[Adj xPts],Table37[Player],Table3737381215[[#This Row],[Player]],Table37[GW],16)</f>
        <v>3.9233014431652338</v>
      </c>
      <c r="L82" s="475">
        <f>SUMIFS(Table37[Adj xPts],Table37[Player],Table3737381215[[#This Row],[Player]],Table37[GW],17)</f>
        <v>3.6201716157323443</v>
      </c>
      <c r="M82" s="7">
        <f>SUM(Table3737381215[[#This Row],[10]:[17]])</f>
        <v>29.838686621645763</v>
      </c>
      <c r="N82" s="23">
        <f>(AVERAGE(Table3737381215[[#This Row],[10]:[17]])-2)/Table3737381215[[#This Row],[Price]]</f>
        <v>0.31451560503740372</v>
      </c>
      <c r="O82" s="74">
        <v>2.2000000000000002E-2</v>
      </c>
      <c r="P82" s="22">
        <v>1</v>
      </c>
      <c r="Q82" s="6">
        <v>0.5</v>
      </c>
      <c r="R82" s="402" t="s">
        <v>374</v>
      </c>
    </row>
    <row r="83" spans="1:18" ht="15.75" thickBot="1" x14ac:dyDescent="0.3">
      <c r="A83" s="4" t="s">
        <v>33</v>
      </c>
      <c r="B83" s="5" t="s">
        <v>80</v>
      </c>
      <c r="C83" s="70" t="s">
        <v>14</v>
      </c>
      <c r="D83" s="6">
        <v>4.4000000000000004</v>
      </c>
      <c r="E83" s="6">
        <f>SUMIFS(Table37[Adj xPts],Table37[Player],Table3737381215[[#This Row],[Player]],Table37[GW],10)</f>
        <v>3.1489529385273594</v>
      </c>
      <c r="F83" s="474">
        <f>SUMIFS(Table37[Adj xPts],Table37[Player],Table3737381215[[#This Row],[Player]],Table37[GW],11)</f>
        <v>3.8097744360902253</v>
      </c>
      <c r="G83" s="474">
        <f>SUMIFS(Table37[Adj xPts],Table37[Player],Table3737381215[[#This Row],[Player]],Table37[GW],12)</f>
        <v>2.6184297371894871</v>
      </c>
      <c r="H83" s="474">
        <f>SUMIFS(Table37[Adj xPts],Table37[Player],Table3737381215[[#This Row],[Player]],Table37[GW],13)</f>
        <v>3.0113078600493073</v>
      </c>
      <c r="I83" s="474">
        <f>SUMIFS(Table37[Adj xPts],Table37[Player],Table3737381215[[#This Row],[Player]],Table37[GW],14)</f>
        <v>2.9372297375852745</v>
      </c>
      <c r="J83" s="474">
        <f>SUMIFS(Table37[Adj xPts],Table37[Player],Table3737381215[[#This Row],[Player]],Table37[GW],15)</f>
        <v>2.6354665914857627</v>
      </c>
      <c r="K83" s="474">
        <f>SUMIFS(Table37[Adj xPts],Table37[Player],Table3737381215[[#This Row],[Player]],Table37[GW],16)</f>
        <v>3.5426803797825626</v>
      </c>
      <c r="L83" s="475">
        <f>SUMIFS(Table37[Adj xPts],Table37[Player],Table3737381215[[#This Row],[Player]],Table37[GW],17)</f>
        <v>0.11104854162471016</v>
      </c>
      <c r="M83" s="7">
        <f>SUM(Table3737381215[[#This Row],[10]:[17]])</f>
        <v>21.814890222334693</v>
      </c>
      <c r="N83" s="23">
        <f>(AVERAGE(Table3737381215[[#This Row],[10]:[17]])-2)/Table3737381215[[#This Row],[Price]]</f>
        <v>0.16519574495269013</v>
      </c>
      <c r="O83" s="74">
        <v>6.6000000000000003E-2</v>
      </c>
      <c r="P83" s="22">
        <v>5</v>
      </c>
      <c r="Q83" s="6">
        <v>2.5</v>
      </c>
      <c r="R83" s="402" t="s">
        <v>374</v>
      </c>
    </row>
    <row r="84" spans="1:18" ht="15.75" thickBot="1" x14ac:dyDescent="0.3">
      <c r="A84" s="4" t="s">
        <v>35</v>
      </c>
      <c r="B84" s="5" t="s">
        <v>142</v>
      </c>
      <c r="C84" s="70" t="s">
        <v>13</v>
      </c>
      <c r="D84" s="6">
        <v>6.3</v>
      </c>
      <c r="E84" s="6">
        <f>SUMIFS(Table37[Adj xPts],Table37[Player],Table3737381215[[#This Row],[Player]],Table37[GW],10)</f>
        <v>3.148435030034777</v>
      </c>
      <c r="F84" s="474">
        <f>SUMIFS(Table37[Adj xPts],Table37[Player],Table3737381215[[#This Row],[Player]],Table37[GW],11)</f>
        <v>2.9573597061492851</v>
      </c>
      <c r="G84" s="474">
        <f>SUMIFS(Table37[Adj xPts],Table37[Player],Table3737381215[[#This Row],[Player]],Table37[GW],12)</f>
        <v>3.3344442592901182</v>
      </c>
      <c r="H84" s="474">
        <f>SUMIFS(Table37[Adj xPts],Table37[Player],Table3737381215[[#This Row],[Player]],Table37[GW],13)</f>
        <v>3.2214233031076334</v>
      </c>
      <c r="I84" s="474">
        <f>SUMIFS(Table37[Adj xPts],Table37[Player],Table3737381215[[#This Row],[Player]],Table37[GW],14)</f>
        <v>3.2626681469218672</v>
      </c>
      <c r="J84" s="474">
        <f>SUMIFS(Table37[Adj xPts],Table37[Player],Table3737381215[[#This Row],[Player]],Table37[GW],15)</f>
        <v>3.1800334529577596</v>
      </c>
      <c r="K84" s="474">
        <f>SUMIFS(Table37[Adj xPts],Table37[Player],Table3737381215[[#This Row],[Player]],Table37[GW],16)</f>
        <v>3.540262294305109</v>
      </c>
      <c r="L84" s="475">
        <f>SUMIFS(Table37[Adj xPts],Table37[Player],Table3737381215[[#This Row],[Player]],Table37[GW],17)</f>
        <v>3.1990957342244939</v>
      </c>
      <c r="M84" s="7">
        <f>SUM(Table3737381215[[#This Row],[10]:[17]])</f>
        <v>25.843721926991041</v>
      </c>
      <c r="N84" s="23">
        <f>(AVERAGE(Table3737381215[[#This Row],[10]:[17]])-2)/Table3737381215[[#This Row],[Price]]</f>
        <v>0.195311942995854</v>
      </c>
      <c r="O84" s="74">
        <v>0.03</v>
      </c>
      <c r="P84" s="22">
        <v>6</v>
      </c>
      <c r="Q84" s="6">
        <v>3</v>
      </c>
      <c r="R84" s="402" t="s">
        <v>374</v>
      </c>
    </row>
    <row r="85" spans="1:18" ht="15.75" thickBot="1" x14ac:dyDescent="0.3">
      <c r="A85" s="4" t="s">
        <v>23</v>
      </c>
      <c r="B85" s="5" t="s">
        <v>77</v>
      </c>
      <c r="C85" s="70" t="s">
        <v>14</v>
      </c>
      <c r="D85" s="6">
        <v>5.5</v>
      </c>
      <c r="E85" s="6">
        <f>SUMIFS(Table37[Adj xPts],Table37[Player],Table3737381215[[#This Row],[Player]],Table37[GW],10)</f>
        <v>3.8514257903236513</v>
      </c>
      <c r="F85" s="474">
        <f>SUMIFS(Table37[Adj xPts],Table37[Player],Table3737381215[[#This Row],[Player]],Table37[GW],11)</f>
        <v>3.4003661099290929</v>
      </c>
      <c r="G85" s="474">
        <f>SUMIFS(Table37[Adj xPts],Table37[Player],Table3737381215[[#This Row],[Player]],Table37[GW],12)</f>
        <v>3.5406588139219051</v>
      </c>
      <c r="H85" s="474">
        <f>SUMIFS(Table37[Adj xPts],Table37[Player],Table3737381215[[#This Row],[Player]],Table37[GW],13)</f>
        <v>2.6146080552840987</v>
      </c>
      <c r="I85" s="474">
        <f>SUMIFS(Table37[Adj xPts],Table37[Player],Table3737381215[[#This Row],[Player]],Table37[GW],14)</f>
        <v>4.40660032412306</v>
      </c>
      <c r="J85" s="474">
        <f>SUMIFS(Table37[Adj xPts],Table37[Player],Table3737381215[[#This Row],[Player]],Table37[GW],15)</f>
        <v>3.822552354629531</v>
      </c>
      <c r="K85" s="474">
        <f>SUMIFS(Table37[Adj xPts],Table37[Player],Table3737381215[[#This Row],[Player]],Table37[GW],16)</f>
        <v>3.7297347129605645</v>
      </c>
      <c r="L85" s="475">
        <f>SUMIFS(Table37[Adj xPts],Table37[Player],Table3737381215[[#This Row],[Player]],Table37[GW],17)</f>
        <v>3.5224034198860039</v>
      </c>
      <c r="M85" s="7">
        <f>SUM(Table3737381215[[#This Row],[10]:[17]])</f>
        <v>28.888349581057902</v>
      </c>
      <c r="N85" s="23">
        <f>(AVERAGE(Table3737381215[[#This Row],[10]:[17]])-2)/Table3737381215[[#This Row],[Price]]</f>
        <v>0.29291703593313412</v>
      </c>
      <c r="O85" s="74">
        <v>2.7999999999999997E-2</v>
      </c>
      <c r="P85" s="22">
        <v>5</v>
      </c>
      <c r="Q85" s="6">
        <v>2.5</v>
      </c>
      <c r="R85" s="402" t="s">
        <v>541</v>
      </c>
    </row>
    <row r="86" spans="1:18" ht="15.75" thickBot="1" x14ac:dyDescent="0.3">
      <c r="A86" s="4" t="s">
        <v>28</v>
      </c>
      <c r="B86" s="5" t="s">
        <v>115</v>
      </c>
      <c r="C86" s="70" t="s">
        <v>16</v>
      </c>
      <c r="D86" s="6">
        <v>5</v>
      </c>
      <c r="E86" s="6">
        <f>SUMIFS(Table37[Adj xPts],Table37[Player],Table3737381215[[#This Row],[Player]],Table37[GW],10)</f>
        <v>3.01639305898459</v>
      </c>
      <c r="F86" s="474">
        <f>SUMIFS(Table37[Adj xPts],Table37[Player],Table3737381215[[#This Row],[Player]],Table37[GW],11)</f>
        <v>3.5216569575260745</v>
      </c>
      <c r="G86" s="474">
        <f>SUMIFS(Table37[Adj xPts],Table37[Player],Table3737381215[[#This Row],[Player]],Table37[GW],12)</f>
        <v>2.9898477555923719</v>
      </c>
      <c r="H86" s="474">
        <f>SUMIFS(Table37[Adj xPts],Table37[Player],Table3737381215[[#This Row],[Player]],Table37[GW],13)</f>
        <v>3.3674946169504292</v>
      </c>
      <c r="I86" s="474">
        <f>SUMIFS(Table37[Adj xPts],Table37[Player],Table3737381215[[#This Row],[Player]],Table37[GW],14)</f>
        <v>3.4582233538109368</v>
      </c>
      <c r="J86" s="474">
        <f>SUMIFS(Table37[Adj xPts],Table37[Player],Table3737381215[[#This Row],[Player]],Table37[GW],15)</f>
        <v>2.9119011905877943</v>
      </c>
      <c r="K86" s="474">
        <f>SUMIFS(Table37[Adj xPts],Table37[Player],Table3737381215[[#This Row],[Player]],Table37[GW],16)</f>
        <v>3.5471944153795696</v>
      </c>
      <c r="L86" s="475">
        <f>SUMIFS(Table37[Adj xPts],Table37[Player],Table3737381215[[#This Row],[Player]],Table37[GW],17)</f>
        <v>7.8727776160497767E-2</v>
      </c>
      <c r="M86" s="7">
        <f>SUM(Table3737381215[[#This Row],[10]:[17]])</f>
        <v>22.891439124992264</v>
      </c>
      <c r="N86" s="23">
        <f>(AVERAGE(Table3737381215[[#This Row],[10]:[17]])-2)/Table3737381215[[#This Row],[Price]]</f>
        <v>0.17228597812480659</v>
      </c>
      <c r="O86" s="74">
        <v>4.0999999999999995E-2</v>
      </c>
      <c r="P86" s="22">
        <v>8</v>
      </c>
      <c r="Q86" s="6">
        <v>4</v>
      </c>
      <c r="R86" s="402" t="s">
        <v>374</v>
      </c>
    </row>
    <row r="87" spans="1:18" ht="15.75" thickBot="1" x14ac:dyDescent="0.3">
      <c r="A87" s="4" t="s">
        <v>61</v>
      </c>
      <c r="B87" s="5" t="s">
        <v>143</v>
      </c>
      <c r="C87" s="70" t="s">
        <v>13</v>
      </c>
      <c r="D87" s="6">
        <v>6.3</v>
      </c>
      <c r="E87" s="6">
        <f>SUMIFS(Table37[Adj xPts],Table37[Player],Table3737381215[[#This Row],[Player]],Table37[GW],10)</f>
        <v>3.4138975634384878</v>
      </c>
      <c r="F87" s="474">
        <f>SUMIFS(Table37[Adj xPts],Table37[Player],Table3737381215[[#This Row],[Player]],Table37[GW],11)</f>
        <v>2.9364189397549829</v>
      </c>
      <c r="G87" s="474">
        <f>SUMIFS(Table37[Adj xPts],Table37[Player],Table3737381215[[#This Row],[Player]],Table37[GW],12)</f>
        <v>4.2789393869767016</v>
      </c>
      <c r="H87" s="474">
        <f>SUMIFS(Table37[Adj xPts],Table37[Player],Table3737381215[[#This Row],[Player]],Table37[GW],13)</f>
        <v>3.4349646324935486</v>
      </c>
      <c r="I87" s="474">
        <f>SUMIFS(Table37[Adj xPts],Table37[Player],Table3737381215[[#This Row],[Player]],Table37[GW],14)</f>
        <v>4.1541372281987767</v>
      </c>
      <c r="J87" s="474">
        <f>SUMIFS(Table37[Adj xPts],Table37[Player],Table3737381215[[#This Row],[Player]],Table37[GW],15)</f>
        <v>4.9296507171794595</v>
      </c>
      <c r="K87" s="474">
        <f>SUMIFS(Table37[Adj xPts],Table37[Player],Table3737381215[[#This Row],[Player]],Table37[GW],16)</f>
        <v>3.7880513136025122</v>
      </c>
      <c r="L87" s="475">
        <f>SUMIFS(Table37[Adj xPts],Table37[Player],Table3737381215[[#This Row],[Player]],Table37[GW],17)</f>
        <v>3.1365919539698246</v>
      </c>
      <c r="M87" s="7">
        <f>SUM(Table3737381215[[#This Row],[10]:[17]])</f>
        <v>30.07265173561429</v>
      </c>
      <c r="N87" s="23">
        <f>(AVERAGE(Table3737381215[[#This Row],[10]:[17]])-2)/Table3737381215[[#This Row],[Price]]</f>
        <v>0.2792192804685375</v>
      </c>
      <c r="O87" s="74">
        <v>1E-3</v>
      </c>
      <c r="P87" s="22">
        <v>3</v>
      </c>
      <c r="Q87" s="6">
        <v>1.5</v>
      </c>
      <c r="R87" s="402" t="s">
        <v>374</v>
      </c>
    </row>
    <row r="88" spans="1:18" ht="15.75" thickBot="1" x14ac:dyDescent="0.3">
      <c r="A88" s="4" t="s">
        <v>600</v>
      </c>
      <c r="B88" s="5" t="s">
        <v>630</v>
      </c>
      <c r="C88" s="70" t="s">
        <v>15</v>
      </c>
      <c r="D88" s="6">
        <v>5.7</v>
      </c>
      <c r="E88" s="6">
        <f>SUMIFS(Table37[Adj xPts],Table37[Player],Table3737381215[[#This Row],[Player]],Table37[GW],10)</f>
        <v>4.4278549631691995</v>
      </c>
      <c r="F88" s="474">
        <f>SUMIFS(Table37[Adj xPts],Table37[Player],Table3737381215[[#This Row],[Player]],Table37[GW],11)</f>
        <v>3.2873613643529884</v>
      </c>
      <c r="G88" s="474">
        <f>SUMIFS(Table37[Adj xPts],Table37[Player],Table3737381215[[#This Row],[Player]],Table37[GW],12)</f>
        <v>3.7566127872411563</v>
      </c>
      <c r="H88" s="474">
        <f>SUMIFS(Table37[Adj xPts],Table37[Player],Table3737381215[[#This Row],[Player]],Table37[GW],13)</f>
        <v>3.4255413789067077</v>
      </c>
      <c r="I88" s="474">
        <f>SUMIFS(Table37[Adj xPts],Table37[Player],Table3737381215[[#This Row],[Player]],Table37[GW],14)</f>
        <v>3.8715265552159761</v>
      </c>
      <c r="J88" s="474">
        <f>SUMIFS(Table37[Adj xPts],Table37[Player],Table3737381215[[#This Row],[Player]],Table37[GW],15)</f>
        <v>3.8348385205810693</v>
      </c>
      <c r="K88" s="474">
        <f>SUMIFS(Table37[Adj xPts],Table37[Player],Table3737381215[[#This Row],[Player]],Table37[GW],16)</f>
        <v>3.8024791765992654</v>
      </c>
      <c r="L88" s="475">
        <f>SUMIFS(Table37[Adj xPts],Table37[Player],Table3737381215[[#This Row],[Player]],Table37[GW],17)</f>
        <v>3.7098221798395685</v>
      </c>
      <c r="M88" s="7">
        <f>SUM(Table3737381215[[#This Row],[10]:[17]])</f>
        <v>30.116036925905934</v>
      </c>
      <c r="N88" s="23">
        <f>(AVERAGE(Table3737381215[[#This Row],[10]:[17]])-2)/Table3737381215[[#This Row],[Price]]</f>
        <v>0.30956221328741085</v>
      </c>
      <c r="O88" s="74">
        <v>0.121</v>
      </c>
      <c r="P88" s="22">
        <v>2</v>
      </c>
      <c r="Q88" s="6">
        <v>2</v>
      </c>
      <c r="R88" s="402" t="s">
        <v>374</v>
      </c>
    </row>
    <row r="89" spans="1:18" ht="15.75" thickBot="1" x14ac:dyDescent="0.3">
      <c r="A89" s="4" t="s">
        <v>602</v>
      </c>
      <c r="B89" s="5" t="s">
        <v>250</v>
      </c>
      <c r="C89" s="70" t="s">
        <v>16</v>
      </c>
      <c r="D89" s="6">
        <v>4.4000000000000004</v>
      </c>
      <c r="E89" s="6">
        <f>SUMIFS(Table37[Adj xPts],Table37[Player],Table3737381215[[#This Row],[Player]],Table37[GW],10)</f>
        <v>3.4651833386043567</v>
      </c>
      <c r="F89" s="474">
        <f>SUMIFS(Table37[Adj xPts],Table37[Player],Table3737381215[[#This Row],[Player]],Table37[GW],11)</f>
        <v>3.3555330915145385</v>
      </c>
      <c r="G89" s="474">
        <f>SUMIFS(Table37[Adj xPts],Table37[Player],Table3737381215[[#This Row],[Player]],Table37[GW],12)</f>
        <v>2.5729081594773184</v>
      </c>
      <c r="H89" s="474">
        <f>SUMIFS(Table37[Adj xPts],Table37[Player],Table3737381215[[#This Row],[Player]],Table37[GW],13)</f>
        <v>2.7801618349224295</v>
      </c>
      <c r="I89" s="474">
        <f>SUMIFS(Table37[Adj xPts],Table37[Player],Table3737381215[[#This Row],[Player]],Table37[GW],14)</f>
        <v>2.6972115105989345</v>
      </c>
      <c r="J89" s="474">
        <f>SUMIFS(Table37[Adj xPts],Table37[Player],Table3737381215[[#This Row],[Player]],Table37[GW],15)</f>
        <v>2.9007032683039133</v>
      </c>
      <c r="K89" s="474">
        <f>SUMIFS(Table37[Adj xPts],Table37[Player],Table3737381215[[#This Row],[Player]],Table37[GW],16)</f>
        <v>3.0558052462280205</v>
      </c>
      <c r="L89" s="475">
        <f>SUMIFS(Table37[Adj xPts],Table37[Player],Table3737381215[[#This Row],[Player]],Table37[GW],17)</f>
        <v>0.1183252105297484</v>
      </c>
      <c r="M89" s="7">
        <f>SUM(Table3737381215[[#This Row],[10]:[17]])</f>
        <v>20.945831660179259</v>
      </c>
      <c r="N89" s="23">
        <f>(AVERAGE(Table3737381215[[#This Row],[10]:[17]])-2)/Table3737381215[[#This Row],[Price]]</f>
        <v>0.14050658125509258</v>
      </c>
      <c r="O89" s="74">
        <v>3.7999999999999999E-2</v>
      </c>
      <c r="P89" s="22">
        <v>3</v>
      </c>
      <c r="Q89" s="6">
        <v>1.5</v>
      </c>
      <c r="R89" s="402" t="s">
        <v>374</v>
      </c>
    </row>
    <row r="90" spans="1:18" ht="15.75" thickBot="1" x14ac:dyDescent="0.3">
      <c r="A90" s="4" t="s">
        <v>46</v>
      </c>
      <c r="B90" s="5" t="s">
        <v>47</v>
      </c>
      <c r="C90" s="70" t="s">
        <v>14</v>
      </c>
      <c r="D90" s="6">
        <v>4.5</v>
      </c>
      <c r="E90" s="6">
        <f>SUMIFS(Table37[Adj xPts],Table37[Player],Table3737381215[[#This Row],[Player]],Table37[GW],10)</f>
        <v>3.0216699971231074</v>
      </c>
      <c r="F90" s="474">
        <f>SUMIFS(Table37[Adj xPts],Table37[Player],Table3737381215[[#This Row],[Player]],Table37[GW],11)</f>
        <v>3.3011352086688666</v>
      </c>
      <c r="G90" s="474">
        <f>SUMIFS(Table37[Adj xPts],Table37[Player],Table3737381215[[#This Row],[Player]],Table37[GW],12)</f>
        <v>3.3425523508494668</v>
      </c>
      <c r="H90" s="474">
        <f>SUMIFS(Table37[Adj xPts],Table37[Player],Table3737381215[[#This Row],[Player]],Table37[GW],13)</f>
        <v>4.0741175090887767</v>
      </c>
      <c r="I90" s="474">
        <f>SUMIFS(Table37[Adj xPts],Table37[Player],Table3737381215[[#This Row],[Player]],Table37[GW],14)</f>
        <v>2.5821725054285194</v>
      </c>
      <c r="J90" s="474">
        <f>SUMIFS(Table37[Adj xPts],Table37[Player],Table3737381215[[#This Row],[Player]],Table37[GW],15)</f>
        <v>2.9834778903920043</v>
      </c>
      <c r="K90" s="474">
        <f>SUMIFS(Table37[Adj xPts],Table37[Player],Table3737381215[[#This Row],[Player]],Table37[GW],16)</f>
        <v>2.2140282325747775</v>
      </c>
      <c r="L90" s="475">
        <f>SUMIFS(Table37[Adj xPts],Table37[Player],Table3737381215[[#This Row],[Player]],Table37[GW],17)</f>
        <v>3.7333071407523821</v>
      </c>
      <c r="M90" s="7">
        <f>SUM(Table3737381215[[#This Row],[10]:[17]])</f>
        <v>25.252460834877901</v>
      </c>
      <c r="N90" s="23">
        <f>(AVERAGE(Table3737381215[[#This Row],[10]:[17]])-2)/Table3737381215[[#This Row],[Price]]</f>
        <v>0.25701280096883061</v>
      </c>
      <c r="O90" s="74">
        <v>0.122</v>
      </c>
      <c r="P90" s="22">
        <v>2</v>
      </c>
      <c r="Q90" s="6">
        <v>1</v>
      </c>
      <c r="R90" s="402" t="s">
        <v>374</v>
      </c>
    </row>
    <row r="91" spans="1:18" ht="15.75" thickBot="1" x14ac:dyDescent="0.3">
      <c r="A91" s="4" t="s">
        <v>82</v>
      </c>
      <c r="B91" s="5" t="s">
        <v>83</v>
      </c>
      <c r="C91" s="70" t="s">
        <v>13</v>
      </c>
      <c r="D91" s="6">
        <v>6.3</v>
      </c>
      <c r="E91" s="6">
        <f>SUMIFS(Table37[Adj xPts],Table37[Player],Table3737381215[[#This Row],[Player]],Table37[GW],10)</f>
        <v>4.1111188664758842</v>
      </c>
      <c r="F91" s="474">
        <f>SUMIFS(Table37[Adj xPts],Table37[Player],Table3737381215[[#This Row],[Player]],Table37[GW],11)</f>
        <v>3.5480823068309073</v>
      </c>
      <c r="G91" s="474">
        <f>SUMIFS(Table37[Adj xPts],Table37[Player],Table3737381215[[#This Row],[Player]],Table37[GW],12)</f>
        <v>2.8184300819270356</v>
      </c>
      <c r="H91" s="474">
        <f>SUMIFS(Table37[Adj xPts],Table37[Player],Table3737381215[[#This Row],[Player]],Table37[GW],13)</f>
        <v>4.1114318050981211</v>
      </c>
      <c r="I91" s="474">
        <f>SUMIFS(Table37[Adj xPts],Table37[Player],Table3737381215[[#This Row],[Player]],Table37[GW],14)</f>
        <v>2.6087981424659472</v>
      </c>
      <c r="J91" s="474">
        <f>SUMIFS(Table37[Adj xPts],Table37[Player],Table3737381215[[#This Row],[Player]],Table37[GW],15)</f>
        <v>3.2893963266937889</v>
      </c>
      <c r="K91" s="474">
        <f>SUMIFS(Table37[Adj xPts],Table37[Player],Table3737381215[[#This Row],[Player]],Table37[GW],16)</f>
        <v>3.4353581971315852</v>
      </c>
      <c r="L91" s="475">
        <f>SUMIFS(Table37[Adj xPts],Table37[Player],Table3737381215[[#This Row],[Player]],Table37[GW],17)</f>
        <v>0.12882177725862556</v>
      </c>
      <c r="M91" s="7">
        <f>SUM(Table3737381215[[#This Row],[10]:[17]])</f>
        <v>24.051437503881896</v>
      </c>
      <c r="N91" s="23">
        <f>(AVERAGE(Table3737381215[[#This Row],[10]:[17]])-2)/Table3737381215[[#This Row],[Price]]</f>
        <v>0.1597507441246408</v>
      </c>
      <c r="O91" s="74">
        <v>3.9E-2</v>
      </c>
      <c r="P91" s="22">
        <v>5</v>
      </c>
      <c r="Q91" s="6">
        <v>2.5</v>
      </c>
      <c r="R91" s="402" t="s">
        <v>374</v>
      </c>
    </row>
    <row r="92" spans="1:18" ht="15.75" thickBot="1" x14ac:dyDescent="0.3">
      <c r="A92" s="4" t="s">
        <v>56</v>
      </c>
      <c r="B92" s="5" t="s">
        <v>1547</v>
      </c>
      <c r="C92" s="70" t="s">
        <v>13</v>
      </c>
      <c r="D92" s="6">
        <v>6.2</v>
      </c>
      <c r="E92" s="6">
        <f>SUMIFS(Table37[Adj xPts],Table37[Player],Table3737381215[[#This Row],[Player]],Table37[GW],10)</f>
        <v>0</v>
      </c>
      <c r="F92" s="474">
        <f>SUMIFS(Table37[Adj xPts],Table37[Player],Table3737381215[[#This Row],[Player]],Table37[GW],11)</f>
        <v>0</v>
      </c>
      <c r="G92" s="474">
        <f>SUMIFS(Table37[Adj xPts],Table37[Player],Table3737381215[[#This Row],[Player]],Table37[GW],12)</f>
        <v>3.8031956212579323</v>
      </c>
      <c r="H92" s="474">
        <f>SUMIFS(Table37[Adj xPts],Table37[Player],Table3737381215[[#This Row],[Player]],Table37[GW],13)</f>
        <v>3.4117586368362156</v>
      </c>
      <c r="I92" s="474">
        <f>SUMIFS(Table37[Adj xPts],Table37[Player],Table3737381215[[#This Row],[Player]],Table37[GW],14)</f>
        <v>4.9127127737500844</v>
      </c>
      <c r="J92" s="474">
        <f>SUMIFS(Table37[Adj xPts],Table37[Player],Table3737381215[[#This Row],[Player]],Table37[GW],15)</f>
        <v>4.8586959098055642</v>
      </c>
      <c r="K92" s="474">
        <f>SUMIFS(Table37[Adj xPts],Table37[Player],Table3737381215[[#This Row],[Player]],Table37[GW],16)</f>
        <v>4.2272086297691986</v>
      </c>
      <c r="L92" s="475">
        <f>SUMIFS(Table37[Adj xPts],Table37[Player],Table3737381215[[#This Row],[Player]],Table37[GW],17)</f>
        <v>0.20941498087589064</v>
      </c>
      <c r="M92" s="7">
        <f>SUM(Table3737381215[[#This Row],[10]:[17]])</f>
        <v>21.422986552294887</v>
      </c>
      <c r="N92" s="23">
        <f>(AVERAGE(Table3737381215[[#This Row],[10]:[17]])-2)/Table3737381215[[#This Row],[Price]]</f>
        <v>0.10933440629626788</v>
      </c>
      <c r="O92" s="74">
        <v>2E-3</v>
      </c>
      <c r="P92" s="22">
        <v>2</v>
      </c>
      <c r="Q92" s="6">
        <v>2</v>
      </c>
      <c r="R92" s="402" t="s">
        <v>374</v>
      </c>
    </row>
    <row r="93" spans="1:18" ht="15.75" thickBot="1" x14ac:dyDescent="0.3">
      <c r="A93" s="4" t="s">
        <v>82</v>
      </c>
      <c r="B93" s="5" t="s">
        <v>255</v>
      </c>
      <c r="C93" s="70" t="s">
        <v>13</v>
      </c>
      <c r="D93" s="6">
        <v>5.4</v>
      </c>
      <c r="E93" s="6">
        <f>SUMIFS(Table37[Adj xPts],Table37[Player],Table3737381215[[#This Row],[Player]],Table37[GW],10)</f>
        <v>4.1376267494504706</v>
      </c>
      <c r="F93" s="474">
        <f>SUMIFS(Table37[Adj xPts],Table37[Player],Table3737381215[[#This Row],[Player]],Table37[GW],11)</f>
        <v>3.6891559179660929</v>
      </c>
      <c r="G93" s="474">
        <f>SUMIFS(Table37[Adj xPts],Table37[Player],Table3737381215[[#This Row],[Player]],Table37[GW],12)</f>
        <v>2.8998663783009384</v>
      </c>
      <c r="H93" s="474">
        <f>SUMIFS(Table37[Adj xPts],Table37[Player],Table3737381215[[#This Row],[Player]],Table37[GW],13)</f>
        <v>4.2807269184449463</v>
      </c>
      <c r="I93" s="474">
        <f>SUMIFS(Table37[Adj xPts],Table37[Player],Table3737381215[[#This Row],[Player]],Table37[GW],14)</f>
        <v>2.7084709543844401</v>
      </c>
      <c r="J93" s="474">
        <f>SUMIFS(Table37[Adj xPts],Table37[Player],Table3737381215[[#This Row],[Player]],Table37[GW],15)</f>
        <v>3.4030529247910861</v>
      </c>
      <c r="K93" s="474">
        <f>SUMIFS(Table37[Adj xPts],Table37[Player],Table3737381215[[#This Row],[Player]],Table37[GW],16)</f>
        <v>3.4830151996380398</v>
      </c>
      <c r="L93" s="475">
        <f>SUMIFS(Table37[Adj xPts],Table37[Player],Table3737381215[[#This Row],[Player]],Table37[GW],17)</f>
        <v>0.1393870182044388</v>
      </c>
      <c r="M93" s="7">
        <f>SUM(Table3737381215[[#This Row],[10]:[17]])</f>
        <v>24.741302061180452</v>
      </c>
      <c r="N93" s="23">
        <f>(AVERAGE(Table3737381215[[#This Row],[10]:[17]])-2)/Table3737381215[[#This Row],[Price]]</f>
        <v>0.20234495511991785</v>
      </c>
      <c r="O93" s="74">
        <v>3.0000000000000001E-3</v>
      </c>
      <c r="P93" s="22">
        <v>5</v>
      </c>
      <c r="Q93" s="6">
        <v>2.5</v>
      </c>
      <c r="R93" s="402" t="s">
        <v>374</v>
      </c>
    </row>
    <row r="94" spans="1:18" ht="15.75" thickBot="1" x14ac:dyDescent="0.3">
      <c r="A94" s="4" t="s">
        <v>46</v>
      </c>
      <c r="B94" s="5" t="s">
        <v>219</v>
      </c>
      <c r="C94" s="70" t="s">
        <v>13</v>
      </c>
      <c r="D94" s="6">
        <v>5.3</v>
      </c>
      <c r="E94" s="6">
        <f>SUMIFS(Table37[Adj xPts],Table37[Player],Table3737381215[[#This Row],[Player]],Table37[GW],10)</f>
        <v>3.148689138576779</v>
      </c>
      <c r="F94" s="474">
        <f>SUMIFS(Table37[Adj xPts],Table37[Player],Table3737381215[[#This Row],[Player]],Table37[GW],11)</f>
        <v>3.4924990469327994</v>
      </c>
      <c r="G94" s="474">
        <f>SUMIFS(Table37[Adj xPts],Table37[Player],Table3737381215[[#This Row],[Player]],Table37[GW],12)</f>
        <v>3.419663333734225</v>
      </c>
      <c r="H94" s="474">
        <f>SUMIFS(Table37[Adj xPts],Table37[Player],Table3737381215[[#This Row],[Player]],Table37[GW],13)</f>
        <v>3.8034969277051256</v>
      </c>
      <c r="I94" s="474">
        <f>SUMIFS(Table37[Adj xPts],Table37[Player],Table3737381215[[#This Row],[Player]],Table37[GW],14)</f>
        <v>3.026982115780072</v>
      </c>
      <c r="J94" s="474">
        <f>SUMIFS(Table37[Adj xPts],Table37[Player],Table3737381215[[#This Row],[Player]],Table37[GW],15)</f>
        <v>3.357498246764294</v>
      </c>
      <c r="K94" s="474">
        <f>SUMIFS(Table37[Adj xPts],Table37[Player],Table3737381215[[#This Row],[Player]],Table37[GW],16)</f>
        <v>2.894410146289089</v>
      </c>
      <c r="L94" s="475">
        <f>SUMIFS(Table37[Adj xPts],Table37[Player],Table3737381215[[#This Row],[Player]],Table37[GW],17)</f>
        <v>3.343672659924934</v>
      </c>
      <c r="M94" s="7">
        <f>SUM(Table3737381215[[#This Row],[10]:[17]])</f>
        <v>26.486911615707321</v>
      </c>
      <c r="N94" s="23">
        <f>(AVERAGE(Table3737381215[[#This Row],[10]:[17]])-2)/Table3737381215[[#This Row],[Price]]</f>
        <v>0.24733282112517266</v>
      </c>
      <c r="O94" s="74">
        <v>3.9E-2</v>
      </c>
      <c r="P94" s="22">
        <v>11</v>
      </c>
      <c r="Q94" s="6">
        <v>5.5</v>
      </c>
      <c r="R94" s="402" t="s">
        <v>374</v>
      </c>
    </row>
    <row r="95" spans="1:18" ht="15.75" thickBot="1" x14ac:dyDescent="0.3">
      <c r="A95" s="4" t="s">
        <v>56</v>
      </c>
      <c r="B95" s="5" t="s">
        <v>84</v>
      </c>
      <c r="C95" s="70" t="s">
        <v>13</v>
      </c>
      <c r="D95" s="6">
        <v>5</v>
      </c>
      <c r="E95" s="6">
        <f>SUMIFS(Table37[Adj xPts],Table37[Player],Table3737381215[[#This Row],[Player]],Table37[GW],10)</f>
        <v>3.6880138801046138</v>
      </c>
      <c r="F95" s="474">
        <f>SUMIFS(Table37[Adj xPts],Table37[Player],Table3737381215[[#This Row],[Player]],Table37[GW],11)</f>
        <v>4.5927943648783813</v>
      </c>
      <c r="G95" s="474">
        <f>SUMIFS(Table37[Adj xPts],Table37[Player],Table3737381215[[#This Row],[Player]],Table37[GW],12)</f>
        <v>3.4416411696845062</v>
      </c>
      <c r="H95" s="474">
        <f>SUMIFS(Table37[Adj xPts],Table37[Player],Table3737381215[[#This Row],[Player]],Table37[GW],13)</f>
        <v>3.1507104988372743</v>
      </c>
      <c r="I95" s="474">
        <f>SUMIFS(Table37[Adj xPts],Table37[Player],Table3737381215[[#This Row],[Player]],Table37[GW],14)</f>
        <v>4.1713450139697628</v>
      </c>
      <c r="J95" s="474">
        <f>SUMIFS(Table37[Adj xPts],Table37[Player],Table3737381215[[#This Row],[Player]],Table37[GW],15)</f>
        <v>4.2346087325909521</v>
      </c>
      <c r="K95" s="474">
        <f>SUMIFS(Table37[Adj xPts],Table37[Player],Table3737381215[[#This Row],[Player]],Table37[GW],16)</f>
        <v>3.6094638098612162</v>
      </c>
      <c r="L95" s="475">
        <f>SUMIFS(Table37[Adj xPts],Table37[Player],Table3737381215[[#This Row],[Player]],Table37[GW],17)</f>
        <v>0.16715824574487476</v>
      </c>
      <c r="M95" s="7">
        <f>SUM(Table3737381215[[#This Row],[10]:[17]])</f>
        <v>27.055735715671585</v>
      </c>
      <c r="N95" s="23">
        <f>(AVERAGE(Table3737381215[[#This Row],[10]:[17]])-2)/Table3737381215[[#This Row],[Price]]</f>
        <v>0.2763933928917896</v>
      </c>
      <c r="O95" s="74">
        <v>0.09</v>
      </c>
      <c r="P95" s="22">
        <v>20</v>
      </c>
      <c r="Q95" s="6">
        <v>20</v>
      </c>
      <c r="R95" s="402" t="s">
        <v>374</v>
      </c>
    </row>
    <row r="96" spans="1:18" ht="15.75" thickBot="1" x14ac:dyDescent="0.3">
      <c r="A96" s="4" t="s">
        <v>23</v>
      </c>
      <c r="B96" s="5" t="s">
        <v>32</v>
      </c>
      <c r="C96" s="70" t="s">
        <v>13</v>
      </c>
      <c r="D96" s="6">
        <v>6.4</v>
      </c>
      <c r="E96" s="6">
        <f>SUMIFS(Table37[Adj xPts],Table37[Player],Table3737381215[[#This Row],[Player]],Table37[GW],10)</f>
        <v>4.5368089090371537</v>
      </c>
      <c r="F96" s="474">
        <f>SUMIFS(Table37[Adj xPts],Table37[Player],Table3737381215[[#This Row],[Player]],Table37[GW],11)</f>
        <v>4.6095572570075261</v>
      </c>
      <c r="G96" s="474">
        <f>SUMIFS(Table37[Adj xPts],Table37[Player],Table3737381215[[#This Row],[Player]],Table37[GW],12)</f>
        <v>4.550012809720748</v>
      </c>
      <c r="H96" s="474">
        <f>SUMIFS(Table37[Adj xPts],Table37[Player],Table3737381215[[#This Row],[Player]],Table37[GW],13)</f>
        <v>3.5293898855647989</v>
      </c>
      <c r="I96" s="474">
        <f>SUMIFS(Table37[Adj xPts],Table37[Player],Table3737381215[[#This Row],[Player]],Table37[GW],14)</f>
        <v>4.689910879537722</v>
      </c>
      <c r="J96" s="474">
        <f>SUMIFS(Table37[Adj xPts],Table37[Player],Table3737381215[[#This Row],[Player]],Table37[GW],15)</f>
        <v>4.563312684859647</v>
      </c>
      <c r="K96" s="474">
        <f>SUMIFS(Table37[Adj xPts],Table37[Player],Table3737381215[[#This Row],[Player]],Table37[GW],16)</f>
        <v>4.5544480391973519</v>
      </c>
      <c r="L96" s="475">
        <f>SUMIFS(Table37[Adj xPts],Table37[Player],Table3737381215[[#This Row],[Player]],Table37[GW],17)</f>
        <v>4.2085332609687809</v>
      </c>
      <c r="M96" s="7">
        <f>SUM(Table3737381215[[#This Row],[10]:[17]])</f>
        <v>35.241973725893729</v>
      </c>
      <c r="N96" s="23">
        <f>(AVERAGE(Table3737381215[[#This Row],[10]:[17]])-2)/Table3737381215[[#This Row],[Price]]</f>
        <v>0.37581979933386189</v>
      </c>
      <c r="O96" s="74">
        <v>6.6000000000000003E-2</v>
      </c>
      <c r="P96" s="22">
        <v>0</v>
      </c>
      <c r="Q96" s="6">
        <v>0</v>
      </c>
      <c r="R96" s="402" t="s">
        <v>374</v>
      </c>
    </row>
    <row r="97" spans="1:18" ht="15.75" thickBot="1" x14ac:dyDescent="0.3">
      <c r="A97" s="4" t="s">
        <v>601</v>
      </c>
      <c r="B97" s="5" t="s">
        <v>643</v>
      </c>
      <c r="C97" s="70" t="s">
        <v>13</v>
      </c>
      <c r="D97" s="6">
        <v>5.3</v>
      </c>
      <c r="E97" s="6">
        <f>SUMIFS(Table37[Adj xPts],Table37[Player],Table3737381215[[#This Row],[Player]],Table37[GW],10)</f>
        <v>4.1052889018898862</v>
      </c>
      <c r="F97" s="474">
        <f>SUMIFS(Table37[Adj xPts],Table37[Player],Table3737381215[[#This Row],[Player]],Table37[GW],11)</f>
        <v>3.4617182299314009</v>
      </c>
      <c r="G97" s="474">
        <f>SUMIFS(Table37[Adj xPts],Table37[Player],Table3737381215[[#This Row],[Player]],Table37[GW],12)</f>
        <v>3.5309419429844744</v>
      </c>
      <c r="H97" s="474">
        <f>SUMIFS(Table37[Adj xPts],Table37[Player],Table3737381215[[#This Row],[Player]],Table37[GW],13)</f>
        <v>3.7343940208929025</v>
      </c>
      <c r="I97" s="474">
        <f>SUMIFS(Table37[Adj xPts],Table37[Player],Table3737381215[[#This Row],[Player]],Table37[GW],14)</f>
        <v>4.1816142958210811</v>
      </c>
      <c r="J97" s="474">
        <f>SUMIFS(Table37[Adj xPts],Table37[Player],Table3737381215[[#This Row],[Player]],Table37[GW],15)</f>
        <v>3.7178095279454548</v>
      </c>
      <c r="K97" s="474">
        <f>SUMIFS(Table37[Adj xPts],Table37[Player],Table3737381215[[#This Row],[Player]],Table37[GW],16)</f>
        <v>3.2905443627344333</v>
      </c>
      <c r="L97" s="475">
        <f>SUMIFS(Table37[Adj xPts],Table37[Player],Table3737381215[[#This Row],[Player]],Table37[GW],17)</f>
        <v>4.2282770670767409</v>
      </c>
      <c r="M97" s="7">
        <f>SUM(Table3737381215[[#This Row],[10]:[17]])</f>
        <v>30.250588349276377</v>
      </c>
      <c r="N97" s="23">
        <f>(AVERAGE(Table3737381215[[#This Row],[10]:[17]])-2)/Table3737381215[[#This Row],[Price]]</f>
        <v>0.33609878182255609</v>
      </c>
      <c r="O97" s="74">
        <v>2.7999999999999997E-2</v>
      </c>
      <c r="P97" s="22">
        <v>6</v>
      </c>
      <c r="Q97" s="6">
        <v>6</v>
      </c>
      <c r="R97" s="402" t="s">
        <v>374</v>
      </c>
    </row>
    <row r="98" spans="1:18" ht="15.75" thickBot="1" x14ac:dyDescent="0.3">
      <c r="A98" s="4" t="s">
        <v>40</v>
      </c>
      <c r="B98" s="5" t="s">
        <v>141</v>
      </c>
      <c r="C98" s="70" t="s">
        <v>13</v>
      </c>
      <c r="D98" s="6">
        <v>6.2</v>
      </c>
      <c r="E98" s="6">
        <f>SUMIFS(Table37[Adj xPts],Table37[Player],Table3737381215[[#This Row],[Player]],Table37[GW],10)</f>
        <v>2.7781573490740663</v>
      </c>
      <c r="F98" s="474">
        <f>SUMIFS(Table37[Adj xPts],Table37[Player],Table3737381215[[#This Row],[Player]],Table37[GW],11)</f>
        <v>3.0069215163689886</v>
      </c>
      <c r="G98" s="474">
        <f>SUMIFS(Table37[Adj xPts],Table37[Player],Table3737381215[[#This Row],[Player]],Table37[GW],12)</f>
        <v>3.4289887927456175</v>
      </c>
      <c r="H98" s="474">
        <f>SUMIFS(Table37[Adj xPts],Table37[Player],Table3737381215[[#This Row],[Player]],Table37[GW],13)</f>
        <v>3.0566506347078768</v>
      </c>
      <c r="I98" s="474">
        <f>SUMIFS(Table37[Adj xPts],Table37[Player],Table3737381215[[#This Row],[Player]],Table37[GW],14)</f>
        <v>2.7233166552079071</v>
      </c>
      <c r="J98" s="474">
        <f>SUMIFS(Table37[Adj xPts],Table37[Player],Table3737381215[[#This Row],[Player]],Table37[GW],15)</f>
        <v>3.0031405391258832</v>
      </c>
      <c r="K98" s="474">
        <f>SUMIFS(Table37[Adj xPts],Table37[Player],Table3737381215[[#This Row],[Player]],Table37[GW],16)</f>
        <v>3.6527838319793937</v>
      </c>
      <c r="L98" s="475">
        <f>SUMIFS(Table37[Adj xPts],Table37[Player],Table3737381215[[#This Row],[Player]],Table37[GW],17)</f>
        <v>3.3254503610824537</v>
      </c>
      <c r="M98" s="7">
        <f>SUM(Table3737381215[[#This Row],[10]:[17]])</f>
        <v>24.975409680292188</v>
      </c>
      <c r="N98" s="23">
        <f>(AVERAGE(Table3737381215[[#This Row],[10]:[17]])-2)/Table3737381215[[#This Row],[Price]]</f>
        <v>0.18095584032847153</v>
      </c>
      <c r="O98" s="74">
        <v>0.24600000000000002</v>
      </c>
      <c r="P98" s="22">
        <v>13</v>
      </c>
      <c r="Q98" s="6">
        <v>6.5</v>
      </c>
      <c r="R98" s="402" t="s">
        <v>374</v>
      </c>
    </row>
    <row r="99" spans="1:18" ht="15.75" thickBot="1" x14ac:dyDescent="0.3">
      <c r="A99" s="4" t="s">
        <v>37</v>
      </c>
      <c r="B99" s="5" t="s">
        <v>202</v>
      </c>
      <c r="C99" s="70" t="s">
        <v>16</v>
      </c>
      <c r="D99" s="6">
        <v>4.5</v>
      </c>
      <c r="E99" s="6">
        <f>SUMIFS(Table37[Adj xPts],Table37[Player],Table3737381215[[#This Row],[Player]],Table37[GW],10)</f>
        <v>2.3430068000046975</v>
      </c>
      <c r="F99" s="474">
        <f>SUMIFS(Table37[Adj xPts],Table37[Player],Table3737381215[[#This Row],[Player]],Table37[GW],11)</f>
        <v>2.6429347890070995</v>
      </c>
      <c r="G99" s="474">
        <f>SUMIFS(Table37[Adj xPts],Table37[Player],Table3737381215[[#This Row],[Player]],Table37[GW],12)</f>
        <v>3.1680586390386583</v>
      </c>
      <c r="H99" s="474">
        <f>SUMIFS(Table37[Adj xPts],Table37[Player],Table3737381215[[#This Row],[Player]],Table37[GW],13)</f>
        <v>3.5655737704918034</v>
      </c>
      <c r="I99" s="474">
        <f>SUMIFS(Table37[Adj xPts],Table37[Player],Table3737381215[[#This Row],[Player]],Table37[GW],14)</f>
        <v>3.1169702893345423</v>
      </c>
      <c r="J99" s="474">
        <f>SUMIFS(Table37[Adj xPts],Table37[Player],Table3737381215[[#This Row],[Player]],Table37[GW],15)</f>
        <v>2.9608511638843167</v>
      </c>
      <c r="K99" s="474">
        <f>SUMIFS(Table37[Adj xPts],Table37[Player],Table3737381215[[#This Row],[Player]],Table37[GW],16)</f>
        <v>3.6988245311132659</v>
      </c>
      <c r="L99" s="475">
        <f>SUMIFS(Table37[Adj xPts],Table37[Player],Table3737381215[[#This Row],[Player]],Table37[GW],17)</f>
        <v>3.0517759321434879</v>
      </c>
      <c r="M99" s="7">
        <f>SUM(Table3737381215[[#This Row],[10]:[17]])</f>
        <v>24.547995915017875</v>
      </c>
      <c r="N99" s="23">
        <f>(AVERAGE(Table3737381215[[#This Row],[10]:[17]])-2)/Table3737381215[[#This Row],[Price]]</f>
        <v>0.23744433097271875</v>
      </c>
      <c r="O99" s="74">
        <v>4.0000000000000001E-3</v>
      </c>
      <c r="P99" s="22">
        <v>1</v>
      </c>
      <c r="Q99" s="6">
        <v>0.5</v>
      </c>
      <c r="R99" s="402" t="s">
        <v>374</v>
      </c>
    </row>
    <row r="100" spans="1:18" ht="15.75" thickBot="1" x14ac:dyDescent="0.3">
      <c r="A100" s="4" t="s">
        <v>30</v>
      </c>
      <c r="B100" s="5" t="s">
        <v>71</v>
      </c>
      <c r="C100" s="70" t="s">
        <v>16</v>
      </c>
      <c r="D100" s="6">
        <v>5</v>
      </c>
      <c r="E100" s="6">
        <f>SUMIFS(Table37[Adj xPts],Table37[Player],Table3737381215[[#This Row],[Player]],Table37[GW],10)</f>
        <v>2.5919396354148305</v>
      </c>
      <c r="F100" s="474">
        <f>SUMIFS(Table37[Adj xPts],Table37[Player],Table3737381215[[#This Row],[Player]],Table37[GW],11)</f>
        <v>3.1494381629152524</v>
      </c>
      <c r="G100" s="474">
        <f>SUMIFS(Table37[Adj xPts],Table37[Player],Table3737381215[[#This Row],[Player]],Table37[GW],12)</f>
        <v>3.0494605620500606</v>
      </c>
      <c r="H100" s="474">
        <f>SUMIFS(Table37[Adj xPts],Table37[Player],Table3737381215[[#This Row],[Player]],Table37[GW],13)</f>
        <v>3.3549988414516809</v>
      </c>
      <c r="I100" s="474">
        <f>SUMIFS(Table37[Adj xPts],Table37[Player],Table3737381215[[#This Row],[Player]],Table37[GW],14)</f>
        <v>2.6823086279279633</v>
      </c>
      <c r="J100" s="474">
        <f>SUMIFS(Table37[Adj xPts],Table37[Player],Table3737381215[[#This Row],[Player]],Table37[GW],15)</f>
        <v>3.8218590589871186</v>
      </c>
      <c r="K100" s="474">
        <f>SUMIFS(Table37[Adj xPts],Table37[Player],Table3737381215[[#This Row],[Player]],Table37[GW],16)</f>
        <v>2.5607835863598511</v>
      </c>
      <c r="L100" s="475">
        <f>SUMIFS(Table37[Adj xPts],Table37[Player],Table3737381215[[#This Row],[Player]],Table37[GW],17)</f>
        <v>3.2781515131401706</v>
      </c>
      <c r="M100" s="7">
        <f>SUM(Table3737381215[[#This Row],[10]:[17]])</f>
        <v>24.488939988246926</v>
      </c>
      <c r="N100" s="23">
        <f>(AVERAGE(Table3737381215[[#This Row],[10]:[17]])-2)/Table3737381215[[#This Row],[Price]]</f>
        <v>0.21222349970617316</v>
      </c>
      <c r="O100" s="74">
        <v>2E-3</v>
      </c>
      <c r="P100" s="22">
        <v>3</v>
      </c>
      <c r="Q100" s="6">
        <v>1.5</v>
      </c>
      <c r="R100" s="402" t="s">
        <v>374</v>
      </c>
    </row>
    <row r="101" spans="1:18" ht="15.75" thickBot="1" x14ac:dyDescent="0.3">
      <c r="A101" s="4" t="s">
        <v>51</v>
      </c>
      <c r="B101" s="5" t="s">
        <v>87</v>
      </c>
      <c r="C101" s="70" t="s">
        <v>13</v>
      </c>
      <c r="D101" s="6">
        <v>4.9000000000000004</v>
      </c>
      <c r="E101" s="6">
        <f>SUMIFS(Table37[Adj xPts],Table37[Player],Table3737381215[[#This Row],[Player]],Table37[GW],10)</f>
        <v>3.0326479475274519</v>
      </c>
      <c r="F101" s="474">
        <f>SUMIFS(Table37[Adj xPts],Table37[Player],Table3737381215[[#This Row],[Player]],Table37[GW],11)</f>
        <v>2.8222205957695969</v>
      </c>
      <c r="G101" s="474">
        <f>SUMIFS(Table37[Adj xPts],Table37[Player],Table3737381215[[#This Row],[Player]],Table37[GW],12)</f>
        <v>3.5336499841399966</v>
      </c>
      <c r="H101" s="474">
        <f>SUMIFS(Table37[Adj xPts],Table37[Player],Table3737381215[[#This Row],[Player]],Table37[GW],13)</f>
        <v>3.1599028504849263</v>
      </c>
      <c r="I101" s="474">
        <f>SUMIFS(Table37[Adj xPts],Table37[Player],Table3737381215[[#This Row],[Player]],Table37[GW],14)</f>
        <v>3.5316831562183055</v>
      </c>
      <c r="J101" s="474">
        <f>SUMIFS(Table37[Adj xPts],Table37[Player],Table3737381215[[#This Row],[Player]],Table37[GW],15)</f>
        <v>2.9182884210875</v>
      </c>
      <c r="K101" s="474">
        <f>SUMIFS(Table37[Adj xPts],Table37[Player],Table3737381215[[#This Row],[Player]],Table37[GW],16)</f>
        <v>3.3100459521052041</v>
      </c>
      <c r="L101" s="475">
        <f>SUMIFS(Table37[Adj xPts],Table37[Player],Table3737381215[[#This Row],[Player]],Table37[GW],17)</f>
        <v>3.2863417456424129</v>
      </c>
      <c r="M101" s="7">
        <f>SUM(Table3737381215[[#This Row],[10]:[17]])</f>
        <v>25.594780652975398</v>
      </c>
      <c r="N101" s="23">
        <f>(AVERAGE(Table3737381215[[#This Row],[10]:[17]])-2)/Table3737381215[[#This Row],[Price]]</f>
        <v>0.24476481257590299</v>
      </c>
      <c r="O101" s="74">
        <v>1.1000000000000001E-2</v>
      </c>
      <c r="P101" s="22">
        <v>2</v>
      </c>
      <c r="Q101" s="6">
        <v>1</v>
      </c>
      <c r="R101" s="402" t="s">
        <v>374</v>
      </c>
    </row>
    <row r="102" spans="1:18" ht="15.75" thickBot="1" x14ac:dyDescent="0.3">
      <c r="A102" s="4" t="s">
        <v>110</v>
      </c>
      <c r="B102" s="5" t="s">
        <v>249</v>
      </c>
      <c r="C102" s="70" t="s">
        <v>15</v>
      </c>
      <c r="D102" s="6">
        <v>7.3</v>
      </c>
      <c r="E102" s="6">
        <f>SUMIFS(Table37[Adj xPts],Table37[Player],Table3737381215[[#This Row],[Player]],Table37[GW],10)</f>
        <v>4.3352289543782501</v>
      </c>
      <c r="F102" s="474">
        <f>SUMIFS(Table37[Adj xPts],Table37[Player],Table3737381215[[#This Row],[Player]],Table37[GW],11)</f>
        <v>4.3787407604194337</v>
      </c>
      <c r="G102" s="474">
        <f>SUMIFS(Table37[Adj xPts],Table37[Player],Table3737381215[[#This Row],[Player]],Table37[GW],12)</f>
        <v>3.9352337586033235</v>
      </c>
      <c r="H102" s="474">
        <f>SUMIFS(Table37[Adj xPts],Table37[Player],Table3737381215[[#This Row],[Player]],Table37[GW],13)</f>
        <v>4.3502161073040551</v>
      </c>
      <c r="I102" s="474">
        <f>SUMIFS(Table37[Adj xPts],Table37[Player],Table3737381215[[#This Row],[Player]],Table37[GW],14)</f>
        <v>4.8161109697123949</v>
      </c>
      <c r="J102" s="474">
        <f>SUMIFS(Table37[Adj xPts],Table37[Player],Table3737381215[[#This Row],[Player]],Table37[GW],15)</f>
        <v>3.3509075012377409</v>
      </c>
      <c r="K102" s="474">
        <f>SUMIFS(Table37[Adj xPts],Table37[Player],Table3737381215[[#This Row],[Player]],Table37[GW],16)</f>
        <v>4.0973501563771908</v>
      </c>
      <c r="L102" s="475">
        <f>SUMIFS(Table37[Adj xPts],Table37[Player],Table3737381215[[#This Row],[Player]],Table37[GW],17)</f>
        <v>3.5690008911363029</v>
      </c>
      <c r="M102" s="7">
        <f>SUM(Table3737381215[[#This Row],[10]:[17]])</f>
        <v>32.8327890991687</v>
      </c>
      <c r="N102" s="23">
        <f>(AVERAGE(Table3737381215[[#This Row],[10]:[17]])-2)/Table3737381215[[#This Row],[Price]]</f>
        <v>0.28823269005425856</v>
      </c>
      <c r="O102" s="74">
        <v>5.0000000000000001E-3</v>
      </c>
      <c r="P102" s="22">
        <v>3</v>
      </c>
      <c r="Q102" s="6">
        <v>1.5</v>
      </c>
      <c r="R102" s="402" t="s">
        <v>374</v>
      </c>
    </row>
    <row r="103" spans="1:18" ht="15.75" thickBot="1" x14ac:dyDescent="0.3">
      <c r="A103" s="4" t="s">
        <v>33</v>
      </c>
      <c r="B103" s="5" t="s">
        <v>1556</v>
      </c>
      <c r="C103" s="70" t="s">
        <v>13</v>
      </c>
      <c r="D103" s="6">
        <v>5</v>
      </c>
      <c r="E103" s="6">
        <f>SUMIFS(Table37[Adj xPts],Table37[Player],Table3737381215[[#This Row],[Player]],Table37[GW],10)</f>
        <v>3.6452625344519629</v>
      </c>
      <c r="F103" s="474">
        <f>SUMIFS(Table37[Adj xPts],Table37[Player],Table3737381215[[#This Row],[Player]],Table37[GW],11)</f>
        <v>4.1472202913764491</v>
      </c>
      <c r="G103" s="474">
        <f>SUMIFS(Table37[Adj xPts],Table37[Player],Table3737381215[[#This Row],[Player]],Table37[GW],12)</f>
        <v>3.1299304271743269</v>
      </c>
      <c r="H103" s="474">
        <f>SUMIFS(Table37[Adj xPts],Table37[Player],Table3737381215[[#This Row],[Player]],Table37[GW],13)</f>
        <v>3.5762039981289777</v>
      </c>
      <c r="I103" s="474">
        <f>SUMIFS(Table37[Adj xPts],Table37[Player],Table3737381215[[#This Row],[Player]],Table37[GW],14)</f>
        <v>3.5647499929522541</v>
      </c>
      <c r="J103" s="474">
        <f>SUMIFS(Table37[Adj xPts],Table37[Player],Table3737381215[[#This Row],[Player]],Table37[GW],15)</f>
        <v>3.5963504266283688</v>
      </c>
      <c r="K103" s="474">
        <f>SUMIFS(Table37[Adj xPts],Table37[Player],Table3737381215[[#This Row],[Player]],Table37[GW],16)</f>
        <v>3.8852305236777385</v>
      </c>
      <c r="L103" s="475">
        <f>SUMIFS(Table37[Adj xPts],Table37[Player],Table3737381215[[#This Row],[Player]],Table37[GW],17)</f>
        <v>0.15175298639079787</v>
      </c>
      <c r="M103" s="7">
        <f>SUM(Table3737381215[[#This Row],[10]:[17]])</f>
        <v>25.696701180780874</v>
      </c>
      <c r="N103" s="23">
        <f>(AVERAGE(Table3737381215[[#This Row],[10]:[17]])-2)/Table3737381215[[#This Row],[Price]]</f>
        <v>0.24241752951952183</v>
      </c>
      <c r="O103" s="74">
        <v>5.5999999999999994E-2</v>
      </c>
      <c r="P103" s="22">
        <v>7</v>
      </c>
      <c r="Q103" s="6">
        <v>3.5</v>
      </c>
      <c r="R103" s="402" t="s">
        <v>374</v>
      </c>
    </row>
    <row r="104" spans="1:18" ht="15.75" thickBot="1" x14ac:dyDescent="0.3">
      <c r="A104" s="4" t="s">
        <v>65</v>
      </c>
      <c r="B104" s="5" t="s">
        <v>200</v>
      </c>
      <c r="C104" s="70" t="s">
        <v>13</v>
      </c>
      <c r="D104" s="6">
        <v>5.3</v>
      </c>
      <c r="E104" s="6">
        <f>SUMIFS(Table37[Adj xPts],Table37[Player],Table3737381215[[#This Row],[Player]],Table37[GW],10)</f>
        <v>3.0104945880262886</v>
      </c>
      <c r="F104" s="474">
        <f>SUMIFS(Table37[Adj xPts],Table37[Player],Table3737381215[[#This Row],[Player]],Table37[GW],11)</f>
        <v>3.8719995126111852</v>
      </c>
      <c r="G104" s="474">
        <f>SUMIFS(Table37[Adj xPts],Table37[Player],Table3737381215[[#This Row],[Player]],Table37[GW],12)</f>
        <v>4.1076073212594411</v>
      </c>
      <c r="H104" s="474">
        <f>SUMIFS(Table37[Adj xPts],Table37[Player],Table3737381215[[#This Row],[Player]],Table37[GW],13)</f>
        <v>4.0837328442854162</v>
      </c>
      <c r="I104" s="474">
        <f>SUMIFS(Table37[Adj xPts],Table37[Player],Table3737381215[[#This Row],[Player]],Table37[GW],14)</f>
        <v>3.8492684742754855</v>
      </c>
      <c r="J104" s="474">
        <f>SUMIFS(Table37[Adj xPts],Table37[Player],Table3737381215[[#This Row],[Player]],Table37[GW],15)</f>
        <v>4.2156937246379016</v>
      </c>
      <c r="K104" s="474">
        <f>SUMIFS(Table37[Adj xPts],Table37[Player],Table3737381215[[#This Row],[Player]],Table37[GW],16)</f>
        <v>4.4709422437797537</v>
      </c>
      <c r="L104" s="475">
        <f>SUMIFS(Table37[Adj xPts],Table37[Player],Table3737381215[[#This Row],[Player]],Table37[GW],17)</f>
        <v>3.5317417670991014</v>
      </c>
      <c r="M104" s="7">
        <f>SUM(Table3737381215[[#This Row],[10]:[17]])</f>
        <v>31.141480475974575</v>
      </c>
      <c r="N104" s="23">
        <f>(AVERAGE(Table3737381215[[#This Row],[10]:[17]])-2)/Table3737381215[[#This Row],[Price]]</f>
        <v>0.35711038858430605</v>
      </c>
      <c r="O104" s="74">
        <v>2.5000000000000001E-2</v>
      </c>
      <c r="P104" s="22">
        <v>7</v>
      </c>
      <c r="Q104" s="6">
        <v>3.5</v>
      </c>
      <c r="R104" s="402" t="s">
        <v>374</v>
      </c>
    </row>
    <row r="105" spans="1:18" ht="15.75" thickBot="1" x14ac:dyDescent="0.3">
      <c r="A105" s="4" t="s">
        <v>28</v>
      </c>
      <c r="B105" s="5" t="s">
        <v>126</v>
      </c>
      <c r="C105" s="70" t="s">
        <v>14</v>
      </c>
      <c r="D105" s="6">
        <v>5.0999999999999996</v>
      </c>
      <c r="E105" s="6">
        <f>SUMIFS(Table37[Adj xPts],Table37[Player],Table3737381215[[#This Row],[Player]],Table37[GW],10)</f>
        <v>3.2093131458038502</v>
      </c>
      <c r="F105" s="474">
        <f>SUMIFS(Table37[Adj xPts],Table37[Player],Table3737381215[[#This Row],[Player]],Table37[GW],11)</f>
        <v>4.1929230986114048</v>
      </c>
      <c r="G105" s="474">
        <f>SUMIFS(Table37[Adj xPts],Table37[Player],Table3737381215[[#This Row],[Player]],Table37[GW],12)</f>
        <v>1.6913017198747184</v>
      </c>
      <c r="H105" s="474">
        <f>SUMIFS(Table37[Adj xPts],Table37[Player],Table3737381215[[#This Row],[Player]],Table37[GW],13)</f>
        <v>3.4619434651024923</v>
      </c>
      <c r="I105" s="474">
        <f>SUMIFS(Table37[Adj xPts],Table37[Player],Table3737381215[[#This Row],[Player]],Table37[GW],14)</f>
        <v>3.0562996362950803</v>
      </c>
      <c r="J105" s="474">
        <f>SUMIFS(Table37[Adj xPts],Table37[Player],Table3737381215[[#This Row],[Player]],Table37[GW],15)</f>
        <v>2.7659130050957876</v>
      </c>
      <c r="K105" s="474">
        <f>SUMIFS(Table37[Adj xPts],Table37[Player],Table3737381215[[#This Row],[Player]],Table37[GW],16)</f>
        <v>3.8105677280214243</v>
      </c>
      <c r="L105" s="475">
        <f>SUMIFS(Table37[Adj xPts],Table37[Player],Table3737381215[[#This Row],[Player]],Table37[GW],17)</f>
        <v>5.0354945511450595E-2</v>
      </c>
      <c r="M105" s="7">
        <f>SUM(Table3737381215[[#This Row],[10]:[17]])</f>
        <v>22.238616744316207</v>
      </c>
      <c r="N105" s="23">
        <f>(AVERAGE(Table3737381215[[#This Row],[10]:[17]])-2)/Table3737381215[[#This Row],[Price]]</f>
        <v>0.1529072731450051</v>
      </c>
      <c r="O105" s="74">
        <v>7.9000000000000001E-2</v>
      </c>
      <c r="P105" s="22">
        <v>10</v>
      </c>
      <c r="Q105" s="6">
        <v>5</v>
      </c>
      <c r="R105" s="402" t="s">
        <v>374</v>
      </c>
    </row>
    <row r="106" spans="1:18" ht="15.75" thickBot="1" x14ac:dyDescent="0.3">
      <c r="A106" s="4" t="s">
        <v>40</v>
      </c>
      <c r="B106" s="5" t="s">
        <v>175</v>
      </c>
      <c r="C106" s="70" t="s">
        <v>14</v>
      </c>
      <c r="D106" s="6">
        <v>5.4</v>
      </c>
      <c r="E106" s="6">
        <f>SUMIFS(Table37[Adj xPts],Table37[Player],Table3737381215[[#This Row],[Player]],Table37[GW],10)</f>
        <v>2.4821716886002037</v>
      </c>
      <c r="F106" s="474">
        <f>SUMIFS(Table37[Adj xPts],Table37[Player],Table3737381215[[#This Row],[Player]],Table37[GW],11)</f>
        <v>3.2821382267876738</v>
      </c>
      <c r="G106" s="474">
        <f>SUMIFS(Table37[Adj xPts],Table37[Player],Table3737381215[[#This Row],[Player]],Table37[GW],12)</f>
        <v>3.6334426310441152</v>
      </c>
      <c r="H106" s="474">
        <f>SUMIFS(Table37[Adj xPts],Table37[Player],Table3737381215[[#This Row],[Player]],Table37[GW],13)</f>
        <v>3.0977442990715689</v>
      </c>
      <c r="I106" s="474">
        <f>SUMIFS(Table37[Adj xPts],Table37[Player],Table3737381215[[#This Row],[Player]],Table37[GW],14)</f>
        <v>2.1689352078138331</v>
      </c>
      <c r="J106" s="474">
        <f>SUMIFS(Table37[Adj xPts],Table37[Player],Table3737381215[[#This Row],[Player]],Table37[GW],15)</f>
        <v>3.0177044621203968</v>
      </c>
      <c r="K106" s="474">
        <f>SUMIFS(Table37[Adj xPts],Table37[Player],Table3737381215[[#This Row],[Player]],Table37[GW],16)</f>
        <v>4.1470823669464911</v>
      </c>
      <c r="L106" s="475">
        <f>SUMIFS(Table37[Adj xPts],Table37[Player],Table3737381215[[#This Row],[Player]],Table37[GW],17)</f>
        <v>3.6605833901641214</v>
      </c>
      <c r="M106" s="7">
        <f>SUM(Table3737381215[[#This Row],[10]:[17]])</f>
        <v>25.489802272548403</v>
      </c>
      <c r="N106" s="23">
        <f>(AVERAGE(Table3737381215[[#This Row],[10]:[17]])-2)/Table3737381215[[#This Row],[Price]]</f>
        <v>0.21967134890158338</v>
      </c>
      <c r="O106" s="74">
        <v>0.02</v>
      </c>
      <c r="P106" s="22">
        <v>8</v>
      </c>
      <c r="Q106" s="6">
        <v>4</v>
      </c>
      <c r="R106" s="402" t="s">
        <v>374</v>
      </c>
    </row>
    <row r="107" spans="1:18" ht="15.75" thickBot="1" x14ac:dyDescent="0.3">
      <c r="A107" s="4" t="s">
        <v>56</v>
      </c>
      <c r="B107" s="5" t="s">
        <v>364</v>
      </c>
      <c r="C107" s="70" t="s">
        <v>16</v>
      </c>
      <c r="D107" s="6">
        <v>4.4000000000000004</v>
      </c>
      <c r="E107" s="6">
        <f>SUMIFS(Table37[Adj xPts],Table37[Player],Table3737381215[[#This Row],[Player]],Table37[GW],10)</f>
        <v>3.7397565843540876</v>
      </c>
      <c r="F107" s="474">
        <f>SUMIFS(Table37[Adj xPts],Table37[Player],Table3737381215[[#This Row],[Player]],Table37[GW],11)</f>
        <v>3.3012057595504745</v>
      </c>
      <c r="G107" s="474">
        <f>SUMIFS(Table37[Adj xPts],Table37[Player],Table3737381215[[#This Row],[Player]],Table37[GW],12)</f>
        <v>2.5758374635312316</v>
      </c>
      <c r="H107" s="474">
        <f>SUMIFS(Table37[Adj xPts],Table37[Player],Table3737381215[[#This Row],[Player]],Table37[GW],13)</f>
        <v>2.7158339491818566</v>
      </c>
      <c r="I107" s="474">
        <f>SUMIFS(Table37[Adj xPts],Table37[Player],Table3737381215[[#This Row],[Player]],Table37[GW],14)</f>
        <v>2.7593491091794107</v>
      </c>
      <c r="J107" s="474">
        <f>SUMIFS(Table37[Adj xPts],Table37[Player],Table3737381215[[#This Row],[Player]],Table37[GW],15)</f>
        <v>3.2633386674993168</v>
      </c>
      <c r="K107" s="474">
        <f>SUMIFS(Table37[Adj xPts],Table37[Player],Table3737381215[[#This Row],[Player]],Table37[GW],16)</f>
        <v>3.1289440058949411</v>
      </c>
      <c r="L107" s="475">
        <f>SUMIFS(Table37[Adj xPts],Table37[Player],Table3737381215[[#This Row],[Player]],Table37[GW],17)</f>
        <v>7.0705310968560794E-2</v>
      </c>
      <c r="M107" s="7">
        <f>SUM(Table3737381215[[#This Row],[10]:[17]])</f>
        <v>21.554970850159876</v>
      </c>
      <c r="N107" s="23">
        <f>(AVERAGE(Table3737381215[[#This Row],[10]:[17]])-2)/Table3737381215[[#This Row],[Price]]</f>
        <v>0.15781167187954193</v>
      </c>
      <c r="O107" s="74">
        <v>1.2E-2</v>
      </c>
      <c r="P107" s="22">
        <v>10</v>
      </c>
      <c r="Q107" s="6">
        <v>5</v>
      </c>
      <c r="R107" s="402" t="s">
        <v>374</v>
      </c>
    </row>
    <row r="108" spans="1:18" ht="15.75" thickBot="1" x14ac:dyDescent="0.3">
      <c r="A108" s="4" t="s">
        <v>61</v>
      </c>
      <c r="B108" s="5" t="s">
        <v>156</v>
      </c>
      <c r="C108" s="70" t="s">
        <v>14</v>
      </c>
      <c r="D108" s="6">
        <v>4.5</v>
      </c>
      <c r="E108" s="6">
        <f>SUMIFS(Table37[Adj xPts],Table37[Player],Table3737381215[[#This Row],[Player]],Table37[GW],10)</f>
        <v>2.4447211974528278</v>
      </c>
      <c r="F108" s="474">
        <f>SUMIFS(Table37[Adj xPts],Table37[Player],Table3737381215[[#This Row],[Player]],Table37[GW],11)</f>
        <v>1.9244130961153807</v>
      </c>
      <c r="G108" s="474">
        <f>SUMIFS(Table37[Adj xPts],Table37[Player],Table3737381215[[#This Row],[Player]],Table37[GW],12)</f>
        <v>3.6894287358887312</v>
      </c>
      <c r="H108" s="474">
        <f>SUMIFS(Table37[Adj xPts],Table37[Player],Table3737381215[[#This Row],[Player]],Table37[GW],13)</f>
        <v>2.3393288001754771</v>
      </c>
      <c r="I108" s="474">
        <f>SUMIFS(Table37[Adj xPts],Table37[Player],Table3737381215[[#This Row],[Player]],Table37[GW],14)</f>
        <v>3.5832701394155042</v>
      </c>
      <c r="J108" s="474">
        <f>SUMIFS(Table37[Adj xPts],Table37[Player],Table3737381215[[#This Row],[Player]],Table37[GW],15)</f>
        <v>4.3282888910754709</v>
      </c>
      <c r="K108" s="474">
        <f>SUMIFS(Table37[Adj xPts],Table37[Player],Table3737381215[[#This Row],[Player]],Table37[GW],16)</f>
        <v>3.5816258599008801</v>
      </c>
      <c r="L108" s="475">
        <f>SUMIFS(Table37[Adj xPts],Table37[Player],Table3737381215[[#This Row],[Player]],Table37[GW],17)</f>
        <v>2.1193971803597478</v>
      </c>
      <c r="M108" s="7">
        <f>SUM(Table3737381215[[#This Row],[10]:[17]])</f>
        <v>24.010473900384021</v>
      </c>
      <c r="N108" s="23">
        <f>(AVERAGE(Table3737381215[[#This Row],[10]:[17]])-2)/Table3737381215[[#This Row],[Price]]</f>
        <v>0.22251316389955614</v>
      </c>
      <c r="O108" s="74">
        <v>3.2000000000000001E-2</v>
      </c>
      <c r="P108" s="22">
        <v>13</v>
      </c>
      <c r="Q108" s="6">
        <v>6.5</v>
      </c>
      <c r="R108" s="402" t="s">
        <v>374</v>
      </c>
    </row>
    <row r="109" spans="1:18" ht="15.75" thickBot="1" x14ac:dyDescent="0.3">
      <c r="A109" s="4" t="s">
        <v>110</v>
      </c>
      <c r="B109" s="5" t="s">
        <v>326</v>
      </c>
      <c r="C109" s="70" t="s">
        <v>16</v>
      </c>
      <c r="D109" s="15">
        <v>4.4000000000000004</v>
      </c>
      <c r="E109" s="6">
        <f>SUMIFS(Table37[Adj xPts],Table37[Player],Table3737381215[[#This Row],[Player]],Table37[GW],10)</f>
        <v>3.2459201518228937</v>
      </c>
      <c r="F109" s="474">
        <f>SUMIFS(Table37[Adj xPts],Table37[Player],Table3737381215[[#This Row],[Player]],Table37[GW],11)</f>
        <v>3.298136645962733</v>
      </c>
      <c r="G109" s="474">
        <f>SUMIFS(Table37[Adj xPts],Table37[Player],Table3737381215[[#This Row],[Player]],Table37[GW],12)</f>
        <v>2.7159713111856525</v>
      </c>
      <c r="H109" s="474">
        <f>SUMIFS(Table37[Adj xPts],Table37[Player],Table3737381215[[#This Row],[Player]],Table37[GW],13)</f>
        <v>2.9489233029128643</v>
      </c>
      <c r="I109" s="474">
        <f>SUMIFS(Table37[Adj xPts],Table37[Player],Table3737381215[[#This Row],[Player]],Table37[GW],14)</f>
        <v>3.3518230638778967</v>
      </c>
      <c r="J109" s="474">
        <f>SUMIFS(Table37[Adj xPts],Table37[Player],Table3737381215[[#This Row],[Player]],Table37[GW],15)</f>
        <v>2.7513729638906606</v>
      </c>
      <c r="K109" s="474">
        <f>SUMIFS(Table37[Adj xPts],Table37[Player],Table3737381215[[#This Row],[Player]],Table37[GW],16)</f>
        <v>2.6768047762686966</v>
      </c>
      <c r="L109" s="475">
        <f>SUMIFS(Table37[Adj xPts],Table37[Player],Table3737381215[[#This Row],[Player]],Table37[GW],17)</f>
        <v>2.8326600226358152</v>
      </c>
      <c r="M109" s="7">
        <f>SUM(Table3737381215[[#This Row],[10]:[17]])</f>
        <v>23.821612238557211</v>
      </c>
      <c r="N109" s="23">
        <f>(AVERAGE(Table3737381215[[#This Row],[10]:[17]])-2)/Table3737381215[[#This Row],[Price]]</f>
        <v>0.22220489314082986</v>
      </c>
      <c r="O109" s="17">
        <v>9.0000000000000011E-3</v>
      </c>
      <c r="P109" s="16">
        <v>7</v>
      </c>
      <c r="Q109" s="15">
        <v>3.5</v>
      </c>
      <c r="R109" s="402" t="s">
        <v>374</v>
      </c>
    </row>
    <row r="110" spans="1:18" ht="15.75" thickBot="1" x14ac:dyDescent="0.3">
      <c r="A110" s="4" t="s">
        <v>23</v>
      </c>
      <c r="B110" s="5" t="s">
        <v>1347</v>
      </c>
      <c r="C110" s="70" t="s">
        <v>13</v>
      </c>
      <c r="D110" s="6">
        <v>6.5</v>
      </c>
      <c r="E110" s="6">
        <f>SUMIFS(Table37[Adj xPts],Table37[Player],Table3737381215[[#This Row],[Player]],Table37[GW],10)</f>
        <v>4.6491186839012926</v>
      </c>
      <c r="F110" s="474">
        <f>SUMIFS(Table37[Adj xPts],Table37[Player],Table3737381215[[#This Row],[Player]],Table37[GW],11)</f>
        <v>4.5164473684210531</v>
      </c>
      <c r="G110" s="474">
        <f>SUMIFS(Table37[Adj xPts],Table37[Player],Table3737381215[[#This Row],[Player]],Table37[GW],12)</f>
        <v>4.8199425355119363</v>
      </c>
      <c r="H110" s="474">
        <f>SUMIFS(Table37[Adj xPts],Table37[Player],Table3737381215[[#This Row],[Player]],Table37[GW],13)</f>
        <v>3.7019317398085034</v>
      </c>
      <c r="I110" s="474">
        <f>SUMIFS(Table37[Adj xPts],Table37[Player],Table3737381215[[#This Row],[Player]],Table37[GW],14)</f>
        <v>5.0747884816561744</v>
      </c>
      <c r="J110" s="474">
        <f>SUMIFS(Table37[Adj xPts],Table37[Player],Table3737381215[[#This Row],[Player]],Table37[GW],15)</f>
        <v>4.6938364906412486</v>
      </c>
      <c r="K110" s="474">
        <f>SUMIFS(Table37[Adj xPts],Table37[Player],Table3737381215[[#This Row],[Player]],Table37[GW],16)</f>
        <v>5.0938228438228439</v>
      </c>
      <c r="L110" s="475">
        <f>SUMIFS(Table37[Adj xPts],Table37[Player],Table3737381215[[#This Row],[Player]],Table37[GW],17)</f>
        <v>4.4267551133222778</v>
      </c>
      <c r="M110" s="7">
        <f>SUM(Table3737381215[[#This Row],[10]:[17]])</f>
        <v>36.976643257085335</v>
      </c>
      <c r="N110" s="23">
        <f>(AVERAGE(Table3737381215[[#This Row],[10]:[17]])-2)/Table3737381215[[#This Row],[Price]]</f>
        <v>0.4033969857131795</v>
      </c>
      <c r="O110" s="74">
        <v>2E-3</v>
      </c>
      <c r="P110" s="22">
        <v>0</v>
      </c>
      <c r="Q110" s="6">
        <v>0</v>
      </c>
      <c r="R110" s="402" t="s">
        <v>374</v>
      </c>
    </row>
    <row r="111" spans="1:18" ht="15.75" thickBot="1" x14ac:dyDescent="0.3">
      <c r="A111" s="4" t="s">
        <v>61</v>
      </c>
      <c r="B111" s="5" t="s">
        <v>154</v>
      </c>
      <c r="C111" s="70" t="s">
        <v>13</v>
      </c>
      <c r="D111" s="6">
        <v>5.2</v>
      </c>
      <c r="E111" s="6">
        <f>SUMIFS(Table37[Adj xPts],Table37[Player],Table3737381215[[#This Row],[Player]],Table37[GW],10)</f>
        <v>2.9682217714672072</v>
      </c>
      <c r="F111" s="474">
        <f>SUMIFS(Table37[Adj xPts],Table37[Player],Table3737381215[[#This Row],[Player]],Table37[GW],11)</f>
        <v>2.5495233587992696</v>
      </c>
      <c r="G111" s="474">
        <f>SUMIFS(Table37[Adj xPts],Table37[Player],Table3737381215[[#This Row],[Player]],Table37[GW],12)</f>
        <v>3.5145021445950353</v>
      </c>
      <c r="H111" s="474">
        <f>SUMIFS(Table37[Adj xPts],Table37[Player],Table3737381215[[#This Row],[Player]],Table37[GW],13)</f>
        <v>2.8546186275080454</v>
      </c>
      <c r="I111" s="474">
        <f>SUMIFS(Table37[Adj xPts],Table37[Player],Table3737381215[[#This Row],[Player]],Table37[GW],14)</f>
        <v>3.4723862379770081</v>
      </c>
      <c r="J111" s="474">
        <f>SUMIFS(Table37[Adj xPts],Table37[Player],Table3737381215[[#This Row],[Player]],Table37[GW],15)</f>
        <v>3.9224962633921283</v>
      </c>
      <c r="K111" s="474">
        <f>SUMIFS(Table37[Adj xPts],Table37[Player],Table3737381215[[#This Row],[Player]],Table37[GW],16)</f>
        <v>3.2261911283220335</v>
      </c>
      <c r="L111" s="475">
        <f>SUMIFS(Table37[Adj xPts],Table37[Player],Table3737381215[[#This Row],[Player]],Table37[GW],17)</f>
        <v>2.7135336069434164</v>
      </c>
      <c r="M111" s="7">
        <f>SUM(Table3737381215[[#This Row],[10]:[17]])</f>
        <v>25.221473139004146</v>
      </c>
      <c r="N111" s="23">
        <f>(AVERAGE(Table3737381215[[#This Row],[10]:[17]])-2)/Table3737381215[[#This Row],[Price]]</f>
        <v>0.22167002737990735</v>
      </c>
      <c r="O111" s="74">
        <v>1E-3</v>
      </c>
      <c r="P111" s="22">
        <v>3</v>
      </c>
      <c r="Q111" s="6">
        <v>1.5</v>
      </c>
      <c r="R111" s="402" t="s">
        <v>374</v>
      </c>
    </row>
    <row r="112" spans="1:18" ht="15.75" thickBot="1" x14ac:dyDescent="0.3">
      <c r="A112" s="4" t="s">
        <v>33</v>
      </c>
      <c r="B112" s="5" t="s">
        <v>100</v>
      </c>
      <c r="C112" s="70" t="s">
        <v>13</v>
      </c>
      <c r="D112" s="6">
        <v>5</v>
      </c>
      <c r="E112" s="6">
        <f>SUMIFS(Table37[Adj xPts],Table37[Player],Table3737381215[[#This Row],[Player]],Table37[GW],10)</f>
        <v>3.1865131278712466</v>
      </c>
      <c r="F112" s="474">
        <f>SUMIFS(Table37[Adj xPts],Table37[Player],Table3737381215[[#This Row],[Player]],Table37[GW],11)</f>
        <v>3.446915868201692</v>
      </c>
      <c r="G112" s="474">
        <f>SUMIFS(Table37[Adj xPts],Table37[Player],Table3737381215[[#This Row],[Player]],Table37[GW],12)</f>
        <v>2.7822382434868098</v>
      </c>
      <c r="H112" s="474">
        <f>SUMIFS(Table37[Adj xPts],Table37[Player],Table3737381215[[#This Row],[Player]],Table37[GW],13)</f>
        <v>3.0347405470086799</v>
      </c>
      <c r="I112" s="474">
        <f>SUMIFS(Table37[Adj xPts],Table37[Player],Table3737381215[[#This Row],[Player]],Table37[GW],14)</f>
        <v>3.0384293485841813</v>
      </c>
      <c r="J112" s="474">
        <f>SUMIFS(Table37[Adj xPts],Table37[Player],Table3737381215[[#This Row],[Player]],Table37[GW],15)</f>
        <v>3.0021294173774429</v>
      </c>
      <c r="K112" s="474">
        <f>SUMIFS(Table37[Adj xPts],Table37[Player],Table3737381215[[#This Row],[Player]],Table37[GW],16)</f>
        <v>3.3386327503974567</v>
      </c>
      <c r="L112" s="475">
        <f>SUMIFS(Table37[Adj xPts],Table37[Player],Table3737381215[[#This Row],[Player]],Table37[GW],17)</f>
        <v>0.11157625282343732</v>
      </c>
      <c r="M112" s="7">
        <f>SUM(Table3737381215[[#This Row],[10]:[17]])</f>
        <v>21.941175555750949</v>
      </c>
      <c r="N112" s="23">
        <f>(AVERAGE(Table3737381215[[#This Row],[10]:[17]])-2)/Table3737381215[[#This Row],[Price]]</f>
        <v>0.14852938889377371</v>
      </c>
      <c r="O112" s="74">
        <v>6.9999999999999993E-3</v>
      </c>
      <c r="P112" s="22">
        <v>7</v>
      </c>
      <c r="Q112" s="6">
        <v>3.5</v>
      </c>
      <c r="R112" s="402" t="s">
        <v>374</v>
      </c>
    </row>
    <row r="113" spans="1:18" ht="15.75" thickBot="1" x14ac:dyDescent="0.3">
      <c r="A113" s="4" t="s">
        <v>30</v>
      </c>
      <c r="B113" s="5" t="s">
        <v>1256</v>
      </c>
      <c r="C113" s="70" t="s">
        <v>14</v>
      </c>
      <c r="D113" s="6">
        <v>4.5999999999999996</v>
      </c>
      <c r="E113" s="6">
        <f>SUMIFS(Table37[Adj xPts],Table37[Player],Table3737381215[[#This Row],[Player]],Table37[GW],10)</f>
        <v>2.4393066893516777</v>
      </c>
      <c r="F113" s="474">
        <f>SUMIFS(Table37[Adj xPts],Table37[Player],Table3737381215[[#This Row],[Player]],Table37[GW],11)</f>
        <v>3.6841273816633593</v>
      </c>
      <c r="G113" s="474">
        <f>SUMIFS(Table37[Adj xPts],Table37[Player],Table3737381215[[#This Row],[Player]],Table37[GW],12)</f>
        <v>3.3695526662201796</v>
      </c>
      <c r="H113" s="474">
        <f>SUMIFS(Table37[Adj xPts],Table37[Player],Table3737381215[[#This Row],[Player]],Table37[GW],13)</f>
        <v>3.6275092191140392</v>
      </c>
      <c r="I113" s="474">
        <f>SUMIFS(Table37[Adj xPts],Table37[Player],Table3737381215[[#This Row],[Player]],Table37[GW],14)</f>
        <v>1.9585800179686241</v>
      </c>
      <c r="J113" s="474">
        <f>SUMIFS(Table37[Adj xPts],Table37[Player],Table3737381215[[#This Row],[Player]],Table37[GW],15)</f>
        <v>3.5688715476071842</v>
      </c>
      <c r="K113" s="474">
        <f>SUMIFS(Table37[Adj xPts],Table37[Player],Table3737381215[[#This Row],[Player]],Table37[GW],16)</f>
        <v>1.4967155985937211</v>
      </c>
      <c r="L113" s="475">
        <f>SUMIFS(Table37[Adj xPts],Table37[Player],Table3737381215[[#This Row],[Player]],Table37[GW],17)</f>
        <v>3.1744179283872596</v>
      </c>
      <c r="M113" s="7">
        <f>SUM(Table3737381215[[#This Row],[10]:[17]])</f>
        <v>23.319081048906042</v>
      </c>
      <c r="N113" s="23">
        <f>(AVERAGE(Table3737381215[[#This Row],[10]:[17]])-2)/Table3737381215[[#This Row],[Price]]</f>
        <v>0.19888807198114247</v>
      </c>
      <c r="O113" s="74">
        <v>1E-3</v>
      </c>
      <c r="P113" s="22">
        <v>4</v>
      </c>
      <c r="Q113" s="6">
        <v>2</v>
      </c>
      <c r="R113" s="402" t="s">
        <v>374</v>
      </c>
    </row>
    <row r="114" spans="1:18" ht="15.75" thickBot="1" x14ac:dyDescent="0.3">
      <c r="A114" s="4" t="s">
        <v>68</v>
      </c>
      <c r="B114" s="5" t="s">
        <v>69</v>
      </c>
      <c r="C114" s="70" t="s">
        <v>15</v>
      </c>
      <c r="D114" s="6">
        <v>5.7</v>
      </c>
      <c r="E114" s="6">
        <f>SUMIFS(Table37[Adj xPts],Table37[Player],Table3737381215[[#This Row],[Player]],Table37[GW],10)</f>
        <v>4.4094321148825069</v>
      </c>
      <c r="F114" s="474">
        <f>SUMIFS(Table37[Adj xPts],Table37[Player],Table3737381215[[#This Row],[Player]],Table37[GW],11)</f>
        <v>3.9425696918884925</v>
      </c>
      <c r="G114" s="474">
        <f>SUMIFS(Table37[Adj xPts],Table37[Player],Table3737381215[[#This Row],[Player]],Table37[GW],12)</f>
        <v>4.5012591931660397</v>
      </c>
      <c r="H114" s="474">
        <f>SUMIFS(Table37[Adj xPts],Table37[Player],Table3737381215[[#This Row],[Player]],Table37[GW],13)</f>
        <v>3.6335135480981475</v>
      </c>
      <c r="I114" s="474">
        <f>SUMIFS(Table37[Adj xPts],Table37[Player],Table3737381215[[#This Row],[Player]],Table37[GW],14)</f>
        <v>4.1689697893833983</v>
      </c>
      <c r="J114" s="474">
        <f>SUMIFS(Table37[Adj xPts],Table37[Player],Table3737381215[[#This Row],[Player]],Table37[GW],15)</f>
        <v>3.2905943519487355</v>
      </c>
      <c r="K114" s="474">
        <f>SUMIFS(Table37[Adj xPts],Table37[Player],Table3737381215[[#This Row],[Player]],Table37[GW],16)</f>
        <v>3.1212103498302124</v>
      </c>
      <c r="L114" s="475">
        <f>SUMIFS(Table37[Adj xPts],Table37[Player],Table3737381215[[#This Row],[Player]],Table37[GW],17)</f>
        <v>5.0234051731024234</v>
      </c>
      <c r="M114" s="7">
        <f>SUM(Table3737381215[[#This Row],[10]:[17]])</f>
        <v>32.090954212299955</v>
      </c>
      <c r="N114" s="23">
        <f>(AVERAGE(Table3737381215[[#This Row],[10]:[17]])-2)/Table3737381215[[#This Row],[Price]]</f>
        <v>0.35287180290131481</v>
      </c>
      <c r="O114" s="74">
        <v>6.0000000000000001E-3</v>
      </c>
      <c r="P114" s="22">
        <v>3</v>
      </c>
      <c r="Q114" s="6">
        <v>1.5</v>
      </c>
      <c r="R114" s="402" t="s">
        <v>374</v>
      </c>
    </row>
    <row r="115" spans="1:18" ht="15.75" thickBot="1" x14ac:dyDescent="0.3">
      <c r="A115" s="4" t="s">
        <v>51</v>
      </c>
      <c r="B115" s="5" t="s">
        <v>131</v>
      </c>
      <c r="C115" s="70" t="s">
        <v>14</v>
      </c>
      <c r="D115" s="6">
        <v>4.5999999999999996</v>
      </c>
      <c r="E115" s="6">
        <f>SUMIFS(Table37[Adj xPts],Table37[Player],Table3737381215[[#This Row],[Player]],Table37[GW],10)</f>
        <v>2.499530868830925</v>
      </c>
      <c r="F115" s="474">
        <f>SUMIFS(Table37[Adj xPts],Table37[Player],Table3737381215[[#This Row],[Player]],Table37[GW],11)</f>
        <v>2.4764675946249386</v>
      </c>
      <c r="G115" s="474">
        <f>SUMIFS(Table37[Adj xPts],Table37[Player],Table3737381215[[#This Row],[Player]],Table37[GW],12)</f>
        <v>3.4101980024531273</v>
      </c>
      <c r="H115" s="474">
        <f>SUMIFS(Table37[Adj xPts],Table37[Player],Table3737381215[[#This Row],[Player]],Table37[GW],13)</f>
        <v>3.0586039100516293</v>
      </c>
      <c r="I115" s="474">
        <f>SUMIFS(Table37[Adj xPts],Table37[Player],Table3737381215[[#This Row],[Player]],Table37[GW],14)</f>
        <v>3.5116313878100849</v>
      </c>
      <c r="J115" s="474">
        <f>SUMIFS(Table37[Adj xPts],Table37[Player],Table3737381215[[#This Row],[Player]],Table37[GW],15)</f>
        <v>2.1494972861658934</v>
      </c>
      <c r="K115" s="474">
        <f>SUMIFS(Table37[Adj xPts],Table37[Player],Table3737381215[[#This Row],[Player]],Table37[GW],16)</f>
        <v>3.1331648453351373</v>
      </c>
      <c r="L115" s="475">
        <f>SUMIFS(Table37[Adj xPts],Table37[Player],Table3737381215[[#This Row],[Player]],Table37[GW],17)</f>
        <v>3.2671880883645033</v>
      </c>
      <c r="M115" s="7">
        <f>SUM(Table3737381215[[#This Row],[10]:[17]])</f>
        <v>23.506281983636239</v>
      </c>
      <c r="N115" s="23">
        <f>(AVERAGE(Table3737381215[[#This Row],[10]:[17]])-2)/Table3737381215[[#This Row],[Price]]</f>
        <v>0.20397505390315868</v>
      </c>
      <c r="O115" s="74">
        <v>3.7000000000000005E-2</v>
      </c>
      <c r="P115" s="22">
        <v>8</v>
      </c>
      <c r="Q115" s="6">
        <v>4</v>
      </c>
      <c r="R115" s="402" t="s">
        <v>374</v>
      </c>
    </row>
    <row r="116" spans="1:18" ht="15.75" thickBot="1" x14ac:dyDescent="0.3">
      <c r="A116" s="4" t="s">
        <v>68</v>
      </c>
      <c r="B116" s="5" t="s">
        <v>221</v>
      </c>
      <c r="C116" s="70" t="s">
        <v>14</v>
      </c>
      <c r="D116" s="6">
        <v>4.5</v>
      </c>
      <c r="E116" s="6">
        <f>SUMIFS(Table37[Adj xPts],Table37[Player],Table3737381215[[#This Row],[Player]],Table37[GW],10)</f>
        <v>3.1409754279760596</v>
      </c>
      <c r="F116" s="474">
        <f>SUMIFS(Table37[Adj xPts],Table37[Player],Table3737381215[[#This Row],[Player]],Table37[GW],11)</f>
        <v>2.8561428468724808</v>
      </c>
      <c r="G116" s="474">
        <f>SUMIFS(Table37[Adj xPts],Table37[Player],Table3737381215[[#This Row],[Player]],Table37[GW],12)</f>
        <v>3.6728779722783083</v>
      </c>
      <c r="H116" s="474">
        <f>SUMIFS(Table37[Adj xPts],Table37[Player],Table3737381215[[#This Row],[Player]],Table37[GW],13)</f>
        <v>2.1478272733474322</v>
      </c>
      <c r="I116" s="474">
        <f>SUMIFS(Table37[Adj xPts],Table37[Player],Table3737381215[[#This Row],[Player]],Table37[GW],14)</f>
        <v>2.8451595367168507</v>
      </c>
      <c r="J116" s="474">
        <f>SUMIFS(Table37[Adj xPts],Table37[Player],Table3737381215[[#This Row],[Player]],Table37[GW],15)</f>
        <v>2.3466876698183956</v>
      </c>
      <c r="K116" s="474">
        <f>SUMIFS(Table37[Adj xPts],Table37[Player],Table3737381215[[#This Row],[Player]],Table37[GW],16)</f>
        <v>1.6021292061665202</v>
      </c>
      <c r="L116" s="475">
        <f>SUMIFS(Table37[Adj xPts],Table37[Player],Table3737381215[[#This Row],[Player]],Table37[GW],17)</f>
        <v>3.9583458873154567</v>
      </c>
      <c r="M116" s="7">
        <f>SUM(Table3737381215[[#This Row],[10]:[17]])</f>
        <v>22.570145820491504</v>
      </c>
      <c r="N116" s="23">
        <f>(AVERAGE(Table3737381215[[#This Row],[10]:[17]])-2)/Table3737381215[[#This Row],[Price]]</f>
        <v>0.18250405056920846</v>
      </c>
      <c r="O116" s="74">
        <v>5.0000000000000001E-3</v>
      </c>
      <c r="P116" s="22">
        <v>4</v>
      </c>
      <c r="Q116" s="6">
        <v>2</v>
      </c>
      <c r="R116" s="402" t="s">
        <v>374</v>
      </c>
    </row>
    <row r="117" spans="1:18" ht="15.75" thickBot="1" x14ac:dyDescent="0.3">
      <c r="A117" s="4" t="s">
        <v>33</v>
      </c>
      <c r="B117" s="5" t="s">
        <v>89</v>
      </c>
      <c r="C117" s="70" t="s">
        <v>14</v>
      </c>
      <c r="D117" s="6">
        <v>4.5</v>
      </c>
      <c r="E117" s="6">
        <f>SUMIFS(Table37[Adj xPts],Table37[Player],Table3737381215[[#This Row],[Player]],Table37[GW],10)</f>
        <v>3.0258866571191314</v>
      </c>
      <c r="F117" s="474">
        <f>SUMIFS(Table37[Adj xPts],Table37[Player],Table3737381215[[#This Row],[Player]],Table37[GW],11)</f>
        <v>3.7529351628516197</v>
      </c>
      <c r="G117" s="474">
        <f>SUMIFS(Table37[Adj xPts],Table37[Player],Table3737381215[[#This Row],[Player]],Table37[GW],12)</f>
        <v>2.5120353277590763</v>
      </c>
      <c r="H117" s="474">
        <f>SUMIFS(Table37[Adj xPts],Table37[Player],Table3737381215[[#This Row],[Player]],Table37[GW],13)</f>
        <v>2.8795631509758315</v>
      </c>
      <c r="I117" s="474">
        <f>SUMIFS(Table37[Adj xPts],Table37[Player],Table3737381215[[#This Row],[Player]],Table37[GW],14)</f>
        <v>2.7786378329817354</v>
      </c>
      <c r="J117" s="474">
        <f>SUMIFS(Table37[Adj xPts],Table37[Player],Table3737381215[[#This Row],[Player]],Table37[GW],15)</f>
        <v>2.4810281173545015</v>
      </c>
      <c r="K117" s="474">
        <f>SUMIFS(Table37[Adj xPts],Table37[Player],Table3737381215[[#This Row],[Player]],Table37[GW],16)</f>
        <v>3.4713423134247408</v>
      </c>
      <c r="L117" s="475">
        <f>SUMIFS(Table37[Adj xPts],Table37[Player],Table3737381215[[#This Row],[Player]],Table37[GW],17)</f>
        <v>0.10263589409004625</v>
      </c>
      <c r="M117" s="7">
        <f>SUM(Table3737381215[[#This Row],[10]:[17]])</f>
        <v>21.004064456556684</v>
      </c>
      <c r="N117" s="23">
        <f>(AVERAGE(Table3737381215[[#This Row],[10]:[17]])-2)/Table3737381215[[#This Row],[Price]]</f>
        <v>0.13900179045990788</v>
      </c>
      <c r="O117" s="74">
        <v>1.3999999999999999E-2</v>
      </c>
      <c r="P117" s="22">
        <v>6</v>
      </c>
      <c r="Q117" s="6">
        <v>3</v>
      </c>
      <c r="R117" s="402" t="s">
        <v>541</v>
      </c>
    </row>
    <row r="118" spans="1:18" ht="15.75" thickBot="1" x14ac:dyDescent="0.3">
      <c r="A118" s="4" t="s">
        <v>46</v>
      </c>
      <c r="B118" s="5" t="s">
        <v>1489</v>
      </c>
      <c r="C118" s="70" t="s">
        <v>14</v>
      </c>
      <c r="D118" s="6">
        <v>4</v>
      </c>
      <c r="E118" s="6">
        <f>SUMIFS(Table37[Adj xPts],Table37[Player],Table3737381215[[#This Row],[Player]],Table37[GW],10)</f>
        <v>2.8224063400576371</v>
      </c>
      <c r="F118" s="474">
        <f>SUMIFS(Table37[Adj xPts],Table37[Player],Table3737381215[[#This Row],[Player]],Table37[GW],11)</f>
        <v>3.2145985401459849</v>
      </c>
      <c r="G118" s="474">
        <f>SUMIFS(Table37[Adj xPts],Table37[Player],Table3737381215[[#This Row],[Player]],Table37[GW],12)</f>
        <v>3.2950575994054256</v>
      </c>
      <c r="H118" s="474">
        <f>SUMIFS(Table37[Adj xPts],Table37[Player],Table3737381215[[#This Row],[Player]],Table37[GW],13)</f>
        <v>3.8627010849233074</v>
      </c>
      <c r="I118" s="474">
        <f>SUMIFS(Table37[Adj xPts],Table37[Player],Table3737381215[[#This Row],[Player]],Table37[GW],14)</f>
        <v>2.5869082840236683</v>
      </c>
      <c r="J118" s="474">
        <f>SUMIFS(Table37[Adj xPts],Table37[Player],Table3737381215[[#This Row],[Player]],Table37[GW],15)</f>
        <v>2.8984056358917316</v>
      </c>
      <c r="K118" s="474">
        <f>SUMIFS(Table37[Adj xPts],Table37[Player],Table3737381215[[#This Row],[Player]],Table37[GW],16)</f>
        <v>2.1621319418561313</v>
      </c>
      <c r="L118" s="475">
        <f>SUMIFS(Table37[Adj xPts],Table37[Player],Table3737381215[[#This Row],[Player]],Table37[GW],17)</f>
        <v>3.5546989720998532</v>
      </c>
      <c r="M118" s="7">
        <f>SUM(Table3737381215[[#This Row],[10]:[17]])</f>
        <v>24.396908398403738</v>
      </c>
      <c r="N118" s="23">
        <f>(AVERAGE(Table3737381215[[#This Row],[10]:[17]])-2)/Table3737381215[[#This Row],[Price]]</f>
        <v>0.26240338745011682</v>
      </c>
      <c r="O118" s="74">
        <v>6.9000000000000006E-2</v>
      </c>
      <c r="P118" s="22">
        <v>1</v>
      </c>
      <c r="Q118" s="6">
        <v>0.5</v>
      </c>
      <c r="R118" s="402" t="s">
        <v>374</v>
      </c>
    </row>
    <row r="119" spans="1:18" ht="15.75" thickBot="1" x14ac:dyDescent="0.3">
      <c r="A119" s="4" t="s">
        <v>46</v>
      </c>
      <c r="B119" s="5" t="s">
        <v>119</v>
      </c>
      <c r="C119" s="70" t="s">
        <v>13</v>
      </c>
      <c r="D119" s="6">
        <v>4.8</v>
      </c>
      <c r="E119" s="6">
        <f>SUMIFS(Table37[Adj xPts],Table37[Player],Table3737381215[[#This Row],[Player]],Table37[GW],10)</f>
        <v>2.7955200753192244</v>
      </c>
      <c r="F119" s="474">
        <f>SUMIFS(Table37[Adj xPts],Table37[Player],Table3737381215[[#This Row],[Player]],Table37[GW],11)</f>
        <v>2.9788712599162976</v>
      </c>
      <c r="G119" s="474">
        <f>SUMIFS(Table37[Adj xPts],Table37[Player],Table3737381215[[#This Row],[Player]],Table37[GW],12)</f>
        <v>3.0131663215631423</v>
      </c>
      <c r="H119" s="474">
        <f>SUMIFS(Table37[Adj xPts],Table37[Player],Table3737381215[[#This Row],[Player]],Table37[GW],13)</f>
        <v>3.324395625103052</v>
      </c>
      <c r="I119" s="474">
        <f>SUMIFS(Table37[Adj xPts],Table37[Player],Table3737381215[[#This Row],[Player]],Table37[GW],14)</f>
        <v>2.6775020375379452</v>
      </c>
      <c r="J119" s="474">
        <f>SUMIFS(Table37[Adj xPts],Table37[Player],Table3737381215[[#This Row],[Player]],Table37[GW],15)</f>
        <v>2.8548157278054949</v>
      </c>
      <c r="K119" s="474">
        <f>SUMIFS(Table37[Adj xPts],Table37[Player],Table3737381215[[#This Row],[Player]],Table37[GW],16)</f>
        <v>2.670141041841628</v>
      </c>
      <c r="L119" s="475">
        <f>SUMIFS(Table37[Adj xPts],Table37[Player],Table3737381215[[#This Row],[Player]],Table37[GW],17)</f>
        <v>2.993785879150145</v>
      </c>
      <c r="M119" s="7">
        <f>SUM(Table3737381215[[#This Row],[10]:[17]])</f>
        <v>23.308197968236929</v>
      </c>
      <c r="N119" s="23">
        <f>(AVERAGE(Table3737381215[[#This Row],[10]:[17]])-2)/Table3737381215[[#This Row],[Price]]</f>
        <v>0.19031765542283668</v>
      </c>
      <c r="O119" s="74">
        <v>0</v>
      </c>
      <c r="P119" s="22">
        <v>1</v>
      </c>
      <c r="Q119" s="6">
        <v>0.5</v>
      </c>
      <c r="R119" s="402" t="s">
        <v>374</v>
      </c>
    </row>
    <row r="120" spans="1:18" ht="15.75" thickBot="1" x14ac:dyDescent="0.3">
      <c r="A120" s="4" t="s">
        <v>110</v>
      </c>
      <c r="B120" s="5" t="s">
        <v>545</v>
      </c>
      <c r="C120" s="70" t="s">
        <v>14</v>
      </c>
      <c r="D120" s="6">
        <v>4.8</v>
      </c>
      <c r="E120" s="6">
        <f>SUMIFS(Table37[Adj xPts],Table37[Player],Table3737381215[[#This Row],[Player]],Table37[GW],10)</f>
        <v>3.4191060473269057</v>
      </c>
      <c r="F120" s="474">
        <f>SUMIFS(Table37[Adj xPts],Table37[Player],Table3737381215[[#This Row],[Player]],Table37[GW],11)</f>
        <v>3.3282042138881569</v>
      </c>
      <c r="G120" s="474">
        <f>SUMIFS(Table37[Adj xPts],Table37[Player],Table3737381215[[#This Row],[Player]],Table37[GW],12)</f>
        <v>2.6346530005476883</v>
      </c>
      <c r="H120" s="474">
        <f>SUMIFS(Table37[Adj xPts],Table37[Player],Table3737381215[[#This Row],[Player]],Table37[GW],13)</f>
        <v>3.1774547556374828</v>
      </c>
      <c r="I120" s="474">
        <f>SUMIFS(Table37[Adj xPts],Table37[Player],Table3737381215[[#This Row],[Player]],Table37[GW],14)</f>
        <v>3.6781595833720822</v>
      </c>
      <c r="J120" s="474">
        <f>SUMIFS(Table37[Adj xPts],Table37[Player],Table3737381215[[#This Row],[Player]],Table37[GW],15)</f>
        <v>1.7843787977937742</v>
      </c>
      <c r="K120" s="474">
        <f>SUMIFS(Table37[Adj xPts],Table37[Player],Table3737381215[[#This Row],[Player]],Table37[GW],16)</f>
        <v>2.5612785008298644</v>
      </c>
      <c r="L120" s="475">
        <f>SUMIFS(Table37[Adj xPts],Table37[Player],Table3737381215[[#This Row],[Player]],Table37[GW],17)</f>
        <v>2.3435219908678668</v>
      </c>
      <c r="M120" s="7">
        <f>SUM(Table3737381215[[#This Row],[10]:[17]])</f>
        <v>22.926756890263821</v>
      </c>
      <c r="N120" s="23">
        <f>(AVERAGE(Table3737381215[[#This Row],[10]:[17]])-2)/Table3737381215[[#This Row],[Price]]</f>
        <v>0.18038429401728701</v>
      </c>
      <c r="O120" s="74">
        <v>1.4999999999999999E-2</v>
      </c>
      <c r="P120" s="22">
        <v>0</v>
      </c>
      <c r="Q120" s="6">
        <v>0</v>
      </c>
      <c r="R120" s="402" t="s">
        <v>374</v>
      </c>
    </row>
    <row r="121" spans="1:18" ht="15.75" thickBot="1" x14ac:dyDescent="0.3">
      <c r="A121" s="4" t="s">
        <v>65</v>
      </c>
      <c r="B121" s="5" t="s">
        <v>181</v>
      </c>
      <c r="C121" s="70" t="s">
        <v>13</v>
      </c>
      <c r="D121" s="6">
        <v>5</v>
      </c>
      <c r="E121" s="6">
        <f>SUMIFS(Table37[Adj xPts],Table37[Player],Table3737381215[[#This Row],[Player]],Table37[GW],10)</f>
        <v>2.4225209581526923</v>
      </c>
      <c r="F121" s="474">
        <f>SUMIFS(Table37[Adj xPts],Table37[Player],Table3737381215[[#This Row],[Player]],Table37[GW],11)</f>
        <v>2.7734939573787636</v>
      </c>
      <c r="G121" s="474">
        <f>SUMIFS(Table37[Adj xPts],Table37[Player],Table3737381215[[#This Row],[Player]],Table37[GW],12)</f>
        <v>2.9611269943742506</v>
      </c>
      <c r="H121" s="474">
        <f>SUMIFS(Table37[Adj xPts],Table37[Player],Table3737381215[[#This Row],[Player]],Table37[GW],13)</f>
        <v>2.9192767819118051</v>
      </c>
      <c r="I121" s="474">
        <f>SUMIFS(Table37[Adj xPts],Table37[Player],Table3737381215[[#This Row],[Player]],Table37[GW],14)</f>
        <v>2.7381605059342249</v>
      </c>
      <c r="J121" s="474">
        <f>SUMIFS(Table37[Adj xPts],Table37[Player],Table3737381215[[#This Row],[Player]],Table37[GW],15)</f>
        <v>3.0277523799279296</v>
      </c>
      <c r="K121" s="474">
        <f>SUMIFS(Table37[Adj xPts],Table37[Player],Table3737381215[[#This Row],[Player]],Table37[GW],16)</f>
        <v>3.0698794808644019</v>
      </c>
      <c r="L121" s="475">
        <f>SUMIFS(Table37[Adj xPts],Table37[Player],Table3737381215[[#This Row],[Player]],Table37[GW],17)</f>
        <v>2.6599892987608889</v>
      </c>
      <c r="M121" s="7">
        <f>SUM(Table3737381215[[#This Row],[10]:[17]])</f>
        <v>22.572200357304954</v>
      </c>
      <c r="N121" s="23">
        <f>(AVERAGE(Table3737381215[[#This Row],[10]:[17]])-2)/Table3737381215[[#This Row],[Price]]</f>
        <v>0.16430500893262384</v>
      </c>
      <c r="O121" s="74">
        <v>1E-3</v>
      </c>
      <c r="P121" s="22">
        <v>3</v>
      </c>
      <c r="Q121" s="6">
        <v>1.5</v>
      </c>
      <c r="R121" s="402" t="s">
        <v>374</v>
      </c>
    </row>
    <row r="122" spans="1:18" ht="15.75" thickBot="1" x14ac:dyDescent="0.3">
      <c r="A122" s="4" t="s">
        <v>37</v>
      </c>
      <c r="B122" s="5" t="s">
        <v>1056</v>
      </c>
      <c r="C122" s="70" t="s">
        <v>13</v>
      </c>
      <c r="D122" s="6">
        <v>4.8</v>
      </c>
      <c r="E122" s="6">
        <f>SUMIFS(Table37[Adj xPts],Table37[Player],Table3737381215[[#This Row],[Player]],Table37[GW],10)</f>
        <v>2.6729622087260538</v>
      </c>
      <c r="F122" s="474">
        <f>SUMIFS(Table37[Adj xPts],Table37[Player],Table3737381215[[#This Row],[Player]],Table37[GW],11)</f>
        <v>2.8692310468011404</v>
      </c>
      <c r="G122" s="474">
        <f>SUMIFS(Table37[Adj xPts],Table37[Player],Table3737381215[[#This Row],[Player]],Table37[GW],12)</f>
        <v>3.129486572167766</v>
      </c>
      <c r="H122" s="474">
        <f>SUMIFS(Table37[Adj xPts],Table37[Player],Table3737381215[[#This Row],[Player]],Table37[GW],13)</f>
        <v>4.0077080800240488</v>
      </c>
      <c r="I122" s="474">
        <f>SUMIFS(Table37[Adj xPts],Table37[Player],Table3737381215[[#This Row],[Player]],Table37[GW],14)</f>
        <v>3.1982093114012855</v>
      </c>
      <c r="J122" s="474">
        <f>SUMIFS(Table37[Adj xPts],Table37[Player],Table3737381215[[#This Row],[Player]],Table37[GW],15)</f>
        <v>3.633521037121076</v>
      </c>
      <c r="K122" s="474">
        <f>SUMIFS(Table37[Adj xPts],Table37[Player],Table3737381215[[#This Row],[Player]],Table37[GW],16)</f>
        <v>3.4936878043014756</v>
      </c>
      <c r="L122" s="475">
        <f>SUMIFS(Table37[Adj xPts],Table37[Player],Table3737381215[[#This Row],[Player]],Table37[GW],17)</f>
        <v>3.5268351078301565</v>
      </c>
      <c r="M122" s="7">
        <f>SUM(Table3737381215[[#This Row],[10]:[17]])</f>
        <v>26.531641168373003</v>
      </c>
      <c r="N122" s="23">
        <f>(AVERAGE(Table3737381215[[#This Row],[10]:[17]])-2)/Table3737381215[[#This Row],[Price]]</f>
        <v>0.27426148875971362</v>
      </c>
      <c r="O122" s="74">
        <v>4.0000000000000001E-3</v>
      </c>
      <c r="P122" s="22">
        <v>6</v>
      </c>
      <c r="Q122" s="6">
        <v>3</v>
      </c>
      <c r="R122" s="402" t="s">
        <v>374</v>
      </c>
    </row>
    <row r="123" spans="1:18" ht="15.75" thickBot="1" x14ac:dyDescent="0.3">
      <c r="A123" s="4" t="s">
        <v>23</v>
      </c>
      <c r="B123" s="5" t="s">
        <v>238</v>
      </c>
      <c r="C123" s="70" t="s">
        <v>14</v>
      </c>
      <c r="D123" s="6">
        <v>4.8</v>
      </c>
      <c r="E123" s="6">
        <f>SUMIFS(Table37[Adj xPts],Table37[Player],Table3737381215[[#This Row],[Player]],Table37[GW],10)</f>
        <v>4.2496183206106872</v>
      </c>
      <c r="F123" s="474">
        <f>SUMIFS(Table37[Adj xPts],Table37[Player],Table3737381215[[#This Row],[Player]],Table37[GW],11)</f>
        <v>3.6236173329653298</v>
      </c>
      <c r="G123" s="474">
        <f>SUMIFS(Table37[Adj xPts],Table37[Player],Table3737381215[[#This Row],[Player]],Table37[GW],12)</f>
        <v>3.9721039014547901</v>
      </c>
      <c r="H123" s="474">
        <f>SUMIFS(Table37[Adj xPts],Table37[Player],Table3737381215[[#This Row],[Player]],Table37[GW],13)</f>
        <v>2.8652926021347072</v>
      </c>
      <c r="I123" s="474">
        <f>SUMIFS(Table37[Adj xPts],Table37[Player],Table3737381215[[#This Row],[Player]],Table37[GW],14)</f>
        <v>4.8423474854643498</v>
      </c>
      <c r="J123" s="474">
        <f>SUMIFS(Table37[Adj xPts],Table37[Player],Table3737381215[[#This Row],[Player]],Table37[GW],15)</f>
        <v>4.3889088855515155</v>
      </c>
      <c r="K123" s="474">
        <f>SUMIFS(Table37[Adj xPts],Table37[Player],Table3737381215[[#This Row],[Player]],Table37[GW],16)</f>
        <v>4.0931875072678414</v>
      </c>
      <c r="L123" s="475">
        <f>SUMIFS(Table37[Adj xPts],Table37[Player],Table3737381215[[#This Row],[Player]],Table37[GW],17)</f>
        <v>3.9567528168372461</v>
      </c>
      <c r="M123" s="7">
        <f>SUM(Table3737381215[[#This Row],[10]:[17]])</f>
        <v>31.991828852286467</v>
      </c>
      <c r="N123" s="23">
        <f>(AVERAGE(Table3737381215[[#This Row],[10]:[17]])-2)/Table3737381215[[#This Row],[Price]]</f>
        <v>0.41645387636162678</v>
      </c>
      <c r="O123" s="74">
        <v>8.8000000000000009E-2</v>
      </c>
      <c r="P123" s="22">
        <v>16</v>
      </c>
      <c r="Q123" s="6">
        <v>8</v>
      </c>
      <c r="R123" s="402" t="s">
        <v>374</v>
      </c>
    </row>
    <row r="124" spans="1:18" ht="15.75" thickBot="1" x14ac:dyDescent="0.3">
      <c r="A124" s="4" t="s">
        <v>82</v>
      </c>
      <c r="B124" s="5" t="s">
        <v>660</v>
      </c>
      <c r="C124" s="70" t="s">
        <v>14</v>
      </c>
      <c r="D124" s="6">
        <v>4.5</v>
      </c>
      <c r="E124" s="6">
        <f>SUMIFS(Table37[Adj xPts],Table37[Player],Table3737381215[[#This Row],[Player]],Table37[GW],10)</f>
        <v>3.557547403667956</v>
      </c>
      <c r="F124" s="474">
        <f>SUMIFS(Table37[Adj xPts],Table37[Player],Table3737381215[[#This Row],[Player]],Table37[GW],11)</f>
        <v>3.0816869689835196</v>
      </c>
      <c r="G124" s="474">
        <f>SUMIFS(Table37[Adj xPts],Table37[Player],Table3737381215[[#This Row],[Player]],Table37[GW],12)</f>
        <v>2.1040619641695737</v>
      </c>
      <c r="H124" s="474">
        <f>SUMIFS(Table37[Adj xPts],Table37[Player],Table3737381215[[#This Row],[Player]],Table37[GW],13)</f>
        <v>4.0682715728237993</v>
      </c>
      <c r="I124" s="474">
        <f>SUMIFS(Table37[Adj xPts],Table37[Player],Table3737381215[[#This Row],[Player]],Table37[GW],14)</f>
        <v>1.603392901259985</v>
      </c>
      <c r="J124" s="474">
        <f>SUMIFS(Table37[Adj xPts],Table37[Player],Table3737381215[[#This Row],[Player]],Table37[GW],15)</f>
        <v>2.4065205918570785</v>
      </c>
      <c r="K124" s="474">
        <f>SUMIFS(Table37[Adj xPts],Table37[Player],Table3737381215[[#This Row],[Player]],Table37[GW],16)</f>
        <v>3.0185497470489042</v>
      </c>
      <c r="L124" s="475">
        <f>SUMIFS(Table37[Adj xPts],Table37[Player],Table3737381215[[#This Row],[Player]],Table37[GW],17)</f>
        <v>0.10099339200991676</v>
      </c>
      <c r="M124" s="7">
        <f>SUM(Table3737381215[[#This Row],[10]:[17]])</f>
        <v>19.941024541820735</v>
      </c>
      <c r="N124" s="23">
        <f>(AVERAGE(Table3737381215[[#This Row],[10]:[17]])-2)/Table3737381215[[#This Row],[Price]]</f>
        <v>0.10947290393946485</v>
      </c>
      <c r="O124" s="74">
        <v>0</v>
      </c>
      <c r="P124" s="22">
        <v>0</v>
      </c>
      <c r="Q124" s="6">
        <v>0</v>
      </c>
      <c r="R124" s="402" t="s">
        <v>374</v>
      </c>
    </row>
    <row r="125" spans="1:18" ht="15.75" thickBot="1" x14ac:dyDescent="0.3">
      <c r="A125" s="4" t="s">
        <v>51</v>
      </c>
      <c r="B125" s="5" t="s">
        <v>656</v>
      </c>
      <c r="C125" s="70" t="s">
        <v>13</v>
      </c>
      <c r="D125" s="6">
        <v>6.3</v>
      </c>
      <c r="E125" s="6">
        <f>SUMIFS(Table37[Adj xPts],Table37[Player],Table3737381215[[#This Row],[Player]],Table37[GW],10)</f>
        <v>0</v>
      </c>
      <c r="F125" s="474">
        <f>SUMIFS(Table37[Adj xPts],Table37[Player],Table3737381215[[#This Row],[Player]],Table37[GW],11)</f>
        <v>3.6589116958630412</v>
      </c>
      <c r="G125" s="474">
        <f>SUMIFS(Table37[Adj xPts],Table37[Player],Table3737381215[[#This Row],[Player]],Table37[GW],12)</f>
        <v>4.6650227733567009</v>
      </c>
      <c r="H125" s="474">
        <f>SUMIFS(Table37[Adj xPts],Table37[Player],Table3737381215[[#This Row],[Player]],Table37[GW],13)</f>
        <v>4.3574650137883042</v>
      </c>
      <c r="I125" s="474">
        <f>SUMIFS(Table37[Adj xPts],Table37[Player],Table3737381215[[#This Row],[Player]],Table37[GW],14)</f>
        <v>4.7925844346549189</v>
      </c>
      <c r="J125" s="474">
        <f>SUMIFS(Table37[Adj xPts],Table37[Player],Table3737381215[[#This Row],[Player]],Table37[GW],15)</f>
        <v>3.7795626952253456</v>
      </c>
      <c r="K125" s="474">
        <f>SUMIFS(Table37[Adj xPts],Table37[Player],Table3737381215[[#This Row],[Player]],Table37[GW],16)</f>
        <v>4.616226071103009</v>
      </c>
      <c r="L125" s="475">
        <f>SUMIFS(Table37[Adj xPts],Table37[Player],Table3737381215[[#This Row],[Player]],Table37[GW],17)</f>
        <v>4.5369597780302202</v>
      </c>
      <c r="M125" s="7">
        <f>SUM(Table3737381215[[#This Row],[10]:[17]])</f>
        <v>30.406732462021541</v>
      </c>
      <c r="N125" s="23">
        <f>(AVERAGE(Table3737381215[[#This Row],[10]:[17]])-2)/Table3737381215[[#This Row],[Price]]</f>
        <v>0.28584786630995124</v>
      </c>
      <c r="O125" s="74">
        <v>1E-3</v>
      </c>
      <c r="P125" s="22">
        <v>0</v>
      </c>
      <c r="Q125" s="6">
        <v>0</v>
      </c>
      <c r="R125" s="402" t="s">
        <v>374</v>
      </c>
    </row>
    <row r="126" spans="1:18" ht="15.75" thickBot="1" x14ac:dyDescent="0.3">
      <c r="A126" s="4" t="s">
        <v>28</v>
      </c>
      <c r="B126" s="5" t="s">
        <v>172</v>
      </c>
      <c r="C126" s="70" t="s">
        <v>14</v>
      </c>
      <c r="D126" s="6">
        <v>4.9000000000000004</v>
      </c>
      <c r="E126" s="6">
        <f>SUMIFS(Table37[Adj xPts],Table37[Player],Table3737381215[[#This Row],[Player]],Table37[GW],10)</f>
        <v>3.0812915208229157</v>
      </c>
      <c r="F126" s="474">
        <f>SUMIFS(Table37[Adj xPts],Table37[Player],Table3737381215[[#This Row],[Player]],Table37[GW],11)</f>
        <v>4.0230134692765454</v>
      </c>
      <c r="G126" s="474">
        <f>SUMIFS(Table37[Adj xPts],Table37[Player],Table3737381215[[#This Row],[Player]],Table37[GW],12)</f>
        <v>1.6365254538981844</v>
      </c>
      <c r="H126" s="474">
        <f>SUMIFS(Table37[Adj xPts],Table37[Player],Table3737381215[[#This Row],[Player]],Table37[GW],13)</f>
        <v>3.2039408634130777</v>
      </c>
      <c r="I126" s="474">
        <f>SUMIFS(Table37[Adj xPts],Table37[Player],Table3737381215[[#This Row],[Player]],Table37[GW],14)</f>
        <v>2.9305569761678085</v>
      </c>
      <c r="J126" s="474">
        <f>SUMIFS(Table37[Adj xPts],Table37[Player],Table3737381215[[#This Row],[Player]],Table37[GW],15)</f>
        <v>2.5746095008531915</v>
      </c>
      <c r="K126" s="474">
        <f>SUMIFS(Table37[Adj xPts],Table37[Player],Table3737381215[[#This Row],[Player]],Table37[GW],16)</f>
        <v>3.5735730959037024</v>
      </c>
      <c r="L126" s="475">
        <f>SUMIFS(Table37[Adj xPts],Table37[Player],Table3737381215[[#This Row],[Player]],Table37[GW],17)</f>
        <v>4.2691628728001862E-2</v>
      </c>
      <c r="M126" s="7">
        <f>SUM(Table3737381215[[#This Row],[10]:[17]])</f>
        <v>21.066202509063423</v>
      </c>
      <c r="N126" s="23">
        <f>(AVERAGE(Table3737381215[[#This Row],[10]:[17]])-2)/Table3737381215[[#This Row],[Price]]</f>
        <v>0.12923985992508732</v>
      </c>
      <c r="O126" s="74">
        <v>5.2999999999999999E-2</v>
      </c>
      <c r="P126" s="22">
        <v>4</v>
      </c>
      <c r="Q126" s="6">
        <v>2</v>
      </c>
      <c r="R126" s="402" t="s">
        <v>374</v>
      </c>
    </row>
    <row r="127" spans="1:18" ht="15.75" thickBot="1" x14ac:dyDescent="0.3">
      <c r="A127" s="4" t="s">
        <v>40</v>
      </c>
      <c r="B127" s="5" t="s">
        <v>269</v>
      </c>
      <c r="C127" s="70" t="s">
        <v>14</v>
      </c>
      <c r="D127" s="6">
        <v>4.3</v>
      </c>
      <c r="E127" s="6">
        <f>SUMIFS(Table37[Adj xPts],Table37[Player],Table3737381215[[#This Row],[Player]],Table37[GW],10)</f>
        <v>2.7420627919286091</v>
      </c>
      <c r="F127" s="474">
        <f>SUMIFS(Table37[Adj xPts],Table37[Player],Table3737381215[[#This Row],[Player]],Table37[GW],11)</f>
        <v>3.4658658437011303</v>
      </c>
      <c r="G127" s="474">
        <f>SUMIFS(Table37[Adj xPts],Table37[Player],Table3737381215[[#This Row],[Player]],Table37[GW],12)</f>
        <v>3.8464439782183351</v>
      </c>
      <c r="H127" s="474">
        <f>SUMIFS(Table37[Adj xPts],Table37[Player],Table3737381215[[#This Row],[Player]],Table37[GW],13)</f>
        <v>3.2233702256843397</v>
      </c>
      <c r="I127" s="474">
        <f>SUMIFS(Table37[Adj xPts],Table37[Player],Table3737381215[[#This Row],[Player]],Table37[GW],14)</f>
        <v>2.2688229204554995</v>
      </c>
      <c r="J127" s="474">
        <f>SUMIFS(Table37[Adj xPts],Table37[Player],Table3737381215[[#This Row],[Player]],Table37[GW],15)</f>
        <v>3.2122979795649003</v>
      </c>
      <c r="K127" s="474">
        <f>SUMIFS(Table37[Adj xPts],Table37[Player],Table3737381215[[#This Row],[Player]],Table37[GW],16)</f>
        <v>4.3485513358796712</v>
      </c>
      <c r="L127" s="475">
        <f>SUMIFS(Table37[Adj xPts],Table37[Player],Table3737381215[[#This Row],[Player]],Table37[GW],17)</f>
        <v>3.7512089531617003</v>
      </c>
      <c r="M127" s="7">
        <f>SUM(Table3737381215[[#This Row],[10]:[17]])</f>
        <v>26.858624028594186</v>
      </c>
      <c r="N127" s="23">
        <f>(AVERAGE(Table3737381215[[#This Row],[10]:[17]])-2)/Table3737381215[[#This Row],[Price]]</f>
        <v>0.31565767524983096</v>
      </c>
      <c r="O127" s="74">
        <v>0.02</v>
      </c>
      <c r="P127" s="22">
        <v>2</v>
      </c>
      <c r="Q127" s="6">
        <v>1</v>
      </c>
      <c r="R127" s="402" t="s">
        <v>374</v>
      </c>
    </row>
    <row r="128" spans="1:18" ht="15.75" thickBot="1" x14ac:dyDescent="0.3">
      <c r="A128" s="4" t="s">
        <v>65</v>
      </c>
      <c r="B128" s="5" t="s">
        <v>144</v>
      </c>
      <c r="C128" s="70" t="s">
        <v>13</v>
      </c>
      <c r="D128" s="6">
        <v>4.9000000000000004</v>
      </c>
      <c r="E128" s="6">
        <f>SUMIFS(Table37[Adj xPts],Table37[Player],Table3737381215[[#This Row],[Player]],Table37[GW],10)</f>
        <v>2.567494163843612</v>
      </c>
      <c r="F128" s="474">
        <f>SUMIFS(Table37[Adj xPts],Table37[Player],Table3737381215[[#This Row],[Player]],Table37[GW],11)</f>
        <v>3.0044814422328052</v>
      </c>
      <c r="G128" s="474">
        <f>SUMIFS(Table37[Adj xPts],Table37[Player],Table3737381215[[#This Row],[Player]],Table37[GW],12)</f>
        <v>3.0384270526450625</v>
      </c>
      <c r="H128" s="474">
        <f>SUMIFS(Table37[Adj xPts],Table37[Player],Table3737381215[[#This Row],[Player]],Table37[GW],13)</f>
        <v>3.1774151949364304</v>
      </c>
      <c r="I128" s="474">
        <f>SUMIFS(Table37[Adj xPts],Table37[Player],Table3737381215[[#This Row],[Player]],Table37[GW],14)</f>
        <v>2.9097284555437182</v>
      </c>
      <c r="J128" s="474">
        <f>SUMIFS(Table37[Adj xPts],Table37[Player],Table3737381215[[#This Row],[Player]],Table37[GW],15)</f>
        <v>3.2807545739730934</v>
      </c>
      <c r="K128" s="474">
        <f>SUMIFS(Table37[Adj xPts],Table37[Player],Table3737381215[[#This Row],[Player]],Table37[GW],16)</f>
        <v>3.3853663929651185</v>
      </c>
      <c r="L128" s="475">
        <f>SUMIFS(Table37[Adj xPts],Table37[Player],Table3737381215[[#This Row],[Player]],Table37[GW],17)</f>
        <v>2.8704431309576681</v>
      </c>
      <c r="M128" s="7">
        <f>SUM(Table3737381215[[#This Row],[10]:[17]])</f>
        <v>24.234110407097507</v>
      </c>
      <c r="N128" s="23">
        <f>(AVERAGE(Table3737381215[[#This Row],[10]:[17]])-2)/Table3737381215[[#This Row],[Price]]</f>
        <v>0.21005383691575272</v>
      </c>
      <c r="O128" s="74">
        <v>1E-3</v>
      </c>
      <c r="P128" s="22">
        <v>0</v>
      </c>
      <c r="Q128" s="6">
        <v>0</v>
      </c>
      <c r="R128" s="402" t="s">
        <v>374</v>
      </c>
    </row>
    <row r="129" spans="1:18" ht="15.75" thickBot="1" x14ac:dyDescent="0.3">
      <c r="A129" s="4" t="s">
        <v>110</v>
      </c>
      <c r="B129" s="5" t="s">
        <v>546</v>
      </c>
      <c r="C129" s="70" t="s">
        <v>13</v>
      </c>
      <c r="D129" s="6">
        <v>4.8</v>
      </c>
      <c r="E129" s="6">
        <f>SUMIFS(Table37[Adj xPts],Table37[Player],Table3737381215[[#This Row],[Player]],Table37[GW],10)</f>
        <v>2.9552322284453632</v>
      </c>
      <c r="F129" s="474">
        <f>SUMIFS(Table37[Adj xPts],Table37[Player],Table3737381215[[#This Row],[Player]],Table37[GW],11)</f>
        <v>2.9950790073047826</v>
      </c>
      <c r="G129" s="474">
        <f>SUMIFS(Table37[Adj xPts],Table37[Player],Table3737381215[[#This Row],[Player]],Table37[GW],12)</f>
        <v>2.7208089366719288</v>
      </c>
      <c r="H129" s="474">
        <f>SUMIFS(Table37[Adj xPts],Table37[Player],Table3737381215[[#This Row],[Player]],Table37[GW],13)</f>
        <v>2.947757633587786</v>
      </c>
      <c r="I129" s="474">
        <f>SUMIFS(Table37[Adj xPts],Table37[Player],Table3737381215[[#This Row],[Player]],Table37[GW],14)</f>
        <v>3.0990324416619233</v>
      </c>
      <c r="J129" s="474">
        <f>SUMIFS(Table37[Adj xPts],Table37[Player],Table3737381215[[#This Row],[Player]],Table37[GW],15)</f>
        <v>2.4720498869277332</v>
      </c>
      <c r="K129" s="474">
        <f>SUMIFS(Table37[Adj xPts],Table37[Player],Table3737381215[[#This Row],[Player]],Table37[GW],16)</f>
        <v>2.7698109031115608</v>
      </c>
      <c r="L129" s="475">
        <f>SUMIFS(Table37[Adj xPts],Table37[Player],Table3737381215[[#This Row],[Player]],Table37[GW],17)</f>
        <v>2.616146591556427</v>
      </c>
      <c r="M129" s="7">
        <f>SUM(Table3737381215[[#This Row],[10]:[17]])</f>
        <v>22.575917629267504</v>
      </c>
      <c r="N129" s="23">
        <f>(AVERAGE(Table3737381215[[#This Row],[10]:[17]])-2)/Table3737381215[[#This Row],[Price]]</f>
        <v>0.17124785492884126</v>
      </c>
      <c r="O129" s="74">
        <v>4.0000000000000001E-3</v>
      </c>
      <c r="P129" s="22">
        <v>0</v>
      </c>
      <c r="Q129" s="6">
        <v>0</v>
      </c>
      <c r="R129" s="402" t="s">
        <v>374</v>
      </c>
    </row>
    <row r="130" spans="1:18" ht="15.75" thickBot="1" x14ac:dyDescent="0.3">
      <c r="A130" s="4" t="s">
        <v>91</v>
      </c>
      <c r="B130" s="5" t="s">
        <v>615</v>
      </c>
      <c r="C130" s="70" t="s">
        <v>15</v>
      </c>
      <c r="D130" s="6">
        <v>5.4</v>
      </c>
      <c r="E130" s="6">
        <f>SUMIFS(Table37[Adj xPts],Table37[Player],Table3737381215[[#This Row],[Player]],Table37[GW],10)</f>
        <v>2.9304534660183195</v>
      </c>
      <c r="F130" s="474">
        <f>SUMIFS(Table37[Adj xPts],Table37[Player],Table3737381215[[#This Row],[Player]],Table37[GW],11)</f>
        <v>2.782133676092545</v>
      </c>
      <c r="G130" s="474">
        <f>SUMIFS(Table37[Adj xPts],Table37[Player],Table3737381215[[#This Row],[Player]],Table37[GW],12)</f>
        <v>2.8280866721177431</v>
      </c>
      <c r="H130" s="474">
        <f>SUMIFS(Table37[Adj xPts],Table37[Player],Table3737381215[[#This Row],[Player]],Table37[GW],13)</f>
        <v>2.7078595469844444</v>
      </c>
      <c r="I130" s="474">
        <f>SUMIFS(Table37[Adj xPts],Table37[Player],Table3737381215[[#This Row],[Player]],Table37[GW],14)</f>
        <v>2.8922944585295181</v>
      </c>
      <c r="J130" s="474">
        <f>SUMIFS(Table37[Adj xPts],Table37[Player],Table3737381215[[#This Row],[Player]],Table37[GW],15)</f>
        <v>2.4357395895491383</v>
      </c>
      <c r="K130" s="474">
        <f>SUMIFS(Table37[Adj xPts],Table37[Player],Table3737381215[[#This Row],[Player]],Table37[GW],16)</f>
        <v>2.3467955242913527</v>
      </c>
      <c r="L130" s="475">
        <f>SUMIFS(Table37[Adj xPts],Table37[Player],Table3737381215[[#This Row],[Player]],Table37[GW],17)</f>
        <v>2.7730722692773071</v>
      </c>
      <c r="M130" s="7">
        <f>SUM(Table3737381215[[#This Row],[10]:[17]])</f>
        <v>21.696435202860368</v>
      </c>
      <c r="N130" s="23">
        <f>(AVERAGE(Table3737381215[[#This Row],[10]:[17]])-2)/Table3737381215[[#This Row],[Price]]</f>
        <v>0.13186192599213814</v>
      </c>
      <c r="O130" s="74">
        <v>1E-3</v>
      </c>
      <c r="P130" s="22">
        <v>6</v>
      </c>
      <c r="Q130" s="6">
        <v>6</v>
      </c>
      <c r="R130" s="402" t="s">
        <v>374</v>
      </c>
    </row>
    <row r="131" spans="1:18" ht="15.75" thickBot="1" x14ac:dyDescent="0.3">
      <c r="A131" s="4" t="s">
        <v>91</v>
      </c>
      <c r="B131" s="5" t="s">
        <v>151</v>
      </c>
      <c r="C131" s="70" t="s">
        <v>16</v>
      </c>
      <c r="D131" s="6">
        <v>4.8</v>
      </c>
      <c r="E131" s="6">
        <f>SUMIFS(Table37[Adj xPts],Table37[Player],Table3737381215[[#This Row],[Player]],Table37[GW],10)</f>
        <v>3.1633189609843306</v>
      </c>
      <c r="F131" s="474">
        <f>SUMIFS(Table37[Adj xPts],Table37[Player],Table3737381215[[#This Row],[Player]],Table37[GW],11)</f>
        <v>2.6387394132235276</v>
      </c>
      <c r="G131" s="474">
        <f>SUMIFS(Table37[Adj xPts],Table37[Player],Table3737381215[[#This Row],[Player]],Table37[GW],12)</f>
        <v>3.1482196105946323</v>
      </c>
      <c r="H131" s="474">
        <f>SUMIFS(Table37[Adj xPts],Table37[Player],Table3737381215[[#This Row],[Player]],Table37[GW],13)</f>
        <v>2.9791280148423009</v>
      </c>
      <c r="I131" s="474">
        <f>SUMIFS(Table37[Adj xPts],Table37[Player],Table3737381215[[#This Row],[Player]],Table37[GW],14)</f>
        <v>3.1223190973517343</v>
      </c>
      <c r="J131" s="474">
        <f>SUMIFS(Table37[Adj xPts],Table37[Player],Table3737381215[[#This Row],[Player]],Table37[GW],15)</f>
        <v>2.2469256295139566</v>
      </c>
      <c r="K131" s="474">
        <f>SUMIFS(Table37[Adj xPts],Table37[Player],Table3737381215[[#This Row],[Player]],Table37[GW],16)</f>
        <v>2.5004982239780551</v>
      </c>
      <c r="L131" s="475">
        <f>SUMIFS(Table37[Adj xPts],Table37[Player],Table3737381215[[#This Row],[Player]],Table37[GW],17)</f>
        <v>2.3299522789820042</v>
      </c>
      <c r="M131" s="7">
        <f>SUM(Table3737381215[[#This Row],[10]:[17]])</f>
        <v>22.129101229470542</v>
      </c>
      <c r="N131" s="23">
        <f>(AVERAGE(Table3737381215[[#This Row],[10]:[17]])-2)/Table3737381215[[#This Row],[Price]]</f>
        <v>0.15961201118412871</v>
      </c>
      <c r="O131" s="74">
        <v>3.0000000000000001E-3</v>
      </c>
      <c r="P131" s="22">
        <v>11</v>
      </c>
      <c r="Q131" s="6">
        <v>5.5</v>
      </c>
      <c r="R131" s="402" t="s">
        <v>374</v>
      </c>
    </row>
    <row r="132" spans="1:18" ht="15.75" thickBot="1" x14ac:dyDescent="0.3">
      <c r="A132" s="4" t="s">
        <v>91</v>
      </c>
      <c r="B132" s="5" t="s">
        <v>92</v>
      </c>
      <c r="C132" s="70" t="s">
        <v>13</v>
      </c>
      <c r="D132" s="6">
        <v>5.8</v>
      </c>
      <c r="E132" s="6">
        <f>SUMIFS(Table37[Adj xPts],Table37[Player],Table3737381215[[#This Row],[Player]],Table37[GW],10)</f>
        <v>4.1183356390337345</v>
      </c>
      <c r="F132" s="474">
        <f>SUMIFS(Table37[Adj xPts],Table37[Player],Table3737381215[[#This Row],[Player]],Table37[GW],11)</f>
        <v>3.7525650296077697</v>
      </c>
      <c r="G132" s="474">
        <f>SUMIFS(Table37[Adj xPts],Table37[Player],Table3737381215[[#This Row],[Player]],Table37[GW],12)</f>
        <v>3.9542746971310181</v>
      </c>
      <c r="H132" s="474">
        <f>SUMIFS(Table37[Adj xPts],Table37[Player],Table3737381215[[#This Row],[Player]],Table37[GW],13)</f>
        <v>3.4928474363283022</v>
      </c>
      <c r="I132" s="474">
        <f>SUMIFS(Table37[Adj xPts],Table37[Player],Table3737381215[[#This Row],[Player]],Table37[GW],14)</f>
        <v>4.2759195641862267</v>
      </c>
      <c r="J132" s="474">
        <f>SUMIFS(Table37[Adj xPts],Table37[Player],Table3737381215[[#This Row],[Player]],Table37[GW],15)</f>
        <v>3.0426664721756249</v>
      </c>
      <c r="K132" s="474">
        <f>SUMIFS(Table37[Adj xPts],Table37[Player],Table3737381215[[#This Row],[Player]],Table37[GW],16)</f>
        <v>2.9199436714744658</v>
      </c>
      <c r="L132" s="475">
        <f>SUMIFS(Table37[Adj xPts],Table37[Player],Table3737381215[[#This Row],[Player]],Table37[GW],17)</f>
        <v>3.6796366483458698</v>
      </c>
      <c r="M132" s="7">
        <f>SUM(Table3737381215[[#This Row],[10]:[17]])</f>
        <v>29.236189158283015</v>
      </c>
      <c r="N132" s="23">
        <f>(AVERAGE(Table3737381215[[#This Row],[10]:[17]])-2)/Table3737381215[[#This Row],[Price]]</f>
        <v>0.28526269737678911</v>
      </c>
      <c r="O132" s="74">
        <v>1E-3</v>
      </c>
      <c r="P132" s="22">
        <v>0</v>
      </c>
      <c r="Q132" s="6">
        <v>0</v>
      </c>
      <c r="R132" s="402" t="s">
        <v>374</v>
      </c>
    </row>
    <row r="133" spans="1:18" ht="15.75" thickBot="1" x14ac:dyDescent="0.3">
      <c r="A133" s="4" t="s">
        <v>110</v>
      </c>
      <c r="B133" s="5" t="s">
        <v>328</v>
      </c>
      <c r="C133" s="70" t="s">
        <v>14</v>
      </c>
      <c r="D133" s="6">
        <v>4.9000000000000004</v>
      </c>
      <c r="E133" s="6">
        <f>SUMIFS(Table37[Adj xPts],Table37[Player],Table3737381215[[#This Row],[Player]],Table37[GW],10)</f>
        <v>3.2173068815199604</v>
      </c>
      <c r="F133" s="474">
        <f>SUMIFS(Table37[Adj xPts],Table37[Player],Table3737381215[[#This Row],[Player]],Table37[GW],11)</f>
        <v>3.172636796654146</v>
      </c>
      <c r="G133" s="474">
        <f>SUMIFS(Table37[Adj xPts],Table37[Player],Table3737381215[[#This Row],[Player]],Table37[GW],12)</f>
        <v>2.5573721023799942</v>
      </c>
      <c r="H133" s="474">
        <f>SUMIFS(Table37[Adj xPts],Table37[Player],Table3737381215[[#This Row],[Player]],Table37[GW],13)</f>
        <v>3.04787240266959</v>
      </c>
      <c r="I133" s="474">
        <f>SUMIFS(Table37[Adj xPts],Table37[Player],Table3737381215[[#This Row],[Player]],Table37[GW],14)</f>
        <v>3.5341498486082479</v>
      </c>
      <c r="J133" s="474">
        <f>SUMIFS(Table37[Adj xPts],Table37[Player],Table3737381215[[#This Row],[Player]],Table37[GW],15)</f>
        <v>1.7941864737849809</v>
      </c>
      <c r="K133" s="474">
        <f>SUMIFS(Table37[Adj xPts],Table37[Player],Table3737381215[[#This Row],[Player]],Table37[GW],16)</f>
        <v>2.3698594482040605</v>
      </c>
      <c r="L133" s="475">
        <f>SUMIFS(Table37[Adj xPts],Table37[Player],Table3737381215[[#This Row],[Player]],Table37[GW],17)</f>
        <v>2.3282060475212489</v>
      </c>
      <c r="M133" s="7">
        <f>SUM(Table3737381215[[#This Row],[10]:[17]])</f>
        <v>22.021590001342226</v>
      </c>
      <c r="N133" s="23">
        <f>(AVERAGE(Table3737381215[[#This Row],[10]:[17]])-2)/Table3737381215[[#This Row],[Price]]</f>
        <v>0.15361198983015881</v>
      </c>
      <c r="O133" s="74">
        <v>7.0999999999999994E-2</v>
      </c>
      <c r="P133" s="22">
        <v>10</v>
      </c>
      <c r="Q133" s="6">
        <v>5</v>
      </c>
      <c r="R133" s="402" t="s">
        <v>374</v>
      </c>
    </row>
    <row r="134" spans="1:18" ht="15.75" thickBot="1" x14ac:dyDescent="0.3">
      <c r="A134" s="4" t="s">
        <v>56</v>
      </c>
      <c r="B134" s="5" t="s">
        <v>178</v>
      </c>
      <c r="C134" s="70" t="s">
        <v>14</v>
      </c>
      <c r="D134" s="6">
        <v>4.4000000000000004</v>
      </c>
      <c r="E134" s="6">
        <f>SUMIFS(Table37[Adj xPts],Table37[Player],Table3737381215[[#This Row],[Player]],Table37[GW],10)</f>
        <v>2.8674368955446758</v>
      </c>
      <c r="F134" s="474">
        <f>SUMIFS(Table37[Adj xPts],Table37[Player],Table3737381215[[#This Row],[Player]],Table37[GW],11)</f>
        <v>3.5374136398371832</v>
      </c>
      <c r="G134" s="474">
        <f>SUMIFS(Table37[Adj xPts],Table37[Player],Table3737381215[[#This Row],[Player]],Table37[GW],12)</f>
        <v>2.1704781704781704</v>
      </c>
      <c r="H134" s="474">
        <f>SUMIFS(Table37[Adj xPts],Table37[Player],Table3737381215[[#This Row],[Player]],Table37[GW],13)</f>
        <v>2.0509491247371101</v>
      </c>
      <c r="I134" s="474">
        <f>SUMIFS(Table37[Adj xPts],Table37[Player],Table3737381215[[#This Row],[Player]],Table37[GW],14)</f>
        <v>3.0381121412391119</v>
      </c>
      <c r="J134" s="474">
        <f>SUMIFS(Table37[Adj xPts],Table37[Player],Table3737381215[[#This Row],[Player]],Table37[GW],15)</f>
        <v>3.3469507198876274</v>
      </c>
      <c r="K134" s="474">
        <f>SUMIFS(Table37[Adj xPts],Table37[Player],Table3737381215[[#This Row],[Player]],Table37[GW],16)</f>
        <v>2.4764041646070192</v>
      </c>
      <c r="L134" s="475">
        <f>SUMIFS(Table37[Adj xPts],Table37[Player],Table3737381215[[#This Row],[Player]],Table37[GW],17)</f>
        <v>6.9096896266134439E-2</v>
      </c>
      <c r="M134" s="7">
        <f>SUM(Table3737381215[[#This Row],[10]:[17]])</f>
        <v>19.556841752597034</v>
      </c>
      <c r="N134" s="23">
        <f>(AVERAGE(Table3737381215[[#This Row],[10]:[17]])-2)/Table3737381215[[#This Row],[Price]]</f>
        <v>0.10104664069877936</v>
      </c>
      <c r="O134" s="74">
        <v>5.0000000000000001E-3</v>
      </c>
      <c r="P134" s="22">
        <v>2</v>
      </c>
      <c r="Q134" s="6">
        <v>1</v>
      </c>
      <c r="R134" s="402" t="s">
        <v>374</v>
      </c>
    </row>
    <row r="135" spans="1:18" ht="15.75" thickBot="1" x14ac:dyDescent="0.3">
      <c r="A135" s="4" t="s">
        <v>30</v>
      </c>
      <c r="B135" s="5" t="s">
        <v>343</v>
      </c>
      <c r="C135" s="70" t="s">
        <v>13</v>
      </c>
      <c r="D135" s="6">
        <v>4.9000000000000004</v>
      </c>
      <c r="E135" s="6">
        <f>SUMIFS(Table37[Adj xPts],Table37[Player],Table3737381215[[#This Row],[Player]],Table37[GW],10)</f>
        <v>3.5534676124006763</v>
      </c>
      <c r="F135" s="474">
        <f>SUMIFS(Table37[Adj xPts],Table37[Player],Table3737381215[[#This Row],[Player]],Table37[GW],11)</f>
        <v>4.3509863992038555</v>
      </c>
      <c r="G135" s="474">
        <f>SUMIFS(Table37[Adj xPts],Table37[Player],Table3737381215[[#This Row],[Player]],Table37[GW],12)</f>
        <v>4.156111781262565</v>
      </c>
      <c r="H135" s="474">
        <f>SUMIFS(Table37[Adj xPts],Table37[Player],Table3737381215[[#This Row],[Player]],Table37[GW],13)</f>
        <v>4.3423337360568679</v>
      </c>
      <c r="I135" s="474">
        <f>SUMIFS(Table37[Adj xPts],Table37[Player],Table3737381215[[#This Row],[Player]],Table37[GW],14)</f>
        <v>3.124964365941822</v>
      </c>
      <c r="J135" s="474">
        <f>SUMIFS(Table37[Adj xPts],Table37[Player],Table3737381215[[#This Row],[Player]],Table37[GW],15)</f>
        <v>4.204507004128037</v>
      </c>
      <c r="K135" s="474">
        <f>SUMIFS(Table37[Adj xPts],Table37[Player],Table3737381215[[#This Row],[Player]],Table37[GW],16)</f>
        <v>2.9406760898190334</v>
      </c>
      <c r="L135" s="475">
        <f>SUMIFS(Table37[Adj xPts],Table37[Player],Table3737381215[[#This Row],[Player]],Table37[GW],17)</f>
        <v>4.0526377491207501</v>
      </c>
      <c r="M135" s="7">
        <f>SUM(Table3737381215[[#This Row],[10]:[17]])</f>
        <v>30.725684737933605</v>
      </c>
      <c r="N135" s="23">
        <f>(AVERAGE(Table3737381215[[#This Row],[10]:[17]])-2)/Table3737381215[[#This Row],[Price]]</f>
        <v>0.37565522290646947</v>
      </c>
      <c r="O135" s="74">
        <v>8.0000000000000002E-3</v>
      </c>
      <c r="P135" s="22">
        <v>3</v>
      </c>
      <c r="Q135" s="6">
        <v>1.5</v>
      </c>
      <c r="R135" s="402" t="s">
        <v>374</v>
      </c>
    </row>
    <row r="136" spans="1:18" ht="15.75" thickBot="1" x14ac:dyDescent="0.3">
      <c r="A136" s="4" t="s">
        <v>30</v>
      </c>
      <c r="B136" s="5" t="s">
        <v>1255</v>
      </c>
      <c r="C136" s="70" t="s">
        <v>14</v>
      </c>
      <c r="D136" s="6">
        <v>5</v>
      </c>
      <c r="E136" s="6">
        <f>SUMIFS(Table37[Adj xPts],Table37[Player],Table3737381215[[#This Row],[Player]],Table37[GW],10)</f>
        <v>2.9917936516355863</v>
      </c>
      <c r="F136" s="474">
        <f>SUMIFS(Table37[Adj xPts],Table37[Player],Table3737381215[[#This Row],[Player]],Table37[GW],11)</f>
        <v>4.6173875307391876</v>
      </c>
      <c r="G136" s="474">
        <f>SUMIFS(Table37[Adj xPts],Table37[Player],Table3737381215[[#This Row],[Player]],Table37[GW],12)</f>
        <v>4.1963416278407806</v>
      </c>
      <c r="H136" s="474">
        <f>SUMIFS(Table37[Adj xPts],Table37[Player],Table3737381215[[#This Row],[Player]],Table37[GW],13)</f>
        <v>4.4104741061707493</v>
      </c>
      <c r="I136" s="474">
        <f>SUMIFS(Table37[Adj xPts],Table37[Player],Table3737381215[[#This Row],[Player]],Table37[GW],14)</f>
        <v>2.3418397484471867</v>
      </c>
      <c r="J136" s="474">
        <f>SUMIFS(Table37[Adj xPts],Table37[Player],Table3737381215[[#This Row],[Player]],Table37[GW],15)</f>
        <v>4.1641571538623152</v>
      </c>
      <c r="K136" s="474">
        <f>SUMIFS(Table37[Adj xPts],Table37[Player],Table3737381215[[#This Row],[Player]],Table37[GW],16)</f>
        <v>1.788645711014994</v>
      </c>
      <c r="L136" s="475">
        <f>SUMIFS(Table37[Adj xPts],Table37[Player],Table3737381215[[#This Row],[Player]],Table37[GW],17)</f>
        <v>3.9242204690602693</v>
      </c>
      <c r="M136" s="7">
        <f>SUM(Table3737381215[[#This Row],[10]:[17]])</f>
        <v>28.434859998771067</v>
      </c>
      <c r="N136" s="23">
        <f>(AVERAGE(Table3737381215[[#This Row],[10]:[17]])-2)/Table3737381215[[#This Row],[Price]]</f>
        <v>0.31087149996927665</v>
      </c>
      <c r="O136" s="74">
        <v>4.0000000000000001E-3</v>
      </c>
      <c r="P136" s="22">
        <v>2</v>
      </c>
      <c r="Q136" s="6">
        <v>1</v>
      </c>
      <c r="R136" s="402" t="s">
        <v>374</v>
      </c>
    </row>
    <row r="137" spans="1:18" ht="15.75" thickBot="1" x14ac:dyDescent="0.3">
      <c r="A137" s="4" t="s">
        <v>30</v>
      </c>
      <c r="B137" s="5" t="s">
        <v>146</v>
      </c>
      <c r="C137" s="70" t="s">
        <v>14</v>
      </c>
      <c r="D137" s="6">
        <v>5.0999999999999996</v>
      </c>
      <c r="E137" s="6">
        <f>SUMIFS(Table37[Adj xPts],Table37[Player],Table3737381215[[#This Row],[Player]],Table37[GW],10)</f>
        <v>2.8306097388183069</v>
      </c>
      <c r="F137" s="474">
        <f>SUMIFS(Table37[Adj xPts],Table37[Player],Table3737381215[[#This Row],[Player]],Table37[GW],11)</f>
        <v>4.2704559469667771</v>
      </c>
      <c r="G137" s="474">
        <f>SUMIFS(Table37[Adj xPts],Table37[Player],Table3737381215[[#This Row],[Player]],Table37[GW],12)</f>
        <v>3.7811630347908989</v>
      </c>
      <c r="H137" s="474">
        <f>SUMIFS(Table37[Adj xPts],Table37[Player],Table3737381215[[#This Row],[Player]],Table37[GW],13)</f>
        <v>4.2368549521867731</v>
      </c>
      <c r="I137" s="474">
        <f>SUMIFS(Table37[Adj xPts],Table37[Player],Table3737381215[[#This Row],[Player]],Table37[GW],14)</f>
        <v>2.2279876532053629</v>
      </c>
      <c r="J137" s="474">
        <f>SUMIFS(Table37[Adj xPts],Table37[Player],Table3737381215[[#This Row],[Player]],Table37[GW],15)</f>
        <v>4.0588765137326108</v>
      </c>
      <c r="K137" s="474">
        <f>SUMIFS(Table37[Adj xPts],Table37[Player],Table3737381215[[#This Row],[Player]],Table37[GW],16)</f>
        <v>1.6626231993934799</v>
      </c>
      <c r="L137" s="475">
        <f>SUMIFS(Table37[Adj xPts],Table37[Player],Table3737381215[[#This Row],[Player]],Table37[GW],17)</f>
        <v>3.686861684920745</v>
      </c>
      <c r="M137" s="7">
        <f>SUM(Table3737381215[[#This Row],[10]:[17]])</f>
        <v>26.755432724014955</v>
      </c>
      <c r="N137" s="23">
        <f>(AVERAGE(Table3737381215[[#This Row],[10]:[17]])-2)/Table3737381215[[#This Row],[Price]]</f>
        <v>0.26361354715722934</v>
      </c>
      <c r="O137" s="74">
        <v>5.2000000000000005E-2</v>
      </c>
      <c r="P137" s="22">
        <v>8</v>
      </c>
      <c r="Q137" s="6">
        <v>4</v>
      </c>
      <c r="R137" s="402" t="s">
        <v>374</v>
      </c>
    </row>
    <row r="138" spans="1:18" ht="15.75" thickBot="1" x14ac:dyDescent="0.3">
      <c r="A138" s="4" t="s">
        <v>25</v>
      </c>
      <c r="B138" s="5" t="s">
        <v>169</v>
      </c>
      <c r="C138" s="70" t="s">
        <v>13</v>
      </c>
      <c r="D138" s="6">
        <v>5</v>
      </c>
      <c r="E138" s="6">
        <f>SUMIFS(Table37[Adj xPts],Table37[Player],Table3737381215[[#This Row],[Player]],Table37[GW],10)</f>
        <v>2.8149703894846554</v>
      </c>
      <c r="F138" s="474">
        <f>SUMIFS(Table37[Adj xPts],Table37[Player],Table3737381215[[#This Row],[Player]],Table37[GW],11)</f>
        <v>2.7180279508544425</v>
      </c>
      <c r="G138" s="474">
        <f>SUMIFS(Table37[Adj xPts],Table37[Player],Table3737381215[[#This Row],[Player]],Table37[GW],12)</f>
        <v>2.9638137658757655</v>
      </c>
      <c r="H138" s="474">
        <f>SUMIFS(Table37[Adj xPts],Table37[Player],Table3737381215[[#This Row],[Player]],Table37[GW],13)</f>
        <v>2.4497690666541629</v>
      </c>
      <c r="I138" s="474">
        <f>SUMIFS(Table37[Adj xPts],Table37[Player],Table3737381215[[#This Row],[Player]],Table37[GW],14)</f>
        <v>2.6377610096127695</v>
      </c>
      <c r="J138" s="474">
        <f>SUMIFS(Table37[Adj xPts],Table37[Player],Table3737381215[[#This Row],[Player]],Table37[GW],15)</f>
        <v>2.8546902311128375</v>
      </c>
      <c r="K138" s="474">
        <f>SUMIFS(Table37[Adj xPts],Table37[Player],Table3737381215[[#This Row],[Player]],Table37[GW],16)</f>
        <v>2.9138886939434343</v>
      </c>
      <c r="L138" s="475">
        <f>SUMIFS(Table37[Adj xPts],Table37[Player],Table3737381215[[#This Row],[Player]],Table37[GW],17)</f>
        <v>2.6231544410592922</v>
      </c>
      <c r="M138" s="7">
        <f>SUM(Table3737381215[[#This Row],[10]:[17]])</f>
        <v>21.976075548597361</v>
      </c>
      <c r="N138" s="23">
        <f>(AVERAGE(Table3737381215[[#This Row],[10]:[17]])-2)/Table3737381215[[#This Row],[Price]]</f>
        <v>0.14940188871493404</v>
      </c>
      <c r="O138" s="74">
        <v>2E-3</v>
      </c>
      <c r="P138" s="22">
        <v>4</v>
      </c>
      <c r="Q138" s="6">
        <v>2</v>
      </c>
      <c r="R138" s="402" t="s">
        <v>374</v>
      </c>
    </row>
    <row r="139" spans="1:18" ht="15.75" thickBot="1" x14ac:dyDescent="0.3">
      <c r="A139" s="4" t="s">
        <v>68</v>
      </c>
      <c r="B139" s="5" t="s">
        <v>136</v>
      </c>
      <c r="C139" s="70" t="s">
        <v>14</v>
      </c>
      <c r="D139" s="6">
        <v>4.7</v>
      </c>
      <c r="E139" s="6">
        <f>SUMIFS(Table37[Adj xPts],Table37[Player],Table3737381215[[#This Row],[Player]],Table37[GW],10)</f>
        <v>3.1859276882873742</v>
      </c>
      <c r="F139" s="474">
        <f>SUMIFS(Table37[Adj xPts],Table37[Player],Table3737381215[[#This Row],[Player]],Table37[GW],11)</f>
        <v>2.8590958840240703</v>
      </c>
      <c r="G139" s="474">
        <f>SUMIFS(Table37[Adj xPts],Table37[Player],Table3737381215[[#This Row],[Player]],Table37[GW],12)</f>
        <v>3.5062254374132658</v>
      </c>
      <c r="H139" s="474">
        <f>SUMIFS(Table37[Adj xPts],Table37[Player],Table3737381215[[#This Row],[Player]],Table37[GW],13)</f>
        <v>1.9385034520496909</v>
      </c>
      <c r="I139" s="474">
        <f>SUMIFS(Table37[Adj xPts],Table37[Player],Table3737381215[[#This Row],[Player]],Table37[GW],14)</f>
        <v>2.7550059851011657</v>
      </c>
      <c r="J139" s="474">
        <f>SUMIFS(Table37[Adj xPts],Table37[Player],Table3737381215[[#This Row],[Player]],Table37[GW],15)</f>
        <v>2.3287939112818066</v>
      </c>
      <c r="K139" s="474">
        <f>SUMIFS(Table37[Adj xPts],Table37[Player],Table3737381215[[#This Row],[Player]],Table37[GW],16)</f>
        <v>1.4979161654339577</v>
      </c>
      <c r="L139" s="475">
        <f>SUMIFS(Table37[Adj xPts],Table37[Player],Table3737381215[[#This Row],[Player]],Table37[GW],17)</f>
        <v>3.8471694999174781</v>
      </c>
      <c r="M139" s="7">
        <f>SUM(Table3737381215[[#This Row],[10]:[17]])</f>
        <v>21.918638023508805</v>
      </c>
      <c r="N139" s="23">
        <f>(AVERAGE(Table3737381215[[#This Row],[10]:[17]])-2)/Table3737381215[[#This Row],[Price]]</f>
        <v>0.15741058573161715</v>
      </c>
      <c r="O139" s="74">
        <v>0.14199999999999999</v>
      </c>
      <c r="P139" s="22">
        <v>4</v>
      </c>
      <c r="Q139" s="6">
        <v>2</v>
      </c>
      <c r="R139" s="402" t="s">
        <v>374</v>
      </c>
    </row>
    <row r="140" spans="1:18" ht="15.75" thickBot="1" x14ac:dyDescent="0.3">
      <c r="A140" s="4" t="s">
        <v>30</v>
      </c>
      <c r="B140" s="5" t="s">
        <v>341</v>
      </c>
      <c r="C140" s="70" t="s">
        <v>14</v>
      </c>
      <c r="D140" s="6">
        <v>4.4000000000000004</v>
      </c>
      <c r="E140" s="6">
        <f>SUMIFS(Table37[Adj xPts],Table37[Player],Table3737381215[[#This Row],[Player]],Table37[GW],10)</f>
        <v>2.4283697532459785</v>
      </c>
      <c r="F140" s="474">
        <f>SUMIFS(Table37[Adj xPts],Table37[Player],Table3737381215[[#This Row],[Player]],Table37[GW],11)</f>
        <v>3.688569139535165</v>
      </c>
      <c r="G140" s="474">
        <f>SUMIFS(Table37[Adj xPts],Table37[Player],Table3737381215[[#This Row],[Player]],Table37[GW],12)</f>
        <v>3.3202406403818427</v>
      </c>
      <c r="H140" s="474">
        <f>SUMIFS(Table37[Adj xPts],Table37[Player],Table3737381215[[#This Row],[Player]],Table37[GW],13)</f>
        <v>3.6666308933156118</v>
      </c>
      <c r="I140" s="474">
        <f>SUMIFS(Table37[Adj xPts],Table37[Player],Table3737381215[[#This Row],[Player]],Table37[GW],14)</f>
        <v>1.8639593152447831</v>
      </c>
      <c r="J140" s="474">
        <f>SUMIFS(Table37[Adj xPts],Table37[Player],Table3737381215[[#This Row],[Player]],Table37[GW],15)</f>
        <v>3.4768573761225903</v>
      </c>
      <c r="K140" s="474">
        <f>SUMIFS(Table37[Adj xPts],Table37[Player],Table3737381215[[#This Row],[Player]],Table37[GW],16)</f>
        <v>1.3779553724226159</v>
      </c>
      <c r="L140" s="475">
        <f>SUMIFS(Table37[Adj xPts],Table37[Player],Table3737381215[[#This Row],[Player]],Table37[GW],17)</f>
        <v>3.2071419934034138</v>
      </c>
      <c r="M140" s="7">
        <f>SUM(Table3737381215[[#This Row],[10]:[17]])</f>
        <v>23.029724483672002</v>
      </c>
      <c r="N140" s="23">
        <f>(AVERAGE(Table3737381215[[#This Row],[10]:[17]])-2)/Table3737381215[[#This Row],[Price]]</f>
        <v>0.19970808192250003</v>
      </c>
      <c r="O140" s="74">
        <v>2.5000000000000001E-2</v>
      </c>
      <c r="P140" s="22">
        <v>8</v>
      </c>
      <c r="Q140" s="6">
        <v>4</v>
      </c>
      <c r="R140" s="402" t="s">
        <v>541</v>
      </c>
    </row>
    <row r="141" spans="1:18" ht="15.75" thickBot="1" x14ac:dyDescent="0.3">
      <c r="A141" s="4" t="s">
        <v>602</v>
      </c>
      <c r="B141" s="5" t="s">
        <v>1544</v>
      </c>
      <c r="C141" s="70" t="s">
        <v>15</v>
      </c>
      <c r="D141" s="6">
        <v>5</v>
      </c>
      <c r="E141" s="6">
        <f>SUMIFS(Table37[Adj xPts],Table37[Player],Table3737381215[[#This Row],[Player]],Table37[GW],10)</f>
        <v>4.2640760308875487</v>
      </c>
      <c r="F141" s="474">
        <f>SUMIFS(Table37[Adj xPts],Table37[Player],Table3737381215[[#This Row],[Player]],Table37[GW],11)</f>
        <v>3.8657891794322952</v>
      </c>
      <c r="G141" s="474">
        <f>SUMIFS(Table37[Adj xPts],Table37[Player],Table3737381215[[#This Row],[Player]],Table37[GW],12)</f>
        <v>3.1334454934150604</v>
      </c>
      <c r="H141" s="474">
        <f>SUMIFS(Table37[Adj xPts],Table37[Player],Table3737381215[[#This Row],[Player]],Table37[GW],13)</f>
        <v>3.6644564263052719</v>
      </c>
      <c r="I141" s="474">
        <f>SUMIFS(Table37[Adj xPts],Table37[Player],Table3737381215[[#This Row],[Player]],Table37[GW],14)</f>
        <v>3.6764907470870458</v>
      </c>
      <c r="J141" s="474">
        <f>SUMIFS(Table37[Adj xPts],Table37[Player],Table3737381215[[#This Row],[Player]],Table37[GW],15)</f>
        <v>3.4484487621435287</v>
      </c>
      <c r="K141" s="474">
        <f>SUMIFS(Table37[Adj xPts],Table37[Player],Table3737381215[[#This Row],[Player]],Table37[GW],16)</f>
        <v>3.8720493705680399</v>
      </c>
      <c r="L141" s="475">
        <f>SUMIFS(Table37[Adj xPts],Table37[Player],Table3737381215[[#This Row],[Player]],Table37[GW],17)</f>
        <v>0.1535038115064255</v>
      </c>
      <c r="M141" s="7">
        <f>SUM(Table3737381215[[#This Row],[10]:[17]])</f>
        <v>26.078259821345213</v>
      </c>
      <c r="N141" s="23">
        <f>(AVERAGE(Table3737381215[[#This Row],[10]:[17]])-2)/Table3737381215[[#This Row],[Price]]</f>
        <v>0.25195649553363031</v>
      </c>
      <c r="O141" s="74">
        <v>4.0000000000000001E-3</v>
      </c>
      <c r="P141" s="22">
        <v>4</v>
      </c>
      <c r="Q141" s="6">
        <v>2</v>
      </c>
      <c r="R141" s="402" t="s">
        <v>374</v>
      </c>
    </row>
    <row r="142" spans="1:18" ht="15.75" thickBot="1" x14ac:dyDescent="0.3">
      <c r="A142" s="4" t="s">
        <v>110</v>
      </c>
      <c r="B142" s="5" t="s">
        <v>247</v>
      </c>
      <c r="C142" s="70" t="s">
        <v>15</v>
      </c>
      <c r="D142" s="6">
        <v>5.9</v>
      </c>
      <c r="E142" s="6">
        <f>SUMIFS(Table37[Adj xPts],Table37[Player],Table3737381215[[#This Row],[Player]],Table37[GW],10)</f>
        <v>3.3433633636326947</v>
      </c>
      <c r="F142" s="474">
        <f>SUMIFS(Table37[Adj xPts],Table37[Player],Table3737381215[[#This Row],[Player]],Table37[GW],11)</f>
        <v>3.3855761155211184</v>
      </c>
      <c r="G142" s="474">
        <f>SUMIFS(Table37[Adj xPts],Table37[Player],Table3737381215[[#This Row],[Player]],Table37[GW],12)</f>
        <v>3.0124359114214028</v>
      </c>
      <c r="H142" s="474">
        <f>SUMIFS(Table37[Adj xPts],Table37[Player],Table3737381215[[#This Row],[Player]],Table37[GW],13)</f>
        <v>3.2775521922808748</v>
      </c>
      <c r="I142" s="474">
        <f>SUMIFS(Table37[Adj xPts],Table37[Player],Table3737381215[[#This Row],[Player]],Table37[GW],14)</f>
        <v>3.5048559146632705</v>
      </c>
      <c r="J142" s="474">
        <f>SUMIFS(Table37[Adj xPts],Table37[Player],Table3737381215[[#This Row],[Player]],Table37[GW],15)</f>
        <v>2.6737868057295104</v>
      </c>
      <c r="K142" s="474">
        <f>SUMIFS(Table37[Adj xPts],Table37[Player],Table3737381215[[#This Row],[Player]],Table37[GW],16)</f>
        <v>3.1445182952211486</v>
      </c>
      <c r="L142" s="475">
        <f>SUMIFS(Table37[Adj xPts],Table37[Player],Table3737381215[[#This Row],[Player]],Table37[GW],17)</f>
        <v>2.901664022132715</v>
      </c>
      <c r="M142" s="7">
        <f>SUM(Table3737381215[[#This Row],[10]:[17]])</f>
        <v>25.243752620602734</v>
      </c>
      <c r="N142" s="23">
        <f>(AVERAGE(Table3737381215[[#This Row],[10]:[17]])-2)/Table3737381215[[#This Row],[Price]]</f>
        <v>0.1958422165381935</v>
      </c>
      <c r="O142" s="74">
        <v>6.2E-2</v>
      </c>
      <c r="P142" s="22">
        <v>1</v>
      </c>
      <c r="Q142" s="6">
        <v>0.5</v>
      </c>
      <c r="R142" s="402" t="s">
        <v>374</v>
      </c>
    </row>
    <row r="143" spans="1:18" ht="15.75" thickBot="1" x14ac:dyDescent="0.3">
      <c r="A143" s="4" t="s">
        <v>56</v>
      </c>
      <c r="B143" s="5" t="s">
        <v>88</v>
      </c>
      <c r="C143" s="70" t="s">
        <v>14</v>
      </c>
      <c r="D143" s="6">
        <v>4.5</v>
      </c>
      <c r="E143" s="6">
        <f>SUMIFS(Table37[Adj xPts],Table37[Player],Table3737381215[[#This Row],[Player]],Table37[GW],10)</f>
        <v>2.9031234452309973</v>
      </c>
      <c r="F143" s="474">
        <f>SUMIFS(Table37[Adj xPts],Table37[Player],Table3737381215[[#This Row],[Player]],Table37[GW],11)</f>
        <v>3.3848616778274532</v>
      </c>
      <c r="G143" s="474">
        <f>SUMIFS(Table37[Adj xPts],Table37[Player],Table3737381215[[#This Row],[Player]],Table37[GW],12)</f>
        <v>2.1536047227046518</v>
      </c>
      <c r="H143" s="474">
        <f>SUMIFS(Table37[Adj xPts],Table37[Player],Table3737381215[[#This Row],[Player]],Table37[GW],13)</f>
        <v>1.9839770678111988</v>
      </c>
      <c r="I143" s="474">
        <f>SUMIFS(Table37[Adj xPts],Table37[Player],Table3737381215[[#This Row],[Player]],Table37[GW],14)</f>
        <v>3.0877723994554938</v>
      </c>
      <c r="J143" s="474">
        <f>SUMIFS(Table37[Adj xPts],Table37[Player],Table3737381215[[#This Row],[Player]],Table37[GW],15)</f>
        <v>3.3635238589738079</v>
      </c>
      <c r="K143" s="474">
        <f>SUMIFS(Table37[Adj xPts],Table37[Player],Table3737381215[[#This Row],[Player]],Table37[GW],16)</f>
        <v>2.4108498840371553</v>
      </c>
      <c r="L143" s="475">
        <f>SUMIFS(Table37[Adj xPts],Table37[Player],Table3737381215[[#This Row],[Player]],Table37[GW],17)</f>
        <v>6.6497205922400993E-2</v>
      </c>
      <c r="M143" s="7">
        <f>SUM(Table3737381215[[#This Row],[10]:[17]])</f>
        <v>19.354210261963161</v>
      </c>
      <c r="N143" s="23">
        <f>(AVERAGE(Table3737381215[[#This Row],[10]:[17]])-2)/Table3737381215[[#This Row],[Price]]</f>
        <v>9.3172507276754468E-2</v>
      </c>
      <c r="O143" s="74">
        <v>2E-3</v>
      </c>
      <c r="P143" s="22">
        <v>3</v>
      </c>
      <c r="Q143" s="6">
        <v>1.5</v>
      </c>
      <c r="R143" s="402" t="s">
        <v>374</v>
      </c>
    </row>
    <row r="144" spans="1:18" ht="15.75" thickBot="1" x14ac:dyDescent="0.3">
      <c r="A144" s="4" t="s">
        <v>25</v>
      </c>
      <c r="B144" s="5" t="s">
        <v>334</v>
      </c>
      <c r="C144" s="70" t="s">
        <v>16</v>
      </c>
      <c r="D144" s="6">
        <v>5.4</v>
      </c>
      <c r="E144" s="6">
        <f>SUMIFS(Table37[Adj xPts],Table37[Player],Table3737381215[[#This Row],[Player]],Table37[GW],10)</f>
        <v>0</v>
      </c>
      <c r="F144" s="474">
        <f>SUMIFS(Table37[Adj xPts],Table37[Player],Table3737381215[[#This Row],[Player]],Table37[GW],11)</f>
        <v>0</v>
      </c>
      <c r="G144" s="474">
        <f>SUMIFS(Table37[Adj xPts],Table37[Player],Table3737381215[[#This Row],[Player]],Table37[GW],12)</f>
        <v>4.6170678336980302</v>
      </c>
      <c r="H144" s="474">
        <f>SUMIFS(Table37[Adj xPts],Table37[Player],Table3737381215[[#This Row],[Player]],Table37[GW],13)</f>
        <v>3.8035547966470036</v>
      </c>
      <c r="I144" s="474">
        <f>SUMIFS(Table37[Adj xPts],Table37[Player],Table3737381215[[#This Row],[Player]],Table37[GW],14)</f>
        <v>3.7473220870746062</v>
      </c>
      <c r="J144" s="474">
        <f>SUMIFS(Table37[Adj xPts],Table37[Player],Table3737381215[[#This Row],[Player]],Table37[GW],15)</f>
        <v>4.374482766659284</v>
      </c>
      <c r="K144" s="474">
        <f>SUMIFS(Table37[Adj xPts],Table37[Player],Table3737381215[[#This Row],[Player]],Table37[GW],16)</f>
        <v>4.2276775678839131</v>
      </c>
      <c r="L144" s="475">
        <f>SUMIFS(Table37[Adj xPts],Table37[Player],Table3737381215[[#This Row],[Player]],Table37[GW],17)</f>
        <v>3.9966124162309451</v>
      </c>
      <c r="M144" s="7">
        <f>SUM(Table3737381215[[#This Row],[10]:[17]])</f>
        <v>24.766717468193779</v>
      </c>
      <c r="N144" s="23">
        <f>(AVERAGE(Table3737381215[[#This Row],[10]:[17]])-2)/Table3737381215[[#This Row],[Price]]</f>
        <v>0.20293327472670783</v>
      </c>
      <c r="O144" s="74">
        <v>3.3000000000000002E-2</v>
      </c>
      <c r="P144" s="22">
        <v>3</v>
      </c>
      <c r="Q144" s="6">
        <v>1.5</v>
      </c>
      <c r="R144" s="402" t="s">
        <v>374</v>
      </c>
    </row>
    <row r="145" spans="1:18" ht="15.75" thickBot="1" x14ac:dyDescent="0.3">
      <c r="A145" s="4" t="s">
        <v>51</v>
      </c>
      <c r="B145" s="5" t="s">
        <v>248</v>
      </c>
      <c r="C145" s="70" t="s">
        <v>14</v>
      </c>
      <c r="D145" s="6">
        <v>5</v>
      </c>
      <c r="E145" s="6">
        <f>SUMIFS(Table37[Adj xPts],Table37[Player],Table3737381215[[#This Row],[Player]],Table37[GW],10)</f>
        <v>2.4488362291012971</v>
      </c>
      <c r="F145" s="474">
        <f>SUMIFS(Table37[Adj xPts],Table37[Player],Table3737381215[[#This Row],[Player]],Table37[GW],11)</f>
        <v>2.4488793136032054</v>
      </c>
      <c r="G145" s="474">
        <f>SUMIFS(Table37[Adj xPts],Table37[Player],Table3737381215[[#This Row],[Player]],Table37[GW],12)</f>
        <v>3.4192518248175183</v>
      </c>
      <c r="H145" s="474">
        <f>SUMIFS(Table37[Adj xPts],Table37[Player],Table3737381215[[#This Row],[Player]],Table37[GW],13)</f>
        <v>3.0454591220298024</v>
      </c>
      <c r="I145" s="474">
        <f>SUMIFS(Table37[Adj xPts],Table37[Player],Table3737381215[[#This Row],[Player]],Table37[GW],14)</f>
        <v>3.5020600603151677</v>
      </c>
      <c r="J145" s="474">
        <f>SUMIFS(Table37[Adj xPts],Table37[Player],Table3737381215[[#This Row],[Player]],Table37[GW],15)</f>
        <v>2.1249105360304363</v>
      </c>
      <c r="K145" s="474">
        <f>SUMIFS(Table37[Adj xPts],Table37[Player],Table3737381215[[#This Row],[Player]],Table37[GW],16)</f>
        <v>3.1936058034192705</v>
      </c>
      <c r="L145" s="475">
        <f>SUMIFS(Table37[Adj xPts],Table37[Player],Table3737381215[[#This Row],[Player]],Table37[GW],17)</f>
        <v>3.2830854059722441</v>
      </c>
      <c r="M145" s="7">
        <f>SUM(Table3737381215[[#This Row],[10]:[17]])</f>
        <v>23.466088295288944</v>
      </c>
      <c r="N145" s="23">
        <f>(AVERAGE(Table3737381215[[#This Row],[10]:[17]])-2)/Table3737381215[[#This Row],[Price]]</f>
        <v>0.1866522073822236</v>
      </c>
      <c r="O145" s="74">
        <v>2.7999999999999997E-2</v>
      </c>
      <c r="P145" s="22">
        <v>12</v>
      </c>
      <c r="Q145" s="6">
        <v>6</v>
      </c>
      <c r="R145" s="402" t="s">
        <v>374</v>
      </c>
    </row>
    <row r="146" spans="1:18" ht="15.75" thickBot="1" x14ac:dyDescent="0.3">
      <c r="A146" s="4" t="s">
        <v>601</v>
      </c>
      <c r="B146" s="5" t="s">
        <v>145</v>
      </c>
      <c r="C146" s="70" t="s">
        <v>13</v>
      </c>
      <c r="D146" s="6">
        <v>5.2</v>
      </c>
      <c r="E146" s="6">
        <f>SUMIFS(Table37[Adj xPts],Table37[Player],Table3737381215[[#This Row],[Player]],Table37[GW],10)</f>
        <v>3.8175958918465724</v>
      </c>
      <c r="F146" s="474">
        <f>SUMIFS(Table37[Adj xPts],Table37[Player],Table3737381215[[#This Row],[Player]],Table37[GW],11)</f>
        <v>3.3804430863254389</v>
      </c>
      <c r="G146" s="474">
        <f>SUMIFS(Table37[Adj xPts],Table37[Player],Table3737381215[[#This Row],[Player]],Table37[GW],12)</f>
        <v>3.3346123521682003</v>
      </c>
      <c r="H146" s="474">
        <f>SUMIFS(Table37[Adj xPts],Table37[Player],Table3737381215[[#This Row],[Player]],Table37[GW],13)</f>
        <v>3.5088521385442446</v>
      </c>
      <c r="I146" s="474">
        <f>SUMIFS(Table37[Adj xPts],Table37[Player],Table3737381215[[#This Row],[Player]],Table37[GW],14)</f>
        <v>4.2589735732626082</v>
      </c>
      <c r="J146" s="474">
        <f>SUMIFS(Table37[Adj xPts],Table37[Player],Table3737381215[[#This Row],[Player]],Table37[GW],15)</f>
        <v>3.6488138781481863</v>
      </c>
      <c r="K146" s="474">
        <f>SUMIFS(Table37[Adj xPts],Table37[Player],Table3737381215[[#This Row],[Player]],Table37[GW],16)</f>
        <v>3.2853438864628823</v>
      </c>
      <c r="L146" s="475">
        <f>SUMIFS(Table37[Adj xPts],Table37[Player],Table3737381215[[#This Row],[Player]],Table37[GW],17)</f>
        <v>4.0318964423198942</v>
      </c>
      <c r="M146" s="7">
        <f>SUM(Table3737381215[[#This Row],[10]:[17]])</f>
        <v>29.266531249078028</v>
      </c>
      <c r="N146" s="23">
        <f>(AVERAGE(Table3737381215[[#This Row],[10]:[17]])-2)/Table3737381215[[#This Row],[Price]]</f>
        <v>0.31890700117976029</v>
      </c>
      <c r="O146" s="74">
        <v>6.2E-2</v>
      </c>
      <c r="P146" s="22">
        <v>2</v>
      </c>
      <c r="Q146" s="6">
        <v>1</v>
      </c>
      <c r="R146" s="402" t="s">
        <v>374</v>
      </c>
    </row>
    <row r="147" spans="1:18" ht="15.75" thickBot="1" x14ac:dyDescent="0.3">
      <c r="A147" s="4" t="s">
        <v>35</v>
      </c>
      <c r="B147" s="5" t="s">
        <v>294</v>
      </c>
      <c r="C147" s="70" t="s">
        <v>13</v>
      </c>
      <c r="D147" s="6">
        <v>5</v>
      </c>
      <c r="E147" s="6">
        <f>SUMIFS(Table37[Adj xPts],Table37[Player],Table3737381215[[#This Row],[Player]],Table37[GW],10)</f>
        <v>2.7238764564453484</v>
      </c>
      <c r="F147" s="474">
        <f>SUMIFS(Table37[Adj xPts],Table37[Player],Table3737381215[[#This Row],[Player]],Table37[GW],11)</f>
        <v>2.6194950232630654</v>
      </c>
      <c r="G147" s="474">
        <f>SUMIFS(Table37[Adj xPts],Table37[Player],Table3737381215[[#This Row],[Player]],Table37[GW],12)</f>
        <v>2.9777927737019043</v>
      </c>
      <c r="H147" s="474">
        <f>SUMIFS(Table37[Adj xPts],Table37[Player],Table3737381215[[#This Row],[Player]],Table37[GW],13)</f>
        <v>2.877021436630312</v>
      </c>
      <c r="I147" s="474">
        <f>SUMIFS(Table37[Adj xPts],Table37[Player],Table3737381215[[#This Row],[Player]],Table37[GW],14)</f>
        <v>2.8586860170277686</v>
      </c>
      <c r="J147" s="474">
        <f>SUMIFS(Table37[Adj xPts],Table37[Player],Table3737381215[[#This Row],[Player]],Table37[GW],15)</f>
        <v>2.7876155473883504</v>
      </c>
      <c r="K147" s="474">
        <f>SUMIFS(Table37[Adj xPts],Table37[Player],Table3737381215[[#This Row],[Player]],Table37[GW],16)</f>
        <v>3.1711409395973154</v>
      </c>
      <c r="L147" s="475">
        <f>SUMIFS(Table37[Adj xPts],Table37[Player],Table3737381215[[#This Row],[Player]],Table37[GW],17)</f>
        <v>2.8434163258710488</v>
      </c>
      <c r="M147" s="7">
        <f>SUM(Table3737381215[[#This Row],[10]:[17]])</f>
        <v>22.859044519925114</v>
      </c>
      <c r="N147" s="23">
        <f>(AVERAGE(Table3737381215[[#This Row],[10]:[17]])-2)/Table3737381215[[#This Row],[Price]]</f>
        <v>0.17147611299812784</v>
      </c>
      <c r="O147" s="74">
        <v>2.2000000000000002E-2</v>
      </c>
      <c r="P147" s="22">
        <v>13</v>
      </c>
      <c r="Q147" s="6">
        <v>6.5</v>
      </c>
      <c r="R147" s="402" t="s">
        <v>374</v>
      </c>
    </row>
    <row r="148" spans="1:18" ht="15.75" thickBot="1" x14ac:dyDescent="0.3">
      <c r="A148" s="4" t="s">
        <v>61</v>
      </c>
      <c r="B148" s="5" t="s">
        <v>185</v>
      </c>
      <c r="C148" s="70" t="s">
        <v>13</v>
      </c>
      <c r="D148" s="6">
        <v>5</v>
      </c>
      <c r="E148" s="6">
        <f>SUMIFS(Table37[Adj xPts],Table37[Player],Table3737381215[[#This Row],[Player]],Table37[GW],10)</f>
        <v>2.9714346581699282</v>
      </c>
      <c r="F148" s="474">
        <f>SUMIFS(Table37[Adj xPts],Table37[Player],Table3737381215[[#This Row],[Player]],Table37[GW],11)</f>
        <v>2.6505665014466309</v>
      </c>
      <c r="G148" s="474">
        <f>SUMIFS(Table37[Adj xPts],Table37[Player],Table3737381215[[#This Row],[Player]],Table37[GW],12)</f>
        <v>3.4357468985130266</v>
      </c>
      <c r="H148" s="474">
        <f>SUMIFS(Table37[Adj xPts],Table37[Player],Table3737381215[[#This Row],[Player]],Table37[GW],13)</f>
        <v>3.0386006621501771</v>
      </c>
      <c r="I148" s="474">
        <f>SUMIFS(Table37[Adj xPts],Table37[Player],Table3737381215[[#This Row],[Player]],Table37[GW],14)</f>
        <v>3.5318611987381701</v>
      </c>
      <c r="J148" s="474">
        <f>SUMIFS(Table37[Adj xPts],Table37[Player],Table3737381215[[#This Row],[Player]],Table37[GW],15)</f>
        <v>3.9926062846580406</v>
      </c>
      <c r="K148" s="474">
        <f>SUMIFS(Table37[Adj xPts],Table37[Player],Table3737381215[[#This Row],[Player]],Table37[GW],16)</f>
        <v>3.2436897022418623</v>
      </c>
      <c r="L148" s="475">
        <f>SUMIFS(Table37[Adj xPts],Table37[Player],Table3737381215[[#This Row],[Player]],Table37[GW],17)</f>
        <v>2.7156828100834787</v>
      </c>
      <c r="M148" s="7">
        <f>SUM(Table3737381215[[#This Row],[10]:[17]])</f>
        <v>25.580188716001317</v>
      </c>
      <c r="N148" s="23">
        <f>(AVERAGE(Table3737381215[[#This Row],[10]:[17]])-2)/Table3737381215[[#This Row],[Price]]</f>
        <v>0.23950471790003292</v>
      </c>
      <c r="O148" s="74">
        <v>0.158</v>
      </c>
      <c r="P148" s="22">
        <v>6</v>
      </c>
      <c r="Q148" s="6">
        <v>3</v>
      </c>
      <c r="R148" s="402" t="s">
        <v>374</v>
      </c>
    </row>
    <row r="149" spans="1:18" ht="15.75" thickBot="1" x14ac:dyDescent="0.3">
      <c r="A149" s="4" t="s">
        <v>91</v>
      </c>
      <c r="B149" s="5" t="s">
        <v>1060</v>
      </c>
      <c r="C149" s="70" t="s">
        <v>13</v>
      </c>
      <c r="D149" s="6">
        <v>5.2</v>
      </c>
      <c r="E149" s="6">
        <f>SUMIFS(Table37[Adj xPts],Table37[Player],Table3737381215[[#This Row],[Player]],Table37[GW],10)</f>
        <v>3.7045754635742578</v>
      </c>
      <c r="F149" s="474">
        <f>SUMIFS(Table37[Adj xPts],Table37[Player],Table3737381215[[#This Row],[Player]],Table37[GW],11)</f>
        <v>3.2987685756305285</v>
      </c>
      <c r="G149" s="474">
        <f>SUMIFS(Table37[Adj xPts],Table37[Player],Table3737381215[[#This Row],[Player]],Table37[GW],12)</f>
        <v>3.4996718451990292</v>
      </c>
      <c r="H149" s="474">
        <f>SUMIFS(Table37[Adj xPts],Table37[Player],Table3737381215[[#This Row],[Player]],Table37[GW],13)</f>
        <v>3.0223263144070396</v>
      </c>
      <c r="I149" s="474">
        <f>SUMIFS(Table37[Adj xPts],Table37[Player],Table3737381215[[#This Row],[Player]],Table37[GW],14)</f>
        <v>3.775284944554226</v>
      </c>
      <c r="J149" s="474">
        <f>SUMIFS(Table37[Adj xPts],Table37[Player],Table3737381215[[#This Row],[Player]],Table37[GW],15)</f>
        <v>2.7715846607460666</v>
      </c>
      <c r="K149" s="474">
        <f>SUMIFS(Table37[Adj xPts],Table37[Player],Table3737381215[[#This Row],[Player]],Table37[GW],16)</f>
        <v>2.5850958251549296</v>
      </c>
      <c r="L149" s="475">
        <f>SUMIFS(Table37[Adj xPts],Table37[Player],Table3737381215[[#This Row],[Player]],Table37[GW],17)</f>
        <v>3.114296679701682</v>
      </c>
      <c r="M149" s="7">
        <f>SUM(Table3737381215[[#This Row],[10]:[17]])</f>
        <v>25.77160430896776</v>
      </c>
      <c r="N149" s="23">
        <f>(AVERAGE(Table3737381215[[#This Row],[10]:[17]])-2)/Table3737381215[[#This Row],[Price]]</f>
        <v>0.23489433435018653</v>
      </c>
      <c r="O149" s="74">
        <v>4.0000000000000001E-3</v>
      </c>
      <c r="P149" s="22">
        <v>7</v>
      </c>
      <c r="Q149" s="6">
        <v>3.5</v>
      </c>
      <c r="R149" s="402" t="s">
        <v>374</v>
      </c>
    </row>
    <row r="150" spans="1:18" ht="15.75" thickBot="1" x14ac:dyDescent="0.3">
      <c r="A150" s="4" t="s">
        <v>61</v>
      </c>
      <c r="B150" s="5" t="s">
        <v>161</v>
      </c>
      <c r="C150" s="70" t="s">
        <v>14</v>
      </c>
      <c r="D150" s="6">
        <v>4.5</v>
      </c>
      <c r="E150" s="6">
        <f>SUMIFS(Table37[Adj xPts],Table37[Player],Table3737381215[[#This Row],[Player]],Table37[GW],10)</f>
        <v>2.196782614831017</v>
      </c>
      <c r="F150" s="474">
        <f>SUMIFS(Table37[Adj xPts],Table37[Player],Table3737381215[[#This Row],[Player]],Table37[GW],11)</f>
        <v>1.7249437390276376</v>
      </c>
      <c r="G150" s="474">
        <f>SUMIFS(Table37[Adj xPts],Table37[Player],Table3737381215[[#This Row],[Player]],Table37[GW],12)</f>
        <v>3.3119545789086318</v>
      </c>
      <c r="H150" s="474">
        <f>SUMIFS(Table37[Adj xPts],Table37[Player],Table3737381215[[#This Row],[Player]],Table37[GW],13)</f>
        <v>2.1278889933926517</v>
      </c>
      <c r="I150" s="474">
        <f>SUMIFS(Table37[Adj xPts],Table37[Player],Table3737381215[[#This Row],[Player]],Table37[GW],14)</f>
        <v>3.2131503967724466</v>
      </c>
      <c r="J150" s="474">
        <f>SUMIFS(Table37[Adj xPts],Table37[Player],Table3737381215[[#This Row],[Player]],Table37[GW],15)</f>
        <v>3.861420213376161</v>
      </c>
      <c r="K150" s="474">
        <f>SUMIFS(Table37[Adj xPts],Table37[Player],Table3737381215[[#This Row],[Player]],Table37[GW],16)</f>
        <v>3.2475951650159796</v>
      </c>
      <c r="L150" s="475">
        <f>SUMIFS(Table37[Adj xPts],Table37[Player],Table3737381215[[#This Row],[Player]],Table37[GW],17)</f>
        <v>1.9886051727653435</v>
      </c>
      <c r="M150" s="7">
        <f>SUM(Table3737381215[[#This Row],[10]:[17]])</f>
        <v>21.672340874089869</v>
      </c>
      <c r="N150" s="23">
        <f>(AVERAGE(Table3737381215[[#This Row],[10]:[17]])-2)/Table3737381215[[#This Row],[Price]]</f>
        <v>0.15756502428027414</v>
      </c>
      <c r="O150" s="74">
        <v>1E-3</v>
      </c>
      <c r="P150" s="22">
        <v>4</v>
      </c>
      <c r="Q150" s="6">
        <v>2</v>
      </c>
      <c r="R150" s="402" t="s">
        <v>374</v>
      </c>
    </row>
    <row r="151" spans="1:18" ht="15.75" thickBot="1" x14ac:dyDescent="0.3">
      <c r="A151" s="4" t="s">
        <v>601</v>
      </c>
      <c r="B151" s="5" t="s">
        <v>650</v>
      </c>
      <c r="C151" s="70" t="s">
        <v>13</v>
      </c>
      <c r="D151" s="6">
        <v>4.5</v>
      </c>
      <c r="E151" s="6">
        <f>SUMIFS(Table37[Adj xPts],Table37[Player],Table3737381215[[#This Row],[Player]],Table37[GW],10)</f>
        <v>2.8155181262539077</v>
      </c>
      <c r="F151" s="474">
        <f>SUMIFS(Table37[Adj xPts],Table37[Player],Table3737381215[[#This Row],[Player]],Table37[GW],11)</f>
        <v>2.4977458224527793</v>
      </c>
      <c r="G151" s="474">
        <f>SUMIFS(Table37[Adj xPts],Table37[Player],Table3737381215[[#This Row],[Player]],Table37[GW],12)</f>
        <v>2.5080093665901648</v>
      </c>
      <c r="H151" s="474">
        <f>SUMIFS(Table37[Adj xPts],Table37[Player],Table3737381215[[#This Row],[Player]],Table37[GW],13)</f>
        <v>2.6507821490985033</v>
      </c>
      <c r="I151" s="474">
        <f>SUMIFS(Table37[Adj xPts],Table37[Player],Table3737381215[[#This Row],[Player]],Table37[GW],14)</f>
        <v>2.8585229080027807</v>
      </c>
      <c r="J151" s="474">
        <f>SUMIFS(Table37[Adj xPts],Table37[Player],Table3737381215[[#This Row],[Player]],Table37[GW],15)</f>
        <v>2.6939510658536965</v>
      </c>
      <c r="K151" s="474">
        <f>SUMIFS(Table37[Adj xPts],Table37[Player],Table3737381215[[#This Row],[Player]],Table37[GW],16)</f>
        <v>2.4772388191205663</v>
      </c>
      <c r="L151" s="475">
        <f>SUMIFS(Table37[Adj xPts],Table37[Player],Table3737381215[[#This Row],[Player]],Table37[GW],17)</f>
        <v>2.9136728594033876</v>
      </c>
      <c r="M151" s="7">
        <f>SUM(Table3737381215[[#This Row],[10]:[17]])</f>
        <v>21.415441116775785</v>
      </c>
      <c r="N151" s="23">
        <f>(AVERAGE(Table3737381215[[#This Row],[10]:[17]])-2)/Table3737381215[[#This Row],[Price]]</f>
        <v>0.15042891991043847</v>
      </c>
      <c r="O151" s="74">
        <v>1E-3</v>
      </c>
      <c r="P151" s="22">
        <v>4</v>
      </c>
      <c r="Q151" s="6">
        <v>2</v>
      </c>
      <c r="R151" s="402" t="s">
        <v>374</v>
      </c>
    </row>
    <row r="152" spans="1:18" ht="15.75" thickBot="1" x14ac:dyDescent="0.3">
      <c r="A152" s="4" t="s">
        <v>68</v>
      </c>
      <c r="B152" s="5" t="s">
        <v>192</v>
      </c>
      <c r="C152" s="70" t="s">
        <v>14</v>
      </c>
      <c r="D152" s="6">
        <v>4.3</v>
      </c>
      <c r="E152" s="6">
        <f>SUMIFS(Table37[Adj xPts],Table37[Player],Table3737381215[[#This Row],[Player]],Table37[GW],10)</f>
        <v>3.0309435139509038</v>
      </c>
      <c r="F152" s="474">
        <f>SUMIFS(Table37[Adj xPts],Table37[Player],Table3737381215[[#This Row],[Player]],Table37[GW],11)</f>
        <v>2.8136298116685174</v>
      </c>
      <c r="G152" s="474">
        <f>SUMIFS(Table37[Adj xPts],Table37[Player],Table3737381215[[#This Row],[Player]],Table37[GW],12)</f>
        <v>3.3576029562911414</v>
      </c>
      <c r="H152" s="474">
        <f>SUMIFS(Table37[Adj xPts],Table37[Player],Table3737381215[[#This Row],[Player]],Table37[GW],13)</f>
        <v>1.9390001048108167</v>
      </c>
      <c r="I152" s="474">
        <f>SUMIFS(Table37[Adj xPts],Table37[Player],Table3737381215[[#This Row],[Player]],Table37[GW],14)</f>
        <v>2.7359135023084895</v>
      </c>
      <c r="J152" s="474">
        <f>SUMIFS(Table37[Adj xPts],Table37[Player],Table3737381215[[#This Row],[Player]],Table37[GW],15)</f>
        <v>2.2926713080284102</v>
      </c>
      <c r="K152" s="474">
        <f>SUMIFS(Table37[Adj xPts],Table37[Player],Table3737381215[[#This Row],[Player]],Table37[GW],16)</f>
        <v>1.442256707554173</v>
      </c>
      <c r="L152" s="475">
        <f>SUMIFS(Table37[Adj xPts],Table37[Player],Table3737381215[[#This Row],[Player]],Table37[GW],17)</f>
        <v>3.816181042472401</v>
      </c>
      <c r="M152" s="7">
        <f>SUM(Table3737381215[[#This Row],[10]:[17]])</f>
        <v>21.428198947084852</v>
      </c>
      <c r="N152" s="23">
        <f>(AVERAGE(Table3737381215[[#This Row],[10]:[17]])-2)/Table3737381215[[#This Row],[Price]]</f>
        <v>0.15779648101990848</v>
      </c>
      <c r="O152" s="74">
        <v>6.0000000000000001E-3</v>
      </c>
      <c r="P152" s="22">
        <v>9</v>
      </c>
      <c r="Q152" s="6">
        <v>4.5</v>
      </c>
      <c r="R152" s="402" t="s">
        <v>374</v>
      </c>
    </row>
    <row r="153" spans="1:18" ht="15.75" thickBot="1" x14ac:dyDescent="0.3">
      <c r="A153" s="4" t="s">
        <v>82</v>
      </c>
      <c r="B153" s="5" t="s">
        <v>225</v>
      </c>
      <c r="C153" s="70" t="s">
        <v>14</v>
      </c>
      <c r="D153" s="6">
        <v>4.5</v>
      </c>
      <c r="E153" s="6">
        <f>SUMIFS(Table37[Adj xPts],Table37[Player],Table3737381215[[#This Row],[Player]],Table37[GW],10)</f>
        <v>3.2125899322747933</v>
      </c>
      <c r="F153" s="474">
        <f>SUMIFS(Table37[Adj xPts],Table37[Player],Table3737381215[[#This Row],[Player]],Table37[GW],11)</f>
        <v>2.84646147143035</v>
      </c>
      <c r="G153" s="474">
        <f>SUMIFS(Table37[Adj xPts],Table37[Player],Table3737381215[[#This Row],[Player]],Table37[GW],12)</f>
        <v>1.9977540575649912</v>
      </c>
      <c r="H153" s="474">
        <f>SUMIFS(Table37[Adj xPts],Table37[Player],Table3737381215[[#This Row],[Player]],Table37[GW],13)</f>
        <v>3.7306403826416998</v>
      </c>
      <c r="I153" s="474">
        <f>SUMIFS(Table37[Adj xPts],Table37[Player],Table3737381215[[#This Row],[Player]],Table37[GW],14)</f>
        <v>1.4602103699462663</v>
      </c>
      <c r="J153" s="474">
        <f>SUMIFS(Table37[Adj xPts],Table37[Player],Table3737381215[[#This Row],[Player]],Table37[GW],15)</f>
        <v>2.3143378198283862</v>
      </c>
      <c r="K153" s="474">
        <f>SUMIFS(Table37[Adj xPts],Table37[Player],Table3737381215[[#This Row],[Player]],Table37[GW],16)</f>
        <v>2.9533618025466009</v>
      </c>
      <c r="L153" s="475">
        <f>SUMIFS(Table37[Adj xPts],Table37[Player],Table3737381215[[#This Row],[Player]],Table37[GW],17)</f>
        <v>8.4022096068001442E-2</v>
      </c>
      <c r="M153" s="7">
        <f>SUM(Table3737381215[[#This Row],[10]:[17]])</f>
        <v>18.599377932301085</v>
      </c>
      <c r="N153" s="23">
        <f>(AVERAGE(Table3737381215[[#This Row],[10]:[17]])-2)/Table3737381215[[#This Row],[Price]]</f>
        <v>7.2204942563919017E-2</v>
      </c>
      <c r="O153" s="74">
        <v>2E-3</v>
      </c>
      <c r="P153" s="22">
        <v>1</v>
      </c>
      <c r="Q153" s="6">
        <v>0.5</v>
      </c>
      <c r="R153" s="402" t="s">
        <v>374</v>
      </c>
    </row>
    <row r="154" spans="1:18" ht="15.75" thickBot="1" x14ac:dyDescent="0.3">
      <c r="A154" s="4" t="s">
        <v>37</v>
      </c>
      <c r="B154" s="5" t="s">
        <v>116</v>
      </c>
      <c r="C154" s="70" t="s">
        <v>14</v>
      </c>
      <c r="D154" s="6">
        <v>4.5</v>
      </c>
      <c r="E154" s="6">
        <f>SUMIFS(Table37[Adj xPts],Table37[Player],Table3737381215[[#This Row],[Player]],Table37[GW],10)</f>
        <v>1.3494711301512681</v>
      </c>
      <c r="F154" s="474">
        <f>SUMIFS(Table37[Adj xPts],Table37[Player],Table3737381215[[#This Row],[Player]],Table37[GW],11)</f>
        <v>1.6674263904877427</v>
      </c>
      <c r="G154" s="474">
        <f>SUMIFS(Table37[Adj xPts],Table37[Player],Table3737381215[[#This Row],[Player]],Table37[GW],12)</f>
        <v>2.6133094923423776</v>
      </c>
      <c r="H154" s="474">
        <f>SUMIFS(Table37[Adj xPts],Table37[Player],Table3737381215[[#This Row],[Player]],Table37[GW],13)</f>
        <v>3.8830146493700077</v>
      </c>
      <c r="I154" s="474">
        <f>SUMIFS(Table37[Adj xPts],Table37[Player],Table3737381215[[#This Row],[Player]],Table37[GW],14)</f>
        <v>2.6059253309442529</v>
      </c>
      <c r="J154" s="474">
        <f>SUMIFS(Table37[Adj xPts],Table37[Player],Table3737381215[[#This Row],[Player]],Table37[GW],15)</f>
        <v>3.2229132341679616</v>
      </c>
      <c r="K154" s="474">
        <f>SUMIFS(Table37[Adj xPts],Table37[Player],Table3737381215[[#This Row],[Player]],Table37[GW],16)</f>
        <v>3.0614143559885099</v>
      </c>
      <c r="L154" s="475">
        <f>SUMIFS(Table37[Adj xPts],Table37[Player],Table3737381215[[#This Row],[Player]],Table37[GW],17)</f>
        <v>2.6846997973020201</v>
      </c>
      <c r="M154" s="7">
        <f>SUM(Table3737381215[[#This Row],[10]:[17]])</f>
        <v>21.08817438075414</v>
      </c>
      <c r="N154" s="23">
        <f>(AVERAGE(Table3737381215[[#This Row],[10]:[17]])-2)/Table3737381215[[#This Row],[Price]]</f>
        <v>0.14133817724317055</v>
      </c>
      <c r="O154" s="74">
        <v>1E-3</v>
      </c>
      <c r="P154" s="22">
        <v>3</v>
      </c>
      <c r="Q154" s="6">
        <v>1.5</v>
      </c>
      <c r="R154" s="402" t="s">
        <v>374</v>
      </c>
    </row>
    <row r="155" spans="1:18" ht="15.75" thickBot="1" x14ac:dyDescent="0.3">
      <c r="A155" s="4" t="s">
        <v>602</v>
      </c>
      <c r="B155" s="5" t="s">
        <v>675</v>
      </c>
      <c r="C155" s="70" t="s">
        <v>13</v>
      </c>
      <c r="D155" s="6">
        <v>4.9000000000000004</v>
      </c>
      <c r="E155" s="6">
        <f>SUMIFS(Table37[Adj xPts],Table37[Player],Table3737381215[[#This Row],[Player]],Table37[GW],10)</f>
        <v>3.6882094344736345</v>
      </c>
      <c r="F155" s="474">
        <f>SUMIFS(Table37[Adj xPts],Table37[Player],Table3737381215[[#This Row],[Player]],Table37[GW],11)</f>
        <v>3.2216490045257302</v>
      </c>
      <c r="G155" s="474">
        <f>SUMIFS(Table37[Adj xPts],Table37[Player],Table3737381215[[#This Row],[Player]],Table37[GW],12)</f>
        <v>2.6882283980415145</v>
      </c>
      <c r="H155" s="474">
        <f>SUMIFS(Table37[Adj xPts],Table37[Player],Table3737381215[[#This Row],[Player]],Table37[GW],13)</f>
        <v>3.1017298187808899</v>
      </c>
      <c r="I155" s="474">
        <f>SUMIFS(Table37[Adj xPts],Table37[Player],Table3737381215[[#This Row],[Player]],Table37[GW],14)</f>
        <v>3.1060813285549367</v>
      </c>
      <c r="J155" s="474">
        <f>SUMIFS(Table37[Adj xPts],Table37[Player],Table3737381215[[#This Row],[Player]],Table37[GW],15)</f>
        <v>3.0554647284685315</v>
      </c>
      <c r="K155" s="474">
        <f>SUMIFS(Table37[Adj xPts],Table37[Player],Table3737381215[[#This Row],[Player]],Table37[GW],16)</f>
        <v>3.0842252168160433</v>
      </c>
      <c r="L155" s="475">
        <f>SUMIFS(Table37[Adj xPts],Table37[Player],Table3737381215[[#This Row],[Player]],Table37[GW],17)</f>
        <v>0.10577165266023257</v>
      </c>
      <c r="M155" s="7">
        <f>SUM(Table3737381215[[#This Row],[10]:[17]])</f>
        <v>22.051359582321517</v>
      </c>
      <c r="N155" s="23">
        <f>(AVERAGE(Table3737381215[[#This Row],[10]:[17]])-2)/Table3737381215[[#This Row],[Price]]</f>
        <v>0.15437141791636522</v>
      </c>
      <c r="O155" s="74">
        <v>0.13600000000000001</v>
      </c>
      <c r="P155" s="22">
        <v>9</v>
      </c>
      <c r="Q155" s="6">
        <v>4.5</v>
      </c>
      <c r="R155" s="402" t="s">
        <v>374</v>
      </c>
    </row>
    <row r="156" spans="1:18" ht="15.75" thickBot="1" x14ac:dyDescent="0.3">
      <c r="A156" s="4" t="s">
        <v>82</v>
      </c>
      <c r="B156" s="5" t="s">
        <v>150</v>
      </c>
      <c r="C156" s="70" t="s">
        <v>14</v>
      </c>
      <c r="D156" s="6">
        <v>4.5</v>
      </c>
      <c r="E156" s="6">
        <f>SUMIFS(Table37[Adj xPts],Table37[Player],Table3737381215[[#This Row],[Player]],Table37[GW],10)</f>
        <v>3.1993285446595876</v>
      </c>
      <c r="F156" s="474">
        <f>SUMIFS(Table37[Adj xPts],Table37[Player],Table3737381215[[#This Row],[Player]],Table37[GW],11)</f>
        <v>2.7918104059354469</v>
      </c>
      <c r="G156" s="474">
        <f>SUMIFS(Table37[Adj xPts],Table37[Player],Table3737381215[[#This Row],[Player]],Table37[GW],12)</f>
        <v>1.9655229362127133</v>
      </c>
      <c r="H156" s="474">
        <f>SUMIFS(Table37[Adj xPts],Table37[Player],Table3737381215[[#This Row],[Player]],Table37[GW],13)</f>
        <v>3.7115706878536368</v>
      </c>
      <c r="I156" s="474">
        <f>SUMIFS(Table37[Adj xPts],Table37[Player],Table3737381215[[#This Row],[Player]],Table37[GW],14)</f>
        <v>1.4159613871836125</v>
      </c>
      <c r="J156" s="474">
        <f>SUMIFS(Table37[Adj xPts],Table37[Player],Table3737381215[[#This Row],[Player]],Table37[GW],15)</f>
        <v>2.3188822827190112</v>
      </c>
      <c r="K156" s="474">
        <f>SUMIFS(Table37[Adj xPts],Table37[Player],Table3737381215[[#This Row],[Player]],Table37[GW],16)</f>
        <v>2.914714993925235</v>
      </c>
      <c r="L156" s="475">
        <f>SUMIFS(Table37[Adj xPts],Table37[Player],Table3737381215[[#This Row],[Player]],Table37[GW],17)</f>
        <v>8.4371413115181718E-2</v>
      </c>
      <c r="M156" s="7">
        <f>SUM(Table3737381215[[#This Row],[10]:[17]])</f>
        <v>18.402162651604424</v>
      </c>
      <c r="N156" s="23">
        <f>(AVERAGE(Table3737381215[[#This Row],[10]:[17]])-2)/Table3737381215[[#This Row],[Price]]</f>
        <v>6.6726740322345116E-2</v>
      </c>
      <c r="O156" s="74">
        <v>4.2999999999999997E-2</v>
      </c>
      <c r="P156" s="22">
        <v>6</v>
      </c>
      <c r="Q156" s="6">
        <v>3</v>
      </c>
      <c r="R156" s="402" t="s">
        <v>374</v>
      </c>
    </row>
    <row r="157" spans="1:18" ht="15.75" thickBot="1" x14ac:dyDescent="0.3">
      <c r="A157" s="4" t="s">
        <v>37</v>
      </c>
      <c r="B157" s="5" t="s">
        <v>109</v>
      </c>
      <c r="C157" s="70" t="s">
        <v>14</v>
      </c>
      <c r="D157" s="6">
        <v>4.5</v>
      </c>
      <c r="E157" s="6">
        <f>SUMIFS(Table37[Adj xPts],Table37[Player],Table3737381215[[#This Row],[Player]],Table37[GW],10)</f>
        <v>1.3429767539392488</v>
      </c>
      <c r="F157" s="474">
        <f>SUMIFS(Table37[Adj xPts],Table37[Player],Table3737381215[[#This Row],[Player]],Table37[GW],11)</f>
        <v>1.6332646779755156</v>
      </c>
      <c r="G157" s="474">
        <f>SUMIFS(Table37[Adj xPts],Table37[Player],Table3737381215[[#This Row],[Player]],Table37[GW],12)</f>
        <v>2.5230715653839457</v>
      </c>
      <c r="H157" s="474">
        <f>SUMIFS(Table37[Adj xPts],Table37[Player],Table3737381215[[#This Row],[Player]],Table37[GW],13)</f>
        <v>3.7455294245150106</v>
      </c>
      <c r="I157" s="474">
        <f>SUMIFS(Table37[Adj xPts],Table37[Player],Table3737381215[[#This Row],[Player]],Table37[GW],14)</f>
        <v>2.6336398279900712</v>
      </c>
      <c r="J157" s="474">
        <f>SUMIFS(Table37[Adj xPts],Table37[Player],Table3737381215[[#This Row],[Player]],Table37[GW],15)</f>
        <v>3.2318237740933857</v>
      </c>
      <c r="K157" s="474">
        <f>SUMIFS(Table37[Adj xPts],Table37[Player],Table3737381215[[#This Row],[Player]],Table37[GW],16)</f>
        <v>3.133361089072356</v>
      </c>
      <c r="L157" s="475">
        <f>SUMIFS(Table37[Adj xPts],Table37[Player],Table3737381215[[#This Row],[Player]],Table37[GW],17)</f>
        <v>2.6090626648689841</v>
      </c>
      <c r="M157" s="7">
        <f>SUM(Table3737381215[[#This Row],[10]:[17]])</f>
        <v>20.852729777838515</v>
      </c>
      <c r="N157" s="23">
        <f>(AVERAGE(Table3737381215[[#This Row],[10]:[17]])-2)/Table3737381215[[#This Row],[Price]]</f>
        <v>0.13479804938440321</v>
      </c>
      <c r="O157" s="74">
        <v>3.0000000000000001E-3</v>
      </c>
      <c r="P157" s="22">
        <v>3</v>
      </c>
      <c r="Q157" s="6">
        <v>1.5</v>
      </c>
      <c r="R157" s="402" t="s">
        <v>374</v>
      </c>
    </row>
    <row r="158" spans="1:18" ht="15.75" thickBot="1" x14ac:dyDescent="0.3">
      <c r="A158" s="4" t="s">
        <v>61</v>
      </c>
      <c r="B158" s="5" t="s">
        <v>165</v>
      </c>
      <c r="C158" s="70" t="s">
        <v>14</v>
      </c>
      <c r="D158" s="6">
        <v>4.7</v>
      </c>
      <c r="E158" s="6">
        <f>SUMIFS(Table37[Adj xPts],Table37[Player],Table3737381215[[#This Row],[Player]],Table37[GW],10)</f>
        <v>2.5601578091081292</v>
      </c>
      <c r="F158" s="474">
        <f>SUMIFS(Table37[Adj xPts],Table37[Player],Table3737381215[[#This Row],[Player]],Table37[GW],11)</f>
        <v>1.9108100744971674</v>
      </c>
      <c r="G158" s="474">
        <f>SUMIFS(Table37[Adj xPts],Table37[Player],Table3737381215[[#This Row],[Player]],Table37[GW],12)</f>
        <v>3.8711324849980846</v>
      </c>
      <c r="H158" s="474">
        <f>SUMIFS(Table37[Adj xPts],Table37[Player],Table3737381215[[#This Row],[Player]],Table37[GW],13)</f>
        <v>2.3498253919891252</v>
      </c>
      <c r="I158" s="474">
        <f>SUMIFS(Table37[Adj xPts],Table37[Player],Table3737381215[[#This Row],[Player]],Table37[GW],14)</f>
        <v>3.8247914735866542</v>
      </c>
      <c r="J158" s="474">
        <f>SUMIFS(Table37[Adj xPts],Table37[Player],Table3737381215[[#This Row],[Player]],Table37[GW],15)</f>
        <v>4.6418958096647822</v>
      </c>
      <c r="K158" s="474">
        <f>SUMIFS(Table37[Adj xPts],Table37[Player],Table3737381215[[#This Row],[Player]],Table37[GW],16)</f>
        <v>3.6957343642189429</v>
      </c>
      <c r="L158" s="475">
        <f>SUMIFS(Table37[Adj xPts],Table37[Player],Table3737381215[[#This Row],[Player]],Table37[GW],17)</f>
        <v>2.2744606261771123</v>
      </c>
      <c r="M158" s="7">
        <f>SUM(Table3737381215[[#This Row],[10]:[17]])</f>
        <v>25.128808034239999</v>
      </c>
      <c r="N158" s="23">
        <f>(AVERAGE(Table3737381215[[#This Row],[10]:[17]])-2)/Table3737381215[[#This Row],[Price]]</f>
        <v>0.2427874477191489</v>
      </c>
      <c r="O158" s="74">
        <v>3.0000000000000001E-3</v>
      </c>
      <c r="P158" s="22">
        <v>1</v>
      </c>
      <c r="Q158" s="6">
        <v>0.5</v>
      </c>
      <c r="R158" s="402" t="s">
        <v>374</v>
      </c>
    </row>
    <row r="159" spans="1:18" ht="15.75" thickBot="1" x14ac:dyDescent="0.3">
      <c r="A159" s="4" t="s">
        <v>65</v>
      </c>
      <c r="B159" s="5" t="s">
        <v>196</v>
      </c>
      <c r="C159" s="70" t="s">
        <v>14</v>
      </c>
      <c r="D159" s="6">
        <v>4.8</v>
      </c>
      <c r="E159" s="6">
        <f>SUMIFS(Table37[Adj xPts],Table37[Player],Table3737381215[[#This Row],[Player]],Table37[GW],10)</f>
        <v>1.7068843984962407</v>
      </c>
      <c r="F159" s="474">
        <f>SUMIFS(Table37[Adj xPts],Table37[Player],Table3737381215[[#This Row],[Player]],Table37[GW],11)</f>
        <v>2.5504270148228136</v>
      </c>
      <c r="G159" s="474">
        <f>SUMIFS(Table37[Adj xPts],Table37[Player],Table3737381215[[#This Row],[Player]],Table37[GW],12)</f>
        <v>2.7388997075093293</v>
      </c>
      <c r="H159" s="474">
        <f>SUMIFS(Table37[Adj xPts],Table37[Player],Table3737381215[[#This Row],[Player]],Table37[GW],13)</f>
        <v>3.1310966016362491</v>
      </c>
      <c r="I159" s="474">
        <f>SUMIFS(Table37[Adj xPts],Table37[Player],Table3737381215[[#This Row],[Player]],Table37[GW],14)</f>
        <v>2.3325541213537964</v>
      </c>
      <c r="J159" s="474">
        <f>SUMIFS(Table37[Adj xPts],Table37[Player],Table3737381215[[#This Row],[Player]],Table37[GW],15)</f>
        <v>3.337334887031056</v>
      </c>
      <c r="K159" s="474">
        <f>SUMIFS(Table37[Adj xPts],Table37[Player],Table3737381215[[#This Row],[Player]],Table37[GW],16)</f>
        <v>3.0912715363804639</v>
      </c>
      <c r="L159" s="475">
        <f>SUMIFS(Table37[Adj xPts],Table37[Player],Table3737381215[[#This Row],[Player]],Table37[GW],17)</f>
        <v>2.0760170138510197</v>
      </c>
      <c r="M159" s="7">
        <f>SUM(Table3737381215[[#This Row],[10]:[17]])</f>
        <v>20.964485281080968</v>
      </c>
      <c r="N159" s="23">
        <f>(AVERAGE(Table3737381215[[#This Row],[10]:[17]])-2)/Table3737381215[[#This Row],[Price]]</f>
        <v>0.12928347086148356</v>
      </c>
      <c r="O159" s="74">
        <v>1.6E-2</v>
      </c>
      <c r="P159" s="22">
        <v>1</v>
      </c>
      <c r="Q159" s="6">
        <v>0.5</v>
      </c>
      <c r="R159" s="402" t="s">
        <v>374</v>
      </c>
    </row>
    <row r="160" spans="1:18" ht="15.75" thickBot="1" x14ac:dyDescent="0.3">
      <c r="A160" s="4" t="s">
        <v>110</v>
      </c>
      <c r="B160" s="5" t="s">
        <v>193</v>
      </c>
      <c r="C160" s="70" t="s">
        <v>14</v>
      </c>
      <c r="D160" s="6">
        <v>4.4000000000000004</v>
      </c>
      <c r="E160" s="6">
        <f>SUMIFS(Table37[Adj xPts],Table37[Player],Table3737381215[[#This Row],[Player]],Table37[GW],10)</f>
        <v>3.0351547257269207</v>
      </c>
      <c r="F160" s="474">
        <f>SUMIFS(Table37[Adj xPts],Table37[Player],Table3737381215[[#This Row],[Player]],Table37[GW],11)</f>
        <v>3.0558335001000598</v>
      </c>
      <c r="G160" s="474">
        <f>SUMIFS(Table37[Adj xPts],Table37[Player],Table3737381215[[#This Row],[Player]],Table37[GW],12)</f>
        <v>2.4495829373878149</v>
      </c>
      <c r="H160" s="474">
        <f>SUMIFS(Table37[Adj xPts],Table37[Player],Table3737381215[[#This Row],[Player]],Table37[GW],13)</f>
        <v>2.9414209046967552</v>
      </c>
      <c r="I160" s="474">
        <f>SUMIFS(Table37[Adj xPts],Table37[Player],Table3737381215[[#This Row],[Player]],Table37[GW],14)</f>
        <v>3.4187325571890654</v>
      </c>
      <c r="J160" s="474">
        <f>SUMIFS(Table37[Adj xPts],Table37[Player],Table3737381215[[#This Row],[Player]],Table37[GW],15)</f>
        <v>1.7160979342608187</v>
      </c>
      <c r="K160" s="474">
        <f>SUMIFS(Table37[Adj xPts],Table37[Player],Table3737381215[[#This Row],[Player]],Table37[GW],16)</f>
        <v>2.2314437079723328</v>
      </c>
      <c r="L160" s="475">
        <f>SUMIFS(Table37[Adj xPts],Table37[Player],Table3737381215[[#This Row],[Player]],Table37[GW],17)</f>
        <v>2.1803441900156453</v>
      </c>
      <c r="M160" s="7">
        <f>SUM(Table3737381215[[#This Row],[10]:[17]])</f>
        <v>21.028610457349412</v>
      </c>
      <c r="N160" s="23">
        <f>(AVERAGE(Table3737381215[[#This Row],[10]:[17]])-2)/Table3737381215[[#This Row],[Price]]</f>
        <v>0.14285825162924465</v>
      </c>
      <c r="O160" s="74">
        <v>5.0000000000000001E-3</v>
      </c>
      <c r="P160" s="22">
        <v>4</v>
      </c>
      <c r="Q160" s="6">
        <v>2</v>
      </c>
      <c r="R160" s="402" t="s">
        <v>374</v>
      </c>
    </row>
    <row r="161" spans="1:18" ht="15.75" thickBot="1" x14ac:dyDescent="0.3">
      <c r="A161" s="4" t="s">
        <v>28</v>
      </c>
      <c r="B161" s="5" t="s">
        <v>361</v>
      </c>
      <c r="C161" s="70" t="s">
        <v>14</v>
      </c>
      <c r="D161" s="6">
        <v>4.7</v>
      </c>
      <c r="E161" s="6">
        <f>SUMIFS(Table37[Adj xPts],Table37[Player],Table3737381215[[#This Row],[Player]],Table37[GW],10)</f>
        <v>2.8224164911578873</v>
      </c>
      <c r="F161" s="474">
        <f>SUMIFS(Table37[Adj xPts],Table37[Player],Table3737381215[[#This Row],[Player]],Table37[GW],11)</f>
        <v>3.538099967933928</v>
      </c>
      <c r="G161" s="474">
        <f>SUMIFS(Table37[Adj xPts],Table37[Player],Table3737381215[[#This Row],[Player]],Table37[GW],12)</f>
        <v>1.4220536825265151</v>
      </c>
      <c r="H161" s="474">
        <f>SUMIFS(Table37[Adj xPts],Table37[Player],Table3737381215[[#This Row],[Player]],Table37[GW],13)</f>
        <v>3.0081393654681414</v>
      </c>
      <c r="I161" s="474">
        <f>SUMIFS(Table37[Adj xPts],Table37[Player],Table3737381215[[#This Row],[Player]],Table37[GW],14)</f>
        <v>2.6302682892449369</v>
      </c>
      <c r="J161" s="474">
        <f>SUMIFS(Table37[Adj xPts],Table37[Player],Table3737381215[[#This Row],[Player]],Table37[GW],15)</f>
        <v>2.3283076162564882</v>
      </c>
      <c r="K161" s="474">
        <f>SUMIFS(Table37[Adj xPts],Table37[Player],Table3737381215[[#This Row],[Player]],Table37[GW],16)</f>
        <v>3.3726712424709344</v>
      </c>
      <c r="L161" s="475">
        <f>SUMIFS(Table37[Adj xPts],Table37[Player],Table3737381215[[#This Row],[Player]],Table37[GW],17)</f>
        <v>3.5622394968165987E-2</v>
      </c>
      <c r="M161" s="7">
        <f>SUM(Table3737381215[[#This Row],[10]:[17]])</f>
        <v>19.157579050026996</v>
      </c>
      <c r="N161" s="23">
        <f>(AVERAGE(Table3737381215[[#This Row],[10]:[17]])-2)/Table3737381215[[#This Row],[Price]]</f>
        <v>8.3978166224122228E-2</v>
      </c>
      <c r="O161" s="74">
        <v>0.113</v>
      </c>
      <c r="P161" s="22">
        <v>3</v>
      </c>
      <c r="Q161" s="6">
        <v>1.5</v>
      </c>
      <c r="R161" s="402" t="s">
        <v>374</v>
      </c>
    </row>
    <row r="162" spans="1:18" ht="15.75" thickBot="1" x14ac:dyDescent="0.3">
      <c r="A162" s="4" t="s">
        <v>56</v>
      </c>
      <c r="B162" s="5" t="s">
        <v>153</v>
      </c>
      <c r="C162" s="70" t="s">
        <v>14</v>
      </c>
      <c r="D162" s="6">
        <v>4.4000000000000004</v>
      </c>
      <c r="E162" s="6">
        <f>SUMIFS(Table37[Adj xPts],Table37[Player],Table3737381215[[#This Row],[Player]],Table37[GW],10)</f>
        <v>3.1593343970822887</v>
      </c>
      <c r="F162" s="474">
        <f>SUMIFS(Table37[Adj xPts],Table37[Player],Table3737381215[[#This Row],[Player]],Table37[GW],11)</f>
        <v>4.0499425268326368</v>
      </c>
      <c r="G162" s="474">
        <f>SUMIFS(Table37[Adj xPts],Table37[Player],Table3737381215[[#This Row],[Player]],Table37[GW],12)</f>
        <v>2.5100383895869989</v>
      </c>
      <c r="H162" s="474">
        <f>SUMIFS(Table37[Adj xPts],Table37[Player],Table3737381215[[#This Row],[Player]],Table37[GW],13)</f>
        <v>2.2140757636325157</v>
      </c>
      <c r="I162" s="474">
        <f>SUMIFS(Table37[Adj xPts],Table37[Player],Table3737381215[[#This Row],[Player]],Table37[GW],14)</f>
        <v>3.6555927730881623</v>
      </c>
      <c r="J162" s="474">
        <f>SUMIFS(Table37[Adj xPts],Table37[Player],Table3737381215[[#This Row],[Player]],Table37[GW],15)</f>
        <v>3.7747765117492982</v>
      </c>
      <c r="K162" s="474">
        <f>SUMIFS(Table37[Adj xPts],Table37[Player],Table3737381215[[#This Row],[Player]],Table37[GW],16)</f>
        <v>2.6900427520842802</v>
      </c>
      <c r="L162" s="475">
        <f>SUMIFS(Table37[Adj xPts],Table37[Player],Table3737381215[[#This Row],[Player]],Table37[GW],17)</f>
        <v>9.4032652503608066E-2</v>
      </c>
      <c r="M162" s="7">
        <f>SUM(Table3737381215[[#This Row],[10]:[17]])</f>
        <v>22.14783576655979</v>
      </c>
      <c r="N162" s="23">
        <f>(AVERAGE(Table3737381215[[#This Row],[10]:[17]])-2)/Table3737381215[[#This Row],[Price]]</f>
        <v>0.17465442518635768</v>
      </c>
      <c r="O162" s="74">
        <v>8.0000000000000002E-3</v>
      </c>
      <c r="P162" s="22">
        <v>1</v>
      </c>
      <c r="Q162" s="6">
        <v>1</v>
      </c>
      <c r="R162" s="402" t="s">
        <v>374</v>
      </c>
    </row>
    <row r="163" spans="1:18" ht="15.75" thickBot="1" x14ac:dyDescent="0.3">
      <c r="A163" s="4" t="s">
        <v>600</v>
      </c>
      <c r="B163" s="5" t="s">
        <v>1525</v>
      </c>
      <c r="C163" s="70" t="s">
        <v>13</v>
      </c>
      <c r="D163" s="6">
        <v>5.5</v>
      </c>
      <c r="E163" s="6">
        <f>SUMIFS(Table37[Adj xPts],Table37[Player],Table3737381215[[#This Row],[Player]],Table37[GW],10)</f>
        <v>4.2297549983219058</v>
      </c>
      <c r="F163" s="474">
        <f>SUMIFS(Table37[Adj xPts],Table37[Player],Table3737381215[[#This Row],[Player]],Table37[GW],11)</f>
        <v>3.0090937664814534</v>
      </c>
      <c r="G163" s="474">
        <f>SUMIFS(Table37[Adj xPts],Table37[Player],Table3737381215[[#This Row],[Player]],Table37[GW],12)</f>
        <v>3.4934074006552378</v>
      </c>
      <c r="H163" s="474">
        <f>SUMIFS(Table37[Adj xPts],Table37[Player],Table3737381215[[#This Row],[Player]],Table37[GW],13)</f>
        <v>3.3063604071425159</v>
      </c>
      <c r="I163" s="474">
        <f>SUMIFS(Table37[Adj xPts],Table37[Player],Table3737381215[[#This Row],[Player]],Table37[GW],14)</f>
        <v>3.666766406275046</v>
      </c>
      <c r="J163" s="474">
        <f>SUMIFS(Table37[Adj xPts],Table37[Player],Table3737381215[[#This Row],[Player]],Table37[GW],15)</f>
        <v>3.5473433062719719</v>
      </c>
      <c r="K163" s="474">
        <f>SUMIFS(Table37[Adj xPts],Table37[Player],Table3737381215[[#This Row],[Player]],Table37[GW],16)</f>
        <v>3.6020118244301913</v>
      </c>
      <c r="L163" s="475">
        <f>SUMIFS(Table37[Adj xPts],Table37[Player],Table3737381215[[#This Row],[Player]],Table37[GW],17)</f>
        <v>3.5416508508030842</v>
      </c>
      <c r="M163" s="7">
        <f>SUM(Table3737381215[[#This Row],[10]:[17]])</f>
        <v>28.396388960381408</v>
      </c>
      <c r="N163" s="23">
        <f>(AVERAGE(Table3737381215[[#This Row],[10]:[17]])-2)/Table3737381215[[#This Row],[Price]]</f>
        <v>0.28173611273594107</v>
      </c>
      <c r="O163" s="74">
        <v>3.3000000000000002E-2</v>
      </c>
      <c r="P163" s="22">
        <v>2</v>
      </c>
      <c r="Q163" s="6">
        <v>1</v>
      </c>
      <c r="R163" s="402" t="s">
        <v>374</v>
      </c>
    </row>
    <row r="164" spans="1:18" ht="15.75" thickBot="1" x14ac:dyDescent="0.3">
      <c r="A164" s="4" t="s">
        <v>40</v>
      </c>
      <c r="B164" s="5" t="s">
        <v>348</v>
      </c>
      <c r="C164" s="70" t="s">
        <v>14</v>
      </c>
      <c r="D164" s="6">
        <v>4.4000000000000004</v>
      </c>
      <c r="E164" s="6">
        <f>SUMIFS(Table37[Adj xPts],Table37[Player],Table3737381215[[#This Row],[Player]],Table37[GW],10)</f>
        <v>2.2343234871573423</v>
      </c>
      <c r="F164" s="474">
        <f>SUMIFS(Table37[Adj xPts],Table37[Player],Table3737381215[[#This Row],[Player]],Table37[GW],11)</f>
        <v>2.912374030644739</v>
      </c>
      <c r="G164" s="474">
        <f>SUMIFS(Table37[Adj xPts],Table37[Player],Table3737381215[[#This Row],[Player]],Table37[GW],12)</f>
        <v>3.0462204026155923</v>
      </c>
      <c r="H164" s="474">
        <f>SUMIFS(Table37[Adj xPts],Table37[Player],Table3737381215[[#This Row],[Player]],Table37[GW],13)</f>
        <v>2.7501272859301058</v>
      </c>
      <c r="I164" s="474">
        <f>SUMIFS(Table37[Adj xPts],Table37[Player],Table3737381215[[#This Row],[Player]],Table37[GW],14)</f>
        <v>1.8548254214107991</v>
      </c>
      <c r="J164" s="474">
        <f>SUMIFS(Table37[Adj xPts],Table37[Player],Table3737381215[[#This Row],[Player]],Table37[GW],15)</f>
        <v>2.7037795568795384</v>
      </c>
      <c r="K164" s="474">
        <f>SUMIFS(Table37[Adj xPts],Table37[Player],Table3737381215[[#This Row],[Player]],Table37[GW],16)</f>
        <v>3.4950510303933777</v>
      </c>
      <c r="L164" s="475">
        <f>SUMIFS(Table37[Adj xPts],Table37[Player],Table3737381215[[#This Row],[Player]],Table37[GW],17)</f>
        <v>3.1386846107372763</v>
      </c>
      <c r="M164" s="7">
        <f>SUM(Table3737381215[[#This Row],[10]:[17]])</f>
        <v>22.135385825768772</v>
      </c>
      <c r="N164" s="23">
        <f>(AVERAGE(Table3737381215[[#This Row],[10]:[17]])-2)/Table3737381215[[#This Row],[Price]]</f>
        <v>0.17430073368661284</v>
      </c>
      <c r="O164" s="76">
        <v>0.08</v>
      </c>
      <c r="P164" s="22">
        <v>11</v>
      </c>
      <c r="Q164" s="6">
        <v>5.5</v>
      </c>
      <c r="R164" s="402" t="s">
        <v>374</v>
      </c>
    </row>
    <row r="165" spans="1:18" ht="15.75" thickBot="1" x14ac:dyDescent="0.3">
      <c r="A165" s="4" t="s">
        <v>600</v>
      </c>
      <c r="B165" s="5" t="s">
        <v>623</v>
      </c>
      <c r="C165" s="70" t="s">
        <v>14</v>
      </c>
      <c r="D165" s="6">
        <v>4</v>
      </c>
      <c r="E165" s="6">
        <f>SUMIFS(Table37[Adj xPts],Table37[Player],Table3737381215[[#This Row],[Player]],Table37[GW],10)</f>
        <v>3.4122761194029851</v>
      </c>
      <c r="F165" s="474">
        <f>SUMIFS(Table37[Adj xPts],Table37[Player],Table3737381215[[#This Row],[Player]],Table37[GW],11)</f>
        <v>1.6308869066876184</v>
      </c>
      <c r="G165" s="474">
        <f>SUMIFS(Table37[Adj xPts],Table37[Player],Table3737381215[[#This Row],[Player]],Table37[GW],12)</f>
        <v>2.2823970154623452</v>
      </c>
      <c r="H165" s="474">
        <f>SUMIFS(Table37[Adj xPts],Table37[Player],Table3737381215[[#This Row],[Player]],Table37[GW],13)</f>
        <v>2.6450523946831708</v>
      </c>
      <c r="I165" s="474">
        <f>SUMIFS(Table37[Adj xPts],Table37[Player],Table3737381215[[#This Row],[Player]],Table37[GW],14)</f>
        <v>2.8619498213514469</v>
      </c>
      <c r="J165" s="474">
        <f>SUMIFS(Table37[Adj xPts],Table37[Player],Table3737381215[[#This Row],[Player]],Table37[GW],15)</f>
        <v>2.6824207172642547</v>
      </c>
      <c r="K165" s="474">
        <f>SUMIFS(Table37[Adj xPts],Table37[Player],Table3737381215[[#This Row],[Player]],Table37[GW],16)</f>
        <v>2.676562813516778</v>
      </c>
      <c r="L165" s="475">
        <f>SUMIFS(Table37[Adj xPts],Table37[Player],Table3737381215[[#This Row],[Player]],Table37[GW],17)</f>
        <v>2.3705242403971414</v>
      </c>
      <c r="M165" s="7">
        <f>SUM(Table3737381215[[#This Row],[10]:[17]])</f>
        <v>20.562070028765742</v>
      </c>
      <c r="N165" s="23">
        <f>(AVERAGE(Table3737381215[[#This Row],[10]:[17]])-2)/Table3737381215[[#This Row],[Price]]</f>
        <v>0.14256468839892944</v>
      </c>
      <c r="O165" s="74">
        <v>0.02</v>
      </c>
      <c r="P165" s="22">
        <v>0</v>
      </c>
      <c r="Q165" s="6">
        <v>0</v>
      </c>
      <c r="R165" s="402" t="s">
        <v>374</v>
      </c>
    </row>
    <row r="166" spans="1:18" ht="15.75" thickBot="1" x14ac:dyDescent="0.3">
      <c r="A166" s="4" t="s">
        <v>65</v>
      </c>
      <c r="B166" s="5" t="s">
        <v>204</v>
      </c>
      <c r="C166" s="70" t="s">
        <v>14</v>
      </c>
      <c r="D166" s="6">
        <v>4.4000000000000004</v>
      </c>
      <c r="E166" s="6">
        <f>SUMIFS(Table37[Adj xPts],Table37[Player],Table3737381215[[#This Row],[Player]],Table37[GW],10)</f>
        <v>1.7204790586916932</v>
      </c>
      <c r="F166" s="474">
        <f>SUMIFS(Table37[Adj xPts],Table37[Player],Table3737381215[[#This Row],[Player]],Table37[GW],11)</f>
        <v>2.526583100453391</v>
      </c>
      <c r="G166" s="474">
        <f>SUMIFS(Table37[Adj xPts],Table37[Player],Table3737381215[[#This Row],[Player]],Table37[GW],12)</f>
        <v>2.5373591519259255</v>
      </c>
      <c r="H166" s="474">
        <f>SUMIFS(Table37[Adj xPts],Table37[Player],Table3737381215[[#This Row],[Player]],Table37[GW],13)</f>
        <v>3.0392244166282718</v>
      </c>
      <c r="I166" s="474">
        <f>SUMIFS(Table37[Adj xPts],Table37[Player],Table3737381215[[#This Row],[Player]],Table37[GW],14)</f>
        <v>2.2467135373050033</v>
      </c>
      <c r="J166" s="474">
        <f>SUMIFS(Table37[Adj xPts],Table37[Player],Table3737381215[[#This Row],[Player]],Table37[GW],15)</f>
        <v>3.1813153660498794</v>
      </c>
      <c r="K166" s="474">
        <f>SUMIFS(Table37[Adj xPts],Table37[Player],Table3737381215[[#This Row],[Player]],Table37[GW],16)</f>
        <v>2.9677706573567488</v>
      </c>
      <c r="L166" s="475">
        <f>SUMIFS(Table37[Adj xPts],Table37[Player],Table3737381215[[#This Row],[Player]],Table37[GW],17)</f>
        <v>2.1564316980428559</v>
      </c>
      <c r="M166" s="7">
        <f>SUM(Table3737381215[[#This Row],[10]:[17]])</f>
        <v>20.375876986453768</v>
      </c>
      <c r="N166" s="23">
        <f>(AVERAGE(Table3737381215[[#This Row],[10]:[17]])-2)/Table3737381215[[#This Row],[Price]]</f>
        <v>0.12431468711516386</v>
      </c>
      <c r="O166" s="74">
        <v>0.109</v>
      </c>
      <c r="P166" s="22">
        <v>8</v>
      </c>
      <c r="Q166" s="6">
        <v>4</v>
      </c>
      <c r="R166" s="402" t="s">
        <v>374</v>
      </c>
    </row>
    <row r="167" spans="1:18" ht="15.75" thickBot="1" x14ac:dyDescent="0.3">
      <c r="A167" s="4" t="s">
        <v>33</v>
      </c>
      <c r="B167" s="5" t="s">
        <v>111</v>
      </c>
      <c r="C167" s="70" t="s">
        <v>14</v>
      </c>
      <c r="D167" s="6">
        <v>4.3</v>
      </c>
      <c r="E167" s="6">
        <f>SUMIFS(Table37[Adj xPts],Table37[Player],Table3737381215[[#This Row],[Player]],Table37[GW],10)</f>
        <v>2.4521178916695758</v>
      </c>
      <c r="F167" s="474">
        <f>SUMIFS(Table37[Adj xPts],Table37[Player],Table3737381215[[#This Row],[Player]],Table37[GW],11)</f>
        <v>3.1347166162771067</v>
      </c>
      <c r="G167" s="474">
        <f>SUMIFS(Table37[Adj xPts],Table37[Player],Table3737381215[[#This Row],[Player]],Table37[GW],12)</f>
        <v>2.0862311940582745</v>
      </c>
      <c r="H167" s="474">
        <f>SUMIFS(Table37[Adj xPts],Table37[Player],Table3737381215[[#This Row],[Player]],Table37[GW],13)</f>
        <v>2.3229544857117821</v>
      </c>
      <c r="I167" s="474">
        <f>SUMIFS(Table37[Adj xPts],Table37[Player],Table3737381215[[#This Row],[Player]],Table37[GW],14)</f>
        <v>2.3488101815687692</v>
      </c>
      <c r="J167" s="474">
        <f>SUMIFS(Table37[Adj xPts],Table37[Player],Table3737381215[[#This Row],[Player]],Table37[GW],15)</f>
        <v>2.0776890746617287</v>
      </c>
      <c r="K167" s="474">
        <f>SUMIFS(Table37[Adj xPts],Table37[Player],Table3737381215[[#This Row],[Player]],Table37[GW],16)</f>
        <v>2.9732387923147297</v>
      </c>
      <c r="L167" s="475">
        <f>SUMIFS(Table37[Adj xPts],Table37[Player],Table3737381215[[#This Row],[Player]],Table37[GW],17)</f>
        <v>7.1351026463122302E-2</v>
      </c>
      <c r="M167" s="7">
        <f>SUM(Table3737381215[[#This Row],[10]:[17]])</f>
        <v>17.467109262725089</v>
      </c>
      <c r="N167" s="23">
        <f>(AVERAGE(Table3737381215[[#This Row],[10]:[17]])-2)/Table3737381215[[#This Row],[Price]]</f>
        <v>4.2648525079217695E-2</v>
      </c>
      <c r="O167" s="74">
        <v>0.115</v>
      </c>
      <c r="P167" s="22">
        <v>12</v>
      </c>
      <c r="Q167" s="6">
        <v>6</v>
      </c>
      <c r="R167" s="402" t="s">
        <v>374</v>
      </c>
    </row>
    <row r="168" spans="1:18" ht="15.75" thickBot="1" x14ac:dyDescent="0.3">
      <c r="A168" s="4" t="s">
        <v>51</v>
      </c>
      <c r="B168" s="5" t="s">
        <v>320</v>
      </c>
      <c r="C168" s="70" t="s">
        <v>14</v>
      </c>
      <c r="D168" s="6">
        <v>4.5</v>
      </c>
      <c r="E168" s="6">
        <f>SUMIFS(Table37[Adj xPts],Table37[Player],Table3737381215[[#This Row],[Player]],Table37[GW],10)</f>
        <v>2.2929889207941536</v>
      </c>
      <c r="F168" s="474">
        <f>SUMIFS(Table37[Adj xPts],Table37[Player],Table3737381215[[#This Row],[Player]],Table37[GW],11)</f>
        <v>2.2455735402231816</v>
      </c>
      <c r="G168" s="474">
        <f>SUMIFS(Table37[Adj xPts],Table37[Player],Table3737381215[[#This Row],[Player]],Table37[GW],12)</f>
        <v>3.0939783940743659</v>
      </c>
      <c r="H168" s="474">
        <f>SUMIFS(Table37[Adj xPts],Table37[Player],Table3737381215[[#This Row],[Player]],Table37[GW],13)</f>
        <v>2.7792918881479989</v>
      </c>
      <c r="I168" s="474">
        <f>SUMIFS(Table37[Adj xPts],Table37[Player],Table3737381215[[#This Row],[Player]],Table37[GW],14)</f>
        <v>3.2063593160550679</v>
      </c>
      <c r="J168" s="474">
        <f>SUMIFS(Table37[Adj xPts],Table37[Player],Table3737381215[[#This Row],[Player]],Table37[GW],15)</f>
        <v>1.8738249942280418</v>
      </c>
      <c r="K168" s="474">
        <f>SUMIFS(Table37[Adj xPts],Table37[Player],Table3737381215[[#This Row],[Player]],Table37[GW],16)</f>
        <v>3.0124852475309023</v>
      </c>
      <c r="L168" s="475">
        <f>SUMIFS(Table37[Adj xPts],Table37[Player],Table3737381215[[#This Row],[Player]],Table37[GW],17)</f>
        <v>2.9313980691291315</v>
      </c>
      <c r="M168" s="7">
        <f>SUM(Table3737381215[[#This Row],[10]:[17]])</f>
        <v>21.435900370182843</v>
      </c>
      <c r="N168" s="23">
        <f>(AVERAGE(Table3737381215[[#This Row],[10]:[17]])-2)/Table3737381215[[#This Row],[Price]]</f>
        <v>0.15099723250507896</v>
      </c>
      <c r="O168" s="74">
        <v>1E-3</v>
      </c>
      <c r="P168" s="22">
        <v>0</v>
      </c>
      <c r="Q168" s="6">
        <v>0</v>
      </c>
      <c r="R168" s="402" t="s">
        <v>374</v>
      </c>
    </row>
    <row r="169" spans="1:18" ht="15.75" thickBot="1" x14ac:dyDescent="0.3">
      <c r="A169" s="4" t="s">
        <v>91</v>
      </c>
      <c r="B169" s="5" t="s">
        <v>98</v>
      </c>
      <c r="C169" s="70" t="s">
        <v>13</v>
      </c>
      <c r="D169" s="6">
        <v>5.2</v>
      </c>
      <c r="E169" s="6">
        <f>SUMIFS(Table37[Adj xPts],Table37[Player],Table3737381215[[#This Row],[Player]],Table37[GW],10)</f>
        <v>3.3474058959626403</v>
      </c>
      <c r="F169" s="474">
        <f>SUMIFS(Table37[Adj xPts],Table37[Player],Table3737381215[[#This Row],[Player]],Table37[GW],11)</f>
        <v>3.0396785988353723</v>
      </c>
      <c r="G169" s="474">
        <f>SUMIFS(Table37[Adj xPts],Table37[Player],Table3737381215[[#This Row],[Player]],Table37[GW],12)</f>
        <v>3.1015292794508391</v>
      </c>
      <c r="H169" s="474">
        <f>SUMIFS(Table37[Adj xPts],Table37[Player],Table3737381215[[#This Row],[Player]],Table37[GW],13)</f>
        <v>2.7626380714343304</v>
      </c>
      <c r="I169" s="474">
        <f>SUMIFS(Table37[Adj xPts],Table37[Player],Table3737381215[[#This Row],[Player]],Table37[GW],14)</f>
        <v>3.330977864595055</v>
      </c>
      <c r="J169" s="474">
        <f>SUMIFS(Table37[Adj xPts],Table37[Player],Table3737381215[[#This Row],[Player]],Table37[GW],15)</f>
        <v>2.4650613681420261</v>
      </c>
      <c r="K169" s="474">
        <f>SUMIFS(Table37[Adj xPts],Table37[Player],Table3737381215[[#This Row],[Player]],Table37[GW],16)</f>
        <v>2.4149222797927461</v>
      </c>
      <c r="L169" s="475">
        <f>SUMIFS(Table37[Adj xPts],Table37[Player],Table3737381215[[#This Row],[Player]],Table37[GW],17)</f>
        <v>2.7795050366869791</v>
      </c>
      <c r="M169" s="7">
        <f>SUM(Table3737381215[[#This Row],[10]:[17]])</f>
        <v>23.241718394899991</v>
      </c>
      <c r="N169" s="23">
        <f>(AVERAGE(Table3737381215[[#This Row],[10]:[17]])-2)/Table3737381215[[#This Row],[Price]]</f>
        <v>0.17407976910817285</v>
      </c>
      <c r="O169" s="74">
        <v>1.4999999999999999E-2</v>
      </c>
      <c r="P169" s="22">
        <v>0</v>
      </c>
      <c r="Q169" s="6">
        <v>0</v>
      </c>
      <c r="R169" s="402" t="s">
        <v>374</v>
      </c>
    </row>
    <row r="170" spans="1:18" ht="15.75" thickBot="1" x14ac:dyDescent="0.3">
      <c r="A170" s="4" t="s">
        <v>82</v>
      </c>
      <c r="B170" s="5" t="s">
        <v>233</v>
      </c>
      <c r="C170" s="70" t="s">
        <v>13</v>
      </c>
      <c r="D170" s="6">
        <v>4.9000000000000004</v>
      </c>
      <c r="E170" s="6">
        <f>SUMIFS(Table37[Adj xPts],Table37[Player],Table3737381215[[#This Row],[Player]],Table37[GW],10)</f>
        <v>3.3720594492736002</v>
      </c>
      <c r="F170" s="474">
        <f>SUMIFS(Table37[Adj xPts],Table37[Player],Table3737381215[[#This Row],[Player]],Table37[GW],11)</f>
        <v>3.2409781192242502</v>
      </c>
      <c r="G170" s="474">
        <f>SUMIFS(Table37[Adj xPts],Table37[Player],Table3737381215[[#This Row],[Player]],Table37[GW],12)</f>
        <v>2.6288209196525925</v>
      </c>
      <c r="H170" s="474">
        <f>SUMIFS(Table37[Adj xPts],Table37[Player],Table3737381215[[#This Row],[Player]],Table37[GW],13)</f>
        <v>3.5614698410822943</v>
      </c>
      <c r="I170" s="474">
        <f>SUMIFS(Table37[Adj xPts],Table37[Player],Table3737381215[[#This Row],[Player]],Table37[GW],14)</f>
        <v>2.3901069828615773</v>
      </c>
      <c r="J170" s="474">
        <f>SUMIFS(Table37[Adj xPts],Table37[Player],Table3737381215[[#This Row],[Player]],Table37[GW],15)</f>
        <v>2.904306481311449</v>
      </c>
      <c r="K170" s="474">
        <f>SUMIFS(Table37[Adj xPts],Table37[Player],Table3737381215[[#This Row],[Player]],Table37[GW],16)</f>
        <v>3.0183450311775157</v>
      </c>
      <c r="L170" s="475">
        <f>SUMIFS(Table37[Adj xPts],Table37[Player],Table3737381215[[#This Row],[Player]],Table37[GW],17)</f>
        <v>9.6141227740434848E-2</v>
      </c>
      <c r="M170" s="7">
        <f>SUM(Table3737381215[[#This Row],[10]:[17]])</f>
        <v>21.212228052323713</v>
      </c>
      <c r="N170" s="23">
        <f>(AVERAGE(Table3737381215[[#This Row],[10]:[17]])-2)/Table3737381215[[#This Row],[Price]]</f>
        <v>0.13296500133478859</v>
      </c>
      <c r="O170" s="74">
        <v>1.6E-2</v>
      </c>
      <c r="P170" s="22">
        <v>9</v>
      </c>
      <c r="Q170" s="6">
        <v>4.5</v>
      </c>
      <c r="R170" s="402" t="s">
        <v>374</v>
      </c>
    </row>
    <row r="171" spans="1:18" ht="15.75" thickBot="1" x14ac:dyDescent="0.3">
      <c r="A171" s="4" t="s">
        <v>91</v>
      </c>
      <c r="B171" s="5" t="s">
        <v>158</v>
      </c>
      <c r="C171" s="70" t="s">
        <v>14</v>
      </c>
      <c r="D171" s="6">
        <v>4.8</v>
      </c>
      <c r="E171" s="6">
        <f>SUMIFS(Table37[Adj xPts],Table37[Player],Table3737381215[[#This Row],[Player]],Table37[GW],10)</f>
        <v>3.4128665842188592</v>
      </c>
      <c r="F171" s="474">
        <f>SUMIFS(Table37[Adj xPts],Table37[Player],Table3737381215[[#This Row],[Player]],Table37[GW],11)</f>
        <v>2.6523765802669685</v>
      </c>
      <c r="G171" s="474">
        <f>SUMIFS(Table37[Adj xPts],Table37[Player],Table3737381215[[#This Row],[Player]],Table37[GW],12)</f>
        <v>3.0552420341444546</v>
      </c>
      <c r="H171" s="474">
        <f>SUMIFS(Table37[Adj xPts],Table37[Player],Table3737381215[[#This Row],[Player]],Table37[GW],13)</f>
        <v>2.0937188434695915</v>
      </c>
      <c r="I171" s="474">
        <f>SUMIFS(Table37[Adj xPts],Table37[Player],Table3737381215[[#This Row],[Player]],Table37[GW],14)</f>
        <v>3.5039387042818477</v>
      </c>
      <c r="J171" s="474">
        <f>SUMIFS(Table37[Adj xPts],Table37[Player],Table3737381215[[#This Row],[Player]],Table37[GW],15)</f>
        <v>1.6995285967595453</v>
      </c>
      <c r="K171" s="474">
        <f>SUMIFS(Table37[Adj xPts],Table37[Player],Table3737381215[[#This Row],[Player]],Table37[GW],16)</f>
        <v>1.6936307002827413</v>
      </c>
      <c r="L171" s="475">
        <f>SUMIFS(Table37[Adj xPts],Table37[Player],Table3737381215[[#This Row],[Player]],Table37[GW],17)</f>
        <v>2.2217050349495873</v>
      </c>
      <c r="M171" s="7">
        <f>SUM(Table3737381215[[#This Row],[10]:[17]])</f>
        <v>20.333007078373598</v>
      </c>
      <c r="N171" s="23">
        <f>(AVERAGE(Table3737381215[[#This Row],[10]:[17]])-2)/Table3737381215[[#This Row],[Price]]</f>
        <v>0.11283872599931244</v>
      </c>
      <c r="O171" s="74">
        <v>1.8000000000000002E-2</v>
      </c>
      <c r="P171" s="22">
        <v>1</v>
      </c>
      <c r="Q171" s="6">
        <v>1</v>
      </c>
      <c r="R171" s="402" t="s">
        <v>374</v>
      </c>
    </row>
    <row r="172" spans="1:18" ht="15.75" thickBot="1" x14ac:dyDescent="0.3">
      <c r="A172" s="4" t="s">
        <v>110</v>
      </c>
      <c r="B172" s="5" t="s">
        <v>1512</v>
      </c>
      <c r="C172" s="70" t="s">
        <v>14</v>
      </c>
      <c r="D172" s="6">
        <v>4.5</v>
      </c>
      <c r="E172" s="6">
        <f>SUMIFS(Table37[Adj xPts],Table37[Player],Table3737381215[[#This Row],[Player]],Table37[GW],10)</f>
        <v>2.9366459063973878</v>
      </c>
      <c r="F172" s="474">
        <f>SUMIFS(Table37[Adj xPts],Table37[Player],Table3737381215[[#This Row],[Player]],Table37[GW],11)</f>
        <v>2.8584211648592666</v>
      </c>
      <c r="G172" s="474">
        <f>SUMIFS(Table37[Adj xPts],Table37[Player],Table3737381215[[#This Row],[Player]],Table37[GW],12)</f>
        <v>2.2552538709750549</v>
      </c>
      <c r="H172" s="474">
        <f>SUMIFS(Table37[Adj xPts],Table37[Player],Table3737381215[[#This Row],[Player]],Table37[GW],13)</f>
        <v>2.7219371831371895</v>
      </c>
      <c r="I172" s="474">
        <f>SUMIFS(Table37[Adj xPts],Table37[Player],Table3737381215[[#This Row],[Player]],Table37[GW],14)</f>
        <v>3.2368319058873598</v>
      </c>
      <c r="J172" s="474">
        <f>SUMIFS(Table37[Adj xPts],Table37[Player],Table3737381215[[#This Row],[Player]],Table37[GW],15)</f>
        <v>1.5535265113345282</v>
      </c>
      <c r="K172" s="474">
        <f>SUMIFS(Table37[Adj xPts],Table37[Player],Table3737381215[[#This Row],[Player]],Table37[GW],16)</f>
        <v>2.1271469740634004</v>
      </c>
      <c r="L172" s="475">
        <f>SUMIFS(Table37[Adj xPts],Table37[Player],Table3737381215[[#This Row],[Player]],Table37[GW],17)</f>
        <v>2.0201625991128145</v>
      </c>
      <c r="M172" s="7">
        <f>SUM(Table3737381215[[#This Row],[10]:[17]])</f>
        <v>19.709926115767004</v>
      </c>
      <c r="N172" s="23">
        <f>(AVERAGE(Table3737381215[[#This Row],[10]:[17]])-2)/Table3737381215[[#This Row],[Price]]</f>
        <v>0.10305350321575012</v>
      </c>
      <c r="O172" s="74">
        <v>0.01</v>
      </c>
      <c r="P172" s="22">
        <v>1</v>
      </c>
      <c r="Q172" s="6">
        <v>0.5</v>
      </c>
      <c r="R172" s="402" t="s">
        <v>374</v>
      </c>
    </row>
    <row r="173" spans="1:18" ht="15.75" thickBot="1" x14ac:dyDescent="0.3">
      <c r="A173" s="4" t="s">
        <v>601</v>
      </c>
      <c r="B173" s="5" t="s">
        <v>637</v>
      </c>
      <c r="C173" s="70" t="s">
        <v>14</v>
      </c>
      <c r="D173" s="6">
        <v>4.5999999999999996</v>
      </c>
      <c r="E173" s="6">
        <f>SUMIFS(Table37[Adj xPts],Table37[Player],Table3737381215[[#This Row],[Player]],Table37[GW],10)</f>
        <v>3.1258479596185502</v>
      </c>
      <c r="F173" s="474">
        <f>SUMIFS(Table37[Adj xPts],Table37[Player],Table3737381215[[#This Row],[Player]],Table37[GW],11)</f>
        <v>2.0113462382947409</v>
      </c>
      <c r="G173" s="474">
        <f>SUMIFS(Table37[Adj xPts],Table37[Player],Table3737381215[[#This Row],[Player]],Table37[GW],12)</f>
        <v>2.0002756502392254</v>
      </c>
      <c r="H173" s="474">
        <f>SUMIFS(Table37[Adj xPts],Table37[Player],Table3737381215[[#This Row],[Player]],Table37[GW],13)</f>
        <v>2.4002360810544952</v>
      </c>
      <c r="I173" s="474">
        <f>SUMIFS(Table37[Adj xPts],Table37[Player],Table3737381215[[#This Row],[Player]],Table37[GW],14)</f>
        <v>2.9466129190836687</v>
      </c>
      <c r="J173" s="474">
        <f>SUMIFS(Table37[Adj xPts],Table37[Player],Table3737381215[[#This Row],[Player]],Table37[GW],15)</f>
        <v>2.5350611621398658</v>
      </c>
      <c r="K173" s="474">
        <f>SUMIFS(Table37[Adj xPts],Table37[Player],Table3737381215[[#This Row],[Player]],Table37[GW],16)</f>
        <v>2.0269348656000377</v>
      </c>
      <c r="L173" s="475">
        <f>SUMIFS(Table37[Adj xPts],Table37[Player],Table3737381215[[#This Row],[Player]],Table37[GW],17)</f>
        <v>3.2929564649801213</v>
      </c>
      <c r="M173" s="7">
        <f>SUM(Table3737381215[[#This Row],[10]:[17]])</f>
        <v>20.339271341010704</v>
      </c>
      <c r="N173" s="23">
        <f>(AVERAGE(Table3737381215[[#This Row],[10]:[17]])-2)/Table3737381215[[#This Row],[Price]]</f>
        <v>0.11791498209268218</v>
      </c>
      <c r="O173" s="74">
        <v>0.01</v>
      </c>
      <c r="P173" s="22">
        <v>-2</v>
      </c>
      <c r="Q173" s="6">
        <v>-2</v>
      </c>
      <c r="R173" s="402" t="s">
        <v>374</v>
      </c>
    </row>
    <row r="174" spans="1:18" ht="15.75" thickBot="1" x14ac:dyDescent="0.3">
      <c r="A174" s="4" t="s">
        <v>51</v>
      </c>
      <c r="B174" s="5" t="s">
        <v>180</v>
      </c>
      <c r="C174" s="70" t="s">
        <v>13</v>
      </c>
      <c r="D174" s="6">
        <v>4.9000000000000004</v>
      </c>
      <c r="E174" s="6">
        <f>SUMIFS(Table37[Adj xPts],Table37[Player],Table3737381215[[#This Row],[Player]],Table37[GW],10)</f>
        <v>2.4937823791385387</v>
      </c>
      <c r="F174" s="474">
        <f>SUMIFS(Table37[Adj xPts],Table37[Player],Table3737381215[[#This Row],[Player]],Table37[GW],11)</f>
        <v>2.3909073970560835</v>
      </c>
      <c r="G174" s="474">
        <f>SUMIFS(Table37[Adj xPts],Table37[Player],Table3737381215[[#This Row],[Player]],Table37[GW],12)</f>
        <v>2.8684121635538276</v>
      </c>
      <c r="H174" s="474">
        <f>SUMIFS(Table37[Adj xPts],Table37[Player],Table3737381215[[#This Row],[Player]],Table37[GW],13)</f>
        <v>2.6521115339030628</v>
      </c>
      <c r="I174" s="474">
        <f>SUMIFS(Table37[Adj xPts],Table37[Player],Table3737381215[[#This Row],[Player]],Table37[GW],14)</f>
        <v>2.884867886305944</v>
      </c>
      <c r="J174" s="474">
        <f>SUMIFS(Table37[Adj xPts],Table37[Player],Table3737381215[[#This Row],[Player]],Table37[GW],15)</f>
        <v>2.4245265096763005</v>
      </c>
      <c r="K174" s="474">
        <f>SUMIFS(Table37[Adj xPts],Table37[Player],Table3737381215[[#This Row],[Player]],Table37[GW],16)</f>
        <v>2.8515597478542332</v>
      </c>
      <c r="L174" s="475">
        <f>SUMIFS(Table37[Adj xPts],Table37[Player],Table3737381215[[#This Row],[Player]],Table37[GW],17)</f>
        <v>2.790808678831322</v>
      </c>
      <c r="M174" s="7">
        <f>SUM(Table3737381215[[#This Row],[10]:[17]])</f>
        <v>21.35697629631931</v>
      </c>
      <c r="N174" s="23">
        <f>(AVERAGE(Table3737381215[[#This Row],[10]:[17]])-2)/Table3737381215[[#This Row],[Price]]</f>
        <v>0.13665755857957423</v>
      </c>
      <c r="O174" s="74">
        <v>2.5000000000000001E-2</v>
      </c>
      <c r="P174" s="22">
        <v>10</v>
      </c>
      <c r="Q174" s="6">
        <v>5</v>
      </c>
      <c r="R174" s="402" t="s">
        <v>374</v>
      </c>
    </row>
    <row r="175" spans="1:18" ht="15.75" thickBot="1" x14ac:dyDescent="0.3">
      <c r="A175" s="4" t="s">
        <v>40</v>
      </c>
      <c r="B175" s="5" t="s">
        <v>659</v>
      </c>
      <c r="C175" s="70" t="s">
        <v>13</v>
      </c>
      <c r="D175" s="6">
        <v>5.5</v>
      </c>
      <c r="E175" s="6">
        <f>SUMIFS(Table37[Adj xPts],Table37[Player],Table3737381215[[#This Row],[Player]],Table37[GW],10)</f>
        <v>2.8734331824916906</v>
      </c>
      <c r="F175" s="474">
        <f>SUMIFS(Table37[Adj xPts],Table37[Player],Table3737381215[[#This Row],[Player]],Table37[GW],11)</f>
        <v>2.9757639083564826</v>
      </c>
      <c r="G175" s="474">
        <f>SUMIFS(Table37[Adj xPts],Table37[Player],Table3737381215[[#This Row],[Player]],Table37[GW],12)</f>
        <v>3.6820664753263594</v>
      </c>
      <c r="H175" s="474">
        <f>SUMIFS(Table37[Adj xPts],Table37[Player],Table3737381215[[#This Row],[Player]],Table37[GW],13)</f>
        <v>3.1418744625967325</v>
      </c>
      <c r="I175" s="474">
        <f>SUMIFS(Table37[Adj xPts],Table37[Player],Table3737381215[[#This Row],[Player]],Table37[GW],14)</f>
        <v>2.8005957407606443</v>
      </c>
      <c r="J175" s="474">
        <f>SUMIFS(Table37[Adj xPts],Table37[Player],Table3737381215[[#This Row],[Player]],Table37[GW],15)</f>
        <v>3.1876423327542378</v>
      </c>
      <c r="K175" s="474">
        <f>SUMIFS(Table37[Adj xPts],Table37[Player],Table3737381215[[#This Row],[Player]],Table37[GW],16)</f>
        <v>3.7978161648826214</v>
      </c>
      <c r="L175" s="475">
        <f>SUMIFS(Table37[Adj xPts],Table37[Player],Table3737381215[[#This Row],[Player]],Table37[GW],17)</f>
        <v>3.4942130620176508</v>
      </c>
      <c r="M175" s="7">
        <f>SUM(Table3737381215[[#This Row],[10]:[17]])</f>
        <v>25.95340532918642</v>
      </c>
      <c r="N175" s="23">
        <f>(AVERAGE(Table3737381215[[#This Row],[10]:[17]])-2)/Table3737381215[[#This Row],[Price]]</f>
        <v>0.22621375748150954</v>
      </c>
      <c r="O175" s="74">
        <v>2E-3</v>
      </c>
      <c r="P175" s="22">
        <v>3</v>
      </c>
      <c r="Q175" s="6">
        <v>1.5</v>
      </c>
      <c r="R175" s="402" t="s">
        <v>374</v>
      </c>
    </row>
    <row r="176" spans="1:18" ht="15.75" thickBot="1" x14ac:dyDescent="0.3">
      <c r="A176" s="4" t="s">
        <v>601</v>
      </c>
      <c r="B176" s="5" t="s">
        <v>639</v>
      </c>
      <c r="C176" s="70" t="s">
        <v>14</v>
      </c>
      <c r="D176" s="6">
        <v>4.2</v>
      </c>
      <c r="E176" s="6">
        <f>SUMIFS(Table37[Adj xPts],Table37[Player],Table3737381215[[#This Row],[Player]],Table37[GW],10)</f>
        <v>3.0041719912801623</v>
      </c>
      <c r="F176" s="474">
        <f>SUMIFS(Table37[Adj xPts],Table37[Player],Table3737381215[[#This Row],[Player]],Table37[GW],11)</f>
        <v>1.8974267483041742</v>
      </c>
      <c r="G176" s="474">
        <f>SUMIFS(Table37[Adj xPts],Table37[Player],Table3737381215[[#This Row],[Player]],Table37[GW],12)</f>
        <v>1.9897276349120758</v>
      </c>
      <c r="H176" s="474">
        <f>SUMIFS(Table37[Adj xPts],Table37[Player],Table3737381215[[#This Row],[Player]],Table37[GW],13)</f>
        <v>2.3025073304076602</v>
      </c>
      <c r="I176" s="474">
        <f>SUMIFS(Table37[Adj xPts],Table37[Player],Table3737381215[[#This Row],[Player]],Table37[GW],14)</f>
        <v>2.8646411865016663</v>
      </c>
      <c r="J176" s="474">
        <f>SUMIFS(Table37[Adj xPts],Table37[Player],Table3737381215[[#This Row],[Player]],Table37[GW],15)</f>
        <v>2.4013843797378565</v>
      </c>
      <c r="K176" s="474">
        <f>SUMIFS(Table37[Adj xPts],Table37[Player],Table3737381215[[#This Row],[Player]],Table37[GW],16)</f>
        <v>2.0193026442831781</v>
      </c>
      <c r="L176" s="475">
        <f>SUMIFS(Table37[Adj xPts],Table37[Player],Table3737381215[[#This Row],[Player]],Table37[GW],17)</f>
        <v>3.1856796824273625</v>
      </c>
      <c r="M176" s="7">
        <f>SUM(Table3737381215[[#This Row],[10]:[17]])</f>
        <v>19.664841597854139</v>
      </c>
      <c r="N176" s="23">
        <f>(AVERAGE(Table3737381215[[#This Row],[10]:[17]])-2)/Table3737381215[[#This Row],[Price]]</f>
        <v>0.10907266660280174</v>
      </c>
      <c r="O176" s="74">
        <v>1E-3</v>
      </c>
      <c r="P176" s="22">
        <v>4</v>
      </c>
      <c r="Q176" s="6">
        <v>2</v>
      </c>
      <c r="R176" s="402" t="s">
        <v>374</v>
      </c>
    </row>
    <row r="177" spans="1:18" ht="15.75" thickBot="1" x14ac:dyDescent="0.3">
      <c r="A177" s="4" t="s">
        <v>40</v>
      </c>
      <c r="B177" s="5" t="s">
        <v>86</v>
      </c>
      <c r="C177" s="70" t="s">
        <v>14</v>
      </c>
      <c r="D177" s="6">
        <v>5.6</v>
      </c>
      <c r="E177" s="6">
        <f>SUMIFS(Table37[Adj xPts],Table37[Player],Table3737381215[[#This Row],[Player]],Table37[GW],10)</f>
        <v>0</v>
      </c>
      <c r="F177" s="474">
        <f>SUMIFS(Table37[Adj xPts],Table37[Player],Table3737381215[[#This Row],[Player]],Table37[GW],11)</f>
        <v>4.0328534356506029</v>
      </c>
      <c r="G177" s="474">
        <f>SUMIFS(Table37[Adj xPts],Table37[Player],Table3737381215[[#This Row],[Player]],Table37[GW],12)</f>
        <v>4.5809049988154467</v>
      </c>
      <c r="H177" s="474">
        <f>SUMIFS(Table37[Adj xPts],Table37[Player],Table3737381215[[#This Row],[Player]],Table37[GW],13)</f>
        <v>3.9207658465581061</v>
      </c>
      <c r="I177" s="474">
        <f>SUMIFS(Table37[Adj xPts],Table37[Player],Table3737381215[[#This Row],[Player]],Table37[GW],14)</f>
        <v>2.6014707286792094</v>
      </c>
      <c r="J177" s="474">
        <f>SUMIFS(Table37[Adj xPts],Table37[Player],Table3737381215[[#This Row],[Player]],Table37[GW],15)</f>
        <v>3.7348727884890258</v>
      </c>
      <c r="K177" s="474">
        <f>SUMIFS(Table37[Adj xPts],Table37[Player],Table3737381215[[#This Row],[Player]],Table37[GW],16)</f>
        <v>5.2737309815537898</v>
      </c>
      <c r="L177" s="475">
        <f>SUMIFS(Table37[Adj xPts],Table37[Player],Table3737381215[[#This Row],[Player]],Table37[GW],17)</f>
        <v>4.5010519828282396</v>
      </c>
      <c r="M177" s="7">
        <f>SUM(Table3737381215[[#This Row],[10]:[17]])</f>
        <v>28.645650762574419</v>
      </c>
      <c r="N177" s="23">
        <f>(AVERAGE(Table3737381215[[#This Row],[10]:[17]])-2)/Table3737381215[[#This Row],[Price]]</f>
        <v>0.28226899023603619</v>
      </c>
      <c r="O177" s="74">
        <v>1E-3</v>
      </c>
      <c r="P177" s="22">
        <v>1</v>
      </c>
      <c r="Q177" s="6">
        <v>1</v>
      </c>
      <c r="R177" s="402" t="s">
        <v>374</v>
      </c>
    </row>
    <row r="178" spans="1:18" ht="15.75" thickBot="1" x14ac:dyDescent="0.3">
      <c r="A178" s="4" t="s">
        <v>40</v>
      </c>
      <c r="B178" s="5" t="s">
        <v>138</v>
      </c>
      <c r="C178" s="70" t="s">
        <v>13</v>
      </c>
      <c r="D178" s="6">
        <v>6</v>
      </c>
      <c r="E178" s="6">
        <f>SUMIFS(Table37[Adj xPts],Table37[Player],Table3737381215[[#This Row],[Player]],Table37[GW],10)</f>
        <v>2.9061356525428215</v>
      </c>
      <c r="F178" s="474">
        <f>SUMIFS(Table37[Adj xPts],Table37[Player],Table3737381215[[#This Row],[Player]],Table37[GW],11)</f>
        <v>3.2188916930447427</v>
      </c>
      <c r="G178" s="474">
        <f>SUMIFS(Table37[Adj xPts],Table37[Player],Table3737381215[[#This Row],[Player]],Table37[GW],12)</f>
        <v>3.7504215310005944</v>
      </c>
      <c r="H178" s="474">
        <f>SUMIFS(Table37[Adj xPts],Table37[Player],Table3737381215[[#This Row],[Player]],Table37[GW],13)</f>
        <v>3.2479350634938258</v>
      </c>
      <c r="I178" s="474">
        <f>SUMIFS(Table37[Adj xPts],Table37[Player],Table3737381215[[#This Row],[Player]],Table37[GW],14)</f>
        <v>2.7625347309926744</v>
      </c>
      <c r="J178" s="474">
        <f>SUMIFS(Table37[Adj xPts],Table37[Player],Table3737381215[[#This Row],[Player]],Table37[GW],15)</f>
        <v>3.4565245589761324</v>
      </c>
      <c r="K178" s="474">
        <f>SUMIFS(Table37[Adj xPts],Table37[Player],Table3737381215[[#This Row],[Player]],Table37[GW],16)</f>
        <v>3.9916046556000762</v>
      </c>
      <c r="L178" s="475">
        <f>SUMIFS(Table37[Adj xPts],Table37[Player],Table3737381215[[#This Row],[Player]],Table37[GW],17)</f>
        <v>3.6825315809621029</v>
      </c>
      <c r="M178" s="7">
        <f>SUM(Table3737381215[[#This Row],[10]:[17]])</f>
        <v>27.016579466612971</v>
      </c>
      <c r="N178" s="23">
        <f>(AVERAGE(Table3737381215[[#This Row],[10]:[17]])-2)/Table3737381215[[#This Row],[Price]]</f>
        <v>0.22951207222110356</v>
      </c>
      <c r="O178" s="74">
        <v>2.6000000000000002E-2</v>
      </c>
      <c r="P178" s="22">
        <v>3</v>
      </c>
      <c r="Q178" s="6">
        <v>1.5</v>
      </c>
      <c r="R178" s="402" t="s">
        <v>374</v>
      </c>
    </row>
    <row r="179" spans="1:18" ht="15.75" thickBot="1" x14ac:dyDescent="0.3">
      <c r="A179" s="4" t="s">
        <v>82</v>
      </c>
      <c r="B179" s="5" t="s">
        <v>351</v>
      </c>
      <c r="C179" s="70" t="s">
        <v>13</v>
      </c>
      <c r="D179" s="6">
        <v>5</v>
      </c>
      <c r="E179" s="6">
        <f>SUMIFS(Table37[Adj xPts],Table37[Player],Table3737381215[[#This Row],[Player]],Table37[GW],10)</f>
        <v>3.8108220028987509</v>
      </c>
      <c r="F179" s="474">
        <f>SUMIFS(Table37[Adj xPts],Table37[Player],Table3737381215[[#This Row],[Player]],Table37[GW],11)</f>
        <v>3.3149428860051291</v>
      </c>
      <c r="G179" s="474">
        <f>SUMIFS(Table37[Adj xPts],Table37[Player],Table3737381215[[#This Row],[Player]],Table37[GW],12)</f>
        <v>2.7320730224908831</v>
      </c>
      <c r="H179" s="474">
        <f>SUMIFS(Table37[Adj xPts],Table37[Player],Table3737381215[[#This Row],[Player]],Table37[GW],13)</f>
        <v>3.7443382805814602</v>
      </c>
      <c r="I179" s="474">
        <f>SUMIFS(Table37[Adj xPts],Table37[Player],Table3737381215[[#This Row],[Player]],Table37[GW],14)</f>
        <v>2.6086666481363094</v>
      </c>
      <c r="J179" s="474">
        <f>SUMIFS(Table37[Adj xPts],Table37[Player],Table3737381215[[#This Row],[Player]],Table37[GW],15)</f>
        <v>3.1336140258544125</v>
      </c>
      <c r="K179" s="474">
        <f>SUMIFS(Table37[Adj xPts],Table37[Player],Table3737381215[[#This Row],[Player]],Table37[GW],16)</f>
        <v>3.2413261113812823</v>
      </c>
      <c r="L179" s="475">
        <f>SUMIFS(Table37[Adj xPts],Table37[Player],Table3737381215[[#This Row],[Player]],Table37[GW],17)</f>
        <v>0.12287367730645982</v>
      </c>
      <c r="M179" s="7">
        <f>SUM(Table3737381215[[#This Row],[10]:[17]])</f>
        <v>22.708656654654689</v>
      </c>
      <c r="N179" s="23">
        <f>(AVERAGE(Table3737381215[[#This Row],[10]:[17]])-2)/Table3737381215[[#This Row],[Price]]</f>
        <v>0.16771641636636722</v>
      </c>
      <c r="O179" s="74">
        <v>2.7999999999999997E-2</v>
      </c>
      <c r="P179" s="22">
        <v>4</v>
      </c>
      <c r="Q179" s="6">
        <v>2</v>
      </c>
      <c r="R179" s="402" t="s">
        <v>374</v>
      </c>
    </row>
    <row r="180" spans="1:18" ht="15.75" thickBot="1" x14ac:dyDescent="0.3">
      <c r="A180" s="4" t="s">
        <v>601</v>
      </c>
      <c r="B180" s="5" t="s">
        <v>645</v>
      </c>
      <c r="C180" s="70" t="s">
        <v>13</v>
      </c>
      <c r="D180" s="6">
        <v>5</v>
      </c>
      <c r="E180" s="6">
        <f>SUMIFS(Table37[Adj xPts],Table37[Player],Table3737381215[[#This Row],[Player]],Table37[GW],10)</f>
        <v>2.5736501383872028</v>
      </c>
      <c r="F180" s="474">
        <f>SUMIFS(Table37[Adj xPts],Table37[Player],Table3737381215[[#This Row],[Player]],Table37[GW],11)</f>
        <v>2.290750958571028</v>
      </c>
      <c r="G180" s="474">
        <f>SUMIFS(Table37[Adj xPts],Table37[Player],Table3737381215[[#This Row],[Player]],Table37[GW],12)</f>
        <v>2.2642325190078525</v>
      </c>
      <c r="H180" s="474">
        <f>SUMIFS(Table37[Adj xPts],Table37[Player],Table3737381215[[#This Row],[Player]],Table37[GW],13)</f>
        <v>2.3843477446835064</v>
      </c>
      <c r="I180" s="474">
        <f>SUMIFS(Table37[Adj xPts],Table37[Player],Table3737381215[[#This Row],[Player]],Table37[GW],14)</f>
        <v>2.5729488366303905</v>
      </c>
      <c r="J180" s="474">
        <f>SUMIFS(Table37[Adj xPts],Table37[Player],Table3737381215[[#This Row],[Player]],Table37[GW],15)</f>
        <v>2.5042349845176846</v>
      </c>
      <c r="K180" s="474">
        <f>SUMIFS(Table37[Adj xPts],Table37[Player],Table3737381215[[#This Row],[Player]],Table37[GW],16)</f>
        <v>2.3586187508785081</v>
      </c>
      <c r="L180" s="475">
        <f>SUMIFS(Table37[Adj xPts],Table37[Player],Table3737381215[[#This Row],[Player]],Table37[GW],17)</f>
        <v>2.5849729550983769</v>
      </c>
      <c r="M180" s="7">
        <f>SUM(Table3737381215[[#This Row],[10]:[17]])</f>
        <v>19.533756887774551</v>
      </c>
      <c r="N180" s="23">
        <f>(AVERAGE(Table3737381215[[#This Row],[10]:[17]])-2)/Table3737381215[[#This Row],[Price]]</f>
        <v>8.834392219436378E-2</v>
      </c>
      <c r="O180" s="74">
        <v>4.0000000000000001E-3</v>
      </c>
      <c r="P180" s="22">
        <v>4</v>
      </c>
      <c r="Q180" s="6">
        <v>2</v>
      </c>
      <c r="R180" s="402" t="s">
        <v>374</v>
      </c>
    </row>
    <row r="181" spans="1:18" ht="15.75" thickBot="1" x14ac:dyDescent="0.3">
      <c r="A181" s="4" t="s">
        <v>91</v>
      </c>
      <c r="B181" s="5" t="s">
        <v>155</v>
      </c>
      <c r="C181" s="70" t="s">
        <v>14</v>
      </c>
      <c r="D181" s="15">
        <v>4.3</v>
      </c>
      <c r="E181" s="6">
        <f>SUMIFS(Table37[Adj xPts],Table37[Player],Table3737381215[[#This Row],[Player]],Table37[GW],10)</f>
        <v>3.1917019987886128</v>
      </c>
      <c r="F181" s="474">
        <f>SUMIFS(Table37[Adj xPts],Table37[Player],Table3737381215[[#This Row],[Player]],Table37[GW],11)</f>
        <v>2.3911724470606859</v>
      </c>
      <c r="G181" s="474">
        <f>SUMIFS(Table37[Adj xPts],Table37[Player],Table3737381215[[#This Row],[Player]],Table37[GW],12)</f>
        <v>2.8204781388428635</v>
      </c>
      <c r="H181" s="474">
        <f>SUMIFS(Table37[Adj xPts],Table37[Player],Table3737381215[[#This Row],[Player]],Table37[GW],13)</f>
        <v>1.9638465091303712</v>
      </c>
      <c r="I181" s="474">
        <f>SUMIFS(Table37[Adj xPts],Table37[Player],Table3737381215[[#This Row],[Player]],Table37[GW],14)</f>
        <v>3.1810283413933607</v>
      </c>
      <c r="J181" s="474">
        <f>SUMIFS(Table37[Adj xPts],Table37[Player],Table3737381215[[#This Row],[Player]],Table37[GW],15)</f>
        <v>1.5999335437780362</v>
      </c>
      <c r="K181" s="474">
        <f>SUMIFS(Table37[Adj xPts],Table37[Player],Table3737381215[[#This Row],[Player]],Table37[GW],16)</f>
        <v>1.6331430420760689</v>
      </c>
      <c r="L181" s="475">
        <f>SUMIFS(Table37[Adj xPts],Table37[Player],Table3737381215[[#This Row],[Player]],Table37[GW],17)</f>
        <v>2.0398738668316065</v>
      </c>
      <c r="M181" s="7">
        <f>SUM(Table3737381215[[#This Row],[10]:[17]])</f>
        <v>18.821177887901605</v>
      </c>
      <c r="N181" s="23">
        <f>(AVERAGE(Table3737381215[[#This Row],[10]:[17]])-2)/Table3737381215[[#This Row],[Price]]</f>
        <v>8.2010985113418755E-2</v>
      </c>
      <c r="O181" s="17">
        <v>6.0000000000000001E-3</v>
      </c>
      <c r="P181" s="16">
        <v>7</v>
      </c>
      <c r="Q181" s="15">
        <v>3.5</v>
      </c>
      <c r="R181" s="402" t="s">
        <v>374</v>
      </c>
    </row>
    <row r="182" spans="1:18" ht="15.75" thickBot="1" x14ac:dyDescent="0.3">
      <c r="A182" s="4" t="s">
        <v>82</v>
      </c>
      <c r="B182" s="5" t="s">
        <v>122</v>
      </c>
      <c r="C182" s="70" t="s">
        <v>13</v>
      </c>
      <c r="D182" s="6">
        <v>5.2</v>
      </c>
      <c r="E182" s="6">
        <f>SUMIFS(Table37[Adj xPts],Table37[Player],Table3737381215[[#This Row],[Player]],Table37[GW],10)</f>
        <v>3.7897351194945075</v>
      </c>
      <c r="F182" s="474">
        <f>SUMIFS(Table37[Adj xPts],Table37[Player],Table3737381215[[#This Row],[Player]],Table37[GW],11)</f>
        <v>3.325665712022424</v>
      </c>
      <c r="G182" s="474">
        <f>SUMIFS(Table37[Adj xPts],Table37[Player],Table3737381215[[#This Row],[Player]],Table37[GW],12)</f>
        <v>2.720618556701031</v>
      </c>
      <c r="H182" s="474">
        <f>SUMIFS(Table37[Adj xPts],Table37[Player],Table3737381215[[#This Row],[Player]],Table37[GW],13)</f>
        <v>3.9322590037627663</v>
      </c>
      <c r="I182" s="474">
        <f>SUMIFS(Table37[Adj xPts],Table37[Player],Table3737381215[[#This Row],[Player]],Table37[GW],14)</f>
        <v>2.6590794979079497</v>
      </c>
      <c r="J182" s="474">
        <f>SUMIFS(Table37[Adj xPts],Table37[Player],Table3737381215[[#This Row],[Player]],Table37[GW],15)</f>
        <v>3.1699769596878626</v>
      </c>
      <c r="K182" s="474">
        <f>SUMIFS(Table37[Adj xPts],Table37[Player],Table3737381215[[#This Row],[Player]],Table37[GW],16)</f>
        <v>3.200658719485789</v>
      </c>
      <c r="L182" s="475">
        <f>SUMIFS(Table37[Adj xPts],Table37[Player],Table3737381215[[#This Row],[Player]],Table37[GW],17)</f>
        <v>0.12259482037580781</v>
      </c>
      <c r="M182" s="7">
        <f>SUM(Table3737381215[[#This Row],[10]:[17]])</f>
        <v>22.920588389438137</v>
      </c>
      <c r="N182" s="23">
        <f>(AVERAGE(Table3737381215[[#This Row],[10]:[17]])-2)/Table3737381215[[#This Row],[Price]]</f>
        <v>0.16636029782303213</v>
      </c>
      <c r="O182" s="74">
        <v>1E-3</v>
      </c>
      <c r="P182" s="22">
        <v>3</v>
      </c>
      <c r="Q182" s="6">
        <v>1.5</v>
      </c>
      <c r="R182" s="402" t="s">
        <v>374</v>
      </c>
    </row>
    <row r="183" spans="1:18" ht="15.75" thickBot="1" x14ac:dyDescent="0.3">
      <c r="A183" s="4" t="s">
        <v>37</v>
      </c>
      <c r="B183" s="5" t="s">
        <v>42</v>
      </c>
      <c r="C183" s="70" t="s">
        <v>14</v>
      </c>
      <c r="D183" s="6">
        <v>4.5</v>
      </c>
      <c r="E183" s="6">
        <f>SUMIFS(Table37[Adj xPts],Table37[Player],Table3737381215[[#This Row],[Player]],Table37[GW],10)</f>
        <v>1.5940377027619466</v>
      </c>
      <c r="F183" s="474">
        <f>SUMIFS(Table37[Adj xPts],Table37[Player],Table3737381215[[#This Row],[Player]],Table37[GW],11)</f>
        <v>1.7855796221039844</v>
      </c>
      <c r="G183" s="474">
        <f>SUMIFS(Table37[Adj xPts],Table37[Player],Table3737381215[[#This Row],[Player]],Table37[GW],12)</f>
        <v>2.7567127588445626</v>
      </c>
      <c r="H183" s="474">
        <f>SUMIFS(Table37[Adj xPts],Table37[Player],Table3737381215[[#This Row],[Player]],Table37[GW],13)</f>
        <v>4.113566010305302</v>
      </c>
      <c r="I183" s="474">
        <f>SUMIFS(Table37[Adj xPts],Table37[Player],Table3737381215[[#This Row],[Player]],Table37[GW],14)</f>
        <v>2.886986401663429</v>
      </c>
      <c r="J183" s="474">
        <f>SUMIFS(Table37[Adj xPts],Table37[Player],Table3737381215[[#This Row],[Player]],Table37[GW],15)</f>
        <v>3.5138186753742353</v>
      </c>
      <c r="K183" s="474">
        <f>SUMIFS(Table37[Adj xPts],Table37[Player],Table3737381215[[#This Row],[Player]],Table37[GW],16)</f>
        <v>3.4516795380390128</v>
      </c>
      <c r="L183" s="475">
        <f>SUMIFS(Table37[Adj xPts],Table37[Player],Table3737381215[[#This Row],[Player]],Table37[GW],17)</f>
        <v>2.9038765542788378</v>
      </c>
      <c r="M183" s="7">
        <f>SUM(Table3737381215[[#This Row],[10]:[17]])</f>
        <v>23.00625726337131</v>
      </c>
      <c r="N183" s="23">
        <f>(AVERAGE(Table3737381215[[#This Row],[10]:[17]])-2)/Table3737381215[[#This Row],[Price]]</f>
        <v>0.19461825731586974</v>
      </c>
      <c r="O183" s="76">
        <v>1E-3</v>
      </c>
      <c r="P183" s="22">
        <v>0</v>
      </c>
      <c r="Q183" s="6">
        <v>0</v>
      </c>
      <c r="R183" s="402" t="s">
        <v>374</v>
      </c>
    </row>
    <row r="184" spans="1:18" ht="15.75" thickBot="1" x14ac:dyDescent="0.3">
      <c r="A184" s="4" t="s">
        <v>91</v>
      </c>
      <c r="B184" s="5" t="s">
        <v>177</v>
      </c>
      <c r="C184" s="70" t="s">
        <v>14</v>
      </c>
      <c r="D184" s="6">
        <v>4.5</v>
      </c>
      <c r="E184" s="6">
        <f>SUMIFS(Table37[Adj xPts],Table37[Player],Table3737381215[[#This Row],[Player]],Table37[GW],10)</f>
        <v>3.6972542665713264</v>
      </c>
      <c r="F184" s="474">
        <f>SUMIFS(Table37[Adj xPts],Table37[Player],Table3737381215[[#This Row],[Player]],Table37[GW],11)</f>
        <v>2.7335337933099604</v>
      </c>
      <c r="G184" s="474">
        <f>SUMIFS(Table37[Adj xPts],Table37[Player],Table3737381215[[#This Row],[Player]],Table37[GW],12)</f>
        <v>3.0844918191643993</v>
      </c>
      <c r="H184" s="474">
        <f>SUMIFS(Table37[Adj xPts],Table37[Player],Table3737381215[[#This Row],[Player]],Table37[GW],13)</f>
        <v>2.1170335602362682</v>
      </c>
      <c r="I184" s="474">
        <f>SUMIFS(Table37[Adj xPts],Table37[Player],Table3737381215[[#This Row],[Player]],Table37[GW],14)</f>
        <v>3.4739298439303461</v>
      </c>
      <c r="J184" s="474">
        <f>SUMIFS(Table37[Adj xPts],Table37[Player],Table3737381215[[#This Row],[Player]],Table37[GW],15)</f>
        <v>1.6401158580738595</v>
      </c>
      <c r="K184" s="474">
        <f>SUMIFS(Table37[Adj xPts],Table37[Player],Table3737381215[[#This Row],[Player]],Table37[GW],16)</f>
        <v>1.6345983604194887</v>
      </c>
      <c r="L184" s="475">
        <f>SUMIFS(Table37[Adj xPts],Table37[Player],Table3737381215[[#This Row],[Player]],Table37[GW],17)</f>
        <v>2.1147654377918133</v>
      </c>
      <c r="M184" s="7">
        <f>SUM(Table3737381215[[#This Row],[10]:[17]])</f>
        <v>20.495722939497462</v>
      </c>
      <c r="N184" s="23">
        <f>(AVERAGE(Table3737381215[[#This Row],[10]:[17]])-2)/Table3737381215[[#This Row],[Price]]</f>
        <v>0.12488119276381839</v>
      </c>
      <c r="O184" s="74">
        <v>6.0000000000000001E-3</v>
      </c>
      <c r="P184" s="22">
        <v>3</v>
      </c>
      <c r="Q184" s="6">
        <v>1.5</v>
      </c>
      <c r="R184" s="402" t="s">
        <v>374</v>
      </c>
    </row>
    <row r="185" spans="1:18" ht="15.75" thickBot="1" x14ac:dyDescent="0.3">
      <c r="A185" s="4" t="s">
        <v>46</v>
      </c>
      <c r="B185" s="5" t="s">
        <v>112</v>
      </c>
      <c r="C185" s="70" t="s">
        <v>13</v>
      </c>
      <c r="D185" s="6">
        <v>4.9000000000000004</v>
      </c>
      <c r="E185" s="6">
        <f>SUMIFS(Table37[Adj xPts],Table37[Player],Table3737381215[[#This Row],[Player]],Table37[GW],10)</f>
        <v>2.6064681959824649</v>
      </c>
      <c r="F185" s="474">
        <f>SUMIFS(Table37[Adj xPts],Table37[Player],Table3737381215[[#This Row],[Player]],Table37[GW],11)</f>
        <v>2.7686474466440245</v>
      </c>
      <c r="G185" s="474">
        <f>SUMIFS(Table37[Adj xPts],Table37[Player],Table3737381215[[#This Row],[Player]],Table37[GW],12)</f>
        <v>2.7416597978395725</v>
      </c>
      <c r="H185" s="474">
        <f>SUMIFS(Table37[Adj xPts],Table37[Player],Table3737381215[[#This Row],[Player]],Table37[GW],13)</f>
        <v>2.9756185469585819</v>
      </c>
      <c r="I185" s="474">
        <f>SUMIFS(Table37[Adj xPts],Table37[Player],Table3737381215[[#This Row],[Player]],Table37[GW],14)</f>
        <v>2.501097203447852</v>
      </c>
      <c r="J185" s="474">
        <f>SUMIFS(Table37[Adj xPts],Table37[Player],Table3737381215[[#This Row],[Player]],Table37[GW],15)</f>
        <v>2.738273871520116</v>
      </c>
      <c r="K185" s="474">
        <f>SUMIFS(Table37[Adj xPts],Table37[Player],Table3737381215[[#This Row],[Player]],Table37[GW],16)</f>
        <v>2.4839803171131769</v>
      </c>
      <c r="L185" s="475">
        <f>SUMIFS(Table37[Adj xPts],Table37[Player],Table3737381215[[#This Row],[Player]],Table37[GW],17)</f>
        <v>2.8074423290195161</v>
      </c>
      <c r="M185" s="7">
        <f>SUM(Table3737381215[[#This Row],[10]:[17]])</f>
        <v>21.623187708525304</v>
      </c>
      <c r="N185" s="23">
        <f>(AVERAGE(Table3737381215[[#This Row],[10]:[17]])-2)/Table3737381215[[#This Row],[Price]]</f>
        <v>0.14344866603380876</v>
      </c>
      <c r="O185" s="74">
        <v>1.3999999999999999E-2</v>
      </c>
      <c r="P185" s="22">
        <v>4</v>
      </c>
      <c r="Q185" s="6">
        <v>2</v>
      </c>
      <c r="R185" s="402" t="s">
        <v>374</v>
      </c>
    </row>
    <row r="186" spans="1:18" ht="15.75" thickBot="1" x14ac:dyDescent="0.3">
      <c r="A186" s="4" t="s">
        <v>51</v>
      </c>
      <c r="B186" s="5" t="s">
        <v>94</v>
      </c>
      <c r="C186" s="70" t="s">
        <v>14</v>
      </c>
      <c r="D186" s="6">
        <v>4.9000000000000004</v>
      </c>
      <c r="E186" s="6">
        <f>SUMIFS(Table37[Adj xPts],Table37[Player],Table3737381215[[#This Row],[Player]],Table37[GW],10)</f>
        <v>3.7588093706404906</v>
      </c>
      <c r="F186" s="474">
        <f>SUMIFS(Table37[Adj xPts],Table37[Player],Table3737381215[[#This Row],[Player]],Table37[GW],11)</f>
        <v>3.7740565411671012</v>
      </c>
      <c r="G186" s="474">
        <f>SUMIFS(Table37[Adj xPts],Table37[Player],Table3737381215[[#This Row],[Player]],Table37[GW],12)</f>
        <v>5.252336309302013</v>
      </c>
      <c r="H186" s="474">
        <f>SUMIFS(Table37[Adj xPts],Table37[Player],Table3737381215[[#This Row],[Player]],Table37[GW],13)</f>
        <v>4.4671190319286849</v>
      </c>
      <c r="I186" s="474">
        <f>SUMIFS(Table37[Adj xPts],Table37[Player],Table3737381215[[#This Row],[Player]],Table37[GW],14)</f>
        <v>5.3916270247486002</v>
      </c>
      <c r="J186" s="474">
        <f>SUMIFS(Table37[Adj xPts],Table37[Player],Table3737381215[[#This Row],[Player]],Table37[GW],15)</f>
        <v>3.4597672582673016</v>
      </c>
      <c r="K186" s="474">
        <f>SUMIFS(Table37[Adj xPts],Table37[Player],Table3737381215[[#This Row],[Player]],Table37[GW],16)</f>
        <v>4.8517318714178916</v>
      </c>
      <c r="L186" s="475">
        <f>SUMIFS(Table37[Adj xPts],Table37[Player],Table3737381215[[#This Row],[Player]],Table37[GW],17)</f>
        <v>4.9526574735996238</v>
      </c>
      <c r="M186" s="7">
        <f>SUM(Table3737381215[[#This Row],[10]:[17]])</f>
        <v>35.908104881071708</v>
      </c>
      <c r="N186" s="23">
        <f>(AVERAGE(Table3737381215[[#This Row],[10]:[17]])-2)/Table3737381215[[#This Row],[Price]]</f>
        <v>0.50785981839468641</v>
      </c>
      <c r="O186" s="74">
        <v>5.0000000000000001E-3</v>
      </c>
      <c r="P186" s="22">
        <v>3</v>
      </c>
      <c r="Q186" s="6">
        <v>1.5</v>
      </c>
      <c r="R186" s="402" t="s">
        <v>374</v>
      </c>
    </row>
    <row r="187" spans="1:18" ht="15.75" thickBot="1" x14ac:dyDescent="0.3">
      <c r="A187" s="4" t="s">
        <v>65</v>
      </c>
      <c r="B187" s="5" t="s">
        <v>201</v>
      </c>
      <c r="C187" s="70" t="s">
        <v>14</v>
      </c>
      <c r="D187" s="6">
        <v>4.4000000000000004</v>
      </c>
      <c r="E187" s="6">
        <f>SUMIFS(Table37[Adj xPts],Table37[Player],Table3737381215[[#This Row],[Player]],Table37[GW],10)</f>
        <v>1.6261863836783501</v>
      </c>
      <c r="F187" s="474">
        <f>SUMIFS(Table37[Adj xPts],Table37[Player],Table3737381215[[#This Row],[Player]],Table37[GW],11)</f>
        <v>2.4990263748829578</v>
      </c>
      <c r="G187" s="474">
        <f>SUMIFS(Table37[Adj xPts],Table37[Player],Table3737381215[[#This Row],[Player]],Table37[GW],12)</f>
        <v>2.4644192548676145</v>
      </c>
      <c r="H187" s="474">
        <f>SUMIFS(Table37[Adj xPts],Table37[Player],Table3737381215[[#This Row],[Player]],Table37[GW],13)</f>
        <v>3.023365736945137</v>
      </c>
      <c r="I187" s="474">
        <f>SUMIFS(Table37[Adj xPts],Table37[Player],Table3737381215[[#This Row],[Player]],Table37[GW],14)</f>
        <v>2.1723958720023759</v>
      </c>
      <c r="J187" s="474">
        <f>SUMIFS(Table37[Adj xPts],Table37[Player],Table3737381215[[#This Row],[Player]],Table37[GW],15)</f>
        <v>3.127341057006682</v>
      </c>
      <c r="K187" s="474">
        <f>SUMIFS(Table37[Adj xPts],Table37[Player],Table3737381215[[#This Row],[Player]],Table37[GW],16)</f>
        <v>3.0324006505149912</v>
      </c>
      <c r="L187" s="475">
        <f>SUMIFS(Table37[Adj xPts],Table37[Player],Table3737381215[[#This Row],[Player]],Table37[GW],17)</f>
        <v>2.1562688517997186</v>
      </c>
      <c r="M187" s="7">
        <f>SUM(Table3737381215[[#This Row],[10]:[17]])</f>
        <v>20.101404181697827</v>
      </c>
      <c r="N187" s="23">
        <f>(AVERAGE(Table3737381215[[#This Row],[10]:[17]])-2)/Table3737381215[[#This Row],[Price]]</f>
        <v>0.11651716425277917</v>
      </c>
      <c r="O187" s="74">
        <v>2.5000000000000001E-2</v>
      </c>
      <c r="P187" s="22">
        <v>3</v>
      </c>
      <c r="Q187" s="6">
        <v>1.5</v>
      </c>
      <c r="R187" s="402" t="s">
        <v>374</v>
      </c>
    </row>
    <row r="188" spans="1:18" ht="15.75" thickBot="1" x14ac:dyDescent="0.3">
      <c r="A188" s="4" t="s">
        <v>91</v>
      </c>
      <c r="B188" s="5" t="s">
        <v>174</v>
      </c>
      <c r="C188" s="70" t="s">
        <v>14</v>
      </c>
      <c r="D188" s="6">
        <v>4.8</v>
      </c>
      <c r="E188" s="6">
        <f>SUMIFS(Table37[Adj xPts],Table37[Player],Table3737381215[[#This Row],[Player]],Table37[GW],10)</f>
        <v>3.2153012543047614</v>
      </c>
      <c r="F188" s="474">
        <f>SUMIFS(Table37[Adj xPts],Table37[Player],Table3737381215[[#This Row],[Player]],Table37[GW],11)</f>
        <v>2.4687559399353733</v>
      </c>
      <c r="G188" s="474">
        <f>SUMIFS(Table37[Adj xPts],Table37[Player],Table3737381215[[#This Row],[Player]],Table37[GW],12)</f>
        <v>2.8193777176690755</v>
      </c>
      <c r="H188" s="474">
        <f>SUMIFS(Table37[Adj xPts],Table37[Player],Table3737381215[[#This Row],[Player]],Table37[GW],13)</f>
        <v>1.9709997516291942</v>
      </c>
      <c r="I188" s="474">
        <f>SUMIFS(Table37[Adj xPts],Table37[Player],Table3737381215[[#This Row],[Player]],Table37[GW],14)</f>
        <v>3.2447572033749954</v>
      </c>
      <c r="J188" s="474">
        <f>SUMIFS(Table37[Adj xPts],Table37[Player],Table3737381215[[#This Row],[Player]],Table37[GW],15)</f>
        <v>1.5380914826498424</v>
      </c>
      <c r="K188" s="474">
        <f>SUMIFS(Table37[Adj xPts],Table37[Player],Table3737381215[[#This Row],[Player]],Table37[GW],16)</f>
        <v>1.5816449328256623</v>
      </c>
      <c r="L188" s="475">
        <f>SUMIFS(Table37[Adj xPts],Table37[Player],Table3737381215[[#This Row],[Player]],Table37[GW],17)</f>
        <v>2.0648160164222595</v>
      </c>
      <c r="M188" s="7">
        <f>SUM(Table3737381215[[#This Row],[10]:[17]])</f>
        <v>18.903744298811162</v>
      </c>
      <c r="N188" s="23">
        <f>(AVERAGE(Table3737381215[[#This Row],[10]:[17]])-2)/Table3737381215[[#This Row],[Price]]</f>
        <v>7.5618341114874019E-2</v>
      </c>
      <c r="O188" s="74">
        <v>4.0000000000000001E-3</v>
      </c>
      <c r="P188" s="22">
        <v>3</v>
      </c>
      <c r="Q188" s="6">
        <v>1.5</v>
      </c>
      <c r="R188" s="402" t="s">
        <v>374</v>
      </c>
    </row>
    <row r="189" spans="1:18" ht="15.75" thickBot="1" x14ac:dyDescent="0.3">
      <c r="A189" s="4" t="s">
        <v>68</v>
      </c>
      <c r="B189" s="5" t="s">
        <v>173</v>
      </c>
      <c r="C189" s="70" t="s">
        <v>14</v>
      </c>
      <c r="D189" s="6">
        <v>4.5</v>
      </c>
      <c r="E189" s="6">
        <f>SUMIFS(Table37[Adj xPts],Table37[Player],Table3737381215[[#This Row],[Player]],Table37[GW],10)</f>
        <v>2.5398518449059964</v>
      </c>
      <c r="F189" s="474">
        <f>SUMIFS(Table37[Adj xPts],Table37[Player],Table3737381215[[#This Row],[Player]],Table37[GW],11)</f>
        <v>2.4948778379146579</v>
      </c>
      <c r="G189" s="474">
        <f>SUMIFS(Table37[Adj xPts],Table37[Player],Table3737381215[[#This Row],[Player]],Table37[GW],12)</f>
        <v>3.077744277988292</v>
      </c>
      <c r="H189" s="474">
        <f>SUMIFS(Table37[Adj xPts],Table37[Player],Table3737381215[[#This Row],[Player]],Table37[GW],13)</f>
        <v>1.6690142489163509</v>
      </c>
      <c r="I189" s="474">
        <f>SUMIFS(Table37[Adj xPts],Table37[Player],Table3737381215[[#This Row],[Player]],Table37[GW],14)</f>
        <v>2.3529113864876763</v>
      </c>
      <c r="J189" s="474">
        <f>SUMIFS(Table37[Adj xPts],Table37[Player],Table3737381215[[#This Row],[Player]],Table37[GW],15)</f>
        <v>1.9858084372182672</v>
      </c>
      <c r="K189" s="474">
        <f>SUMIFS(Table37[Adj xPts],Table37[Player],Table3737381215[[#This Row],[Player]],Table37[GW],16)</f>
        <v>1.2441556012717412</v>
      </c>
      <c r="L189" s="475">
        <f>SUMIFS(Table37[Adj xPts],Table37[Player],Table3737381215[[#This Row],[Player]],Table37[GW],17)</f>
        <v>3.30899618004042</v>
      </c>
      <c r="M189" s="7">
        <f>SUM(Table3737381215[[#This Row],[10]:[17]])</f>
        <v>18.673359814743399</v>
      </c>
      <c r="N189" s="23">
        <f>(AVERAGE(Table3737381215[[#This Row],[10]:[17]])-2)/Table3737381215[[#This Row],[Price]]</f>
        <v>7.4259994853983324E-2</v>
      </c>
      <c r="O189" s="74">
        <v>2.7000000000000003E-2</v>
      </c>
      <c r="P189" s="22">
        <v>4</v>
      </c>
      <c r="Q189" s="6">
        <v>2</v>
      </c>
      <c r="R189" s="402" t="s">
        <v>374</v>
      </c>
    </row>
    <row r="190" spans="1:18" ht="15.75" thickBot="1" x14ac:dyDescent="0.3">
      <c r="A190" s="4" t="s">
        <v>110</v>
      </c>
      <c r="B190" s="5" t="s">
        <v>319</v>
      </c>
      <c r="C190" s="70" t="s">
        <v>14</v>
      </c>
      <c r="D190" s="6">
        <v>4.4000000000000004</v>
      </c>
      <c r="E190" s="6">
        <f>SUMIFS(Table37[Adj xPts],Table37[Player],Table3737381215[[#This Row],[Player]],Table37[GW],10)</f>
        <v>3.2122384468401308</v>
      </c>
      <c r="F190" s="474">
        <f>SUMIFS(Table37[Adj xPts],Table37[Player],Table3737381215[[#This Row],[Player]],Table37[GW],11)</f>
        <v>3.1969332508011634</v>
      </c>
      <c r="G190" s="474">
        <f>SUMIFS(Table37[Adj xPts],Table37[Player],Table3737381215[[#This Row],[Player]],Table37[GW],12)</f>
        <v>2.5527927518631452</v>
      </c>
      <c r="H190" s="474">
        <f>SUMIFS(Table37[Adj xPts],Table37[Player],Table3737381215[[#This Row],[Player]],Table37[GW],13)</f>
        <v>3.0124544802936351</v>
      </c>
      <c r="I190" s="474">
        <f>SUMIFS(Table37[Adj xPts],Table37[Player],Table3737381215[[#This Row],[Player]],Table37[GW],14)</f>
        <v>3.5208138626300385</v>
      </c>
      <c r="J190" s="474">
        <f>SUMIFS(Table37[Adj xPts],Table37[Player],Table3737381215[[#This Row],[Player]],Table37[GW],15)</f>
        <v>1.759457566560765</v>
      </c>
      <c r="K190" s="474">
        <f>SUMIFS(Table37[Adj xPts],Table37[Player],Table3737381215[[#This Row],[Player]],Table37[GW],16)</f>
        <v>2.3687219446091303</v>
      </c>
      <c r="L190" s="475">
        <f>SUMIFS(Table37[Adj xPts],Table37[Player],Table3737381215[[#This Row],[Player]],Table37[GW],17)</f>
        <v>2.3304169339320078</v>
      </c>
      <c r="M190" s="7">
        <f>SUM(Table3737381215[[#This Row],[10]:[17]])</f>
        <v>21.953829237530016</v>
      </c>
      <c r="N190" s="23">
        <f>(AVERAGE(Table3737381215[[#This Row],[10]:[17]])-2)/Table3737381215[[#This Row],[Price]]</f>
        <v>0.16914287606619363</v>
      </c>
      <c r="O190" s="74">
        <v>1.3000000000000001E-2</v>
      </c>
      <c r="P190" s="22">
        <v>14</v>
      </c>
      <c r="Q190" s="6">
        <v>7</v>
      </c>
      <c r="R190" s="402" t="s">
        <v>374</v>
      </c>
    </row>
    <row r="191" spans="1:18" ht="15.75" thickBot="1" x14ac:dyDescent="0.3">
      <c r="A191" s="4" t="s">
        <v>25</v>
      </c>
      <c r="B191" s="5" t="s">
        <v>45</v>
      </c>
      <c r="C191" s="70" t="s">
        <v>15</v>
      </c>
      <c r="D191" s="6">
        <v>7.1</v>
      </c>
      <c r="E191" s="6">
        <f>SUMIFS(Table37[Adj xPts],Table37[Player],Table3737381215[[#This Row],[Player]],Table37[GW],10)</f>
        <v>6.2989775572660678</v>
      </c>
      <c r="F191" s="474">
        <f>SUMIFS(Table37[Adj xPts],Table37[Player],Table3737381215[[#This Row],[Player]],Table37[GW],11)</f>
        <v>5.7832735709765881</v>
      </c>
      <c r="G191" s="474">
        <f>SUMIFS(Table37[Adj xPts],Table37[Player],Table3737381215[[#This Row],[Player]],Table37[GW],12)</f>
        <v>6.6265595306948688</v>
      </c>
      <c r="H191" s="474">
        <f>SUMIFS(Table37[Adj xPts],Table37[Player],Table3737381215[[#This Row],[Player]],Table37[GW],13)</f>
        <v>4.7426199163287359</v>
      </c>
      <c r="I191" s="474">
        <f>SUMIFS(Table37[Adj xPts],Table37[Player],Table3737381215[[#This Row],[Player]],Table37[GW],14)</f>
        <v>5.5111408625800902</v>
      </c>
      <c r="J191" s="474">
        <f>SUMIFS(Table37[Adj xPts],Table37[Player],Table3737381215[[#This Row],[Player]],Table37[GW],15)</f>
        <v>6.0547385276642371</v>
      </c>
      <c r="K191" s="474">
        <f>SUMIFS(Table37[Adj xPts],Table37[Player],Table3737381215[[#This Row],[Player]],Table37[GW],16)</f>
        <v>6.2563165251048272</v>
      </c>
      <c r="L191" s="475">
        <f>SUMIFS(Table37[Adj xPts],Table37[Player],Table3737381215[[#This Row],[Player]],Table37[GW],17)</f>
        <v>5.2720306513409962</v>
      </c>
      <c r="M191" s="7">
        <f>SUM(Table3737381215[[#This Row],[10]:[17]])</f>
        <v>46.545657141956411</v>
      </c>
      <c r="N191" s="23">
        <f>(AVERAGE(Table3737381215[[#This Row],[10]:[17]])-2)/Table3737381215[[#This Row],[Price]]</f>
        <v>0.53777565390768334</v>
      </c>
      <c r="O191" s="74">
        <v>2E-3</v>
      </c>
      <c r="P191" s="22">
        <v>4</v>
      </c>
      <c r="Q191" s="6">
        <v>2</v>
      </c>
      <c r="R191" s="402" t="s">
        <v>374</v>
      </c>
    </row>
    <row r="192" spans="1:18" ht="15.75" thickBot="1" x14ac:dyDescent="0.3">
      <c r="A192" s="4" t="s">
        <v>602</v>
      </c>
      <c r="B192" s="5" t="s">
        <v>1543</v>
      </c>
      <c r="C192" s="70" t="s">
        <v>13</v>
      </c>
      <c r="D192" s="6">
        <v>4.5999999999999996</v>
      </c>
      <c r="E192" s="6">
        <f>SUMIFS(Table37[Adj xPts],Table37[Player],Table3737381215[[#This Row],[Player]],Table37[GW],10)</f>
        <v>3.289429680091259</v>
      </c>
      <c r="F192" s="474">
        <f>SUMIFS(Table37[Adj xPts],Table37[Player],Table3737381215[[#This Row],[Player]],Table37[GW],11)</f>
        <v>2.9218876800132039</v>
      </c>
      <c r="G192" s="474">
        <f>SUMIFS(Table37[Adj xPts],Table37[Player],Table3737381215[[#This Row],[Player]],Table37[GW],12)</f>
        <v>2.3277958426893011</v>
      </c>
      <c r="H192" s="474">
        <f>SUMIFS(Table37[Adj xPts],Table37[Player],Table3737381215[[#This Row],[Player]],Table37[GW],13)</f>
        <v>2.7247430712722149</v>
      </c>
      <c r="I192" s="474">
        <f>SUMIFS(Table37[Adj xPts],Table37[Player],Table3737381215[[#This Row],[Player]],Table37[GW],14)</f>
        <v>2.7071844180991524</v>
      </c>
      <c r="J192" s="474">
        <f>SUMIFS(Table37[Adj xPts],Table37[Player],Table3737381215[[#This Row],[Player]],Table37[GW],15)</f>
        <v>2.6332812848538927</v>
      </c>
      <c r="K192" s="474">
        <f>SUMIFS(Table37[Adj xPts],Table37[Player],Table3737381215[[#This Row],[Player]],Table37[GW],16)</f>
        <v>2.8093581173885176</v>
      </c>
      <c r="L192" s="475">
        <f>SUMIFS(Table37[Adj xPts],Table37[Player],Table3737381215[[#This Row],[Player]],Table37[GW],17)</f>
        <v>8.2336608772038009E-2</v>
      </c>
      <c r="M192" s="7">
        <f>SUM(Table3737381215[[#This Row],[10]:[17]])</f>
        <v>19.496016703179581</v>
      </c>
      <c r="N192" s="23">
        <f>(AVERAGE(Table3737381215[[#This Row],[10]:[17]])-2)/Table3737381215[[#This Row],[Price]]</f>
        <v>9.5000453890749501E-2</v>
      </c>
      <c r="O192" s="74">
        <v>0</v>
      </c>
      <c r="P192" s="22">
        <v>0</v>
      </c>
      <c r="Q192" s="6">
        <v>0</v>
      </c>
      <c r="R192" s="402" t="s">
        <v>374</v>
      </c>
    </row>
    <row r="193" spans="1:18" ht="15.75" thickBot="1" x14ac:dyDescent="0.3">
      <c r="A193" s="4" t="s">
        <v>602</v>
      </c>
      <c r="B193" s="5" t="s">
        <v>678</v>
      </c>
      <c r="C193" s="70" t="s">
        <v>13</v>
      </c>
      <c r="D193" s="6">
        <v>4.8</v>
      </c>
      <c r="E193" s="6">
        <f>SUMIFS(Table37[Adj xPts],Table37[Player],Table3737381215[[#This Row],[Player]],Table37[GW],10)</f>
        <v>2.6438656222470898</v>
      </c>
      <c r="F193" s="474">
        <f>SUMIFS(Table37[Adj xPts],Table37[Player],Table3737381215[[#This Row],[Player]],Table37[GW],11)</f>
        <v>2.5043713021546674</v>
      </c>
      <c r="G193" s="474">
        <f>SUMIFS(Table37[Adj xPts],Table37[Player],Table3737381215[[#This Row],[Player]],Table37[GW],12)</f>
        <v>2.101489506828889</v>
      </c>
      <c r="H193" s="474">
        <f>SUMIFS(Table37[Adj xPts],Table37[Player],Table3737381215[[#This Row],[Player]],Table37[GW],13)</f>
        <v>2.335348393254852</v>
      </c>
      <c r="I193" s="474">
        <f>SUMIFS(Table37[Adj xPts],Table37[Player],Table3737381215[[#This Row],[Player]],Table37[GW],14)</f>
        <v>2.3060251580815079</v>
      </c>
      <c r="J193" s="474">
        <f>SUMIFS(Table37[Adj xPts],Table37[Player],Table3737381215[[#This Row],[Player]],Table37[GW],15)</f>
        <v>2.2547381147103795</v>
      </c>
      <c r="K193" s="474">
        <f>SUMIFS(Table37[Adj xPts],Table37[Player],Table3737381215[[#This Row],[Player]],Table37[GW],16)</f>
        <v>2.2660168617267265</v>
      </c>
      <c r="L193" s="475">
        <f>SUMIFS(Table37[Adj xPts],Table37[Player],Table3737381215[[#This Row],[Player]],Table37[GW],17)</f>
        <v>6.1890481789479743E-2</v>
      </c>
      <c r="M193" s="7">
        <f>SUM(Table3737381215[[#This Row],[10]:[17]])</f>
        <v>16.473745440793593</v>
      </c>
      <c r="N193" s="23">
        <f>(AVERAGE(Table3737381215[[#This Row],[10]:[17]])-2)/Table3737381215[[#This Row],[Price]]</f>
        <v>1.2337120853999814E-2</v>
      </c>
      <c r="O193" s="74">
        <v>2E-3</v>
      </c>
      <c r="P193" s="22">
        <v>2</v>
      </c>
      <c r="Q193" s="6">
        <v>1</v>
      </c>
      <c r="R193" s="402" t="s">
        <v>374</v>
      </c>
    </row>
    <row r="194" spans="1:18" ht="15.75" thickBot="1" x14ac:dyDescent="0.3">
      <c r="A194" s="4" t="s">
        <v>600</v>
      </c>
      <c r="B194" s="5" t="s">
        <v>1523</v>
      </c>
      <c r="C194" s="70" t="s">
        <v>13</v>
      </c>
      <c r="D194" s="6">
        <v>5.3</v>
      </c>
      <c r="E194" s="6">
        <f>SUMIFS(Table37[Adj xPts],Table37[Player],Table3737381215[[#This Row],[Player]],Table37[GW],10)</f>
        <v>2.9887299078274792</v>
      </c>
      <c r="F194" s="474">
        <f>SUMIFS(Table37[Adj xPts],Table37[Player],Table3737381215[[#This Row],[Player]],Table37[GW],11)</f>
        <v>2.3787224643065121</v>
      </c>
      <c r="G194" s="474">
        <f>SUMIFS(Table37[Adj xPts],Table37[Player],Table3737381215[[#This Row],[Player]],Table37[GW],12)</f>
        <v>2.5074131036604124</v>
      </c>
      <c r="H194" s="474">
        <f>SUMIFS(Table37[Adj xPts],Table37[Player],Table3737381215[[#This Row],[Player]],Table37[GW],13)</f>
        <v>2.5124313007066217</v>
      </c>
      <c r="I194" s="474">
        <f>SUMIFS(Table37[Adj xPts],Table37[Player],Table3737381215[[#This Row],[Player]],Table37[GW],14)</f>
        <v>2.6416668063775215</v>
      </c>
      <c r="J194" s="474">
        <f>SUMIFS(Table37[Adj xPts],Table37[Player],Table3737381215[[#This Row],[Player]],Table37[GW],15)</f>
        <v>2.6348204707515617</v>
      </c>
      <c r="K194" s="474">
        <f>SUMIFS(Table37[Adj xPts],Table37[Player],Table3737381215[[#This Row],[Player]],Table37[GW],16)</f>
        <v>2.6204264224318705</v>
      </c>
      <c r="L194" s="475">
        <f>SUMIFS(Table37[Adj xPts],Table37[Player],Table3737381215[[#This Row],[Player]],Table37[GW],17)</f>
        <v>2.5283089613798269</v>
      </c>
      <c r="M194" s="7">
        <f>SUM(Table3737381215[[#This Row],[10]:[17]])</f>
        <v>20.812519437441807</v>
      </c>
      <c r="N194" s="23">
        <f>(AVERAGE(Table3737381215[[#This Row],[10]:[17]])-2)/Table3737381215[[#This Row],[Price]]</f>
        <v>0.11350281692079735</v>
      </c>
      <c r="O194" s="74">
        <v>1.2E-2</v>
      </c>
      <c r="P194" s="22">
        <v>0</v>
      </c>
      <c r="Q194" s="6">
        <v>0</v>
      </c>
      <c r="R194" s="402" t="s">
        <v>374</v>
      </c>
    </row>
    <row r="195" spans="1:18" ht="15.75" thickBot="1" x14ac:dyDescent="0.3">
      <c r="A195" s="4" t="s">
        <v>35</v>
      </c>
      <c r="B195" s="5" t="s">
        <v>291</v>
      </c>
      <c r="C195" s="70" t="s">
        <v>14</v>
      </c>
      <c r="D195" s="6">
        <v>5.5</v>
      </c>
      <c r="E195" s="6">
        <f>SUMIFS(Table37[Adj xPts],Table37[Player],Table3737381215[[#This Row],[Player]],Table37[GW],10)</f>
        <v>3.0455888560574076</v>
      </c>
      <c r="F195" s="474">
        <f>SUMIFS(Table37[Adj xPts],Table37[Player],Table3737381215[[#This Row],[Player]],Table37[GW],11)</f>
        <v>2.8659139684613226</v>
      </c>
      <c r="G195" s="474">
        <f>SUMIFS(Table37[Adj xPts],Table37[Player],Table3737381215[[#This Row],[Player]],Table37[GW],12)</f>
        <v>4.1124540597885799</v>
      </c>
      <c r="H195" s="474">
        <f>SUMIFS(Table37[Adj xPts],Table37[Player],Table3737381215[[#This Row],[Player]],Table37[GW],13)</f>
        <v>3.6387434554973823</v>
      </c>
      <c r="I195" s="474">
        <f>SUMIFS(Table37[Adj xPts],Table37[Player],Table3737381215[[#This Row],[Player]],Table37[GW],14)</f>
        <v>3.5741690020363999</v>
      </c>
      <c r="J195" s="474">
        <f>SUMIFS(Table37[Adj xPts],Table37[Player],Table3737381215[[#This Row],[Player]],Table37[GW],15)</f>
        <v>3.3857714321473784</v>
      </c>
      <c r="K195" s="474">
        <f>SUMIFS(Table37[Adj xPts],Table37[Player],Table3737381215[[#This Row],[Player]],Table37[GW],16)</f>
        <v>4.4536951628089261</v>
      </c>
      <c r="L195" s="475">
        <f>SUMIFS(Table37[Adj xPts],Table37[Player],Table3737381215[[#This Row],[Player]],Table37[GW],17)</f>
        <v>3.4860930020193264</v>
      </c>
      <c r="M195" s="7">
        <f>SUM(Table3737381215[[#This Row],[10]:[17]])</f>
        <v>28.562428938816726</v>
      </c>
      <c r="N195" s="23">
        <f>(AVERAGE(Table3737381215[[#This Row],[10]:[17]])-2)/Table3737381215[[#This Row],[Price]]</f>
        <v>0.28550974860947104</v>
      </c>
      <c r="O195" s="74">
        <v>1E-3</v>
      </c>
      <c r="P195" s="22">
        <v>0</v>
      </c>
      <c r="Q195" s="6">
        <v>0</v>
      </c>
      <c r="R195" s="402" t="s">
        <v>374</v>
      </c>
    </row>
    <row r="196" spans="1:18" ht="15.75" thickBot="1" x14ac:dyDescent="0.3">
      <c r="A196" s="4" t="s">
        <v>37</v>
      </c>
      <c r="B196" s="5" t="s">
        <v>226</v>
      </c>
      <c r="C196" s="70" t="s">
        <v>13</v>
      </c>
      <c r="D196" s="6">
        <v>5</v>
      </c>
      <c r="E196" s="6">
        <f>SUMIFS(Table37[Adj xPts],Table37[Player],Table3737381215[[#This Row],[Player]],Table37[GW],10)</f>
        <v>2.3275828782021852</v>
      </c>
      <c r="F196" s="474">
        <f>SUMIFS(Table37[Adj xPts],Table37[Player],Table3737381215[[#This Row],[Player]],Table37[GW],11)</f>
        <v>2.4843972217268959</v>
      </c>
      <c r="G196" s="474">
        <f>SUMIFS(Table37[Adj xPts],Table37[Player],Table3737381215[[#This Row],[Player]],Table37[GW],12)</f>
        <v>2.6664058544667926</v>
      </c>
      <c r="H196" s="474">
        <f>SUMIFS(Table37[Adj xPts],Table37[Player],Table3737381215[[#This Row],[Player]],Table37[GW],13)</f>
        <v>3.5593974578655274</v>
      </c>
      <c r="I196" s="474">
        <f>SUMIFS(Table37[Adj xPts],Table37[Player],Table3737381215[[#This Row],[Player]],Table37[GW],14)</f>
        <v>2.8295997351536268</v>
      </c>
      <c r="J196" s="474">
        <f>SUMIFS(Table37[Adj xPts],Table37[Player],Table3737381215[[#This Row],[Player]],Table37[GW],15)</f>
        <v>3.1708298691464067</v>
      </c>
      <c r="K196" s="474">
        <f>SUMIFS(Table37[Adj xPts],Table37[Player],Table3737381215[[#This Row],[Player]],Table37[GW],16)</f>
        <v>3.0926668238622965</v>
      </c>
      <c r="L196" s="475">
        <f>SUMIFS(Table37[Adj xPts],Table37[Player],Table3737381215[[#This Row],[Player]],Table37[GW],17)</f>
        <v>2.9473886328725039</v>
      </c>
      <c r="M196" s="7">
        <f>SUM(Table3737381215[[#This Row],[10]:[17]])</f>
        <v>23.078268473296234</v>
      </c>
      <c r="N196" s="23">
        <f>(AVERAGE(Table3737381215[[#This Row],[10]:[17]])-2)/Table3737381215[[#This Row],[Price]]</f>
        <v>0.17695671183240586</v>
      </c>
      <c r="O196" s="74">
        <v>4.4000000000000004E-2</v>
      </c>
      <c r="P196" s="22">
        <v>5</v>
      </c>
      <c r="Q196" s="6">
        <v>2.5</v>
      </c>
      <c r="R196" s="402" t="s">
        <v>374</v>
      </c>
    </row>
    <row r="197" spans="1:18" ht="15.75" thickBot="1" x14ac:dyDescent="0.3">
      <c r="A197" s="4" t="s">
        <v>46</v>
      </c>
      <c r="B197" s="5" t="s">
        <v>311</v>
      </c>
      <c r="C197" s="70" t="s">
        <v>13</v>
      </c>
      <c r="D197" s="6">
        <v>5.3</v>
      </c>
      <c r="E197" s="6">
        <f>SUMIFS(Table37[Adj xPts],Table37[Player],Table3737381215[[#This Row],[Player]],Table37[GW],10)</f>
        <v>3.0435313578985936</v>
      </c>
      <c r="F197" s="474">
        <f>SUMIFS(Table37[Adj xPts],Table37[Player],Table3737381215[[#This Row],[Player]],Table37[GW],11)</f>
        <v>3.42961887518008</v>
      </c>
      <c r="G197" s="474">
        <f>SUMIFS(Table37[Adj xPts],Table37[Player],Table3737381215[[#This Row],[Player]],Table37[GW],12)</f>
        <v>3.3087044534412953</v>
      </c>
      <c r="H197" s="474">
        <f>SUMIFS(Table37[Adj xPts],Table37[Player],Table3737381215[[#This Row],[Player]],Table37[GW],13)</f>
        <v>3.797265170361463</v>
      </c>
      <c r="I197" s="474">
        <f>SUMIFS(Table37[Adj xPts],Table37[Player],Table3737381215[[#This Row],[Player]],Table37[GW],14)</f>
        <v>3.005934535184116</v>
      </c>
      <c r="J197" s="474">
        <f>SUMIFS(Table37[Adj xPts],Table37[Player],Table3737381215[[#This Row],[Player]],Table37[GW],15)</f>
        <v>3.2221964480704277</v>
      </c>
      <c r="K197" s="474">
        <f>SUMIFS(Table37[Adj xPts],Table37[Player],Table3737381215[[#This Row],[Player]],Table37[GW],16)</f>
        <v>2.9576059278291389</v>
      </c>
      <c r="L197" s="475">
        <f>SUMIFS(Table37[Adj xPts],Table37[Player],Table3737381215[[#This Row],[Player]],Table37[GW],17)</f>
        <v>3.3819194142510369</v>
      </c>
      <c r="M197" s="7">
        <f>SUM(Table3737381215[[#This Row],[10]:[17]])</f>
        <v>26.146776182216151</v>
      </c>
      <c r="N197" s="23">
        <f>(AVERAGE(Table3737381215[[#This Row],[10]:[17]])-2)/Table3737381215[[#This Row],[Price]]</f>
        <v>0.23931075901453186</v>
      </c>
      <c r="O197" s="74">
        <v>5.5999999999999994E-2</v>
      </c>
      <c r="P197" s="22">
        <v>8</v>
      </c>
      <c r="Q197" s="6">
        <v>4</v>
      </c>
      <c r="R197" s="402" t="s">
        <v>374</v>
      </c>
    </row>
    <row r="198" spans="1:18" ht="15.75" thickBot="1" x14ac:dyDescent="0.3">
      <c r="A198" s="4" t="s">
        <v>602</v>
      </c>
      <c r="B198" s="5" t="s">
        <v>1540</v>
      </c>
      <c r="C198" s="70" t="s">
        <v>14</v>
      </c>
      <c r="D198" s="6">
        <v>4.5</v>
      </c>
      <c r="E198" s="6">
        <f>SUMIFS(Table37[Adj xPts],Table37[Player],Table3737381215[[#This Row],[Player]],Table37[GW],10)</f>
        <v>3.4256338172758394</v>
      </c>
      <c r="F198" s="474">
        <f>SUMIFS(Table37[Adj xPts],Table37[Player],Table3737381215[[#This Row],[Player]],Table37[GW],11)</f>
        <v>2.7327748575571547</v>
      </c>
      <c r="G198" s="474">
        <f>SUMIFS(Table37[Adj xPts],Table37[Player],Table3737381215[[#This Row],[Player]],Table37[GW],12)</f>
        <v>1.4671674530907253</v>
      </c>
      <c r="H198" s="474">
        <f>SUMIFS(Table37[Adj xPts],Table37[Player],Table3737381215[[#This Row],[Player]],Table37[GW],13)</f>
        <v>2.0039096023648328</v>
      </c>
      <c r="I198" s="474">
        <f>SUMIFS(Table37[Adj xPts],Table37[Player],Table3737381215[[#This Row],[Player]],Table37[GW],14)</f>
        <v>1.9853931257136108</v>
      </c>
      <c r="J198" s="474">
        <f>SUMIFS(Table37[Adj xPts],Table37[Player],Table3737381215[[#This Row],[Player]],Table37[GW],15)</f>
        <v>2.0670054463726522</v>
      </c>
      <c r="K198" s="474">
        <f>SUMIFS(Table37[Adj xPts],Table37[Player],Table3737381215[[#This Row],[Player]],Table37[GW],16)</f>
        <v>2.0721768575160078</v>
      </c>
      <c r="L198" s="475">
        <f>SUMIFS(Table37[Adj xPts],Table37[Player],Table3737381215[[#This Row],[Player]],Table37[GW],17)</f>
        <v>5.9735884829096204E-2</v>
      </c>
      <c r="M198" s="7">
        <f>SUM(Table3737381215[[#This Row],[10]:[17]])</f>
        <v>15.813797044719921</v>
      </c>
      <c r="N198" s="23">
        <f>(AVERAGE(Table3737381215[[#This Row],[10]:[17]])-2)/Table3737381215[[#This Row],[Price]]</f>
        <v>-5.1723043133355224E-3</v>
      </c>
      <c r="O198" s="74">
        <v>1.1000000000000001E-2</v>
      </c>
      <c r="P198" s="22">
        <v>5</v>
      </c>
      <c r="Q198" s="6">
        <v>2.5</v>
      </c>
      <c r="R198" s="402" t="s">
        <v>374</v>
      </c>
    </row>
    <row r="199" spans="1:18" ht="15.75" thickBot="1" x14ac:dyDescent="0.3">
      <c r="A199" s="4" t="s">
        <v>56</v>
      </c>
      <c r="B199" s="5" t="s">
        <v>1069</v>
      </c>
      <c r="C199" s="70" t="s">
        <v>14</v>
      </c>
      <c r="D199" s="6">
        <v>4.4000000000000004</v>
      </c>
      <c r="E199" s="6">
        <f>SUMIFS(Table37[Adj xPts],Table37[Player],Table3737381215[[#This Row],[Player]],Table37[GW],10)</f>
        <v>2.7424890904941761</v>
      </c>
      <c r="F199" s="474">
        <f>SUMIFS(Table37[Adj xPts],Table37[Player],Table3737381215[[#This Row],[Player]],Table37[GW],11)</f>
        <v>3.3563245746925476</v>
      </c>
      <c r="G199" s="474">
        <f>SUMIFS(Table37[Adj xPts],Table37[Player],Table3737381215[[#This Row],[Player]],Table37[GW],12)</f>
        <v>2.0205278191583869</v>
      </c>
      <c r="H199" s="474">
        <f>SUMIFS(Table37[Adj xPts],Table37[Player],Table3737381215[[#This Row],[Player]],Table37[GW],13)</f>
        <v>1.9506094358917667</v>
      </c>
      <c r="I199" s="474">
        <f>SUMIFS(Table37[Adj xPts],Table37[Player],Table3737381215[[#This Row],[Player]],Table37[GW],14)</f>
        <v>2.9455588451288399</v>
      </c>
      <c r="J199" s="474">
        <f>SUMIFS(Table37[Adj xPts],Table37[Player],Table3737381215[[#This Row],[Player]],Table37[GW],15)</f>
        <v>3.226838702444129</v>
      </c>
      <c r="K199" s="474">
        <f>SUMIFS(Table37[Adj xPts],Table37[Player],Table3737381215[[#This Row],[Player]],Table37[GW],16)</f>
        <v>2.4596058482314405</v>
      </c>
      <c r="L199" s="475">
        <f>SUMIFS(Table37[Adj xPts],Table37[Player],Table3737381215[[#This Row],[Player]],Table37[GW],17)</f>
        <v>5.6066663287667795E-2</v>
      </c>
      <c r="M199" s="7">
        <f>SUM(Table3737381215[[#This Row],[10]:[17]])</f>
        <v>18.758020979328954</v>
      </c>
      <c r="N199" s="23">
        <f>(AVERAGE(Table3737381215[[#This Row],[10]:[17]])-2)/Table3737381215[[#This Row],[Price]]</f>
        <v>7.8352868730936193E-2</v>
      </c>
      <c r="O199" s="74">
        <v>2E-3</v>
      </c>
      <c r="P199" s="22">
        <v>6</v>
      </c>
      <c r="Q199" s="6">
        <v>6</v>
      </c>
      <c r="R199" s="402" t="s">
        <v>374</v>
      </c>
    </row>
    <row r="200" spans="1:18" ht="15.75" thickBot="1" x14ac:dyDescent="0.3">
      <c r="A200" s="4" t="s">
        <v>600</v>
      </c>
      <c r="B200" s="5" t="s">
        <v>1066</v>
      </c>
      <c r="C200" s="70" t="s">
        <v>13</v>
      </c>
      <c r="D200" s="6">
        <v>4.9000000000000004</v>
      </c>
      <c r="E200" s="6">
        <f>SUMIFS(Table37[Adj xPts],Table37[Player],Table3737381215[[#This Row],[Player]],Table37[GW],10)</f>
        <v>2.6664601341957321</v>
      </c>
      <c r="F200" s="474">
        <f>SUMIFS(Table37[Adj xPts],Table37[Player],Table3737381215[[#This Row],[Player]],Table37[GW],11)</f>
        <v>2.2408096454201685</v>
      </c>
      <c r="G200" s="474">
        <f>SUMIFS(Table37[Adj xPts],Table37[Player],Table3737381215[[#This Row],[Player]],Table37[GW],12)</f>
        <v>2.3639432564258502</v>
      </c>
      <c r="H200" s="474">
        <f>SUMIFS(Table37[Adj xPts],Table37[Player],Table3737381215[[#This Row],[Player]],Table37[GW],13)</f>
        <v>2.302707430525186</v>
      </c>
      <c r="I200" s="474">
        <f>SUMIFS(Table37[Adj xPts],Table37[Player],Table3737381215[[#This Row],[Player]],Table37[GW],14)</f>
        <v>2.4922297951617214</v>
      </c>
      <c r="J200" s="474">
        <f>SUMIFS(Table37[Adj xPts],Table37[Player],Table3737381215[[#This Row],[Player]],Table37[GW],15)</f>
        <v>2.4535054994975427</v>
      </c>
      <c r="K200" s="474">
        <f>SUMIFS(Table37[Adj xPts],Table37[Player],Table3737381215[[#This Row],[Player]],Table37[GW],16)</f>
        <v>2.4418126490665353</v>
      </c>
      <c r="L200" s="475">
        <f>SUMIFS(Table37[Adj xPts],Table37[Player],Table3737381215[[#This Row],[Player]],Table37[GW],17)</f>
        <v>2.3869634429022257</v>
      </c>
      <c r="M200" s="7">
        <f>SUM(Table3737381215[[#This Row],[10]:[17]])</f>
        <v>19.34843185319496</v>
      </c>
      <c r="N200" s="23">
        <f>(AVERAGE(Table3737381215[[#This Row],[10]:[17]])-2)/Table3737381215[[#This Row],[Price]]</f>
        <v>8.5419179928442848E-2</v>
      </c>
      <c r="O200" s="74">
        <v>5.0000000000000001E-3</v>
      </c>
      <c r="P200" s="22">
        <v>9</v>
      </c>
      <c r="Q200" s="6">
        <v>9</v>
      </c>
      <c r="R200" s="402" t="s">
        <v>374</v>
      </c>
    </row>
    <row r="201" spans="1:18" ht="15.75" thickBot="1" x14ac:dyDescent="0.3">
      <c r="A201" s="4" t="s">
        <v>600</v>
      </c>
      <c r="B201" s="5" t="s">
        <v>627</v>
      </c>
      <c r="C201" s="70" t="s">
        <v>13</v>
      </c>
      <c r="D201" s="6">
        <v>4.9000000000000004</v>
      </c>
      <c r="E201" s="6">
        <f>SUMIFS(Table37[Adj xPts],Table37[Player],Table3737381215[[#This Row],[Player]],Table37[GW],10)</f>
        <v>2.4669170557057107</v>
      </c>
      <c r="F201" s="474">
        <f>SUMIFS(Table37[Adj xPts],Table37[Player],Table3737381215[[#This Row],[Player]],Table37[GW],11)</f>
        <v>2.0472752447829095</v>
      </c>
      <c r="G201" s="474">
        <f>SUMIFS(Table37[Adj xPts],Table37[Player],Table3737381215[[#This Row],[Player]],Table37[GW],12)</f>
        <v>2.2611875030367816</v>
      </c>
      <c r="H201" s="474">
        <f>SUMIFS(Table37[Adj xPts],Table37[Player],Table3737381215[[#This Row],[Player]],Table37[GW],13)</f>
        <v>2.1548629309849092</v>
      </c>
      <c r="I201" s="474">
        <f>SUMIFS(Table37[Adj xPts],Table37[Player],Table3737381215[[#This Row],[Player]],Table37[GW],14)</f>
        <v>2.34181002556817</v>
      </c>
      <c r="J201" s="474">
        <f>SUMIFS(Table37[Adj xPts],Table37[Player],Table3737381215[[#This Row],[Player]],Table37[GW],15)</f>
        <v>2.313440607153717</v>
      </c>
      <c r="K201" s="474">
        <f>SUMIFS(Table37[Adj xPts],Table37[Player],Table3737381215[[#This Row],[Player]],Table37[GW],16)</f>
        <v>2.2790746538356479</v>
      </c>
      <c r="L201" s="475">
        <f>SUMIFS(Table37[Adj xPts],Table37[Player],Table3737381215[[#This Row],[Player]],Table37[GW],17)</f>
        <v>2.2770269153875384</v>
      </c>
      <c r="M201" s="7">
        <f>SUM(Table3737381215[[#This Row],[10]:[17]])</f>
        <v>18.141594936455387</v>
      </c>
      <c r="N201" s="23">
        <f>(AVERAGE(Table3737381215[[#This Row],[10]:[17]])-2)/Table3737381215[[#This Row],[Price]]</f>
        <v>5.463252388916804E-2</v>
      </c>
      <c r="O201" s="74">
        <v>4.0000000000000001E-3</v>
      </c>
      <c r="P201" s="22">
        <v>4</v>
      </c>
      <c r="Q201" s="6">
        <v>2</v>
      </c>
      <c r="R201" s="402" t="s">
        <v>374</v>
      </c>
    </row>
    <row r="202" spans="1:18" ht="15.75" thickBot="1" x14ac:dyDescent="0.3">
      <c r="A202" s="4" t="s">
        <v>602</v>
      </c>
      <c r="B202" s="5" t="s">
        <v>218</v>
      </c>
      <c r="C202" s="70" t="s">
        <v>13</v>
      </c>
      <c r="D202" s="6">
        <v>5</v>
      </c>
      <c r="E202" s="6">
        <f>SUMIFS(Table37[Adj xPts],Table37[Player],Table3737381215[[#This Row],[Player]],Table37[GW],10)</f>
        <v>3.2986130891084775</v>
      </c>
      <c r="F202" s="474">
        <f>SUMIFS(Table37[Adj xPts],Table37[Player],Table3737381215[[#This Row],[Player]],Table37[GW],11)</f>
        <v>2.8266191568720442</v>
      </c>
      <c r="G202" s="474">
        <f>SUMIFS(Table37[Adj xPts],Table37[Player],Table3737381215[[#This Row],[Player]],Table37[GW],12)</f>
        <v>2.4474139332751919</v>
      </c>
      <c r="H202" s="474">
        <f>SUMIFS(Table37[Adj xPts],Table37[Player],Table3737381215[[#This Row],[Player]],Table37[GW],13)</f>
        <v>2.7849068398478876</v>
      </c>
      <c r="I202" s="474">
        <f>SUMIFS(Table37[Adj xPts],Table37[Player],Table3737381215[[#This Row],[Player]],Table37[GW],14)</f>
        <v>2.7135568910110934</v>
      </c>
      <c r="J202" s="474">
        <f>SUMIFS(Table37[Adj xPts],Table37[Player],Table3737381215[[#This Row],[Player]],Table37[GW],15)</f>
        <v>2.6621023201418037</v>
      </c>
      <c r="K202" s="474">
        <f>SUMIFS(Table37[Adj xPts],Table37[Player],Table3737381215[[#This Row],[Player]],Table37[GW],16)</f>
        <v>2.8172646064005091</v>
      </c>
      <c r="L202" s="475">
        <f>SUMIFS(Table37[Adj xPts],Table37[Player],Table3737381215[[#This Row],[Player]],Table37[GW],17)</f>
        <v>8.5701849344612738E-2</v>
      </c>
      <c r="M202" s="7">
        <f>SUM(Table3737381215[[#This Row],[10]:[17]])</f>
        <v>19.636178686001621</v>
      </c>
      <c r="N202" s="23">
        <f>(AVERAGE(Table3737381215[[#This Row],[10]:[17]])-2)/Table3737381215[[#This Row],[Price]]</f>
        <v>9.0904467150040524E-2</v>
      </c>
      <c r="O202" s="74">
        <v>3.0000000000000001E-3</v>
      </c>
      <c r="P202" s="22">
        <v>8</v>
      </c>
      <c r="Q202" s="6">
        <v>4</v>
      </c>
      <c r="R202" s="402" t="s">
        <v>374</v>
      </c>
    </row>
    <row r="203" spans="1:18" ht="15.75" thickBot="1" x14ac:dyDescent="0.3">
      <c r="A203" s="4" t="s">
        <v>82</v>
      </c>
      <c r="B203" s="5" t="s">
        <v>256</v>
      </c>
      <c r="C203" s="70" t="s">
        <v>14</v>
      </c>
      <c r="D203" s="6">
        <v>4.4000000000000004</v>
      </c>
      <c r="E203" s="6">
        <f>SUMIFS(Table37[Adj xPts],Table37[Player],Table3737381215[[#This Row],[Player]],Table37[GW],10)</f>
        <v>3.6203144667505813</v>
      </c>
      <c r="F203" s="474">
        <f>SUMIFS(Table37[Adj xPts],Table37[Player],Table3737381215[[#This Row],[Player]],Table37[GW],11)</f>
        <v>3.0302687868270235</v>
      </c>
      <c r="G203" s="474">
        <f>SUMIFS(Table37[Adj xPts],Table37[Player],Table3737381215[[#This Row],[Player]],Table37[GW],12)</f>
        <v>2.0515815085158153</v>
      </c>
      <c r="H203" s="474">
        <f>SUMIFS(Table37[Adj xPts],Table37[Player],Table3737381215[[#This Row],[Player]],Table37[GW],13)</f>
        <v>4.0898755451080335</v>
      </c>
      <c r="I203" s="474">
        <f>SUMIFS(Table37[Adj xPts],Table37[Player],Table3737381215[[#This Row],[Player]],Table37[GW],14)</f>
        <v>1.5196474901001022</v>
      </c>
      <c r="J203" s="474">
        <f>SUMIFS(Table37[Adj xPts],Table37[Player],Table3737381215[[#This Row],[Player]],Table37[GW],15)</f>
        <v>2.4833984964055209</v>
      </c>
      <c r="K203" s="474">
        <f>SUMIFS(Table37[Adj xPts],Table37[Player],Table3737381215[[#This Row],[Player]],Table37[GW],16)</f>
        <v>3.078029291394774</v>
      </c>
      <c r="L203" s="475">
        <f>SUMIFS(Table37[Adj xPts],Table37[Player],Table3737381215[[#This Row],[Player]],Table37[GW],17)</f>
        <v>9.5508033196382833E-2</v>
      </c>
      <c r="M203" s="7">
        <f>SUM(Table3737381215[[#This Row],[10]:[17]])</f>
        <v>19.968623618298231</v>
      </c>
      <c r="N203" s="23">
        <f>(AVERAGE(Table3737381215[[#This Row],[10]:[17]])-2)/Table3737381215[[#This Row],[Price]]</f>
        <v>0.11274498915619974</v>
      </c>
      <c r="O203" s="74">
        <v>1E-3</v>
      </c>
      <c r="P203" s="22">
        <v>0</v>
      </c>
      <c r="Q203" s="6">
        <v>0</v>
      </c>
      <c r="R203" s="402" t="s">
        <v>374</v>
      </c>
    </row>
    <row r="204" spans="1:18" ht="15.75" thickBot="1" x14ac:dyDescent="0.3">
      <c r="A204" s="4" t="s">
        <v>61</v>
      </c>
      <c r="B204" s="5" t="s">
        <v>220</v>
      </c>
      <c r="C204" s="70" t="s">
        <v>14</v>
      </c>
      <c r="D204" s="6">
        <v>4.4000000000000004</v>
      </c>
      <c r="E204" s="6">
        <f>SUMIFS(Table37[Adj xPts],Table37[Player],Table3737381215[[#This Row],[Player]],Table37[GW],10)</f>
        <v>2.2481540653741523</v>
      </c>
      <c r="F204" s="474">
        <f>SUMIFS(Table37[Adj xPts],Table37[Player],Table3737381215[[#This Row],[Player]],Table37[GW],11)</f>
        <v>1.7055379846260184</v>
      </c>
      <c r="G204" s="474">
        <f>SUMIFS(Table37[Adj xPts],Table37[Player],Table3737381215[[#This Row],[Player]],Table37[GW],12)</f>
        <v>3.5028356288423965</v>
      </c>
      <c r="H204" s="474">
        <f>SUMIFS(Table37[Adj xPts],Table37[Player],Table3737381215[[#This Row],[Player]],Table37[GW],13)</f>
        <v>2.1749578779107446</v>
      </c>
      <c r="I204" s="474">
        <f>SUMIFS(Table37[Adj xPts],Table37[Player],Table3737381215[[#This Row],[Player]],Table37[GW],14)</f>
        <v>3.3561677112179953</v>
      </c>
      <c r="J204" s="474">
        <f>SUMIFS(Table37[Adj xPts],Table37[Player],Table3737381215[[#This Row],[Player]],Table37[GW],15)</f>
        <v>4.0130217453596106</v>
      </c>
      <c r="K204" s="474">
        <f>SUMIFS(Table37[Adj xPts],Table37[Player],Table3737381215[[#This Row],[Player]],Table37[GW],16)</f>
        <v>3.3804292608585222</v>
      </c>
      <c r="L204" s="475">
        <f>SUMIFS(Table37[Adj xPts],Table37[Player],Table3737381215[[#This Row],[Player]],Table37[GW],17)</f>
        <v>1.9828555732343782</v>
      </c>
      <c r="M204" s="7">
        <f>SUM(Table3737381215[[#This Row],[10]:[17]])</f>
        <v>22.363959847423821</v>
      </c>
      <c r="N204" s="23">
        <f>(AVERAGE(Table3737381215[[#This Row],[10]:[17]])-2)/Table3737381215[[#This Row],[Price]]</f>
        <v>0.18079431384726763</v>
      </c>
      <c r="O204" s="74">
        <v>3.3000000000000002E-2</v>
      </c>
      <c r="P204" s="22">
        <v>1</v>
      </c>
      <c r="Q204" s="6">
        <v>0.5</v>
      </c>
      <c r="R204" s="402" t="s">
        <v>374</v>
      </c>
    </row>
    <row r="205" spans="1:18" ht="15.75" thickBot="1" x14ac:dyDescent="0.3">
      <c r="A205" s="4" t="s">
        <v>600</v>
      </c>
      <c r="B205" s="5" t="s">
        <v>621</v>
      </c>
      <c r="C205" s="70" t="s">
        <v>14</v>
      </c>
      <c r="D205" s="6">
        <v>4.0999999999999996</v>
      </c>
      <c r="E205" s="6">
        <f>SUMIFS(Table37[Adj xPts],Table37[Player],Table3737381215[[#This Row],[Player]],Table37[GW],10)</f>
        <v>0</v>
      </c>
      <c r="F205" s="474">
        <f>SUMIFS(Table37[Adj xPts],Table37[Player],Table3737381215[[#This Row],[Player]],Table37[GW],11)</f>
        <v>1.5314243893513861</v>
      </c>
      <c r="G205" s="474">
        <f>SUMIFS(Table37[Adj xPts],Table37[Player],Table3737381215[[#This Row],[Player]],Table37[GW],12)</f>
        <v>2.2782152230971131</v>
      </c>
      <c r="H205" s="474">
        <f>SUMIFS(Table37[Adj xPts],Table37[Player],Table3737381215[[#This Row],[Player]],Table37[GW],13)</f>
        <v>2.6579294440978334</v>
      </c>
      <c r="I205" s="474">
        <f>SUMIFS(Table37[Adj xPts],Table37[Player],Table3737381215[[#This Row],[Player]],Table37[GW],14)</f>
        <v>2.8656971104211064</v>
      </c>
      <c r="J205" s="474">
        <f>SUMIFS(Table37[Adj xPts],Table37[Player],Table3737381215[[#This Row],[Player]],Table37[GW],15)</f>
        <v>2.7299877027580952</v>
      </c>
      <c r="K205" s="474">
        <f>SUMIFS(Table37[Adj xPts],Table37[Player],Table3737381215[[#This Row],[Player]],Table37[GW],16)</f>
        <v>2.6661712363593697</v>
      </c>
      <c r="L205" s="475">
        <f>SUMIFS(Table37[Adj xPts],Table37[Player],Table3737381215[[#This Row],[Player]],Table37[GW],17)</f>
        <v>2.4121721919841659</v>
      </c>
      <c r="M205" s="7">
        <f>SUM(Table3737381215[[#This Row],[10]:[17]])</f>
        <v>17.141597298069069</v>
      </c>
      <c r="N205" s="23">
        <f>(AVERAGE(Table3737381215[[#This Row],[10]:[17]])-2)/Table3737381215[[#This Row],[Price]]</f>
        <v>3.4804795672837473E-2</v>
      </c>
      <c r="O205" s="74">
        <v>6.9999999999999993E-3</v>
      </c>
      <c r="P205" s="22">
        <v>3</v>
      </c>
      <c r="Q205" s="6">
        <v>1.5</v>
      </c>
      <c r="R205" s="402" t="s">
        <v>374</v>
      </c>
    </row>
    <row r="206" spans="1:18" ht="15.75" thickBot="1" x14ac:dyDescent="0.3">
      <c r="A206" s="4" t="s">
        <v>30</v>
      </c>
      <c r="B206" s="5" t="s">
        <v>137</v>
      </c>
      <c r="C206" s="70" t="s">
        <v>13</v>
      </c>
      <c r="D206" s="6">
        <v>6.2</v>
      </c>
      <c r="E206" s="6">
        <f>SUMIFS(Table37[Adj xPts],Table37[Player],Table3737381215[[#This Row],[Player]],Table37[GW],10)</f>
        <v>4.5399983556688319</v>
      </c>
      <c r="F206" s="474">
        <f>SUMIFS(Table37[Adj xPts],Table37[Player],Table3737381215[[#This Row],[Player]],Table37[GW],11)</f>
        <v>5.8771424237828001</v>
      </c>
      <c r="G206" s="474">
        <f>SUMIFS(Table37[Adj xPts],Table37[Player],Table3737381215[[#This Row],[Player]],Table37[GW],12)</f>
        <v>5.7672564708674967</v>
      </c>
      <c r="H206" s="474">
        <f>SUMIFS(Table37[Adj xPts],Table37[Player],Table3737381215[[#This Row],[Player]],Table37[GW],13)</f>
        <v>6.0335752171418795</v>
      </c>
      <c r="I206" s="474">
        <f>SUMIFS(Table37[Adj xPts],Table37[Player],Table3737381215[[#This Row],[Player]],Table37[GW],14)</f>
        <v>3.8546523512405946</v>
      </c>
      <c r="J206" s="474">
        <f>SUMIFS(Table37[Adj xPts],Table37[Player],Table3737381215[[#This Row],[Player]],Table37[GW],15)</f>
        <v>5.7243490636550733</v>
      </c>
      <c r="K206" s="474">
        <f>SUMIFS(Table37[Adj xPts],Table37[Player],Table3737381215[[#This Row],[Player]],Table37[GW],16)</f>
        <v>3.6382880809940179</v>
      </c>
      <c r="L206" s="475">
        <f>SUMIFS(Table37[Adj xPts],Table37[Player],Table3737381215[[#This Row],[Player]],Table37[GW],17)</f>
        <v>5.7727622831198309</v>
      </c>
      <c r="M206" s="7">
        <f>SUM(Table3737381215[[#This Row],[10]:[17]])</f>
        <v>41.208024246470529</v>
      </c>
      <c r="N206" s="23">
        <f>(AVERAGE(Table3737381215[[#This Row],[10]:[17]])-2)/Table3737381215[[#This Row],[Price]]</f>
        <v>0.50822629529174457</v>
      </c>
      <c r="O206" s="74">
        <v>1.8000000000000002E-2</v>
      </c>
      <c r="P206" s="22">
        <v>10</v>
      </c>
      <c r="Q206" s="6">
        <v>5</v>
      </c>
      <c r="R206" s="402" t="s">
        <v>374</v>
      </c>
    </row>
    <row r="207" spans="1:18" ht="15.75" thickBot="1" x14ac:dyDescent="0.3">
      <c r="A207" s="4" t="s">
        <v>601</v>
      </c>
      <c r="B207" s="5" t="s">
        <v>640</v>
      </c>
      <c r="C207" s="70" t="s">
        <v>14</v>
      </c>
      <c r="D207" s="6">
        <v>4</v>
      </c>
      <c r="E207" s="6">
        <f>SUMIFS(Table37[Adj xPts],Table37[Player],Table3737381215[[#This Row],[Player]],Table37[GW],10)</f>
        <v>2.5373515995472307</v>
      </c>
      <c r="F207" s="474">
        <f>SUMIFS(Table37[Adj xPts],Table37[Player],Table3737381215[[#This Row],[Player]],Table37[GW],11)</f>
        <v>1.5539074564831941</v>
      </c>
      <c r="G207" s="474">
        <f>SUMIFS(Table37[Adj xPts],Table37[Player],Table3737381215[[#This Row],[Player]],Table37[GW],12)</f>
        <v>1.5348907790600852</v>
      </c>
      <c r="H207" s="474">
        <f>SUMIFS(Table37[Adj xPts],Table37[Player],Table3737381215[[#This Row],[Player]],Table37[GW],13)</f>
        <v>1.9536756519816438</v>
      </c>
      <c r="I207" s="474">
        <f>SUMIFS(Table37[Adj xPts],Table37[Player],Table3737381215[[#This Row],[Player]],Table37[GW],14)</f>
        <v>2.2624180451593427</v>
      </c>
      <c r="J207" s="474">
        <f>SUMIFS(Table37[Adj xPts],Table37[Player],Table3737381215[[#This Row],[Player]],Table37[GW],15)</f>
        <v>1.8874334547492293</v>
      </c>
      <c r="K207" s="474">
        <f>SUMIFS(Table37[Adj xPts],Table37[Player],Table3737381215[[#This Row],[Player]],Table37[GW],16)</f>
        <v>1.6585930550106247</v>
      </c>
      <c r="L207" s="475">
        <f>SUMIFS(Table37[Adj xPts],Table37[Player],Table3737381215[[#This Row],[Player]],Table37[GW],17)</f>
        <v>2.5674609497973164</v>
      </c>
      <c r="M207" s="7">
        <f>SUM(Table3737381215[[#This Row],[10]:[17]])</f>
        <v>15.95573099178867</v>
      </c>
      <c r="N207" s="23">
        <f>(AVERAGE(Table3737381215[[#This Row],[10]:[17]])-2)/Table3737381215[[#This Row],[Price]]</f>
        <v>-1.3834065066040679E-3</v>
      </c>
      <c r="O207" s="74">
        <v>0.14800000000000002</v>
      </c>
      <c r="P207" s="22">
        <v>0</v>
      </c>
      <c r="Q207" s="6">
        <v>0</v>
      </c>
      <c r="R207" s="402" t="s">
        <v>374</v>
      </c>
    </row>
    <row r="208" spans="1:18" ht="15.75" thickBot="1" x14ac:dyDescent="0.3">
      <c r="A208" s="4" t="s">
        <v>601</v>
      </c>
      <c r="B208" s="5" t="s">
        <v>217</v>
      </c>
      <c r="C208" s="70" t="s">
        <v>13</v>
      </c>
      <c r="D208" s="6">
        <v>5.0999999999999996</v>
      </c>
      <c r="E208" s="6">
        <f>SUMIFS(Table37[Adj xPts],Table37[Player],Table3737381215[[#This Row],[Player]],Table37[GW],10)</f>
        <v>5.0288827442713604</v>
      </c>
      <c r="F208" s="474">
        <f>SUMIFS(Table37[Adj xPts],Table37[Player],Table3737381215[[#This Row],[Player]],Table37[GW],11)</f>
        <v>4.2016860390854509</v>
      </c>
      <c r="G208" s="474">
        <f>SUMIFS(Table37[Adj xPts],Table37[Player],Table3737381215[[#This Row],[Player]],Table37[GW],12)</f>
        <v>4.2417949159766746</v>
      </c>
      <c r="H208" s="474">
        <f>SUMIFS(Table37[Adj xPts],Table37[Player],Table3737381215[[#This Row],[Player]],Table37[GW],13)</f>
        <v>4.5092520674372922</v>
      </c>
      <c r="I208" s="474">
        <f>SUMIFS(Table37[Adj xPts],Table37[Player],Table3737381215[[#This Row],[Player]],Table37[GW],14)</f>
        <v>5.3773635534248045</v>
      </c>
      <c r="J208" s="474">
        <f>SUMIFS(Table37[Adj xPts],Table37[Player],Table3737381215[[#This Row],[Player]],Table37[GW],15)</f>
        <v>4.5677653662026083</v>
      </c>
      <c r="K208" s="474">
        <f>SUMIFS(Table37[Adj xPts],Table37[Player],Table3737381215[[#This Row],[Player]],Table37[GW],16)</f>
        <v>4.0480510599498523</v>
      </c>
      <c r="L208" s="475">
        <f>SUMIFS(Table37[Adj xPts],Table37[Player],Table3737381215[[#This Row],[Player]],Table37[GW],17)</f>
        <v>5.3089726420508896</v>
      </c>
      <c r="M208" s="7">
        <f>SUM(Table3737381215[[#This Row],[10]:[17]])</f>
        <v>37.283768388398933</v>
      </c>
      <c r="N208" s="23">
        <f>(AVERAGE(Table3737381215[[#This Row],[10]:[17]])-2)/Table3737381215[[#This Row],[Price]]</f>
        <v>0.52166098991173859</v>
      </c>
      <c r="O208" s="74">
        <v>1E-3</v>
      </c>
      <c r="P208" s="22">
        <v>2</v>
      </c>
      <c r="Q208" s="6">
        <v>1</v>
      </c>
      <c r="R208" s="402" t="s">
        <v>374</v>
      </c>
    </row>
    <row r="209" spans="1:18" ht="15.75" thickBot="1" x14ac:dyDescent="0.3">
      <c r="A209" s="4" t="s">
        <v>602</v>
      </c>
      <c r="B209" s="5" t="s">
        <v>671</v>
      </c>
      <c r="C209" s="70" t="s">
        <v>14</v>
      </c>
      <c r="D209" s="6">
        <v>4.0999999999999996</v>
      </c>
      <c r="E209" s="6">
        <f>SUMIFS(Table37[Adj xPts],Table37[Player],Table3737381215[[#This Row],[Player]],Table37[GW],10)</f>
        <v>3.0937860966551982</v>
      </c>
      <c r="F209" s="474">
        <f>SUMIFS(Table37[Adj xPts],Table37[Player],Table3737381215[[#This Row],[Player]],Table37[GW],11)</f>
        <v>2.6334789327548442</v>
      </c>
      <c r="G209" s="474">
        <f>SUMIFS(Table37[Adj xPts],Table37[Player],Table3737381215[[#This Row],[Player]],Table37[GW],12)</f>
        <v>1.3425922113428805</v>
      </c>
      <c r="H209" s="474">
        <f>SUMIFS(Table37[Adj xPts],Table37[Player],Table3737381215[[#This Row],[Player]],Table37[GW],13)</f>
        <v>1.8208771050811803</v>
      </c>
      <c r="I209" s="474">
        <f>SUMIFS(Table37[Adj xPts],Table37[Player],Table3737381215[[#This Row],[Player]],Table37[GW],14)</f>
        <v>1.8321215628066114</v>
      </c>
      <c r="J209" s="474">
        <f>SUMIFS(Table37[Adj xPts],Table37[Player],Table3737381215[[#This Row],[Player]],Table37[GW],15)</f>
        <v>1.9285103711993263</v>
      </c>
      <c r="K209" s="474">
        <f>SUMIFS(Table37[Adj xPts],Table37[Player],Table3737381215[[#This Row],[Player]],Table37[GW],16)</f>
        <v>1.8112453144523115</v>
      </c>
      <c r="L209" s="475">
        <f>SUMIFS(Table37[Adj xPts],Table37[Player],Table3737381215[[#This Row],[Player]],Table37[GW],17)</f>
        <v>5.1548674804790688E-2</v>
      </c>
      <c r="M209" s="7">
        <f>SUM(Table3737381215[[#This Row],[10]:[17]])</f>
        <v>14.514160269097141</v>
      </c>
      <c r="N209" s="23">
        <f>(AVERAGE(Table3737381215[[#This Row],[10]:[17]])-2)/Table3737381215[[#This Row],[Price]]</f>
        <v>-4.529999179581886E-2</v>
      </c>
      <c r="O209" s="74">
        <v>3.0000000000000001E-3</v>
      </c>
      <c r="P209" s="22">
        <v>2</v>
      </c>
      <c r="Q209" s="6">
        <v>1</v>
      </c>
      <c r="R209" s="402" t="s">
        <v>374</v>
      </c>
    </row>
    <row r="210" spans="1:18" ht="15.75" thickBot="1" x14ac:dyDescent="0.3">
      <c r="A210" s="4" t="s">
        <v>602</v>
      </c>
      <c r="B210" s="5" t="s">
        <v>666</v>
      </c>
      <c r="C210" s="70" t="s">
        <v>14</v>
      </c>
      <c r="D210" s="6">
        <v>4.4000000000000004</v>
      </c>
      <c r="E210" s="6">
        <f>SUMIFS(Table37[Adj xPts],Table37[Player],Table3737381215[[#This Row],[Player]],Table37[GW],10)</f>
        <v>2.8598137490513533</v>
      </c>
      <c r="F210" s="474">
        <f>SUMIFS(Table37[Adj xPts],Table37[Player],Table3737381215[[#This Row],[Player]],Table37[GW],11)</f>
        <v>2.4839065082238134</v>
      </c>
      <c r="G210" s="474">
        <f>SUMIFS(Table37[Adj xPts],Table37[Player],Table3737381215[[#This Row],[Player]],Table37[GW],12)</f>
        <v>1.2695459262174833</v>
      </c>
      <c r="H210" s="474">
        <f>SUMIFS(Table37[Adj xPts],Table37[Player],Table3737381215[[#This Row],[Player]],Table37[GW],13)</f>
        <v>1.6887241926945473</v>
      </c>
      <c r="I210" s="474">
        <f>SUMIFS(Table37[Adj xPts],Table37[Player],Table3737381215[[#This Row],[Player]],Table37[GW],14)</f>
        <v>1.7343606850055202</v>
      </c>
      <c r="J210" s="474">
        <f>SUMIFS(Table37[Adj xPts],Table37[Player],Table3737381215[[#This Row],[Player]],Table37[GW],15)</f>
        <v>1.8796696814785685</v>
      </c>
      <c r="K210" s="474">
        <f>SUMIFS(Table37[Adj xPts],Table37[Player],Table3737381215[[#This Row],[Player]],Table37[GW],16)</f>
        <v>1.8225134008338295</v>
      </c>
      <c r="L210" s="475">
        <f>SUMIFS(Table37[Adj xPts],Table37[Player],Table3737381215[[#This Row],[Player]],Table37[GW],17)</f>
        <v>4.6437016614644069E-2</v>
      </c>
      <c r="M210" s="7">
        <f>SUM(Table3737381215[[#This Row],[10]:[17]])</f>
        <v>13.78497116011976</v>
      </c>
      <c r="N210" s="23">
        <f>(AVERAGE(Table3737381215[[#This Row],[10]:[17]])-2)/Table3737381215[[#This Row],[Price]]</f>
        <v>-6.2926955678415913E-2</v>
      </c>
      <c r="O210" s="74">
        <v>1E-3</v>
      </c>
      <c r="P210" s="22">
        <v>4</v>
      </c>
      <c r="Q210" s="6">
        <v>2</v>
      </c>
      <c r="R210" s="402" t="s">
        <v>374</v>
      </c>
    </row>
    <row r="211" spans="1:18" ht="15.75" thickBot="1" x14ac:dyDescent="0.3">
      <c r="A211" s="4" t="s">
        <v>33</v>
      </c>
      <c r="B211" s="5" t="s">
        <v>179</v>
      </c>
      <c r="C211" s="70" t="s">
        <v>13</v>
      </c>
      <c r="D211" s="6">
        <v>4.9000000000000004</v>
      </c>
      <c r="E211" s="6">
        <f>SUMIFS(Table37[Adj xPts],Table37[Player],Table3737381215[[#This Row],[Player]],Table37[GW],10)</f>
        <v>2.3238075500430262</v>
      </c>
      <c r="F211" s="474">
        <f>SUMIFS(Table37[Adj xPts],Table37[Player],Table3737381215[[#This Row],[Player]],Table37[GW],11)</f>
        <v>2.4924560527870252</v>
      </c>
      <c r="G211" s="474">
        <f>SUMIFS(Table37[Adj xPts],Table37[Player],Table3737381215[[#This Row],[Player]],Table37[GW],12)</f>
        <v>2.1617437039844338</v>
      </c>
      <c r="H211" s="474">
        <f>SUMIFS(Table37[Adj xPts],Table37[Player],Table3737381215[[#This Row],[Player]],Table37[GW],13)</f>
        <v>2.1990546146107519</v>
      </c>
      <c r="I211" s="474">
        <f>SUMIFS(Table37[Adj xPts],Table37[Player],Table3737381215[[#This Row],[Player]],Table37[GW],14)</f>
        <v>2.2524036690488467</v>
      </c>
      <c r="J211" s="474">
        <f>SUMIFS(Table37[Adj xPts],Table37[Player],Table3737381215[[#This Row],[Player]],Table37[GW],15)</f>
        <v>2.2237350830885907</v>
      </c>
      <c r="K211" s="474">
        <f>SUMIFS(Table37[Adj xPts],Table37[Player],Table3737381215[[#This Row],[Player]],Table37[GW],16)</f>
        <v>2.4239476353933602</v>
      </c>
      <c r="L211" s="475">
        <f>SUMIFS(Table37[Adj xPts],Table37[Player],Table3737381215[[#This Row],[Player]],Table37[GW],17)</f>
        <v>5.996047249198861E-2</v>
      </c>
      <c r="M211" s="7">
        <f>SUM(Table3737381215[[#This Row],[10]:[17]])</f>
        <v>16.137108781448024</v>
      </c>
      <c r="N211" s="23">
        <f>(AVERAGE(Table3737381215[[#This Row],[10]:[17]])-2)/Table3737381215[[#This Row],[Price]]</f>
        <v>3.4976729961230628E-3</v>
      </c>
      <c r="O211" s="74">
        <v>1E-3</v>
      </c>
      <c r="P211" s="22">
        <v>3</v>
      </c>
      <c r="Q211" s="6">
        <v>1.5</v>
      </c>
      <c r="R211" s="402" t="s">
        <v>374</v>
      </c>
    </row>
    <row r="212" spans="1:18" ht="15.75" thickBot="1" x14ac:dyDescent="0.3">
      <c r="A212" s="4" t="s">
        <v>30</v>
      </c>
      <c r="B212" s="5" t="s">
        <v>243</v>
      </c>
      <c r="C212" s="70" t="s">
        <v>13</v>
      </c>
      <c r="D212" s="6">
        <v>6.3</v>
      </c>
      <c r="E212" s="6">
        <f>SUMIFS(Table37[Adj xPts],Table37[Player],Table3737381215[[#This Row],[Player]],Table37[GW],10)</f>
        <v>3.7343076199817755</v>
      </c>
      <c r="F212" s="474">
        <f>SUMIFS(Table37[Adj xPts],Table37[Player],Table3737381215[[#This Row],[Player]],Table37[GW],11)</f>
        <v>4.7862794746004118</v>
      </c>
      <c r="G212" s="474">
        <f>SUMIFS(Table37[Adj xPts],Table37[Player],Table3737381215[[#This Row],[Player]],Table37[GW],12)</f>
        <v>4.373549645754184</v>
      </c>
      <c r="H212" s="474">
        <f>SUMIFS(Table37[Adj xPts],Table37[Player],Table3737381215[[#This Row],[Player]],Table37[GW],13)</f>
        <v>4.5799080082320263</v>
      </c>
      <c r="I212" s="474">
        <f>SUMIFS(Table37[Adj xPts],Table37[Player],Table3737381215[[#This Row],[Player]],Table37[GW],14)</f>
        <v>3.1294603540951744</v>
      </c>
      <c r="J212" s="474">
        <f>SUMIFS(Table37[Adj xPts],Table37[Player],Table3737381215[[#This Row],[Player]],Table37[GW],15)</f>
        <v>4.1672247201760264</v>
      </c>
      <c r="K212" s="474">
        <f>SUMIFS(Table37[Adj xPts],Table37[Player],Table3737381215[[#This Row],[Player]],Table37[GW],16)</f>
        <v>3.0764780601914152</v>
      </c>
      <c r="L212" s="475">
        <f>SUMIFS(Table37[Adj xPts],Table37[Player],Table3737381215[[#This Row],[Player]],Table37[GW],17)</f>
        <v>4.4176300578034677</v>
      </c>
      <c r="M212" s="7">
        <f>SUM(Table3737381215[[#This Row],[10]:[17]])</f>
        <v>32.264837940834482</v>
      </c>
      <c r="N212" s="23">
        <f>(AVERAGE(Table3737381215[[#This Row],[10]:[17]])-2)/Table3737381215[[#This Row],[Price]]</f>
        <v>0.32271503850862071</v>
      </c>
      <c r="O212" s="74">
        <v>2E-3</v>
      </c>
      <c r="P212" s="22">
        <v>7</v>
      </c>
      <c r="Q212" s="6">
        <v>3.5</v>
      </c>
      <c r="R212" s="402" t="s">
        <v>374</v>
      </c>
    </row>
    <row r="213" spans="1:18" ht="15.75" thickBot="1" x14ac:dyDescent="0.3">
      <c r="A213" s="4" t="s">
        <v>82</v>
      </c>
      <c r="B213" s="5" t="s">
        <v>59</v>
      </c>
      <c r="C213" s="70" t="s">
        <v>13</v>
      </c>
      <c r="D213" s="6">
        <v>6.2</v>
      </c>
      <c r="E213" s="6">
        <f>SUMIFS(Table37[Adj xPts],Table37[Player],Table3737381215[[#This Row],[Player]],Table37[GW],10)</f>
        <v>0</v>
      </c>
      <c r="F213" s="474">
        <f>SUMIFS(Table37[Adj xPts],Table37[Player],Table3737381215[[#This Row],[Player]],Table37[GW],11)</f>
        <v>3.3070163394205681</v>
      </c>
      <c r="G213" s="474">
        <f>SUMIFS(Table37[Adj xPts],Table37[Player],Table3737381215[[#This Row],[Player]],Table37[GW],12)</f>
        <v>2.6663239385508652</v>
      </c>
      <c r="H213" s="474">
        <f>SUMIFS(Table37[Adj xPts],Table37[Player],Table3737381215[[#This Row],[Player]],Table37[GW],13)</f>
        <v>3.880473104831319</v>
      </c>
      <c r="I213" s="474">
        <f>SUMIFS(Table37[Adj xPts],Table37[Player],Table3737381215[[#This Row],[Player]],Table37[GW],14)</f>
        <v>2.5982247748335729</v>
      </c>
      <c r="J213" s="474">
        <f>SUMIFS(Table37[Adj xPts],Table37[Player],Table3737381215[[#This Row],[Player]],Table37[GW],15)</f>
        <v>3.2246728267436771</v>
      </c>
      <c r="K213" s="474">
        <f>SUMIFS(Table37[Adj xPts],Table37[Player],Table3737381215[[#This Row],[Player]],Table37[GW],16)</f>
        <v>3.4230981422508213</v>
      </c>
      <c r="L213" s="475">
        <f>SUMIFS(Table37[Adj xPts],Table37[Player],Table3737381215[[#This Row],[Player]],Table37[GW],17)</f>
        <v>0.12533920450386823</v>
      </c>
      <c r="M213" s="7">
        <f>SUM(Table3737381215[[#This Row],[10]:[17]])</f>
        <v>19.22514833113469</v>
      </c>
      <c r="N213" s="23">
        <f>(AVERAGE(Table3737381215[[#This Row],[10]:[17]])-2)/Table3737381215[[#This Row],[Price]]</f>
        <v>6.5023151837392948E-2</v>
      </c>
      <c r="O213" s="74">
        <v>4.2000000000000003E-2</v>
      </c>
      <c r="P213" s="22">
        <v>9</v>
      </c>
      <c r="Q213" s="6">
        <v>4.5</v>
      </c>
      <c r="R213" s="402" t="s">
        <v>374</v>
      </c>
    </row>
    <row r="214" spans="1:18" ht="15.75" thickBot="1" x14ac:dyDescent="0.3">
      <c r="A214" s="4" t="s">
        <v>30</v>
      </c>
      <c r="B214" s="5" t="s">
        <v>345</v>
      </c>
      <c r="C214" s="70" t="s">
        <v>13</v>
      </c>
      <c r="D214" s="6">
        <v>5.4</v>
      </c>
      <c r="E214" s="6">
        <f>SUMIFS(Table37[Adj xPts],Table37[Player],Table3737381215[[#This Row],[Player]],Table37[GW],10)</f>
        <v>2.9375818832799663</v>
      </c>
      <c r="F214" s="474">
        <f>SUMIFS(Table37[Adj xPts],Table37[Player],Table3737381215[[#This Row],[Player]],Table37[GW],11)</f>
        <v>3.6237644474661366</v>
      </c>
      <c r="G214" s="474">
        <f>SUMIFS(Table37[Adj xPts],Table37[Player],Table3737381215[[#This Row],[Player]],Table37[GW],12)</f>
        <v>3.4571531720765369</v>
      </c>
      <c r="H214" s="474">
        <f>SUMIFS(Table37[Adj xPts],Table37[Player],Table3737381215[[#This Row],[Player]],Table37[GW],13)</f>
        <v>3.5153095019337197</v>
      </c>
      <c r="I214" s="474">
        <f>SUMIFS(Table37[Adj xPts],Table37[Player],Table3737381215[[#This Row],[Player]],Table37[GW],14)</f>
        <v>2.651020277890078</v>
      </c>
      <c r="J214" s="474">
        <f>SUMIFS(Table37[Adj xPts],Table37[Player],Table3737381215[[#This Row],[Player]],Table37[GW],15)</f>
        <v>3.3013755731554815</v>
      </c>
      <c r="K214" s="474">
        <f>SUMIFS(Table37[Adj xPts],Table37[Player],Table3737381215[[#This Row],[Player]],Table37[GW],16)</f>
        <v>2.5940128649183571</v>
      </c>
      <c r="L214" s="475">
        <f>SUMIFS(Table37[Adj xPts],Table37[Player],Table3737381215[[#This Row],[Player]],Table37[GW],17)</f>
        <v>3.3547365947388066</v>
      </c>
      <c r="M214" s="7">
        <f>SUM(Table3737381215[[#This Row],[10]:[17]])</f>
        <v>25.434954315459084</v>
      </c>
      <c r="N214" s="23">
        <f>(AVERAGE(Table3737381215[[#This Row],[10]:[17]])-2)/Table3737381215[[#This Row],[Price]]</f>
        <v>0.21840172026525656</v>
      </c>
      <c r="O214" s="74">
        <v>6.0000000000000001E-3</v>
      </c>
      <c r="P214" s="22">
        <v>4</v>
      </c>
      <c r="Q214" s="6">
        <v>2</v>
      </c>
      <c r="R214" s="402" t="s">
        <v>374</v>
      </c>
    </row>
    <row r="215" spans="1:18" ht="15.75" thickBot="1" x14ac:dyDescent="0.3">
      <c r="A215" s="4" t="s">
        <v>28</v>
      </c>
      <c r="B215" s="5" t="s">
        <v>363</v>
      </c>
      <c r="C215" s="70" t="s">
        <v>13</v>
      </c>
      <c r="D215" s="6">
        <v>5</v>
      </c>
      <c r="E215" s="6">
        <f>SUMIFS(Table37[Adj xPts],Table37[Player],Table3737381215[[#This Row],[Player]],Table37[GW],10)</f>
        <v>2.7353442250567883</v>
      </c>
      <c r="F215" s="474">
        <f>SUMIFS(Table37[Adj xPts],Table37[Player],Table3737381215[[#This Row],[Player]],Table37[GW],11)</f>
        <v>3.054975568221876</v>
      </c>
      <c r="G215" s="474">
        <f>SUMIFS(Table37[Adj xPts],Table37[Player],Table3737381215[[#This Row],[Player]],Table37[GW],12)</f>
        <v>2.1595220491011435</v>
      </c>
      <c r="H215" s="474">
        <f>SUMIFS(Table37[Adj xPts],Table37[Player],Table3737381215[[#This Row],[Player]],Table37[GW],13)</f>
        <v>2.8396664178862316</v>
      </c>
      <c r="I215" s="474">
        <f>SUMIFS(Table37[Adj xPts],Table37[Player],Table3737381215[[#This Row],[Player]],Table37[GW],14)</f>
        <v>2.6192256183812099</v>
      </c>
      <c r="J215" s="474">
        <f>SUMIFS(Table37[Adj xPts],Table37[Player],Table3737381215[[#This Row],[Player]],Table37[GW],15)</f>
        <v>2.6292940935678817</v>
      </c>
      <c r="K215" s="474">
        <f>SUMIFS(Table37[Adj xPts],Table37[Player],Table3737381215[[#This Row],[Player]],Table37[GW],16)</f>
        <v>2.863061763477714</v>
      </c>
      <c r="L215" s="475">
        <f>SUMIFS(Table37[Adj xPts],Table37[Player],Table3737381215[[#This Row],[Player]],Table37[GW],17)</f>
        <v>6.2015306449629722E-2</v>
      </c>
      <c r="M215" s="7">
        <f>SUM(Table3737381215[[#This Row],[10]:[17]])</f>
        <v>18.963105042142473</v>
      </c>
      <c r="N215" s="23">
        <f>(AVERAGE(Table3737381215[[#This Row],[10]:[17]])-2)/Table3737381215[[#This Row],[Price]]</f>
        <v>7.4077626053561829E-2</v>
      </c>
      <c r="O215" s="74">
        <v>2.7000000000000003E-2</v>
      </c>
      <c r="P215" s="22">
        <v>8</v>
      </c>
      <c r="Q215" s="6">
        <v>4</v>
      </c>
      <c r="R215" s="402" t="s">
        <v>374</v>
      </c>
    </row>
    <row r="216" spans="1:18" ht="15.75" thickBot="1" x14ac:dyDescent="0.3">
      <c r="A216" s="4" t="s">
        <v>110</v>
      </c>
      <c r="B216" s="5" t="s">
        <v>211</v>
      </c>
      <c r="C216" s="70" t="s">
        <v>13</v>
      </c>
      <c r="D216" s="6">
        <v>4.9000000000000004</v>
      </c>
      <c r="E216" s="6">
        <f>SUMIFS(Table37[Adj xPts],Table37[Player],Table3737381215[[#This Row],[Player]],Table37[GW],10)</f>
        <v>2.5946962973481487</v>
      </c>
      <c r="F216" s="474">
        <f>SUMIFS(Table37[Adj xPts],Table37[Player],Table3737381215[[#This Row],[Player]],Table37[GW],11)</f>
        <v>2.509840882630149</v>
      </c>
      <c r="G216" s="474">
        <f>SUMIFS(Table37[Adj xPts],Table37[Player],Table3737381215[[#This Row],[Player]],Table37[GW],12)</f>
        <v>2.2905620360551429</v>
      </c>
      <c r="H216" s="474">
        <f>SUMIFS(Table37[Adj xPts],Table37[Player],Table3737381215[[#This Row],[Player]],Table37[GW],13)</f>
        <v>2.5475578010197006</v>
      </c>
      <c r="I216" s="474">
        <f>SUMIFS(Table37[Adj xPts],Table37[Player],Table3737381215[[#This Row],[Player]],Table37[GW],14)</f>
        <v>2.7131732705844818</v>
      </c>
      <c r="J216" s="474">
        <f>SUMIFS(Table37[Adj xPts],Table37[Player],Table3737381215[[#This Row],[Player]],Table37[GW],15)</f>
        <v>2.1095570503871048</v>
      </c>
      <c r="K216" s="474">
        <f>SUMIFS(Table37[Adj xPts],Table37[Player],Table3737381215[[#This Row],[Player]],Table37[GW],16)</f>
        <v>2.3993371809901705</v>
      </c>
      <c r="L216" s="475">
        <f>SUMIFS(Table37[Adj xPts],Table37[Player],Table3737381215[[#This Row],[Player]],Table37[GW],17)</f>
        <v>2.238805970149254</v>
      </c>
      <c r="M216" s="7">
        <f>SUM(Table3737381215[[#This Row],[10]:[17]])</f>
        <v>19.403530489164151</v>
      </c>
      <c r="N216" s="23">
        <f>(AVERAGE(Table3737381215[[#This Row],[10]:[17]])-2)/Table3737381215[[#This Row],[Price]]</f>
        <v>8.6824757376636502E-2</v>
      </c>
      <c r="O216" s="74">
        <v>1.3000000000000001E-2</v>
      </c>
      <c r="P216" s="22">
        <v>1</v>
      </c>
      <c r="Q216" s="6">
        <v>0.5</v>
      </c>
      <c r="R216" s="402" t="s">
        <v>374</v>
      </c>
    </row>
    <row r="217" spans="1:18" ht="15.75" thickBot="1" x14ac:dyDescent="0.3">
      <c r="A217" s="4" t="s">
        <v>601</v>
      </c>
      <c r="B217" s="5" t="s">
        <v>254</v>
      </c>
      <c r="C217" s="70" t="s">
        <v>13</v>
      </c>
      <c r="D217" s="6">
        <v>4.9000000000000004</v>
      </c>
      <c r="E217" s="6">
        <f>SUMIFS(Table37[Adj xPts],Table37[Player],Table3737381215[[#This Row],[Player]],Table37[GW],10)</f>
        <v>2.2359965592268378</v>
      </c>
      <c r="F217" s="474">
        <f>SUMIFS(Table37[Adj xPts],Table37[Player],Table3737381215[[#This Row],[Player]],Table37[GW],11)</f>
        <v>2.0462574123704815</v>
      </c>
      <c r="G217" s="474">
        <f>SUMIFS(Table37[Adj xPts],Table37[Player],Table3737381215[[#This Row],[Player]],Table37[GW],12)</f>
        <v>2.0183179626025889</v>
      </c>
      <c r="H217" s="474">
        <f>SUMIFS(Table37[Adj xPts],Table37[Player],Table3737381215[[#This Row],[Player]],Table37[GW],13)</f>
        <v>2.0696429406687051</v>
      </c>
      <c r="I217" s="474">
        <f>SUMIFS(Table37[Adj xPts],Table37[Player],Table3737381215[[#This Row],[Player]],Table37[GW],14)</f>
        <v>2.1910482073600894</v>
      </c>
      <c r="J217" s="474">
        <f>SUMIFS(Table37[Adj xPts],Table37[Player],Table3737381215[[#This Row],[Player]],Table37[GW],15)</f>
        <v>2.1585925477492132</v>
      </c>
      <c r="K217" s="474">
        <f>SUMIFS(Table37[Adj xPts],Table37[Player],Table3737381215[[#This Row],[Player]],Table37[GW],16)</f>
        <v>2.0583599534168027</v>
      </c>
      <c r="L217" s="475">
        <f>SUMIFS(Table37[Adj xPts],Table37[Player],Table3737381215[[#This Row],[Player]],Table37[GW],17)</f>
        <v>2.351356669040213</v>
      </c>
      <c r="M217" s="7">
        <f>SUM(Table3737381215[[#This Row],[10]:[17]])</f>
        <v>17.129572252434933</v>
      </c>
      <c r="N217" s="23">
        <f>(AVERAGE(Table3737381215[[#This Row],[10]:[17]])-2)/Table3737381215[[#This Row],[Price]]</f>
        <v>2.8815618684564615E-2</v>
      </c>
      <c r="O217" s="74">
        <v>2.8999999999999998E-2</v>
      </c>
      <c r="P217" s="22">
        <v>2</v>
      </c>
      <c r="Q217" s="6">
        <v>1</v>
      </c>
      <c r="R217" s="402" t="s">
        <v>374</v>
      </c>
    </row>
    <row r="218" spans="1:18" ht="15.75" thickBot="1" x14ac:dyDescent="0.3">
      <c r="A218" s="4" t="s">
        <v>35</v>
      </c>
      <c r="B218" s="5" t="s">
        <v>224</v>
      </c>
      <c r="C218" s="70" t="s">
        <v>13</v>
      </c>
      <c r="D218" s="6">
        <v>6.9</v>
      </c>
      <c r="E218" s="6">
        <f>SUMIFS(Table37[Adj xPts],Table37[Player],Table3737381215[[#This Row],[Player]],Table37[GW],10)</f>
        <v>4.8210197619444424</v>
      </c>
      <c r="F218" s="474">
        <f>SUMIFS(Table37[Adj xPts],Table37[Player],Table3737381215[[#This Row],[Player]],Table37[GW],11)</f>
        <v>4.4322103533278554</v>
      </c>
      <c r="G218" s="474">
        <f>SUMIFS(Table37[Adj xPts],Table37[Player],Table3737381215[[#This Row],[Player]],Table37[GW],12)</f>
        <v>5.2410038927746303</v>
      </c>
      <c r="H218" s="474">
        <f>SUMIFS(Table37[Adj xPts],Table37[Player],Table3737381215[[#This Row],[Player]],Table37[GW],13)</f>
        <v>5.3168482904855843</v>
      </c>
      <c r="I218" s="474">
        <f>SUMIFS(Table37[Adj xPts],Table37[Player],Table3737381215[[#This Row],[Player]],Table37[GW],14)</f>
        <v>5.216656210456919</v>
      </c>
      <c r="J218" s="474">
        <f>SUMIFS(Table37[Adj xPts],Table37[Player],Table3737381215[[#This Row],[Player]],Table37[GW],15)</f>
        <v>4.8667564814510564</v>
      </c>
      <c r="K218" s="474">
        <f>SUMIFS(Table37[Adj xPts],Table37[Player],Table3737381215[[#This Row],[Player]],Table37[GW],16)</f>
        <v>5.5232452142206023</v>
      </c>
      <c r="L218" s="475">
        <f>SUMIFS(Table37[Adj xPts],Table37[Player],Table3737381215[[#This Row],[Player]],Table37[GW],17)</f>
        <v>4.8520646512377166</v>
      </c>
      <c r="M218" s="7">
        <f>SUM(Table3737381215[[#This Row],[10]:[17]])</f>
        <v>40.269804855898805</v>
      </c>
      <c r="N218" s="23">
        <f>(AVERAGE(Table3737381215[[#This Row],[10]:[17]])-2)/Table3737381215[[#This Row],[Price]]</f>
        <v>0.43967037782425367</v>
      </c>
      <c r="O218" s="74">
        <v>0.03</v>
      </c>
      <c r="P218" s="22">
        <v>2</v>
      </c>
      <c r="Q218" s="6">
        <v>1</v>
      </c>
      <c r="R218" s="402" t="s">
        <v>374</v>
      </c>
    </row>
    <row r="219" spans="1:18" ht="15.75" thickBot="1" x14ac:dyDescent="0.3">
      <c r="A219" s="4" t="s">
        <v>23</v>
      </c>
      <c r="B219" s="5" t="s">
        <v>245</v>
      </c>
      <c r="C219" s="70" t="s">
        <v>13</v>
      </c>
      <c r="D219" s="6">
        <v>5.6</v>
      </c>
      <c r="E219" s="6">
        <f>SUMIFS(Table37[Adj xPts],Table37[Player],Table3737381215[[#This Row],[Player]],Table37[GW],10)</f>
        <v>3.166614336109931</v>
      </c>
      <c r="F219" s="474">
        <f>SUMIFS(Table37[Adj xPts],Table37[Player],Table3737381215[[#This Row],[Player]],Table37[GW],11)</f>
        <v>3.0177253474475898</v>
      </c>
      <c r="G219" s="474">
        <f>SUMIFS(Table37[Adj xPts],Table37[Player],Table3737381215[[#This Row],[Player]],Table37[GW],12)</f>
        <v>3.3381538715808605</v>
      </c>
      <c r="H219" s="474">
        <f>SUMIFS(Table37[Adj xPts],Table37[Player],Table3737381215[[#This Row],[Player]],Table37[GW],13)</f>
        <v>2.7225004525432932</v>
      </c>
      <c r="I219" s="474">
        <f>SUMIFS(Table37[Adj xPts],Table37[Player],Table3737381215[[#This Row],[Player]],Table37[GW],14)</f>
        <v>3.4446967239701589</v>
      </c>
      <c r="J219" s="474">
        <f>SUMIFS(Table37[Adj xPts],Table37[Player],Table3737381215[[#This Row],[Player]],Table37[GW],15)</f>
        <v>3.3147628608278263</v>
      </c>
      <c r="K219" s="474">
        <f>SUMIFS(Table37[Adj xPts],Table37[Player],Table3737381215[[#This Row],[Player]],Table37[GW],16)</f>
        <v>3.3627110228401191</v>
      </c>
      <c r="L219" s="475">
        <f>SUMIFS(Table37[Adj xPts],Table37[Player],Table3737381215[[#This Row],[Player]],Table37[GW],17)</f>
        <v>3.0516316081672938</v>
      </c>
      <c r="M219" s="7">
        <f>SUM(Table3737381215[[#This Row],[10]:[17]])</f>
        <v>25.418796223487075</v>
      </c>
      <c r="N219" s="23">
        <f>(AVERAGE(Table3737381215[[#This Row],[10]:[17]])-2)/Table3737381215[[#This Row],[Price]]</f>
        <v>0.21024098713140793</v>
      </c>
      <c r="O219" s="74">
        <v>0</v>
      </c>
      <c r="P219" s="22">
        <v>2</v>
      </c>
      <c r="Q219" s="6">
        <v>1</v>
      </c>
      <c r="R219" s="402" t="s">
        <v>374</v>
      </c>
    </row>
    <row r="220" spans="1:18" ht="15.75" thickBot="1" x14ac:dyDescent="0.3">
      <c r="A220" s="4" t="s">
        <v>37</v>
      </c>
      <c r="B220" s="5" t="s">
        <v>215</v>
      </c>
      <c r="C220" s="70" t="s">
        <v>13</v>
      </c>
      <c r="D220" s="6">
        <v>5</v>
      </c>
      <c r="E220" s="6">
        <f>SUMIFS(Table37[Adj xPts],Table37[Player],Table3737381215[[#This Row],[Player]],Table37[GW],10)</f>
        <v>2.4381370456117142</v>
      </c>
      <c r="F220" s="474">
        <f>SUMIFS(Table37[Adj xPts],Table37[Player],Table3737381215[[#This Row],[Player]],Table37[GW],11)</f>
        <v>2.5122059217655766</v>
      </c>
      <c r="G220" s="474">
        <f>SUMIFS(Table37[Adj xPts],Table37[Player],Table3737381215[[#This Row],[Player]],Table37[GW],12)</f>
        <v>2.7917030640575535</v>
      </c>
      <c r="H220" s="474">
        <f>SUMIFS(Table37[Adj xPts],Table37[Player],Table3737381215[[#This Row],[Player]],Table37[GW],13)</f>
        <v>3.2863855067880459</v>
      </c>
      <c r="I220" s="474">
        <f>SUMIFS(Table37[Adj xPts],Table37[Player],Table3737381215[[#This Row],[Player]],Table37[GW],14)</f>
        <v>2.7472422008197186</v>
      </c>
      <c r="J220" s="474">
        <f>SUMIFS(Table37[Adj xPts],Table37[Player],Table3737381215[[#This Row],[Player]],Table37[GW],15)</f>
        <v>3.0376798355788992</v>
      </c>
      <c r="K220" s="474">
        <f>SUMIFS(Table37[Adj xPts],Table37[Player],Table3737381215[[#This Row],[Player]],Table37[GW],16)</f>
        <v>2.9716012773722635</v>
      </c>
      <c r="L220" s="475">
        <f>SUMIFS(Table37[Adj xPts],Table37[Player],Table3737381215[[#This Row],[Player]],Table37[GW],17)</f>
        <v>2.8223664721198678</v>
      </c>
      <c r="M220" s="7">
        <f>SUM(Table3737381215[[#This Row],[10]:[17]])</f>
        <v>22.607321324113641</v>
      </c>
      <c r="N220" s="23">
        <f>(AVERAGE(Table3737381215[[#This Row],[10]:[17]])-2)/Table3737381215[[#This Row],[Price]]</f>
        <v>0.16518303310284105</v>
      </c>
      <c r="O220" s="74">
        <v>2.6000000000000002E-2</v>
      </c>
      <c r="P220" s="22">
        <v>3</v>
      </c>
      <c r="Q220" s="6">
        <v>1.5</v>
      </c>
      <c r="R220" s="402" t="s">
        <v>374</v>
      </c>
    </row>
    <row r="221" spans="1:18" ht="15.75" thickBot="1" x14ac:dyDescent="0.3">
      <c r="A221" s="4" t="s">
        <v>602</v>
      </c>
      <c r="B221" s="5" t="s">
        <v>667</v>
      </c>
      <c r="C221" s="70" t="s">
        <v>14</v>
      </c>
      <c r="D221" s="6">
        <v>4</v>
      </c>
      <c r="E221" s="6">
        <f>SUMIFS(Table37[Adj xPts],Table37[Player],Table3737381215[[#This Row],[Player]],Table37[GW],10)</f>
        <v>2.6100668456835971</v>
      </c>
      <c r="F221" s="474">
        <f>SUMIFS(Table37[Adj xPts],Table37[Player],Table3737381215[[#This Row],[Player]],Table37[GW],11)</f>
        <v>2.2285272996392353</v>
      </c>
      <c r="G221" s="474">
        <f>SUMIFS(Table37[Adj xPts],Table37[Player],Table3737381215[[#This Row],[Player]],Table37[GW],12)</f>
        <v>1.1116045502681653</v>
      </c>
      <c r="H221" s="474">
        <f>SUMIFS(Table37[Adj xPts],Table37[Player],Table3737381215[[#This Row],[Player]],Table37[GW],13)</f>
        <v>1.4829355545281604</v>
      </c>
      <c r="I221" s="474">
        <f>SUMIFS(Table37[Adj xPts],Table37[Player],Table3737381215[[#This Row],[Player]],Table37[GW],14)</f>
        <v>1.5456111853291232</v>
      </c>
      <c r="J221" s="474">
        <f>SUMIFS(Table37[Adj xPts],Table37[Player],Table3737381215[[#This Row],[Player]],Table37[GW],15)</f>
        <v>1.6487451123033554</v>
      </c>
      <c r="K221" s="474">
        <f>SUMIFS(Table37[Adj xPts],Table37[Player],Table3737381215[[#This Row],[Player]],Table37[GW],16)</f>
        <v>1.5457785621783924</v>
      </c>
      <c r="L221" s="475">
        <f>SUMIFS(Table37[Adj xPts],Table37[Player],Table3737381215[[#This Row],[Player]],Table37[GW],17)</f>
        <v>3.9672477915645155E-2</v>
      </c>
      <c r="M221" s="7">
        <f>SUM(Table3737381215[[#This Row],[10]:[17]])</f>
        <v>12.212941587845675</v>
      </c>
      <c r="N221" s="23">
        <f>(AVERAGE(Table3737381215[[#This Row],[10]:[17]])-2)/Table3737381215[[#This Row],[Price]]</f>
        <v>-0.11834557537982265</v>
      </c>
      <c r="O221" s="74">
        <v>0.02</v>
      </c>
      <c r="P221" s="22">
        <v>7</v>
      </c>
      <c r="Q221" s="6">
        <v>3.5</v>
      </c>
      <c r="R221" s="402" t="s">
        <v>374</v>
      </c>
    </row>
    <row r="222" spans="1:18" ht="15.75" thickBot="1" x14ac:dyDescent="0.3">
      <c r="A222" s="4" t="s">
        <v>601</v>
      </c>
      <c r="B222" s="5" t="s">
        <v>1530</v>
      </c>
      <c r="C222" s="70" t="s">
        <v>14</v>
      </c>
      <c r="D222" s="6">
        <v>4.3</v>
      </c>
      <c r="E222" s="6">
        <f>SUMIFS(Table37[Adj xPts],Table37[Player],Table3737381215[[#This Row],[Player]],Table37[GW],10)</f>
        <v>3.2696944431925727</v>
      </c>
      <c r="F222" s="474">
        <f>SUMIFS(Table37[Adj xPts],Table37[Player],Table3737381215[[#This Row],[Player]],Table37[GW],11)</f>
        <v>1.9055366536032496</v>
      </c>
      <c r="G222" s="474">
        <f>SUMIFS(Table37[Adj xPts],Table37[Player],Table3737381215[[#This Row],[Player]],Table37[GW],12)</f>
        <v>2.0362286115710773</v>
      </c>
      <c r="H222" s="474">
        <f>SUMIFS(Table37[Adj xPts],Table37[Player],Table3737381215[[#This Row],[Player]],Table37[GW],13)</f>
        <v>2.4939526303882498</v>
      </c>
      <c r="I222" s="474">
        <f>SUMIFS(Table37[Adj xPts],Table37[Player],Table3737381215[[#This Row],[Player]],Table37[GW],14)</f>
        <v>3.048790285556882</v>
      </c>
      <c r="J222" s="474">
        <f>SUMIFS(Table37[Adj xPts],Table37[Player],Table3737381215[[#This Row],[Player]],Table37[GW],15)</f>
        <v>2.4957176226317155</v>
      </c>
      <c r="K222" s="474">
        <f>SUMIFS(Table37[Adj xPts],Table37[Player],Table3737381215[[#This Row],[Player]],Table37[GW],16)</f>
        <v>2.1147046420345799</v>
      </c>
      <c r="L222" s="475">
        <f>SUMIFS(Table37[Adj xPts],Table37[Player],Table3737381215[[#This Row],[Player]],Table37[GW],17)</f>
        <v>3.4747679191307008</v>
      </c>
      <c r="M222" s="7">
        <f>SUM(Table3737381215[[#This Row],[10]:[17]])</f>
        <v>20.839392808109029</v>
      </c>
      <c r="N222" s="23">
        <f>(AVERAGE(Table3737381215[[#This Row],[10]:[17]])-2)/Table3737381215[[#This Row],[Price]]</f>
        <v>0.14068002349154154</v>
      </c>
      <c r="O222" s="74">
        <v>4.0000000000000001E-3</v>
      </c>
      <c r="P222" s="22">
        <v>0</v>
      </c>
      <c r="Q222" s="6">
        <v>0</v>
      </c>
      <c r="R222" s="402" t="s">
        <v>374</v>
      </c>
    </row>
    <row r="223" spans="1:18" ht="15.75" thickBot="1" x14ac:dyDescent="0.3">
      <c r="A223" s="4" t="s">
        <v>65</v>
      </c>
      <c r="B223" s="5" t="s">
        <v>278</v>
      </c>
      <c r="C223" s="70" t="s">
        <v>13</v>
      </c>
      <c r="D223" s="6">
        <v>5</v>
      </c>
      <c r="E223" s="6">
        <f>SUMIFS(Table37[Adj xPts],Table37[Player],Table3737381215[[#This Row],[Player]],Table37[GW],10)</f>
        <v>3.4127230023487076</v>
      </c>
      <c r="F223" s="474">
        <f>SUMIFS(Table37[Adj xPts],Table37[Player],Table3737381215[[#This Row],[Player]],Table37[GW],11)</f>
        <v>4.373836544549123</v>
      </c>
      <c r="G223" s="474">
        <f>SUMIFS(Table37[Adj xPts],Table37[Player],Table3737381215[[#This Row],[Player]],Table37[GW],12)</f>
        <v>4.5706602373887248</v>
      </c>
      <c r="H223" s="474">
        <f>SUMIFS(Table37[Adj xPts],Table37[Player],Table3737381215[[#This Row],[Player]],Table37[GW],13)</f>
        <v>4.5933988142642246</v>
      </c>
      <c r="I223" s="474">
        <f>SUMIFS(Table37[Adj xPts],Table37[Player],Table3737381215[[#This Row],[Player]],Table37[GW],14)</f>
        <v>4.3892979919371058</v>
      </c>
      <c r="J223" s="474">
        <f>SUMIFS(Table37[Adj xPts],Table37[Player],Table3737381215[[#This Row],[Player]],Table37[GW],15)</f>
        <v>5.1286398181415374</v>
      </c>
      <c r="K223" s="474">
        <f>SUMIFS(Table37[Adj xPts],Table37[Player],Table3737381215[[#This Row],[Player]],Table37[GW],16)</f>
        <v>5.2801338303055205</v>
      </c>
      <c r="L223" s="475">
        <f>SUMIFS(Table37[Adj xPts],Table37[Player],Table3737381215[[#This Row],[Player]],Table37[GW],17)</f>
        <v>4.1512496851297263</v>
      </c>
      <c r="M223" s="7">
        <f>SUM(Table3737381215[[#This Row],[10]:[17]])</f>
        <v>35.899939924064668</v>
      </c>
      <c r="N223" s="23">
        <f>(AVERAGE(Table3737381215[[#This Row],[10]:[17]])-2)/Table3737381215[[#This Row],[Price]]</f>
        <v>0.49749849810161673</v>
      </c>
      <c r="O223" s="74">
        <v>6.9999999999999993E-3</v>
      </c>
      <c r="P223" s="22">
        <v>2</v>
      </c>
      <c r="Q223" s="6">
        <v>1</v>
      </c>
      <c r="R223" s="402" t="s">
        <v>374</v>
      </c>
    </row>
    <row r="224" spans="1:18" ht="15.75" thickBot="1" x14ac:dyDescent="0.3">
      <c r="A224" s="4" t="s">
        <v>33</v>
      </c>
      <c r="B224" s="5" t="s">
        <v>239</v>
      </c>
      <c r="C224" s="70" t="s">
        <v>14</v>
      </c>
      <c r="D224" s="6">
        <v>4.3</v>
      </c>
      <c r="E224" s="6">
        <f>SUMIFS(Table37[Adj xPts],Table37[Player],Table3737381215[[#This Row],[Player]],Table37[GW],10)</f>
        <v>2.564886541247875</v>
      </c>
      <c r="F224" s="474">
        <f>SUMIFS(Table37[Adj xPts],Table37[Player],Table3737381215[[#This Row],[Player]],Table37[GW],11)</f>
        <v>3.2917169385721032</v>
      </c>
      <c r="G224" s="474">
        <f>SUMIFS(Table37[Adj xPts],Table37[Player],Table3737381215[[#This Row],[Player]],Table37[GW],12)</f>
        <v>2.323534588980813</v>
      </c>
      <c r="H224" s="474">
        <f>SUMIFS(Table37[Adj xPts],Table37[Player],Table3737381215[[#This Row],[Player]],Table37[GW],13)</f>
        <v>2.4909015739549183</v>
      </c>
      <c r="I224" s="474">
        <f>SUMIFS(Table37[Adj xPts],Table37[Player],Table3737381215[[#This Row],[Player]],Table37[GW],14)</f>
        <v>2.5647774663293905</v>
      </c>
      <c r="J224" s="474">
        <f>SUMIFS(Table37[Adj xPts],Table37[Player],Table3737381215[[#This Row],[Player]],Table37[GW],15)</f>
        <v>2.1272030830044133</v>
      </c>
      <c r="K224" s="474">
        <f>SUMIFS(Table37[Adj xPts],Table37[Player],Table3737381215[[#This Row],[Player]],Table37[GW],16)</f>
        <v>2.9698937123100881</v>
      </c>
      <c r="L224" s="475">
        <f>SUMIFS(Table37[Adj xPts],Table37[Player],Table3737381215[[#This Row],[Player]],Table37[GW],17)</f>
        <v>8.2440679650748305E-2</v>
      </c>
      <c r="M224" s="7">
        <f>SUM(Table3737381215[[#This Row],[10]:[17]])</f>
        <v>18.415354584050348</v>
      </c>
      <c r="N224" s="23">
        <f>(AVERAGE(Table3737381215[[#This Row],[10]:[17]])-2)/Table3737381215[[#This Row],[Price]]</f>
        <v>7.0213796047975244E-2</v>
      </c>
      <c r="O224" s="74">
        <v>2.3E-2</v>
      </c>
      <c r="P224" s="22">
        <v>9</v>
      </c>
      <c r="Q224" s="6">
        <v>4.5</v>
      </c>
      <c r="R224" s="402" t="s">
        <v>374</v>
      </c>
    </row>
    <row r="225" spans="1:18" ht="15.75" thickBot="1" x14ac:dyDescent="0.3">
      <c r="A225" s="4" t="s">
        <v>56</v>
      </c>
      <c r="B225" s="5" t="s">
        <v>1071</v>
      </c>
      <c r="C225" s="70" t="s">
        <v>13</v>
      </c>
      <c r="D225" s="6">
        <v>4.9000000000000004</v>
      </c>
      <c r="E225" s="6">
        <f>SUMIFS(Table37[Adj xPts],Table37[Player],Table3737381215[[#This Row],[Player]],Table37[GW],10)</f>
        <v>2.0347911979366735</v>
      </c>
      <c r="F225" s="474">
        <f>SUMIFS(Table37[Adj xPts],Table37[Player],Table3737381215[[#This Row],[Player]],Table37[GW],11)</f>
        <v>2.2227074438678569</v>
      </c>
      <c r="G225" s="474">
        <f>SUMIFS(Table37[Adj xPts],Table37[Player],Table3737381215[[#This Row],[Player]],Table37[GW],12)</f>
        <v>1.9812764343975553</v>
      </c>
      <c r="H225" s="474">
        <f>SUMIFS(Table37[Adj xPts],Table37[Player],Table3737381215[[#This Row],[Player]],Table37[GW],13)</f>
        <v>1.9494449410206416</v>
      </c>
      <c r="I225" s="474">
        <f>SUMIFS(Table37[Adj xPts],Table37[Player],Table3737381215[[#This Row],[Player]],Table37[GW],14)</f>
        <v>2.1378589458597128</v>
      </c>
      <c r="J225" s="474">
        <f>SUMIFS(Table37[Adj xPts],Table37[Player],Table3737381215[[#This Row],[Player]],Table37[GW],15)</f>
        <v>2.1868875174343874</v>
      </c>
      <c r="K225" s="474">
        <f>SUMIFS(Table37[Adj xPts],Table37[Player],Table3737381215[[#This Row],[Player]],Table37[GW],16)</f>
        <v>2.0095567623576431</v>
      </c>
      <c r="L225" s="475">
        <f>SUMIFS(Table37[Adj xPts],Table37[Player],Table3737381215[[#This Row],[Player]],Table37[GW],17)</f>
        <v>4.5888070563177619E-2</v>
      </c>
      <c r="M225" s="7">
        <f>SUM(Table3737381215[[#This Row],[10]:[17]])</f>
        <v>14.56841131343765</v>
      </c>
      <c r="N225" s="23">
        <f>(AVERAGE(Table3737381215[[#This Row],[10]:[17]])-2)/Table3737381215[[#This Row],[Price]]</f>
        <v>-3.6520119555161983E-2</v>
      </c>
      <c r="O225" s="74">
        <v>4.0000000000000001E-3</v>
      </c>
      <c r="P225" s="22">
        <v>0</v>
      </c>
      <c r="Q225" s="6">
        <v>0</v>
      </c>
      <c r="R225" s="402" t="s">
        <v>374</v>
      </c>
    </row>
    <row r="226" spans="1:18" ht="15.75" thickBot="1" x14ac:dyDescent="0.3">
      <c r="A226" s="4" t="s">
        <v>23</v>
      </c>
      <c r="B226" s="5" t="s">
        <v>183</v>
      </c>
      <c r="C226" s="70" t="s">
        <v>14</v>
      </c>
      <c r="D226" s="6">
        <v>5.3</v>
      </c>
      <c r="E226" s="6">
        <f>SUMIFS(Table37[Adj xPts],Table37[Player],Table3737381215[[#This Row],[Player]],Table37[GW],10)</f>
        <v>4.1326940394772071</v>
      </c>
      <c r="F226" s="474">
        <f>SUMIFS(Table37[Adj xPts],Table37[Player],Table3737381215[[#This Row],[Player]],Table37[GW],11)</f>
        <v>3.5390372761960669</v>
      </c>
      <c r="G226" s="474">
        <f>SUMIFS(Table37[Adj xPts],Table37[Player],Table3737381215[[#This Row],[Player]],Table37[GW],12)</f>
        <v>3.8438047334620737</v>
      </c>
      <c r="H226" s="474">
        <f>SUMIFS(Table37[Adj xPts],Table37[Player],Table3737381215[[#This Row],[Player]],Table37[GW],13)</f>
        <v>2.8908507223113964</v>
      </c>
      <c r="I226" s="474">
        <f>SUMIFS(Table37[Adj xPts],Table37[Player],Table3737381215[[#This Row],[Player]],Table37[GW],14)</f>
        <v>4.7826086956521738</v>
      </c>
      <c r="J226" s="474">
        <f>SUMIFS(Table37[Adj xPts],Table37[Player],Table3737381215[[#This Row],[Player]],Table37[GW],15)</f>
        <v>4.1543217487801876</v>
      </c>
      <c r="K226" s="474">
        <f>SUMIFS(Table37[Adj xPts],Table37[Player],Table3737381215[[#This Row],[Player]],Table37[GW],16)</f>
        <v>4.0362565581459995</v>
      </c>
      <c r="L226" s="475">
        <f>SUMIFS(Table37[Adj xPts],Table37[Player],Table3737381215[[#This Row],[Player]],Table37[GW],17)</f>
        <v>3.9152209228228578</v>
      </c>
      <c r="M226" s="7">
        <f>SUM(Table3737381215[[#This Row],[10]:[17]])</f>
        <v>31.294794696847966</v>
      </c>
      <c r="N226" s="23">
        <f>(AVERAGE(Table3737381215[[#This Row],[10]:[17]])-2)/Table3737381215[[#This Row],[Price]]</f>
        <v>0.36072629001999917</v>
      </c>
      <c r="O226" s="74">
        <v>2E-3</v>
      </c>
      <c r="P226" s="22">
        <v>1</v>
      </c>
      <c r="Q226" s="6">
        <v>0.5</v>
      </c>
      <c r="R226" s="402" t="s">
        <v>374</v>
      </c>
    </row>
    <row r="227" spans="1:18" ht="15.75" thickBot="1" x14ac:dyDescent="0.3">
      <c r="A227" s="4" t="s">
        <v>25</v>
      </c>
      <c r="B227" s="5" t="s">
        <v>232</v>
      </c>
      <c r="C227" s="70" t="s">
        <v>15</v>
      </c>
      <c r="D227" s="6">
        <v>7.1</v>
      </c>
      <c r="E227" s="6">
        <f>SUMIFS(Table37[Adj xPts],Table37[Player],Table3737381215[[#This Row],[Player]],Table37[GW],10)</f>
        <v>5.5123790785374647</v>
      </c>
      <c r="F227" s="474">
        <f>SUMIFS(Table37[Adj xPts],Table37[Player],Table3737381215[[#This Row],[Player]],Table37[GW],11)</f>
        <v>5.1505990370619195</v>
      </c>
      <c r="G227" s="474">
        <f>SUMIFS(Table37[Adj xPts],Table37[Player],Table3737381215[[#This Row],[Player]],Table37[GW],12)</f>
        <v>5.7506855716376259</v>
      </c>
      <c r="H227" s="474">
        <f>SUMIFS(Table37[Adj xPts],Table37[Player],Table3737381215[[#This Row],[Player]],Table37[GW],13)</f>
        <v>4.1618182477955319</v>
      </c>
      <c r="I227" s="474">
        <f>SUMIFS(Table37[Adj xPts],Table37[Player],Table3737381215[[#This Row],[Player]],Table37[GW],14)</f>
        <v>4.8233366024879993</v>
      </c>
      <c r="J227" s="474">
        <f>SUMIFS(Table37[Adj xPts],Table37[Player],Table3737381215[[#This Row],[Player]],Table37[GW],15)</f>
        <v>5.4689286372856358</v>
      </c>
      <c r="K227" s="474">
        <f>SUMIFS(Table37[Adj xPts],Table37[Player],Table3737381215[[#This Row],[Player]],Table37[GW],16)</f>
        <v>5.6223545062416855</v>
      </c>
      <c r="L227" s="475">
        <f>SUMIFS(Table37[Adj xPts],Table37[Player],Table3737381215[[#This Row],[Player]],Table37[GW],17)</f>
        <v>5.1083081985193308</v>
      </c>
      <c r="M227" s="7">
        <f>SUM(Table3737381215[[#This Row],[10]:[17]])</f>
        <v>41.598409879567193</v>
      </c>
      <c r="N227" s="23">
        <f>(AVERAGE(Table3737381215[[#This Row],[10]:[17]])-2)/Table3737381215[[#This Row],[Price]]</f>
        <v>0.45067623027407033</v>
      </c>
      <c r="O227" s="74">
        <v>1E-3</v>
      </c>
      <c r="P227" s="22">
        <v>4</v>
      </c>
      <c r="Q227" s="6">
        <v>2</v>
      </c>
      <c r="R227" s="402" t="s">
        <v>374</v>
      </c>
    </row>
    <row r="228" spans="1:18" ht="15.75" thickBot="1" x14ac:dyDescent="0.3">
      <c r="A228" s="4" t="s">
        <v>602</v>
      </c>
      <c r="B228" s="5" t="s">
        <v>366</v>
      </c>
      <c r="C228" s="70" t="s">
        <v>13</v>
      </c>
      <c r="D228" s="6">
        <v>4.8</v>
      </c>
      <c r="E228" s="6">
        <f>SUMIFS(Table37[Adj xPts],Table37[Player],Table3737381215[[#This Row],[Player]],Table37[GW],10)</f>
        <v>4.4026454095103977</v>
      </c>
      <c r="F228" s="474">
        <f>SUMIFS(Table37[Adj xPts],Table37[Player],Table3737381215[[#This Row],[Player]],Table37[GW],11)</f>
        <v>3.8046431217584589</v>
      </c>
      <c r="G228" s="474">
        <f>SUMIFS(Table37[Adj xPts],Table37[Player],Table3737381215[[#This Row],[Player]],Table37[GW],12)</f>
        <v>3.0371836267055512</v>
      </c>
      <c r="H228" s="474">
        <f>SUMIFS(Table37[Adj xPts],Table37[Player],Table3737381215[[#This Row],[Player]],Table37[GW],13)</f>
        <v>3.6293906321829295</v>
      </c>
      <c r="I228" s="474">
        <f>SUMIFS(Table37[Adj xPts],Table37[Player],Table3737381215[[#This Row],[Player]],Table37[GW],14)</f>
        <v>3.5190357195354989</v>
      </c>
      <c r="J228" s="474">
        <f>SUMIFS(Table37[Adj xPts],Table37[Player],Table3737381215[[#This Row],[Player]],Table37[GW],15)</f>
        <v>3.4683249125534399</v>
      </c>
      <c r="K228" s="474">
        <f>SUMIFS(Table37[Adj xPts],Table37[Player],Table3737381215[[#This Row],[Player]],Table37[GW],16)</f>
        <v>3.8609491488708776</v>
      </c>
      <c r="L228" s="475">
        <f>SUMIFS(Table37[Adj xPts],Table37[Player],Table3737381215[[#This Row],[Player]],Table37[GW],17)</f>
        <v>0.1384897145347764</v>
      </c>
      <c r="M228" s="7">
        <f>SUM(Table3737381215[[#This Row],[10]:[17]])</f>
        <v>25.86066228565193</v>
      </c>
      <c r="N228" s="23">
        <f>(AVERAGE(Table3737381215[[#This Row],[10]:[17]])-2)/Table3737381215[[#This Row],[Price]]</f>
        <v>0.25678808035551903</v>
      </c>
      <c r="O228" s="74">
        <v>1E-3</v>
      </c>
      <c r="P228" s="22">
        <v>1</v>
      </c>
      <c r="Q228" s="6">
        <v>1</v>
      </c>
      <c r="R228" s="402" t="s">
        <v>374</v>
      </c>
    </row>
    <row r="229" spans="1:18" ht="15.75" thickBot="1" x14ac:dyDescent="0.3">
      <c r="A229" s="4" t="s">
        <v>46</v>
      </c>
      <c r="B229" s="5" t="s">
        <v>1054</v>
      </c>
      <c r="C229" s="70" t="s">
        <v>13</v>
      </c>
      <c r="D229" s="6">
        <v>4.8</v>
      </c>
      <c r="E229" s="6">
        <f>SUMIFS(Table37[Adj xPts],Table37[Player],Table3737381215[[#This Row],[Player]],Table37[GW],10)</f>
        <v>4.2871467639015508</v>
      </c>
      <c r="F229" s="474">
        <f>SUMIFS(Table37[Adj xPts],Table37[Player],Table3737381215[[#This Row],[Player]],Table37[GW],11)</f>
        <v>4.4598012646793128</v>
      </c>
      <c r="G229" s="474">
        <f>SUMIFS(Table37[Adj xPts],Table37[Player],Table3737381215[[#This Row],[Player]],Table37[GW],12)</f>
        <v>4.3769878391019645</v>
      </c>
      <c r="H229" s="474">
        <f>SUMIFS(Table37[Adj xPts],Table37[Player],Table3737381215[[#This Row],[Player]],Table37[GW],13)</f>
        <v>4.8964552238805981</v>
      </c>
      <c r="I229" s="474">
        <f>SUMIFS(Table37[Adj xPts],Table37[Player],Table3737381215[[#This Row],[Player]],Table37[GW],14)</f>
        <v>3.9304666056724611</v>
      </c>
      <c r="J229" s="474">
        <f>SUMIFS(Table37[Adj xPts],Table37[Player],Table3737381215[[#This Row],[Player]],Table37[GW],15)</f>
        <v>4.273408239700375</v>
      </c>
      <c r="K229" s="474">
        <f>SUMIFS(Table37[Adj xPts],Table37[Player],Table3737381215[[#This Row],[Player]],Table37[GW],16)</f>
        <v>3.7315555555555555</v>
      </c>
      <c r="L229" s="475">
        <f>SUMIFS(Table37[Adj xPts],Table37[Player],Table3737381215[[#This Row],[Player]],Table37[GW],17)</f>
        <v>4.3892921960072595</v>
      </c>
      <c r="M229" s="7">
        <f>SUM(Table3737381215[[#This Row],[10]:[17]])</f>
        <v>34.345113688499076</v>
      </c>
      <c r="N229" s="23">
        <f>(AVERAGE(Table3737381215[[#This Row],[10]:[17]])-2)/Table3737381215[[#This Row],[Price]]</f>
        <v>0.47773733563799681</v>
      </c>
      <c r="O229" s="74">
        <v>0.03</v>
      </c>
      <c r="P229" s="22">
        <v>2</v>
      </c>
      <c r="Q229" s="6">
        <v>1</v>
      </c>
      <c r="R229" s="402" t="s">
        <v>374</v>
      </c>
    </row>
    <row r="230" spans="1:18" ht="15.75" thickBot="1" x14ac:dyDescent="0.3">
      <c r="A230" s="4" t="s">
        <v>602</v>
      </c>
      <c r="B230" s="5" t="s">
        <v>676</v>
      </c>
      <c r="C230" s="70" t="s">
        <v>13</v>
      </c>
      <c r="D230" s="6">
        <v>4.9000000000000004</v>
      </c>
      <c r="E230" s="6">
        <f>SUMIFS(Table37[Adj xPts],Table37[Player],Table3737381215[[#This Row],[Player]],Table37[GW],10)</f>
        <v>3.3663838106382835</v>
      </c>
      <c r="F230" s="474">
        <f>SUMIFS(Table37[Adj xPts],Table37[Player],Table3737381215[[#This Row],[Player]],Table37[GW],11)</f>
        <v>3.0334290198962064</v>
      </c>
      <c r="G230" s="474">
        <f>SUMIFS(Table37[Adj xPts],Table37[Player],Table3737381215[[#This Row],[Player]],Table37[GW],12)</f>
        <v>2.6113626106103918</v>
      </c>
      <c r="H230" s="474">
        <f>SUMIFS(Table37[Adj xPts],Table37[Player],Table3737381215[[#This Row],[Player]],Table37[GW],13)</f>
        <v>2.8566301554716551</v>
      </c>
      <c r="I230" s="474">
        <f>SUMIFS(Table37[Adj xPts],Table37[Player],Table3737381215[[#This Row],[Player]],Table37[GW],14)</f>
        <v>3.0093724098357173</v>
      </c>
      <c r="J230" s="474">
        <f>SUMIFS(Table37[Adj xPts],Table37[Player],Table3737381215[[#This Row],[Player]],Table37[GW],15)</f>
        <v>2.7971359701045486</v>
      </c>
      <c r="K230" s="474">
        <f>SUMIFS(Table37[Adj xPts],Table37[Player],Table3737381215[[#This Row],[Player]],Table37[GW],16)</f>
        <v>3.0791955939141991</v>
      </c>
      <c r="L230" s="475">
        <f>SUMIFS(Table37[Adj xPts],Table37[Player],Table3737381215[[#This Row],[Player]],Table37[GW],17)</f>
        <v>9.8585700467188286E-2</v>
      </c>
      <c r="M230" s="7">
        <f>SUM(Table3737381215[[#This Row],[10]:[17]])</f>
        <v>20.852095270938193</v>
      </c>
      <c r="N230" s="23">
        <f>(AVERAGE(Table3737381215[[#This Row],[10]:[17]])-2)/Table3737381215[[#This Row],[Price]]</f>
        <v>0.12377794058515798</v>
      </c>
      <c r="O230" s="74">
        <v>2E-3</v>
      </c>
      <c r="P230" s="22">
        <v>2</v>
      </c>
      <c r="Q230" s="6">
        <v>1</v>
      </c>
      <c r="R230" s="402" t="s">
        <v>374</v>
      </c>
    </row>
    <row r="231" spans="1:18" ht="15.75" thickBot="1" x14ac:dyDescent="0.3">
      <c r="A231" s="4" t="s">
        <v>25</v>
      </c>
      <c r="B231" s="5" t="s">
        <v>43</v>
      </c>
      <c r="C231" s="70" t="s">
        <v>16</v>
      </c>
      <c r="D231" s="6">
        <v>4.4000000000000004</v>
      </c>
      <c r="E231" s="6">
        <f>SUMIFS(Table37[Adj xPts],Table37[Player],Table3737381215[[#This Row],[Player]],Table37[GW],10)</f>
        <v>3.9396666666666667</v>
      </c>
      <c r="F231" s="474">
        <f>SUMIFS(Table37[Adj xPts],Table37[Player],Table3737381215[[#This Row],[Player]],Table37[GW],11)</f>
        <v>3.9313333333333333</v>
      </c>
      <c r="G231" s="474">
        <f>SUMIFS(Table37[Adj xPts],Table37[Player],Table3737381215[[#This Row],[Player]],Table37[GW],12)</f>
        <v>4.6476365868631069</v>
      </c>
      <c r="H231" s="474">
        <f>SUMIFS(Table37[Adj xPts],Table37[Player],Table3737381215[[#This Row],[Player]],Table37[GW],13)</f>
        <v>3.9379407616361068</v>
      </c>
      <c r="I231" s="474">
        <f>SUMIFS(Table37[Adj xPts],Table37[Player],Table3737381215[[#This Row],[Player]],Table37[GW],14)</f>
        <v>4.1258278145695364</v>
      </c>
      <c r="J231" s="474">
        <f>SUMIFS(Table37[Adj xPts],Table37[Player],Table3737381215[[#This Row],[Player]],Table37[GW],15)</f>
        <v>4.4676258992805753</v>
      </c>
      <c r="K231" s="474">
        <f>SUMIFS(Table37[Adj xPts],Table37[Player],Table3737381215[[#This Row],[Player]],Table37[GW],16)</f>
        <v>3.9621212121212124</v>
      </c>
      <c r="L231" s="475">
        <f>SUMIFS(Table37[Adj xPts],Table37[Player],Table3737381215[[#This Row],[Player]],Table37[GW],17)</f>
        <v>4.1212121212121211</v>
      </c>
      <c r="M231" s="7">
        <f>SUM(Table3737381215[[#This Row],[10]:[17]])</f>
        <v>33.133364395682662</v>
      </c>
      <c r="N231" s="23">
        <f>(AVERAGE(Table3737381215[[#This Row],[10]:[17]])-2)/Table3737381215[[#This Row],[Price]]</f>
        <v>0.48674330669553012</v>
      </c>
      <c r="O231" s="74">
        <v>1E-3</v>
      </c>
      <c r="P231" s="22">
        <v>0</v>
      </c>
      <c r="Q231" s="6">
        <v>0</v>
      </c>
      <c r="R231" s="402" t="s">
        <v>374</v>
      </c>
    </row>
    <row r="232" spans="1:18" ht="15.75" thickBot="1" x14ac:dyDescent="0.3">
      <c r="A232" s="4" t="s">
        <v>40</v>
      </c>
      <c r="B232" s="5" t="s">
        <v>353</v>
      </c>
      <c r="C232" s="70" t="s">
        <v>13</v>
      </c>
      <c r="D232" s="6">
        <v>5.0999999999999996</v>
      </c>
      <c r="E232" s="6">
        <f>SUMIFS(Table37[Adj xPts],Table37[Player],Table3737381215[[#This Row],[Player]],Table37[GW],10)</f>
        <v>2.9844301359049434</v>
      </c>
      <c r="F232" s="474">
        <f>SUMIFS(Table37[Adj xPts],Table37[Player],Table3737381215[[#This Row],[Player]],Table37[GW],11)</f>
        <v>3.3116336199333216</v>
      </c>
      <c r="G232" s="474">
        <f>SUMIFS(Table37[Adj xPts],Table37[Player],Table3737381215[[#This Row],[Player]],Table37[GW],12)</f>
        <v>3.745152951314088</v>
      </c>
      <c r="H232" s="474">
        <f>SUMIFS(Table37[Adj xPts],Table37[Player],Table3737381215[[#This Row],[Player]],Table37[GW],13)</f>
        <v>3.3297044105135081</v>
      </c>
      <c r="I232" s="474">
        <f>SUMIFS(Table37[Adj xPts],Table37[Player],Table3737381215[[#This Row],[Player]],Table37[GW],14)</f>
        <v>2.8580597338733003</v>
      </c>
      <c r="J232" s="474">
        <f>SUMIFS(Table37[Adj xPts],Table37[Player],Table3737381215[[#This Row],[Player]],Table37[GW],15)</f>
        <v>3.4303721488595436</v>
      </c>
      <c r="K232" s="474">
        <f>SUMIFS(Table37[Adj xPts],Table37[Player],Table3737381215[[#This Row],[Player]],Table37[GW],16)</f>
        <v>3.8488092396393747</v>
      </c>
      <c r="L232" s="475">
        <f>SUMIFS(Table37[Adj xPts],Table37[Player],Table3737381215[[#This Row],[Player]],Table37[GW],17)</f>
        <v>3.7465539422900203</v>
      </c>
      <c r="M232" s="7">
        <f>SUM(Table3737381215[[#This Row],[10]:[17]])</f>
        <v>27.254716182328103</v>
      </c>
      <c r="N232" s="23">
        <f>(AVERAGE(Table3737381215[[#This Row],[10]:[17]])-2)/Table3737381215[[#This Row],[Price]]</f>
        <v>0.27585088682176723</v>
      </c>
      <c r="O232" s="74">
        <v>0.13500000000000001</v>
      </c>
      <c r="P232" s="22">
        <v>5</v>
      </c>
      <c r="Q232" s="6">
        <v>2.5</v>
      </c>
      <c r="R232" s="402" t="s">
        <v>374</v>
      </c>
    </row>
    <row r="233" spans="1:18" ht="15.75" thickBot="1" x14ac:dyDescent="0.3">
      <c r="A233" s="4" t="s">
        <v>110</v>
      </c>
      <c r="B233" s="5" t="s">
        <v>1514</v>
      </c>
      <c r="C233" s="70" t="s">
        <v>13</v>
      </c>
      <c r="D233" s="6">
        <v>5.7</v>
      </c>
      <c r="E233" s="6">
        <f>SUMIFS(Table37[Adj xPts],Table37[Player],Table3737381215[[#This Row],[Player]],Table37[GW],10)</f>
        <v>4.3852890721401279</v>
      </c>
      <c r="F233" s="474">
        <f>SUMIFS(Table37[Adj xPts],Table37[Player],Table3737381215[[#This Row],[Player]],Table37[GW],11)</f>
        <v>4.4419481084215109</v>
      </c>
      <c r="G233" s="474">
        <f>SUMIFS(Table37[Adj xPts],Table37[Player],Table3737381215[[#This Row],[Player]],Table37[GW],12)</f>
        <v>3.7738897186576033</v>
      </c>
      <c r="H233" s="474">
        <f>SUMIFS(Table37[Adj xPts],Table37[Player],Table3737381215[[#This Row],[Player]],Table37[GW],13)</f>
        <v>4.2924495459383119</v>
      </c>
      <c r="I233" s="474">
        <f>SUMIFS(Table37[Adj xPts],Table37[Player],Table3737381215[[#This Row],[Player]],Table37[GW],14)</f>
        <v>4.4973299050632916</v>
      </c>
      <c r="J233" s="474">
        <f>SUMIFS(Table37[Adj xPts],Table37[Player],Table3737381215[[#This Row],[Player]],Table37[GW],15)</f>
        <v>3.2470121548085236</v>
      </c>
      <c r="K233" s="474">
        <f>SUMIFS(Table37[Adj xPts],Table37[Player],Table3737381215[[#This Row],[Player]],Table37[GW],16)</f>
        <v>4.0242892630416787</v>
      </c>
      <c r="L233" s="475">
        <f>SUMIFS(Table37[Adj xPts],Table37[Player],Table3737381215[[#This Row],[Player]],Table37[GW],17)</f>
        <v>3.4934796129571666</v>
      </c>
      <c r="M233" s="7">
        <f>SUM(Table3737381215[[#This Row],[10]:[17]])</f>
        <v>32.155687381028216</v>
      </c>
      <c r="N233" s="23">
        <f>(AVERAGE(Table3737381215[[#This Row],[10]:[17]])-2)/Table3737381215[[#This Row],[Price]]</f>
        <v>0.35429138993482928</v>
      </c>
      <c r="O233" s="74">
        <v>1.3000000000000001E-2</v>
      </c>
      <c r="P233" s="22">
        <v>2</v>
      </c>
      <c r="Q233" s="6">
        <v>1</v>
      </c>
      <c r="R233" s="402" t="s">
        <v>374</v>
      </c>
    </row>
    <row r="234" spans="1:18" ht="15.75" thickBot="1" x14ac:dyDescent="0.3">
      <c r="A234" s="4" t="s">
        <v>30</v>
      </c>
      <c r="B234" s="5" t="s">
        <v>194</v>
      </c>
      <c r="C234" s="70" t="s">
        <v>13</v>
      </c>
      <c r="D234" s="6">
        <v>5.2</v>
      </c>
      <c r="E234" s="6">
        <f>SUMIFS(Table37[Adj xPts],Table37[Player],Table3737381215[[#This Row],[Player]],Table37[GW],10)</f>
        <v>0</v>
      </c>
      <c r="F234" s="474">
        <f>SUMIFS(Table37[Adj xPts],Table37[Player],Table3737381215[[#This Row],[Player]],Table37[GW],11)</f>
        <v>0</v>
      </c>
      <c r="G234" s="474">
        <f>SUMIFS(Table37[Adj xPts],Table37[Player],Table3737381215[[#This Row],[Player]],Table37[GW],12)</f>
        <v>2.5619198736065045</v>
      </c>
      <c r="H234" s="474">
        <f>SUMIFS(Table37[Adj xPts],Table37[Player],Table3737381215[[#This Row],[Player]],Table37[GW],13)</f>
        <v>2.5394503082871767</v>
      </c>
      <c r="I234" s="474">
        <f>SUMIFS(Table37[Adj xPts],Table37[Player],Table3737381215[[#This Row],[Player]],Table37[GW],14)</f>
        <v>2.0965244910186867</v>
      </c>
      <c r="J234" s="474">
        <f>SUMIFS(Table37[Adj xPts],Table37[Player],Table3737381215[[#This Row],[Player]],Table37[GW],15)</f>
        <v>2.4523474019104947</v>
      </c>
      <c r="K234" s="474">
        <f>SUMIFS(Table37[Adj xPts],Table37[Player],Table3737381215[[#This Row],[Player]],Table37[GW],16)</f>
        <v>2.0598623900038793</v>
      </c>
      <c r="L234" s="475">
        <f>SUMIFS(Table37[Adj xPts],Table37[Player],Table3737381215[[#This Row],[Player]],Table37[GW],17)</f>
        <v>2.4276537815674062</v>
      </c>
      <c r="M234" s="7">
        <f>SUM(Table3737381215[[#This Row],[10]:[17]])</f>
        <v>14.137758246394148</v>
      </c>
      <c r="N234" s="23">
        <f>(AVERAGE(Table3737381215[[#This Row],[10]:[17]])-2)/Table3737381215[[#This Row],[Price]]</f>
        <v>-4.4765426769371452E-2</v>
      </c>
      <c r="O234" s="74">
        <v>1E-3</v>
      </c>
      <c r="P234" s="22">
        <v>3</v>
      </c>
      <c r="Q234" s="6">
        <v>1.5</v>
      </c>
      <c r="R234" s="402" t="s">
        <v>374</v>
      </c>
    </row>
    <row r="235" spans="1:18" ht="15.75" thickBot="1" x14ac:dyDescent="0.3">
      <c r="A235" s="4" t="s">
        <v>46</v>
      </c>
      <c r="B235" s="5" t="s">
        <v>276</v>
      </c>
      <c r="C235" s="70" t="s">
        <v>13</v>
      </c>
      <c r="D235" s="6">
        <v>5</v>
      </c>
      <c r="E235" s="6">
        <f>SUMIFS(Table37[Adj xPts],Table37[Player],Table3737381215[[#This Row],[Player]],Table37[GW],10)</f>
        <v>3.2631986348363036</v>
      </c>
      <c r="F235" s="474">
        <f>SUMIFS(Table37[Adj xPts],Table37[Player],Table3737381215[[#This Row],[Player]],Table37[GW],11)</f>
        <v>3.7152774764611438</v>
      </c>
      <c r="G235" s="474">
        <f>SUMIFS(Table37[Adj xPts],Table37[Player],Table3737381215[[#This Row],[Player]],Table37[GW],12)</f>
        <v>3.5664240957763775</v>
      </c>
      <c r="H235" s="474">
        <f>SUMIFS(Table37[Adj xPts],Table37[Player],Table3737381215[[#This Row],[Player]],Table37[GW],13)</f>
        <v>3.960989233749268</v>
      </c>
      <c r="I235" s="474">
        <f>SUMIFS(Table37[Adj xPts],Table37[Player],Table3737381215[[#This Row],[Player]],Table37[GW],14)</f>
        <v>3.0707693404126428</v>
      </c>
      <c r="J235" s="474">
        <f>SUMIFS(Table37[Adj xPts],Table37[Player],Table3737381215[[#This Row],[Player]],Table37[GW],15)</f>
        <v>3.5139473006608872</v>
      </c>
      <c r="K235" s="474">
        <f>SUMIFS(Table37[Adj xPts],Table37[Player],Table3737381215[[#This Row],[Player]],Table37[GW],16)</f>
        <v>3.1171309325688998</v>
      </c>
      <c r="L235" s="475">
        <f>SUMIFS(Table37[Adj xPts],Table37[Player],Table3737381215[[#This Row],[Player]],Table37[GW],17)</f>
        <v>3.6661937837389686</v>
      </c>
      <c r="M235" s="7">
        <f>SUM(Table3737381215[[#This Row],[10]:[17]])</f>
        <v>27.873930798204491</v>
      </c>
      <c r="N235" s="23">
        <f>(AVERAGE(Table3737381215[[#This Row],[10]:[17]])-2)/Table3737381215[[#This Row],[Price]]</f>
        <v>0.29684826995511226</v>
      </c>
      <c r="O235" s="74">
        <v>2.6000000000000002E-2</v>
      </c>
      <c r="P235" s="22">
        <v>1</v>
      </c>
      <c r="Q235" s="6">
        <v>0.5</v>
      </c>
      <c r="R235" s="402" t="s">
        <v>374</v>
      </c>
    </row>
    <row r="236" spans="1:18" ht="15.75" thickBot="1" x14ac:dyDescent="0.3">
      <c r="A236" s="4" t="s">
        <v>23</v>
      </c>
      <c r="B236" s="5" t="s">
        <v>339</v>
      </c>
      <c r="C236" s="70" t="s">
        <v>13</v>
      </c>
      <c r="D236" s="6">
        <v>6.3</v>
      </c>
      <c r="E236" s="6">
        <f>SUMIFS(Table37[Adj xPts],Table37[Player],Table3737381215[[#This Row],[Player]],Table37[GW],10)</f>
        <v>0</v>
      </c>
      <c r="F236" s="474">
        <f>SUMIFS(Table37[Adj xPts],Table37[Player],Table3737381215[[#This Row],[Player]],Table37[GW],11)</f>
        <v>3.6448735182695833</v>
      </c>
      <c r="G236" s="474">
        <f>SUMIFS(Table37[Adj xPts],Table37[Player],Table3737381215[[#This Row],[Player]],Table37[GW],12)</f>
        <v>3.6707670043415339</v>
      </c>
      <c r="H236" s="474">
        <f>SUMIFS(Table37[Adj xPts],Table37[Player],Table3737381215[[#This Row],[Player]],Table37[GW],13)</f>
        <v>3.1060854109172551</v>
      </c>
      <c r="I236" s="474">
        <f>SUMIFS(Table37[Adj xPts],Table37[Player],Table3737381215[[#This Row],[Player]],Table37[GW],14)</f>
        <v>4.1564751214608808</v>
      </c>
      <c r="J236" s="474">
        <f>SUMIFS(Table37[Adj xPts],Table37[Player],Table3737381215[[#This Row],[Player]],Table37[GW],15)</f>
        <v>3.8499075203651967</v>
      </c>
      <c r="K236" s="474">
        <f>SUMIFS(Table37[Adj xPts],Table37[Player],Table3737381215[[#This Row],[Player]],Table37[GW],16)</f>
        <v>3.7841980947613765</v>
      </c>
      <c r="L236" s="475">
        <f>SUMIFS(Table37[Adj xPts],Table37[Player],Table3737381215[[#This Row],[Player]],Table37[GW],17)</f>
        <v>3.5116461286416412</v>
      </c>
      <c r="M236" s="7">
        <f>SUM(Table3737381215[[#This Row],[10]:[17]])</f>
        <v>25.723952798757466</v>
      </c>
      <c r="N236" s="23">
        <f>(AVERAGE(Table3737381215[[#This Row],[10]:[17]])-2)/Table3737381215[[#This Row],[Price]]</f>
        <v>0.19293557140391798</v>
      </c>
      <c r="O236" s="74">
        <v>6.0000000000000001E-3</v>
      </c>
      <c r="P236" s="22">
        <v>1</v>
      </c>
      <c r="Q236" s="6">
        <v>1</v>
      </c>
      <c r="R236" s="402" t="s">
        <v>374</v>
      </c>
    </row>
    <row r="237" spans="1:18" ht="15.75" thickBot="1" x14ac:dyDescent="0.3">
      <c r="A237" s="4" t="s">
        <v>68</v>
      </c>
      <c r="B237" s="5" t="s">
        <v>270</v>
      </c>
      <c r="C237" s="70" t="s">
        <v>15</v>
      </c>
      <c r="D237" s="6">
        <v>5.7</v>
      </c>
      <c r="E237" s="6">
        <f>SUMIFS(Table37[Adj xPts],Table37[Player],Table3737381215[[#This Row],[Player]],Table37[GW],10)</f>
        <v>5.3405230259578529</v>
      </c>
      <c r="F237" s="474">
        <f>SUMIFS(Table37[Adj xPts],Table37[Player],Table3737381215[[#This Row],[Player]],Table37[GW],11)</f>
        <v>4.7489078798222035</v>
      </c>
      <c r="G237" s="474">
        <f>SUMIFS(Table37[Adj xPts],Table37[Player],Table3737381215[[#This Row],[Player]],Table37[GW],12)</f>
        <v>5.4713937199968514</v>
      </c>
      <c r="H237" s="474">
        <f>SUMIFS(Table37[Adj xPts],Table37[Player],Table3737381215[[#This Row],[Player]],Table37[GW],13)</f>
        <v>4.3740590619571504</v>
      </c>
      <c r="I237" s="474">
        <f>SUMIFS(Table37[Adj xPts],Table37[Player],Table3737381215[[#This Row],[Player]],Table37[GW],14)</f>
        <v>4.8963181841953878</v>
      </c>
      <c r="J237" s="474">
        <f>SUMIFS(Table37[Adj xPts],Table37[Player],Table3737381215[[#This Row],[Player]],Table37[GW],15)</f>
        <v>3.9875458690092298</v>
      </c>
      <c r="K237" s="474">
        <f>SUMIFS(Table37[Adj xPts],Table37[Player],Table3737381215[[#This Row],[Player]],Table37[GW],16)</f>
        <v>3.3826510971384578</v>
      </c>
      <c r="L237" s="475">
        <f>SUMIFS(Table37[Adj xPts],Table37[Player],Table3737381215[[#This Row],[Player]],Table37[GW],17)</f>
        <v>5.6922819137966592</v>
      </c>
      <c r="M237" s="7">
        <f>SUM(Table3737381215[[#This Row],[10]:[17]])</f>
        <v>37.893680751873788</v>
      </c>
      <c r="N237" s="23">
        <f>(AVERAGE(Table3737381215[[#This Row],[10]:[17]])-2)/Table3737381215[[#This Row],[Price]]</f>
        <v>0.480124577891969</v>
      </c>
      <c r="O237" s="74">
        <v>8.8000000000000009E-2</v>
      </c>
      <c r="P237" s="22">
        <v>1</v>
      </c>
      <c r="Q237" s="6">
        <v>1</v>
      </c>
      <c r="R237" s="402" t="s">
        <v>374</v>
      </c>
    </row>
    <row r="238" spans="1:18" ht="15.75" thickBot="1" x14ac:dyDescent="0.3">
      <c r="A238" s="4" t="s">
        <v>35</v>
      </c>
      <c r="B238" s="5" t="s">
        <v>603</v>
      </c>
      <c r="C238" s="70" t="s">
        <v>14</v>
      </c>
      <c r="D238" s="6">
        <v>5.8</v>
      </c>
      <c r="E238" s="6">
        <f>SUMIFS(Table37[Adj xPts],Table37[Player],Table3737381215[[#This Row],[Player]],Table37[GW],10)</f>
        <v>3.4787339736007947</v>
      </c>
      <c r="F238" s="474">
        <f>SUMIFS(Table37[Adj xPts],Table37[Player],Table3737381215[[#This Row],[Player]],Table37[GW],11)</f>
        <v>3.1494825603679573</v>
      </c>
      <c r="G238" s="474">
        <f>SUMIFS(Table37[Adj xPts],Table37[Player],Table3737381215[[#This Row],[Player]],Table37[GW],12)</f>
        <v>4.4696613045061691</v>
      </c>
      <c r="H238" s="474">
        <f>SUMIFS(Table37[Adj xPts],Table37[Player],Table3737381215[[#This Row],[Player]],Table37[GW],13)</f>
        <v>3.7827931230130498</v>
      </c>
      <c r="I238" s="474">
        <f>SUMIFS(Table37[Adj xPts],Table37[Player],Table3737381215[[#This Row],[Player]],Table37[GW],14)</f>
        <v>3.7557067160484778</v>
      </c>
      <c r="J238" s="474">
        <f>SUMIFS(Table37[Adj xPts],Table37[Player],Table3737381215[[#This Row],[Player]],Table37[GW],15)</f>
        <v>3.7644092219020169</v>
      </c>
      <c r="K238" s="474">
        <f>SUMIFS(Table37[Adj xPts],Table37[Player],Table3737381215[[#This Row],[Player]],Table37[GW],16)</f>
        <v>4.4261512132348058</v>
      </c>
      <c r="L238" s="475">
        <f>SUMIFS(Table37[Adj xPts],Table37[Player],Table3737381215[[#This Row],[Player]],Table37[GW],17)</f>
        <v>3.6947856503701297</v>
      </c>
      <c r="M238" s="7">
        <f>SUM(Table3737381215[[#This Row],[10]:[17]])</f>
        <v>30.521723763043404</v>
      </c>
      <c r="N238" s="23">
        <f>(AVERAGE(Table3737381215[[#This Row],[10]:[17]])-2)/Table3737381215[[#This Row],[Price]]</f>
        <v>0.31296818454834924</v>
      </c>
      <c r="O238" s="74">
        <v>2E-3</v>
      </c>
      <c r="P238" s="22">
        <v>2</v>
      </c>
      <c r="Q238" s="6">
        <v>1</v>
      </c>
      <c r="R238" s="402" t="s">
        <v>374</v>
      </c>
    </row>
    <row r="239" spans="1:18" ht="15.75" thickBot="1" x14ac:dyDescent="0.3">
      <c r="A239" s="4" t="s">
        <v>51</v>
      </c>
      <c r="B239" s="5" t="s">
        <v>325</v>
      </c>
      <c r="C239" s="70" t="s">
        <v>13</v>
      </c>
      <c r="D239" s="6">
        <v>6</v>
      </c>
      <c r="E239" s="6">
        <f>SUMIFS(Table37[Adj xPts],Table37[Player],Table3737381215[[#This Row],[Player]],Table37[GW],10)</f>
        <v>5.4944145258714796</v>
      </c>
      <c r="F239" s="474">
        <f>SUMIFS(Table37[Adj xPts],Table37[Player],Table3737381215[[#This Row],[Player]],Table37[GW],11)</f>
        <v>4.7828344821074493</v>
      </c>
      <c r="G239" s="474">
        <f>SUMIFS(Table37[Adj xPts],Table37[Player],Table3737381215[[#This Row],[Player]],Table37[GW],12)</f>
        <v>6.7578354266932745</v>
      </c>
      <c r="H239" s="474">
        <f>SUMIFS(Table37[Adj xPts],Table37[Player],Table3737381215[[#This Row],[Player]],Table37[GW],13)</f>
        <v>6.1735013973649684</v>
      </c>
      <c r="I239" s="474">
        <f>SUMIFS(Table37[Adj xPts],Table37[Player],Table3737381215[[#This Row],[Player]],Table37[GW],14)</f>
        <v>7.295890902565942</v>
      </c>
      <c r="J239" s="474">
        <f>SUMIFS(Table37[Adj xPts],Table37[Player],Table3737381215[[#This Row],[Player]],Table37[GW],15)</f>
        <v>5.2677029360967182</v>
      </c>
      <c r="K239" s="474">
        <f>SUMIFS(Table37[Adj xPts],Table37[Player],Table3737381215[[#This Row],[Player]],Table37[GW],16)</f>
        <v>6.8786094116301673</v>
      </c>
      <c r="L239" s="475">
        <f>SUMIFS(Table37[Adj xPts],Table37[Player],Table3737381215[[#This Row],[Player]],Table37[GW],17)</f>
        <v>6.4902006262321699</v>
      </c>
      <c r="M239" s="7">
        <f>SUM(Table3737381215[[#This Row],[10]:[17]])</f>
        <v>49.140989708562174</v>
      </c>
      <c r="N239" s="23">
        <f>(AVERAGE(Table3737381215[[#This Row],[10]:[17]])-2)/Table3737381215[[#This Row],[Price]]</f>
        <v>0.69043728559504525</v>
      </c>
      <c r="O239" s="74">
        <v>0</v>
      </c>
      <c r="P239" s="22">
        <v>2</v>
      </c>
      <c r="Q239" s="6">
        <v>2</v>
      </c>
      <c r="R239" s="402" t="s">
        <v>374</v>
      </c>
    </row>
    <row r="240" spans="1:18" ht="15.75" thickBot="1" x14ac:dyDescent="0.3">
      <c r="A240" s="4" t="s">
        <v>51</v>
      </c>
      <c r="B240" s="5" t="s">
        <v>1351</v>
      </c>
      <c r="C240" s="70" t="s">
        <v>13</v>
      </c>
      <c r="D240" s="6">
        <v>6.1</v>
      </c>
      <c r="E240" s="6">
        <f>SUMIFS(Table37[Adj xPts],Table37[Player],Table3737381215[[#This Row],[Player]],Table37[GW],10)</f>
        <v>4.6720773897360219</v>
      </c>
      <c r="F240" s="474">
        <f>SUMIFS(Table37[Adj xPts],Table37[Player],Table3737381215[[#This Row],[Player]],Table37[GW],11)</f>
        <v>4.1988957539108718</v>
      </c>
      <c r="G240" s="474">
        <f>SUMIFS(Table37[Adj xPts],Table37[Player],Table3737381215[[#This Row],[Player]],Table37[GW],12)</f>
        <v>5.9326417256884252</v>
      </c>
      <c r="H240" s="474">
        <f>SUMIFS(Table37[Adj xPts],Table37[Player],Table3737381215[[#This Row],[Player]],Table37[GW],13)</f>
        <v>4.9282790136777637</v>
      </c>
      <c r="I240" s="474">
        <f>SUMIFS(Table37[Adj xPts],Table37[Player],Table3737381215[[#This Row],[Player]],Table37[GW],14)</f>
        <v>6.0116211305748859</v>
      </c>
      <c r="J240" s="474">
        <f>SUMIFS(Table37[Adj xPts],Table37[Player],Table3737381215[[#This Row],[Player]],Table37[GW],15)</f>
        <v>4.6894356097022811</v>
      </c>
      <c r="K240" s="474">
        <f>SUMIFS(Table37[Adj xPts],Table37[Player],Table3737381215[[#This Row],[Player]],Table37[GW],16)</f>
        <v>5.4962258009516871</v>
      </c>
      <c r="L240" s="475">
        <f>SUMIFS(Table37[Adj xPts],Table37[Player],Table3737381215[[#This Row],[Player]],Table37[GW],17)</f>
        <v>5.3488867757484337</v>
      </c>
      <c r="M240" s="7">
        <f>SUM(Table3737381215[[#This Row],[10]:[17]])</f>
        <v>41.278063199990363</v>
      </c>
      <c r="N240" s="23">
        <f>(AVERAGE(Table3737381215[[#This Row],[10]:[17]])-2)/Table3737381215[[#This Row],[Price]]</f>
        <v>0.51799309836045826</v>
      </c>
      <c r="O240" s="74">
        <v>1E-3</v>
      </c>
      <c r="P240" s="22">
        <v>1</v>
      </c>
      <c r="Q240" s="6">
        <v>1</v>
      </c>
      <c r="R240" s="402" t="s">
        <v>374</v>
      </c>
    </row>
    <row r="241" spans="1:18" ht="15.75" thickBot="1" x14ac:dyDescent="0.3">
      <c r="A241" s="4" t="s">
        <v>56</v>
      </c>
      <c r="B241" s="5" t="s">
        <v>1070</v>
      </c>
      <c r="C241" s="70" t="s">
        <v>13</v>
      </c>
      <c r="D241" s="6">
        <v>5.7</v>
      </c>
      <c r="E241" s="6">
        <f>SUMIFS(Table37[Adj xPts],Table37[Player],Table3737381215[[#This Row],[Player]],Table37[GW],10)</f>
        <v>3.4635773094964684</v>
      </c>
      <c r="F241" s="474">
        <f>SUMIFS(Table37[Adj xPts],Table37[Player],Table3737381215[[#This Row],[Player]],Table37[GW],11)</f>
        <v>4.2347928994082844</v>
      </c>
      <c r="G241" s="474">
        <f>SUMIFS(Table37[Adj xPts],Table37[Player],Table3737381215[[#This Row],[Player]],Table37[GW],12)</f>
        <v>3.1400848316504639</v>
      </c>
      <c r="H241" s="474">
        <f>SUMIFS(Table37[Adj xPts],Table37[Player],Table3737381215[[#This Row],[Player]],Table37[GW],13)</f>
        <v>3.1022179564754726</v>
      </c>
      <c r="I241" s="474">
        <f>SUMIFS(Table37[Adj xPts],Table37[Player],Table3737381215[[#This Row],[Player]],Table37[GW],14)</f>
        <v>4.0344063204562239</v>
      </c>
      <c r="J241" s="474">
        <f>SUMIFS(Table37[Adj xPts],Table37[Player],Table3737381215[[#This Row],[Player]],Table37[GW],15)</f>
        <v>4.1703979840473169</v>
      </c>
      <c r="K241" s="474">
        <f>SUMIFS(Table37[Adj xPts],Table37[Player],Table3737381215[[#This Row],[Player]],Table37[GW],16)</f>
        <v>3.1422924901185776</v>
      </c>
      <c r="L241" s="475">
        <f>SUMIFS(Table37[Adj xPts],Table37[Player],Table3737381215[[#This Row],[Player]],Table37[GW],17)</f>
        <v>0.16912459516678444</v>
      </c>
      <c r="M241" s="7">
        <f>SUM(Table3737381215[[#This Row],[10]:[17]])</f>
        <v>25.456894386819595</v>
      </c>
      <c r="N241" s="23">
        <f>(AVERAGE(Table3737381215[[#This Row],[10]:[17]])-2)/Table3737381215[[#This Row],[Price]]</f>
        <v>0.20738803479867532</v>
      </c>
      <c r="O241" s="74">
        <v>0.01</v>
      </c>
      <c r="P241" s="22">
        <v>10</v>
      </c>
      <c r="Q241" s="6">
        <v>5</v>
      </c>
      <c r="R241" s="402" t="s">
        <v>374</v>
      </c>
    </row>
    <row r="242" spans="1:18" ht="15.75" thickBot="1" x14ac:dyDescent="0.3">
      <c r="A242" s="4" t="s">
        <v>68</v>
      </c>
      <c r="B242" s="5" t="s">
        <v>1350</v>
      </c>
      <c r="C242" s="70" t="s">
        <v>13</v>
      </c>
      <c r="D242" s="6">
        <v>5</v>
      </c>
      <c r="E242" s="6">
        <f>SUMIFS(Table37[Adj xPts],Table37[Player],Table3737381215[[#This Row],[Player]],Table37[GW],10)</f>
        <v>2.6894057980088908</v>
      </c>
      <c r="F242" s="474">
        <f>SUMIFS(Table37[Adj xPts],Table37[Player],Table3737381215[[#This Row],[Player]],Table37[GW],11)</f>
        <v>2.6388722399367075</v>
      </c>
      <c r="G242" s="474">
        <f>SUMIFS(Table37[Adj xPts],Table37[Player],Table3737381215[[#This Row],[Player]],Table37[GW],12)</f>
        <v>2.7792209406383614</v>
      </c>
      <c r="H242" s="474">
        <f>SUMIFS(Table37[Adj xPts],Table37[Player],Table3737381215[[#This Row],[Player]],Table37[GW],13)</f>
        <v>2.4451190211085194</v>
      </c>
      <c r="I242" s="474">
        <f>SUMIFS(Table37[Adj xPts],Table37[Player],Table3737381215[[#This Row],[Player]],Table37[GW],14)</f>
        <v>2.6543641252206047</v>
      </c>
      <c r="J242" s="474">
        <f>SUMIFS(Table37[Adj xPts],Table37[Player],Table3737381215[[#This Row],[Player]],Table37[GW],15)</f>
        <v>2.3455396219387277</v>
      </c>
      <c r="K242" s="474">
        <f>SUMIFS(Table37[Adj xPts],Table37[Player],Table3737381215[[#This Row],[Player]],Table37[GW],16)</f>
        <v>2.2431929252967184</v>
      </c>
      <c r="L242" s="475">
        <f>SUMIFS(Table37[Adj xPts],Table37[Player],Table3737381215[[#This Row],[Player]],Table37[GW],17)</f>
        <v>2.9283449748013792</v>
      </c>
      <c r="M242" s="7">
        <f>SUM(Table3737381215[[#This Row],[10]:[17]])</f>
        <v>20.724059646949907</v>
      </c>
      <c r="N242" s="23">
        <f>(AVERAGE(Table3737381215[[#This Row],[10]:[17]])-2)/Table3737381215[[#This Row],[Price]]</f>
        <v>0.11810149117374769</v>
      </c>
      <c r="O242" s="74">
        <v>6.0000000000000001E-3</v>
      </c>
      <c r="P242" s="22">
        <v>3</v>
      </c>
      <c r="Q242" s="6">
        <v>1.5</v>
      </c>
      <c r="R242" s="402" t="s">
        <v>374</v>
      </c>
    </row>
    <row r="243" spans="1:18" ht="15.75" thickBot="1" x14ac:dyDescent="0.3">
      <c r="A243" s="4" t="s">
        <v>65</v>
      </c>
      <c r="B243" s="5" t="s">
        <v>205</v>
      </c>
      <c r="C243" s="70" t="s">
        <v>14</v>
      </c>
      <c r="D243" s="6">
        <v>4.5</v>
      </c>
      <c r="E243" s="6">
        <f>SUMIFS(Table37[Adj xPts],Table37[Player],Table3737381215[[#This Row],[Player]],Table37[GW],10)</f>
        <v>1.3765071744230453</v>
      </c>
      <c r="F243" s="474">
        <f>SUMIFS(Table37[Adj xPts],Table37[Player],Table3737381215[[#This Row],[Player]],Table37[GW],11)</f>
        <v>2.1481883312445054</v>
      </c>
      <c r="G243" s="474">
        <f>SUMIFS(Table37[Adj xPts],Table37[Player],Table3737381215[[#This Row],[Player]],Table37[GW],12)</f>
        <v>2.1600408196690331</v>
      </c>
      <c r="H243" s="474">
        <f>SUMIFS(Table37[Adj xPts],Table37[Player],Table3737381215[[#This Row],[Player]],Table37[GW],13)</f>
        <v>2.7348455000844258</v>
      </c>
      <c r="I243" s="474">
        <f>SUMIFS(Table37[Adj xPts],Table37[Player],Table3737381215[[#This Row],[Player]],Table37[GW],14)</f>
        <v>1.8364843009313476</v>
      </c>
      <c r="J243" s="474">
        <f>SUMIFS(Table37[Adj xPts],Table37[Player],Table3737381215[[#This Row],[Player]],Table37[GW],15)</f>
        <v>2.8000049569673271</v>
      </c>
      <c r="K243" s="474">
        <f>SUMIFS(Table37[Adj xPts],Table37[Player],Table3737381215[[#This Row],[Player]],Table37[GW],16)</f>
        <v>2.6577319961553112</v>
      </c>
      <c r="L243" s="475">
        <f>SUMIFS(Table37[Adj xPts],Table37[Player],Table3737381215[[#This Row],[Player]],Table37[GW],17)</f>
        <v>1.7557472146342958</v>
      </c>
      <c r="M243" s="7">
        <f>SUM(Table3737381215[[#This Row],[10]:[17]])</f>
        <v>17.46955029410929</v>
      </c>
      <c r="N243" s="23">
        <f>(AVERAGE(Table3737381215[[#This Row],[10]:[17]])-2)/Table3737381215[[#This Row],[Price]]</f>
        <v>4.0820841503035825E-2</v>
      </c>
      <c r="O243" s="74">
        <v>3.0000000000000001E-3</v>
      </c>
      <c r="P243" s="22">
        <v>3</v>
      </c>
      <c r="Q243" s="6">
        <v>1.5</v>
      </c>
      <c r="R243" s="402" t="s">
        <v>374</v>
      </c>
    </row>
    <row r="244" spans="1:18" ht="15.75" thickBot="1" x14ac:dyDescent="0.3">
      <c r="A244" s="4" t="s">
        <v>68</v>
      </c>
      <c r="B244" s="5" t="s">
        <v>279</v>
      </c>
      <c r="C244" s="70" t="s">
        <v>13</v>
      </c>
      <c r="D244" s="6">
        <v>4.9000000000000004</v>
      </c>
      <c r="E244" s="6">
        <f>SUMIFS(Table37[Adj xPts],Table37[Player],Table3737381215[[#This Row],[Player]],Table37[GW],10)</f>
        <v>0</v>
      </c>
      <c r="F244" s="474">
        <f>SUMIFS(Table37[Adj xPts],Table37[Player],Table3737381215[[#This Row],[Player]],Table37[GW],11)</f>
        <v>0</v>
      </c>
      <c r="G244" s="474">
        <f>SUMIFS(Table37[Adj xPts],Table37[Player],Table3737381215[[#This Row],[Player]],Table37[GW],12)</f>
        <v>2.4786761172513212</v>
      </c>
      <c r="H244" s="474">
        <f>SUMIFS(Table37[Adj xPts],Table37[Player],Table3737381215[[#This Row],[Player]],Table37[GW],13)</f>
        <v>2.1938969219298206</v>
      </c>
      <c r="I244" s="474">
        <f>SUMIFS(Table37[Adj xPts],Table37[Player],Table3737381215[[#This Row],[Player]],Table37[GW],14)</f>
        <v>2.3572674059395067</v>
      </c>
      <c r="J244" s="474">
        <f>SUMIFS(Table37[Adj xPts],Table37[Player],Table3737381215[[#This Row],[Player]],Table37[GW],15)</f>
        <v>2.2037474986356194</v>
      </c>
      <c r="K244" s="474">
        <f>SUMIFS(Table37[Adj xPts],Table37[Player],Table3737381215[[#This Row],[Player]],Table37[GW],16)</f>
        <v>1.9889162280481514</v>
      </c>
      <c r="L244" s="475">
        <f>SUMIFS(Table37[Adj xPts],Table37[Player],Table3737381215[[#This Row],[Player]],Table37[GW],17)</f>
        <v>2.5795599811612728</v>
      </c>
      <c r="M244" s="7">
        <f>SUM(Table3737381215[[#This Row],[10]:[17]])</f>
        <v>13.802064152965691</v>
      </c>
      <c r="N244" s="23">
        <f>(AVERAGE(Table3737381215[[#This Row],[10]:[17]])-2)/Table3737381215[[#This Row],[Price]]</f>
        <v>-5.6069792016181341E-2</v>
      </c>
      <c r="O244" s="74">
        <v>1.9E-2</v>
      </c>
      <c r="P244" s="22">
        <v>1</v>
      </c>
      <c r="Q244" s="6">
        <v>1</v>
      </c>
      <c r="R244" s="402" t="s">
        <v>374</v>
      </c>
    </row>
    <row r="245" spans="1:18" ht="15.75" thickBot="1" x14ac:dyDescent="0.3">
      <c r="A245" s="4" t="s">
        <v>33</v>
      </c>
      <c r="B245" s="5" t="s">
        <v>242</v>
      </c>
      <c r="C245" s="70" t="s">
        <v>14</v>
      </c>
      <c r="D245" s="15">
        <v>4.4000000000000004</v>
      </c>
      <c r="E245" s="6">
        <f>SUMIFS(Table37[Adj xPts],Table37[Player],Table3737381215[[#This Row],[Player]],Table37[GW],10)</f>
        <v>4.0145389807877763</v>
      </c>
      <c r="F245" s="474">
        <f>SUMIFS(Table37[Adj xPts],Table37[Player],Table3737381215[[#This Row],[Player]],Table37[GW],11)</f>
        <v>5.2641778865769071</v>
      </c>
      <c r="G245" s="474">
        <f>SUMIFS(Table37[Adj xPts],Table37[Player],Table3737381215[[#This Row],[Player]],Table37[GW],12)</f>
        <v>3.3399761322689412</v>
      </c>
      <c r="H245" s="474">
        <f>SUMIFS(Table37[Adj xPts],Table37[Player],Table3737381215[[#This Row],[Player]],Table37[GW],13)</f>
        <v>3.9780557739444111</v>
      </c>
      <c r="I245" s="474">
        <f>SUMIFS(Table37[Adj xPts],Table37[Player],Table3737381215[[#This Row],[Player]],Table37[GW],14)</f>
        <v>3.8088657382800042</v>
      </c>
      <c r="J245" s="474">
        <f>SUMIFS(Table37[Adj xPts],Table37[Player],Table3737381215[[#This Row],[Player]],Table37[GW],15)</f>
        <v>3.412014306977984</v>
      </c>
      <c r="K245" s="474">
        <f>SUMIFS(Table37[Adj xPts],Table37[Player],Table3737381215[[#This Row],[Player]],Table37[GW],16)</f>
        <v>4.77596837200546</v>
      </c>
      <c r="L245" s="475">
        <f>SUMIFS(Table37[Adj xPts],Table37[Player],Table3737381215[[#This Row],[Player]],Table37[GW],17)</f>
        <v>0.18180152277837039</v>
      </c>
      <c r="M245" s="7">
        <f>SUM(Table3737381215[[#This Row],[10]:[17]])</f>
        <v>28.775398713619857</v>
      </c>
      <c r="N245" s="23">
        <f>(AVERAGE(Table3737381215[[#This Row],[10]:[17]])-2)/Table3737381215[[#This Row],[Price]]</f>
        <v>0.36293746345510958</v>
      </c>
      <c r="O245" s="17">
        <v>8.3000000000000004E-2</v>
      </c>
      <c r="P245" s="16">
        <v>8</v>
      </c>
      <c r="Q245" s="15">
        <v>4</v>
      </c>
      <c r="R245" s="402" t="s">
        <v>374</v>
      </c>
    </row>
    <row r="246" spans="1:18" ht="15.75" thickBot="1" x14ac:dyDescent="0.3">
      <c r="A246" s="4" t="s">
        <v>40</v>
      </c>
      <c r="B246" s="5" t="s">
        <v>354</v>
      </c>
      <c r="C246" s="70" t="s">
        <v>13</v>
      </c>
      <c r="D246" s="6">
        <v>4.8</v>
      </c>
      <c r="E246" s="6">
        <f>SUMIFS(Table37[Adj xPts],Table37[Player],Table3737381215[[#This Row],[Player]],Table37[GW],10)</f>
        <v>3.1739638124417495</v>
      </c>
      <c r="F246" s="474">
        <f>SUMIFS(Table37[Adj xPts],Table37[Player],Table3737381215[[#This Row],[Player]],Table37[GW],11)</f>
        <v>3.5954045954045957</v>
      </c>
      <c r="G246" s="474">
        <f>SUMIFS(Table37[Adj xPts],Table37[Player],Table3737381215[[#This Row],[Player]],Table37[GW],12)</f>
        <v>4.1672690165398185</v>
      </c>
      <c r="H246" s="474">
        <f>SUMIFS(Table37[Adj xPts],Table37[Player],Table3737381215[[#This Row],[Player]],Table37[GW],13)</f>
        <v>3.3564567769477058</v>
      </c>
      <c r="I246" s="474">
        <f>SUMIFS(Table37[Adj xPts],Table37[Player],Table3737381215[[#This Row],[Player]],Table37[GW],14)</f>
        <v>3.040241010779047</v>
      </c>
      <c r="J246" s="474">
        <f>SUMIFS(Table37[Adj xPts],Table37[Player],Table3737381215[[#This Row],[Player]],Table37[GW],15)</f>
        <v>3.6899250624479603</v>
      </c>
      <c r="K246" s="474">
        <f>SUMIFS(Table37[Adj xPts],Table37[Player],Table3737381215[[#This Row],[Player]],Table37[GW],16)</f>
        <v>4.4744376278118603</v>
      </c>
      <c r="L246" s="475">
        <f>SUMIFS(Table37[Adj xPts],Table37[Player],Table3737381215[[#This Row],[Player]],Table37[GW],17)</f>
        <v>3.7924130663856692</v>
      </c>
      <c r="M246" s="7">
        <f>SUM(Table3737381215[[#This Row],[10]:[17]])</f>
        <v>29.290110968758405</v>
      </c>
      <c r="N246" s="23">
        <f>(AVERAGE(Table3737381215[[#This Row],[10]:[17]])-2)/Table3737381215[[#This Row],[Price]]</f>
        <v>0.34609663981141681</v>
      </c>
      <c r="O246" s="74">
        <v>1E-3</v>
      </c>
      <c r="P246" s="22">
        <v>2</v>
      </c>
      <c r="Q246" s="6">
        <v>1</v>
      </c>
      <c r="R246" s="402" t="s">
        <v>374</v>
      </c>
    </row>
    <row r="247" spans="1:18" ht="15.75" thickBot="1" x14ac:dyDescent="0.3">
      <c r="A247" s="4" t="s">
        <v>51</v>
      </c>
      <c r="B247" s="5" t="s">
        <v>318</v>
      </c>
      <c r="C247" s="70" t="s">
        <v>14</v>
      </c>
      <c r="D247" s="6">
        <v>4.9000000000000004</v>
      </c>
      <c r="E247" s="6">
        <f>SUMIFS(Table37[Adj xPts],Table37[Player],Table3737381215[[#This Row],[Player]],Table37[GW],10)</f>
        <v>2.649420930924304</v>
      </c>
      <c r="F247" s="474">
        <f>SUMIFS(Table37[Adj xPts],Table37[Player],Table3737381215[[#This Row],[Player]],Table37[GW],11)</f>
        <v>2.4789027562075483</v>
      </c>
      <c r="G247" s="474">
        <f>SUMIFS(Table37[Adj xPts],Table37[Player],Table3737381215[[#This Row],[Player]],Table37[GW],12)</f>
        <v>3.5133546111204432</v>
      </c>
      <c r="H247" s="474">
        <f>SUMIFS(Table37[Adj xPts],Table37[Player],Table3737381215[[#This Row],[Player]],Table37[GW],13)</f>
        <v>3.2901738709769219</v>
      </c>
      <c r="I247" s="474">
        <f>SUMIFS(Table37[Adj xPts],Table37[Player],Table3737381215[[#This Row],[Player]],Table37[GW],14)</f>
        <v>3.5943380329157999</v>
      </c>
      <c r="J247" s="474">
        <f>SUMIFS(Table37[Adj xPts],Table37[Player],Table3737381215[[#This Row],[Player]],Table37[GW],15)</f>
        <v>2.0842411729446351</v>
      </c>
      <c r="K247" s="474">
        <f>SUMIFS(Table37[Adj xPts],Table37[Player],Table3737381215[[#This Row],[Player]],Table37[GW],16)</f>
        <v>3.3244897959183675</v>
      </c>
      <c r="L247" s="475">
        <f>SUMIFS(Table37[Adj xPts],Table37[Player],Table3737381215[[#This Row],[Player]],Table37[GW],17)</f>
        <v>3.5220241772630452</v>
      </c>
      <c r="M247" s="7">
        <f>SUM(Table3737381215[[#This Row],[10]:[17]])</f>
        <v>24.456945348271066</v>
      </c>
      <c r="N247" s="23">
        <f>(AVERAGE(Table3737381215[[#This Row],[10]:[17]])-2)/Table3737381215[[#This Row],[Price]]</f>
        <v>0.21573840174160883</v>
      </c>
      <c r="O247" s="74">
        <v>0</v>
      </c>
      <c r="P247" s="22">
        <v>3</v>
      </c>
      <c r="Q247" s="6">
        <v>1.5</v>
      </c>
      <c r="R247" s="402" t="s">
        <v>374</v>
      </c>
    </row>
    <row r="248" spans="1:18" ht="15.75" thickBot="1" x14ac:dyDescent="0.3">
      <c r="A248" s="4" t="s">
        <v>600</v>
      </c>
      <c r="B248" s="5" t="s">
        <v>365</v>
      </c>
      <c r="C248" s="70" t="s">
        <v>14</v>
      </c>
      <c r="D248" s="6">
        <v>4</v>
      </c>
      <c r="E248" s="6">
        <f>SUMIFS(Table37[Adj xPts],Table37[Player],Table3737381215[[#This Row],[Player]],Table37[GW],10)</f>
        <v>3.0257698825454331</v>
      </c>
      <c r="F248" s="474">
        <f>SUMIFS(Table37[Adj xPts],Table37[Player],Table3737381215[[#This Row],[Player]],Table37[GW],11)</f>
        <v>1.4049877354158997</v>
      </c>
      <c r="G248" s="474">
        <f>SUMIFS(Table37[Adj xPts],Table37[Player],Table3737381215[[#This Row],[Player]],Table37[GW],12)</f>
        <v>2.0732595489582768</v>
      </c>
      <c r="H248" s="474">
        <f>SUMIFS(Table37[Adj xPts],Table37[Player],Table3737381215[[#This Row],[Player]],Table37[GW],13)</f>
        <v>2.4547526866157687</v>
      </c>
      <c r="I248" s="474">
        <f>SUMIFS(Table37[Adj xPts],Table37[Player],Table3737381215[[#This Row],[Player]],Table37[GW],14)</f>
        <v>2.5586890243902438</v>
      </c>
      <c r="J248" s="474">
        <f>SUMIFS(Table37[Adj xPts],Table37[Player],Table3737381215[[#This Row],[Player]],Table37[GW],15)</f>
        <v>2.4160756501182035</v>
      </c>
      <c r="K248" s="474">
        <f>SUMIFS(Table37[Adj xPts],Table37[Player],Table3737381215[[#This Row],[Player]],Table37[GW],16)</f>
        <v>2.4963361016121155</v>
      </c>
      <c r="L248" s="475">
        <f>SUMIFS(Table37[Adj xPts],Table37[Player],Table3737381215[[#This Row],[Player]],Table37[GW],17)</f>
        <v>2.2636815920398008</v>
      </c>
      <c r="M248" s="7">
        <f>SUM(Table3737381215[[#This Row],[10]:[17]])</f>
        <v>18.693552221695747</v>
      </c>
      <c r="N248" s="23">
        <f>(AVERAGE(Table3737381215[[#This Row],[10]:[17]])-2)/Table3737381215[[#This Row],[Price]]</f>
        <v>8.4173506927992081E-2</v>
      </c>
      <c r="O248" s="74">
        <v>2E-3</v>
      </c>
      <c r="P248" s="22">
        <v>3</v>
      </c>
      <c r="Q248" s="6">
        <v>1.5</v>
      </c>
      <c r="R248" s="402" t="s">
        <v>374</v>
      </c>
    </row>
    <row r="249" spans="1:18" ht="15.75" thickBot="1" x14ac:dyDescent="0.3">
      <c r="A249" s="4" t="s">
        <v>40</v>
      </c>
      <c r="B249" s="5" t="s">
        <v>167</v>
      </c>
      <c r="C249" s="70" t="s">
        <v>14</v>
      </c>
      <c r="D249" s="6">
        <v>4.5</v>
      </c>
      <c r="E249" s="6">
        <f>SUMIFS(Table37[Adj xPts],Table37[Player],Table3737381215[[#This Row],[Player]],Table37[GW],10)</f>
        <v>2.3435887159282967</v>
      </c>
      <c r="F249" s="474">
        <f>SUMIFS(Table37[Adj xPts],Table37[Player],Table3737381215[[#This Row],[Player]],Table37[GW],11)</f>
        <v>2.953821075719123</v>
      </c>
      <c r="G249" s="474">
        <f>SUMIFS(Table37[Adj xPts],Table37[Player],Table3737381215[[#This Row],[Player]],Table37[GW],12)</f>
        <v>3.0906655885177141</v>
      </c>
      <c r="H249" s="474">
        <f>SUMIFS(Table37[Adj xPts],Table37[Player],Table3737381215[[#This Row],[Player]],Table37[GW],13)</f>
        <v>2.5821345087048044</v>
      </c>
      <c r="I249" s="474">
        <f>SUMIFS(Table37[Adj xPts],Table37[Player],Table3737381215[[#This Row],[Player]],Table37[GW],14)</f>
        <v>1.9753855352649543</v>
      </c>
      <c r="J249" s="474">
        <f>SUMIFS(Table37[Adj xPts],Table37[Player],Table3737381215[[#This Row],[Player]],Table37[GW],15)</f>
        <v>2.7028826226213654</v>
      </c>
      <c r="K249" s="474">
        <f>SUMIFS(Table37[Adj xPts],Table37[Player],Table3737381215[[#This Row],[Player]],Table37[GW],16)</f>
        <v>3.5362053823851398</v>
      </c>
      <c r="L249" s="475">
        <f>SUMIFS(Table37[Adj xPts],Table37[Player],Table3737381215[[#This Row],[Player]],Table37[GW],17)</f>
        <v>3.2505237952708765</v>
      </c>
      <c r="M249" s="7">
        <f>SUM(Table3737381215[[#This Row],[10]:[17]])</f>
        <v>22.435207224412274</v>
      </c>
      <c r="N249" s="23">
        <f>(AVERAGE(Table3737381215[[#This Row],[10]:[17]])-2)/Table3737381215[[#This Row],[Price]]</f>
        <v>0.17875575623367426</v>
      </c>
      <c r="O249" s="74">
        <v>5.0000000000000001E-3</v>
      </c>
      <c r="P249" s="22">
        <v>3</v>
      </c>
      <c r="Q249" s="6">
        <v>1.5</v>
      </c>
      <c r="R249" s="402" t="s">
        <v>374</v>
      </c>
    </row>
    <row r="250" spans="1:18" ht="15.75" thickBot="1" x14ac:dyDescent="0.3">
      <c r="A250" s="4" t="s">
        <v>600</v>
      </c>
      <c r="B250" s="5" t="s">
        <v>622</v>
      </c>
      <c r="C250" s="70" t="s">
        <v>14</v>
      </c>
      <c r="D250" s="6">
        <v>4</v>
      </c>
      <c r="E250" s="6">
        <f>SUMIFS(Table37[Adj xPts],Table37[Player],Table3737381215[[#This Row],[Player]],Table37[GW],10)</f>
        <v>0</v>
      </c>
      <c r="F250" s="474">
        <f>SUMIFS(Table37[Adj xPts],Table37[Player],Table3737381215[[#This Row],[Player]],Table37[GW],11)</f>
        <v>0</v>
      </c>
      <c r="G250" s="474">
        <f>SUMIFS(Table37[Adj xPts],Table37[Player],Table3737381215[[#This Row],[Player]],Table37[GW],12)</f>
        <v>0</v>
      </c>
      <c r="H250" s="474">
        <f>SUMIFS(Table37[Adj xPts],Table37[Player],Table3737381215[[#This Row],[Player]],Table37[GW],13)</f>
        <v>2.4189206825671312</v>
      </c>
      <c r="I250" s="474">
        <f>SUMIFS(Table37[Adj xPts],Table37[Player],Table3737381215[[#This Row],[Player]],Table37[GW],14)</f>
        <v>2.6479886903996914</v>
      </c>
      <c r="J250" s="474">
        <f>SUMIFS(Table37[Adj xPts],Table37[Player],Table3737381215[[#This Row],[Player]],Table37[GW],15)</f>
        <v>2.4785199900670469</v>
      </c>
      <c r="K250" s="474">
        <f>SUMIFS(Table37[Adj xPts],Table37[Player],Table3737381215[[#This Row],[Player]],Table37[GW],16)</f>
        <v>2.5624723367818421</v>
      </c>
      <c r="L250" s="475">
        <f>SUMIFS(Table37[Adj xPts],Table37[Player],Table3737381215[[#This Row],[Player]],Table37[GW],17)</f>
        <v>2.2241884756563226</v>
      </c>
      <c r="M250" s="7">
        <f>SUM(Table3737381215[[#This Row],[10]:[17]])</f>
        <v>12.332090175472036</v>
      </c>
      <c r="N250" s="23">
        <f>(AVERAGE(Table3737381215[[#This Row],[10]:[17]])-2)/Table3737381215[[#This Row],[Price]]</f>
        <v>-0.11462218201649887</v>
      </c>
      <c r="O250" s="74">
        <v>2E-3</v>
      </c>
      <c r="P250" s="22">
        <v>3</v>
      </c>
      <c r="Q250" s="6">
        <v>1.5</v>
      </c>
      <c r="R250" s="402" t="s">
        <v>374</v>
      </c>
    </row>
    <row r="251" spans="1:18" ht="15.75" thickBot="1" x14ac:dyDescent="0.3">
      <c r="A251" s="4" t="s">
        <v>601</v>
      </c>
      <c r="B251" s="5" t="s">
        <v>120</v>
      </c>
      <c r="C251" s="70" t="s">
        <v>15</v>
      </c>
      <c r="D251" s="6">
        <v>5.3</v>
      </c>
      <c r="E251" s="6">
        <f>SUMIFS(Table37[Adj xPts],Table37[Player],Table3737381215[[#This Row],[Player]],Table37[GW],10)</f>
        <v>4.4676690060750648</v>
      </c>
      <c r="F251" s="474">
        <f>SUMIFS(Table37[Adj xPts],Table37[Player],Table3737381215[[#This Row],[Player]],Table37[GW],11)</f>
        <v>3.9102163311241718</v>
      </c>
      <c r="G251" s="474">
        <f>SUMIFS(Table37[Adj xPts],Table37[Player],Table3737381215[[#This Row],[Player]],Table37[GW],12)</f>
        <v>3.8294454436862413</v>
      </c>
      <c r="H251" s="474">
        <f>SUMIFS(Table37[Adj xPts],Table37[Player],Table3737381215[[#This Row],[Player]],Table37[GW],13)</f>
        <v>3.9907511743959732</v>
      </c>
      <c r="I251" s="474">
        <f>SUMIFS(Table37[Adj xPts],Table37[Player],Table3737381215[[#This Row],[Player]],Table37[GW],14)</f>
        <v>4.4887748186812395</v>
      </c>
      <c r="J251" s="474">
        <f>SUMIFS(Table37[Adj xPts],Table37[Player],Table3737381215[[#This Row],[Player]],Table37[GW],15)</f>
        <v>4.1079144560520708</v>
      </c>
      <c r="K251" s="474">
        <f>SUMIFS(Table37[Adj xPts],Table37[Player],Table3737381215[[#This Row],[Player]],Table37[GW],16)</f>
        <v>3.5199320296548038</v>
      </c>
      <c r="L251" s="475">
        <f>SUMIFS(Table37[Adj xPts],Table37[Player],Table3737381215[[#This Row],[Player]],Table37[GW],17)</f>
        <v>4.4945489155514533</v>
      </c>
      <c r="M251" s="7">
        <f>SUM(Table3737381215[[#This Row],[10]:[17]])</f>
        <v>32.809252175221019</v>
      </c>
      <c r="N251" s="23">
        <f>(AVERAGE(Table3737381215[[#This Row],[10]:[17]])-2)/Table3737381215[[#This Row],[Price]]</f>
        <v>0.39644462677408066</v>
      </c>
      <c r="O251" s="74">
        <v>1.1000000000000001E-2</v>
      </c>
      <c r="P251" s="22">
        <v>2</v>
      </c>
      <c r="Q251" s="6">
        <v>1</v>
      </c>
      <c r="R251" s="402" t="s">
        <v>374</v>
      </c>
    </row>
    <row r="252" spans="1:18" ht="15.75" thickBot="1" x14ac:dyDescent="0.3">
      <c r="A252" s="4" t="s">
        <v>68</v>
      </c>
      <c r="B252" s="5" t="s">
        <v>140</v>
      </c>
      <c r="C252" s="70" t="s">
        <v>13</v>
      </c>
      <c r="D252" s="6">
        <v>4.8</v>
      </c>
      <c r="E252" s="6">
        <f>SUMIFS(Table37[Adj xPts],Table37[Player],Table3737381215[[#This Row],[Player]],Table37[GW],10)</f>
        <v>3.4639917529758546</v>
      </c>
      <c r="F252" s="474">
        <f>SUMIFS(Table37[Adj xPts],Table37[Player],Table3737381215[[#This Row],[Player]],Table37[GW],11)</f>
        <v>3.2260405177918385</v>
      </c>
      <c r="G252" s="474">
        <f>SUMIFS(Table37[Adj xPts],Table37[Player],Table3737381215[[#This Row],[Player]],Table37[GW],12)</f>
        <v>3.6968715245877859</v>
      </c>
      <c r="H252" s="474">
        <f>SUMIFS(Table37[Adj xPts],Table37[Player],Table3737381215[[#This Row],[Player]],Table37[GW],13)</f>
        <v>3.0212636925292804</v>
      </c>
      <c r="I252" s="474">
        <f>SUMIFS(Table37[Adj xPts],Table37[Player],Table3737381215[[#This Row],[Player]],Table37[GW],14)</f>
        <v>3.3936529545483731</v>
      </c>
      <c r="J252" s="474">
        <f>SUMIFS(Table37[Adj xPts],Table37[Player],Table3737381215[[#This Row],[Player]],Table37[GW],15)</f>
        <v>2.8614178229431309</v>
      </c>
      <c r="K252" s="474">
        <f>SUMIFS(Table37[Adj xPts],Table37[Player],Table3737381215[[#This Row],[Player]],Table37[GW],16)</f>
        <v>2.5736320235034884</v>
      </c>
      <c r="L252" s="475">
        <f>SUMIFS(Table37[Adj xPts],Table37[Player],Table3737381215[[#This Row],[Player]],Table37[GW],17)</f>
        <v>4.0189925786371683</v>
      </c>
      <c r="M252" s="7">
        <f>SUM(Table3737381215[[#This Row],[10]:[17]])</f>
        <v>26.255862867516921</v>
      </c>
      <c r="N252" s="23">
        <f>(AVERAGE(Table3737381215[[#This Row],[10]:[17]])-2)/Table3737381215[[#This Row],[Price]]</f>
        <v>0.26707976217491985</v>
      </c>
      <c r="O252" s="74">
        <v>0</v>
      </c>
      <c r="P252" s="22">
        <v>3</v>
      </c>
      <c r="Q252" s="6">
        <v>1.5</v>
      </c>
      <c r="R252" s="402" t="s">
        <v>374</v>
      </c>
    </row>
    <row r="253" spans="1:18" ht="15.75" thickBot="1" x14ac:dyDescent="0.3">
      <c r="A253" s="4" t="s">
        <v>65</v>
      </c>
      <c r="B253" s="5" t="s">
        <v>1254</v>
      </c>
      <c r="C253" s="70" t="s">
        <v>14</v>
      </c>
      <c r="D253" s="6">
        <v>4.4000000000000004</v>
      </c>
      <c r="E253" s="6">
        <f>SUMIFS(Table37[Adj xPts],Table37[Player],Table3737381215[[#This Row],[Player]],Table37[GW],10)</f>
        <v>1.7824018221651725</v>
      </c>
      <c r="F253" s="474">
        <f>SUMIFS(Table37[Adj xPts],Table37[Player],Table3737381215[[#This Row],[Player]],Table37[GW],11)</f>
        <v>2.7034207904350716</v>
      </c>
      <c r="G253" s="474">
        <f>SUMIFS(Table37[Adj xPts],Table37[Player],Table3737381215[[#This Row],[Player]],Table37[GW],12)</f>
        <v>2.6801476789295147</v>
      </c>
      <c r="H253" s="474">
        <f>SUMIFS(Table37[Adj xPts],Table37[Player],Table3737381215[[#This Row],[Player]],Table37[GW],13)</f>
        <v>3.0415503056834479</v>
      </c>
      <c r="I253" s="474">
        <f>SUMIFS(Table37[Adj xPts],Table37[Player],Table3737381215[[#This Row],[Player]],Table37[GW],14)</f>
        <v>2.4034595250739703</v>
      </c>
      <c r="J253" s="474">
        <f>SUMIFS(Table37[Adj xPts],Table37[Player],Table3737381215[[#This Row],[Player]],Table37[GW],15)</f>
        <v>3.4854540901966966</v>
      </c>
      <c r="K253" s="474">
        <f>SUMIFS(Table37[Adj xPts],Table37[Player],Table3737381215[[#This Row],[Player]],Table37[GW],16)</f>
        <v>3.229228335452313</v>
      </c>
      <c r="L253" s="475">
        <f>SUMIFS(Table37[Adj xPts],Table37[Player],Table3737381215[[#This Row],[Player]],Table37[GW],17)</f>
        <v>2.2072306484118496</v>
      </c>
      <c r="M253" s="7">
        <f>SUM(Table3737381215[[#This Row],[10]:[17]])</f>
        <v>21.532893196348034</v>
      </c>
      <c r="N253" s="23">
        <f>(AVERAGE(Table3737381215[[#This Row],[10]:[17]])-2)/Table3737381215[[#This Row],[Price]]</f>
        <v>0.15718446580534187</v>
      </c>
      <c r="O253" s="74">
        <v>1.2E-2</v>
      </c>
      <c r="P253" s="22">
        <v>0</v>
      </c>
      <c r="Q253" s="6">
        <v>0</v>
      </c>
      <c r="R253" s="402" t="s">
        <v>374</v>
      </c>
    </row>
    <row r="254" spans="1:18" ht="15.75" thickBot="1" x14ac:dyDescent="0.3">
      <c r="A254" s="4" t="s">
        <v>65</v>
      </c>
      <c r="B254" s="5" t="s">
        <v>195</v>
      </c>
      <c r="C254" s="70" t="s">
        <v>13</v>
      </c>
      <c r="D254" s="6">
        <v>5</v>
      </c>
      <c r="E254" s="6">
        <f>SUMIFS(Table37[Adj xPts],Table37[Player],Table3737381215[[#This Row],[Player]],Table37[GW],10)</f>
        <v>4.0781406755099772</v>
      </c>
      <c r="F254" s="474">
        <f>SUMIFS(Table37[Adj xPts],Table37[Player],Table3737381215[[#This Row],[Player]],Table37[GW],11)</f>
        <v>4.9554078716297649</v>
      </c>
      <c r="G254" s="474">
        <f>SUMIFS(Table37[Adj xPts],Table37[Player],Table3737381215[[#This Row],[Player]],Table37[GW],12)</f>
        <v>5.4289897510980971</v>
      </c>
      <c r="H254" s="474">
        <f>SUMIFS(Table37[Adj xPts],Table37[Player],Table3737381215[[#This Row],[Player]],Table37[GW],13)</f>
        <v>5.0706504152734331</v>
      </c>
      <c r="I254" s="474">
        <f>SUMIFS(Table37[Adj xPts],Table37[Player],Table3737381215[[#This Row],[Player]],Table37[GW],14)</f>
        <v>5.1038021134178253</v>
      </c>
      <c r="J254" s="474">
        <f>SUMIFS(Table37[Adj xPts],Table37[Player],Table3737381215[[#This Row],[Player]],Table37[GW],15)</f>
        <v>5.6643257986644509</v>
      </c>
      <c r="K254" s="474">
        <f>SUMIFS(Table37[Adj xPts],Table37[Player],Table3737381215[[#This Row],[Player]],Table37[GW],16)</f>
        <v>5.8674457013976458</v>
      </c>
      <c r="L254" s="475">
        <f>SUMIFS(Table37[Adj xPts],Table37[Player],Table3737381215[[#This Row],[Player]],Table37[GW],17)</f>
        <v>4.6332810824189421</v>
      </c>
      <c r="M254" s="7">
        <f>SUM(Table3737381215[[#This Row],[10]:[17]])</f>
        <v>40.802043409410132</v>
      </c>
      <c r="N254" s="23">
        <f>(AVERAGE(Table3737381215[[#This Row],[10]:[17]])-2)/Table3737381215[[#This Row],[Price]]</f>
        <v>0.62005108523525332</v>
      </c>
      <c r="O254" s="74">
        <v>3.0000000000000001E-3</v>
      </c>
      <c r="P254" s="22">
        <v>1</v>
      </c>
      <c r="Q254" s="6">
        <v>1</v>
      </c>
      <c r="R254" s="402" t="s">
        <v>374</v>
      </c>
    </row>
    <row r="255" spans="1:18" ht="15.75" thickBot="1" x14ac:dyDescent="0.3">
      <c r="A255" s="4" t="s">
        <v>600</v>
      </c>
      <c r="B255" s="5" t="s">
        <v>1524</v>
      </c>
      <c r="C255" s="70" t="s">
        <v>13</v>
      </c>
      <c r="D255" s="6">
        <v>5.8</v>
      </c>
      <c r="E255" s="6">
        <f>SUMIFS(Table37[Adj xPts],Table37[Player],Table3737381215[[#This Row],[Player]],Table37[GW],10)</f>
        <v>4.1164003705724834</v>
      </c>
      <c r="F255" s="474">
        <f>SUMIFS(Table37[Adj xPts],Table37[Player],Table3737381215[[#This Row],[Player]],Table37[GW],11)</f>
        <v>3.1173505200689173</v>
      </c>
      <c r="G255" s="474">
        <f>SUMIFS(Table37[Adj xPts],Table37[Player],Table3737381215[[#This Row],[Player]],Table37[GW],12)</f>
        <v>3.6506386271102595</v>
      </c>
      <c r="H255" s="474">
        <f>SUMIFS(Table37[Adj xPts],Table37[Player],Table3737381215[[#This Row],[Player]],Table37[GW],13)</f>
        <v>3.5389659905444564</v>
      </c>
      <c r="I255" s="474">
        <f>SUMIFS(Table37[Adj xPts],Table37[Player],Table3737381215[[#This Row],[Player]],Table37[GW],14)</f>
        <v>3.6763650346065111</v>
      </c>
      <c r="J255" s="474">
        <f>SUMIFS(Table37[Adj xPts],Table37[Player],Table3737381215[[#This Row],[Player]],Table37[GW],15)</f>
        <v>3.4994319942166685</v>
      </c>
      <c r="K255" s="474">
        <f>SUMIFS(Table37[Adj xPts],Table37[Player],Table3737381215[[#This Row],[Player]],Table37[GW],16)</f>
        <v>3.5742850377542159</v>
      </c>
      <c r="L255" s="475">
        <f>SUMIFS(Table37[Adj xPts],Table37[Player],Table3737381215[[#This Row],[Player]],Table37[GW],17)</f>
        <v>3.4515660395942089</v>
      </c>
      <c r="M255" s="7">
        <f>SUM(Table3737381215[[#This Row],[10]:[17]])</f>
        <v>28.625003614467719</v>
      </c>
      <c r="N255" s="23">
        <f>(AVERAGE(Table3737381215[[#This Row],[10]:[17]])-2)/Table3737381215[[#This Row],[Price]]</f>
        <v>0.27209059513939049</v>
      </c>
      <c r="O255" s="74">
        <v>9.0000000000000011E-3</v>
      </c>
      <c r="P255" s="22">
        <v>5</v>
      </c>
      <c r="Q255" s="6">
        <v>2.5</v>
      </c>
      <c r="R255" s="402" t="s">
        <v>374</v>
      </c>
    </row>
    <row r="256" spans="1:18" ht="15.75" thickBot="1" x14ac:dyDescent="0.3">
      <c r="A256" s="4" t="s">
        <v>28</v>
      </c>
      <c r="B256" s="5" t="s">
        <v>537</v>
      </c>
      <c r="C256" s="70" t="s">
        <v>13</v>
      </c>
      <c r="D256" s="6">
        <v>6.2</v>
      </c>
      <c r="E256" s="6">
        <f>SUMIFS(Table37[Adj xPts],Table37[Player],Table3737381215[[#This Row],[Player]],Table37[GW],10)</f>
        <v>4.7655132744763824</v>
      </c>
      <c r="F256" s="474">
        <f>SUMIFS(Table37[Adj xPts],Table37[Player],Table3737381215[[#This Row],[Player]],Table37[GW],11)</f>
        <v>6.2772533253041924</v>
      </c>
      <c r="G256" s="474">
        <f>SUMIFS(Table37[Adj xPts],Table37[Player],Table3737381215[[#This Row],[Player]],Table37[GW],12)</f>
        <v>3.5389558232931724</v>
      </c>
      <c r="H256" s="474">
        <f>SUMIFS(Table37[Adj xPts],Table37[Player],Table3737381215[[#This Row],[Player]],Table37[GW],13)</f>
        <v>5.2755674462759981</v>
      </c>
      <c r="I256" s="474">
        <f>SUMIFS(Table37[Adj xPts],Table37[Player],Table3737381215[[#This Row],[Player]],Table37[GW],14)</f>
        <v>4.4604123295950577</v>
      </c>
      <c r="J256" s="474">
        <f>SUMIFS(Table37[Adj xPts],Table37[Player],Table3737381215[[#This Row],[Player]],Table37[GW],15)</f>
        <v>4.46193082856432</v>
      </c>
      <c r="K256" s="474">
        <f>SUMIFS(Table37[Adj xPts],Table37[Player],Table3737381215[[#This Row],[Player]],Table37[GW],16)</f>
        <v>5.354166666666667</v>
      </c>
      <c r="L256" s="475">
        <f>SUMIFS(Table37[Adj xPts],Table37[Player],Table3737381215[[#This Row],[Player]],Table37[GW],17)</f>
        <v>0.19281306122448977</v>
      </c>
      <c r="M256" s="7">
        <f>SUM(Table3737381215[[#This Row],[10]:[17]])</f>
        <v>34.326612755400276</v>
      </c>
      <c r="N256" s="23">
        <f>(AVERAGE(Table3737381215[[#This Row],[10]:[17]])-2)/Table3737381215[[#This Row],[Price]]</f>
        <v>0.36948816039113458</v>
      </c>
      <c r="O256" s="74">
        <v>1.9E-2</v>
      </c>
      <c r="P256" s="22">
        <v>1</v>
      </c>
      <c r="Q256" s="6">
        <v>1</v>
      </c>
      <c r="R256" s="402" t="s">
        <v>374</v>
      </c>
    </row>
    <row r="257" spans="1:18" ht="15.75" thickBot="1" x14ac:dyDescent="0.3">
      <c r="A257" s="4" t="s">
        <v>61</v>
      </c>
      <c r="B257" s="5" t="s">
        <v>186</v>
      </c>
      <c r="C257" s="70" t="s">
        <v>13</v>
      </c>
      <c r="D257" s="6">
        <v>5.2</v>
      </c>
      <c r="E257" s="6">
        <f>SUMIFS(Table37[Adj xPts],Table37[Player],Table3737381215[[#This Row],[Player]],Table37[GW],10)</f>
        <v>3.6045441396902205</v>
      </c>
      <c r="F257" s="474">
        <f>SUMIFS(Table37[Adj xPts],Table37[Player],Table3737381215[[#This Row],[Player]],Table37[GW],11)</f>
        <v>2.7945690672963401</v>
      </c>
      <c r="G257" s="474">
        <f>SUMIFS(Table37[Adj xPts],Table37[Player],Table3737381215[[#This Row],[Player]],Table37[GW],12)</f>
        <v>3.945257949966086</v>
      </c>
      <c r="H257" s="474">
        <f>SUMIFS(Table37[Adj xPts],Table37[Player],Table3737381215[[#This Row],[Player]],Table37[GW],13)</f>
        <v>3.1511181386943754</v>
      </c>
      <c r="I257" s="474">
        <f>SUMIFS(Table37[Adj xPts],Table37[Player],Table3737381215[[#This Row],[Player]],Table37[GW],14)</f>
        <v>4.1316956670078477</v>
      </c>
      <c r="J257" s="474">
        <f>SUMIFS(Table37[Adj xPts],Table37[Player],Table3737381215[[#This Row],[Player]],Table37[GW],15)</f>
        <v>4.5192283089834451</v>
      </c>
      <c r="K257" s="474">
        <f>SUMIFS(Table37[Adj xPts],Table37[Player],Table3737381215[[#This Row],[Player]],Table37[GW],16)</f>
        <v>3.5988007841027017</v>
      </c>
      <c r="L257" s="475">
        <f>SUMIFS(Table37[Adj xPts],Table37[Player],Table3737381215[[#This Row],[Player]],Table37[GW],17)</f>
        <v>3.0984025394203716</v>
      </c>
      <c r="M257" s="7">
        <f>SUM(Table3737381215[[#This Row],[10]:[17]])</f>
        <v>28.843616595161386</v>
      </c>
      <c r="N257" s="23">
        <f>(AVERAGE(Table3737381215[[#This Row],[10]:[17]])-2)/Table3737381215[[#This Row],[Price]]</f>
        <v>0.30874078353753331</v>
      </c>
      <c r="O257" s="74">
        <v>1E-3</v>
      </c>
      <c r="P257" s="22">
        <v>3</v>
      </c>
      <c r="Q257" s="6">
        <v>1.5</v>
      </c>
      <c r="R257" s="402" t="s">
        <v>374</v>
      </c>
    </row>
    <row r="258" spans="1:18" ht="15.75" thickBot="1" x14ac:dyDescent="0.3">
      <c r="A258" s="4" t="s">
        <v>37</v>
      </c>
      <c r="B258" s="5" t="s">
        <v>44</v>
      </c>
      <c r="C258" s="70" t="s">
        <v>15</v>
      </c>
      <c r="D258" s="6">
        <v>5.5</v>
      </c>
      <c r="E258" s="6">
        <f>SUMIFS(Table37[Adj xPts],Table37[Player],Table3737381215[[#This Row],[Player]],Table37[GW],10)</f>
        <v>3.4342105263157894</v>
      </c>
      <c r="F258" s="474">
        <f>SUMIFS(Table37[Adj xPts],Table37[Player],Table3737381215[[#This Row],[Player]],Table37[GW],11)</f>
        <v>3.9092382495948139</v>
      </c>
      <c r="G258" s="474">
        <f>SUMIFS(Table37[Adj xPts],Table37[Player],Table3737381215[[#This Row],[Player]],Table37[GW],12)</f>
        <v>4.41628590078329</v>
      </c>
      <c r="H258" s="474">
        <f>SUMIFS(Table37[Adj xPts],Table37[Player],Table3737381215[[#This Row],[Player]],Table37[GW],13)</f>
        <v>5.6061448520183639</v>
      </c>
      <c r="I258" s="474">
        <f>SUMIFS(Table37[Adj xPts],Table37[Player],Table3737381215[[#This Row],[Player]],Table37[GW],14)</f>
        <v>4.2654028436018958</v>
      </c>
      <c r="J258" s="474">
        <f>SUMIFS(Table37[Adj xPts],Table37[Player],Table3737381215[[#This Row],[Player]],Table37[GW],15)</f>
        <v>4.8885586924219906</v>
      </c>
      <c r="K258" s="474">
        <f>SUMIFS(Table37[Adj xPts],Table37[Player],Table3737381215[[#This Row],[Player]],Table37[GW],16)</f>
        <v>4.6548158361236949</v>
      </c>
      <c r="L258" s="475">
        <f>SUMIFS(Table37[Adj xPts],Table37[Player],Table3737381215[[#This Row],[Player]],Table37[GW],17)</f>
        <v>4.4659597356692791</v>
      </c>
      <c r="M258" s="7">
        <f>SUM(Table3737381215[[#This Row],[10]:[17]])</f>
        <v>35.640616636529117</v>
      </c>
      <c r="N258" s="23">
        <f>(AVERAGE(Table3737381215[[#This Row],[10]:[17]])-2)/Table3737381215[[#This Row],[Price]]</f>
        <v>0.4463776508302072</v>
      </c>
      <c r="O258" s="74">
        <v>0.107</v>
      </c>
      <c r="P258" s="22">
        <v>21</v>
      </c>
      <c r="Q258" s="6">
        <v>10.5</v>
      </c>
      <c r="R258" s="402" t="s">
        <v>374</v>
      </c>
    </row>
    <row r="259" spans="1:18" ht="15.75" thickBot="1" x14ac:dyDescent="0.3">
      <c r="A259" s="4" t="s">
        <v>35</v>
      </c>
      <c r="B259" s="5" t="s">
        <v>117</v>
      </c>
      <c r="C259" s="70" t="s">
        <v>14</v>
      </c>
      <c r="D259" s="6">
        <v>4.8</v>
      </c>
      <c r="E259" s="6">
        <f>SUMIFS(Table37[Adj xPts],Table37[Player],Table3737381215[[#This Row],[Player]],Table37[GW],10)</f>
        <v>3.9975481358621194</v>
      </c>
      <c r="F259" s="474">
        <f>SUMIFS(Table37[Adj xPts],Table37[Player],Table3737381215[[#This Row],[Player]],Table37[GW],11)</f>
        <v>3.4381739755571536</v>
      </c>
      <c r="G259" s="474">
        <f>SUMIFS(Table37[Adj xPts],Table37[Player],Table3737381215[[#This Row],[Player]],Table37[GW],12)</f>
        <v>4.8455311415826872</v>
      </c>
      <c r="H259" s="474">
        <f>SUMIFS(Table37[Adj xPts],Table37[Player],Table3737381215[[#This Row],[Player]],Table37[GW],13)</f>
        <v>4.5214553697045492</v>
      </c>
      <c r="I259" s="474">
        <f>SUMIFS(Table37[Adj xPts],Table37[Player],Table3737381215[[#This Row],[Player]],Table37[GW],14)</f>
        <v>4.3076741857588789</v>
      </c>
      <c r="J259" s="474">
        <f>SUMIFS(Table37[Adj xPts],Table37[Player],Table3737381215[[#This Row],[Player]],Table37[GW],15)</f>
        <v>4.2431845416417016</v>
      </c>
      <c r="K259" s="474">
        <f>SUMIFS(Table37[Adj xPts],Table37[Player],Table3737381215[[#This Row],[Player]],Table37[GW],16)</f>
        <v>4.8389911497070672</v>
      </c>
      <c r="L259" s="475">
        <f>SUMIFS(Table37[Adj xPts],Table37[Player],Table3737381215[[#This Row],[Player]],Table37[GW],17)</f>
        <v>4.1767068273092374</v>
      </c>
      <c r="M259" s="7">
        <f>SUM(Table3737381215[[#This Row],[10]:[17]])</f>
        <v>34.369265327123394</v>
      </c>
      <c r="N259" s="23">
        <f>(AVERAGE(Table3737381215[[#This Row],[10]:[17]])-2)/Table3737381215[[#This Row],[Price]]</f>
        <v>0.47836628456050506</v>
      </c>
      <c r="O259" s="74">
        <v>0</v>
      </c>
      <c r="P259" s="22">
        <v>0</v>
      </c>
      <c r="Q259" s="6">
        <v>0</v>
      </c>
      <c r="R259" s="402" t="s">
        <v>374</v>
      </c>
    </row>
    <row r="260" spans="1:18" ht="15.75" thickBot="1" x14ac:dyDescent="0.3">
      <c r="A260" s="4" t="s">
        <v>602</v>
      </c>
      <c r="B260" s="5" t="s">
        <v>680</v>
      </c>
      <c r="C260" s="70" t="s">
        <v>15</v>
      </c>
      <c r="D260" s="6">
        <v>5.2</v>
      </c>
      <c r="E260" s="6">
        <f>SUMIFS(Table37[Adj xPts],Table37[Player],Table3737381215[[#This Row],[Player]],Table37[GW],10)</f>
        <v>3.6938329513352168</v>
      </c>
      <c r="F260" s="474">
        <f>SUMIFS(Table37[Adj xPts],Table37[Player],Table3737381215[[#This Row],[Player]],Table37[GW],11)</f>
        <v>3.397911286937275</v>
      </c>
      <c r="G260" s="474">
        <f>SUMIFS(Table37[Adj xPts],Table37[Player],Table3737381215[[#This Row],[Player]],Table37[GW],12)</f>
        <v>2.9148095304233639</v>
      </c>
      <c r="H260" s="474">
        <f>SUMIFS(Table37[Adj xPts],Table37[Player],Table3737381215[[#This Row],[Player]],Table37[GW],13)</f>
        <v>3.4242786664673344</v>
      </c>
      <c r="I260" s="474">
        <f>SUMIFS(Table37[Adj xPts],Table37[Player],Table3737381215[[#This Row],[Player]],Table37[GW],14)</f>
        <v>3.2705937028000465</v>
      </c>
      <c r="J260" s="474">
        <f>SUMIFS(Table37[Adj xPts],Table37[Player],Table3737381215[[#This Row],[Player]],Table37[GW],15)</f>
        <v>3.1598882501477461</v>
      </c>
      <c r="K260" s="474">
        <f>SUMIFS(Table37[Adj xPts],Table37[Player],Table3737381215[[#This Row],[Player]],Table37[GW],16)</f>
        <v>3.4010419339937386</v>
      </c>
      <c r="L260" s="475">
        <f>SUMIFS(Table37[Adj xPts],Table37[Player],Table3737381215[[#This Row],[Player]],Table37[GW],17)</f>
        <v>0.10718645263158752</v>
      </c>
      <c r="M260" s="7">
        <f>SUM(Table3737381215[[#This Row],[10]:[17]])</f>
        <v>23.369542774736306</v>
      </c>
      <c r="N260" s="23">
        <f>(AVERAGE(Table3737381215[[#This Row],[10]:[17]])-2)/Table3737381215[[#This Row],[Price]]</f>
        <v>0.17715247054654581</v>
      </c>
      <c r="O260" s="74">
        <v>0</v>
      </c>
      <c r="P260" s="22">
        <v>0</v>
      </c>
      <c r="Q260" s="6">
        <v>0</v>
      </c>
      <c r="R260" s="402" t="s">
        <v>374</v>
      </c>
    </row>
    <row r="261" spans="1:18" ht="15.75" thickBot="1" x14ac:dyDescent="0.3">
      <c r="A261" s="4" t="s">
        <v>37</v>
      </c>
      <c r="B261" s="5" t="s">
        <v>1507</v>
      </c>
      <c r="C261" s="70" t="s">
        <v>13</v>
      </c>
      <c r="D261" s="6">
        <v>5</v>
      </c>
      <c r="E261" s="6">
        <f>SUMIFS(Table37[Adj xPts],Table37[Player],Table3737381215[[#This Row],[Player]],Table37[GW],10)</f>
        <v>2.6833618004621722</v>
      </c>
      <c r="F261" s="474">
        <f>SUMIFS(Table37[Adj xPts],Table37[Player],Table3737381215[[#This Row],[Player]],Table37[GW],11)</f>
        <v>2.663820704375667</v>
      </c>
      <c r="G261" s="474">
        <f>SUMIFS(Table37[Adj xPts],Table37[Player],Table3737381215[[#This Row],[Player]],Table37[GW],12)</f>
        <v>3.1383328816446627</v>
      </c>
      <c r="H261" s="474">
        <f>SUMIFS(Table37[Adj xPts],Table37[Player],Table3737381215[[#This Row],[Player]],Table37[GW],13)</f>
        <v>3.9478680484138908</v>
      </c>
      <c r="I261" s="474">
        <f>SUMIFS(Table37[Adj xPts],Table37[Player],Table3737381215[[#This Row],[Player]],Table37[GW],14)</f>
        <v>3.1280304023063814</v>
      </c>
      <c r="J261" s="474">
        <f>SUMIFS(Table37[Adj xPts],Table37[Player],Table3737381215[[#This Row],[Player]],Table37[GW],15)</f>
        <v>3.6637330914943349</v>
      </c>
      <c r="K261" s="474">
        <f>SUMIFS(Table37[Adj xPts],Table37[Player],Table3737381215[[#This Row],[Player]],Table37[GW],16)</f>
        <v>3.5956106482422272</v>
      </c>
      <c r="L261" s="475">
        <f>SUMIFS(Table37[Adj xPts],Table37[Player],Table3737381215[[#This Row],[Player]],Table37[GW],17)</f>
        <v>3.53350886522523</v>
      </c>
      <c r="M261" s="7">
        <f>SUM(Table3737381215[[#This Row],[10]:[17]])</f>
        <v>26.354266442164569</v>
      </c>
      <c r="N261" s="23">
        <f>(AVERAGE(Table3737381215[[#This Row],[10]:[17]])-2)/Table3737381215[[#This Row],[Price]]</f>
        <v>0.2588566610541142</v>
      </c>
      <c r="O261" s="74">
        <v>3.9E-2</v>
      </c>
      <c r="P261" s="22">
        <v>8</v>
      </c>
      <c r="Q261" s="6">
        <v>4</v>
      </c>
      <c r="R261" s="402" t="s">
        <v>374</v>
      </c>
    </row>
    <row r="262" spans="1:18" ht="15.75" thickBot="1" x14ac:dyDescent="0.3">
      <c r="A262" s="4" t="s">
        <v>30</v>
      </c>
      <c r="B262" s="5" t="s">
        <v>344</v>
      </c>
      <c r="C262" s="70" t="s">
        <v>13</v>
      </c>
      <c r="D262" s="6">
        <v>4.8</v>
      </c>
      <c r="E262" s="6">
        <f>SUMIFS(Table37[Adj xPts],Table37[Player],Table3737381215[[#This Row],[Player]],Table37[GW],10)</f>
        <v>3.7851095617529875</v>
      </c>
      <c r="F262" s="474">
        <f>SUMIFS(Table37[Adj xPts],Table37[Player],Table3737381215[[#This Row],[Player]],Table37[GW],11)</f>
        <v>4.9153357706369061</v>
      </c>
      <c r="G262" s="474">
        <f>SUMIFS(Table37[Adj xPts],Table37[Player],Table3737381215[[#This Row],[Player]],Table37[GW],12)</f>
        <v>4.4207801173627894</v>
      </c>
      <c r="H262" s="474">
        <f>SUMIFS(Table37[Adj xPts],Table37[Player],Table3737381215[[#This Row],[Player]],Table37[GW],13)</f>
        <v>4.8228630278063847</v>
      </c>
      <c r="I262" s="474">
        <f>SUMIFS(Table37[Adj xPts],Table37[Player],Table3737381215[[#This Row],[Player]],Table37[GW],14)</f>
        <v>3.216424755840932</v>
      </c>
      <c r="J262" s="474">
        <f>SUMIFS(Table37[Adj xPts],Table37[Player],Table3737381215[[#This Row],[Player]],Table37[GW],15)</f>
        <v>4.5866186471791472</v>
      </c>
      <c r="K262" s="474">
        <f>SUMIFS(Table37[Adj xPts],Table37[Player],Table3737381215[[#This Row],[Player]],Table37[GW],16)</f>
        <v>2.9774366530178695</v>
      </c>
      <c r="L262" s="475">
        <f>SUMIFS(Table37[Adj xPts],Table37[Player],Table3737381215[[#This Row],[Player]],Table37[GW],17)</f>
        <v>4.2470626694613767</v>
      </c>
      <c r="M262" s="7">
        <f>SUM(Table3737381215[[#This Row],[10]:[17]])</f>
        <v>32.971631203058394</v>
      </c>
      <c r="N262" s="23">
        <f>(AVERAGE(Table3737381215[[#This Row],[10]:[17]])-2)/Table3737381215[[#This Row],[Price]]</f>
        <v>0.4419695625796457</v>
      </c>
      <c r="O262" s="74">
        <v>0</v>
      </c>
      <c r="P262" s="22">
        <v>1</v>
      </c>
      <c r="Q262" s="6">
        <v>1</v>
      </c>
      <c r="R262" s="402" t="s">
        <v>374</v>
      </c>
    </row>
    <row r="263" spans="1:18" ht="15.75" thickBot="1" x14ac:dyDescent="0.3">
      <c r="A263" s="4" t="s">
        <v>33</v>
      </c>
      <c r="B263" s="5" t="s">
        <v>95</v>
      </c>
      <c r="C263" s="70" t="s">
        <v>13</v>
      </c>
      <c r="D263" s="6">
        <v>5</v>
      </c>
      <c r="E263" s="6">
        <f>SUMIFS(Table37[Adj xPts],Table37[Player],Table3737381215[[#This Row],[Player]],Table37[GW],10)</f>
        <v>3.3186004640853817</v>
      </c>
      <c r="F263" s="474">
        <f>SUMIFS(Table37[Adj xPts],Table37[Player],Table3737381215[[#This Row],[Player]],Table37[GW],11)</f>
        <v>3.8886380737396538</v>
      </c>
      <c r="G263" s="474">
        <f>SUMIFS(Table37[Adj xPts],Table37[Player],Table3737381215[[#This Row],[Player]],Table37[GW],12)</f>
        <v>3.1051251489868887</v>
      </c>
      <c r="H263" s="474">
        <f>SUMIFS(Table37[Adj xPts],Table37[Player],Table3737381215[[#This Row],[Player]],Table37[GW],13)</f>
        <v>3.2989135754135259</v>
      </c>
      <c r="I263" s="474">
        <f>SUMIFS(Table37[Adj xPts],Table37[Player],Table3737381215[[#This Row],[Player]],Table37[GW],14)</f>
        <v>3.0600120829697257</v>
      </c>
      <c r="J263" s="474">
        <f>SUMIFS(Table37[Adj xPts],Table37[Player],Table3737381215[[#This Row],[Player]],Table37[GW],15)</f>
        <v>3.4692779692359421</v>
      </c>
      <c r="K263" s="474">
        <f>SUMIFS(Table37[Adj xPts],Table37[Player],Table3737381215[[#This Row],[Player]],Table37[GW],16)</f>
        <v>3.7275456311303037</v>
      </c>
      <c r="L263" s="475">
        <f>SUMIFS(Table37[Adj xPts],Table37[Player],Table3737381215[[#This Row],[Player]],Table37[GW],17)</f>
        <v>0.12815526739029071</v>
      </c>
      <c r="M263" s="7">
        <f>SUM(Table3737381215[[#This Row],[10]:[17]])</f>
        <v>23.996268212951716</v>
      </c>
      <c r="N263" s="23">
        <f>(AVERAGE(Table3737381215[[#This Row],[10]:[17]])-2)/Table3737381215[[#This Row],[Price]]</f>
        <v>0.1999067053237929</v>
      </c>
      <c r="O263" s="74">
        <v>1E-3</v>
      </c>
      <c r="P263" s="22">
        <v>-2</v>
      </c>
      <c r="Q263" s="6">
        <v>-2</v>
      </c>
      <c r="R263" s="402" t="s">
        <v>374</v>
      </c>
    </row>
    <row r="264" spans="1:18" ht="15.75" thickBot="1" x14ac:dyDescent="0.3">
      <c r="A264" s="4" t="s">
        <v>33</v>
      </c>
      <c r="B264" s="5" t="s">
        <v>34</v>
      </c>
      <c r="C264" s="70" t="s">
        <v>13</v>
      </c>
      <c r="D264" s="6">
        <v>6.1</v>
      </c>
      <c r="E264" s="6">
        <f>SUMIFS(Table37[Adj xPts],Table37[Player],Table3737381215[[#This Row],[Player]],Table37[GW],10)</f>
        <v>0</v>
      </c>
      <c r="F264" s="474">
        <f>SUMIFS(Table37[Adj xPts],Table37[Player],Table3737381215[[#This Row],[Player]],Table37[GW],11)</f>
        <v>5.5068119891008172</v>
      </c>
      <c r="G264" s="474">
        <f>SUMIFS(Table37[Adj xPts],Table37[Player],Table3737381215[[#This Row],[Player]],Table37[GW],12)</f>
        <v>3.7220652453120988</v>
      </c>
      <c r="H264" s="474">
        <f>SUMIFS(Table37[Adj xPts],Table37[Player],Table3737381215[[#This Row],[Player]],Table37[GW],13)</f>
        <v>4.3268207614093166</v>
      </c>
      <c r="I264" s="474">
        <f>SUMIFS(Table37[Adj xPts],Table37[Player],Table3737381215[[#This Row],[Player]],Table37[GW],14)</f>
        <v>4.4979744936234063</v>
      </c>
      <c r="J264" s="474">
        <f>SUMIFS(Table37[Adj xPts],Table37[Player],Table3737381215[[#This Row],[Player]],Table37[GW],15)</f>
        <v>4.1443675945348373</v>
      </c>
      <c r="K264" s="474">
        <f>SUMIFS(Table37[Adj xPts],Table37[Player],Table3737381215[[#This Row],[Player]],Table37[GW],16)</f>
        <v>4.818174793292636</v>
      </c>
      <c r="L264" s="475">
        <f>SUMIFS(Table37[Adj xPts],Table37[Player],Table3737381215[[#This Row],[Player]],Table37[GW],17)</f>
        <v>0.2579657561423267</v>
      </c>
      <c r="M264" s="7">
        <f>SUM(Table3737381215[[#This Row],[10]:[17]])</f>
        <v>27.27418063341544</v>
      </c>
      <c r="N264" s="23">
        <f>(AVERAGE(Table3737381215[[#This Row],[10]:[17]])-2)/Table3737381215[[#This Row],[Price]]</f>
        <v>0.23102829166834921</v>
      </c>
      <c r="O264" s="74">
        <v>6.0000000000000001E-3</v>
      </c>
      <c r="P264" s="22">
        <v>2</v>
      </c>
      <c r="Q264" s="6">
        <v>1</v>
      </c>
      <c r="R264" s="402" t="s">
        <v>374</v>
      </c>
    </row>
    <row r="265" spans="1:18" ht="15.75" thickBot="1" x14ac:dyDescent="0.3">
      <c r="A265" s="4" t="s">
        <v>68</v>
      </c>
      <c r="B265" s="5" t="s">
        <v>284</v>
      </c>
      <c r="C265" s="70" t="s">
        <v>13</v>
      </c>
      <c r="D265" s="6">
        <v>5</v>
      </c>
      <c r="E265" s="6">
        <f>SUMIFS(Table37[Adj xPts],Table37[Player],Table3737381215[[#This Row],[Player]],Table37[GW],10)</f>
        <v>5.4167815965134887</v>
      </c>
      <c r="F265" s="474">
        <f>SUMIFS(Table37[Adj xPts],Table37[Player],Table3737381215[[#This Row],[Player]],Table37[GW],11)</f>
        <v>4.538634357698788</v>
      </c>
      <c r="G265" s="474">
        <f>SUMIFS(Table37[Adj xPts],Table37[Player],Table3737381215[[#This Row],[Player]],Table37[GW],12)</f>
        <v>5.6174158352174901</v>
      </c>
      <c r="H265" s="474">
        <f>SUMIFS(Table37[Adj xPts],Table37[Player],Table3737381215[[#This Row],[Player]],Table37[GW],13)</f>
        <v>4.2840860839832837</v>
      </c>
      <c r="I265" s="474">
        <f>SUMIFS(Table37[Adj xPts],Table37[Player],Table3737381215[[#This Row],[Player]],Table37[GW],14)</f>
        <v>4.9346032727342974</v>
      </c>
      <c r="J265" s="474">
        <f>SUMIFS(Table37[Adj xPts],Table37[Player],Table3737381215[[#This Row],[Player]],Table37[GW],15)</f>
        <v>3.974495653600131</v>
      </c>
      <c r="K265" s="474">
        <f>SUMIFS(Table37[Adj xPts],Table37[Player],Table3737381215[[#This Row],[Player]],Table37[GW],16)</f>
        <v>3.6394300668799073</v>
      </c>
      <c r="L265" s="475">
        <f>SUMIFS(Table37[Adj xPts],Table37[Player],Table3737381215[[#This Row],[Player]],Table37[GW],17)</f>
        <v>6.3429229929442208</v>
      </c>
      <c r="M265" s="7">
        <f>SUM(Table3737381215[[#This Row],[10]:[17]])</f>
        <v>38.748369859571611</v>
      </c>
      <c r="N265" s="23">
        <f>(AVERAGE(Table3737381215[[#This Row],[10]:[17]])-2)/Table3737381215[[#This Row],[Price]]</f>
        <v>0.56870924648929022</v>
      </c>
      <c r="O265" s="74">
        <v>1E-3</v>
      </c>
      <c r="P265" s="22">
        <v>1</v>
      </c>
      <c r="Q265" s="6">
        <v>1</v>
      </c>
      <c r="R265" s="402" t="s">
        <v>374</v>
      </c>
    </row>
    <row r="266" spans="1:18" ht="15.75" thickBot="1" x14ac:dyDescent="0.3">
      <c r="A266" s="4" t="s">
        <v>82</v>
      </c>
      <c r="B266" s="5" t="s">
        <v>159</v>
      </c>
      <c r="C266" s="70" t="s">
        <v>13</v>
      </c>
      <c r="D266" s="6">
        <v>4.8</v>
      </c>
      <c r="E266" s="6">
        <f>SUMIFS(Table37[Adj xPts],Table37[Player],Table3737381215[[#This Row],[Player]],Table37[GW],10)</f>
        <v>2.9740346740266355</v>
      </c>
      <c r="F266" s="474">
        <f>SUMIFS(Table37[Adj xPts],Table37[Player],Table3737381215[[#This Row],[Player]],Table37[GW],11)</f>
        <v>2.8013499924871992</v>
      </c>
      <c r="G266" s="474">
        <f>SUMIFS(Table37[Adj xPts],Table37[Player],Table3737381215[[#This Row],[Player]],Table37[GW],12)</f>
        <v>2.3502463812750234</v>
      </c>
      <c r="H266" s="474">
        <f>SUMIFS(Table37[Adj xPts],Table37[Player],Table3737381215[[#This Row],[Player]],Table37[GW],13)</f>
        <v>3.2803627239512259</v>
      </c>
      <c r="I266" s="474">
        <f>SUMIFS(Table37[Adj xPts],Table37[Player],Table3737381215[[#This Row],[Player]],Table37[GW],14)</f>
        <v>2.1156507062812655</v>
      </c>
      <c r="J266" s="474">
        <f>SUMIFS(Table37[Adj xPts],Table37[Player],Table3737381215[[#This Row],[Player]],Table37[GW],15)</f>
        <v>2.691359891148235</v>
      </c>
      <c r="K266" s="474">
        <f>SUMIFS(Table37[Adj xPts],Table37[Player],Table3737381215[[#This Row],[Player]],Table37[GW],16)</f>
        <v>2.7653446578402123</v>
      </c>
      <c r="L266" s="475">
        <f>SUMIFS(Table37[Adj xPts],Table37[Player],Table3737381215[[#This Row],[Player]],Table37[GW],17)</f>
        <v>8.0575115477842615E-2</v>
      </c>
      <c r="M266" s="7">
        <f>SUM(Table3737381215[[#This Row],[10]:[17]])</f>
        <v>19.058924142487641</v>
      </c>
      <c r="N266" s="23">
        <f>(AVERAGE(Table3737381215[[#This Row],[10]:[17]])-2)/Table3737381215[[#This Row],[Price]]</f>
        <v>7.9659482877282306E-2</v>
      </c>
      <c r="O266" s="74">
        <v>1.3000000000000001E-2</v>
      </c>
      <c r="P266" s="22">
        <v>1</v>
      </c>
      <c r="Q266" s="6">
        <v>1</v>
      </c>
      <c r="R266" s="402" t="s">
        <v>374</v>
      </c>
    </row>
    <row r="267" spans="1:18" ht="15.75" thickBot="1" x14ac:dyDescent="0.3">
      <c r="A267" s="4" t="s">
        <v>40</v>
      </c>
      <c r="B267" s="5" t="s">
        <v>355</v>
      </c>
      <c r="C267" s="70" t="s">
        <v>13</v>
      </c>
      <c r="D267" s="6">
        <v>4.7</v>
      </c>
      <c r="E267" s="6">
        <f>SUMIFS(Table37[Adj xPts],Table37[Player],Table3737381215[[#This Row],[Player]],Table37[GW],10)</f>
        <v>2.8590395796064403</v>
      </c>
      <c r="F267" s="474">
        <f>SUMIFS(Table37[Adj xPts],Table37[Player],Table3737381215[[#This Row],[Player]],Table37[GW],11)</f>
        <v>3.0335299848452046</v>
      </c>
      <c r="G267" s="474">
        <f>SUMIFS(Table37[Adj xPts],Table37[Player],Table3737381215[[#This Row],[Player]],Table37[GW],12)</f>
        <v>3.4885272330549109</v>
      </c>
      <c r="H267" s="474">
        <f>SUMIFS(Table37[Adj xPts],Table37[Player],Table3737381215[[#This Row],[Player]],Table37[GW],13)</f>
        <v>3.2344757286902861</v>
      </c>
      <c r="I267" s="474">
        <f>SUMIFS(Table37[Adj xPts],Table37[Player],Table3737381215[[#This Row],[Player]],Table37[GW],14)</f>
        <v>2.7601409715983696</v>
      </c>
      <c r="J267" s="474">
        <f>SUMIFS(Table37[Adj xPts],Table37[Player],Table3737381215[[#This Row],[Player]],Table37[GW],15)</f>
        <v>3.3706849315068497</v>
      </c>
      <c r="K267" s="474">
        <f>SUMIFS(Table37[Adj xPts],Table37[Player],Table3737381215[[#This Row],[Player]],Table37[GW],16)</f>
        <v>3.7860021094193685</v>
      </c>
      <c r="L267" s="475">
        <f>SUMIFS(Table37[Adj xPts],Table37[Player],Table3737381215[[#This Row],[Player]],Table37[GW],17)</f>
        <v>3.4140146626760757</v>
      </c>
      <c r="M267" s="7">
        <f>SUM(Table3737381215[[#This Row],[10]:[17]])</f>
        <v>25.946415201397507</v>
      </c>
      <c r="N267" s="23">
        <f>(AVERAGE(Table3737381215[[#This Row],[10]:[17]])-2)/Table3737381215[[#This Row],[Price]]</f>
        <v>0.26453231918610387</v>
      </c>
      <c r="O267" s="74">
        <v>3.0000000000000001E-3</v>
      </c>
      <c r="P267" s="22">
        <v>3</v>
      </c>
      <c r="Q267" s="6">
        <v>1.5</v>
      </c>
      <c r="R267" s="402" t="s">
        <v>374</v>
      </c>
    </row>
    <row r="268" spans="1:18" ht="15.75" thickBot="1" x14ac:dyDescent="0.3">
      <c r="A268" s="4" t="s">
        <v>600</v>
      </c>
      <c r="B268" s="5" t="s">
        <v>631</v>
      </c>
      <c r="C268" s="70" t="s">
        <v>15</v>
      </c>
      <c r="D268" s="6">
        <v>5.4</v>
      </c>
      <c r="E268" s="6">
        <f>SUMIFS(Table37[Adj xPts],Table37[Player],Table3737381215[[#This Row],[Player]],Table37[GW],10)</f>
        <v>5.3431548688465682</v>
      </c>
      <c r="F268" s="474">
        <f>SUMIFS(Table37[Adj xPts],Table37[Player],Table3737381215[[#This Row],[Player]],Table37[GW],11)</f>
        <v>3.8715009217859335</v>
      </c>
      <c r="G268" s="474">
        <f>SUMIFS(Table37[Adj xPts],Table37[Player],Table3737381215[[#This Row],[Player]],Table37[GW],12)</f>
        <v>4.5566297191432623</v>
      </c>
      <c r="H268" s="474">
        <f>SUMIFS(Table37[Adj xPts],Table37[Player],Table3737381215[[#This Row],[Player]],Table37[GW],13)</f>
        <v>4.1510364315651724</v>
      </c>
      <c r="I268" s="474">
        <f>SUMIFS(Table37[Adj xPts],Table37[Player],Table3737381215[[#This Row],[Player]],Table37[GW],14)</f>
        <v>4.9340687083681276</v>
      </c>
      <c r="J268" s="474">
        <f>SUMIFS(Table37[Adj xPts],Table37[Player],Table3737381215[[#This Row],[Player]],Table37[GW],15)</f>
        <v>4.6418770294333296</v>
      </c>
      <c r="K268" s="474">
        <f>SUMIFS(Table37[Adj xPts],Table37[Player],Table3737381215[[#This Row],[Player]],Table37[GW],16)</f>
        <v>4.6268428691467411</v>
      </c>
      <c r="L268" s="475">
        <f>SUMIFS(Table37[Adj xPts],Table37[Player],Table3737381215[[#This Row],[Player]],Table37[GW],17)</f>
        <v>4.6192635446798533</v>
      </c>
      <c r="M268" s="7">
        <f>SUM(Table3737381215[[#This Row],[10]:[17]])</f>
        <v>36.744374092968989</v>
      </c>
      <c r="N268" s="23">
        <f>(AVERAGE(Table3737381215[[#This Row],[10]:[17]])-2)/Table3737381215[[#This Row],[Price]]</f>
        <v>0.48019384474465249</v>
      </c>
      <c r="O268" s="74">
        <v>3.0000000000000001E-3</v>
      </c>
      <c r="P268" s="22">
        <v>1</v>
      </c>
      <c r="Q268" s="6">
        <v>1</v>
      </c>
      <c r="R268" s="402" t="s">
        <v>374</v>
      </c>
    </row>
    <row r="269" spans="1:18" ht="15.75" thickBot="1" x14ac:dyDescent="0.3">
      <c r="A269" s="4" t="s">
        <v>82</v>
      </c>
      <c r="B269" s="5" t="s">
        <v>359</v>
      </c>
      <c r="C269" s="70" t="s">
        <v>15</v>
      </c>
      <c r="D269" s="6">
        <v>5.6</v>
      </c>
      <c r="E269" s="6">
        <f>SUMIFS(Table37[Adj xPts],Table37[Player],Table3737381215[[#This Row],[Player]],Table37[GW],10)</f>
        <v>5.1214673534734798</v>
      </c>
      <c r="F269" s="474">
        <f>SUMIFS(Table37[Adj xPts],Table37[Player],Table3737381215[[#This Row],[Player]],Table37[GW],11)</f>
        <v>4.4581528056641657</v>
      </c>
      <c r="G269" s="474">
        <f>SUMIFS(Table37[Adj xPts],Table37[Player],Table3737381215[[#This Row],[Player]],Table37[GW],12)</f>
        <v>3.3434166533991405</v>
      </c>
      <c r="H269" s="474">
        <f>SUMIFS(Table37[Adj xPts],Table37[Player],Table3737381215[[#This Row],[Player]],Table37[GW],13)</f>
        <v>5.0105601081355076</v>
      </c>
      <c r="I269" s="474">
        <f>SUMIFS(Table37[Adj xPts],Table37[Player],Table3737381215[[#This Row],[Player]],Table37[GW],14)</f>
        <v>3.1565871836714812</v>
      </c>
      <c r="J269" s="474">
        <f>SUMIFS(Table37[Adj xPts],Table37[Player],Table3737381215[[#This Row],[Player]],Table37[GW],15)</f>
        <v>3.9292184430098751</v>
      </c>
      <c r="K269" s="474">
        <f>SUMIFS(Table37[Adj xPts],Table37[Player],Table3737381215[[#This Row],[Player]],Table37[GW],16)</f>
        <v>4.2248112640735611</v>
      </c>
      <c r="L269" s="475">
        <f>SUMIFS(Table37[Adj xPts],Table37[Player],Table3737381215[[#This Row],[Player]],Table37[GW],17)</f>
        <v>0.20414448017987424</v>
      </c>
      <c r="M269" s="7">
        <f>SUM(Table3737381215[[#This Row],[10]:[17]])</f>
        <v>29.448358291607086</v>
      </c>
      <c r="N269" s="23">
        <f>(AVERAGE(Table3737381215[[#This Row],[10]:[17]])-2)/Table3737381215[[#This Row],[Price]]</f>
        <v>0.30018656900908675</v>
      </c>
      <c r="O269" s="74">
        <v>4.0000000000000001E-3</v>
      </c>
      <c r="P269" s="22">
        <v>1</v>
      </c>
      <c r="Q269" s="6">
        <v>0.5</v>
      </c>
      <c r="R269" s="402" t="s">
        <v>374</v>
      </c>
    </row>
    <row r="270" spans="1:18" ht="15.75" thickBot="1" x14ac:dyDescent="0.3">
      <c r="A270" s="4" t="s">
        <v>35</v>
      </c>
      <c r="B270" s="5" t="s">
        <v>96</v>
      </c>
      <c r="C270" s="70" t="s">
        <v>13</v>
      </c>
      <c r="D270" s="6">
        <v>6.7</v>
      </c>
      <c r="E270" s="6">
        <f>SUMIFS(Table37[Adj xPts],Table37[Player],Table3737381215[[#This Row],[Player]],Table37[GW],10)</f>
        <v>5.0508615320739052</v>
      </c>
      <c r="F270" s="474">
        <f>SUMIFS(Table37[Adj xPts],Table37[Player],Table3737381215[[#This Row],[Player]],Table37[GW],11)</f>
        <v>4.7373989091593005</v>
      </c>
      <c r="G270" s="474">
        <f>SUMIFS(Table37[Adj xPts],Table37[Player],Table3737381215[[#This Row],[Player]],Table37[GW],12)</f>
        <v>5.1075949367088604</v>
      </c>
      <c r="H270" s="474">
        <f>SUMIFS(Table37[Adj xPts],Table37[Player],Table3737381215[[#This Row],[Player]],Table37[GW],13)</f>
        <v>5.4513880335985414</v>
      </c>
      <c r="I270" s="474">
        <f>SUMIFS(Table37[Adj xPts],Table37[Player],Table3737381215[[#This Row],[Player]],Table37[GW],14)</f>
        <v>5.065501143292682</v>
      </c>
      <c r="J270" s="474">
        <f>SUMIFS(Table37[Adj xPts],Table37[Player],Table3737381215[[#This Row],[Player]],Table37[GW],15)</f>
        <v>5.0761099365750537</v>
      </c>
      <c r="K270" s="474">
        <f>SUMIFS(Table37[Adj xPts],Table37[Player],Table3737381215[[#This Row],[Player]],Table37[GW],16)</f>
        <v>6.2917481792254932</v>
      </c>
      <c r="L270" s="475">
        <f>SUMIFS(Table37[Adj xPts],Table37[Player],Table3737381215[[#This Row],[Player]],Table37[GW],17)</f>
        <v>5.5458183825558924</v>
      </c>
      <c r="M270" s="7">
        <f>SUM(Table3737381215[[#This Row],[10]:[17]])</f>
        <v>42.326421053189733</v>
      </c>
      <c r="N270" s="23">
        <f>(AVERAGE(Table3737381215[[#This Row],[10]:[17]])-2)/Table3737381215[[#This Row],[Price]]</f>
        <v>0.49116457188786816</v>
      </c>
      <c r="O270" s="74">
        <v>3.0000000000000001E-3</v>
      </c>
      <c r="P270" s="22">
        <v>1</v>
      </c>
      <c r="Q270" s="6">
        <v>1</v>
      </c>
      <c r="R270" s="402" t="s">
        <v>374</v>
      </c>
    </row>
    <row r="271" spans="1:18" ht="15.75" thickBot="1" x14ac:dyDescent="0.3">
      <c r="A271" s="4" t="s">
        <v>28</v>
      </c>
      <c r="B271" s="5" t="s">
        <v>236</v>
      </c>
      <c r="C271" s="70" t="s">
        <v>13</v>
      </c>
      <c r="D271" s="6">
        <v>4.9000000000000004</v>
      </c>
      <c r="E271" s="6">
        <f>SUMIFS(Table37[Adj xPts],Table37[Player],Table3737381215[[#This Row],[Player]],Table37[GW],10)</f>
        <v>3.1791584692517612</v>
      </c>
      <c r="F271" s="474">
        <f>SUMIFS(Table37[Adj xPts],Table37[Player],Table3737381215[[#This Row],[Player]],Table37[GW],11)</f>
        <v>3.7341009316109641</v>
      </c>
      <c r="G271" s="474">
        <f>SUMIFS(Table37[Adj xPts],Table37[Player],Table3737381215[[#This Row],[Player]],Table37[GW],12)</f>
        <v>2.5230870712401057</v>
      </c>
      <c r="H271" s="474">
        <f>SUMIFS(Table37[Adj xPts],Table37[Player],Table3737381215[[#This Row],[Player]],Table37[GW],13)</f>
        <v>3.2990010380576189</v>
      </c>
      <c r="I271" s="474">
        <f>SUMIFS(Table37[Adj xPts],Table37[Player],Table3737381215[[#This Row],[Player]],Table37[GW],14)</f>
        <v>3.0431897521710276</v>
      </c>
      <c r="J271" s="474">
        <f>SUMIFS(Table37[Adj xPts],Table37[Player],Table3737381215[[#This Row],[Player]],Table37[GW],15)</f>
        <v>2.7881326949384406</v>
      </c>
      <c r="K271" s="474">
        <f>SUMIFS(Table37[Adj xPts],Table37[Player],Table3737381215[[#This Row],[Player]],Table37[GW],16)</f>
        <v>3.3299164715823304</v>
      </c>
      <c r="L271" s="475">
        <f>SUMIFS(Table37[Adj xPts],Table37[Player],Table3737381215[[#This Row],[Player]],Table37[GW],17)</f>
        <v>7.6844469196016882E-2</v>
      </c>
      <c r="M271" s="7">
        <f>SUM(Table3737381215[[#This Row],[10]:[17]])</f>
        <v>21.973430898048264</v>
      </c>
      <c r="N271" s="23">
        <f>(AVERAGE(Table3737381215[[#This Row],[10]:[17]])-2)/Table3737381215[[#This Row],[Price]]</f>
        <v>0.15238344127674142</v>
      </c>
      <c r="O271" s="74">
        <v>3.0000000000000001E-3</v>
      </c>
      <c r="P271" s="22">
        <v>0</v>
      </c>
      <c r="Q271" s="6">
        <v>0</v>
      </c>
      <c r="R271" s="402" t="s">
        <v>374</v>
      </c>
    </row>
    <row r="272" spans="1:18" ht="15.75" thickBot="1" x14ac:dyDescent="0.3">
      <c r="A272" s="4" t="s">
        <v>23</v>
      </c>
      <c r="B272" s="5" t="s">
        <v>50</v>
      </c>
      <c r="C272" s="70" t="s">
        <v>14</v>
      </c>
      <c r="D272" s="6">
        <v>5.3</v>
      </c>
      <c r="E272" s="6">
        <f>SUMIFS(Table37[Adj xPts],Table37[Player],Table3737381215[[#This Row],[Player]],Table37[GW],10)</f>
        <v>0</v>
      </c>
      <c r="F272" s="474">
        <f>SUMIFS(Table37[Adj xPts],Table37[Player],Table3737381215[[#This Row],[Player]],Table37[GW],11)</f>
        <v>0</v>
      </c>
      <c r="G272" s="474">
        <f>SUMIFS(Table37[Adj xPts],Table37[Player],Table3737381215[[#This Row],[Player]],Table37[GW],12)</f>
        <v>3.4721670339197339</v>
      </c>
      <c r="H272" s="474">
        <f>SUMIFS(Table37[Adj xPts],Table37[Player],Table3737381215[[#This Row],[Player]],Table37[GW],13)</f>
        <v>2.6006746784735402</v>
      </c>
      <c r="I272" s="474">
        <f>SUMIFS(Table37[Adj xPts],Table37[Player],Table3737381215[[#This Row],[Player]],Table37[GW],14)</f>
        <v>4.3838268792710702</v>
      </c>
      <c r="J272" s="474">
        <f>SUMIFS(Table37[Adj xPts],Table37[Player],Table3737381215[[#This Row],[Player]],Table37[GW],15)</f>
        <v>3.8945687634976798</v>
      </c>
      <c r="K272" s="474">
        <f>SUMIFS(Table37[Adj xPts],Table37[Player],Table3737381215[[#This Row],[Player]],Table37[GW],16)</f>
        <v>3.4711161369487287</v>
      </c>
      <c r="L272" s="475">
        <f>SUMIFS(Table37[Adj xPts],Table37[Player],Table3737381215[[#This Row],[Player]],Table37[GW],17)</f>
        <v>3.4415388542125909</v>
      </c>
      <c r="M272" s="7">
        <f>SUM(Table3737381215[[#This Row],[10]:[17]])</f>
        <v>21.263892346323345</v>
      </c>
      <c r="N272" s="23">
        <f>(AVERAGE(Table3737381215[[#This Row],[10]:[17]])-2)/Table3737381215[[#This Row],[Price]]</f>
        <v>0.12414840439441853</v>
      </c>
      <c r="O272" s="74">
        <v>1E-3</v>
      </c>
      <c r="P272" s="22">
        <v>1</v>
      </c>
      <c r="Q272" s="6">
        <v>1</v>
      </c>
      <c r="R272" s="402" t="s">
        <v>374</v>
      </c>
    </row>
    <row r="273" spans="1:18" ht="15.75" thickBot="1" x14ac:dyDescent="0.3">
      <c r="A273" s="4" t="s">
        <v>602</v>
      </c>
      <c r="B273" s="5" t="s">
        <v>1541</v>
      </c>
      <c r="C273" s="70" t="s">
        <v>13</v>
      </c>
      <c r="D273" s="6">
        <v>5</v>
      </c>
      <c r="E273" s="6">
        <f>SUMIFS(Table37[Adj xPts],Table37[Player],Table3737381215[[#This Row],[Player]],Table37[GW],10)</f>
        <v>0</v>
      </c>
      <c r="F273" s="474">
        <f>SUMIFS(Table37[Adj xPts],Table37[Player],Table3737381215[[#This Row],[Player]],Table37[GW],11)</f>
        <v>0</v>
      </c>
      <c r="G273" s="474">
        <f>SUMIFS(Table37[Adj xPts],Table37[Player],Table3737381215[[#This Row],[Player]],Table37[GW],12)</f>
        <v>2.4953411871465381</v>
      </c>
      <c r="H273" s="474">
        <f>SUMIFS(Table37[Adj xPts],Table37[Player],Table3737381215[[#This Row],[Player]],Table37[GW],13)</f>
        <v>2.7722000194950773</v>
      </c>
      <c r="I273" s="474">
        <f>SUMIFS(Table37[Adj xPts],Table37[Player],Table3737381215[[#This Row],[Player]],Table37[GW],14)</f>
        <v>2.9450627067254684</v>
      </c>
      <c r="J273" s="474">
        <f>SUMIFS(Table37[Adj xPts],Table37[Player],Table3737381215[[#This Row],[Player]],Table37[GW],15)</f>
        <v>2.8223365617433416</v>
      </c>
      <c r="K273" s="474">
        <f>SUMIFS(Table37[Adj xPts],Table37[Player],Table3737381215[[#This Row],[Player]],Table37[GW],16)</f>
        <v>2.8654800887292695</v>
      </c>
      <c r="L273" s="475">
        <f>SUMIFS(Table37[Adj xPts],Table37[Player],Table3737381215[[#This Row],[Player]],Table37[GW],17)</f>
        <v>8.6208475995312908E-2</v>
      </c>
      <c r="M273" s="7">
        <f>SUM(Table3737381215[[#This Row],[10]:[17]])</f>
        <v>13.986629039835007</v>
      </c>
      <c r="N273" s="23">
        <f>(AVERAGE(Table3737381215[[#This Row],[10]:[17]])-2)/Table3737381215[[#This Row],[Price]]</f>
        <v>-5.0334274004124824E-2</v>
      </c>
      <c r="O273" s="74">
        <v>2E-3</v>
      </c>
      <c r="P273" s="22">
        <v>3</v>
      </c>
      <c r="Q273" s="6">
        <v>1.5</v>
      </c>
      <c r="R273" s="402" t="s">
        <v>374</v>
      </c>
    </row>
    <row r="274" spans="1:18" ht="15.75" thickBot="1" x14ac:dyDescent="0.3">
      <c r="A274" s="4" t="s">
        <v>30</v>
      </c>
      <c r="B274" s="5" t="s">
        <v>657</v>
      </c>
      <c r="C274" s="70" t="s">
        <v>15</v>
      </c>
      <c r="D274" s="6">
        <v>6.7</v>
      </c>
      <c r="E274" s="6">
        <f>SUMIFS(Table37[Adj xPts],Table37[Player],Table3737381215[[#This Row],[Player]],Table37[GW],10)</f>
        <v>4.0339546041705105</v>
      </c>
      <c r="F274" s="474">
        <f>SUMIFS(Table37[Adj xPts],Table37[Player],Table3737381215[[#This Row],[Player]],Table37[GW],11)</f>
        <v>4.8725356900067984</v>
      </c>
      <c r="G274" s="474">
        <f>SUMIFS(Table37[Adj xPts],Table37[Player],Table3737381215[[#This Row],[Player]],Table37[GW],12)</f>
        <v>4.4881196831915515</v>
      </c>
      <c r="H274" s="474">
        <f>SUMIFS(Table37[Adj xPts],Table37[Player],Table3737381215[[#This Row],[Player]],Table37[GW],13)</f>
        <v>4.9465326247038481</v>
      </c>
      <c r="I274" s="474">
        <f>SUMIFS(Table37[Adj xPts],Table37[Player],Table3737381215[[#This Row],[Player]],Table37[GW],14)</f>
        <v>3.3004954159785891</v>
      </c>
      <c r="J274" s="474">
        <f>SUMIFS(Table37[Adj xPts],Table37[Player],Table3737381215[[#This Row],[Player]],Table37[GW],15)</f>
        <v>4.6920153521974717</v>
      </c>
      <c r="K274" s="474">
        <f>SUMIFS(Table37[Adj xPts],Table37[Player],Table3737381215[[#This Row],[Player]],Table37[GW],16)</f>
        <v>3.2813487881981032</v>
      </c>
      <c r="L274" s="475">
        <f>SUMIFS(Table37[Adj xPts],Table37[Player],Table3737381215[[#This Row],[Player]],Table37[GW],17)</f>
        <v>4.7075115234722738</v>
      </c>
      <c r="M274" s="7">
        <f>SUM(Table3737381215[[#This Row],[10]:[17]])</f>
        <v>34.322513681919148</v>
      </c>
      <c r="N274" s="23">
        <f>(AVERAGE(Table3737381215[[#This Row],[10]:[17]])-2)/Table3737381215[[#This Row],[Price]]</f>
        <v>0.34183794182684973</v>
      </c>
      <c r="O274" s="74">
        <v>2E-3</v>
      </c>
      <c r="P274" s="22">
        <v>0</v>
      </c>
      <c r="Q274" s="6">
        <v>0</v>
      </c>
      <c r="R274" s="402" t="s">
        <v>374</v>
      </c>
    </row>
    <row r="275" spans="1:18" ht="15.75" thickBot="1" x14ac:dyDescent="0.3">
      <c r="A275" s="4" t="s">
        <v>37</v>
      </c>
      <c r="B275" s="5" t="s">
        <v>613</v>
      </c>
      <c r="C275" s="70" t="s">
        <v>13</v>
      </c>
      <c r="D275" s="6">
        <v>5.3</v>
      </c>
      <c r="E275" s="6">
        <f>SUMIFS(Table37[Adj xPts],Table37[Player],Table3737381215[[#This Row],[Player]],Table37[GW],10)</f>
        <v>2.6399709544196179</v>
      </c>
      <c r="F275" s="474">
        <f>SUMIFS(Table37[Adj xPts],Table37[Player],Table3737381215[[#This Row],[Player]],Table37[GW],11)</f>
        <v>2.7769199167009022</v>
      </c>
      <c r="G275" s="474">
        <f>SUMIFS(Table37[Adj xPts],Table37[Player],Table3737381215[[#This Row],[Player]],Table37[GW],12)</f>
        <v>3.7090979393900332</v>
      </c>
      <c r="H275" s="474">
        <f>SUMIFS(Table37[Adj xPts],Table37[Player],Table3737381215[[#This Row],[Player]],Table37[GW],13)</f>
        <v>4.0852213479950708</v>
      </c>
      <c r="I275" s="474">
        <f>SUMIFS(Table37[Adj xPts],Table37[Player],Table3737381215[[#This Row],[Player]],Table37[GW],14)</f>
        <v>3.3378695448146409</v>
      </c>
      <c r="J275" s="474">
        <f>SUMIFS(Table37[Adj xPts],Table37[Player],Table3737381215[[#This Row],[Player]],Table37[GW],15)</f>
        <v>3.6947102646426231</v>
      </c>
      <c r="K275" s="474">
        <f>SUMIFS(Table37[Adj xPts],Table37[Player],Table3737381215[[#This Row],[Player]],Table37[GW],16)</f>
        <v>3.6429983763885092</v>
      </c>
      <c r="L275" s="475">
        <f>SUMIFS(Table37[Adj xPts],Table37[Player],Table3737381215[[#This Row],[Player]],Table37[GW],17)</f>
        <v>3.5667028735064674</v>
      </c>
      <c r="M275" s="7">
        <f>SUM(Table3737381215[[#This Row],[10]:[17]])</f>
        <v>27.453491217857863</v>
      </c>
      <c r="N275" s="23">
        <f>(AVERAGE(Table3737381215[[#This Row],[10]:[17]])-2)/Table3737381215[[#This Row],[Price]]</f>
        <v>0.27012950985513828</v>
      </c>
      <c r="O275" s="74">
        <v>3.0000000000000001E-3</v>
      </c>
      <c r="P275" s="22">
        <v>0</v>
      </c>
      <c r="Q275" s="6">
        <v>0</v>
      </c>
      <c r="R275" s="402" t="s">
        <v>374</v>
      </c>
    </row>
    <row r="276" spans="1:18" ht="15.75" thickBot="1" x14ac:dyDescent="0.3">
      <c r="A276" s="4" t="s">
        <v>91</v>
      </c>
      <c r="B276" s="5" t="s">
        <v>1517</v>
      </c>
      <c r="C276" s="70" t="s">
        <v>13</v>
      </c>
      <c r="D276" s="6">
        <v>5</v>
      </c>
      <c r="E276" s="6">
        <f>SUMIFS(Table37[Adj xPts],Table37[Player],Table3737381215[[#This Row],[Player]],Table37[GW],10)</f>
        <v>2.4838696809836751</v>
      </c>
      <c r="F276" s="474">
        <f>SUMIFS(Table37[Adj xPts],Table37[Player],Table3737381215[[#This Row],[Player]],Table37[GW],11)</f>
        <v>2.3274284185175276</v>
      </c>
      <c r="G276" s="474">
        <f>SUMIFS(Table37[Adj xPts],Table37[Player],Table3737381215[[#This Row],[Player]],Table37[GW],12)</f>
        <v>2.3973743509356327</v>
      </c>
      <c r="H276" s="474">
        <f>SUMIFS(Table37[Adj xPts],Table37[Player],Table3737381215[[#This Row],[Player]],Table37[GW],13)</f>
        <v>2.1820404926086669</v>
      </c>
      <c r="I276" s="474">
        <f>SUMIFS(Table37[Adj xPts],Table37[Player],Table3737381215[[#This Row],[Player]],Table37[GW],14)</f>
        <v>2.5608095843165728</v>
      </c>
      <c r="J276" s="474">
        <f>SUMIFS(Table37[Adj xPts],Table37[Player],Table3737381215[[#This Row],[Player]],Table37[GW],15)</f>
        <v>2.0881249650075584</v>
      </c>
      <c r="K276" s="474">
        <f>SUMIFS(Table37[Adj xPts],Table37[Player],Table3737381215[[#This Row],[Player]],Table37[GW],16)</f>
        <v>2.092515126615373</v>
      </c>
      <c r="L276" s="475">
        <f>SUMIFS(Table37[Adj xPts],Table37[Player],Table3737381215[[#This Row],[Player]],Table37[GW],17)</f>
        <v>2.351925553084397</v>
      </c>
      <c r="M276" s="7">
        <f>SUM(Table3737381215[[#This Row],[10]:[17]])</f>
        <v>18.484088172069402</v>
      </c>
      <c r="N276" s="23">
        <f>(AVERAGE(Table3737381215[[#This Row],[10]:[17]])-2)/Table3737381215[[#This Row],[Price]]</f>
        <v>6.2102204301735055E-2</v>
      </c>
      <c r="O276" s="74">
        <v>0</v>
      </c>
      <c r="P276" s="22">
        <v>2</v>
      </c>
      <c r="Q276" s="6">
        <v>1</v>
      </c>
      <c r="R276" s="402" t="s">
        <v>374</v>
      </c>
    </row>
    <row r="277" spans="1:18" ht="15.75" thickBot="1" x14ac:dyDescent="0.3">
      <c r="A277" s="4" t="s">
        <v>37</v>
      </c>
      <c r="B277" s="5" t="s">
        <v>313</v>
      </c>
      <c r="C277" s="70" t="s">
        <v>14</v>
      </c>
      <c r="D277" s="6">
        <v>5</v>
      </c>
      <c r="E277" s="6">
        <f>SUMIFS(Table37[Adj xPts],Table37[Player],Table3737381215[[#This Row],[Player]],Table37[GW],10)</f>
        <v>1.848658694768361</v>
      </c>
      <c r="F277" s="474">
        <f>SUMIFS(Table37[Adj xPts],Table37[Player],Table3737381215[[#This Row],[Player]],Table37[GW],11)</f>
        <v>2.2183780791585939</v>
      </c>
      <c r="G277" s="474">
        <f>SUMIFS(Table37[Adj xPts],Table37[Player],Table3737381215[[#This Row],[Player]],Table37[GW],12)</f>
        <v>3.3277767193751195</v>
      </c>
      <c r="H277" s="474">
        <f>SUMIFS(Table37[Adj xPts],Table37[Player],Table3737381215[[#This Row],[Player]],Table37[GW],13)</f>
        <v>4.7819371108834421</v>
      </c>
      <c r="I277" s="474">
        <f>SUMIFS(Table37[Adj xPts],Table37[Player],Table3737381215[[#This Row],[Player]],Table37[GW],14)</f>
        <v>3.1165117941386709</v>
      </c>
      <c r="J277" s="474">
        <f>SUMIFS(Table37[Adj xPts],Table37[Player],Table3737381215[[#This Row],[Player]],Table37[GW],15)</f>
        <v>4.0935723275899489</v>
      </c>
      <c r="K277" s="474">
        <f>SUMIFS(Table37[Adj xPts],Table37[Player],Table3737381215[[#This Row],[Player]],Table37[GW],16)</f>
        <v>3.9141371792721786</v>
      </c>
      <c r="L277" s="475">
        <f>SUMIFS(Table37[Adj xPts],Table37[Player],Table3737381215[[#This Row],[Player]],Table37[GW],17)</f>
        <v>3.6477168250076626</v>
      </c>
      <c r="M277" s="7">
        <f>SUM(Table3737381215[[#This Row],[10]:[17]])</f>
        <v>26.948688730193975</v>
      </c>
      <c r="N277" s="23">
        <f>(AVERAGE(Table3737381215[[#This Row],[10]:[17]])-2)/Table3737381215[[#This Row],[Price]]</f>
        <v>0.2737172182548494</v>
      </c>
      <c r="O277" s="74">
        <v>3.4000000000000002E-2</v>
      </c>
      <c r="P277" s="22">
        <v>1</v>
      </c>
      <c r="Q277" s="6">
        <v>1</v>
      </c>
      <c r="R277" s="402" t="s">
        <v>374</v>
      </c>
    </row>
    <row r="278" spans="1:18" ht="15.75" thickBot="1" x14ac:dyDescent="0.3">
      <c r="A278" s="4" t="s">
        <v>51</v>
      </c>
      <c r="B278" s="5" t="s">
        <v>369</v>
      </c>
      <c r="C278" s="70" t="s">
        <v>13</v>
      </c>
      <c r="D278" s="6">
        <v>6.2</v>
      </c>
      <c r="E278" s="6">
        <f>SUMIFS(Table37[Adj xPts],Table37[Player],Table3737381215[[#This Row],[Player]],Table37[GW],10)</f>
        <v>3.3302298023615049</v>
      </c>
      <c r="F278" s="474">
        <f>SUMIFS(Table37[Adj xPts],Table37[Player],Table3737381215[[#This Row],[Player]],Table37[GW],11)</f>
        <v>3.0701371884748268</v>
      </c>
      <c r="G278" s="474">
        <f>SUMIFS(Table37[Adj xPts],Table37[Player],Table3737381215[[#This Row],[Player]],Table37[GW],12)</f>
        <v>4.1616870483602</v>
      </c>
      <c r="H278" s="474">
        <f>SUMIFS(Table37[Adj xPts],Table37[Player],Table3737381215[[#This Row],[Player]],Table37[GW],13)</f>
        <v>3.6062495571458939</v>
      </c>
      <c r="I278" s="474">
        <f>SUMIFS(Table37[Adj xPts],Table37[Player],Table3737381215[[#This Row],[Player]],Table37[GW],14)</f>
        <v>4.0479949479002215</v>
      </c>
      <c r="J278" s="474">
        <f>SUMIFS(Table37[Adj xPts],Table37[Player],Table3737381215[[#This Row],[Player]],Table37[GW],15)</f>
        <v>3.0381499049482295</v>
      </c>
      <c r="K278" s="474">
        <f>SUMIFS(Table37[Adj xPts],Table37[Player],Table3737381215[[#This Row],[Player]],Table37[GW],16)</f>
        <v>4.069118475830348</v>
      </c>
      <c r="L278" s="475">
        <f>SUMIFS(Table37[Adj xPts],Table37[Player],Table3737381215[[#This Row],[Player]],Table37[GW],17)</f>
        <v>3.6761487964989055</v>
      </c>
      <c r="M278" s="7">
        <f>SUM(Table3737381215[[#This Row],[10]:[17]])</f>
        <v>28.999715721520133</v>
      </c>
      <c r="N278" s="23">
        <f>(AVERAGE(Table3737381215[[#This Row],[10]:[17]])-2)/Table3737381215[[#This Row],[Price]]</f>
        <v>0.26209104277258333</v>
      </c>
      <c r="O278" s="74">
        <v>0</v>
      </c>
      <c r="P278" s="22">
        <v>1</v>
      </c>
      <c r="Q278" s="6">
        <v>1</v>
      </c>
      <c r="R278" s="402" t="s">
        <v>374</v>
      </c>
    </row>
    <row r="279" spans="1:18" ht="15.75" thickBot="1" x14ac:dyDescent="0.3">
      <c r="A279" s="4" t="s">
        <v>56</v>
      </c>
      <c r="B279" s="5" t="s">
        <v>198</v>
      </c>
      <c r="C279" s="70" t="s">
        <v>13</v>
      </c>
      <c r="D279" s="6">
        <v>5</v>
      </c>
      <c r="E279" s="6">
        <f>SUMIFS(Table37[Adj xPts],Table37[Player],Table3737381215[[#This Row],[Player]],Table37[GW],10)</f>
        <v>2.2214480268575412</v>
      </c>
      <c r="F279" s="474">
        <f>SUMIFS(Table37[Adj xPts],Table37[Player],Table3737381215[[#This Row],[Player]],Table37[GW],11)</f>
        <v>2.5272015241320918</v>
      </c>
      <c r="G279" s="474">
        <f>SUMIFS(Table37[Adj xPts],Table37[Player],Table3737381215[[#This Row],[Player]],Table37[GW],12)</f>
        <v>2.1327649627006773</v>
      </c>
      <c r="H279" s="474">
        <f>SUMIFS(Table37[Adj xPts],Table37[Player],Table3737381215[[#This Row],[Player]],Table37[GW],13)</f>
        <v>2.0981968860899713</v>
      </c>
      <c r="I279" s="474">
        <f>SUMIFS(Table37[Adj xPts],Table37[Player],Table3737381215[[#This Row],[Player]],Table37[GW],14)</f>
        <v>2.4719520495312532</v>
      </c>
      <c r="J279" s="474">
        <f>SUMIFS(Table37[Adj xPts],Table37[Player],Table3737381215[[#This Row],[Player]],Table37[GW],15)</f>
        <v>2.3948712255772646</v>
      </c>
      <c r="K279" s="474">
        <f>SUMIFS(Table37[Adj xPts],Table37[Player],Table3737381215[[#This Row],[Player]],Table37[GW],16)</f>
        <v>2.1950746349086598</v>
      </c>
      <c r="L279" s="475">
        <f>SUMIFS(Table37[Adj xPts],Table37[Player],Table3737381215[[#This Row],[Player]],Table37[GW],17)</f>
        <v>5.6834298546164064E-2</v>
      </c>
      <c r="M279" s="7">
        <f>SUM(Table3737381215[[#This Row],[10]:[17]])</f>
        <v>16.098343608343626</v>
      </c>
      <c r="N279" s="23">
        <f>(AVERAGE(Table3737381215[[#This Row],[10]:[17]])-2)/Table3737381215[[#This Row],[Price]]</f>
        <v>2.4585902085906496E-3</v>
      </c>
      <c r="O279" s="74">
        <v>1E-3</v>
      </c>
      <c r="P279" s="22">
        <v>0</v>
      </c>
      <c r="Q279" s="6">
        <v>0</v>
      </c>
      <c r="R279" s="402" t="s">
        <v>374</v>
      </c>
    </row>
    <row r="280" spans="1:18" ht="15.75" thickBot="1" x14ac:dyDescent="0.3">
      <c r="A280" s="4" t="s">
        <v>56</v>
      </c>
      <c r="B280" s="5" t="s">
        <v>1546</v>
      </c>
      <c r="C280" s="70" t="s">
        <v>13</v>
      </c>
      <c r="D280" s="6">
        <v>5</v>
      </c>
      <c r="E280" s="6">
        <f>SUMIFS(Table37[Adj xPts],Table37[Player],Table3737381215[[#This Row],[Player]],Table37[GW],10)</f>
        <v>3.1465660906937987</v>
      </c>
      <c r="F280" s="474">
        <f>SUMIFS(Table37[Adj xPts],Table37[Player],Table3737381215[[#This Row],[Player]],Table37[GW],11)</f>
        <v>4.0816394535154945</v>
      </c>
      <c r="G280" s="474">
        <f>SUMIFS(Table37[Adj xPts],Table37[Player],Table3737381215[[#This Row],[Player]],Table37[GW],12)</f>
        <v>3.1848110865968011</v>
      </c>
      <c r="H280" s="474">
        <f>SUMIFS(Table37[Adj xPts],Table37[Player],Table3737381215[[#This Row],[Player]],Table37[GW],13)</f>
        <v>2.6642303858998795</v>
      </c>
      <c r="I280" s="474">
        <f>SUMIFS(Table37[Adj xPts],Table37[Player],Table3737381215[[#This Row],[Player]],Table37[GW],14)</f>
        <v>3.6665862484921594</v>
      </c>
      <c r="J280" s="474">
        <f>SUMIFS(Table37[Adj xPts],Table37[Player],Table3737381215[[#This Row],[Player]],Table37[GW],15)</f>
        <v>3.7072624578055549</v>
      </c>
      <c r="K280" s="474">
        <f>SUMIFS(Table37[Adj xPts],Table37[Player],Table3737381215[[#This Row],[Player]],Table37[GW],16)</f>
        <v>3.303305758100906</v>
      </c>
      <c r="L280" s="475">
        <f>SUMIFS(Table37[Adj xPts],Table37[Player],Table3737381215[[#This Row],[Player]],Table37[GW],17)</f>
        <v>0.1259298507970282</v>
      </c>
      <c r="M280" s="7">
        <f>SUM(Table3737381215[[#This Row],[10]:[17]])</f>
        <v>23.880331331901623</v>
      </c>
      <c r="N280" s="23">
        <f>(AVERAGE(Table3737381215[[#This Row],[10]:[17]])-2)/Table3737381215[[#This Row],[Price]]</f>
        <v>0.19700828329754055</v>
      </c>
      <c r="O280" s="74">
        <v>1.9E-2</v>
      </c>
      <c r="P280" s="22">
        <v>0</v>
      </c>
      <c r="Q280" s="6">
        <v>0</v>
      </c>
      <c r="R280" s="402" t="s">
        <v>374</v>
      </c>
    </row>
    <row r="281" spans="1:18" ht="15.75" thickBot="1" x14ac:dyDescent="0.3">
      <c r="A281" s="4" t="s">
        <v>37</v>
      </c>
      <c r="B281" s="5" t="s">
        <v>163</v>
      </c>
      <c r="C281" s="70" t="s">
        <v>13</v>
      </c>
      <c r="D281" s="6">
        <v>5.4</v>
      </c>
      <c r="E281" s="6">
        <f>SUMIFS(Table37[Adj xPts],Table37[Player],Table3737381215[[#This Row],[Player]],Table37[GW],10)</f>
        <v>2.8446815718157183</v>
      </c>
      <c r="F281" s="474">
        <f>SUMIFS(Table37[Adj xPts],Table37[Player],Table3737381215[[#This Row],[Player]],Table37[GW],11)</f>
        <v>3.2249343667958494</v>
      </c>
      <c r="G281" s="474">
        <f>SUMIFS(Table37[Adj xPts],Table37[Player],Table3737381215[[#This Row],[Player]],Table37[GW],12)</f>
        <v>3.7312252964426875</v>
      </c>
      <c r="H281" s="474">
        <f>SUMIFS(Table37[Adj xPts],Table37[Player],Table3737381215[[#This Row],[Player]],Table37[GW],13)</f>
        <v>4.7426206764579248</v>
      </c>
      <c r="I281" s="474">
        <f>SUMIFS(Table37[Adj xPts],Table37[Player],Table3737381215[[#This Row],[Player]],Table37[GW],14)</f>
        <v>3.7829621307250014</v>
      </c>
      <c r="J281" s="474">
        <f>SUMIFS(Table37[Adj xPts],Table37[Player],Table3737381215[[#This Row],[Player]],Table37[GW],15)</f>
        <v>4.3182602692440453</v>
      </c>
      <c r="K281" s="474">
        <f>SUMIFS(Table37[Adj xPts],Table37[Player],Table3737381215[[#This Row],[Player]],Table37[GW],16)</f>
        <v>4.1803778184034126</v>
      </c>
      <c r="L281" s="475">
        <f>SUMIFS(Table37[Adj xPts],Table37[Player],Table3737381215[[#This Row],[Player]],Table37[GW],17)</f>
        <v>3.9840291641350585</v>
      </c>
      <c r="M281" s="7">
        <f>SUM(Table3737381215[[#This Row],[10]:[17]])</f>
        <v>30.809091294019701</v>
      </c>
      <c r="N281" s="23">
        <f>(AVERAGE(Table3737381215[[#This Row],[10]:[17]])-2)/Table3737381215[[#This Row],[Price]]</f>
        <v>0.34280303921341898</v>
      </c>
      <c r="O281" s="74">
        <v>6.9999999999999993E-3</v>
      </c>
      <c r="P281" s="22">
        <v>7</v>
      </c>
      <c r="Q281" s="6">
        <v>3.5</v>
      </c>
      <c r="R281" s="402" t="s">
        <v>374</v>
      </c>
    </row>
    <row r="282" spans="1:18" ht="15.75" thickBot="1" x14ac:dyDescent="0.3">
      <c r="A282" s="4" t="s">
        <v>23</v>
      </c>
      <c r="B282" s="5" t="s">
        <v>223</v>
      </c>
      <c r="C282" s="70" t="s">
        <v>14</v>
      </c>
      <c r="D282" s="6">
        <v>5.3</v>
      </c>
      <c r="E282" s="6">
        <f>SUMIFS(Table37[Adj xPts],Table37[Player],Table3737381215[[#This Row],[Player]],Table37[GW],10)</f>
        <v>4.068405860247263</v>
      </c>
      <c r="F282" s="474">
        <f>SUMIFS(Table37[Adj xPts],Table37[Player],Table3737381215[[#This Row],[Player]],Table37[GW],11)</f>
        <v>3.3292012504042261</v>
      </c>
      <c r="G282" s="474">
        <f>SUMIFS(Table37[Adj xPts],Table37[Player],Table3737381215[[#This Row],[Player]],Table37[GW],12)</f>
        <v>3.7038757385455763</v>
      </c>
      <c r="H282" s="474">
        <f>SUMIFS(Table37[Adj xPts],Table37[Player],Table3737381215[[#This Row],[Player]],Table37[GW],13)</f>
        <v>2.6014902363823227</v>
      </c>
      <c r="I282" s="474">
        <f>SUMIFS(Table37[Adj xPts],Table37[Player],Table3737381215[[#This Row],[Player]],Table37[GW],14)</f>
        <v>4.6410925964193801</v>
      </c>
      <c r="J282" s="474">
        <f>SUMIFS(Table37[Adj xPts],Table37[Player],Table3737381215[[#This Row],[Player]],Table37[GW],15)</f>
        <v>4.0378946587812159</v>
      </c>
      <c r="K282" s="474">
        <f>SUMIFS(Table37[Adj xPts],Table37[Player],Table3737381215[[#This Row],[Player]],Table37[GW],16)</f>
        <v>3.6928285861851289</v>
      </c>
      <c r="L282" s="475">
        <f>SUMIFS(Table37[Adj xPts],Table37[Player],Table3737381215[[#This Row],[Player]],Table37[GW],17)</f>
        <v>3.41322360006673</v>
      </c>
      <c r="M282" s="7">
        <f>SUM(Table3737381215[[#This Row],[10]:[17]])</f>
        <v>29.488012527031842</v>
      </c>
      <c r="N282" s="23">
        <f>(AVERAGE(Table3737381215[[#This Row],[10]:[17]])-2)/Table3737381215[[#This Row],[Price]]</f>
        <v>0.31811350299603403</v>
      </c>
      <c r="O282" s="74">
        <v>0</v>
      </c>
      <c r="P282" s="22">
        <v>1</v>
      </c>
      <c r="Q282" s="6">
        <v>0.5</v>
      </c>
      <c r="R282" s="402" t="s">
        <v>374</v>
      </c>
    </row>
    <row r="283" spans="1:18" ht="15.75" thickBot="1" x14ac:dyDescent="0.3">
      <c r="A283" s="4" t="s">
        <v>61</v>
      </c>
      <c r="B283" s="5" t="s">
        <v>244</v>
      </c>
      <c r="C283" s="70" t="s">
        <v>13</v>
      </c>
      <c r="D283" s="6">
        <v>5.4</v>
      </c>
      <c r="E283" s="6">
        <f>SUMIFS(Table37[Adj xPts],Table37[Player],Table3737381215[[#This Row],[Player]],Table37[GW],10)</f>
        <v>3.1848350438695889</v>
      </c>
      <c r="F283" s="474">
        <f>SUMIFS(Table37[Adj xPts],Table37[Player],Table3737381215[[#This Row],[Player]],Table37[GW],11)</f>
        <v>2.7669579193953804</v>
      </c>
      <c r="G283" s="474">
        <f>SUMIFS(Table37[Adj xPts],Table37[Player],Table3737381215[[#This Row],[Player]],Table37[GW],12)</f>
        <v>3.8920172242464393</v>
      </c>
      <c r="H283" s="474">
        <f>SUMIFS(Table37[Adj xPts],Table37[Player],Table3737381215[[#This Row],[Player]],Table37[GW],13)</f>
        <v>3.3162939297124607</v>
      </c>
      <c r="I283" s="474">
        <f>SUMIFS(Table37[Adj xPts],Table37[Player],Table3737381215[[#This Row],[Player]],Table37[GW],14)</f>
        <v>3.7835478943923198</v>
      </c>
      <c r="J283" s="474">
        <f>SUMIFS(Table37[Adj xPts],Table37[Player],Table3737381215[[#This Row],[Player]],Table37[GW],15)</f>
        <v>4.2663439980070459</v>
      </c>
      <c r="K283" s="474">
        <f>SUMIFS(Table37[Adj xPts],Table37[Player],Table3737381215[[#This Row],[Player]],Table37[GW],16)</f>
        <v>3.4837529844048976</v>
      </c>
      <c r="L283" s="475">
        <f>SUMIFS(Table37[Adj xPts],Table37[Player],Table3737381215[[#This Row],[Player]],Table37[GW],17)</f>
        <v>2.8446252542638089</v>
      </c>
      <c r="M283" s="7">
        <f>SUM(Table3737381215[[#This Row],[10]:[17]])</f>
        <v>27.538374248291944</v>
      </c>
      <c r="N283" s="23">
        <f>(AVERAGE(Table3737381215[[#This Row],[10]:[17]])-2)/Table3737381215[[#This Row],[Price]]</f>
        <v>0.26709199648823945</v>
      </c>
      <c r="O283" s="74">
        <v>2E-3</v>
      </c>
      <c r="P283" s="22">
        <v>0</v>
      </c>
      <c r="Q283" s="6">
        <v>0</v>
      </c>
      <c r="R283" s="402" t="s">
        <v>374</v>
      </c>
    </row>
    <row r="284" spans="1:18" ht="15.75" thickBot="1" x14ac:dyDescent="0.3">
      <c r="A284" s="4" t="s">
        <v>600</v>
      </c>
      <c r="B284" s="5" t="s">
        <v>619</v>
      </c>
      <c r="C284" s="70" t="s">
        <v>14</v>
      </c>
      <c r="D284" s="6">
        <v>3.9</v>
      </c>
      <c r="E284" s="6">
        <f>SUMIFS(Table37[Adj xPts],Table37[Player],Table3737381215[[#This Row],[Player]],Table37[GW],10)</f>
        <v>3.4717393689259786</v>
      </c>
      <c r="F284" s="474">
        <f>SUMIFS(Table37[Adj xPts],Table37[Player],Table3737381215[[#This Row],[Player]],Table37[GW],11)</f>
        <v>1.6176307239454613</v>
      </c>
      <c r="G284" s="474">
        <f>SUMIFS(Table37[Adj xPts],Table37[Player],Table3737381215[[#This Row],[Player]],Table37[GW],12)</f>
        <v>2.4694960212201593</v>
      </c>
      <c r="H284" s="474">
        <f>SUMIFS(Table37[Adj xPts],Table37[Player],Table3737381215[[#This Row],[Player]],Table37[GW],13)</f>
        <v>2.6709408770944183</v>
      </c>
      <c r="I284" s="474">
        <f>SUMIFS(Table37[Adj xPts],Table37[Player],Table3737381215[[#This Row],[Player]],Table37[GW],14)</f>
        <v>2.5586952004986498</v>
      </c>
      <c r="J284" s="474">
        <f>SUMIFS(Table37[Adj xPts],Table37[Player],Table3737381215[[#This Row],[Player]],Table37[GW],15)</f>
        <v>2.602841308250722</v>
      </c>
      <c r="K284" s="474">
        <f>SUMIFS(Table37[Adj xPts],Table37[Player],Table3737381215[[#This Row],[Player]],Table37[GW],16)</f>
        <v>2.6550208236927348</v>
      </c>
      <c r="L284" s="475">
        <f>SUMIFS(Table37[Adj xPts],Table37[Player],Table3737381215[[#This Row],[Player]],Table37[GW],17)</f>
        <v>2.3984494872001938</v>
      </c>
      <c r="M284" s="7">
        <f>SUM(Table3737381215[[#This Row],[10]:[17]])</f>
        <v>20.444813810828318</v>
      </c>
      <c r="N284" s="23">
        <f>(AVERAGE(Table3737381215[[#This Row],[10]:[17]])-2)/Table3737381215[[#This Row],[Price]]</f>
        <v>0.14246198111629224</v>
      </c>
      <c r="O284" s="74">
        <v>0</v>
      </c>
      <c r="P284" s="22">
        <v>3</v>
      </c>
      <c r="Q284" s="6">
        <v>3</v>
      </c>
      <c r="R284" s="402" t="s">
        <v>374</v>
      </c>
    </row>
    <row r="285" spans="1:18" ht="15.75" thickBot="1" x14ac:dyDescent="0.3">
      <c r="A285" s="4" t="s">
        <v>82</v>
      </c>
      <c r="B285" s="5" t="s">
        <v>246</v>
      </c>
      <c r="C285" s="70" t="s">
        <v>14</v>
      </c>
      <c r="D285" s="6">
        <v>4.4000000000000004</v>
      </c>
      <c r="E285" s="6">
        <f>SUMIFS(Table37[Adj xPts],Table37[Player],Table3737381215[[#This Row],[Player]],Table37[GW],10)</f>
        <v>3.8644314868804672</v>
      </c>
      <c r="F285" s="474">
        <f>SUMIFS(Table37[Adj xPts],Table37[Player],Table3737381215[[#This Row],[Player]],Table37[GW],11)</f>
        <v>3.291564652747152</v>
      </c>
      <c r="G285" s="474">
        <f>SUMIFS(Table37[Adj xPts],Table37[Player],Table3737381215[[#This Row],[Player]],Table37[GW],12)</f>
        <v>2.2466408745765976</v>
      </c>
      <c r="H285" s="474">
        <f>SUMIFS(Table37[Adj xPts],Table37[Player],Table3737381215[[#This Row],[Player]],Table37[GW],13)</f>
        <v>4.3532571165502949</v>
      </c>
      <c r="I285" s="474">
        <f>SUMIFS(Table37[Adj xPts],Table37[Player],Table3737381215[[#This Row],[Player]],Table37[GW],14)</f>
        <v>1.4841728050965559</v>
      </c>
      <c r="J285" s="474">
        <f>SUMIFS(Table37[Adj xPts],Table37[Player],Table3737381215[[#This Row],[Player]],Table37[GW],15)</f>
        <v>2.6471402214022142</v>
      </c>
      <c r="K285" s="474">
        <f>SUMIFS(Table37[Adj xPts],Table37[Player],Table3737381215[[#This Row],[Player]],Table37[GW],16)</f>
        <v>3.3362426012028497</v>
      </c>
      <c r="L285" s="475">
        <f>SUMIFS(Table37[Adj xPts],Table37[Player],Table3737381215[[#This Row],[Player]],Table37[GW],17)</f>
        <v>0.12543650301910339</v>
      </c>
      <c r="M285" s="7">
        <f>SUM(Table3737381215[[#This Row],[10]:[17]])</f>
        <v>21.348886261475236</v>
      </c>
      <c r="N285" s="23">
        <f>(AVERAGE(Table3737381215[[#This Row],[10]:[17]])-2)/Table3737381215[[#This Row],[Price]]</f>
        <v>0.15195699606463739</v>
      </c>
      <c r="O285" s="74">
        <v>3.0000000000000001E-3</v>
      </c>
      <c r="P285" s="22">
        <v>0</v>
      </c>
      <c r="Q285" s="6">
        <v>0</v>
      </c>
      <c r="R285" s="402" t="s">
        <v>374</v>
      </c>
    </row>
    <row r="286" spans="1:18" ht="15.75" thickBot="1" x14ac:dyDescent="0.3">
      <c r="A286" s="4" t="s">
        <v>30</v>
      </c>
      <c r="B286" s="5" t="s">
        <v>1533</v>
      </c>
      <c r="C286" s="70" t="s">
        <v>13</v>
      </c>
      <c r="D286" s="6">
        <v>4.9000000000000004</v>
      </c>
      <c r="E286" s="6">
        <f>SUMIFS(Table37[Adj xPts],Table37[Player],Table3737381215[[#This Row],[Player]],Table37[GW],10)</f>
        <v>3.2622550948146984</v>
      </c>
      <c r="F286" s="474">
        <f>SUMIFS(Table37[Adj xPts],Table37[Player],Table3737381215[[#This Row],[Player]],Table37[GW],11)</f>
        <v>3.8674786845310605</v>
      </c>
      <c r="G286" s="474">
        <f>SUMIFS(Table37[Adj xPts],Table37[Player],Table3737381215[[#This Row],[Player]],Table37[GW],12)</f>
        <v>3.4319066147859925</v>
      </c>
      <c r="H286" s="474">
        <f>SUMIFS(Table37[Adj xPts],Table37[Player],Table3737381215[[#This Row],[Player]],Table37[GW],13)</f>
        <v>3.7379460637428492</v>
      </c>
      <c r="I286" s="474">
        <f>SUMIFS(Table37[Adj xPts],Table37[Player],Table3737381215[[#This Row],[Player]],Table37[GW],14)</f>
        <v>2.6614899035185249</v>
      </c>
      <c r="J286" s="474">
        <f>SUMIFS(Table37[Adj xPts],Table37[Player],Table3737381215[[#This Row],[Player]],Table37[GW],15)</f>
        <v>3.53452944567705</v>
      </c>
      <c r="K286" s="474">
        <f>SUMIFS(Table37[Adj xPts],Table37[Player],Table3737381215[[#This Row],[Player]],Table37[GW],16)</f>
        <v>2.7979187016304752</v>
      </c>
      <c r="L286" s="475">
        <f>SUMIFS(Table37[Adj xPts],Table37[Player],Table3737381215[[#This Row],[Player]],Table37[GW],17)</f>
        <v>3.5826186159268243</v>
      </c>
      <c r="M286" s="7">
        <f>SUM(Table3737381215[[#This Row],[10]:[17]])</f>
        <v>26.876143124627475</v>
      </c>
      <c r="N286" s="23">
        <f>(AVERAGE(Table3737381215[[#This Row],[10]:[17]])-2)/Table3737381215[[#This Row],[Price]]</f>
        <v>0.27745263073029269</v>
      </c>
      <c r="O286" s="74">
        <v>1E-3</v>
      </c>
      <c r="P286" s="22">
        <v>1</v>
      </c>
      <c r="Q286" s="6">
        <v>1</v>
      </c>
      <c r="R286" s="402" t="s">
        <v>374</v>
      </c>
    </row>
    <row r="287" spans="1:18" ht="15.75" thickBot="1" x14ac:dyDescent="0.3">
      <c r="A287" s="4" t="s">
        <v>602</v>
      </c>
      <c r="B287" s="5" t="s">
        <v>322</v>
      </c>
      <c r="C287" s="70" t="s">
        <v>13</v>
      </c>
      <c r="D287" s="6">
        <v>4.5</v>
      </c>
      <c r="E287" s="6">
        <f>SUMIFS(Table37[Adj xPts],Table37[Player],Table3737381215[[#This Row],[Player]],Table37[GW],10)</f>
        <v>3.3792193098246281</v>
      </c>
      <c r="F287" s="474">
        <f>SUMIFS(Table37[Adj xPts],Table37[Player],Table3737381215[[#This Row],[Player]],Table37[GW],11)</f>
        <v>3.0755732976541679</v>
      </c>
      <c r="G287" s="474">
        <f>SUMIFS(Table37[Adj xPts],Table37[Player],Table3737381215[[#This Row],[Player]],Table37[GW],12)</f>
        <v>2.5635218239088049</v>
      </c>
      <c r="H287" s="474">
        <f>SUMIFS(Table37[Adj xPts],Table37[Player],Table3737381215[[#This Row],[Player]],Table37[GW],13)</f>
        <v>2.8466039175782241</v>
      </c>
      <c r="I287" s="474">
        <f>SUMIFS(Table37[Adj xPts],Table37[Player],Table3737381215[[#This Row],[Player]],Table37[GW],14)</f>
        <v>2.7660111397516087</v>
      </c>
      <c r="J287" s="474">
        <f>SUMIFS(Table37[Adj xPts],Table37[Player],Table3737381215[[#This Row],[Player]],Table37[GW],15)</f>
        <v>2.5448199270188798</v>
      </c>
      <c r="K287" s="474">
        <f>SUMIFS(Table37[Adj xPts],Table37[Player],Table3737381215[[#This Row],[Player]],Table37[GW],16)</f>
        <v>2.9392542101042505</v>
      </c>
      <c r="L287" s="475">
        <f>SUMIFS(Table37[Adj xPts],Table37[Player],Table3737381215[[#This Row],[Player]],Table37[GW],17)</f>
        <v>7.8588985381485316E-2</v>
      </c>
      <c r="M287" s="7">
        <f>SUM(Table3737381215[[#This Row],[10]:[17]])</f>
        <v>20.193592611222051</v>
      </c>
      <c r="N287" s="23">
        <f>(AVERAGE(Table3737381215[[#This Row],[10]:[17]])-2)/Table3737381215[[#This Row],[Price]]</f>
        <v>0.11648868364505699</v>
      </c>
      <c r="O287" s="74">
        <v>0</v>
      </c>
      <c r="P287" s="22">
        <v>2</v>
      </c>
      <c r="Q287" s="6">
        <v>1</v>
      </c>
      <c r="R287" s="402" t="s">
        <v>374</v>
      </c>
    </row>
    <row r="288" spans="1:18" ht="15.75" thickBot="1" x14ac:dyDescent="0.3">
      <c r="A288" s="4" t="s">
        <v>30</v>
      </c>
      <c r="B288" s="5" t="s">
        <v>101</v>
      </c>
      <c r="C288" s="70" t="s">
        <v>14</v>
      </c>
      <c r="D288" s="6">
        <v>4.9000000000000004</v>
      </c>
      <c r="E288" s="6">
        <f>SUMIFS(Table37[Adj xPts],Table37[Player],Table3737381215[[#This Row],[Player]],Table37[GW],10)</f>
        <v>2.5147568330553063</v>
      </c>
      <c r="F288" s="474">
        <f>SUMIFS(Table37[Adj xPts],Table37[Player],Table3737381215[[#This Row],[Player]],Table37[GW],11)</f>
        <v>3.8885496183206105</v>
      </c>
      <c r="G288" s="474">
        <f>SUMIFS(Table37[Adj xPts],Table37[Player],Table3737381215[[#This Row],[Player]],Table37[GW],12)</f>
        <v>3.2888718929254299</v>
      </c>
      <c r="H288" s="474">
        <f>SUMIFS(Table37[Adj xPts],Table37[Player],Table3737381215[[#This Row],[Player]],Table37[GW],13)</f>
        <v>3.9566854394735174</v>
      </c>
      <c r="I288" s="474">
        <f>SUMIFS(Table37[Adj xPts],Table37[Player],Table3737381215[[#This Row],[Player]],Table37[GW],14)</f>
        <v>1.8237560455775061</v>
      </c>
      <c r="J288" s="474">
        <f>SUMIFS(Table37[Adj xPts],Table37[Player],Table3737381215[[#This Row],[Player]],Table37[GW],15)</f>
        <v>3.5065120938886505</v>
      </c>
      <c r="K288" s="474">
        <f>SUMIFS(Table37[Adj xPts],Table37[Player],Table3737381215[[#This Row],[Player]],Table37[GW],16)</f>
        <v>1.2633019766770892</v>
      </c>
      <c r="L288" s="475">
        <f>SUMIFS(Table37[Adj xPts],Table37[Player],Table3737381215[[#This Row],[Player]],Table37[GW],17)</f>
        <v>3.1335021569550667</v>
      </c>
      <c r="M288" s="7">
        <f>SUM(Table3737381215[[#This Row],[10]:[17]])</f>
        <v>23.375936056873176</v>
      </c>
      <c r="N288" s="23">
        <f>(AVERAGE(Table3737381215[[#This Row],[10]:[17]])-2)/Table3737381215[[#This Row],[Price]]</f>
        <v>0.18816163410390754</v>
      </c>
      <c r="O288" s="74">
        <v>1E-3</v>
      </c>
      <c r="P288" s="22">
        <v>3</v>
      </c>
      <c r="Q288" s="6">
        <v>1.5</v>
      </c>
      <c r="R288" s="402" t="s">
        <v>374</v>
      </c>
    </row>
    <row r="289" spans="1:18" ht="15.75" thickBot="1" x14ac:dyDescent="0.3">
      <c r="A289" s="4" t="s">
        <v>51</v>
      </c>
      <c r="B289" s="5" t="s">
        <v>207</v>
      </c>
      <c r="C289" s="70" t="s">
        <v>13</v>
      </c>
      <c r="D289" s="6">
        <v>6.2</v>
      </c>
      <c r="E289" s="6">
        <f>SUMIFS(Table37[Adj xPts],Table37[Player],Table3737381215[[#This Row],[Player]],Table37[GW],10)</f>
        <v>3.9546577936597949</v>
      </c>
      <c r="F289" s="474">
        <f>SUMIFS(Table37[Adj xPts],Table37[Player],Table3737381215[[#This Row],[Player]],Table37[GW],11)</f>
        <v>3.5691401852974285</v>
      </c>
      <c r="G289" s="474">
        <f>SUMIFS(Table37[Adj xPts],Table37[Player],Table3737381215[[#This Row],[Player]],Table37[GW],12)</f>
        <v>4.9603542682744388</v>
      </c>
      <c r="H289" s="474">
        <f>SUMIFS(Table37[Adj xPts],Table37[Player],Table3737381215[[#This Row],[Player]],Table37[GW],13)</f>
        <v>4.1113892365456817</v>
      </c>
      <c r="I289" s="474">
        <f>SUMIFS(Table37[Adj xPts],Table37[Player],Table3737381215[[#This Row],[Player]],Table37[GW],14)</f>
        <v>5.0782190132370637</v>
      </c>
      <c r="J289" s="474">
        <f>SUMIFS(Table37[Adj xPts],Table37[Player],Table3737381215[[#This Row],[Player]],Table37[GW],15)</f>
        <v>3.8450377248984333</v>
      </c>
      <c r="K289" s="474">
        <f>SUMIFS(Table37[Adj xPts],Table37[Player],Table3737381215[[#This Row],[Player]],Table37[GW],16)</f>
        <v>4.5718077886036621</v>
      </c>
      <c r="L289" s="475">
        <f>SUMIFS(Table37[Adj xPts],Table37[Player],Table3737381215[[#This Row],[Player]],Table37[GW],17)</f>
        <v>4.650660911788508</v>
      </c>
      <c r="M289" s="7">
        <f>SUM(Table3737381215[[#This Row],[10]:[17]])</f>
        <v>34.741266922305009</v>
      </c>
      <c r="N289" s="23">
        <f>(AVERAGE(Table3737381215[[#This Row],[10]:[17]])-2)/Table3737381215[[#This Row],[Price]]</f>
        <v>0.37784812343356872</v>
      </c>
      <c r="O289" s="74">
        <v>2.3E-2</v>
      </c>
      <c r="P289" s="22">
        <v>1</v>
      </c>
      <c r="Q289" s="6">
        <v>0.5</v>
      </c>
      <c r="R289" s="402" t="s">
        <v>374</v>
      </c>
    </row>
    <row r="290" spans="1:18" ht="15.75" thickBot="1" x14ac:dyDescent="0.3">
      <c r="A290" s="4" t="s">
        <v>110</v>
      </c>
      <c r="B290" s="5" t="s">
        <v>329</v>
      </c>
      <c r="C290" s="70" t="s">
        <v>13</v>
      </c>
      <c r="D290" s="6">
        <v>4.9000000000000004</v>
      </c>
      <c r="E290" s="6">
        <f>SUMIFS(Table37[Adj xPts],Table37[Player],Table3737381215[[#This Row],[Player]],Table37[GW],10)</f>
        <v>2.6056787366406127</v>
      </c>
      <c r="F290" s="474">
        <f>SUMIFS(Table37[Adj xPts],Table37[Player],Table3737381215[[#This Row],[Player]],Table37[GW],11)</f>
        <v>2.6321286818466683</v>
      </c>
      <c r="G290" s="474">
        <f>SUMIFS(Table37[Adj xPts],Table37[Player],Table3737381215[[#This Row],[Player]],Table37[GW],12)</f>
        <v>2.5133319763891717</v>
      </c>
      <c r="H290" s="474">
        <f>SUMIFS(Table37[Adj xPts],Table37[Player],Table3737381215[[#This Row],[Player]],Table37[GW],13)</f>
        <v>2.6516485116408348</v>
      </c>
      <c r="I290" s="474">
        <f>SUMIFS(Table37[Adj xPts],Table37[Player],Table3737381215[[#This Row],[Player]],Table37[GW],14)</f>
        <v>2.8356286535222432</v>
      </c>
      <c r="J290" s="474">
        <f>SUMIFS(Table37[Adj xPts],Table37[Player],Table3737381215[[#This Row],[Player]],Table37[GW],15)</f>
        <v>2.2097119385327075</v>
      </c>
      <c r="K290" s="474">
        <f>SUMIFS(Table37[Adj xPts],Table37[Player],Table3737381215[[#This Row],[Player]],Table37[GW],16)</f>
        <v>2.5808466269358199</v>
      </c>
      <c r="L290" s="475">
        <f>SUMIFS(Table37[Adj xPts],Table37[Player],Table3737381215[[#This Row],[Player]],Table37[GW],17)</f>
        <v>2.3205678441729942</v>
      </c>
      <c r="M290" s="7">
        <f>SUM(Table3737381215[[#This Row],[10]:[17]])</f>
        <v>20.34954296968105</v>
      </c>
      <c r="N290" s="23">
        <f>(AVERAGE(Table3737381215[[#This Row],[10]:[17]])-2)/Table3737381215[[#This Row],[Price]]</f>
        <v>0.11095772881839412</v>
      </c>
      <c r="O290" s="74">
        <v>0</v>
      </c>
      <c r="P290" s="22">
        <v>0</v>
      </c>
      <c r="Q290" s="6">
        <v>0</v>
      </c>
      <c r="R290" s="402" t="s">
        <v>374</v>
      </c>
    </row>
    <row r="291" spans="1:18" ht="15.75" thickBot="1" x14ac:dyDescent="0.3">
      <c r="A291" s="4" t="s">
        <v>35</v>
      </c>
      <c r="B291" s="5" t="s">
        <v>1493</v>
      </c>
      <c r="C291" s="70" t="s">
        <v>13</v>
      </c>
      <c r="D291" s="6">
        <v>6</v>
      </c>
      <c r="E291" s="6">
        <f>SUMIFS(Table37[Adj xPts],Table37[Player],Table3737381215[[#This Row],[Player]],Table37[GW],10)</f>
        <v>3.4051077603220969</v>
      </c>
      <c r="F291" s="474">
        <f>SUMIFS(Table37[Adj xPts],Table37[Player],Table3737381215[[#This Row],[Player]],Table37[GW],11)</f>
        <v>3.3608815426997247</v>
      </c>
      <c r="G291" s="474">
        <f>SUMIFS(Table37[Adj xPts],Table37[Player],Table3737381215[[#This Row],[Player]],Table37[GW],12)</f>
        <v>4.0171592494144273</v>
      </c>
      <c r="H291" s="474">
        <f>SUMIFS(Table37[Adj xPts],Table37[Player],Table3737381215[[#This Row],[Player]],Table37[GW],13)</f>
        <v>3.7626351114585299</v>
      </c>
      <c r="I291" s="474">
        <f>SUMIFS(Table37[Adj xPts],Table37[Player],Table3737381215[[#This Row],[Player]],Table37[GW],14)</f>
        <v>3.7455299300336873</v>
      </c>
      <c r="J291" s="474">
        <f>SUMIFS(Table37[Adj xPts],Table37[Player],Table3737381215[[#This Row],[Player]],Table37[GW],15)</f>
        <v>3.5220746823272608</v>
      </c>
      <c r="K291" s="474">
        <f>SUMIFS(Table37[Adj xPts],Table37[Player],Table3737381215[[#This Row],[Player]],Table37[GW],16)</f>
        <v>4.2854954425919782</v>
      </c>
      <c r="L291" s="475">
        <f>SUMIFS(Table37[Adj xPts],Table37[Player],Table3737381215[[#This Row],[Player]],Table37[GW],17)</f>
        <v>3.9008933343513781</v>
      </c>
      <c r="M291" s="7">
        <f>SUM(Table3737381215[[#This Row],[10]:[17]])</f>
        <v>29.999777053199079</v>
      </c>
      <c r="N291" s="23">
        <f>(AVERAGE(Table3737381215[[#This Row],[10]:[17]])-2)/Table3737381215[[#This Row],[Price]]</f>
        <v>0.29166202194164748</v>
      </c>
      <c r="O291" s="74">
        <v>1E-3</v>
      </c>
      <c r="P291" s="22">
        <v>0</v>
      </c>
      <c r="Q291" s="6">
        <v>0</v>
      </c>
      <c r="R291" s="402" t="s">
        <v>374</v>
      </c>
    </row>
    <row r="292" spans="1:18" ht="15.75" thickBot="1" x14ac:dyDescent="0.3">
      <c r="A292" s="4" t="s">
        <v>61</v>
      </c>
      <c r="B292" s="5" t="s">
        <v>282</v>
      </c>
      <c r="C292" s="70" t="s">
        <v>15</v>
      </c>
      <c r="D292" s="6">
        <v>6.1</v>
      </c>
      <c r="E292" s="6">
        <f>SUMIFS(Table37[Adj xPts],Table37[Player],Table3737381215[[#This Row],[Player]],Table37[GW],10)</f>
        <v>4.3687817186111193</v>
      </c>
      <c r="F292" s="474">
        <f>SUMIFS(Table37[Adj xPts],Table37[Player],Table3737381215[[#This Row],[Player]],Table37[GW],11)</f>
        <v>3.3879043153461019</v>
      </c>
      <c r="G292" s="474">
        <f>SUMIFS(Table37[Adj xPts],Table37[Player],Table3737381215[[#This Row],[Player]],Table37[GW],12)</f>
        <v>4.9443890878733203</v>
      </c>
      <c r="H292" s="474">
        <f>SUMIFS(Table37[Adj xPts],Table37[Player],Table3737381215[[#This Row],[Player]],Table37[GW],13)</f>
        <v>3.8441354685133087</v>
      </c>
      <c r="I292" s="474">
        <f>SUMIFS(Table37[Adj xPts],Table37[Player],Table3737381215[[#This Row],[Player]],Table37[GW],14)</f>
        <v>5.1116992293920767</v>
      </c>
      <c r="J292" s="474">
        <f>SUMIFS(Table37[Adj xPts],Table37[Player],Table3737381215[[#This Row],[Player]],Table37[GW],15)</f>
        <v>5.9113300492610836</v>
      </c>
      <c r="K292" s="474">
        <f>SUMIFS(Table37[Adj xPts],Table37[Player],Table3737381215[[#This Row],[Player]],Table37[GW],16)</f>
        <v>4.3761787882702494</v>
      </c>
      <c r="L292" s="475">
        <f>SUMIFS(Table37[Adj xPts],Table37[Player],Table3737381215[[#This Row],[Player]],Table37[GW],17)</f>
        <v>3.8101119461817419</v>
      </c>
      <c r="M292" s="7">
        <f>SUM(Table3737381215[[#This Row],[10]:[17]])</f>
        <v>35.754530603448998</v>
      </c>
      <c r="N292" s="23">
        <f>(AVERAGE(Table3737381215[[#This Row],[10]:[17]])-2)/Table3737381215[[#This Row],[Price]]</f>
        <v>0.40480595498870903</v>
      </c>
      <c r="O292" s="74">
        <v>1E-3</v>
      </c>
      <c r="P292" s="22">
        <v>1</v>
      </c>
      <c r="Q292" s="6">
        <v>1</v>
      </c>
      <c r="R292" s="402" t="s">
        <v>374</v>
      </c>
    </row>
    <row r="293" spans="1:18" ht="15.75" thickBot="1" x14ac:dyDescent="0.3">
      <c r="A293" s="4" t="s">
        <v>56</v>
      </c>
      <c r="B293" s="5" t="s">
        <v>160</v>
      </c>
      <c r="C293" s="70" t="s">
        <v>14</v>
      </c>
      <c r="D293" s="6">
        <v>4.3</v>
      </c>
      <c r="E293" s="6">
        <f>SUMIFS(Table37[Adj xPts],Table37[Player],Table3737381215[[#This Row],[Player]],Table37[GW],10)</f>
        <v>2.4314902682289148</v>
      </c>
      <c r="F293" s="474">
        <f>SUMIFS(Table37[Adj xPts],Table37[Player],Table3737381215[[#This Row],[Player]],Table37[GW],11)</f>
        <v>3.4742573226425479</v>
      </c>
      <c r="G293" s="474">
        <f>SUMIFS(Table37[Adj xPts],Table37[Player],Table3737381215[[#This Row],[Player]],Table37[GW],12)</f>
        <v>1.9432422505070506</v>
      </c>
      <c r="H293" s="474">
        <f>SUMIFS(Table37[Adj xPts],Table37[Player],Table3737381215[[#This Row],[Player]],Table37[GW],13)</f>
        <v>1.8519471867240023</v>
      </c>
      <c r="I293" s="474">
        <f>SUMIFS(Table37[Adj xPts],Table37[Player],Table3737381215[[#This Row],[Player]],Table37[GW],14)</f>
        <v>2.9230818170250661</v>
      </c>
      <c r="J293" s="474">
        <f>SUMIFS(Table37[Adj xPts],Table37[Player],Table3737381215[[#This Row],[Player]],Table37[GW],15)</f>
        <v>3.1987943511987633</v>
      </c>
      <c r="K293" s="474">
        <f>SUMIFS(Table37[Adj xPts],Table37[Player],Table3737381215[[#This Row],[Player]],Table37[GW],16)</f>
        <v>2.3543366406462889</v>
      </c>
      <c r="L293" s="475">
        <f>SUMIFS(Table37[Adj xPts],Table37[Player],Table3737381215[[#This Row],[Player]],Table37[GW],17)</f>
        <v>5.7690205256215848E-2</v>
      </c>
      <c r="M293" s="7">
        <f>SUM(Table3737381215[[#This Row],[10]:[17]])</f>
        <v>18.23484004222885</v>
      </c>
      <c r="N293" s="23">
        <f>(AVERAGE(Table3737381215[[#This Row],[10]:[17]])-2)/Table3737381215[[#This Row],[Price]]</f>
        <v>6.4966280297350285E-2</v>
      </c>
      <c r="O293" s="74">
        <v>2E-3</v>
      </c>
      <c r="P293" s="22">
        <v>1</v>
      </c>
      <c r="Q293" s="6">
        <v>1</v>
      </c>
      <c r="R293" s="402" t="s">
        <v>374</v>
      </c>
    </row>
    <row r="294" spans="1:18" ht="15.75" thickBot="1" x14ac:dyDescent="0.3">
      <c r="A294" s="4" t="s">
        <v>28</v>
      </c>
      <c r="B294" s="5" t="s">
        <v>168</v>
      </c>
      <c r="C294" s="70" t="s">
        <v>13</v>
      </c>
      <c r="D294" s="6">
        <v>4.9000000000000004</v>
      </c>
      <c r="E294" s="6">
        <f>SUMIFS(Table37[Adj xPts],Table37[Player],Table3737381215[[#This Row],[Player]],Table37[GW],10)</f>
        <v>2.464637617692139</v>
      </c>
      <c r="F294" s="474">
        <f>SUMIFS(Table37[Adj xPts],Table37[Player],Table3737381215[[#This Row],[Player]],Table37[GW],11)</f>
        <v>2.8442437923250568</v>
      </c>
      <c r="G294" s="474">
        <f>SUMIFS(Table37[Adj xPts],Table37[Player],Table3737381215[[#This Row],[Player]],Table37[GW],12)</f>
        <v>1.988281366775283</v>
      </c>
      <c r="H294" s="474">
        <f>SUMIFS(Table37[Adj xPts],Table37[Player],Table3737381215[[#This Row],[Player]],Table37[GW],13)</f>
        <v>2.4626899184192799</v>
      </c>
      <c r="I294" s="474">
        <f>SUMIFS(Table37[Adj xPts],Table37[Player],Table3737381215[[#This Row],[Player]],Table37[GW],14)</f>
        <v>2.4300905868452145</v>
      </c>
      <c r="J294" s="474">
        <f>SUMIFS(Table37[Adj xPts],Table37[Player],Table3737381215[[#This Row],[Player]],Table37[GW],15)</f>
        <v>2.3591415455688427</v>
      </c>
      <c r="K294" s="474">
        <f>SUMIFS(Table37[Adj xPts],Table37[Player],Table3737381215[[#This Row],[Player]],Table37[GW],16)</f>
        <v>2.5519505767486068</v>
      </c>
      <c r="L294" s="475">
        <f>SUMIFS(Table37[Adj xPts],Table37[Player],Table3737381215[[#This Row],[Player]],Table37[GW],17)</f>
        <v>5.3635039693652624E-2</v>
      </c>
      <c r="M294" s="7">
        <f>SUM(Table3737381215[[#This Row],[10]:[17]])</f>
        <v>17.154670444068074</v>
      </c>
      <c r="N294" s="23">
        <f>(AVERAGE(Table3737381215[[#This Row],[10]:[17]])-2)/Table3737381215[[#This Row],[Price]]</f>
        <v>2.9455878675205972E-2</v>
      </c>
      <c r="O294" s="74">
        <v>6.9999999999999993E-3</v>
      </c>
      <c r="P294" s="22">
        <v>1</v>
      </c>
      <c r="Q294" s="6">
        <v>1</v>
      </c>
      <c r="R294" s="402" t="s">
        <v>374</v>
      </c>
    </row>
    <row r="295" spans="1:18" ht="15.75" thickBot="1" x14ac:dyDescent="0.3">
      <c r="A295" s="4" t="s">
        <v>33</v>
      </c>
      <c r="B295" s="5" t="s">
        <v>259</v>
      </c>
      <c r="C295" s="70" t="s">
        <v>13</v>
      </c>
      <c r="D295" s="6">
        <v>4.8</v>
      </c>
      <c r="E295" s="6">
        <f>SUMIFS(Table37[Adj xPts],Table37[Player],Table3737381215[[#This Row],[Player]],Table37[GW],10)</f>
        <v>2.8689905403654268</v>
      </c>
      <c r="F295" s="474">
        <f>SUMIFS(Table37[Adj xPts],Table37[Player],Table3737381215[[#This Row],[Player]],Table37[GW],11)</f>
        <v>3.1046898583404556</v>
      </c>
      <c r="G295" s="474">
        <f>SUMIFS(Table37[Adj xPts],Table37[Player],Table3737381215[[#This Row],[Player]],Table37[GW],12)</f>
        <v>2.686669198632738</v>
      </c>
      <c r="H295" s="474">
        <f>SUMIFS(Table37[Adj xPts],Table37[Player],Table3737381215[[#This Row],[Player]],Table37[GW],13)</f>
        <v>2.7334587298074795</v>
      </c>
      <c r="I295" s="474">
        <f>SUMIFS(Table37[Adj xPts],Table37[Player],Table3737381215[[#This Row],[Player]],Table37[GW],14)</f>
        <v>2.7361508671493513</v>
      </c>
      <c r="J295" s="474">
        <f>SUMIFS(Table37[Adj xPts],Table37[Player],Table3737381215[[#This Row],[Player]],Table37[GW],15)</f>
        <v>2.6201478743068396</v>
      </c>
      <c r="K295" s="474">
        <f>SUMIFS(Table37[Adj xPts],Table37[Player],Table3737381215[[#This Row],[Player]],Table37[GW],16)</f>
        <v>3.065992155971125</v>
      </c>
      <c r="L295" s="475">
        <f>SUMIFS(Table37[Adj xPts],Table37[Player],Table3737381215[[#This Row],[Player]],Table37[GW],17)</f>
        <v>8.9080993241536913E-2</v>
      </c>
      <c r="M295" s="7">
        <f>SUM(Table3737381215[[#This Row],[10]:[17]])</f>
        <v>19.905180217814952</v>
      </c>
      <c r="N295" s="23">
        <f>(AVERAGE(Table3737381215[[#This Row],[10]:[17]])-2)/Table3737381215[[#This Row],[Price]]</f>
        <v>0.1016974015055977</v>
      </c>
      <c r="O295" s="74">
        <v>8.0000000000000002E-3</v>
      </c>
      <c r="P295" s="22">
        <v>1</v>
      </c>
      <c r="Q295" s="6">
        <v>1</v>
      </c>
      <c r="R295" s="402" t="s">
        <v>374</v>
      </c>
    </row>
    <row r="296" spans="1:18" ht="15.75" thickBot="1" x14ac:dyDescent="0.3">
      <c r="A296" s="4" t="s">
        <v>602</v>
      </c>
      <c r="B296" s="5" t="s">
        <v>1542</v>
      </c>
      <c r="C296" s="70" t="s">
        <v>13</v>
      </c>
      <c r="D296" s="6">
        <v>5.0999999999999996</v>
      </c>
      <c r="E296" s="6">
        <f>SUMIFS(Table37[Adj xPts],Table37[Player],Table3737381215[[#This Row],[Player]],Table37[GW],10)</f>
        <v>3.8317664129116893</v>
      </c>
      <c r="F296" s="474">
        <f>SUMIFS(Table37[Adj xPts],Table37[Player],Table3737381215[[#This Row],[Player]],Table37[GW],11)</f>
        <v>3.3460846549905918</v>
      </c>
      <c r="G296" s="474">
        <f>SUMIFS(Table37[Adj xPts],Table37[Player],Table3737381215[[#This Row],[Player]],Table37[GW],12)</f>
        <v>2.7048522158069819</v>
      </c>
      <c r="H296" s="474">
        <f>SUMIFS(Table37[Adj xPts],Table37[Player],Table3737381215[[#This Row],[Player]],Table37[GW],13)</f>
        <v>3.1377974543442173</v>
      </c>
      <c r="I296" s="474">
        <f>SUMIFS(Table37[Adj xPts],Table37[Player],Table3737381215[[#This Row],[Player]],Table37[GW],14)</f>
        <v>2.9178967959283479</v>
      </c>
      <c r="J296" s="474">
        <f>SUMIFS(Table37[Adj xPts],Table37[Player],Table3737381215[[#This Row],[Player]],Table37[GW],15)</f>
        <v>2.7616559713782722</v>
      </c>
      <c r="K296" s="474">
        <f>SUMIFS(Table37[Adj xPts],Table37[Player],Table3737381215[[#This Row],[Player]],Table37[GW],16)</f>
        <v>3.0195644149132517</v>
      </c>
      <c r="L296" s="475">
        <f>SUMIFS(Table37[Adj xPts],Table37[Player],Table3737381215[[#This Row],[Player]],Table37[GW],17)</f>
        <v>9.1135349717062789E-2</v>
      </c>
      <c r="M296" s="7">
        <f>SUM(Table3737381215[[#This Row],[10]:[17]])</f>
        <v>21.810753269990418</v>
      </c>
      <c r="N296" s="23">
        <f>(AVERAGE(Table3737381215[[#This Row],[10]:[17]])-2)/Table3737381215[[#This Row],[Price]]</f>
        <v>0.14242042328407886</v>
      </c>
      <c r="O296" s="74">
        <v>0</v>
      </c>
      <c r="P296" s="22">
        <v>0</v>
      </c>
      <c r="Q296" s="6">
        <v>0</v>
      </c>
      <c r="R296" s="402" t="s">
        <v>374</v>
      </c>
    </row>
    <row r="297" spans="1:18" ht="15.75" thickBot="1" x14ac:dyDescent="0.3">
      <c r="A297" s="4" t="s">
        <v>40</v>
      </c>
      <c r="B297" s="5" t="s">
        <v>299</v>
      </c>
      <c r="C297" s="70" t="s">
        <v>14</v>
      </c>
      <c r="D297" s="15">
        <v>4.4000000000000004</v>
      </c>
      <c r="E297" s="6">
        <f>SUMIFS(Table37[Adj xPts],Table37[Player],Table3737381215[[#This Row],[Player]],Table37[GW],10)</f>
        <v>2.2364194698386926</v>
      </c>
      <c r="F297" s="474">
        <f>SUMIFS(Table37[Adj xPts],Table37[Player],Table3737381215[[#This Row],[Player]],Table37[GW],11)</f>
        <v>2.9382024583693567</v>
      </c>
      <c r="G297" s="474">
        <f>SUMIFS(Table37[Adj xPts],Table37[Player],Table3737381215[[#This Row],[Player]],Table37[GW],12)</f>
        <v>3.1235546454357692</v>
      </c>
      <c r="H297" s="474">
        <f>SUMIFS(Table37[Adj xPts],Table37[Player],Table3737381215[[#This Row],[Player]],Table37[GW],13)</f>
        <v>2.8419182948490227</v>
      </c>
      <c r="I297" s="474">
        <f>SUMIFS(Table37[Adj xPts],Table37[Player],Table3737381215[[#This Row],[Player]],Table37[GW],14)</f>
        <v>1.9247493122726063</v>
      </c>
      <c r="J297" s="474">
        <f>SUMIFS(Table37[Adj xPts],Table37[Player],Table3737381215[[#This Row],[Player]],Table37[GW],15)</f>
        <v>2.7155172413793105</v>
      </c>
      <c r="K297" s="474">
        <f>SUMIFS(Table37[Adj xPts],Table37[Player],Table3737381215[[#This Row],[Player]],Table37[GW],16)</f>
        <v>3.6078241970538518</v>
      </c>
      <c r="L297" s="475">
        <f>SUMIFS(Table37[Adj xPts],Table37[Player],Table3737381215[[#This Row],[Player]],Table37[GW],17)</f>
        <v>3.2713096538476027</v>
      </c>
      <c r="M297" s="7">
        <f>SUM(Table3737381215[[#This Row],[10]:[17]])</f>
        <v>22.659495273046211</v>
      </c>
      <c r="N297" s="23">
        <f>(AVERAGE(Table3737381215[[#This Row],[10]:[17]])-2)/Table3737381215[[#This Row],[Price]]</f>
        <v>0.18919020662063099</v>
      </c>
      <c r="O297" s="17">
        <v>0</v>
      </c>
      <c r="P297" s="16">
        <v>0</v>
      </c>
      <c r="Q297" s="15">
        <v>0</v>
      </c>
      <c r="R297" s="402" t="s">
        <v>374</v>
      </c>
    </row>
    <row r="298" spans="1:18" ht="15.75" thickBot="1" x14ac:dyDescent="0.3">
      <c r="A298" s="4" t="s">
        <v>600</v>
      </c>
      <c r="B298" s="5" t="s">
        <v>628</v>
      </c>
      <c r="C298" s="70" t="s">
        <v>13</v>
      </c>
      <c r="D298" s="6">
        <v>4.8</v>
      </c>
      <c r="E298" s="6">
        <f>SUMIFS(Table37[Adj xPts],Table37[Player],Table3737381215[[#This Row],[Player]],Table37[GW],10)</f>
        <v>0</v>
      </c>
      <c r="F298" s="474">
        <f>SUMIFS(Table37[Adj xPts],Table37[Player],Table3737381215[[#This Row],[Player]],Table37[GW],11)</f>
        <v>0</v>
      </c>
      <c r="G298" s="474">
        <f>SUMIFS(Table37[Adj xPts],Table37[Player],Table3737381215[[#This Row],[Player]],Table37[GW],12)</f>
        <v>3.4537606433301797</v>
      </c>
      <c r="H298" s="474">
        <f>SUMIFS(Table37[Adj xPts],Table37[Player],Table3737381215[[#This Row],[Player]],Table37[GW],13)</f>
        <v>3.0881159733867038</v>
      </c>
      <c r="I298" s="474">
        <f>SUMIFS(Table37[Adj xPts],Table37[Player],Table3737381215[[#This Row],[Player]],Table37[GW],14)</f>
        <v>3.5476207211639843</v>
      </c>
      <c r="J298" s="474">
        <f>SUMIFS(Table37[Adj xPts],Table37[Player],Table3737381215[[#This Row],[Player]],Table37[GW],15)</f>
        <v>3.1958792184724687</v>
      </c>
      <c r="K298" s="474">
        <f>SUMIFS(Table37[Adj xPts],Table37[Player],Table3737381215[[#This Row],[Player]],Table37[GW],16)</f>
        <v>3.549380987059549</v>
      </c>
      <c r="L298" s="475">
        <f>SUMIFS(Table37[Adj xPts],Table37[Player],Table3737381215[[#This Row],[Player]],Table37[GW],17)</f>
        <v>3.2771910190949152</v>
      </c>
      <c r="M298" s="7">
        <f>SUM(Table3737381215[[#This Row],[10]:[17]])</f>
        <v>20.111948562507798</v>
      </c>
      <c r="N298" s="23">
        <f>(AVERAGE(Table3737381215[[#This Row],[10]:[17]])-2)/Table3737381215[[#This Row],[Price]]</f>
        <v>0.10708199381530725</v>
      </c>
      <c r="O298" s="74">
        <v>1E-3</v>
      </c>
      <c r="P298" s="22">
        <v>1</v>
      </c>
      <c r="Q298" s="6">
        <v>1</v>
      </c>
      <c r="R298" s="402" t="s">
        <v>374</v>
      </c>
    </row>
    <row r="299" spans="1:18" ht="15.75" thickBot="1" x14ac:dyDescent="0.3">
      <c r="A299" s="4" t="s">
        <v>56</v>
      </c>
      <c r="B299" s="5" t="s">
        <v>252</v>
      </c>
      <c r="C299" s="70" t="s">
        <v>14</v>
      </c>
      <c r="D299" s="6">
        <v>4.5</v>
      </c>
      <c r="E299" s="6">
        <f>SUMIFS(Table37[Adj xPts],Table37[Player],Table3737381215[[#This Row],[Player]],Table37[GW],10)</f>
        <v>2.4609807054196877</v>
      </c>
      <c r="F299" s="474">
        <f>SUMIFS(Table37[Adj xPts],Table37[Player],Table3737381215[[#This Row],[Player]],Table37[GW],11)</f>
        <v>3.1176596550758533</v>
      </c>
      <c r="G299" s="474">
        <f>SUMIFS(Table37[Adj xPts],Table37[Player],Table3737381215[[#This Row],[Player]],Table37[GW],12)</f>
        <v>1.9259536912408635</v>
      </c>
      <c r="H299" s="474">
        <f>SUMIFS(Table37[Adj xPts],Table37[Player],Table3737381215[[#This Row],[Player]],Table37[GW],13)</f>
        <v>1.8086110387919814</v>
      </c>
      <c r="I299" s="474">
        <f>SUMIFS(Table37[Adj xPts],Table37[Player],Table3737381215[[#This Row],[Player]],Table37[GW],14)</f>
        <v>2.8238646425294203</v>
      </c>
      <c r="J299" s="474">
        <f>SUMIFS(Table37[Adj xPts],Table37[Player],Table3737381215[[#This Row],[Player]],Table37[GW],15)</f>
        <v>3.2660445037966426</v>
      </c>
      <c r="K299" s="474">
        <f>SUMIFS(Table37[Adj xPts],Table37[Player],Table3737381215[[#This Row],[Player]],Table37[GW],16)</f>
        <v>2.1857375404903236</v>
      </c>
      <c r="L299" s="475">
        <f>SUMIFS(Table37[Adj xPts],Table37[Player],Table3737381215[[#This Row],[Player]],Table37[GW],17)</f>
        <v>6.3854081917679953E-2</v>
      </c>
      <c r="M299" s="7">
        <f>SUM(Table3737381215[[#This Row],[10]:[17]])</f>
        <v>17.652705859262451</v>
      </c>
      <c r="N299" s="23">
        <f>(AVERAGE(Table3737381215[[#This Row],[10]:[17]])-2)/Table3737381215[[#This Row],[Price]]</f>
        <v>4.5908496090623627E-2</v>
      </c>
      <c r="O299" s="74">
        <v>0</v>
      </c>
      <c r="P299" s="22">
        <v>0</v>
      </c>
      <c r="Q299" s="6">
        <v>0</v>
      </c>
      <c r="R299" s="402" t="s">
        <v>374</v>
      </c>
    </row>
    <row r="300" spans="1:18" ht="15.75" thickBot="1" x14ac:dyDescent="0.3">
      <c r="A300" s="4" t="s">
        <v>61</v>
      </c>
      <c r="B300" s="5" t="s">
        <v>606</v>
      </c>
      <c r="C300" s="70" t="s">
        <v>14</v>
      </c>
      <c r="D300" s="6">
        <v>4.8</v>
      </c>
      <c r="E300" s="6">
        <f>SUMIFS(Table37[Adj xPts],Table37[Player],Table3737381215[[#This Row],[Player]],Table37[GW],10)</f>
        <v>2.338634427360136</v>
      </c>
      <c r="F300" s="474">
        <f>SUMIFS(Table37[Adj xPts],Table37[Player],Table3737381215[[#This Row],[Player]],Table37[GW],11)</f>
        <v>1.7881447154768202</v>
      </c>
      <c r="G300" s="474">
        <f>SUMIFS(Table37[Adj xPts],Table37[Player],Table3737381215[[#This Row],[Player]],Table37[GW],12)</f>
        <v>3.4661311722307881</v>
      </c>
      <c r="H300" s="474">
        <f>SUMIFS(Table37[Adj xPts],Table37[Player],Table3737381215[[#This Row],[Player]],Table37[GW],13)</f>
        <v>2.2138079708142171</v>
      </c>
      <c r="I300" s="474">
        <f>SUMIFS(Table37[Adj xPts],Table37[Player],Table3737381215[[#This Row],[Player]],Table37[GW],14)</f>
        <v>3.5043081015439776</v>
      </c>
      <c r="J300" s="474">
        <f>SUMIFS(Table37[Adj xPts],Table37[Player],Table3737381215[[#This Row],[Player]],Table37[GW],15)</f>
        <v>4.3340232094020257</v>
      </c>
      <c r="K300" s="474">
        <f>SUMIFS(Table37[Adj xPts],Table37[Player],Table3737381215[[#This Row],[Player]],Table37[GW],16)</f>
        <v>3.4711272107393993</v>
      </c>
      <c r="L300" s="475">
        <f>SUMIFS(Table37[Adj xPts],Table37[Player],Table3737381215[[#This Row],[Player]],Table37[GW],17)</f>
        <v>1.8981805789583297</v>
      </c>
      <c r="M300" s="7">
        <f>SUM(Table3737381215[[#This Row],[10]:[17]])</f>
        <v>23.014357386525695</v>
      </c>
      <c r="N300" s="23">
        <f>(AVERAGE(Table3737381215[[#This Row],[10]:[17]])-2)/Table3737381215[[#This Row],[Price]]</f>
        <v>0.18266555694077333</v>
      </c>
      <c r="O300" s="74">
        <v>2E-3</v>
      </c>
      <c r="P300" s="22">
        <v>3</v>
      </c>
      <c r="Q300" s="6">
        <v>1.5</v>
      </c>
      <c r="R300" s="402" t="s">
        <v>374</v>
      </c>
    </row>
    <row r="301" spans="1:18" ht="15.75" thickBot="1" x14ac:dyDescent="0.3">
      <c r="A301" s="4" t="s">
        <v>61</v>
      </c>
      <c r="B301" s="5" t="s">
        <v>1495</v>
      </c>
      <c r="C301" s="70" t="s">
        <v>14</v>
      </c>
      <c r="D301" s="6">
        <v>4</v>
      </c>
      <c r="E301" s="6">
        <f>SUMIFS(Table37[Adj xPts],Table37[Player],Table3737381215[[#This Row],[Player]],Table37[GW],10)</f>
        <v>2.3457125768038716</v>
      </c>
      <c r="F301" s="474">
        <f>SUMIFS(Table37[Adj xPts],Table37[Player],Table3737381215[[#This Row],[Player]],Table37[GW],11)</f>
        <v>1.7867939831883202</v>
      </c>
      <c r="G301" s="474">
        <f>SUMIFS(Table37[Adj xPts],Table37[Player],Table3737381215[[#This Row],[Player]],Table37[GW],12)</f>
        <v>3.4044252445864265</v>
      </c>
      <c r="H301" s="474">
        <f>SUMIFS(Table37[Adj xPts],Table37[Player],Table3737381215[[#This Row],[Player]],Table37[GW],13)</f>
        <v>2.1505589972366215</v>
      </c>
      <c r="I301" s="474">
        <f>SUMIFS(Table37[Adj xPts],Table37[Player],Table3737381215[[#This Row],[Player]],Table37[GW],14)</f>
        <v>3.673046619097363</v>
      </c>
      <c r="J301" s="474">
        <f>SUMIFS(Table37[Adj xPts],Table37[Player],Table3737381215[[#This Row],[Player]],Table37[GW],15)</f>
        <v>3.9824226213221254</v>
      </c>
      <c r="K301" s="474">
        <f>SUMIFS(Table37[Adj xPts],Table37[Player],Table3737381215[[#This Row],[Player]],Table37[GW],16)</f>
        <v>3.4606191668563624</v>
      </c>
      <c r="L301" s="475">
        <f>SUMIFS(Table37[Adj xPts],Table37[Player],Table3737381215[[#This Row],[Player]],Table37[GW],17)</f>
        <v>2.0186196575382405</v>
      </c>
      <c r="M301" s="7">
        <f>SUM(Table3737381215[[#This Row],[10]:[17]])</f>
        <v>22.822198866629332</v>
      </c>
      <c r="N301" s="23">
        <f>(AVERAGE(Table3737381215[[#This Row],[10]:[17]])-2)/Table3737381215[[#This Row],[Price]]</f>
        <v>0.21319371458216663</v>
      </c>
      <c r="O301" s="74">
        <v>1E-3</v>
      </c>
      <c r="P301" s="22">
        <v>1</v>
      </c>
      <c r="Q301" s="6">
        <v>1</v>
      </c>
      <c r="R301" s="402" t="s">
        <v>374</v>
      </c>
    </row>
    <row r="302" spans="1:18" ht="15.75" thickBot="1" x14ac:dyDescent="0.3">
      <c r="A302" s="4" t="s">
        <v>25</v>
      </c>
      <c r="B302" s="5" t="s">
        <v>533</v>
      </c>
      <c r="C302" s="70" t="s">
        <v>14</v>
      </c>
      <c r="D302" s="15">
        <v>4</v>
      </c>
      <c r="E302" s="6">
        <f>SUMIFS(Table37[Adj xPts],Table37[Player],Table3737381215[[#This Row],[Player]],Table37[GW],10)</f>
        <v>4.4731852654387865</v>
      </c>
      <c r="F302" s="474">
        <f>SUMIFS(Table37[Adj xPts],Table37[Player],Table3737381215[[#This Row],[Player]],Table37[GW],11)</f>
        <v>4.2863178054413336</v>
      </c>
      <c r="G302" s="474">
        <f>SUMIFS(Table37[Adj xPts],Table37[Player],Table3737381215[[#This Row],[Player]],Table37[GW],12)</f>
        <v>4.742243436754177</v>
      </c>
      <c r="H302" s="474">
        <f>SUMIFS(Table37[Adj xPts],Table37[Player],Table3737381215[[#This Row],[Player]],Table37[GW],13)</f>
        <v>2.8977120982818483</v>
      </c>
      <c r="I302" s="474">
        <f>SUMIFS(Table37[Adj xPts],Table37[Player],Table3737381215[[#This Row],[Player]],Table37[GW],14)</f>
        <v>3.9649710084284777</v>
      </c>
      <c r="J302" s="474">
        <f>SUMIFS(Table37[Adj xPts],Table37[Player],Table3737381215[[#This Row],[Player]],Table37[GW],15)</f>
        <v>4.4643960934602545</v>
      </c>
      <c r="K302" s="474">
        <f>SUMIFS(Table37[Adj xPts],Table37[Player],Table3737381215[[#This Row],[Player]],Table37[GW],16)</f>
        <v>4.7358870967741931</v>
      </c>
      <c r="L302" s="475">
        <f>SUMIFS(Table37[Adj xPts],Table37[Player],Table3737381215[[#This Row],[Player]],Table37[GW],17)</f>
        <v>3.4608271934716881</v>
      </c>
      <c r="M302" s="7">
        <f>SUM(Table3737381215[[#This Row],[10]:[17]])</f>
        <v>33.02553999805076</v>
      </c>
      <c r="N302" s="23">
        <f>(AVERAGE(Table3737381215[[#This Row],[10]:[17]])-2)/Table3737381215[[#This Row],[Price]]</f>
        <v>0.53204812493908626</v>
      </c>
      <c r="O302" s="17">
        <v>1E-3</v>
      </c>
      <c r="P302" s="16">
        <v>5</v>
      </c>
      <c r="Q302" s="15">
        <v>2.5</v>
      </c>
      <c r="R302" s="402" t="s">
        <v>374</v>
      </c>
    </row>
    <row r="303" spans="1:18" ht="15.75" thickBot="1" x14ac:dyDescent="0.3">
      <c r="A303" s="4" t="s">
        <v>40</v>
      </c>
      <c r="B303" s="5" t="s">
        <v>280</v>
      </c>
      <c r="C303" s="70" t="s">
        <v>14</v>
      </c>
      <c r="D303" s="6">
        <v>4.4000000000000004</v>
      </c>
      <c r="E303" s="6">
        <f>SUMIFS(Table37[Adj xPts],Table37[Player],Table3737381215[[#This Row],[Player]],Table37[GW],10)</f>
        <v>2.1010112751365804</v>
      </c>
      <c r="F303" s="474">
        <f>SUMIFS(Table37[Adj xPts],Table37[Player],Table3737381215[[#This Row],[Player]],Table37[GW],11)</f>
        <v>2.9004006868918148</v>
      </c>
      <c r="G303" s="474">
        <f>SUMIFS(Table37[Adj xPts],Table37[Player],Table3737381215[[#This Row],[Player]],Table37[GW],12)</f>
        <v>3.2339632685653439</v>
      </c>
      <c r="H303" s="474">
        <f>SUMIFS(Table37[Adj xPts],Table37[Player],Table3737381215[[#This Row],[Player]],Table37[GW],13)</f>
        <v>2.6803631151457235</v>
      </c>
      <c r="I303" s="474">
        <f>SUMIFS(Table37[Adj xPts],Table37[Player],Table3737381215[[#This Row],[Player]],Table37[GW],14)</f>
        <v>1.9425265907818621</v>
      </c>
      <c r="J303" s="474">
        <f>SUMIFS(Table37[Adj xPts],Table37[Player],Table3737381215[[#This Row],[Player]],Table37[GW],15)</f>
        <v>2.5499758181525065</v>
      </c>
      <c r="K303" s="474">
        <f>SUMIFS(Table37[Adj xPts],Table37[Player],Table3737381215[[#This Row],[Player]],Table37[GW],16)</f>
        <v>3.5194116228598982</v>
      </c>
      <c r="L303" s="475">
        <f>SUMIFS(Table37[Adj xPts],Table37[Player],Table3737381215[[#This Row],[Player]],Table37[GW],17)</f>
        <v>3.2277933421226104</v>
      </c>
      <c r="M303" s="7">
        <f>SUM(Table3737381215[[#This Row],[10]:[17]])</f>
        <v>22.155445719656338</v>
      </c>
      <c r="N303" s="23">
        <f>(AVERAGE(Table3737381215[[#This Row],[10]:[17]])-2)/Table3737381215[[#This Row],[Price]]</f>
        <v>0.17487061703569143</v>
      </c>
      <c r="O303" s="74">
        <v>1E-3</v>
      </c>
      <c r="P303" s="22">
        <v>3</v>
      </c>
      <c r="Q303" s="6">
        <v>1.5</v>
      </c>
      <c r="R303" s="402" t="s">
        <v>374</v>
      </c>
    </row>
    <row r="304" spans="1:18" ht="15.75" thickBot="1" x14ac:dyDescent="0.3">
      <c r="A304" s="4" t="s">
        <v>30</v>
      </c>
      <c r="B304" s="5" t="s">
        <v>655</v>
      </c>
      <c r="C304" s="70" t="s">
        <v>14</v>
      </c>
      <c r="D304" s="6">
        <v>4.3</v>
      </c>
      <c r="E304" s="6">
        <f>SUMIFS(Table37[Adj xPts],Table37[Player],Table3737381215[[#This Row],[Player]],Table37[GW],10)</f>
        <v>0</v>
      </c>
      <c r="F304" s="474">
        <f>SUMIFS(Table37[Adj xPts],Table37[Player],Table3737381215[[#This Row],[Player]],Table37[GW],11)</f>
        <v>0</v>
      </c>
      <c r="G304" s="474">
        <f>SUMIFS(Table37[Adj xPts],Table37[Player],Table3737381215[[#This Row],[Player]],Table37[GW],12)</f>
        <v>3.2086136539097825</v>
      </c>
      <c r="H304" s="474">
        <f>SUMIFS(Table37[Adj xPts],Table37[Player],Table3737381215[[#This Row],[Player]],Table37[GW],13)</f>
        <v>3.7081813444502338</v>
      </c>
      <c r="I304" s="474">
        <f>SUMIFS(Table37[Adj xPts],Table37[Player],Table3737381215[[#This Row],[Player]],Table37[GW],14)</f>
        <v>1.9785287862871197</v>
      </c>
      <c r="J304" s="474">
        <f>SUMIFS(Table37[Adj xPts],Table37[Player],Table3737381215[[#This Row],[Player]],Table37[GW],15)</f>
        <v>3.588524773515267</v>
      </c>
      <c r="K304" s="474">
        <f>SUMIFS(Table37[Adj xPts],Table37[Player],Table3737381215[[#This Row],[Player]],Table37[GW],16)</f>
        <v>1.4895725845869765</v>
      </c>
      <c r="L304" s="475">
        <f>SUMIFS(Table37[Adj xPts],Table37[Player],Table3737381215[[#This Row],[Player]],Table37[GW],17)</f>
        <v>3.2821813238523476</v>
      </c>
      <c r="M304" s="7">
        <f>SUM(Table3737381215[[#This Row],[10]:[17]])</f>
        <v>17.255602466601729</v>
      </c>
      <c r="N304" s="23">
        <f>(AVERAGE(Table3737381215[[#This Row],[10]:[17]])-2)/Table3737381215[[#This Row],[Price]]</f>
        <v>3.6500071703538646E-2</v>
      </c>
      <c r="O304" s="74">
        <v>0</v>
      </c>
      <c r="P304" s="22">
        <v>2</v>
      </c>
      <c r="Q304" s="6">
        <v>1</v>
      </c>
      <c r="R304" s="402" t="s">
        <v>374</v>
      </c>
    </row>
    <row r="305" spans="1:18" ht="15.75" thickBot="1" x14ac:dyDescent="0.3">
      <c r="A305" s="4" t="s">
        <v>25</v>
      </c>
      <c r="B305" s="5" t="s">
        <v>222</v>
      </c>
      <c r="C305" s="70" t="s">
        <v>13</v>
      </c>
      <c r="D305" s="6">
        <v>5.3</v>
      </c>
      <c r="E305" s="6">
        <f>SUMIFS(Table37[Adj xPts],Table37[Player],Table3737381215[[#This Row],[Player]],Table37[GW],10)</f>
        <v>3.8623679219723659</v>
      </c>
      <c r="F305" s="474">
        <f>SUMIFS(Table37[Adj xPts],Table37[Player],Table3737381215[[#This Row],[Player]],Table37[GW],11)</f>
        <v>3.6902752874169389</v>
      </c>
      <c r="G305" s="474">
        <f>SUMIFS(Table37[Adj xPts],Table37[Player],Table3737381215[[#This Row],[Player]],Table37[GW],12)</f>
        <v>3.9064976228209192</v>
      </c>
      <c r="H305" s="474">
        <f>SUMIFS(Table37[Adj xPts],Table37[Player],Table3737381215[[#This Row],[Player]],Table37[GW],13)</f>
        <v>3.3952490581833406</v>
      </c>
      <c r="I305" s="474">
        <f>SUMIFS(Table37[Adj xPts],Table37[Player],Table3737381215[[#This Row],[Player]],Table37[GW],14)</f>
        <v>3.6078488372093021</v>
      </c>
      <c r="J305" s="474">
        <f>SUMIFS(Table37[Adj xPts],Table37[Player],Table3737381215[[#This Row],[Player]],Table37[GW],15)</f>
        <v>4.1549256557331402</v>
      </c>
      <c r="K305" s="474">
        <f>SUMIFS(Table37[Adj xPts],Table37[Player],Table3737381215[[#This Row],[Player]],Table37[GW],16)</f>
        <v>3.9517854204377154</v>
      </c>
      <c r="L305" s="475">
        <f>SUMIFS(Table37[Adj xPts],Table37[Player],Table3737381215[[#This Row],[Player]],Table37[GW],17)</f>
        <v>3.577989551639015</v>
      </c>
      <c r="M305" s="7">
        <f>SUM(Table3737381215[[#This Row],[10]:[17]])</f>
        <v>30.146939355412737</v>
      </c>
      <c r="N305" s="23">
        <f>(AVERAGE(Table3737381215[[#This Row],[10]:[17]])-2)/Table3737381215[[#This Row],[Price]]</f>
        <v>0.33365423008048911</v>
      </c>
      <c r="O305" s="74">
        <v>3.0000000000000001E-3</v>
      </c>
      <c r="P305" s="22">
        <v>0</v>
      </c>
      <c r="Q305" s="6">
        <v>0</v>
      </c>
      <c r="R305" s="402" t="s">
        <v>374</v>
      </c>
    </row>
    <row r="306" spans="1:18" ht="15.75" thickBot="1" x14ac:dyDescent="0.3">
      <c r="A306" s="4" t="s">
        <v>600</v>
      </c>
      <c r="B306" s="5" t="s">
        <v>624</v>
      </c>
      <c r="C306" s="70" t="s">
        <v>13</v>
      </c>
      <c r="D306" s="6">
        <v>5.2</v>
      </c>
      <c r="E306" s="6">
        <f>SUMIFS(Table37[Adj xPts],Table37[Player],Table3737381215[[#This Row],[Player]],Table37[GW],10)</f>
        <v>3.8528166540331674</v>
      </c>
      <c r="F306" s="474">
        <f>SUMIFS(Table37[Adj xPts],Table37[Player],Table3737381215[[#This Row],[Player]],Table37[GW],11)</f>
        <v>3.0937299836310586</v>
      </c>
      <c r="G306" s="474">
        <f>SUMIFS(Table37[Adj xPts],Table37[Player],Table3737381215[[#This Row],[Player]],Table37[GW],12)</f>
        <v>3.2453739187561594</v>
      </c>
      <c r="H306" s="474">
        <f>SUMIFS(Table37[Adj xPts],Table37[Player],Table3737381215[[#This Row],[Player]],Table37[GW],13)</f>
        <v>3.3835858490920709</v>
      </c>
      <c r="I306" s="474">
        <f>SUMIFS(Table37[Adj xPts],Table37[Player],Table3737381215[[#This Row],[Player]],Table37[GW],14)</f>
        <v>3.5594329334787354</v>
      </c>
      <c r="J306" s="474">
        <f>SUMIFS(Table37[Adj xPts],Table37[Player],Table3737381215[[#This Row],[Player]],Table37[GW],15)</f>
        <v>3.5229681978798584</v>
      </c>
      <c r="K306" s="474">
        <f>SUMIFS(Table37[Adj xPts],Table37[Player],Table3737381215[[#This Row],[Player]],Table37[GW],16)</f>
        <v>3.4551817331346801</v>
      </c>
      <c r="L306" s="475">
        <f>SUMIFS(Table37[Adj xPts],Table37[Player],Table3737381215[[#This Row],[Player]],Table37[GW],17)</f>
        <v>2.9826934553411579</v>
      </c>
      <c r="M306" s="7">
        <f>SUM(Table3737381215[[#This Row],[10]:[17]])</f>
        <v>27.095782725346886</v>
      </c>
      <c r="N306" s="23">
        <f>(AVERAGE(Table3737381215[[#This Row],[10]:[17]])-2)/Table3737381215[[#This Row],[Price]]</f>
        <v>0.26672554628237705</v>
      </c>
      <c r="O306" s="74">
        <v>3.4000000000000002E-2</v>
      </c>
      <c r="P306" s="22">
        <v>1</v>
      </c>
      <c r="Q306" s="6">
        <v>1</v>
      </c>
      <c r="R306" s="402" t="s">
        <v>374</v>
      </c>
    </row>
    <row r="307" spans="1:18" ht="15.75" thickBot="1" x14ac:dyDescent="0.3">
      <c r="A307" s="4" t="s">
        <v>91</v>
      </c>
      <c r="B307" s="5" t="s">
        <v>162</v>
      </c>
      <c r="C307" s="70" t="s">
        <v>13</v>
      </c>
      <c r="D307" s="6">
        <v>4.9000000000000004</v>
      </c>
      <c r="E307" s="6">
        <f>SUMIFS(Table37[Adj xPts],Table37[Player],Table3737381215[[#This Row],[Player]],Table37[GW],10)</f>
        <v>2.9243890921969071</v>
      </c>
      <c r="F307" s="474">
        <f>SUMIFS(Table37[Adj xPts],Table37[Player],Table3737381215[[#This Row],[Player]],Table37[GW],11)</f>
        <v>2.7382777822613189</v>
      </c>
      <c r="G307" s="474">
        <f>SUMIFS(Table37[Adj xPts],Table37[Player],Table3737381215[[#This Row],[Player]],Table37[GW],12)</f>
        <v>2.8993465143954733</v>
      </c>
      <c r="H307" s="474">
        <f>SUMIFS(Table37[Adj xPts],Table37[Player],Table3737381215[[#This Row],[Player]],Table37[GW],13)</f>
        <v>2.5570859006886555</v>
      </c>
      <c r="I307" s="474">
        <f>SUMIFS(Table37[Adj xPts],Table37[Player],Table3737381215[[#This Row],[Player]],Table37[GW],14)</f>
        <v>2.9091804085650996</v>
      </c>
      <c r="J307" s="474">
        <f>SUMIFS(Table37[Adj xPts],Table37[Player],Table3737381215[[#This Row],[Player]],Table37[GW],15)</f>
        <v>2.4024255558565502</v>
      </c>
      <c r="K307" s="474">
        <f>SUMIFS(Table37[Adj xPts],Table37[Player],Table3737381215[[#This Row],[Player]],Table37[GW],16)</f>
        <v>2.2514812376563533</v>
      </c>
      <c r="L307" s="475">
        <f>SUMIFS(Table37[Adj xPts],Table37[Player],Table3737381215[[#This Row],[Player]],Table37[GW],17)</f>
        <v>2.5244956772334293</v>
      </c>
      <c r="M307" s="7">
        <f>SUM(Table3737381215[[#This Row],[10]:[17]])</f>
        <v>21.206682168853785</v>
      </c>
      <c r="N307" s="23">
        <f>(AVERAGE(Table3737381215[[#This Row],[10]:[17]])-2)/Table3737381215[[#This Row],[Price]]</f>
        <v>0.13282352471565778</v>
      </c>
      <c r="O307" s="74">
        <v>1E-3</v>
      </c>
      <c r="P307" s="22">
        <v>1</v>
      </c>
      <c r="Q307" s="6">
        <v>1</v>
      </c>
      <c r="R307" s="402" t="s">
        <v>374</v>
      </c>
    </row>
    <row r="308" spans="1:18" ht="15.75" thickBot="1" x14ac:dyDescent="0.3">
      <c r="A308" s="4" t="s">
        <v>37</v>
      </c>
      <c r="B308" s="5" t="s">
        <v>216</v>
      </c>
      <c r="C308" s="70" t="s">
        <v>14</v>
      </c>
      <c r="D308" s="6">
        <v>4.4000000000000004</v>
      </c>
      <c r="E308" s="6">
        <f>SUMIFS(Table37[Adj xPts],Table37[Player],Table3737381215[[#This Row],[Player]],Table37[GW],10)</f>
        <v>1.1693415011709292</v>
      </c>
      <c r="F308" s="474">
        <f>SUMIFS(Table37[Adj xPts],Table37[Player],Table3737381215[[#This Row],[Player]],Table37[GW],11)</f>
        <v>1.3406754304994113</v>
      </c>
      <c r="G308" s="474">
        <f>SUMIFS(Table37[Adj xPts],Table37[Player],Table3737381215[[#This Row],[Player]],Table37[GW],12)</f>
        <v>2.2886072035863352</v>
      </c>
      <c r="H308" s="474">
        <f>SUMIFS(Table37[Adj xPts],Table37[Player],Table3737381215[[#This Row],[Player]],Table37[GW],13)</f>
        <v>3.4304418463890918</v>
      </c>
      <c r="I308" s="474">
        <f>SUMIFS(Table37[Adj xPts],Table37[Player],Table3737381215[[#This Row],[Player]],Table37[GW],14)</f>
        <v>2.3355919378138545</v>
      </c>
      <c r="J308" s="474">
        <f>SUMIFS(Table37[Adj xPts],Table37[Player],Table3737381215[[#This Row],[Player]],Table37[GW],15)</f>
        <v>2.9694629694629695</v>
      </c>
      <c r="K308" s="474">
        <f>SUMIFS(Table37[Adj xPts],Table37[Player],Table3737381215[[#This Row],[Player]],Table37[GW],16)</f>
        <v>2.8237869390733308</v>
      </c>
      <c r="L308" s="475">
        <f>SUMIFS(Table37[Adj xPts],Table37[Player],Table3737381215[[#This Row],[Player]],Table37[GW],17)</f>
        <v>2.5387301871585923</v>
      </c>
      <c r="M308" s="7">
        <f>SUM(Table3737381215[[#This Row],[10]:[17]])</f>
        <v>18.896638015154512</v>
      </c>
      <c r="N308" s="23">
        <f>(AVERAGE(Table3737381215[[#This Row],[10]:[17]])-2)/Table3737381215[[#This Row],[Price]]</f>
        <v>8.2290852703253162E-2</v>
      </c>
      <c r="O308" s="74">
        <v>1E-3</v>
      </c>
      <c r="P308" s="22">
        <v>0</v>
      </c>
      <c r="Q308" s="6">
        <v>0</v>
      </c>
      <c r="R308" s="402" t="s">
        <v>374</v>
      </c>
    </row>
    <row r="309" spans="1:18" ht="15.75" thickBot="1" x14ac:dyDescent="0.3">
      <c r="A309" s="4" t="s">
        <v>91</v>
      </c>
      <c r="B309" s="5" t="s">
        <v>229</v>
      </c>
      <c r="C309" s="70" t="s">
        <v>15</v>
      </c>
      <c r="D309" s="6">
        <v>5</v>
      </c>
      <c r="E309" s="6">
        <f>SUMIFS(Table37[Adj xPts],Table37[Player],Table3737381215[[#This Row],[Player]],Table37[GW],10)</f>
        <v>5.7088487155090384</v>
      </c>
      <c r="F309" s="474">
        <f>SUMIFS(Table37[Adj xPts],Table37[Player],Table3737381215[[#This Row],[Player]],Table37[GW],11)</f>
        <v>5.2023706815709518</v>
      </c>
      <c r="G309" s="474">
        <f>SUMIFS(Table37[Adj xPts],Table37[Player],Table3737381215[[#This Row],[Player]],Table37[GW],12)</f>
        <v>5.543454973934157</v>
      </c>
      <c r="H309" s="474">
        <f>SUMIFS(Table37[Adj xPts],Table37[Player],Table3737381215[[#This Row],[Player]],Table37[GW],13)</f>
        <v>4.3454564511057541</v>
      </c>
      <c r="I309" s="474">
        <f>SUMIFS(Table37[Adj xPts],Table37[Player],Table3737381215[[#This Row],[Player]],Table37[GW],14)</f>
        <v>5.2862048071096748</v>
      </c>
      <c r="J309" s="474">
        <f>SUMIFS(Table37[Adj xPts],Table37[Player],Table3737381215[[#This Row],[Player]],Table37[GW],15)</f>
        <v>3.9759589617946562</v>
      </c>
      <c r="K309" s="474">
        <f>SUMIFS(Table37[Adj xPts],Table37[Player],Table3737381215[[#This Row],[Player]],Table37[GW],16)</f>
        <v>3.4175393716524098</v>
      </c>
      <c r="L309" s="475">
        <f>SUMIFS(Table37[Adj xPts],Table37[Player],Table3737381215[[#This Row],[Player]],Table37[GW],17)</f>
        <v>4.5356086643753493</v>
      </c>
      <c r="M309" s="7">
        <f>SUM(Table3737381215[[#This Row],[10]:[17]])</f>
        <v>38.015442627051982</v>
      </c>
      <c r="N309" s="23">
        <f>(AVERAGE(Table3737381215[[#This Row],[10]:[17]])-2)/Table3737381215[[#This Row],[Price]]</f>
        <v>0.55038606567629955</v>
      </c>
      <c r="O309" s="74">
        <v>3.0000000000000001E-3</v>
      </c>
      <c r="P309" s="22">
        <v>5</v>
      </c>
      <c r="Q309" s="6">
        <v>2.5</v>
      </c>
      <c r="R309" s="402" t="s">
        <v>374</v>
      </c>
    </row>
    <row r="310" spans="1:18" ht="15.75" thickBot="1" x14ac:dyDescent="0.3">
      <c r="A310" s="4" t="s">
        <v>51</v>
      </c>
      <c r="B310" s="5" t="s">
        <v>209</v>
      </c>
      <c r="C310" s="70" t="s">
        <v>14</v>
      </c>
      <c r="D310" s="6">
        <v>4.3</v>
      </c>
      <c r="E310" s="6">
        <f>SUMIFS(Table37[Adj xPts],Table37[Player],Table3737381215[[#This Row],[Player]],Table37[GW],10)</f>
        <v>2.8249015054661206</v>
      </c>
      <c r="F310" s="474">
        <f>SUMIFS(Table37[Adj xPts],Table37[Player],Table3737381215[[#This Row],[Player]],Table37[GW],11)</f>
        <v>2.481932293647775</v>
      </c>
      <c r="G310" s="474">
        <f>SUMIFS(Table37[Adj xPts],Table37[Player],Table3737381215[[#This Row],[Player]],Table37[GW],12)</f>
        <v>4.1604016544834943</v>
      </c>
      <c r="H310" s="474">
        <f>SUMIFS(Table37[Adj xPts],Table37[Player],Table3737381215[[#This Row],[Player]],Table37[GW],13)</f>
        <v>3.0403761958813038</v>
      </c>
      <c r="I310" s="474">
        <f>SUMIFS(Table37[Adj xPts],Table37[Player],Table3737381215[[#This Row],[Player]],Table37[GW],14)</f>
        <v>4.0888336461874077</v>
      </c>
      <c r="J310" s="474">
        <f>SUMIFS(Table37[Adj xPts],Table37[Player],Table3737381215[[#This Row],[Player]],Table37[GW],15)</f>
        <v>2.1924342524806777</v>
      </c>
      <c r="K310" s="474">
        <f>SUMIFS(Table37[Adj xPts],Table37[Player],Table3737381215[[#This Row],[Player]],Table37[GW],16)</f>
        <v>3.3842921315751342</v>
      </c>
      <c r="L310" s="475">
        <f>SUMIFS(Table37[Adj xPts],Table37[Player],Table3737381215[[#This Row],[Player]],Table37[GW],17)</f>
        <v>3.5409761404751663</v>
      </c>
      <c r="M310" s="7">
        <f>SUM(Table3737381215[[#This Row],[10]:[17]])</f>
        <v>25.714147820197077</v>
      </c>
      <c r="N310" s="23">
        <f>(AVERAGE(Table3737381215[[#This Row],[10]:[17]])-2)/Table3737381215[[#This Row],[Price]]</f>
        <v>0.28238801802898483</v>
      </c>
      <c r="O310" s="74">
        <v>2E-3</v>
      </c>
      <c r="P310" s="22">
        <v>3</v>
      </c>
      <c r="Q310" s="6">
        <v>1.5</v>
      </c>
      <c r="R310" s="402" t="s">
        <v>374</v>
      </c>
    </row>
    <row r="311" spans="1:18" ht="15.75" thickBot="1" x14ac:dyDescent="0.3">
      <c r="A311" s="4" t="s">
        <v>25</v>
      </c>
      <c r="B311" s="5" t="s">
        <v>1532</v>
      </c>
      <c r="C311" s="70" t="s">
        <v>13</v>
      </c>
      <c r="D311" s="6">
        <v>6.8</v>
      </c>
      <c r="E311" s="6">
        <f>SUMIFS(Table37[Adj xPts],Table37[Player],Table3737381215[[#This Row],[Player]],Table37[GW],10)</f>
        <v>6.2078830260648443</v>
      </c>
      <c r="F311" s="474">
        <f>SUMIFS(Table37[Adj xPts],Table37[Player],Table3737381215[[#This Row],[Player]],Table37[GW],11)</f>
        <v>5.0016681759687334</v>
      </c>
      <c r="G311" s="474">
        <f>SUMIFS(Table37[Adj xPts],Table37[Player],Table3737381215[[#This Row],[Player]],Table37[GW],12)</f>
        <v>6.2037735849056608</v>
      </c>
      <c r="H311" s="474">
        <f>SUMIFS(Table37[Adj xPts],Table37[Player],Table3737381215[[#This Row],[Player]],Table37[GW],13)</f>
        <v>3.9669421487603302</v>
      </c>
      <c r="I311" s="474">
        <f>SUMIFS(Table37[Adj xPts],Table37[Player],Table3737381215[[#This Row],[Player]],Table37[GW],14)</f>
        <v>5.1229330793870664</v>
      </c>
      <c r="J311" s="474">
        <f>SUMIFS(Table37[Adj xPts],Table37[Player],Table3737381215[[#This Row],[Player]],Table37[GW],15)</f>
        <v>5.3198289817774276</v>
      </c>
      <c r="K311" s="474">
        <f>SUMIFS(Table37[Adj xPts],Table37[Player],Table3737381215[[#This Row],[Player]],Table37[GW],16)</f>
        <v>5.5744488265339109</v>
      </c>
      <c r="L311" s="475">
        <f>SUMIFS(Table37[Adj xPts],Table37[Player],Table3737381215[[#This Row],[Player]],Table37[GW],17)</f>
        <v>4.7725991355008457</v>
      </c>
      <c r="M311" s="7">
        <f>SUM(Table3737381215[[#This Row],[10]:[17]])</f>
        <v>42.170076958898825</v>
      </c>
      <c r="N311" s="23">
        <f>(AVERAGE(Table3737381215[[#This Row],[10]:[17]])-2)/Table3737381215[[#This Row],[Price]]</f>
        <v>0.48106759115622844</v>
      </c>
      <c r="O311" s="74">
        <v>0</v>
      </c>
      <c r="P311" s="22">
        <v>5</v>
      </c>
      <c r="Q311" s="6">
        <v>2.5</v>
      </c>
      <c r="R311" s="402" t="s">
        <v>374</v>
      </c>
    </row>
    <row r="312" spans="1:18" ht="15.75" thickBot="1" x14ac:dyDescent="0.3">
      <c r="A312" s="4" t="s">
        <v>23</v>
      </c>
      <c r="B312" s="5" t="s">
        <v>251</v>
      </c>
      <c r="C312" s="70" t="s">
        <v>13</v>
      </c>
      <c r="D312" s="6">
        <v>4.9000000000000004</v>
      </c>
      <c r="E312" s="6">
        <f>SUMIFS(Table37[Adj xPts],Table37[Player],Table3737381215[[#This Row],[Player]],Table37[GW],10)</f>
        <v>3.1985593911388972</v>
      </c>
      <c r="F312" s="474">
        <f>SUMIFS(Table37[Adj xPts],Table37[Player],Table3737381215[[#This Row],[Player]],Table37[GW],11)</f>
        <v>3.0835923014650199</v>
      </c>
      <c r="G312" s="474">
        <f>SUMIFS(Table37[Adj xPts],Table37[Player],Table3737381215[[#This Row],[Player]],Table37[GW],12)</f>
        <v>3.3612363168061816</v>
      </c>
      <c r="H312" s="474">
        <f>SUMIFS(Table37[Adj xPts],Table37[Player],Table3737381215[[#This Row],[Player]],Table37[GW],13)</f>
        <v>2.7520891364902504</v>
      </c>
      <c r="I312" s="474">
        <f>SUMIFS(Table37[Adj xPts],Table37[Player],Table3737381215[[#This Row],[Player]],Table37[GW],14)</f>
        <v>3.6024930747922443</v>
      </c>
      <c r="J312" s="474">
        <f>SUMIFS(Table37[Adj xPts],Table37[Player],Table3737381215[[#This Row],[Player]],Table37[GW],15)</f>
        <v>3.2551076753175039</v>
      </c>
      <c r="K312" s="474">
        <f>SUMIFS(Table37[Adj xPts],Table37[Player],Table3737381215[[#This Row],[Player]],Table37[GW],16)</f>
        <v>3.2630582566044231</v>
      </c>
      <c r="L312" s="475">
        <f>SUMIFS(Table37[Adj xPts],Table37[Player],Table3737381215[[#This Row],[Player]],Table37[GW],17)</f>
        <v>3.1595629075102627</v>
      </c>
      <c r="M312" s="7">
        <f>SUM(Table3737381215[[#This Row],[10]:[17]])</f>
        <v>25.675699060124785</v>
      </c>
      <c r="N312" s="23">
        <f>(AVERAGE(Table3737381215[[#This Row],[10]:[17]])-2)/Table3737381215[[#This Row],[Price]]</f>
        <v>0.24682905765624449</v>
      </c>
      <c r="O312" s="74">
        <v>2E-3</v>
      </c>
      <c r="P312" s="22">
        <v>0</v>
      </c>
      <c r="Q312" s="6">
        <v>0</v>
      </c>
      <c r="R312" s="402" t="s">
        <v>374</v>
      </c>
    </row>
    <row r="313" spans="1:18" ht="15.75" thickBot="1" x14ac:dyDescent="0.3">
      <c r="A313" s="4" t="s">
        <v>30</v>
      </c>
      <c r="B313" s="5" t="s">
        <v>114</v>
      </c>
      <c r="C313" s="70" t="s">
        <v>13</v>
      </c>
      <c r="D313" s="6">
        <v>5.7</v>
      </c>
      <c r="E313" s="6">
        <f>SUMIFS(Table37[Adj xPts],Table37[Player],Table3737381215[[#This Row],[Player]],Table37[GW],10)</f>
        <v>0</v>
      </c>
      <c r="F313" s="474">
        <f>SUMIFS(Table37[Adj xPts],Table37[Player],Table3737381215[[#This Row],[Player]],Table37[GW],11)</f>
        <v>4.7188324032624021</v>
      </c>
      <c r="G313" s="474">
        <f>SUMIFS(Table37[Adj xPts],Table37[Player],Table3737381215[[#This Row],[Player]],Table37[GW],12)</f>
        <v>4.8390326789452924</v>
      </c>
      <c r="H313" s="474">
        <f>SUMIFS(Table37[Adj xPts],Table37[Player],Table3737381215[[#This Row],[Player]],Table37[GW],13)</f>
        <v>5.3414516904342246</v>
      </c>
      <c r="I313" s="474">
        <f>SUMIFS(Table37[Adj xPts],Table37[Player],Table3737381215[[#This Row],[Player]],Table37[GW],14)</f>
        <v>3.2614520862574965</v>
      </c>
      <c r="J313" s="474">
        <f>SUMIFS(Table37[Adj xPts],Table37[Player],Table3737381215[[#This Row],[Player]],Table37[GW],15)</f>
        <v>4.8362720403022665</v>
      </c>
      <c r="K313" s="474">
        <f>SUMIFS(Table37[Adj xPts],Table37[Player],Table3737381215[[#This Row],[Player]],Table37[GW],16)</f>
        <v>3.2155794297037059</v>
      </c>
      <c r="L313" s="475">
        <f>SUMIFS(Table37[Adj xPts],Table37[Player],Table3737381215[[#This Row],[Player]],Table37[GW],17)</f>
        <v>4.4699635922330101</v>
      </c>
      <c r="M313" s="7">
        <f>SUM(Table3737381215[[#This Row],[10]:[17]])</f>
        <v>30.682583921138399</v>
      </c>
      <c r="N313" s="23">
        <f>(AVERAGE(Table3737381215[[#This Row],[10]:[17]])-2)/Table3737381215[[#This Row],[Price]]</f>
        <v>0.32198648949864911</v>
      </c>
      <c r="O313" s="74">
        <v>9.0000000000000011E-3</v>
      </c>
      <c r="P313" s="22">
        <v>7</v>
      </c>
      <c r="Q313" s="6">
        <v>3.5</v>
      </c>
      <c r="R313" s="402" t="s">
        <v>374</v>
      </c>
    </row>
    <row r="314" spans="1:18" ht="15.75" thickBot="1" x14ac:dyDescent="0.3">
      <c r="A314" s="4" t="s">
        <v>37</v>
      </c>
      <c r="B314" s="5" t="s">
        <v>230</v>
      </c>
      <c r="C314" s="70" t="s">
        <v>13</v>
      </c>
      <c r="D314" s="6">
        <v>5</v>
      </c>
      <c r="E314" s="6">
        <f>SUMIFS(Table37[Adj xPts],Table37[Player],Table3737381215[[#This Row],[Player]],Table37[GW],10)</f>
        <v>0</v>
      </c>
      <c r="F314" s="474">
        <f>SUMIFS(Table37[Adj xPts],Table37[Player],Table3737381215[[#This Row],[Player]],Table37[GW],11)</f>
        <v>0</v>
      </c>
      <c r="G314" s="474">
        <f>SUMIFS(Table37[Adj xPts],Table37[Player],Table3737381215[[#This Row],[Player]],Table37[GW],12)</f>
        <v>2.8687050359712236</v>
      </c>
      <c r="H314" s="474">
        <f>SUMIFS(Table37[Adj xPts],Table37[Player],Table3737381215[[#This Row],[Player]],Table37[GW],13)</f>
        <v>3.9689167246578525</v>
      </c>
      <c r="I314" s="474">
        <f>SUMIFS(Table37[Adj xPts],Table37[Player],Table3737381215[[#This Row],[Player]],Table37[GW],14)</f>
        <v>2.9071263671801084</v>
      </c>
      <c r="J314" s="474">
        <f>SUMIFS(Table37[Adj xPts],Table37[Player],Table3737381215[[#This Row],[Player]],Table37[GW],15)</f>
        <v>3.4295174074445667</v>
      </c>
      <c r="K314" s="474">
        <f>SUMIFS(Table37[Adj xPts],Table37[Player],Table3737381215[[#This Row],[Player]],Table37[GW],16)</f>
        <v>3.3304600581337076</v>
      </c>
      <c r="L314" s="475">
        <f>SUMIFS(Table37[Adj xPts],Table37[Player],Table3737381215[[#This Row],[Player]],Table37[GW],17)</f>
        <v>3.3774356507096464</v>
      </c>
      <c r="M314" s="7">
        <f>SUM(Table3737381215[[#This Row],[10]:[17]])</f>
        <v>19.882161244097105</v>
      </c>
      <c r="N314" s="23">
        <f>(AVERAGE(Table3737381215[[#This Row],[10]:[17]])-2)/Table3737381215[[#This Row],[Price]]</f>
        <v>9.7054031102427635E-2</v>
      </c>
      <c r="O314" s="74">
        <v>2E-3</v>
      </c>
      <c r="P314" s="22">
        <v>0</v>
      </c>
      <c r="Q314" s="6">
        <v>0</v>
      </c>
      <c r="R314" s="402" t="s">
        <v>374</v>
      </c>
    </row>
    <row r="315" spans="1:18" ht="15.75" thickBot="1" x14ac:dyDescent="0.3">
      <c r="A315" s="4" t="s">
        <v>25</v>
      </c>
      <c r="B315" s="5" t="s">
        <v>125</v>
      </c>
      <c r="C315" s="70" t="s">
        <v>14</v>
      </c>
      <c r="D315" s="6">
        <v>4.5999999999999996</v>
      </c>
      <c r="E315" s="6">
        <f>SUMIFS(Table37[Adj xPts],Table37[Player],Table3737381215[[#This Row],[Player]],Table37[GW],10)</f>
        <v>4.7569721115537851</v>
      </c>
      <c r="F315" s="474">
        <f>SUMIFS(Table37[Adj xPts],Table37[Player],Table3737381215[[#This Row],[Player]],Table37[GW],11)</f>
        <v>4.7012483335353288</v>
      </c>
      <c r="G315" s="474">
        <f>SUMIFS(Table37[Adj xPts],Table37[Player],Table3737381215[[#This Row],[Player]],Table37[GW],12)</f>
        <v>5.1446311535997635</v>
      </c>
      <c r="H315" s="474">
        <f>SUMIFS(Table37[Adj xPts],Table37[Player],Table3737381215[[#This Row],[Player]],Table37[GW],13)</f>
        <v>3.4230828575837062</v>
      </c>
      <c r="I315" s="474">
        <f>SUMIFS(Table37[Adj xPts],Table37[Player],Table3737381215[[#This Row],[Player]],Table37[GW],14)</f>
        <v>4.1540108648241407</v>
      </c>
      <c r="J315" s="474">
        <f>SUMIFS(Table37[Adj xPts],Table37[Player],Table3737381215[[#This Row],[Player]],Table37[GW],15)</f>
        <v>4.9740720524017465</v>
      </c>
      <c r="K315" s="474">
        <f>SUMIFS(Table37[Adj xPts],Table37[Player],Table3737381215[[#This Row],[Player]],Table37[GW],16)</f>
        <v>4.5745541524499638</v>
      </c>
      <c r="L315" s="475">
        <f>SUMIFS(Table37[Adj xPts],Table37[Player],Table3737381215[[#This Row],[Player]],Table37[GW],17)</f>
        <v>3.9581749049429655</v>
      </c>
      <c r="M315" s="7">
        <f>SUM(Table3737381215[[#This Row],[10]:[17]])</f>
        <v>35.686746430891404</v>
      </c>
      <c r="N315" s="23">
        <f>(AVERAGE(Table3737381215[[#This Row],[10]:[17]])-2)/Table3737381215[[#This Row],[Price]]</f>
        <v>0.53496593562204908</v>
      </c>
      <c r="O315" s="74">
        <v>6.9999999999999993E-3</v>
      </c>
      <c r="P315" s="22">
        <v>4</v>
      </c>
      <c r="Q315" s="6">
        <v>2</v>
      </c>
      <c r="R315" s="402" t="s">
        <v>374</v>
      </c>
    </row>
    <row r="316" spans="1:18" ht="15.75" thickBot="1" x14ac:dyDescent="0.3">
      <c r="A316" s="4" t="s">
        <v>33</v>
      </c>
      <c r="B316" s="5" t="s">
        <v>72</v>
      </c>
      <c r="C316" s="70" t="s">
        <v>16</v>
      </c>
      <c r="D316" s="6">
        <v>4.3</v>
      </c>
      <c r="E316" s="6">
        <f>SUMIFS(Table37[Adj xPts],Table37[Player],Table3737381215[[#This Row],[Player]],Table37[GW],10)</f>
        <v>3.7962611795695738</v>
      </c>
      <c r="F316" s="474">
        <f>SUMIFS(Table37[Adj xPts],Table37[Player],Table3737381215[[#This Row],[Player]],Table37[GW],11)</f>
        <v>3.9560439560439558</v>
      </c>
      <c r="G316" s="474">
        <f>SUMIFS(Table37[Adj xPts],Table37[Player],Table3737381215[[#This Row],[Player]],Table37[GW],12)</f>
        <v>3.5241935483870965</v>
      </c>
      <c r="H316" s="474">
        <f>SUMIFS(Table37[Adj xPts],Table37[Player],Table3737381215[[#This Row],[Player]],Table37[GW],13)</f>
        <v>3.5136821463588555</v>
      </c>
      <c r="I316" s="474">
        <f>SUMIFS(Table37[Adj xPts],Table37[Player],Table3737381215[[#This Row],[Player]],Table37[GW],14)</f>
        <v>3.6498664886515355</v>
      </c>
      <c r="J316" s="474">
        <f>SUMIFS(Table37[Adj xPts],Table37[Player],Table3737381215[[#This Row],[Player]],Table37[GW],15)</f>
        <v>3.4230769230769234</v>
      </c>
      <c r="K316" s="474">
        <f>SUMIFS(Table37[Adj xPts],Table37[Player],Table3737381215[[#This Row],[Player]],Table37[GW],16)</f>
        <v>3.751122418437594</v>
      </c>
      <c r="L316" s="475">
        <f>SUMIFS(Table37[Adj xPts],Table37[Player],Table3737381215[[#This Row],[Player]],Table37[GW],17)</f>
        <v>9.3838894243959428E-2</v>
      </c>
      <c r="M316" s="7">
        <f>SUM(Table3737381215[[#This Row],[10]:[17]])</f>
        <v>25.70808555476949</v>
      </c>
      <c r="N316" s="23">
        <f>(AVERAGE(Table3737381215[[#This Row],[10]:[17]])-2)/Table3737381215[[#This Row],[Price]]</f>
        <v>0.28221178938283403</v>
      </c>
      <c r="O316" s="74">
        <v>8.0000000000000002E-3</v>
      </c>
      <c r="P316" s="22">
        <v>1</v>
      </c>
      <c r="Q316" s="6">
        <v>1</v>
      </c>
      <c r="R316" s="402" t="s">
        <v>374</v>
      </c>
    </row>
    <row r="317" spans="1:18" ht="15.75" thickBot="1" x14ac:dyDescent="0.3">
      <c r="A317" s="4" t="s">
        <v>68</v>
      </c>
      <c r="B317" s="5" t="s">
        <v>235</v>
      </c>
      <c r="C317" s="70" t="s">
        <v>13</v>
      </c>
      <c r="D317" s="6">
        <v>5.3</v>
      </c>
      <c r="E317" s="6">
        <f>SUMIFS(Table37[Adj xPts],Table37[Player],Table3737381215[[#This Row],[Player]],Table37[GW],10)</f>
        <v>3.9970137852008758</v>
      </c>
      <c r="F317" s="474">
        <f>SUMIFS(Table37[Adj xPts],Table37[Player],Table3737381215[[#This Row],[Player]],Table37[GW],11)</f>
        <v>3.9735587038855384</v>
      </c>
      <c r="G317" s="474">
        <f>SUMIFS(Table37[Adj xPts],Table37[Player],Table3737381215[[#This Row],[Player]],Table37[GW],12)</f>
        <v>4.2401163458226492</v>
      </c>
      <c r="H317" s="474">
        <f>SUMIFS(Table37[Adj xPts],Table37[Player],Table3737381215[[#This Row],[Player]],Table37[GW],13)</f>
        <v>3.7758655327127841</v>
      </c>
      <c r="I317" s="474">
        <f>SUMIFS(Table37[Adj xPts],Table37[Player],Table3737381215[[#This Row],[Player]],Table37[GW],14)</f>
        <v>3.7991017052375149</v>
      </c>
      <c r="J317" s="474">
        <f>SUMIFS(Table37[Adj xPts],Table37[Player],Table3737381215[[#This Row],[Player]],Table37[GW],15)</f>
        <v>3.1524226110363394</v>
      </c>
      <c r="K317" s="474">
        <f>SUMIFS(Table37[Adj xPts],Table37[Player],Table3737381215[[#This Row],[Player]],Table37[GW],16)</f>
        <v>2.8617657404150547</v>
      </c>
      <c r="L317" s="475">
        <f>SUMIFS(Table37[Adj xPts],Table37[Player],Table3737381215[[#This Row],[Player]],Table37[GW],17)</f>
        <v>4.4743765953269188</v>
      </c>
      <c r="M317" s="7">
        <f>SUM(Table3737381215[[#This Row],[10]:[17]])</f>
        <v>30.274221019637675</v>
      </c>
      <c r="N317" s="23">
        <f>(AVERAGE(Table3737381215[[#This Row],[10]:[17]])-2)/Table3737381215[[#This Row],[Price]]</f>
        <v>0.33665615612353011</v>
      </c>
      <c r="O317" s="74">
        <v>1E-3</v>
      </c>
      <c r="P317" s="22">
        <v>0</v>
      </c>
      <c r="Q317" s="6">
        <v>0</v>
      </c>
      <c r="R317" s="402" t="s">
        <v>374</v>
      </c>
    </row>
    <row r="318" spans="1:18" ht="15.75" thickBot="1" x14ac:dyDescent="0.3">
      <c r="A318" s="4" t="s">
        <v>110</v>
      </c>
      <c r="B318" s="5" t="s">
        <v>208</v>
      </c>
      <c r="C318" s="70" t="s">
        <v>14</v>
      </c>
      <c r="D318" s="6">
        <v>4.4000000000000004</v>
      </c>
      <c r="E318" s="6">
        <f>SUMIFS(Table37[Adj xPts],Table37[Player],Table3737381215[[#This Row],[Player]],Table37[GW],10)</f>
        <v>0</v>
      </c>
      <c r="F318" s="474">
        <f>SUMIFS(Table37[Adj xPts],Table37[Player],Table3737381215[[#This Row],[Player]],Table37[GW],11)</f>
        <v>0</v>
      </c>
      <c r="G318" s="474">
        <f>SUMIFS(Table37[Adj xPts],Table37[Player],Table3737381215[[#This Row],[Player]],Table37[GW],12)</f>
        <v>2.4829721362229105</v>
      </c>
      <c r="H318" s="474">
        <f>SUMIFS(Table37[Adj xPts],Table37[Player],Table3737381215[[#This Row],[Player]],Table37[GW],13)</f>
        <v>2.6512335248394727</v>
      </c>
      <c r="I318" s="474">
        <f>SUMIFS(Table37[Adj xPts],Table37[Player],Table3737381215[[#This Row],[Player]],Table37[GW],14)</f>
        <v>3.338621940163192</v>
      </c>
      <c r="J318" s="474">
        <f>SUMIFS(Table37[Adj xPts],Table37[Player],Table3737381215[[#This Row],[Player]],Table37[GW],15)</f>
        <v>1.7434079868006966</v>
      </c>
      <c r="K318" s="474">
        <f>SUMIFS(Table37[Adj xPts],Table37[Player],Table3737381215[[#This Row],[Player]],Table37[GW],16)</f>
        <v>2.2963984896892247</v>
      </c>
      <c r="L318" s="475">
        <f>SUMIFS(Table37[Adj xPts],Table37[Player],Table3737381215[[#This Row],[Player]],Table37[GW],17)</f>
        <v>1.9959316641940565</v>
      </c>
      <c r="M318" s="7">
        <f>SUM(Table3737381215[[#This Row],[10]:[17]])</f>
        <v>14.508565741909553</v>
      </c>
      <c r="N318" s="23">
        <f>(AVERAGE(Table3737381215[[#This Row],[10]:[17]])-2)/Table3737381215[[#This Row],[Price]]</f>
        <v>-4.2370291423024051E-2</v>
      </c>
      <c r="O318" s="74">
        <v>2.1000000000000001E-2</v>
      </c>
      <c r="P318" s="22">
        <v>0</v>
      </c>
      <c r="Q318" s="6">
        <v>0</v>
      </c>
      <c r="R318" s="402" t="s">
        <v>374</v>
      </c>
    </row>
    <row r="319" spans="1:18" ht="15.75" thickBot="1" x14ac:dyDescent="0.3">
      <c r="A319" s="4" t="s">
        <v>601</v>
      </c>
      <c r="B319" s="5" t="s">
        <v>642</v>
      </c>
      <c r="C319" s="70" t="s">
        <v>14</v>
      </c>
      <c r="D319" s="6">
        <v>3.9</v>
      </c>
      <c r="E319" s="6">
        <f>SUMIFS(Table37[Adj xPts],Table37[Player],Table3737381215[[#This Row],[Player]],Table37[GW],10)</f>
        <v>2.6542350527549825</v>
      </c>
      <c r="F319" s="474">
        <f>SUMIFS(Table37[Adj xPts],Table37[Player],Table3737381215[[#This Row],[Player]],Table37[GW],11)</f>
        <v>1.6941265249654132</v>
      </c>
      <c r="G319" s="474">
        <f>SUMIFS(Table37[Adj xPts],Table37[Player],Table3737381215[[#This Row],[Player]],Table37[GW],12)</f>
        <v>1.7275122318404215</v>
      </c>
      <c r="H319" s="474">
        <f>SUMIFS(Table37[Adj xPts],Table37[Player],Table3737381215[[#This Row],[Player]],Table37[GW],13)</f>
        <v>2.0909878866033864</v>
      </c>
      <c r="I319" s="474">
        <f>SUMIFS(Table37[Adj xPts],Table37[Player],Table3737381215[[#This Row],[Player]],Table37[GW],14)</f>
        <v>2.4755360789652827</v>
      </c>
      <c r="J319" s="474">
        <f>SUMIFS(Table37[Adj xPts],Table37[Player],Table3737381215[[#This Row],[Player]],Table37[GW],15)</f>
        <v>2.0049035569942726</v>
      </c>
      <c r="K319" s="474">
        <f>SUMIFS(Table37[Adj xPts],Table37[Player],Table3737381215[[#This Row],[Player]],Table37[GW],16)</f>
        <v>1.7406031468531469</v>
      </c>
      <c r="L319" s="475">
        <f>SUMIFS(Table37[Adj xPts],Table37[Player],Table3737381215[[#This Row],[Player]],Table37[GW],17)</f>
        <v>2.6697720029418974</v>
      </c>
      <c r="M319" s="7">
        <f>SUM(Table3737381215[[#This Row],[10]:[17]])</f>
        <v>17.057676481918804</v>
      </c>
      <c r="N319" s="23">
        <f>(AVERAGE(Table3737381215[[#This Row],[10]:[17]])-2)/Table3737381215[[#This Row],[Price]]</f>
        <v>3.3899887240987317E-2</v>
      </c>
      <c r="O319" s="74">
        <v>0</v>
      </c>
      <c r="P319" s="22">
        <v>0</v>
      </c>
      <c r="Q319" s="6">
        <v>0</v>
      </c>
      <c r="R319" s="402" t="s">
        <v>541</v>
      </c>
    </row>
    <row r="320" spans="1:18" ht="15.75" thickBot="1" x14ac:dyDescent="0.3">
      <c r="A320" s="4" t="s">
        <v>46</v>
      </c>
      <c r="B320" s="5" t="s">
        <v>97</v>
      </c>
      <c r="C320" s="70" t="s">
        <v>14</v>
      </c>
      <c r="D320" s="6">
        <v>4.4000000000000004</v>
      </c>
      <c r="E320" s="6">
        <f>SUMIFS(Table37[Adj xPts],Table37[Player],Table3737381215[[#This Row],[Player]],Table37[GW],10)</f>
        <v>2.5695876288659791</v>
      </c>
      <c r="F320" s="474">
        <f>SUMIFS(Table37[Adj xPts],Table37[Player],Table3737381215[[#This Row],[Player]],Table37[GW],11)</f>
        <v>3.0158142185496506</v>
      </c>
      <c r="G320" s="474">
        <f>SUMIFS(Table37[Adj xPts],Table37[Player],Table3737381215[[#This Row],[Player]],Table37[GW],12)</f>
        <v>3.1841432225063935</v>
      </c>
      <c r="H320" s="474">
        <f>SUMIFS(Table37[Adj xPts],Table37[Player],Table3737381215[[#This Row],[Player]],Table37[GW],13)</f>
        <v>3.7070707070707067</v>
      </c>
      <c r="I320" s="474">
        <f>SUMIFS(Table37[Adj xPts],Table37[Player],Table3737381215[[#This Row],[Player]],Table37[GW],14)</f>
        <v>2.4374261769503347</v>
      </c>
      <c r="J320" s="474">
        <f>SUMIFS(Table37[Adj xPts],Table37[Player],Table3737381215[[#This Row],[Player]],Table37[GW],15)</f>
        <v>2.6505219875577386</v>
      </c>
      <c r="K320" s="474">
        <f>SUMIFS(Table37[Adj xPts],Table37[Player],Table3737381215[[#This Row],[Player]],Table37[GW],16)</f>
        <v>2.3066037735849059</v>
      </c>
      <c r="L320" s="475">
        <f>SUMIFS(Table37[Adj xPts],Table37[Player],Table3737381215[[#This Row],[Player]],Table37[GW],17)</f>
        <v>3.3376288659793807</v>
      </c>
      <c r="M320" s="7">
        <f>SUM(Table3737381215[[#This Row],[10]:[17]])</f>
        <v>23.208796581065091</v>
      </c>
      <c r="N320" s="23">
        <f>(AVERAGE(Table3737381215[[#This Row],[10]:[17]])-2)/Table3737381215[[#This Row],[Price]]</f>
        <v>0.20479535741662189</v>
      </c>
      <c r="O320" s="74">
        <v>6.9999999999999993E-3</v>
      </c>
      <c r="P320" s="22">
        <v>10</v>
      </c>
      <c r="Q320" s="6">
        <v>5</v>
      </c>
      <c r="R320" s="402" t="s">
        <v>374</v>
      </c>
    </row>
    <row r="321" spans="1:18" ht="15.75" thickBot="1" x14ac:dyDescent="0.3">
      <c r="A321" s="4" t="s">
        <v>56</v>
      </c>
      <c r="B321" s="5" t="s">
        <v>261</v>
      </c>
      <c r="C321" s="70" t="s">
        <v>15</v>
      </c>
      <c r="D321" s="6">
        <v>5</v>
      </c>
      <c r="E321" s="6">
        <f>SUMIFS(Table37[Adj xPts],Table37[Player],Table3737381215[[#This Row],[Player]],Table37[GW],10)</f>
        <v>3.6822424804847422</v>
      </c>
      <c r="F321" s="474">
        <f>SUMIFS(Table37[Adj xPts],Table37[Player],Table3737381215[[#This Row],[Player]],Table37[GW],11)</f>
        <v>4.7491493968450351</v>
      </c>
      <c r="G321" s="474">
        <f>SUMIFS(Table37[Adj xPts],Table37[Player],Table3737381215[[#This Row],[Player]],Table37[GW],12)</f>
        <v>3.4683018083558514</v>
      </c>
      <c r="H321" s="474">
        <f>SUMIFS(Table37[Adj xPts],Table37[Player],Table3737381215[[#This Row],[Player]],Table37[GW],13)</f>
        <v>3.0061601642710469</v>
      </c>
      <c r="I321" s="474">
        <f>SUMIFS(Table37[Adj xPts],Table37[Player],Table3737381215[[#This Row],[Player]],Table37[GW],14)</f>
        <v>4.0657165479018209</v>
      </c>
      <c r="J321" s="474">
        <f>SUMIFS(Table37[Adj xPts],Table37[Player],Table3737381215[[#This Row],[Player]],Table37[GW],15)</f>
        <v>4.5689728173427051</v>
      </c>
      <c r="K321" s="474">
        <f>SUMIFS(Table37[Adj xPts],Table37[Player],Table3737381215[[#This Row],[Player]],Table37[GW],16)</f>
        <v>3.4933906301088333</v>
      </c>
      <c r="L321" s="475">
        <f>SUMIFS(Table37[Adj xPts],Table37[Player],Table3737381215[[#This Row],[Player]],Table37[GW],17)</f>
        <v>0.17558652437026046</v>
      </c>
      <c r="M321" s="7">
        <f>SUM(Table3737381215[[#This Row],[10]:[17]])</f>
        <v>27.209520369680295</v>
      </c>
      <c r="N321" s="23">
        <f>(AVERAGE(Table3737381215[[#This Row],[10]:[17]])-2)/Table3737381215[[#This Row],[Price]]</f>
        <v>0.28023800924200737</v>
      </c>
      <c r="O321" s="74">
        <v>2E-3</v>
      </c>
      <c r="P321" s="22">
        <v>3</v>
      </c>
      <c r="Q321" s="6">
        <v>1.5</v>
      </c>
      <c r="R321" s="402" t="s">
        <v>374</v>
      </c>
    </row>
    <row r="322" spans="1:18" ht="15.75" thickBot="1" x14ac:dyDescent="0.3">
      <c r="A322" s="4" t="s">
        <v>601</v>
      </c>
      <c r="B322" s="5" t="s">
        <v>646</v>
      </c>
      <c r="C322" s="70" t="s">
        <v>13</v>
      </c>
      <c r="D322" s="6">
        <v>4.4000000000000004</v>
      </c>
      <c r="E322" s="6">
        <f>SUMIFS(Table37[Adj xPts],Table37[Player],Table3737381215[[#This Row],[Player]],Table37[GW],10)</f>
        <v>2.1260273972602737</v>
      </c>
      <c r="F322" s="474">
        <f>SUMIFS(Table37[Adj xPts],Table37[Player],Table3737381215[[#This Row],[Player]],Table37[GW],11)</f>
        <v>2.0154032899418191</v>
      </c>
      <c r="G322" s="474">
        <f>SUMIFS(Table37[Adj xPts],Table37[Player],Table3737381215[[#This Row],[Player]],Table37[GW],12)</f>
        <v>2.017467248908297</v>
      </c>
      <c r="H322" s="474">
        <f>SUMIFS(Table37[Adj xPts],Table37[Player],Table3737381215[[#This Row],[Player]],Table37[GW],13)</f>
        <v>2.076369378422164</v>
      </c>
      <c r="I322" s="474">
        <f>SUMIFS(Table37[Adj xPts],Table37[Player],Table3737381215[[#This Row],[Player]],Table37[GW],14)</f>
        <v>2.2068431191892115</v>
      </c>
      <c r="J322" s="474">
        <f>SUMIFS(Table37[Adj xPts],Table37[Player],Table3737381215[[#This Row],[Player]],Table37[GW],15)</f>
        <v>2.048496946923438</v>
      </c>
      <c r="K322" s="474">
        <f>SUMIFS(Table37[Adj xPts],Table37[Player],Table3737381215[[#This Row],[Player]],Table37[GW],16)</f>
        <v>2.0172484412688299</v>
      </c>
      <c r="L322" s="475">
        <f>SUMIFS(Table37[Adj xPts],Table37[Player],Table3737381215[[#This Row],[Player]],Table37[GW],17)</f>
        <v>2.221620215855403</v>
      </c>
      <c r="M322" s="7">
        <f>SUM(Table3737381215[[#This Row],[10]:[17]])</f>
        <v>16.729476037769437</v>
      </c>
      <c r="N322" s="23">
        <f>(AVERAGE(Table3737381215[[#This Row],[10]:[17]])-2)/Table3737381215[[#This Row],[Price]]</f>
        <v>2.0723751072995379E-2</v>
      </c>
      <c r="O322" s="74">
        <v>1E-3</v>
      </c>
      <c r="P322" s="22">
        <v>2</v>
      </c>
      <c r="Q322" s="6">
        <v>1</v>
      </c>
      <c r="R322" s="402" t="s">
        <v>374</v>
      </c>
    </row>
    <row r="323" spans="1:18" ht="15.75" thickBot="1" x14ac:dyDescent="0.3">
      <c r="A323" s="4" t="s">
        <v>28</v>
      </c>
      <c r="B323" s="5" t="s">
        <v>540</v>
      </c>
      <c r="C323" s="70" t="s">
        <v>14</v>
      </c>
      <c r="D323" s="6">
        <v>4.3</v>
      </c>
      <c r="E323" s="6">
        <f>SUMIFS(Table37[Adj xPts],Table37[Player],Table3737381215[[#This Row],[Player]],Table37[GW],10)</f>
        <v>2.4551034325983179</v>
      </c>
      <c r="F323" s="474">
        <f>SUMIFS(Table37[Adj xPts],Table37[Player],Table3737381215[[#This Row],[Player]],Table37[GW],11)</f>
        <v>3.0380017079419299</v>
      </c>
      <c r="G323" s="474">
        <f>SUMIFS(Table37[Adj xPts],Table37[Player],Table3737381215[[#This Row],[Player]],Table37[GW],12)</f>
        <v>1.4847664184157077</v>
      </c>
      <c r="H323" s="474">
        <f>SUMIFS(Table37[Adj xPts],Table37[Player],Table3737381215[[#This Row],[Player]],Table37[GW],13)</f>
        <v>2.8473662380754878</v>
      </c>
      <c r="I323" s="474">
        <f>SUMIFS(Table37[Adj xPts],Table37[Player],Table3737381215[[#This Row],[Player]],Table37[GW],14)</f>
        <v>2.4249781947620286</v>
      </c>
      <c r="J323" s="474">
        <f>SUMIFS(Table37[Adj xPts],Table37[Player],Table3737381215[[#This Row],[Player]],Table37[GW],15)</f>
        <v>2.1261010881341558</v>
      </c>
      <c r="K323" s="474">
        <f>SUMIFS(Table37[Adj xPts],Table37[Player],Table3737381215[[#This Row],[Player]],Table37[GW],16)</f>
        <v>2.7904092600248038</v>
      </c>
      <c r="L323" s="475">
        <f>SUMIFS(Table37[Adj xPts],Table37[Player],Table3737381215[[#This Row],[Player]],Table37[GW],17)</f>
        <v>3.2767935581607219E-2</v>
      </c>
      <c r="M323" s="7">
        <f>SUM(Table3737381215[[#This Row],[10]:[17]])</f>
        <v>17.19949427553404</v>
      </c>
      <c r="N323" s="23">
        <f>(AVERAGE(Table3737381215[[#This Row],[10]:[17]])-2)/Table3737381215[[#This Row],[Price]]</f>
        <v>3.4869019637617432E-2</v>
      </c>
      <c r="O323" s="74">
        <v>0</v>
      </c>
      <c r="P323" s="22">
        <v>0</v>
      </c>
      <c r="Q323" s="6">
        <v>0</v>
      </c>
      <c r="R323" s="402" t="s">
        <v>374</v>
      </c>
    </row>
    <row r="324" spans="1:18" ht="15.75" thickBot="1" x14ac:dyDescent="0.3">
      <c r="A324" s="4" t="s">
        <v>23</v>
      </c>
      <c r="B324" s="5" t="s">
        <v>653</v>
      </c>
      <c r="C324" s="70" t="s">
        <v>13</v>
      </c>
      <c r="D324" s="6">
        <v>6.5</v>
      </c>
      <c r="E324" s="6">
        <f>SUMIFS(Table37[Adj xPts],Table37[Player],Table3737381215[[#This Row],[Player]],Table37[GW],10)</f>
        <v>5.1335817345806252</v>
      </c>
      <c r="F324" s="474">
        <f>SUMIFS(Table37[Adj xPts],Table37[Player],Table3737381215[[#This Row],[Player]],Table37[GW],11)</f>
        <v>4.2623118142383261</v>
      </c>
      <c r="G324" s="474">
        <f>SUMIFS(Table37[Adj xPts],Table37[Player],Table3737381215[[#This Row],[Player]],Table37[GW],12)</f>
        <v>4.6943430656934311</v>
      </c>
      <c r="H324" s="474">
        <f>SUMIFS(Table37[Adj xPts],Table37[Player],Table3737381215[[#This Row],[Player]],Table37[GW],13)</f>
        <v>3.837279293739968</v>
      </c>
      <c r="I324" s="474">
        <f>SUMIFS(Table37[Adj xPts],Table37[Player],Table3737381215[[#This Row],[Player]],Table37[GW],14)</f>
        <v>5.4015004167824392</v>
      </c>
      <c r="J324" s="474">
        <f>SUMIFS(Table37[Adj xPts],Table37[Player],Table3737381215[[#This Row],[Player]],Table37[GW],15)</f>
        <v>5.2718328430875347</v>
      </c>
      <c r="K324" s="474">
        <f>SUMIFS(Table37[Adj xPts],Table37[Player],Table3737381215[[#This Row],[Player]],Table37[GW],16)</f>
        <v>5.8430475765519549</v>
      </c>
      <c r="L324" s="475">
        <f>SUMIFS(Table37[Adj xPts],Table37[Player],Table3737381215[[#This Row],[Player]],Table37[GW],17)</f>
        <v>4.9929264349232012</v>
      </c>
      <c r="M324" s="7">
        <f>SUM(Table3737381215[[#This Row],[10]:[17]])</f>
        <v>39.436823179597475</v>
      </c>
      <c r="N324" s="23">
        <f>(AVERAGE(Table3737381215[[#This Row],[10]:[17]])-2)/Table3737381215[[#This Row],[Price]]</f>
        <v>0.4507081380691822</v>
      </c>
      <c r="O324" s="74">
        <v>3.0000000000000001E-3</v>
      </c>
      <c r="P324" s="22">
        <v>4</v>
      </c>
      <c r="Q324" s="6">
        <v>2</v>
      </c>
      <c r="R324" s="402" t="s">
        <v>374</v>
      </c>
    </row>
    <row r="325" spans="1:18" ht="15.75" thickBot="1" x14ac:dyDescent="0.3">
      <c r="A325" s="4" t="s">
        <v>65</v>
      </c>
      <c r="B325" s="5" t="s">
        <v>607</v>
      </c>
      <c r="C325" s="70" t="s">
        <v>16</v>
      </c>
      <c r="D325" s="6">
        <v>4.4000000000000004</v>
      </c>
      <c r="E325" s="6">
        <f>SUMIFS(Table37[Adj xPts],Table37[Player],Table3737381215[[#This Row],[Player]],Table37[GW],10)</f>
        <v>3.3904899135446689</v>
      </c>
      <c r="F325" s="474">
        <f>SUMIFS(Table37[Adj xPts],Table37[Player],Table3737381215[[#This Row],[Player]],Table37[GW],11)</f>
        <v>4.4360902255639099</v>
      </c>
      <c r="G325" s="474">
        <f>SUMIFS(Table37[Adj xPts],Table37[Player],Table3737381215[[#This Row],[Player]],Table37[GW],12)</f>
        <v>4.3560606060606064</v>
      </c>
      <c r="H325" s="474">
        <f>SUMIFS(Table37[Adj xPts],Table37[Player],Table3737381215[[#This Row],[Player]],Table37[GW],13)</f>
        <v>4.7461538461538462</v>
      </c>
      <c r="I325" s="474">
        <f>SUMIFS(Table37[Adj xPts],Table37[Player],Table3737381215[[#This Row],[Player]],Table37[GW],14)</f>
        <v>3.3787878787878789</v>
      </c>
      <c r="J325" s="474">
        <f>SUMIFS(Table37[Adj xPts],Table37[Player],Table3737381215[[#This Row],[Player]],Table37[GW],15)</f>
        <v>4.352112676056338</v>
      </c>
      <c r="K325" s="474">
        <f>SUMIFS(Table37[Adj xPts],Table37[Player],Table3737381215[[#This Row],[Player]],Table37[GW],16)</f>
        <v>3.6511627906976747</v>
      </c>
      <c r="L325" s="475">
        <f>SUMIFS(Table37[Adj xPts],Table37[Player],Table3737381215[[#This Row],[Player]],Table37[GW],17)</f>
        <v>4.1130952380952381</v>
      </c>
      <c r="M325" s="7">
        <f>SUM(Table3737381215[[#This Row],[10]:[17]])</f>
        <v>32.423953174960161</v>
      </c>
      <c r="N325" s="23">
        <f>(AVERAGE(Table3737381215[[#This Row],[10]:[17]])-2)/Table3737381215[[#This Row],[Price]]</f>
        <v>0.46658957883409546</v>
      </c>
      <c r="O325" s="74">
        <v>2E-3</v>
      </c>
      <c r="P325" s="22">
        <v>2</v>
      </c>
      <c r="Q325" s="6">
        <v>1</v>
      </c>
      <c r="R325" s="402" t="s">
        <v>374</v>
      </c>
    </row>
    <row r="326" spans="1:18" ht="15.75" thickBot="1" x14ac:dyDescent="0.3">
      <c r="A326" s="4" t="s">
        <v>51</v>
      </c>
      <c r="B326" s="5" t="s">
        <v>1058</v>
      </c>
      <c r="C326" s="70" t="s">
        <v>14</v>
      </c>
      <c r="D326" s="6">
        <v>4.4000000000000004</v>
      </c>
      <c r="E326" s="6">
        <f>SUMIFS(Table37[Adj xPts],Table37[Player],Table3737381215[[#This Row],[Player]],Table37[GW],10)</f>
        <v>2.5272454496560708</v>
      </c>
      <c r="F326" s="474">
        <f>SUMIFS(Table37[Adj xPts],Table37[Player],Table3737381215[[#This Row],[Player]],Table37[GW],11)</f>
        <v>2.3620535142747405</v>
      </c>
      <c r="G326" s="474">
        <f>SUMIFS(Table37[Adj xPts],Table37[Player],Table3737381215[[#This Row],[Player]],Table37[GW],12)</f>
        <v>3.1825822206717196</v>
      </c>
      <c r="H326" s="474">
        <f>SUMIFS(Table37[Adj xPts],Table37[Player],Table3737381215[[#This Row],[Player]],Table37[GW],13)</f>
        <v>3.0518199204638594</v>
      </c>
      <c r="I326" s="474">
        <f>SUMIFS(Table37[Adj xPts],Table37[Player],Table3737381215[[#This Row],[Player]],Table37[GW],14)</f>
        <v>3.4476359305320892</v>
      </c>
      <c r="J326" s="474">
        <f>SUMIFS(Table37[Adj xPts],Table37[Player],Table3737381215[[#This Row],[Player]],Table37[GW],15)</f>
        <v>1.8171156893819334</v>
      </c>
      <c r="K326" s="474">
        <f>SUMIFS(Table37[Adj xPts],Table37[Player],Table3737381215[[#This Row],[Player]],Table37[GW],16)</f>
        <v>3.322182489329796</v>
      </c>
      <c r="L326" s="475">
        <f>SUMIFS(Table37[Adj xPts],Table37[Player],Table3737381215[[#This Row],[Player]],Table37[GW],17)</f>
        <v>2.977802971537681</v>
      </c>
      <c r="M326" s="7">
        <f>SUM(Table3737381215[[#This Row],[10]:[17]])</f>
        <v>22.68843818584789</v>
      </c>
      <c r="N326" s="23">
        <f>(AVERAGE(Table3737381215[[#This Row],[10]:[17]])-2)/Table3737381215[[#This Row],[Price]]</f>
        <v>0.19001244846158777</v>
      </c>
      <c r="O326" s="74">
        <v>2E-3</v>
      </c>
      <c r="P326" s="22">
        <v>1</v>
      </c>
      <c r="Q326" s="6">
        <v>1</v>
      </c>
      <c r="R326" s="402" t="s">
        <v>374</v>
      </c>
    </row>
    <row r="327" spans="1:18" ht="15.75" thickBot="1" x14ac:dyDescent="0.3">
      <c r="A327" s="4" t="s">
        <v>25</v>
      </c>
      <c r="B327" s="5" t="s">
        <v>539</v>
      </c>
      <c r="C327" s="70" t="s">
        <v>14</v>
      </c>
      <c r="D327" s="6">
        <v>4.7</v>
      </c>
      <c r="E327" s="6">
        <f>SUMIFS(Table37[Adj xPts],Table37[Player],Table3737381215[[#This Row],[Player]],Table37[GW],10)</f>
        <v>5.9032258064516121</v>
      </c>
      <c r="F327" s="474">
        <f>SUMIFS(Table37[Adj xPts],Table37[Player],Table3737381215[[#This Row],[Player]],Table37[GW],11)</f>
        <v>5.3851941017153173</v>
      </c>
      <c r="G327" s="474">
        <f>SUMIFS(Table37[Adj xPts],Table37[Player],Table3737381215[[#This Row],[Player]],Table37[GW],12)</f>
        <v>6.1482341236942473</v>
      </c>
      <c r="H327" s="474">
        <f>SUMIFS(Table37[Adj xPts],Table37[Player],Table3737381215[[#This Row],[Player]],Table37[GW],13)</f>
        <v>3.7214769741391232</v>
      </c>
      <c r="I327" s="474">
        <f>SUMIFS(Table37[Adj xPts],Table37[Player],Table3737381215[[#This Row],[Player]],Table37[GW],14)</f>
        <v>4.9533114835198813</v>
      </c>
      <c r="J327" s="474">
        <f>SUMIFS(Table37[Adj xPts],Table37[Player],Table3737381215[[#This Row],[Player]],Table37[GW],15)</f>
        <v>5.8425707547169816</v>
      </c>
      <c r="K327" s="474">
        <f>SUMIFS(Table37[Adj xPts],Table37[Player],Table3737381215[[#This Row],[Player]],Table37[GW],16)</f>
        <v>5.3849890697109544</v>
      </c>
      <c r="L327" s="475">
        <f>SUMIFS(Table37[Adj xPts],Table37[Player],Table3737381215[[#This Row],[Player]],Table37[GW],17)</f>
        <v>4.3415407212709205</v>
      </c>
      <c r="M327" s="7">
        <f>SUM(Table3737381215[[#This Row],[10]:[17]])</f>
        <v>41.680543035219031</v>
      </c>
      <c r="N327" s="23">
        <f>(AVERAGE(Table3737381215[[#This Row],[10]:[17]])-2)/Table3737381215[[#This Row],[Price]]</f>
        <v>0.68299316583029335</v>
      </c>
      <c r="O327" s="74">
        <v>5.0000000000000001E-3</v>
      </c>
      <c r="P327" s="22">
        <v>2</v>
      </c>
      <c r="Q327" s="6">
        <v>1</v>
      </c>
      <c r="R327" s="402" t="s">
        <v>374</v>
      </c>
    </row>
    <row r="328" spans="1:18" ht="15.75" thickBot="1" x14ac:dyDescent="0.3">
      <c r="A328" s="4" t="s">
        <v>82</v>
      </c>
      <c r="B328" s="5" t="s">
        <v>190</v>
      </c>
      <c r="C328" s="70" t="s">
        <v>14</v>
      </c>
      <c r="D328" s="6">
        <v>4.3</v>
      </c>
      <c r="E328" s="6">
        <f>SUMIFS(Table37[Adj xPts],Table37[Player],Table3737381215[[#This Row],[Player]],Table37[GW],10)</f>
        <v>3.6816194331983807</v>
      </c>
      <c r="F328" s="474">
        <f>SUMIFS(Table37[Adj xPts],Table37[Player],Table3737381215[[#This Row],[Player]],Table37[GW],11)</f>
        <v>3.2310725279286134</v>
      </c>
      <c r="G328" s="474">
        <f>SUMIFS(Table37[Adj xPts],Table37[Player],Table3737381215[[#This Row],[Player]],Table37[GW],12)</f>
        <v>2.2227272727272727</v>
      </c>
      <c r="H328" s="474">
        <f>SUMIFS(Table37[Adj xPts],Table37[Player],Table3737381215[[#This Row],[Player]],Table37[GW],13)</f>
        <v>4.21875</v>
      </c>
      <c r="I328" s="474">
        <f>SUMIFS(Table37[Adj xPts],Table37[Player],Table3737381215[[#This Row],[Player]],Table37[GW],14)</f>
        <v>1.8146053602163756</v>
      </c>
      <c r="J328" s="474">
        <f>SUMIFS(Table37[Adj xPts],Table37[Player],Table3737381215[[#This Row],[Player]],Table37[GW],15)</f>
        <v>2.6074247296112252</v>
      </c>
      <c r="K328" s="474">
        <f>SUMIFS(Table37[Adj xPts],Table37[Player],Table3737381215[[#This Row],[Player]],Table37[GW],16)</f>
        <v>3.0929656027269909</v>
      </c>
      <c r="L328" s="475">
        <f>SUMIFS(Table37[Adj xPts],Table37[Player],Table3737381215[[#This Row],[Player]],Table37[GW],17)</f>
        <v>9.2068173758790214E-2</v>
      </c>
      <c r="M328" s="7">
        <f>SUM(Table3737381215[[#This Row],[10]:[17]])</f>
        <v>20.96123310016765</v>
      </c>
      <c r="N328" s="23">
        <f>(AVERAGE(Table3737381215[[#This Row],[10]:[17]])-2)/Table3737381215[[#This Row],[Price]]</f>
        <v>0.14422189244673403</v>
      </c>
      <c r="O328" s="74">
        <v>1.7000000000000001E-2</v>
      </c>
      <c r="P328" s="22">
        <v>12</v>
      </c>
      <c r="Q328" s="6">
        <v>6</v>
      </c>
      <c r="R328" s="402" t="s">
        <v>374</v>
      </c>
    </row>
    <row r="329" spans="1:18" ht="15.75" thickBot="1" x14ac:dyDescent="0.3">
      <c r="A329" s="4" t="s">
        <v>37</v>
      </c>
      <c r="B329" s="5" t="s">
        <v>1502</v>
      </c>
      <c r="C329" s="70" t="s">
        <v>14</v>
      </c>
      <c r="D329" s="6">
        <v>4.5</v>
      </c>
      <c r="E329" s="6">
        <f>SUMIFS(Table37[Adj xPts],Table37[Player],Table3737381215[[#This Row],[Player]],Table37[GW],10)</f>
        <v>1.3184986664261509</v>
      </c>
      <c r="F329" s="474">
        <f>SUMIFS(Table37[Adj xPts],Table37[Player],Table3737381215[[#This Row],[Player]],Table37[GW],11)</f>
        <v>1.5424360494663731</v>
      </c>
      <c r="G329" s="474">
        <f>SUMIFS(Table37[Adj xPts],Table37[Player],Table3737381215[[#This Row],[Player]],Table37[GW],12)</f>
        <v>2.621909016548166</v>
      </c>
      <c r="H329" s="474">
        <f>SUMIFS(Table37[Adj xPts],Table37[Player],Table3737381215[[#This Row],[Player]],Table37[GW],13)</f>
        <v>3.7049428330375584</v>
      </c>
      <c r="I329" s="474">
        <f>SUMIFS(Table37[Adj xPts],Table37[Player],Table3737381215[[#This Row],[Player]],Table37[GW],14)</f>
        <v>2.6661152467604081</v>
      </c>
      <c r="J329" s="474">
        <f>SUMIFS(Table37[Adj xPts],Table37[Player],Table3737381215[[#This Row],[Player]],Table37[GW],15)</f>
        <v>3.3645438898450943</v>
      </c>
      <c r="K329" s="474">
        <f>SUMIFS(Table37[Adj xPts],Table37[Player],Table3737381215[[#This Row],[Player]],Table37[GW],16)</f>
        <v>3.3081938325991187</v>
      </c>
      <c r="L329" s="475">
        <f>SUMIFS(Table37[Adj xPts],Table37[Player],Table3737381215[[#This Row],[Player]],Table37[GW],17)</f>
        <v>3.059405940594059</v>
      </c>
      <c r="M329" s="7">
        <f>SUM(Table3737381215[[#This Row],[10]:[17]])</f>
        <v>21.586045475276929</v>
      </c>
      <c r="N329" s="23">
        <f>(AVERAGE(Table3737381215[[#This Row],[10]:[17]])-2)/Table3737381215[[#This Row],[Price]]</f>
        <v>0.15516792986880359</v>
      </c>
      <c r="O329" s="74">
        <v>1E-3</v>
      </c>
      <c r="P329" s="22">
        <v>1</v>
      </c>
      <c r="Q329" s="6">
        <v>1</v>
      </c>
      <c r="R329" s="402" t="s">
        <v>374</v>
      </c>
    </row>
    <row r="330" spans="1:18" ht="15.75" thickBot="1" x14ac:dyDescent="0.3">
      <c r="A330" s="4" t="s">
        <v>601</v>
      </c>
      <c r="B330" s="5" t="s">
        <v>641</v>
      </c>
      <c r="C330" s="70" t="s">
        <v>14</v>
      </c>
      <c r="D330" s="6">
        <v>4</v>
      </c>
      <c r="E330" s="6">
        <f>SUMIFS(Table37[Adj xPts],Table37[Player],Table3737381215[[#This Row],[Player]],Table37[GW],10)</f>
        <v>0</v>
      </c>
      <c r="F330" s="474">
        <f>SUMIFS(Table37[Adj xPts],Table37[Player],Table3737381215[[#This Row],[Player]],Table37[GW],11)</f>
        <v>1.3113081691909283</v>
      </c>
      <c r="G330" s="474">
        <f>SUMIFS(Table37[Adj xPts],Table37[Player],Table3737381215[[#This Row],[Player]],Table37[GW],12)</f>
        <v>1.3762266157490211</v>
      </c>
      <c r="H330" s="474">
        <f>SUMIFS(Table37[Adj xPts],Table37[Player],Table3737381215[[#This Row],[Player]],Table37[GW],13)</f>
        <v>1.6896337126600285</v>
      </c>
      <c r="I330" s="474">
        <f>SUMIFS(Table37[Adj xPts],Table37[Player],Table3737381215[[#This Row],[Player]],Table37[GW],14)</f>
        <v>2.1636843008471272</v>
      </c>
      <c r="J330" s="474">
        <f>SUMIFS(Table37[Adj xPts],Table37[Player],Table3737381215[[#This Row],[Player]],Table37[GW],15)</f>
        <v>1.6619378972562568</v>
      </c>
      <c r="K330" s="474">
        <f>SUMIFS(Table37[Adj xPts],Table37[Player],Table3737381215[[#This Row],[Player]],Table37[GW],16)</f>
        <v>1.4208518753973298</v>
      </c>
      <c r="L330" s="475">
        <f>SUMIFS(Table37[Adj xPts],Table37[Player],Table3737381215[[#This Row],[Player]],Table37[GW],17)</f>
        <v>2.4478223959251011</v>
      </c>
      <c r="M330" s="7">
        <f>SUM(Table3737381215[[#This Row],[10]:[17]])</f>
        <v>12.071464967025793</v>
      </c>
      <c r="N330" s="23">
        <f>(AVERAGE(Table3737381215[[#This Row],[10]:[17]])-2)/Table3737381215[[#This Row],[Price]]</f>
        <v>-0.12276671978044396</v>
      </c>
      <c r="O330" s="76">
        <v>1E-3</v>
      </c>
      <c r="P330" s="22">
        <v>0</v>
      </c>
      <c r="Q330" s="6">
        <v>0</v>
      </c>
      <c r="R330" s="402" t="s">
        <v>374</v>
      </c>
    </row>
    <row r="331" spans="1:18" ht="15.75" thickBot="1" x14ac:dyDescent="0.3">
      <c r="A331" s="4" t="s">
        <v>28</v>
      </c>
      <c r="B331" s="5" t="s">
        <v>237</v>
      </c>
      <c r="C331" s="70" t="s">
        <v>15</v>
      </c>
      <c r="D331" s="6">
        <v>6.8</v>
      </c>
      <c r="E331" s="6">
        <f>SUMIFS(Table37[Adj xPts],Table37[Player],Table3737381215[[#This Row],[Player]],Table37[GW],10)</f>
        <v>3.6404322300689183</v>
      </c>
      <c r="F331" s="474">
        <f>SUMIFS(Table37[Adj xPts],Table37[Player],Table3737381215[[#This Row],[Player]],Table37[GW],11)</f>
        <v>4.4966844722785044</v>
      </c>
      <c r="G331" s="474">
        <f>SUMIFS(Table37[Adj xPts],Table37[Player],Table3737381215[[#This Row],[Player]],Table37[GW],12)</f>
        <v>2.609389546482245</v>
      </c>
      <c r="H331" s="474">
        <f>SUMIFS(Table37[Adj xPts],Table37[Player],Table3737381215[[#This Row],[Player]],Table37[GW],13)</f>
        <v>3.8776060734517706</v>
      </c>
      <c r="I331" s="474">
        <f>SUMIFS(Table37[Adj xPts],Table37[Player],Table3737381215[[#This Row],[Player]],Table37[GW],14)</f>
        <v>3.889754343918514</v>
      </c>
      <c r="J331" s="474">
        <f>SUMIFS(Table37[Adj xPts],Table37[Player],Table3737381215[[#This Row],[Player]],Table37[GW],15)</f>
        <v>3.7627986348122864</v>
      </c>
      <c r="K331" s="474">
        <f>SUMIFS(Table37[Adj xPts],Table37[Player],Table3737381215[[#This Row],[Player]],Table37[GW],16)</f>
        <v>4.1015472630347158</v>
      </c>
      <c r="L331" s="475">
        <f>SUMIFS(Table37[Adj xPts],Table37[Player],Table3737381215[[#This Row],[Player]],Table37[GW],17)</f>
        <v>0.11644274350578489</v>
      </c>
      <c r="M331" s="7">
        <f>SUM(Table3737381215[[#This Row],[10]:[17]])</f>
        <v>26.49465530755274</v>
      </c>
      <c r="N331" s="23">
        <f>(AVERAGE(Table3737381215[[#This Row],[10]:[17]])-2)/Table3737381215[[#This Row],[Price]]</f>
        <v>0.19291645785942538</v>
      </c>
      <c r="O331" s="74">
        <v>0</v>
      </c>
      <c r="P331" s="22">
        <v>2</v>
      </c>
      <c r="Q331" s="6">
        <v>1</v>
      </c>
      <c r="R331" s="402" t="s">
        <v>374</v>
      </c>
    </row>
    <row r="332" spans="1:18" ht="15.75" thickBot="1" x14ac:dyDescent="0.3">
      <c r="A332" s="4" t="s">
        <v>51</v>
      </c>
      <c r="B332" s="5" t="s">
        <v>614</v>
      </c>
      <c r="C332" s="70" t="s">
        <v>13</v>
      </c>
      <c r="D332" s="6">
        <v>5.6</v>
      </c>
      <c r="E332" s="6">
        <f>SUMIFS(Table37[Adj xPts],Table37[Player],Table3737381215[[#This Row],[Player]],Table37[GW],10)</f>
        <v>2.8651446398184914</v>
      </c>
      <c r="F332" s="474">
        <f>SUMIFS(Table37[Adj xPts],Table37[Player],Table3737381215[[#This Row],[Player]],Table37[GW],11)</f>
        <v>2.7059872895529047</v>
      </c>
      <c r="G332" s="474">
        <f>SUMIFS(Table37[Adj xPts],Table37[Player],Table3737381215[[#This Row],[Player]],Table37[GW],12)</f>
        <v>3.3585444166963971</v>
      </c>
      <c r="H332" s="474">
        <f>SUMIFS(Table37[Adj xPts],Table37[Player],Table3737381215[[#This Row],[Player]],Table37[GW],13)</f>
        <v>3.4343326576336293</v>
      </c>
      <c r="I332" s="474">
        <f>SUMIFS(Table37[Adj xPts],Table37[Player],Table3737381215[[#This Row],[Player]],Table37[GW],14)</f>
        <v>3.5817388385364222</v>
      </c>
      <c r="J332" s="474">
        <f>SUMIFS(Table37[Adj xPts],Table37[Player],Table3737381215[[#This Row],[Player]],Table37[GW],15)</f>
        <v>2.8102403038492438</v>
      </c>
      <c r="K332" s="474">
        <f>SUMIFS(Table37[Adj xPts],Table37[Player],Table3737381215[[#This Row],[Player]],Table37[GW],16)</f>
        <v>3.4248322147651007</v>
      </c>
      <c r="L332" s="475">
        <f>SUMIFS(Table37[Adj xPts],Table37[Player],Table3737381215[[#This Row],[Player]],Table37[GW],17)</f>
        <v>3.5516129032258061</v>
      </c>
      <c r="M332" s="7">
        <f>SUM(Table3737381215[[#This Row],[10]:[17]])</f>
        <v>25.732433264077994</v>
      </c>
      <c r="N332" s="23">
        <f>(AVERAGE(Table3737381215[[#This Row],[10]:[17]])-2)/Table3737381215[[#This Row],[Price]]</f>
        <v>0.21724181393031236</v>
      </c>
      <c r="O332" s="74">
        <v>1E-3</v>
      </c>
      <c r="P332" s="22">
        <v>0</v>
      </c>
      <c r="Q332" s="6">
        <v>0</v>
      </c>
      <c r="R332" s="402" t="s">
        <v>374</v>
      </c>
    </row>
    <row r="333" spans="1:18" ht="15.75" thickBot="1" x14ac:dyDescent="0.3">
      <c r="A333" s="4" t="s">
        <v>110</v>
      </c>
      <c r="B333" s="5" t="s">
        <v>182</v>
      </c>
      <c r="C333" s="70" t="s">
        <v>13</v>
      </c>
      <c r="D333" s="6">
        <v>4.7</v>
      </c>
      <c r="E333" s="6">
        <f>SUMIFS(Table37[Adj xPts],Table37[Player],Table3737381215[[#This Row],[Player]],Table37[GW],10)</f>
        <v>3.751035053822799</v>
      </c>
      <c r="F333" s="474">
        <f>SUMIFS(Table37[Adj xPts],Table37[Player],Table3737381215[[#This Row],[Player]],Table37[GW],11)</f>
        <v>3.9319148936170216</v>
      </c>
      <c r="G333" s="474">
        <f>SUMIFS(Table37[Adj xPts],Table37[Player],Table3737381215[[#This Row],[Player]],Table37[GW],12)</f>
        <v>3.1558833389205496</v>
      </c>
      <c r="H333" s="474">
        <f>SUMIFS(Table37[Adj xPts],Table37[Player],Table3737381215[[#This Row],[Player]],Table37[GW],13)</f>
        <v>3.3009601589228561</v>
      </c>
      <c r="I333" s="474">
        <f>SUMIFS(Table37[Adj xPts],Table37[Player],Table3737381215[[#This Row],[Player]],Table37[GW],14)</f>
        <v>3.895241608262634</v>
      </c>
      <c r="J333" s="474">
        <f>SUMIFS(Table37[Adj xPts],Table37[Player],Table3737381215[[#This Row],[Player]],Table37[GW],15)</f>
        <v>2.8352803738317758</v>
      </c>
      <c r="K333" s="474">
        <f>SUMIFS(Table37[Adj xPts],Table37[Player],Table3737381215[[#This Row],[Player]],Table37[GW],16)</f>
        <v>3.4542567969835285</v>
      </c>
      <c r="L333" s="475">
        <f>SUMIFS(Table37[Adj xPts],Table37[Player],Table3737381215[[#This Row],[Player]],Table37[GW],17)</f>
        <v>3.1737588652482267</v>
      </c>
      <c r="M333" s="7">
        <f>SUM(Table3737381215[[#This Row],[10]:[17]])</f>
        <v>27.49833108960939</v>
      </c>
      <c r="N333" s="23">
        <f>(AVERAGE(Table3737381215[[#This Row],[10]:[17]])-2)/Table3737381215[[#This Row],[Price]]</f>
        <v>0.30580667791514338</v>
      </c>
      <c r="O333" s="74">
        <v>6.9999999999999993E-3</v>
      </c>
      <c r="P333" s="22">
        <v>8</v>
      </c>
      <c r="Q333" s="6">
        <v>4</v>
      </c>
      <c r="R333" s="402" t="s">
        <v>374</v>
      </c>
    </row>
    <row r="334" spans="1:18" ht="15.75" thickBot="1" x14ac:dyDescent="0.3">
      <c r="A334" s="4" t="s">
        <v>51</v>
      </c>
      <c r="B334" s="5" t="s">
        <v>324</v>
      </c>
      <c r="C334" s="70" t="s">
        <v>13</v>
      </c>
      <c r="D334" s="6">
        <v>4.5</v>
      </c>
      <c r="E334" s="6">
        <f>SUMIFS(Table37[Adj xPts],Table37[Player],Table3737381215[[#This Row],[Player]],Table37[GW],10)</f>
        <v>2.1564411181546537</v>
      </c>
      <c r="F334" s="474">
        <f>SUMIFS(Table37[Adj xPts],Table37[Player],Table3737381215[[#This Row],[Player]],Table37[GW],11)</f>
        <v>2.172244897959184</v>
      </c>
      <c r="G334" s="474">
        <f>SUMIFS(Table37[Adj xPts],Table37[Player],Table3737381215[[#This Row],[Player]],Table37[GW],12)</f>
        <v>2.411810328688722</v>
      </c>
      <c r="H334" s="474">
        <f>SUMIFS(Table37[Adj xPts],Table37[Player],Table3737381215[[#This Row],[Player]],Table37[GW],13)</f>
        <v>2.2472157294101471</v>
      </c>
      <c r="I334" s="474">
        <f>SUMIFS(Table37[Adj xPts],Table37[Player],Table3737381215[[#This Row],[Player]],Table37[GW],14)</f>
        <v>2.3229681035633258</v>
      </c>
      <c r="J334" s="474">
        <f>SUMIFS(Table37[Adj xPts],Table37[Player],Table3737381215[[#This Row],[Player]],Table37[GW],15)</f>
        <v>2.0855248113423279</v>
      </c>
      <c r="K334" s="474">
        <f>SUMIFS(Table37[Adj xPts],Table37[Player],Table3737381215[[#This Row],[Player]],Table37[GW],16)</f>
        <v>2.4556121844257435</v>
      </c>
      <c r="L334" s="475">
        <f>SUMIFS(Table37[Adj xPts],Table37[Player],Table3737381215[[#This Row],[Player]],Table37[GW],17)</f>
        <v>2.391416619325518</v>
      </c>
      <c r="M334" s="7">
        <f>SUM(Table3737381215[[#This Row],[10]:[17]])</f>
        <v>18.243233792869624</v>
      </c>
      <c r="N334" s="23">
        <f>(AVERAGE(Table3737381215[[#This Row],[10]:[17]])-2)/Table3737381215[[#This Row],[Price]]</f>
        <v>6.2312049801934007E-2</v>
      </c>
      <c r="O334" s="74">
        <v>1E-3</v>
      </c>
      <c r="P334" s="22">
        <v>1</v>
      </c>
      <c r="Q334" s="6">
        <v>1</v>
      </c>
      <c r="R334" s="402" t="s">
        <v>374</v>
      </c>
    </row>
    <row r="335" spans="1:18" ht="15.75" thickBot="1" x14ac:dyDescent="0.3">
      <c r="A335" s="4" t="s">
        <v>40</v>
      </c>
      <c r="B335" s="5" t="s">
        <v>356</v>
      </c>
      <c r="C335" s="70" t="s">
        <v>15</v>
      </c>
      <c r="D335" s="6">
        <v>6.9</v>
      </c>
      <c r="E335" s="6">
        <f>SUMIFS(Table37[Adj xPts],Table37[Player],Table3737381215[[#This Row],[Player]],Table37[GW],10)</f>
        <v>0</v>
      </c>
      <c r="F335" s="474">
        <f>SUMIFS(Table37[Adj xPts],Table37[Player],Table3737381215[[#This Row],[Player]],Table37[GW],11)</f>
        <v>0</v>
      </c>
      <c r="G335" s="474">
        <f>SUMIFS(Table37[Adj xPts],Table37[Player],Table3737381215[[#This Row],[Player]],Table37[GW],12)</f>
        <v>6.3760683760683765</v>
      </c>
      <c r="H335" s="474">
        <f>SUMIFS(Table37[Adj xPts],Table37[Player],Table3737381215[[#This Row],[Player]],Table37[GW],13)</f>
        <v>5.3533811631811936</v>
      </c>
      <c r="I335" s="474">
        <f>SUMIFS(Table37[Adj xPts],Table37[Player],Table3737381215[[#This Row],[Player]],Table37[GW],14)</f>
        <v>4.0073737946681796</v>
      </c>
      <c r="J335" s="474">
        <f>SUMIFS(Table37[Adj xPts],Table37[Player],Table3737381215[[#This Row],[Player]],Table37[GW],15)</f>
        <v>5.3054540874165514</v>
      </c>
      <c r="K335" s="474">
        <f>SUMIFS(Table37[Adj xPts],Table37[Player],Table3737381215[[#This Row],[Player]],Table37[GW],16)</f>
        <v>6.4067250939009126</v>
      </c>
      <c r="L335" s="475">
        <f>SUMIFS(Table37[Adj xPts],Table37[Player],Table3737381215[[#This Row],[Player]],Table37[GW],17)</f>
        <v>0.36152923005023357</v>
      </c>
      <c r="M335" s="7">
        <f>SUM(Table3737381215[[#This Row],[10]:[17]])</f>
        <v>27.810531745285449</v>
      </c>
      <c r="N335" s="23">
        <f>(AVERAGE(Table3737381215[[#This Row],[10]:[17]])-2)/Table3737381215[[#This Row],[Price]]</f>
        <v>0.21395890842908422</v>
      </c>
      <c r="O335" s="74">
        <v>3.0000000000000001E-3</v>
      </c>
      <c r="P335" s="22">
        <v>0</v>
      </c>
      <c r="Q335" s="6">
        <v>0</v>
      </c>
      <c r="R335" s="402" t="s">
        <v>374</v>
      </c>
    </row>
    <row r="336" spans="1:18" ht="15.75" thickBot="1" x14ac:dyDescent="0.3">
      <c r="A336" s="4" t="s">
        <v>68</v>
      </c>
      <c r="B336" s="5" t="s">
        <v>214</v>
      </c>
      <c r="C336" s="70" t="s">
        <v>13</v>
      </c>
      <c r="D336" s="6">
        <v>4.8</v>
      </c>
      <c r="E336" s="6">
        <f>SUMIFS(Table37[Adj xPts],Table37[Player],Table3737381215[[#This Row],[Player]],Table37[GW],10)</f>
        <v>2.8018109145904329</v>
      </c>
      <c r="F336" s="474">
        <f>SUMIFS(Table37[Adj xPts],Table37[Player],Table3737381215[[#This Row],[Player]],Table37[GW],11)</f>
        <v>2.6555338016814467</v>
      </c>
      <c r="G336" s="474">
        <f>SUMIFS(Table37[Adj xPts],Table37[Player],Table3737381215[[#This Row],[Player]],Table37[GW],12)</f>
        <v>2.8042721151613654</v>
      </c>
      <c r="H336" s="474">
        <f>SUMIFS(Table37[Adj xPts],Table37[Player],Table3737381215[[#This Row],[Player]],Table37[GW],13)</f>
        <v>2.4386068476977569</v>
      </c>
      <c r="I336" s="474">
        <f>SUMIFS(Table37[Adj xPts],Table37[Player],Table3737381215[[#This Row],[Player]],Table37[GW],14)</f>
        <v>2.7360000000000002</v>
      </c>
      <c r="J336" s="474">
        <f>SUMIFS(Table37[Adj xPts],Table37[Player],Table3737381215[[#This Row],[Player]],Table37[GW],15)</f>
        <v>2.3746418338108888</v>
      </c>
      <c r="K336" s="474">
        <f>SUMIFS(Table37[Adj xPts],Table37[Player],Table3737381215[[#This Row],[Player]],Table37[GW],16)</f>
        <v>2.5842483907610756</v>
      </c>
      <c r="L336" s="475">
        <f>SUMIFS(Table37[Adj xPts],Table37[Player],Table3737381215[[#This Row],[Player]],Table37[GW],17)</f>
        <v>3.149588289112534</v>
      </c>
      <c r="M336" s="7">
        <f>SUM(Table3737381215[[#This Row],[10]:[17]])</f>
        <v>21.544702192815503</v>
      </c>
      <c r="N336" s="23">
        <f>(AVERAGE(Table3737381215[[#This Row],[10]:[17]])-2)/Table3737381215[[#This Row],[Price]]</f>
        <v>0.14439328627123707</v>
      </c>
      <c r="O336" s="74">
        <v>4.4000000000000004E-2</v>
      </c>
      <c r="P336" s="22">
        <v>3</v>
      </c>
      <c r="Q336" s="6">
        <v>1.5</v>
      </c>
      <c r="R336" s="402" t="s">
        <v>374</v>
      </c>
    </row>
    <row r="337" spans="1:18" ht="15.75" thickBot="1" x14ac:dyDescent="0.3">
      <c r="A337" s="4" t="s">
        <v>25</v>
      </c>
      <c r="B337" s="5" t="s">
        <v>228</v>
      </c>
      <c r="C337" s="70" t="s">
        <v>13</v>
      </c>
      <c r="D337" s="6">
        <v>5.2</v>
      </c>
      <c r="E337" s="6">
        <f>SUMIFS(Table37[Adj xPts],Table37[Player],Table3737381215[[#This Row],[Player]],Table37[GW],10)</f>
        <v>0</v>
      </c>
      <c r="F337" s="474">
        <f>SUMIFS(Table37[Adj xPts],Table37[Player],Table3737381215[[#This Row],[Player]],Table37[GW],11)</f>
        <v>4.6237623762376243</v>
      </c>
      <c r="G337" s="474">
        <f>SUMIFS(Table37[Adj xPts],Table37[Player],Table3737381215[[#This Row],[Player]],Table37[GW],12)</f>
        <v>4.3103448275862073</v>
      </c>
      <c r="H337" s="474">
        <f>SUMIFS(Table37[Adj xPts],Table37[Player],Table3737381215[[#This Row],[Player]],Table37[GW],13)</f>
        <v>3.9034559834938101</v>
      </c>
      <c r="I337" s="474">
        <f>SUMIFS(Table37[Adj xPts],Table37[Player],Table3737381215[[#This Row],[Player]],Table37[GW],14)</f>
        <v>3.8251717350259109</v>
      </c>
      <c r="J337" s="474">
        <f>SUMIFS(Table37[Adj xPts],Table37[Player],Table3737381215[[#This Row],[Player]],Table37[GW],15)</f>
        <v>5.0867317633543934</v>
      </c>
      <c r="K337" s="474">
        <f>SUMIFS(Table37[Adj xPts],Table37[Player],Table3737381215[[#This Row],[Player]],Table37[GW],16)</f>
        <v>4.566901408450704</v>
      </c>
      <c r="L337" s="475">
        <f>SUMIFS(Table37[Adj xPts],Table37[Player],Table3737381215[[#This Row],[Player]],Table37[GW],17)</f>
        <v>4.1053242981606974</v>
      </c>
      <c r="M337" s="7">
        <f>SUM(Table3737381215[[#This Row],[10]:[17]])</f>
        <v>30.421692392309346</v>
      </c>
      <c r="N337" s="23">
        <f>(AVERAGE(Table3737381215[[#This Row],[10]:[17]])-2)/Table3737381215[[#This Row],[Price]]</f>
        <v>0.34667529789205159</v>
      </c>
      <c r="O337" s="74">
        <v>6.0000000000000001E-3</v>
      </c>
      <c r="P337" s="22">
        <v>0</v>
      </c>
      <c r="Q337" s="6">
        <v>0</v>
      </c>
      <c r="R337" s="402" t="s">
        <v>374</v>
      </c>
    </row>
    <row r="338" spans="1:18" ht="15.75" thickBot="1" x14ac:dyDescent="0.3">
      <c r="A338" s="4" t="s">
        <v>30</v>
      </c>
      <c r="B338" s="5" t="s">
        <v>134</v>
      </c>
      <c r="C338" s="70" t="s">
        <v>14</v>
      </c>
      <c r="D338" s="6">
        <v>4.9000000000000004</v>
      </c>
      <c r="E338" s="6">
        <f>SUMIFS(Table37[Adj xPts],Table37[Player],Table3737381215[[#This Row],[Player]],Table37[GW],10)</f>
        <v>0</v>
      </c>
      <c r="F338" s="474">
        <f>SUMIFS(Table37[Adj xPts],Table37[Player],Table3737381215[[#This Row],[Player]],Table37[GW],11)</f>
        <v>3.7487403426268053</v>
      </c>
      <c r="G338" s="474">
        <f>SUMIFS(Table37[Adj xPts],Table37[Player],Table3737381215[[#This Row],[Player]],Table37[GW],12)</f>
        <v>3.27494814473381</v>
      </c>
      <c r="H338" s="474">
        <f>SUMIFS(Table37[Adj xPts],Table37[Player],Table3737381215[[#This Row],[Player]],Table37[GW],13)</f>
        <v>3.8351204567608965</v>
      </c>
      <c r="I338" s="474">
        <f>SUMIFS(Table37[Adj xPts],Table37[Player],Table3737381215[[#This Row],[Player]],Table37[GW],14)</f>
        <v>1.9723884919868702</v>
      </c>
      <c r="J338" s="474">
        <f>SUMIFS(Table37[Adj xPts],Table37[Player],Table3737381215[[#This Row],[Player]],Table37[GW],15)</f>
        <v>3.7155963302752291</v>
      </c>
      <c r="K338" s="474">
        <f>SUMIFS(Table37[Adj xPts],Table37[Player],Table3737381215[[#This Row],[Player]],Table37[GW],16)</f>
        <v>1.4938416422287391</v>
      </c>
      <c r="L338" s="475">
        <f>SUMIFS(Table37[Adj xPts],Table37[Player],Table3737381215[[#This Row],[Player]],Table37[GW],17)</f>
        <v>3.1297757539843434</v>
      </c>
      <c r="M338" s="7">
        <f>SUM(Table3737381215[[#This Row],[10]:[17]])</f>
        <v>21.170411162596693</v>
      </c>
      <c r="N338" s="23">
        <f>(AVERAGE(Table3737381215[[#This Row],[10]:[17]])-2)/Table3737381215[[#This Row],[Price]]</f>
        <v>0.13189824394379318</v>
      </c>
      <c r="O338" s="74">
        <v>0</v>
      </c>
      <c r="P338" s="22">
        <v>0</v>
      </c>
      <c r="Q338" s="6">
        <v>0</v>
      </c>
      <c r="R338" s="402" t="s">
        <v>374</v>
      </c>
    </row>
    <row r="339" spans="1:18" ht="15.75" thickBot="1" x14ac:dyDescent="0.3">
      <c r="A339" s="4" t="s">
        <v>46</v>
      </c>
      <c r="B339" s="5" t="s">
        <v>305</v>
      </c>
      <c r="C339" s="70" t="s">
        <v>14</v>
      </c>
      <c r="D339" s="6">
        <v>4.5</v>
      </c>
      <c r="E339" s="6">
        <f>SUMIFS(Table37[Adj xPts],Table37[Player],Table3737381215[[#This Row],[Player]],Table37[GW],10)</f>
        <v>2.5518292682926829</v>
      </c>
      <c r="F339" s="474">
        <f>SUMIFS(Table37[Adj xPts],Table37[Player],Table3737381215[[#This Row],[Player]],Table37[GW],11)</f>
        <v>2.519112553437139</v>
      </c>
      <c r="G339" s="474">
        <f>SUMIFS(Table37[Adj xPts],Table37[Player],Table3737381215[[#This Row],[Player]],Table37[GW],12)</f>
        <v>2.8795180722891565</v>
      </c>
      <c r="H339" s="474">
        <f>SUMIFS(Table37[Adj xPts],Table37[Player],Table3737381215[[#This Row],[Player]],Table37[GW],13)</f>
        <v>3.4879882633412804</v>
      </c>
      <c r="I339" s="474">
        <f>SUMIFS(Table37[Adj xPts],Table37[Player],Table3737381215[[#This Row],[Player]],Table37[GW],14)</f>
        <v>2.2037082666009611</v>
      </c>
      <c r="J339" s="474">
        <f>SUMIFS(Table37[Adj xPts],Table37[Player],Table3737381215[[#This Row],[Player]],Table37[GW],15)</f>
        <v>2.5878403084798722</v>
      </c>
      <c r="K339" s="474">
        <f>SUMIFS(Table37[Adj xPts],Table37[Player],Table3737381215[[#This Row],[Player]],Table37[GW],16)</f>
        <v>1.5961880148602809</v>
      </c>
      <c r="L339" s="475">
        <f>SUMIFS(Table37[Adj xPts],Table37[Player],Table3737381215[[#This Row],[Player]],Table37[GW],17)</f>
        <v>3.3125675417964526</v>
      </c>
      <c r="M339" s="7">
        <f>SUM(Table3737381215[[#This Row],[10]:[17]])</f>
        <v>21.138752289097823</v>
      </c>
      <c r="N339" s="23">
        <f>(AVERAGE(Table3737381215[[#This Row],[10]:[17]])-2)/Table3737381215[[#This Row],[Price]]</f>
        <v>0.1427431191416062</v>
      </c>
      <c r="O339" s="74">
        <v>1E-3</v>
      </c>
      <c r="P339" s="22">
        <v>0</v>
      </c>
      <c r="Q339" s="6">
        <v>0</v>
      </c>
      <c r="R339" s="402" t="s">
        <v>374</v>
      </c>
    </row>
    <row r="340" spans="1:18" ht="15.75" thickBot="1" x14ac:dyDescent="0.3">
      <c r="A340" s="4" t="s">
        <v>35</v>
      </c>
      <c r="B340" s="5" t="s">
        <v>79</v>
      </c>
      <c r="C340" s="70" t="s">
        <v>15</v>
      </c>
      <c r="D340" s="6">
        <v>6.8</v>
      </c>
      <c r="E340" s="6">
        <f>SUMIFS(Table37[Adj xPts],Table37[Player],Table3737381215[[#This Row],[Player]],Table37[GW],10)</f>
        <v>4.2197603541381792</v>
      </c>
      <c r="F340" s="474">
        <f>SUMIFS(Table37[Adj xPts],Table37[Player],Table3737381215[[#This Row],[Player]],Table37[GW],11)</f>
        <v>3.766917293233083</v>
      </c>
      <c r="G340" s="474">
        <f>SUMIFS(Table37[Adj xPts],Table37[Player],Table3737381215[[#This Row],[Player]],Table37[GW],12)</f>
        <v>4.4614586036854398</v>
      </c>
      <c r="H340" s="474">
        <f>SUMIFS(Table37[Adj xPts],Table37[Player],Table3737381215[[#This Row],[Player]],Table37[GW],13)</f>
        <v>5.7042253521126769</v>
      </c>
      <c r="I340" s="474">
        <f>SUMIFS(Table37[Adj xPts],Table37[Player],Table3737381215[[#This Row],[Player]],Table37[GW],14)</f>
        <v>5.1213913043478261</v>
      </c>
      <c r="J340" s="474">
        <f>SUMIFS(Table37[Adj xPts],Table37[Player],Table3737381215[[#This Row],[Player]],Table37[GW],15)</f>
        <v>4.0258064516129028</v>
      </c>
      <c r="K340" s="474">
        <f>SUMIFS(Table37[Adj xPts],Table37[Player],Table3737381215[[#This Row],[Player]],Table37[GW],16)</f>
        <v>5.3341040462427749</v>
      </c>
      <c r="L340" s="475">
        <f>SUMIFS(Table37[Adj xPts],Table37[Player],Table3737381215[[#This Row],[Player]],Table37[GW],17)</f>
        <v>5.0604794369914234</v>
      </c>
      <c r="M340" s="7">
        <f>SUM(Table3737381215[[#This Row],[10]:[17]])</f>
        <v>37.694142842364307</v>
      </c>
      <c r="N340" s="23">
        <f>(AVERAGE(Table3737381215[[#This Row],[10]:[17]])-2)/Table3737381215[[#This Row],[Price]]</f>
        <v>0.39878939048463802</v>
      </c>
      <c r="O340" s="74">
        <v>4.0000000000000001E-3</v>
      </c>
      <c r="P340" s="22">
        <v>2</v>
      </c>
      <c r="Q340" s="6">
        <v>1</v>
      </c>
      <c r="R340" s="402" t="s">
        <v>374</v>
      </c>
    </row>
    <row r="341" spans="1:18" ht="15.75" thickBot="1" x14ac:dyDescent="0.3">
      <c r="A341" s="4" t="s">
        <v>65</v>
      </c>
      <c r="B341" s="5" t="s">
        <v>300</v>
      </c>
      <c r="C341" s="70" t="s">
        <v>14</v>
      </c>
      <c r="D341" s="6">
        <v>4.3</v>
      </c>
      <c r="E341" s="6">
        <f>SUMIFS(Table37[Adj xPts],Table37[Player],Table3737381215[[#This Row],[Player]],Table37[GW],10)</f>
        <v>1.8830059777967549</v>
      </c>
      <c r="F341" s="474">
        <f>SUMIFS(Table37[Adj xPts],Table37[Player],Table3737381215[[#This Row],[Player]],Table37[GW],11)</f>
        <v>2.5197561526303907</v>
      </c>
      <c r="G341" s="474">
        <f>SUMIFS(Table37[Adj xPts],Table37[Player],Table3737381215[[#This Row],[Player]],Table37[GW],12)</f>
        <v>2.8191715832370292</v>
      </c>
      <c r="H341" s="474">
        <f>SUMIFS(Table37[Adj xPts],Table37[Player],Table3737381215[[#This Row],[Player]],Table37[GW],13)</f>
        <v>3.3716814159292037</v>
      </c>
      <c r="I341" s="474">
        <f>SUMIFS(Table37[Adj xPts],Table37[Player],Table3737381215[[#This Row],[Player]],Table37[GW],14)</f>
        <v>2.4920640991318312</v>
      </c>
      <c r="J341" s="474">
        <f>SUMIFS(Table37[Adj xPts],Table37[Player],Table3737381215[[#This Row],[Player]],Table37[GW],15)</f>
        <v>3.6360544217687076</v>
      </c>
      <c r="K341" s="474">
        <f>SUMIFS(Table37[Adj xPts],Table37[Player],Table3737381215[[#This Row],[Player]],Table37[GW],16)</f>
        <v>3.1968887773755332</v>
      </c>
      <c r="L341" s="475">
        <f>SUMIFS(Table37[Adj xPts],Table37[Player],Table3737381215[[#This Row],[Player]],Table37[GW],17)</f>
        <v>1.9333079663772528</v>
      </c>
      <c r="M341" s="7">
        <f>SUM(Table3737381215[[#This Row],[10]:[17]])</f>
        <v>21.851930394246704</v>
      </c>
      <c r="N341" s="23">
        <f>(AVERAGE(Table3737381215[[#This Row],[10]:[17]])-2)/Table3737381215[[#This Row],[Price]]</f>
        <v>0.17011425564670651</v>
      </c>
      <c r="O341" s="74">
        <v>2E-3</v>
      </c>
      <c r="P341" s="22">
        <v>1</v>
      </c>
      <c r="Q341" s="6">
        <v>1</v>
      </c>
      <c r="R341" s="402" t="s">
        <v>374</v>
      </c>
    </row>
    <row r="342" spans="1:18" ht="15.75" thickBot="1" x14ac:dyDescent="0.3">
      <c r="A342" s="4" t="s">
        <v>110</v>
      </c>
      <c r="B342" s="5" t="s">
        <v>1515</v>
      </c>
      <c r="C342" s="70" t="s">
        <v>13</v>
      </c>
      <c r="D342" s="6">
        <v>5.0999999999999996</v>
      </c>
      <c r="E342" s="6">
        <f>SUMIFS(Table37[Adj xPts],Table37[Player],Table3737381215[[#This Row],[Player]],Table37[GW],10)</f>
        <v>3.041284914128862</v>
      </c>
      <c r="F342" s="474">
        <f>SUMIFS(Table37[Adj xPts],Table37[Player],Table3737381215[[#This Row],[Player]],Table37[GW],11)</f>
        <v>2.7630184413198617</v>
      </c>
      <c r="G342" s="474">
        <f>SUMIFS(Table37[Adj xPts],Table37[Player],Table3737381215[[#This Row],[Player]],Table37[GW],12)</f>
        <v>2.5112511251125116</v>
      </c>
      <c r="H342" s="474">
        <f>SUMIFS(Table37[Adj xPts],Table37[Player],Table3737381215[[#This Row],[Player]],Table37[GW],13)</f>
        <v>2.8919030855249535</v>
      </c>
      <c r="I342" s="474">
        <f>SUMIFS(Table37[Adj xPts],Table37[Player],Table3737381215[[#This Row],[Player]],Table37[GW],14)</f>
        <v>3.1523809523809527</v>
      </c>
      <c r="J342" s="474">
        <f>SUMIFS(Table37[Adj xPts],Table37[Player],Table3737381215[[#This Row],[Player]],Table37[GW],15)</f>
        <v>2.1615720524017465</v>
      </c>
      <c r="K342" s="474">
        <f>SUMIFS(Table37[Adj xPts],Table37[Player],Table3737381215[[#This Row],[Player]],Table37[GW],16)</f>
        <v>2.7526917900403771</v>
      </c>
      <c r="L342" s="475">
        <f>SUMIFS(Table37[Adj xPts],Table37[Player],Table3737381215[[#This Row],[Player]],Table37[GW],17)</f>
        <v>2.5179771307320524</v>
      </c>
      <c r="M342" s="7">
        <f>SUM(Table3737381215[[#This Row],[10]:[17]])</f>
        <v>21.792079491641317</v>
      </c>
      <c r="N342" s="23">
        <f>(AVERAGE(Table3737381215[[#This Row],[10]:[17]])-2)/Table3737381215[[#This Row],[Price]]</f>
        <v>0.14196273263826759</v>
      </c>
      <c r="O342" s="74">
        <v>1E-3</v>
      </c>
      <c r="P342" s="22">
        <v>0</v>
      </c>
      <c r="Q342" s="6">
        <v>0</v>
      </c>
      <c r="R342" s="402" t="s">
        <v>374</v>
      </c>
    </row>
    <row r="343" spans="1:18" ht="15.75" thickBot="1" x14ac:dyDescent="0.3">
      <c r="A343" s="4" t="s">
        <v>82</v>
      </c>
      <c r="B343" s="5" t="s">
        <v>206</v>
      </c>
      <c r="C343" s="70" t="s">
        <v>13</v>
      </c>
      <c r="D343" s="6">
        <v>4.4000000000000004</v>
      </c>
      <c r="E343" s="6">
        <f>SUMIFS(Table37[Adj xPts],Table37[Player],Table3737381215[[#This Row],[Player]],Table37[GW],10)</f>
        <v>0</v>
      </c>
      <c r="F343" s="474">
        <f>SUMIFS(Table37[Adj xPts],Table37[Player],Table3737381215[[#This Row],[Player]],Table37[GW],11)</f>
        <v>0</v>
      </c>
      <c r="G343" s="474">
        <f>SUMIFS(Table37[Adj xPts],Table37[Player],Table3737381215[[#This Row],[Player]],Table37[GW],12)</f>
        <v>1.7405200433369448</v>
      </c>
      <c r="H343" s="474">
        <f>SUMIFS(Table37[Adj xPts],Table37[Player],Table3737381215[[#This Row],[Player]],Table37[GW],13)</f>
        <v>2.5170449448282053</v>
      </c>
      <c r="I343" s="474">
        <f>SUMIFS(Table37[Adj xPts],Table37[Player],Table3737381215[[#This Row],[Player]],Table37[GW],14)</f>
        <v>1.7194370307789788</v>
      </c>
      <c r="J343" s="474">
        <f>SUMIFS(Table37[Adj xPts],Table37[Player],Table3737381215[[#This Row],[Player]],Table37[GW],15)</f>
        <v>2.2202125675927658</v>
      </c>
      <c r="K343" s="474">
        <f>SUMIFS(Table37[Adj xPts],Table37[Player],Table3737381215[[#This Row],[Player]],Table37[GW],16)</f>
        <v>2.0565815185817646</v>
      </c>
      <c r="L343" s="475">
        <f>SUMIFS(Table37[Adj xPts],Table37[Player],Table3737381215[[#This Row],[Player]],Table37[GW],17)</f>
        <v>4.8957834944784971E-2</v>
      </c>
      <c r="M343" s="7">
        <f>SUM(Table3737381215[[#This Row],[10]:[17]])</f>
        <v>10.302753940063445</v>
      </c>
      <c r="N343" s="23">
        <f>(AVERAGE(Table3737381215[[#This Row],[10]:[17]])-2)/Table3737381215[[#This Row],[Price]]</f>
        <v>-0.16185358124819757</v>
      </c>
      <c r="O343" s="76">
        <v>6.0000000000000001E-3</v>
      </c>
      <c r="P343" s="22">
        <v>0</v>
      </c>
      <c r="Q343" s="6">
        <v>0</v>
      </c>
      <c r="R343" s="402" t="s">
        <v>374</v>
      </c>
    </row>
    <row r="344" spans="1:18" ht="15.75" thickBot="1" x14ac:dyDescent="0.3">
      <c r="A344" s="4" t="s">
        <v>25</v>
      </c>
      <c r="B344" s="5" t="s">
        <v>170</v>
      </c>
      <c r="C344" s="70" t="s">
        <v>13</v>
      </c>
      <c r="D344" s="6">
        <v>4.7</v>
      </c>
      <c r="E344" s="6">
        <f>SUMIFS(Table37[Adj xPts],Table37[Player],Table3737381215[[#This Row],[Player]],Table37[GW],10)</f>
        <v>2.6489114819317048</v>
      </c>
      <c r="F344" s="474">
        <f>SUMIFS(Table37[Adj xPts],Table37[Player],Table3737381215[[#This Row],[Player]],Table37[GW],11)</f>
        <v>2.4347014925373132</v>
      </c>
      <c r="G344" s="474">
        <f>SUMIFS(Table37[Adj xPts],Table37[Player],Table3737381215[[#This Row],[Player]],Table37[GW],12)</f>
        <v>2.6726583057102826</v>
      </c>
      <c r="H344" s="474">
        <f>SUMIFS(Table37[Adj xPts],Table37[Player],Table3737381215[[#This Row],[Player]],Table37[GW],13)</f>
        <v>2.2068920421107694</v>
      </c>
      <c r="I344" s="474">
        <f>SUMIFS(Table37[Adj xPts],Table37[Player],Table3737381215[[#This Row],[Player]],Table37[GW],14)</f>
        <v>2.4991058364493579</v>
      </c>
      <c r="J344" s="474">
        <f>SUMIFS(Table37[Adj xPts],Table37[Player],Table3737381215[[#This Row],[Player]],Table37[GW],15)</f>
        <v>2.6165084002921835</v>
      </c>
      <c r="K344" s="474">
        <f>SUMIFS(Table37[Adj xPts],Table37[Player],Table3737381215[[#This Row],[Player]],Table37[GW],16)</f>
        <v>2.4807433249283268</v>
      </c>
      <c r="L344" s="475">
        <f>SUMIFS(Table37[Adj xPts],Table37[Player],Table3737381215[[#This Row],[Player]],Table37[GW],17)</f>
        <v>2.3779756496456481</v>
      </c>
      <c r="M344" s="7">
        <f>SUM(Table3737381215[[#This Row],[10]:[17]])</f>
        <v>19.937496533605586</v>
      </c>
      <c r="N344" s="23">
        <f>(AVERAGE(Table3737381215[[#This Row],[10]:[17]])-2)/Table3737381215[[#This Row],[Price]]</f>
        <v>0.10472065248951026</v>
      </c>
      <c r="O344" s="74">
        <v>2E-3</v>
      </c>
      <c r="P344" s="22">
        <v>3</v>
      </c>
      <c r="Q344" s="6">
        <v>1.5</v>
      </c>
      <c r="R344" s="402" t="s">
        <v>374</v>
      </c>
    </row>
    <row r="345" spans="1:18" ht="15.75" thickBot="1" x14ac:dyDescent="0.3">
      <c r="A345" s="4" t="s">
        <v>37</v>
      </c>
      <c r="B345" s="5" t="s">
        <v>1503</v>
      </c>
      <c r="C345" s="70" t="s">
        <v>13</v>
      </c>
      <c r="D345" s="6">
        <v>5.4</v>
      </c>
      <c r="E345" s="6">
        <f>SUMIFS(Table37[Adj xPts],Table37[Player],Table3737381215[[#This Row],[Player]],Table37[GW],10)</f>
        <v>3.2215278663435787</v>
      </c>
      <c r="F345" s="474">
        <f>SUMIFS(Table37[Adj xPts],Table37[Player],Table3737381215[[#This Row],[Player]],Table37[GW],11)</f>
        <v>3.6101694915254239</v>
      </c>
      <c r="G345" s="474">
        <f>SUMIFS(Table37[Adj xPts],Table37[Player],Table3737381215[[#This Row],[Player]],Table37[GW],12)</f>
        <v>3.9324925816023737</v>
      </c>
      <c r="H345" s="474">
        <f>SUMIFS(Table37[Adj xPts],Table37[Player],Table3737381215[[#This Row],[Player]],Table37[GW],13)</f>
        <v>5.6065371991247268</v>
      </c>
      <c r="I345" s="474">
        <f>SUMIFS(Table37[Adj xPts],Table37[Player],Table3737381215[[#This Row],[Player]],Table37[GW],14)</f>
        <v>4.3190581107133026</v>
      </c>
      <c r="J345" s="474">
        <f>SUMIFS(Table37[Adj xPts],Table37[Player],Table3737381215[[#This Row],[Player]],Table37[GW],15)</f>
        <v>5.0858895705521476</v>
      </c>
      <c r="K345" s="474">
        <f>SUMIFS(Table37[Adj xPts],Table37[Player],Table3737381215[[#This Row],[Player]],Table37[GW],16)</f>
        <v>4.9908892128279883</v>
      </c>
      <c r="L345" s="475">
        <f>SUMIFS(Table37[Adj xPts],Table37[Player],Table3737381215[[#This Row],[Player]],Table37[GW],17)</f>
        <v>4.8197797688256614</v>
      </c>
      <c r="M345" s="7">
        <f>SUM(Table3737381215[[#This Row],[10]:[17]])</f>
        <v>35.586343801515198</v>
      </c>
      <c r="N345" s="23">
        <f>(AVERAGE(Table3737381215[[#This Row],[10]:[17]])-2)/Table3737381215[[#This Row],[Price]]</f>
        <v>0.45338758799803697</v>
      </c>
      <c r="O345" s="74">
        <v>1E-3</v>
      </c>
      <c r="P345" s="22">
        <v>0</v>
      </c>
      <c r="Q345" s="6">
        <v>0</v>
      </c>
      <c r="R345" s="402" t="s">
        <v>374</v>
      </c>
    </row>
    <row r="346" spans="1:18" ht="15.75" thickBot="1" x14ac:dyDescent="0.3">
      <c r="A346" s="4" t="s">
        <v>91</v>
      </c>
      <c r="B346" s="5" t="s">
        <v>1518</v>
      </c>
      <c r="C346" s="70" t="s">
        <v>13</v>
      </c>
      <c r="D346" s="6">
        <v>4.5</v>
      </c>
      <c r="E346" s="6">
        <f>SUMIFS(Table37[Adj xPts],Table37[Player],Table3737381215[[#This Row],[Player]],Table37[GW],10)</f>
        <v>3.8633131887664409</v>
      </c>
      <c r="F346" s="474">
        <f>SUMIFS(Table37[Adj xPts],Table37[Player],Table3737381215[[#This Row],[Player]],Table37[GW],11)</f>
        <v>3.2610172562163138</v>
      </c>
      <c r="G346" s="474">
        <f>SUMIFS(Table37[Adj xPts],Table37[Player],Table3737381215[[#This Row],[Player]],Table37[GW],12)</f>
        <v>3.928069682495082</v>
      </c>
      <c r="H346" s="474">
        <f>SUMIFS(Table37[Adj xPts],Table37[Player],Table3737381215[[#This Row],[Player]],Table37[GW],13)</f>
        <v>2.8182006204756984</v>
      </c>
      <c r="I346" s="474">
        <f>SUMIFS(Table37[Adj xPts],Table37[Player],Table3737381215[[#This Row],[Player]],Table37[GW],14)</f>
        <v>3.5540760317137634</v>
      </c>
      <c r="J346" s="474">
        <f>SUMIFS(Table37[Adj xPts],Table37[Player],Table3737381215[[#This Row],[Player]],Table37[GW],15)</f>
        <v>2.7507747166447341</v>
      </c>
      <c r="K346" s="474">
        <f>SUMIFS(Table37[Adj xPts],Table37[Player],Table3737381215[[#This Row],[Player]],Table37[GW],16)</f>
        <v>2.5910245554614737</v>
      </c>
      <c r="L346" s="475">
        <f>SUMIFS(Table37[Adj xPts],Table37[Player],Table3737381215[[#This Row],[Player]],Table37[GW],17)</f>
        <v>2.8666666666666667</v>
      </c>
      <c r="M346" s="7">
        <f>SUM(Table3737381215[[#This Row],[10]:[17]])</f>
        <v>25.633142718440173</v>
      </c>
      <c r="N346" s="23">
        <f>(AVERAGE(Table3737381215[[#This Row],[10]:[17]])-2)/Table3737381215[[#This Row],[Price]]</f>
        <v>0.26758729773444923</v>
      </c>
      <c r="O346" s="74">
        <v>4.0000000000000001E-3</v>
      </c>
      <c r="P346" s="22">
        <v>0</v>
      </c>
      <c r="Q346" s="6">
        <v>0</v>
      </c>
      <c r="R346" s="402" t="s">
        <v>374</v>
      </c>
    </row>
    <row r="347" spans="1:18" ht="15.75" thickBot="1" x14ac:dyDescent="0.3">
      <c r="A347" s="4" t="s">
        <v>40</v>
      </c>
      <c r="B347" s="5" t="s">
        <v>121</v>
      </c>
      <c r="C347" s="70" t="s">
        <v>13</v>
      </c>
      <c r="D347" s="6">
        <v>5.6</v>
      </c>
      <c r="E347" s="6">
        <f>SUMIFS(Table37[Adj xPts],Table37[Player],Table3737381215[[#This Row],[Player]],Table37[GW],10)</f>
        <v>3.2491092852468553</v>
      </c>
      <c r="F347" s="474">
        <f>SUMIFS(Table37[Adj xPts],Table37[Player],Table3737381215[[#This Row],[Player]],Table37[GW],11)</f>
        <v>3.9023650697392358</v>
      </c>
      <c r="G347" s="474">
        <f>SUMIFS(Table37[Adj xPts],Table37[Player],Table3737381215[[#This Row],[Player]],Table37[GW],12)</f>
        <v>4.0524689411616324</v>
      </c>
      <c r="H347" s="474">
        <f>SUMIFS(Table37[Adj xPts],Table37[Player],Table3737381215[[#This Row],[Player]],Table37[GW],13)</f>
        <v>3.8815789473684208</v>
      </c>
      <c r="I347" s="474">
        <f>SUMIFS(Table37[Adj xPts],Table37[Player],Table3737381215[[#This Row],[Player]],Table37[GW],14)</f>
        <v>2.8777971084048235</v>
      </c>
      <c r="J347" s="474">
        <f>SUMIFS(Table37[Adj xPts],Table37[Player],Table3737381215[[#This Row],[Player]],Table37[GW],15)</f>
        <v>3.9602272727272725</v>
      </c>
      <c r="K347" s="474">
        <f>SUMIFS(Table37[Adj xPts],Table37[Player],Table3737381215[[#This Row],[Player]],Table37[GW],16)</f>
        <v>4.7882352941176469</v>
      </c>
      <c r="L347" s="475">
        <f>SUMIFS(Table37[Adj xPts],Table37[Player],Table3737381215[[#This Row],[Player]],Table37[GW],17)</f>
        <v>4.0724260679079949</v>
      </c>
      <c r="M347" s="7">
        <f>SUM(Table3737381215[[#This Row],[10]:[17]])</f>
        <v>30.784207986673884</v>
      </c>
      <c r="N347" s="23">
        <f>(AVERAGE(Table3737381215[[#This Row],[10]:[17]])-2)/Table3737381215[[#This Row],[Price]]</f>
        <v>0.33000464255968492</v>
      </c>
      <c r="O347" s="74">
        <v>1E-3</v>
      </c>
      <c r="P347" s="22">
        <v>0</v>
      </c>
      <c r="Q347" s="6">
        <v>0</v>
      </c>
      <c r="R347" s="402" t="s">
        <v>374</v>
      </c>
    </row>
    <row r="348" spans="1:18" ht="15.75" thickBot="1" x14ac:dyDescent="0.3">
      <c r="A348" s="4" t="s">
        <v>35</v>
      </c>
      <c r="B348" s="5" t="s">
        <v>231</v>
      </c>
      <c r="C348" s="70" t="s">
        <v>14</v>
      </c>
      <c r="D348" s="6">
        <v>4.8</v>
      </c>
      <c r="E348" s="6">
        <f>SUMIFS(Table37[Adj xPts],Table37[Player],Table3737381215[[#This Row],[Player]],Table37[GW],10)</f>
        <v>3.6150457253034887</v>
      </c>
      <c r="F348" s="474">
        <f>SUMIFS(Table37[Adj xPts],Table37[Player],Table3737381215[[#This Row],[Player]],Table37[GW],11)</f>
        <v>3.2211538461538458</v>
      </c>
      <c r="G348" s="474">
        <f>SUMIFS(Table37[Adj xPts],Table37[Player],Table3737381215[[#This Row],[Player]],Table37[GW],12)</f>
        <v>4.2727272727272725</v>
      </c>
      <c r="H348" s="474">
        <f>SUMIFS(Table37[Adj xPts],Table37[Player],Table3737381215[[#This Row],[Player]],Table37[GW],13)</f>
        <v>4.211495946941783</v>
      </c>
      <c r="I348" s="474">
        <f>SUMIFS(Table37[Adj xPts],Table37[Player],Table3737381215[[#This Row],[Player]],Table37[GW],14)</f>
        <v>3.5267857142857144</v>
      </c>
      <c r="J348" s="474">
        <f>SUMIFS(Table37[Adj xPts],Table37[Player],Table3737381215[[#This Row],[Player]],Table37[GW],15)</f>
        <v>4.15625</v>
      </c>
      <c r="K348" s="474">
        <f>SUMIFS(Table37[Adj xPts],Table37[Player],Table3737381215[[#This Row],[Player]],Table37[GW],16)</f>
        <v>4.9591836734693882</v>
      </c>
      <c r="L348" s="475">
        <f>SUMIFS(Table37[Adj xPts],Table37[Player],Table3737381215[[#This Row],[Player]],Table37[GW],17)</f>
        <v>4.1818181818181817</v>
      </c>
      <c r="M348" s="7">
        <f>SUM(Table3737381215[[#This Row],[10]:[17]])</f>
        <v>32.144460360699675</v>
      </c>
      <c r="N348" s="23">
        <f>(AVERAGE(Table3737381215[[#This Row],[10]:[17]])-2)/Table3737381215[[#This Row],[Price]]</f>
        <v>0.42042865522655404</v>
      </c>
      <c r="O348" s="74">
        <v>2E-3</v>
      </c>
      <c r="P348" s="22">
        <v>0</v>
      </c>
      <c r="Q348" s="6">
        <v>0</v>
      </c>
      <c r="R348" s="402" t="s">
        <v>374</v>
      </c>
    </row>
    <row r="349" spans="1:18" ht="15.75" thickBot="1" x14ac:dyDescent="0.3">
      <c r="A349" s="4" t="s">
        <v>65</v>
      </c>
      <c r="B349" s="5" t="s">
        <v>1498</v>
      </c>
      <c r="C349" s="70" t="s">
        <v>14</v>
      </c>
      <c r="D349" s="6">
        <v>4.3</v>
      </c>
      <c r="E349" s="6">
        <f>SUMIFS(Table37[Adj xPts],Table37[Player],Table3737381215[[#This Row],[Player]],Table37[GW],10)</f>
        <v>1.6745871929118001</v>
      </c>
      <c r="F349" s="474">
        <f>SUMIFS(Table37[Adj xPts],Table37[Player],Table3737381215[[#This Row],[Player]],Table37[GW],11)</f>
        <v>2.5466915110282966</v>
      </c>
      <c r="G349" s="474">
        <f>SUMIFS(Table37[Adj xPts],Table37[Player],Table3737381215[[#This Row],[Player]],Table37[GW],12)</f>
        <v>2.6735537190082646</v>
      </c>
      <c r="H349" s="474">
        <f>SUMIFS(Table37[Adj xPts],Table37[Player],Table3737381215[[#This Row],[Player]],Table37[GW],13)</f>
        <v>3.3976360833300387</v>
      </c>
      <c r="I349" s="474">
        <f>SUMIFS(Table37[Adj xPts],Table37[Player],Table3737381215[[#This Row],[Player]],Table37[GW],14)</f>
        <v>2.3211790115614281</v>
      </c>
      <c r="J349" s="474">
        <f>SUMIFS(Table37[Adj xPts],Table37[Player],Table3737381215[[#This Row],[Player]],Table37[GW],15)</f>
        <v>3.3818957093364124</v>
      </c>
      <c r="K349" s="474">
        <f>SUMIFS(Table37[Adj xPts],Table37[Player],Table3737381215[[#This Row],[Player]],Table37[GW],16)</f>
        <v>3.1491525423728812</v>
      </c>
      <c r="L349" s="475">
        <f>SUMIFS(Table37[Adj xPts],Table37[Player],Table3737381215[[#This Row],[Player]],Table37[GW],17)</f>
        <v>2.1097101260886522</v>
      </c>
      <c r="M349" s="7">
        <f>SUM(Table3737381215[[#This Row],[10]:[17]])</f>
        <v>21.254405895637774</v>
      </c>
      <c r="N349" s="23">
        <f>(AVERAGE(Table3737381215[[#This Row],[10]:[17]])-2)/Table3737381215[[#This Row],[Price]]</f>
        <v>0.15274435743133064</v>
      </c>
      <c r="O349" s="74">
        <v>1.4999999999999999E-2</v>
      </c>
      <c r="P349" s="22">
        <v>2</v>
      </c>
      <c r="Q349" s="6">
        <v>2</v>
      </c>
      <c r="R349" s="402" t="s">
        <v>374</v>
      </c>
    </row>
    <row r="350" spans="1:18" ht="15.75" thickBot="1" x14ac:dyDescent="0.3">
      <c r="A350" s="4" t="s">
        <v>601</v>
      </c>
      <c r="B350" s="5" t="s">
        <v>638</v>
      </c>
      <c r="C350" s="70" t="s">
        <v>14</v>
      </c>
      <c r="D350" s="6">
        <v>4</v>
      </c>
      <c r="E350" s="6">
        <f>SUMIFS(Table37[Adj xPts],Table37[Player],Table3737381215[[#This Row],[Player]],Table37[GW],10)</f>
        <v>2.8367314175630112</v>
      </c>
      <c r="F350" s="474">
        <f>SUMIFS(Table37[Adj xPts],Table37[Player],Table3737381215[[#This Row],[Player]],Table37[GW],11)</f>
        <v>2.0683977635234796</v>
      </c>
      <c r="G350" s="474">
        <f>SUMIFS(Table37[Adj xPts],Table37[Player],Table3737381215[[#This Row],[Player]],Table37[GW],12)</f>
        <v>1.8150271575135786</v>
      </c>
      <c r="H350" s="474">
        <f>SUMIFS(Table37[Adj xPts],Table37[Player],Table3737381215[[#This Row],[Player]],Table37[GW],13)</f>
        <v>2.4693410933277904</v>
      </c>
      <c r="I350" s="474">
        <f>SUMIFS(Table37[Adj xPts],Table37[Player],Table3737381215[[#This Row],[Player]],Table37[GW],14)</f>
        <v>3.0045060322690049</v>
      </c>
      <c r="J350" s="474">
        <f>SUMIFS(Table37[Adj xPts],Table37[Player],Table3737381215[[#This Row],[Player]],Table37[GW],15)</f>
        <v>2.6409090909090907</v>
      </c>
      <c r="K350" s="474">
        <f>SUMIFS(Table37[Adj xPts],Table37[Player],Table3737381215[[#This Row],[Player]],Table37[GW],16)</f>
        <v>1.5371957101515066</v>
      </c>
      <c r="L350" s="475">
        <f>SUMIFS(Table37[Adj xPts],Table37[Player],Table3737381215[[#This Row],[Player]],Table37[GW],17)</f>
        <v>3.081729567608098</v>
      </c>
      <c r="M350" s="7">
        <f>SUM(Table3737381215[[#This Row],[10]:[17]])</f>
        <v>19.45383783286556</v>
      </c>
      <c r="N350" s="23">
        <f>(AVERAGE(Table3737381215[[#This Row],[10]:[17]])-2)/Table3737381215[[#This Row],[Price]]</f>
        <v>0.10793243227704874</v>
      </c>
      <c r="O350" s="74">
        <v>2E-3</v>
      </c>
      <c r="P350" s="22">
        <v>0</v>
      </c>
      <c r="Q350" s="6">
        <v>0</v>
      </c>
      <c r="R350" s="402" t="s">
        <v>374</v>
      </c>
    </row>
    <row r="351" spans="1:18" ht="15.75" thickBot="1" x14ac:dyDescent="0.3">
      <c r="A351" s="4" t="s">
        <v>61</v>
      </c>
      <c r="B351" s="5" t="s">
        <v>1496</v>
      </c>
      <c r="C351" s="70" t="s">
        <v>13</v>
      </c>
      <c r="D351" s="6">
        <v>5.3</v>
      </c>
      <c r="E351" s="6">
        <f>SUMIFS(Table37[Adj xPts],Table37[Player],Table3737381215[[#This Row],[Player]],Table37[GW],10)</f>
        <v>3.2954841397989481</v>
      </c>
      <c r="F351" s="474">
        <f>SUMIFS(Table37[Adj xPts],Table37[Player],Table3737381215[[#This Row],[Player]],Table37[GW],11)</f>
        <v>2.5313140514689136</v>
      </c>
      <c r="G351" s="474">
        <f>SUMIFS(Table37[Adj xPts],Table37[Player],Table3737381215[[#This Row],[Player]],Table37[GW],12)</f>
        <v>3.9888930421316813</v>
      </c>
      <c r="H351" s="474">
        <f>SUMIFS(Table37[Adj xPts],Table37[Player],Table3737381215[[#This Row],[Player]],Table37[GW],13)</f>
        <v>3.0647995039272424</v>
      </c>
      <c r="I351" s="474">
        <f>SUMIFS(Table37[Adj xPts],Table37[Player],Table3737381215[[#This Row],[Player]],Table37[GW],14)</f>
        <v>3.9700295483326302</v>
      </c>
      <c r="J351" s="474">
        <f>SUMIFS(Table37[Adj xPts],Table37[Player],Table3737381215[[#This Row],[Player]],Table37[GW],15)</f>
        <v>3.8011662797939194</v>
      </c>
      <c r="K351" s="474">
        <f>SUMIFS(Table37[Adj xPts],Table37[Player],Table3737381215[[#This Row],[Player]],Table37[GW],16)</f>
        <v>3.6568616229827171</v>
      </c>
      <c r="L351" s="475">
        <f>SUMIFS(Table37[Adj xPts],Table37[Player],Table3737381215[[#This Row],[Player]],Table37[GW],17)</f>
        <v>2.9363862302363706</v>
      </c>
      <c r="M351" s="7">
        <f>SUM(Table3737381215[[#This Row],[10]:[17]])</f>
        <v>27.244934418672422</v>
      </c>
      <c r="N351" s="23">
        <f>(AVERAGE(Table3737381215[[#This Row],[10]:[17]])-2)/Table3737381215[[#This Row],[Price]]</f>
        <v>0.26521071742151942</v>
      </c>
      <c r="O351" s="74">
        <v>5.0000000000000001E-3</v>
      </c>
      <c r="P351" s="22">
        <v>0</v>
      </c>
      <c r="Q351" s="6">
        <v>0</v>
      </c>
      <c r="R351" s="402" t="s">
        <v>374</v>
      </c>
    </row>
    <row r="352" spans="1:18" ht="15.75" thickBot="1" x14ac:dyDescent="0.3">
      <c r="A352" s="4" t="s">
        <v>65</v>
      </c>
      <c r="B352" s="5" t="s">
        <v>609</v>
      </c>
      <c r="C352" s="70" t="s">
        <v>15</v>
      </c>
      <c r="D352" s="6">
        <v>5.4</v>
      </c>
      <c r="E352" s="6">
        <f>SUMIFS(Table37[Adj xPts],Table37[Player],Table3737381215[[#This Row],[Player]],Table37[GW],10)</f>
        <v>3.5885447106954995</v>
      </c>
      <c r="F352" s="474">
        <f>SUMIFS(Table37[Adj xPts],Table37[Player],Table3737381215[[#This Row],[Player]],Table37[GW],11)</f>
        <v>4.3800695249130932</v>
      </c>
      <c r="G352" s="474">
        <f>SUMIFS(Table37[Adj xPts],Table37[Player],Table3737381215[[#This Row],[Player]],Table37[GW],12)</f>
        <v>5.3687898661396103</v>
      </c>
      <c r="H352" s="474">
        <f>SUMIFS(Table37[Adj xPts],Table37[Player],Table3737381215[[#This Row],[Player]],Table37[GW],13)</f>
        <v>4.9804640778247347</v>
      </c>
      <c r="I352" s="474">
        <f>SUMIFS(Table37[Adj xPts],Table37[Player],Table3737381215[[#This Row],[Player]],Table37[GW],14)</f>
        <v>4.4569315545243615</v>
      </c>
      <c r="J352" s="474">
        <f>SUMIFS(Table37[Adj xPts],Table37[Player],Table3737381215[[#This Row],[Player]],Table37[GW],15)</f>
        <v>4.8922863099374565</v>
      </c>
      <c r="K352" s="474">
        <f>SUMIFS(Table37[Adj xPts],Table37[Player],Table3737381215[[#This Row],[Player]],Table37[GW],16)</f>
        <v>5.7653910149750418</v>
      </c>
      <c r="L352" s="475">
        <f>SUMIFS(Table37[Adj xPts],Table37[Player],Table3737381215[[#This Row],[Player]],Table37[GW],17)</f>
        <v>4.2914669223394055</v>
      </c>
      <c r="M352" s="7">
        <f>SUM(Table3737381215[[#This Row],[10]:[17]])</f>
        <v>37.723943981349201</v>
      </c>
      <c r="N352" s="23">
        <f>(AVERAGE(Table3737381215[[#This Row],[10]:[17]])-2)/Table3737381215[[#This Row],[Price]]</f>
        <v>0.50286907364234257</v>
      </c>
      <c r="O352" s="74">
        <v>0</v>
      </c>
      <c r="P352" s="22">
        <v>1</v>
      </c>
      <c r="Q352" s="6">
        <v>1</v>
      </c>
      <c r="R352" s="402" t="s">
        <v>374</v>
      </c>
    </row>
    <row r="353" spans="1:18" ht="15.75" thickBot="1" x14ac:dyDescent="0.3">
      <c r="A353" s="4" t="s">
        <v>110</v>
      </c>
      <c r="B353" s="5" t="s">
        <v>203</v>
      </c>
      <c r="C353" s="70" t="s">
        <v>14</v>
      </c>
      <c r="D353" s="6">
        <v>4.3</v>
      </c>
      <c r="E353" s="6">
        <f>SUMIFS(Table37[Adj xPts],Table37[Player],Table3737381215[[#This Row],[Player]],Table37[GW],10)</f>
        <v>2.929267042542286</v>
      </c>
      <c r="F353" s="474">
        <f>SUMIFS(Table37[Adj xPts],Table37[Player],Table3737381215[[#This Row],[Player]],Table37[GW],11)</f>
        <v>2.7893324917153226</v>
      </c>
      <c r="G353" s="474">
        <f>SUMIFS(Table37[Adj xPts],Table37[Player],Table3737381215[[#This Row],[Player]],Table37[GW],12)</f>
        <v>1.8615535592964445</v>
      </c>
      <c r="H353" s="474">
        <f>SUMIFS(Table37[Adj xPts],Table37[Player],Table3737381215[[#This Row],[Player]],Table37[GW],13)</f>
        <v>2.7089235127478752</v>
      </c>
      <c r="I353" s="474">
        <f>SUMIFS(Table37[Adj xPts],Table37[Player],Table3737381215[[#This Row],[Player]],Table37[GW],14)</f>
        <v>2.5833979829325062</v>
      </c>
      <c r="J353" s="474">
        <f>SUMIFS(Table37[Adj xPts],Table37[Player],Table3737381215[[#This Row],[Player]],Table37[GW],15)</f>
        <v>1.6642599277978338</v>
      </c>
      <c r="K353" s="474">
        <f>SUMIFS(Table37[Adj xPts],Table37[Player],Table3737381215[[#This Row],[Player]],Table37[GW],16)</f>
        <v>2.0731044126786826</v>
      </c>
      <c r="L353" s="475">
        <f>SUMIFS(Table37[Adj xPts],Table37[Player],Table3737381215[[#This Row],[Player]],Table37[GW],17)</f>
        <v>1.7290121046466225</v>
      </c>
      <c r="M353" s="7">
        <f>SUM(Table3737381215[[#This Row],[10]:[17]])</f>
        <v>18.338851034357571</v>
      </c>
      <c r="N353" s="23">
        <f>(AVERAGE(Table3737381215[[#This Row],[10]:[17]])-2)/Table3737381215[[#This Row],[Price]]</f>
        <v>6.798985564992939E-2</v>
      </c>
      <c r="O353" s="74">
        <v>2E-3</v>
      </c>
      <c r="P353" s="22">
        <v>1</v>
      </c>
      <c r="Q353" s="6">
        <v>1</v>
      </c>
      <c r="R353" s="402" t="s">
        <v>374</v>
      </c>
    </row>
    <row r="354" spans="1:18" ht="15.75" thickBot="1" x14ac:dyDescent="0.3">
      <c r="A354" s="4" t="s">
        <v>51</v>
      </c>
      <c r="B354" s="5" t="s">
        <v>317</v>
      </c>
      <c r="C354" s="70" t="s">
        <v>14</v>
      </c>
      <c r="D354" s="6">
        <v>4.7</v>
      </c>
      <c r="E354" s="6">
        <f>SUMIFS(Table37[Adj xPts],Table37[Player],Table3737381215[[#This Row],[Player]],Table37[GW],10)</f>
        <v>3.4185324187912509</v>
      </c>
      <c r="F354" s="474">
        <f>SUMIFS(Table37[Adj xPts],Table37[Player],Table3737381215[[#This Row],[Player]],Table37[GW],11)</f>
        <v>3.1699747383616024</v>
      </c>
      <c r="G354" s="474">
        <f>SUMIFS(Table37[Adj xPts],Table37[Player],Table3737381215[[#This Row],[Player]],Table37[GW],12)</f>
        <v>4.959937463357436</v>
      </c>
      <c r="H354" s="474">
        <f>SUMIFS(Table37[Adj xPts],Table37[Player],Table3737381215[[#This Row],[Player]],Table37[GW],13)</f>
        <v>3.8077703464342072</v>
      </c>
      <c r="I354" s="474">
        <f>SUMIFS(Table37[Adj xPts],Table37[Player],Table3737381215[[#This Row],[Player]],Table37[GW],14)</f>
        <v>5.2452830188679256</v>
      </c>
      <c r="J354" s="474">
        <f>SUMIFS(Table37[Adj xPts],Table37[Player],Table3737381215[[#This Row],[Player]],Table37[GW],15)</f>
        <v>3.1675062972292189</v>
      </c>
      <c r="K354" s="474">
        <f>SUMIFS(Table37[Adj xPts],Table37[Player],Table3737381215[[#This Row],[Player]],Table37[GW],16)</f>
        <v>5.1287671232876715</v>
      </c>
      <c r="L354" s="475">
        <f>SUMIFS(Table37[Adj xPts],Table37[Player],Table3737381215[[#This Row],[Player]],Table37[GW],17)</f>
        <v>4.6333171442447796</v>
      </c>
      <c r="M354" s="7">
        <f>SUM(Table3737381215[[#This Row],[10]:[17]])</f>
        <v>33.53108855057409</v>
      </c>
      <c r="N354" s="23">
        <f>(AVERAGE(Table3737381215[[#This Row],[10]:[17]])-2)/Table3737381215[[#This Row],[Price]]</f>
        <v>0.4662523550684598</v>
      </c>
      <c r="O354" s="74">
        <v>2E-3</v>
      </c>
      <c r="P354" s="22">
        <v>0</v>
      </c>
      <c r="Q354" s="6">
        <v>0</v>
      </c>
      <c r="R354" s="402" t="s">
        <v>374</v>
      </c>
    </row>
    <row r="355" spans="1:18" ht="15.75" thickBot="1" x14ac:dyDescent="0.3">
      <c r="A355" s="4" t="s">
        <v>82</v>
      </c>
      <c r="B355" s="5" t="s">
        <v>358</v>
      </c>
      <c r="C355" s="70" t="s">
        <v>14</v>
      </c>
      <c r="D355" s="6">
        <v>4.3</v>
      </c>
      <c r="E355" s="6">
        <f>SUMIFS(Table37[Adj xPts],Table37[Player],Table3737381215[[#This Row],[Player]],Table37[GW],10)</f>
        <v>3.2378223495702003</v>
      </c>
      <c r="F355" s="474">
        <f>SUMIFS(Table37[Adj xPts],Table37[Player],Table3737381215[[#This Row],[Player]],Table37[GW],11)</f>
        <v>2.8692307692307693</v>
      </c>
      <c r="G355" s="474">
        <f>SUMIFS(Table37[Adj xPts],Table37[Player],Table3737381215[[#This Row],[Player]],Table37[GW],12)</f>
        <v>2.1249999999999996</v>
      </c>
      <c r="H355" s="474">
        <f>SUMIFS(Table37[Adj xPts],Table37[Player],Table3737381215[[#This Row],[Player]],Table37[GW],13)</f>
        <v>3.6583019321734946</v>
      </c>
      <c r="I355" s="474">
        <f>SUMIFS(Table37[Adj xPts],Table37[Player],Table3737381215[[#This Row],[Player]],Table37[GW],14)</f>
        <v>1.4467353951890034</v>
      </c>
      <c r="J355" s="474">
        <f>SUMIFS(Table37[Adj xPts],Table37[Player],Table3737381215[[#This Row],[Player]],Table37[GW],15)</f>
        <v>2.2094926350245498</v>
      </c>
      <c r="K355" s="474">
        <f>SUMIFS(Table37[Adj xPts],Table37[Player],Table3737381215[[#This Row],[Player]],Table37[GW],16)</f>
        <v>3.1538609852501689</v>
      </c>
      <c r="L355" s="475">
        <f>SUMIFS(Table37[Adj xPts],Table37[Player],Table3737381215[[#This Row],[Player]],Table37[GW],17)</f>
        <v>8.9226126690210628E-2</v>
      </c>
      <c r="M355" s="7">
        <f>SUM(Table3737381215[[#This Row],[10]:[17]])</f>
        <v>18.789670193128394</v>
      </c>
      <c r="N355" s="23">
        <f>(AVERAGE(Table3737381215[[#This Row],[10]:[17]])-2)/Table3737381215[[#This Row],[Price]]</f>
        <v>8.1095063753732391E-2</v>
      </c>
      <c r="O355" s="74">
        <v>2E-3</v>
      </c>
      <c r="P355" s="22">
        <v>2</v>
      </c>
      <c r="Q355" s="6">
        <v>1</v>
      </c>
      <c r="R355" s="402" t="s">
        <v>374</v>
      </c>
    </row>
    <row r="356" spans="1:18" ht="15.75" thickBot="1" x14ac:dyDescent="0.3">
      <c r="A356" s="4" t="s">
        <v>91</v>
      </c>
      <c r="B356" s="5" t="s">
        <v>298</v>
      </c>
      <c r="C356" s="70" t="s">
        <v>13</v>
      </c>
      <c r="D356" s="6">
        <v>4.5</v>
      </c>
      <c r="E356" s="6">
        <f>SUMIFS(Table37[Adj xPts],Table37[Player],Table3737381215[[#This Row],[Player]],Table37[GW],10)</f>
        <v>0</v>
      </c>
      <c r="F356" s="474">
        <f>SUMIFS(Table37[Adj xPts],Table37[Player],Table3737381215[[#This Row],[Player]],Table37[GW],11)</f>
        <v>0</v>
      </c>
      <c r="G356" s="474">
        <f>SUMIFS(Table37[Adj xPts],Table37[Player],Table3737381215[[#This Row],[Player]],Table37[GW],12)</f>
        <v>0</v>
      </c>
      <c r="H356" s="474">
        <f>SUMIFS(Table37[Adj xPts],Table37[Player],Table3737381215[[#This Row],[Player]],Table37[GW],13)</f>
        <v>0</v>
      </c>
      <c r="I356" s="474">
        <f>SUMIFS(Table37[Adj xPts],Table37[Player],Table3737381215[[#This Row],[Player]],Table37[GW],14)</f>
        <v>0</v>
      </c>
      <c r="J356" s="474">
        <f>SUMIFS(Table37[Adj xPts],Table37[Player],Table3737381215[[#This Row],[Player]],Table37[GW],15)</f>
        <v>0</v>
      </c>
      <c r="K356" s="474">
        <f>SUMIFS(Table37[Adj xPts],Table37[Player],Table3737381215[[#This Row],[Player]],Table37[GW],16)</f>
        <v>0</v>
      </c>
      <c r="L356" s="475">
        <f>SUMIFS(Table37[Adj xPts],Table37[Player],Table3737381215[[#This Row],[Player]],Table37[GW],17)</f>
        <v>2.1275155049124046</v>
      </c>
      <c r="M356" s="7">
        <f>SUM(Table3737381215[[#This Row],[10]:[17]])</f>
        <v>2.1275155049124046</v>
      </c>
      <c r="N356" s="23">
        <f>(AVERAGE(Table3737381215[[#This Row],[10]:[17]])-2)/Table3737381215[[#This Row],[Price]]</f>
        <v>-0.38534679153021101</v>
      </c>
      <c r="O356" s="74">
        <v>5.0000000000000001E-3</v>
      </c>
      <c r="P356" s="22">
        <v>0</v>
      </c>
      <c r="Q356" s="6">
        <v>0</v>
      </c>
      <c r="R356" s="402" t="s">
        <v>374</v>
      </c>
    </row>
    <row r="357" spans="1:18" ht="15.75" thickBot="1" x14ac:dyDescent="0.3">
      <c r="A357" s="4" t="s">
        <v>33</v>
      </c>
      <c r="B357" s="5" t="s">
        <v>1550</v>
      </c>
      <c r="C357" s="70" t="s">
        <v>14</v>
      </c>
      <c r="D357" s="6">
        <v>4</v>
      </c>
      <c r="E357" s="6">
        <f>SUMIFS(Table37[Adj xPts],Table37[Player],Table3737381215[[#This Row],[Player]],Table37[GW],10)</f>
        <v>3.2946890177032744</v>
      </c>
      <c r="F357" s="474">
        <f>SUMIFS(Table37[Adj xPts],Table37[Player],Table3737381215[[#This Row],[Player]],Table37[GW],11)</f>
        <v>3.7447207883622715</v>
      </c>
      <c r="G357" s="474">
        <f>SUMIFS(Table37[Adj xPts],Table37[Player],Table3737381215[[#This Row],[Player]],Table37[GW],12)</f>
        <v>2.767056678316365</v>
      </c>
      <c r="H357" s="474">
        <f>SUMIFS(Table37[Adj xPts],Table37[Player],Table3737381215[[#This Row],[Player]],Table37[GW],13)</f>
        <v>2.9884440977131992</v>
      </c>
      <c r="I357" s="474">
        <f>SUMIFS(Table37[Adj xPts],Table37[Player],Table3737381215[[#This Row],[Player]],Table37[GW],14)</f>
        <v>2.7321940346035456</v>
      </c>
      <c r="J357" s="474">
        <f>SUMIFS(Table37[Adj xPts],Table37[Player],Table3737381215[[#This Row],[Player]],Table37[GW],15)</f>
        <v>2.5315508021390376</v>
      </c>
      <c r="K357" s="474">
        <f>SUMIFS(Table37[Adj xPts],Table37[Player],Table3737381215[[#This Row],[Player]],Table37[GW],16)</f>
        <v>3.5936196830692246</v>
      </c>
      <c r="L357" s="475">
        <f>SUMIFS(Table37[Adj xPts],Table37[Player],Table3737381215[[#This Row],[Player]],Table37[GW],17)</f>
        <v>0.12128765560377391</v>
      </c>
      <c r="M357" s="7">
        <f>SUM(Table3737381215[[#This Row],[10]:[17]])</f>
        <v>21.773562757510689</v>
      </c>
      <c r="N357" s="23">
        <f>(AVERAGE(Table3737381215[[#This Row],[10]:[17]])-2)/Table3737381215[[#This Row],[Price]]</f>
        <v>0.18042383617220903</v>
      </c>
      <c r="O357" s="74">
        <v>2E-3</v>
      </c>
      <c r="P357" s="22">
        <v>0</v>
      </c>
      <c r="Q357" s="6">
        <v>0</v>
      </c>
      <c r="R357" s="402" t="s">
        <v>374</v>
      </c>
    </row>
    <row r="358" spans="1:18" ht="15.75" thickBot="1" x14ac:dyDescent="0.3">
      <c r="A358" s="4" t="s">
        <v>61</v>
      </c>
      <c r="B358" s="5" t="s">
        <v>296</v>
      </c>
      <c r="C358" s="70" t="s">
        <v>14</v>
      </c>
      <c r="D358" s="6">
        <v>4.4000000000000004</v>
      </c>
      <c r="E358" s="6">
        <f>SUMIFS(Table37[Adj xPts],Table37[Player],Table3737381215[[#This Row],[Player]],Table37[GW],10)</f>
        <v>2.1318822023047375</v>
      </c>
      <c r="F358" s="474">
        <f>SUMIFS(Table37[Adj xPts],Table37[Player],Table3737381215[[#This Row],[Player]],Table37[GW],11)</f>
        <v>1.5681233933161953</v>
      </c>
      <c r="G358" s="474">
        <f>SUMIFS(Table37[Adj xPts],Table37[Player],Table3737381215[[#This Row],[Player]],Table37[GW],12)</f>
        <v>3.1214953271028043</v>
      </c>
      <c r="H358" s="474">
        <f>SUMIFS(Table37[Adj xPts],Table37[Player],Table3737381215[[#This Row],[Player]],Table37[GW],13)</f>
        <v>2.1622109826589599</v>
      </c>
      <c r="I358" s="474">
        <f>SUMIFS(Table37[Adj xPts],Table37[Player],Table3737381215[[#This Row],[Player]],Table37[GW],14)</f>
        <v>3.1918367346938772</v>
      </c>
      <c r="J358" s="474">
        <f>SUMIFS(Table37[Adj xPts],Table37[Player],Table3737381215[[#This Row],[Player]],Table37[GW],15)</f>
        <v>3.8162941961307544</v>
      </c>
      <c r="K358" s="474">
        <f>SUMIFS(Table37[Adj xPts],Table37[Player],Table3737381215[[#This Row],[Player]],Table37[GW],16)</f>
        <v>3.4892715719679526</v>
      </c>
      <c r="L358" s="475">
        <f>SUMIFS(Table37[Adj xPts],Table37[Player],Table3737381215[[#This Row],[Player]],Table37[GW],17)</f>
        <v>1.8711377245508984</v>
      </c>
      <c r="M358" s="7">
        <f>SUM(Table3737381215[[#This Row],[10]:[17]])</f>
        <v>21.352252132726179</v>
      </c>
      <c r="N358" s="23">
        <f>(AVERAGE(Table3737381215[[#This Row],[10]:[17]])-2)/Table3737381215[[#This Row],[Price]]</f>
        <v>0.15205261740699369</v>
      </c>
      <c r="O358" s="74">
        <v>1.1000000000000001E-2</v>
      </c>
      <c r="P358" s="22">
        <v>2</v>
      </c>
      <c r="Q358" s="6">
        <v>1</v>
      </c>
      <c r="R358" s="402" t="s">
        <v>374</v>
      </c>
    </row>
    <row r="359" spans="1:18" ht="15.75" thickBot="1" x14ac:dyDescent="0.3">
      <c r="A359" s="4" t="s">
        <v>110</v>
      </c>
      <c r="B359" s="5" t="s">
        <v>212</v>
      </c>
      <c r="C359" s="70" t="s">
        <v>14</v>
      </c>
      <c r="D359" s="6">
        <v>4.4000000000000004</v>
      </c>
      <c r="E359" s="6">
        <f>SUMIFS(Table37[Adj xPts],Table37[Player],Table3737381215[[#This Row],[Player]],Table37[GW],10)</f>
        <v>2.7756806682194202</v>
      </c>
      <c r="F359" s="474">
        <f>SUMIFS(Table37[Adj xPts],Table37[Player],Table3737381215[[#This Row],[Player]],Table37[GW],11)</f>
        <v>2.7204324324324327</v>
      </c>
      <c r="G359" s="474">
        <f>SUMIFS(Table37[Adj xPts],Table37[Player],Table3737381215[[#This Row],[Player]],Table37[GW],12)</f>
        <v>2.3072272159297031</v>
      </c>
      <c r="H359" s="474">
        <f>SUMIFS(Table37[Adj xPts],Table37[Player],Table3737381215[[#This Row],[Player]],Table37[GW],13)</f>
        <v>2.453287197231834</v>
      </c>
      <c r="I359" s="474">
        <f>SUMIFS(Table37[Adj xPts],Table37[Player],Table3737381215[[#This Row],[Player]],Table37[GW],14)</f>
        <v>3.2473035439137137</v>
      </c>
      <c r="J359" s="474">
        <f>SUMIFS(Table37[Adj xPts],Table37[Player],Table3737381215[[#This Row],[Player]],Table37[GW],15)</f>
        <v>1.5217391304347825</v>
      </c>
      <c r="K359" s="474">
        <f>SUMIFS(Table37[Adj xPts],Table37[Player],Table3737381215[[#This Row],[Player]],Table37[GW],16)</f>
        <v>1.9473684210526316</v>
      </c>
      <c r="L359" s="475">
        <f>SUMIFS(Table37[Adj xPts],Table37[Player],Table3737381215[[#This Row],[Player]],Table37[GW],17)</f>
        <v>2.1210627716295534</v>
      </c>
      <c r="M359" s="7">
        <f>SUM(Table3737381215[[#This Row],[10]:[17]])</f>
        <v>19.094101380844073</v>
      </c>
      <c r="N359" s="23">
        <f>(AVERAGE(Table3737381215[[#This Row],[10]:[17]])-2)/Table3737381215[[#This Row],[Price]]</f>
        <v>8.7900607410342974E-2</v>
      </c>
      <c r="O359" s="74">
        <v>1.1000000000000001E-2</v>
      </c>
      <c r="P359" s="22">
        <v>1</v>
      </c>
      <c r="Q359" s="6">
        <v>1</v>
      </c>
      <c r="R359" s="402" t="s">
        <v>374</v>
      </c>
    </row>
    <row r="360" spans="1:18" ht="15.75" thickBot="1" x14ac:dyDescent="0.3">
      <c r="A360" s="4" t="s">
        <v>602</v>
      </c>
      <c r="B360" s="5" t="s">
        <v>673</v>
      </c>
      <c r="C360" s="70" t="s">
        <v>14</v>
      </c>
      <c r="D360" s="6">
        <v>4</v>
      </c>
      <c r="E360" s="6">
        <f>SUMIFS(Table37[Adj xPts],Table37[Player],Table3737381215[[#This Row],[Player]],Table37[GW],10)</f>
        <v>2.6858696316207467</v>
      </c>
      <c r="F360" s="474">
        <f>SUMIFS(Table37[Adj xPts],Table37[Player],Table3737381215[[#This Row],[Player]],Table37[GW],11)</f>
        <v>2.1924853711117951</v>
      </c>
      <c r="G360" s="474">
        <f>SUMIFS(Table37[Adj xPts],Table37[Player],Table3737381215[[#This Row],[Player]],Table37[GW],12)</f>
        <v>0.9380479251899474</v>
      </c>
      <c r="H360" s="474">
        <f>SUMIFS(Table37[Adj xPts],Table37[Player],Table3737381215[[#This Row],[Player]],Table37[GW],13)</f>
        <v>1.5871231174364591</v>
      </c>
      <c r="I360" s="474">
        <f>SUMIFS(Table37[Adj xPts],Table37[Player],Table3737381215[[#This Row],[Player]],Table37[GW],14)</f>
        <v>1.4970286646469355</v>
      </c>
      <c r="J360" s="474">
        <f>SUMIFS(Table37[Adj xPts],Table37[Player],Table3737381215[[#This Row],[Player]],Table37[GW],15)</f>
        <v>1.6215472148297696</v>
      </c>
      <c r="K360" s="474">
        <f>SUMIFS(Table37[Adj xPts],Table37[Player],Table3737381215[[#This Row],[Player]],Table37[GW],16)</f>
        <v>1.6393762726993777</v>
      </c>
      <c r="L360" s="475">
        <f>SUMIFS(Table37[Adj xPts],Table37[Player],Table3737381215[[#This Row],[Player]],Table37[GW],17)</f>
        <v>3.7371132142836189E-2</v>
      </c>
      <c r="M360" s="7">
        <f>SUM(Table3737381215[[#This Row],[10]:[17]])</f>
        <v>12.198849329677866</v>
      </c>
      <c r="N360" s="23">
        <f>(AVERAGE(Table3737381215[[#This Row],[10]:[17]])-2)/Table3737381215[[#This Row],[Price]]</f>
        <v>-0.11878595844756668</v>
      </c>
      <c r="O360" s="74">
        <v>2E-3</v>
      </c>
      <c r="P360" s="22">
        <v>0</v>
      </c>
      <c r="Q360" s="6">
        <v>0</v>
      </c>
      <c r="R360" s="402" t="s">
        <v>374</v>
      </c>
    </row>
    <row r="361" spans="1:18" ht="15.75" thickBot="1" x14ac:dyDescent="0.3">
      <c r="A361" s="4" t="s">
        <v>61</v>
      </c>
      <c r="B361" s="5" t="s">
        <v>197</v>
      </c>
      <c r="C361" s="70" t="s">
        <v>14</v>
      </c>
      <c r="D361" s="6">
        <v>4.5</v>
      </c>
      <c r="E361" s="6">
        <f>SUMIFS(Table37[Adj xPts],Table37[Player],Table3737381215[[#This Row],[Player]],Table37[GW],10)</f>
        <v>2.3604543460244725</v>
      </c>
      <c r="F361" s="474">
        <f>SUMIFS(Table37[Adj xPts],Table37[Player],Table3737381215[[#This Row],[Player]],Table37[GW],11)</f>
        <v>2.1098087600246758</v>
      </c>
      <c r="G361" s="474">
        <f>SUMIFS(Table37[Adj xPts],Table37[Player],Table3737381215[[#This Row],[Player]],Table37[GW],12)</f>
        <v>3.4137291280148419</v>
      </c>
      <c r="H361" s="474">
        <f>SUMIFS(Table37[Adj xPts],Table37[Player],Table3737381215[[#This Row],[Player]],Table37[GW],13)</f>
        <v>2.3993627190653215</v>
      </c>
      <c r="I361" s="474">
        <f>SUMIFS(Table37[Adj xPts],Table37[Player],Table3737381215[[#This Row],[Player]],Table37[GW],14)</f>
        <v>3.1846077293083432</v>
      </c>
      <c r="J361" s="474">
        <f>SUMIFS(Table37[Adj xPts],Table37[Player],Table3737381215[[#This Row],[Player]],Table37[GW],15)</f>
        <v>4.2816248636859324</v>
      </c>
      <c r="K361" s="474">
        <f>SUMIFS(Table37[Adj xPts],Table37[Player],Table3737381215[[#This Row],[Player]],Table37[GW],16)</f>
        <v>3.2329084588644266</v>
      </c>
      <c r="L361" s="475">
        <f>SUMIFS(Table37[Adj xPts],Table37[Player],Table3737381215[[#This Row],[Player]],Table37[GW],17)</f>
        <v>2.1535338623362246</v>
      </c>
      <c r="M361" s="7">
        <f>SUM(Table3737381215[[#This Row],[10]:[17]])</f>
        <v>23.136029867324236</v>
      </c>
      <c r="N361" s="23">
        <f>(AVERAGE(Table3737381215[[#This Row],[10]:[17]])-2)/Table3737381215[[#This Row],[Price]]</f>
        <v>0.19822305187011768</v>
      </c>
      <c r="O361" s="74">
        <v>0</v>
      </c>
      <c r="P361" s="22">
        <v>0</v>
      </c>
      <c r="Q361" s="6">
        <v>0</v>
      </c>
      <c r="R361" s="402" t="s">
        <v>374</v>
      </c>
    </row>
    <row r="362" spans="1:18" ht="15.75" thickBot="1" x14ac:dyDescent="0.3">
      <c r="A362" s="4" t="s">
        <v>46</v>
      </c>
      <c r="B362" s="5" t="s">
        <v>132</v>
      </c>
      <c r="C362" s="70" t="s">
        <v>13</v>
      </c>
      <c r="D362" s="6">
        <v>4.4000000000000004</v>
      </c>
      <c r="E362" s="6">
        <f>SUMIFS(Table37[Adj xPts],Table37[Player],Table3737381215[[#This Row],[Player]],Table37[GW],10)</f>
        <v>2.8193832599118944</v>
      </c>
      <c r="F362" s="474">
        <f>SUMIFS(Table37[Adj xPts],Table37[Player],Table3737381215[[#This Row],[Player]],Table37[GW],11)</f>
        <v>2.8759493670886078</v>
      </c>
      <c r="G362" s="474">
        <f>SUMIFS(Table37[Adj xPts],Table37[Player],Table3737381215[[#This Row],[Player]],Table37[GW],12)</f>
        <v>2.6471912360562251</v>
      </c>
      <c r="H362" s="474">
        <f>SUMIFS(Table37[Adj xPts],Table37[Player],Table3737381215[[#This Row],[Player]],Table37[GW],13)</f>
        <v>3.1932773109243695</v>
      </c>
      <c r="I362" s="474">
        <f>SUMIFS(Table37[Adj xPts],Table37[Player],Table3737381215[[#This Row],[Player]],Table37[GW],14)</f>
        <v>2.5064966903652857</v>
      </c>
      <c r="J362" s="474">
        <f>SUMIFS(Table37[Adj xPts],Table37[Player],Table3737381215[[#This Row],[Player]],Table37[GW],15)</f>
        <v>2.8652830780490355</v>
      </c>
      <c r="K362" s="474">
        <f>SUMIFS(Table37[Adj xPts],Table37[Player],Table3737381215[[#This Row],[Player]],Table37[GW],16)</f>
        <v>2.6741618148966069</v>
      </c>
      <c r="L362" s="475">
        <f>SUMIFS(Table37[Adj xPts],Table37[Player],Table3737381215[[#This Row],[Player]],Table37[GW],17)</f>
        <v>2.7394463174889596</v>
      </c>
      <c r="M362" s="7">
        <f>SUM(Table3737381215[[#This Row],[10]:[17]])</f>
        <v>22.321189074780982</v>
      </c>
      <c r="N362" s="23">
        <f>(AVERAGE(Table3737381215[[#This Row],[10]:[17]])-2)/Table3737381215[[#This Row],[Price]]</f>
        <v>0.17957923507900514</v>
      </c>
      <c r="O362" s="74">
        <v>1E-3</v>
      </c>
      <c r="P362" s="22">
        <v>0</v>
      </c>
      <c r="Q362" s="6">
        <v>0</v>
      </c>
      <c r="R362" s="402" t="s">
        <v>374</v>
      </c>
    </row>
    <row r="363" spans="1:18" ht="15.75" thickBot="1" x14ac:dyDescent="0.3">
      <c r="A363" s="4" t="s">
        <v>28</v>
      </c>
      <c r="B363" s="5" t="s">
        <v>1348</v>
      </c>
      <c r="C363" s="70" t="s">
        <v>13</v>
      </c>
      <c r="D363" s="6">
        <v>5.3</v>
      </c>
      <c r="E363" s="6">
        <f>SUMIFS(Table37[Adj xPts],Table37[Player],Table3737381215[[#This Row],[Player]],Table37[GW],10)</f>
        <v>3.6496980155306296</v>
      </c>
      <c r="F363" s="474">
        <f>SUMIFS(Table37[Adj xPts],Table37[Player],Table3737381215[[#This Row],[Player]],Table37[GW],11)</f>
        <v>4.446162118564323</v>
      </c>
      <c r="G363" s="474">
        <f>SUMIFS(Table37[Adj xPts],Table37[Player],Table3737381215[[#This Row],[Player]],Table37[GW],12)</f>
        <v>2.6081871345029239</v>
      </c>
      <c r="H363" s="474">
        <f>SUMIFS(Table37[Adj xPts],Table37[Player],Table3737381215[[#This Row],[Player]],Table37[GW],13)</f>
        <v>4.1257485029940115</v>
      </c>
      <c r="I363" s="474">
        <f>SUMIFS(Table37[Adj xPts],Table37[Player],Table3737381215[[#This Row],[Player]],Table37[GW],14)</f>
        <v>3.446927374301676</v>
      </c>
      <c r="J363" s="474">
        <f>SUMIFS(Table37[Adj xPts],Table37[Player],Table3737381215[[#This Row],[Player]],Table37[GW],15)</f>
        <v>3.078253025633316</v>
      </c>
      <c r="K363" s="474">
        <f>SUMIFS(Table37[Adj xPts],Table37[Player],Table3737381215[[#This Row],[Player]],Table37[GW],16)</f>
        <v>3.8814432989690721</v>
      </c>
      <c r="L363" s="475">
        <f>SUMIFS(Table37[Adj xPts],Table37[Player],Table3737381215[[#This Row],[Player]],Table37[GW],17)</f>
        <v>7.9752123362089034E-2</v>
      </c>
      <c r="M363" s="7">
        <f>SUM(Table3737381215[[#This Row],[10]:[17]])</f>
        <v>25.316171593858037</v>
      </c>
      <c r="N363" s="23">
        <f>(AVERAGE(Table3737381215[[#This Row],[10]:[17]])-2)/Table3737381215[[#This Row],[Price]]</f>
        <v>0.21972102815702918</v>
      </c>
      <c r="O363" s="74">
        <v>2.6000000000000002E-2</v>
      </c>
      <c r="P363" s="22">
        <v>0</v>
      </c>
      <c r="Q363" s="6">
        <v>0</v>
      </c>
      <c r="R363" s="402" t="s">
        <v>374</v>
      </c>
    </row>
    <row r="364" spans="1:18" ht="15.75" thickBot="1" x14ac:dyDescent="0.3">
      <c r="A364" s="4" t="s">
        <v>91</v>
      </c>
      <c r="B364" s="5" t="s">
        <v>260</v>
      </c>
      <c r="C364" s="70" t="s">
        <v>14</v>
      </c>
      <c r="D364" s="6">
        <v>4.2</v>
      </c>
      <c r="E364" s="6">
        <f>SUMIFS(Table37[Adj xPts],Table37[Player],Table3737381215[[#This Row],[Player]],Table37[GW],10)</f>
        <v>3.3087681098735451</v>
      </c>
      <c r="F364" s="474">
        <f>SUMIFS(Table37[Adj xPts],Table37[Player],Table3737381215[[#This Row],[Player]],Table37[GW],11)</f>
        <v>2.1644317432402724</v>
      </c>
      <c r="G364" s="474">
        <f>SUMIFS(Table37[Adj xPts],Table37[Player],Table3737381215[[#This Row],[Player]],Table37[GW],12)</f>
        <v>2.956574499436595</v>
      </c>
      <c r="H364" s="474">
        <f>SUMIFS(Table37[Adj xPts],Table37[Player],Table3737381215[[#This Row],[Player]],Table37[GW],13)</f>
        <v>1.7199300055258795</v>
      </c>
      <c r="I364" s="474">
        <f>SUMIFS(Table37[Adj xPts],Table37[Player],Table3737381215[[#This Row],[Player]],Table37[GW],14)</f>
        <v>3.2036199095022622</v>
      </c>
      <c r="J364" s="474">
        <f>SUMIFS(Table37[Adj xPts],Table37[Player],Table3737381215[[#This Row],[Player]],Table37[GW],15)</f>
        <v>1.8587360594795537</v>
      </c>
      <c r="K364" s="474">
        <f>SUMIFS(Table37[Adj xPts],Table37[Player],Table3737381215[[#This Row],[Player]],Table37[GW],16)</f>
        <v>1.6276552563929101</v>
      </c>
      <c r="L364" s="475">
        <f>SUMIFS(Table37[Adj xPts],Table37[Player],Table3737381215[[#This Row],[Player]],Table37[GW],17)</f>
        <v>2.157291575540198</v>
      </c>
      <c r="M364" s="7">
        <f>SUM(Table3737381215[[#This Row],[10]:[17]])</f>
        <v>18.997007158991217</v>
      </c>
      <c r="N364" s="23">
        <f>(AVERAGE(Table3737381215[[#This Row],[10]:[17]])-2)/Table3737381215[[#This Row],[Price]]</f>
        <v>8.9196641636643342E-2</v>
      </c>
      <c r="O364" s="74">
        <v>4.0000000000000001E-3</v>
      </c>
      <c r="P364" s="22">
        <v>0</v>
      </c>
      <c r="Q364" s="6">
        <v>0</v>
      </c>
      <c r="R364" s="402" t="s">
        <v>374</v>
      </c>
    </row>
    <row r="365" spans="1:18" ht="15.75" thickBot="1" x14ac:dyDescent="0.3">
      <c r="A365" s="4" t="s">
        <v>46</v>
      </c>
      <c r="B365" s="5" t="s">
        <v>611</v>
      </c>
      <c r="C365" s="70" t="s">
        <v>16</v>
      </c>
      <c r="D365" s="6">
        <v>4</v>
      </c>
      <c r="E365" s="6">
        <f>SUMIFS(Table37[Adj xPts],Table37[Player],Table3737381215[[#This Row],[Player]],Table37[GW],10)</f>
        <v>4.1408450704225359</v>
      </c>
      <c r="F365" s="474">
        <f>SUMIFS(Table37[Adj xPts],Table37[Player],Table3737381215[[#This Row],[Player]],Table37[GW],11)</f>
        <v>4.2857142857142856</v>
      </c>
      <c r="G365" s="474">
        <f>SUMIFS(Table37[Adj xPts],Table37[Player],Table3737381215[[#This Row],[Player]],Table37[GW],12)</f>
        <v>4.7388059701492544</v>
      </c>
      <c r="H365" s="474">
        <f>SUMIFS(Table37[Adj xPts],Table37[Player],Table3737381215[[#This Row],[Player]],Table37[GW],13)</f>
        <v>3.9173736628550349</v>
      </c>
      <c r="I365" s="474">
        <f>SUMIFS(Table37[Adj xPts],Table37[Player],Table3737381215[[#This Row],[Player]],Table37[GW],14)</f>
        <v>3.9136212624584719</v>
      </c>
      <c r="J365" s="474">
        <f>SUMIFS(Table37[Adj xPts],Table37[Player],Table3737381215[[#This Row],[Player]],Table37[GW],15)</f>
        <v>3.6330935251798566</v>
      </c>
      <c r="K365" s="474">
        <f>SUMIFS(Table37[Adj xPts],Table37[Player],Table3737381215[[#This Row],[Player]],Table37[GW],16)</f>
        <v>3.1417004048582995</v>
      </c>
      <c r="L365" s="475">
        <f>SUMIFS(Table37[Adj xPts],Table37[Player],Table3737381215[[#This Row],[Player]],Table37[GW],17)</f>
        <v>4.9316770186335406</v>
      </c>
      <c r="M365" s="7">
        <f>SUM(Table3737381215[[#This Row],[10]:[17]])</f>
        <v>32.702831200271277</v>
      </c>
      <c r="N365" s="23">
        <f>(AVERAGE(Table3737381215[[#This Row],[10]:[17]])-2)/Table3737381215[[#This Row],[Price]]</f>
        <v>0.5219634750084774</v>
      </c>
      <c r="O365" s="74">
        <v>6.9999999999999993E-3</v>
      </c>
      <c r="P365" s="22">
        <v>0</v>
      </c>
      <c r="Q365" s="6">
        <v>0</v>
      </c>
      <c r="R365" s="402" t="s">
        <v>374</v>
      </c>
    </row>
    <row r="366" spans="1:18" ht="15.75" thickBot="1" x14ac:dyDescent="0.3">
      <c r="A366" s="4" t="s">
        <v>23</v>
      </c>
      <c r="B366" s="5" t="s">
        <v>266</v>
      </c>
      <c r="C366" s="70" t="s">
        <v>16</v>
      </c>
      <c r="D366" s="6">
        <v>5.3</v>
      </c>
      <c r="E366" s="6">
        <f>SUMIFS(Table37[Adj xPts],Table37[Player],Table3737381215[[#This Row],[Player]],Table37[GW],10)</f>
        <v>4.443708609271523</v>
      </c>
      <c r="F366" s="474">
        <f>SUMIFS(Table37[Adj xPts],Table37[Player],Table3737381215[[#This Row],[Player]],Table37[GW],11)</f>
        <v>3.5779220779220782</v>
      </c>
      <c r="G366" s="474">
        <f>SUMIFS(Table37[Adj xPts],Table37[Player],Table3737381215[[#This Row],[Player]],Table37[GW],12)</f>
        <v>4.064516129032258</v>
      </c>
      <c r="H366" s="474">
        <f>SUMIFS(Table37[Adj xPts],Table37[Player],Table3737381215[[#This Row],[Player]],Table37[GW],13)</f>
        <v>3.4680851063829787</v>
      </c>
      <c r="I366" s="474">
        <f>SUMIFS(Table37[Adj xPts],Table37[Player],Table3737381215[[#This Row],[Player]],Table37[GW],14)</f>
        <v>4.7664233576642339</v>
      </c>
      <c r="J366" s="474">
        <f>SUMIFS(Table37[Adj xPts],Table37[Player],Table3737381215[[#This Row],[Player]],Table37[GW],15)</f>
        <v>4.1690140845070429</v>
      </c>
      <c r="K366" s="474">
        <f>SUMIFS(Table37[Adj xPts],Table37[Player],Table3737381215[[#This Row],[Player]],Table37[GW],16)</f>
        <v>3.6928571428571426</v>
      </c>
      <c r="L366" s="475">
        <f>SUMIFS(Table37[Adj xPts],Table37[Player],Table3737381215[[#This Row],[Player]],Table37[GW],17)</f>
        <v>3.583333333333333</v>
      </c>
      <c r="M366" s="7">
        <f>SUM(Table3737381215[[#This Row],[10]:[17]])</f>
        <v>31.765859840970592</v>
      </c>
      <c r="N366" s="23">
        <f>(AVERAGE(Table3737381215[[#This Row],[10]:[17]])-2)/Table3737381215[[#This Row],[Price]]</f>
        <v>0.37183631700402342</v>
      </c>
      <c r="O366" s="76">
        <v>0.02</v>
      </c>
      <c r="P366" s="22">
        <v>10</v>
      </c>
      <c r="Q366" s="6">
        <v>5</v>
      </c>
      <c r="R366" s="402" t="s">
        <v>374</v>
      </c>
    </row>
    <row r="367" spans="1:18" ht="15.75" thickBot="1" x14ac:dyDescent="0.3">
      <c r="A367" s="4" t="s">
        <v>65</v>
      </c>
      <c r="B367" s="5" t="s">
        <v>210</v>
      </c>
      <c r="C367" s="70" t="s">
        <v>13</v>
      </c>
      <c r="D367" s="6">
        <v>4.8</v>
      </c>
      <c r="E367" s="6">
        <f>SUMIFS(Table37[Adj xPts],Table37[Player],Table3737381215[[#This Row],[Player]],Table37[GW],10)</f>
        <v>2.6586721263527346</v>
      </c>
      <c r="F367" s="474">
        <f>SUMIFS(Table37[Adj xPts],Table37[Player],Table3737381215[[#This Row],[Player]],Table37[GW],11)</f>
        <v>3.3085010095383973</v>
      </c>
      <c r="G367" s="474">
        <f>SUMIFS(Table37[Adj xPts],Table37[Player],Table3737381215[[#This Row],[Player]],Table37[GW],12)</f>
        <v>3.7775628626692459</v>
      </c>
      <c r="H367" s="474">
        <f>SUMIFS(Table37[Adj xPts],Table37[Player],Table3737381215[[#This Row],[Player]],Table37[GW],13)</f>
        <v>3.7838154350626536</v>
      </c>
      <c r="I367" s="474">
        <f>SUMIFS(Table37[Adj xPts],Table37[Player],Table3737381215[[#This Row],[Player]],Table37[GW],14)</f>
        <v>3.5478867778208607</v>
      </c>
      <c r="J367" s="474">
        <f>SUMIFS(Table37[Adj xPts],Table37[Player],Table3737381215[[#This Row],[Player]],Table37[GW],15)</f>
        <v>3.9627278312512799</v>
      </c>
      <c r="K367" s="474">
        <f>SUMIFS(Table37[Adj xPts],Table37[Player],Table3737381215[[#This Row],[Player]],Table37[GW],16)</f>
        <v>3.9857056976821856</v>
      </c>
      <c r="L367" s="475">
        <f>SUMIFS(Table37[Adj xPts],Table37[Player],Table3737381215[[#This Row],[Player]],Table37[GW],17)</f>
        <v>3.0832060171583033</v>
      </c>
      <c r="M367" s="7">
        <f>SUM(Table3737381215[[#This Row],[10]:[17]])</f>
        <v>28.108077757535661</v>
      </c>
      <c r="N367" s="23">
        <f>(AVERAGE(Table3737381215[[#This Row],[10]:[17]])-2)/Table3737381215[[#This Row],[Price]]</f>
        <v>0.31531452493582451</v>
      </c>
      <c r="O367" s="74">
        <v>3.0000000000000001E-3</v>
      </c>
      <c r="P367" s="22">
        <v>0</v>
      </c>
      <c r="Q367" s="6">
        <v>0</v>
      </c>
      <c r="R367" s="402" t="s">
        <v>374</v>
      </c>
    </row>
    <row r="368" spans="1:18" ht="15.75" thickBot="1" x14ac:dyDescent="0.3">
      <c r="A368" s="4" t="s">
        <v>51</v>
      </c>
      <c r="B368" s="5" t="s">
        <v>1057</v>
      </c>
      <c r="C368" s="70" t="s">
        <v>16</v>
      </c>
      <c r="D368" s="6">
        <v>4.3</v>
      </c>
      <c r="E368" s="6">
        <f>SUMIFS(Table37[Adj xPts],Table37[Player],Table3737381215[[#This Row],[Player]],Table37[GW],10)</f>
        <v>4.227036395147314</v>
      </c>
      <c r="F368" s="474">
        <f>SUMIFS(Table37[Adj xPts],Table37[Player],Table3737381215[[#This Row],[Player]],Table37[GW],11)</f>
        <v>3.4726027397260277</v>
      </c>
      <c r="G368" s="474">
        <f>SUMIFS(Table37[Adj xPts],Table37[Player],Table3737381215[[#This Row],[Player]],Table37[GW],12)</f>
        <v>3.9166666666666665</v>
      </c>
      <c r="H368" s="474">
        <f>SUMIFS(Table37[Adj xPts],Table37[Player],Table3737381215[[#This Row],[Player]],Table37[GW],13)</f>
        <v>3.8712981138516689</v>
      </c>
      <c r="I368" s="474">
        <f>SUMIFS(Table37[Adj xPts],Table37[Player],Table3737381215[[#This Row],[Player]],Table37[GW],14)</f>
        <v>4.3149606299212602</v>
      </c>
      <c r="J368" s="474">
        <f>SUMIFS(Table37[Adj xPts],Table37[Player],Table3737381215[[#This Row],[Player]],Table37[GW],15)</f>
        <v>4.1028472276993453</v>
      </c>
      <c r="K368" s="474">
        <f>SUMIFS(Table37[Adj xPts],Table37[Player],Table3737381215[[#This Row],[Player]],Table37[GW],16)</f>
        <v>4.6040268456375841</v>
      </c>
      <c r="L368" s="475">
        <f>SUMIFS(Table37[Adj xPts],Table37[Player],Table3737381215[[#This Row],[Player]],Table37[GW],17)</f>
        <v>4.4532374100719423</v>
      </c>
      <c r="M368" s="7">
        <f>SUM(Table3737381215[[#This Row],[10]:[17]])</f>
        <v>32.962676028721809</v>
      </c>
      <c r="N368" s="23">
        <f>(AVERAGE(Table3737381215[[#This Row],[10]:[17]])-2)/Table3737381215[[#This Row],[Price]]</f>
        <v>0.49310104734656424</v>
      </c>
      <c r="O368" s="74">
        <v>1E-3</v>
      </c>
      <c r="P368" s="22">
        <v>0</v>
      </c>
      <c r="Q368" s="6">
        <v>0</v>
      </c>
      <c r="R368" s="402" t="s">
        <v>374</v>
      </c>
    </row>
    <row r="369" spans="1:18" ht="15.75" thickBot="1" x14ac:dyDescent="0.3">
      <c r="A369" s="4" t="s">
        <v>35</v>
      </c>
      <c r="B369" s="5" t="s">
        <v>147</v>
      </c>
      <c r="C369" s="70" t="s">
        <v>16</v>
      </c>
      <c r="D369" s="6">
        <v>4.3</v>
      </c>
      <c r="E369" s="6">
        <f>SUMIFS(Table37[Adj xPts],Table37[Player],Table3737381215[[#This Row],[Player]],Table37[GW],10)</f>
        <v>4.0416666666666661</v>
      </c>
      <c r="F369" s="474">
        <f>SUMIFS(Table37[Adj xPts],Table37[Player],Table3737381215[[#This Row],[Player]],Table37[GW],11)</f>
        <v>3.8175092478421702</v>
      </c>
      <c r="G369" s="474">
        <f>SUMIFS(Table37[Adj xPts],Table37[Player],Table3737381215[[#This Row],[Player]],Table37[GW],12)</f>
        <v>4.5769230769230766</v>
      </c>
      <c r="H369" s="474">
        <f>SUMIFS(Table37[Adj xPts],Table37[Player],Table3737381215[[#This Row],[Player]],Table37[GW],13)</f>
        <v>4.4483599891569527</v>
      </c>
      <c r="I369" s="474">
        <f>SUMIFS(Table37[Adj xPts],Table37[Player],Table3737381215[[#This Row],[Player]],Table37[GW],14)</f>
        <v>4.2116950407105849</v>
      </c>
      <c r="J369" s="474">
        <f>SUMIFS(Table37[Adj xPts],Table37[Player],Table3737381215[[#This Row],[Player]],Table37[GW],15)</f>
        <v>4.1077894736842104</v>
      </c>
      <c r="K369" s="474">
        <f>SUMIFS(Table37[Adj xPts],Table37[Player],Table3737381215[[#This Row],[Player]],Table37[GW],16)</f>
        <v>4.1916167664670656</v>
      </c>
      <c r="L369" s="475">
        <f>SUMIFS(Table37[Adj xPts],Table37[Player],Table3737381215[[#This Row],[Player]],Table37[GW],17)</f>
        <v>3.956578094620868</v>
      </c>
      <c r="M369" s="7">
        <f>SUM(Table3737381215[[#This Row],[10]:[17]])</f>
        <v>33.352138356071592</v>
      </c>
      <c r="N369" s="23">
        <f>(AVERAGE(Table3737381215[[#This Row],[10]:[17]])-2)/Table3737381215[[#This Row],[Price]]</f>
        <v>0.50442262662998816</v>
      </c>
      <c r="O369" s="74">
        <v>6.9999999999999993E-3</v>
      </c>
      <c r="P369" s="22">
        <v>1</v>
      </c>
      <c r="Q369" s="6">
        <v>1</v>
      </c>
      <c r="R369" s="402" t="s">
        <v>374</v>
      </c>
    </row>
    <row r="370" spans="1:18" ht="15.75" thickBot="1" x14ac:dyDescent="0.3">
      <c r="A370" s="4" t="s">
        <v>600</v>
      </c>
      <c r="B370" s="5" t="s">
        <v>1063</v>
      </c>
      <c r="C370" s="70" t="s">
        <v>14</v>
      </c>
      <c r="D370" s="6">
        <v>4</v>
      </c>
      <c r="E370" s="6">
        <f>SUMIFS(Table37[Adj xPts],Table37[Player],Table3737381215[[#This Row],[Player]],Table37[GW],10)</f>
        <v>3.6371405897075877</v>
      </c>
      <c r="F370" s="474">
        <f>SUMIFS(Table37[Adj xPts],Table37[Player],Table3737381215[[#This Row],[Player]],Table37[GW],11)</f>
        <v>1.3812059783542348</v>
      </c>
      <c r="G370" s="474">
        <f>SUMIFS(Table37[Adj xPts],Table37[Player],Table3737381215[[#This Row],[Player]],Table37[GW],12)</f>
        <v>2.1515584786960251</v>
      </c>
      <c r="H370" s="474">
        <f>SUMIFS(Table37[Adj xPts],Table37[Player],Table3737381215[[#This Row],[Player]],Table37[GW],13)</f>
        <v>3.0544217687074831</v>
      </c>
      <c r="I370" s="474">
        <f>SUMIFS(Table37[Adj xPts],Table37[Player],Table3737381215[[#This Row],[Player]],Table37[GW],14)</f>
        <v>2.7779458936028569</v>
      </c>
      <c r="J370" s="474">
        <f>SUMIFS(Table37[Adj xPts],Table37[Player],Table3737381215[[#This Row],[Player]],Table37[GW],15)</f>
        <v>3.042424242424242</v>
      </c>
      <c r="K370" s="474">
        <f>SUMIFS(Table37[Adj xPts],Table37[Player],Table3737381215[[#This Row],[Player]],Table37[GW],16)</f>
        <v>2.9056603773584908</v>
      </c>
      <c r="L370" s="475">
        <f>SUMIFS(Table37[Adj xPts],Table37[Player],Table3737381215[[#This Row],[Player]],Table37[GW],17)</f>
        <v>2.5099337748344368</v>
      </c>
      <c r="M370" s="7">
        <f>SUM(Table3737381215[[#This Row],[10]:[17]])</f>
        <v>21.460291103685357</v>
      </c>
      <c r="N370" s="23">
        <f>(AVERAGE(Table3737381215[[#This Row],[10]:[17]])-2)/Table3737381215[[#This Row],[Price]]</f>
        <v>0.17063409699016741</v>
      </c>
      <c r="O370" s="74">
        <v>1E-3</v>
      </c>
      <c r="P370" s="22">
        <v>1</v>
      </c>
      <c r="Q370" s="6">
        <v>1</v>
      </c>
      <c r="R370" s="402" t="s">
        <v>374</v>
      </c>
    </row>
    <row r="371" spans="1:18" ht="15.75" thickBot="1" x14ac:dyDescent="0.3">
      <c r="A371" s="4" t="s">
        <v>68</v>
      </c>
      <c r="B371" s="5" t="s">
        <v>1061</v>
      </c>
      <c r="C371" s="70" t="s">
        <v>14</v>
      </c>
      <c r="D371" s="6">
        <v>4.3</v>
      </c>
      <c r="E371" s="6">
        <f>SUMIFS(Table37[Adj xPts],Table37[Player],Table3737381215[[#This Row],[Player]],Table37[GW],10)</f>
        <v>3.3391479369339145</v>
      </c>
      <c r="F371" s="474">
        <f>SUMIFS(Table37[Adj xPts],Table37[Player],Table3737381215[[#This Row],[Player]],Table37[GW],11)</f>
        <v>3.5614733698357397</v>
      </c>
      <c r="G371" s="474">
        <f>SUMIFS(Table37[Adj xPts],Table37[Player],Table3737381215[[#This Row],[Player]],Table37[GW],12)</f>
        <v>4.2000812787862367</v>
      </c>
      <c r="H371" s="474">
        <f>SUMIFS(Table37[Adj xPts],Table37[Player],Table3737381215[[#This Row],[Player]],Table37[GW],13)</f>
        <v>2.611842105263158</v>
      </c>
      <c r="I371" s="474">
        <f>SUMIFS(Table37[Adj xPts],Table37[Player],Table3737381215[[#This Row],[Player]],Table37[GW],14)</f>
        <v>3.5094752186588924</v>
      </c>
      <c r="J371" s="474">
        <f>SUMIFS(Table37[Adj xPts],Table37[Player],Table3737381215[[#This Row],[Player]],Table37[GW],15)</f>
        <v>2.4813289593076009</v>
      </c>
      <c r="K371" s="474">
        <f>SUMIFS(Table37[Adj xPts],Table37[Player],Table3737381215[[#This Row],[Player]],Table37[GW],16)</f>
        <v>1.6165995664292352</v>
      </c>
      <c r="L371" s="475">
        <f>SUMIFS(Table37[Adj xPts],Table37[Player],Table3737381215[[#This Row],[Player]],Table37[GW],17)</f>
        <v>4.6460674157303377</v>
      </c>
      <c r="M371" s="7">
        <f>SUM(Table3737381215[[#This Row],[10]:[17]])</f>
        <v>25.966015850945112</v>
      </c>
      <c r="N371" s="23">
        <f>(AVERAGE(Table3737381215[[#This Row],[10]:[17]])-2)/Table3737381215[[#This Row],[Price]]</f>
        <v>0.28970976310886953</v>
      </c>
      <c r="O371" s="74">
        <v>9.0000000000000011E-3</v>
      </c>
      <c r="P371" s="22">
        <v>0</v>
      </c>
      <c r="Q371" s="6">
        <v>0</v>
      </c>
      <c r="R371" s="402" t="s">
        <v>374</v>
      </c>
    </row>
    <row r="372" spans="1:18" ht="15.75" thickBot="1" x14ac:dyDescent="0.3">
      <c r="A372" s="4" t="s">
        <v>37</v>
      </c>
      <c r="B372" s="5" t="s">
        <v>199</v>
      </c>
      <c r="C372" s="70" t="s">
        <v>16</v>
      </c>
      <c r="D372" s="6">
        <v>4.3</v>
      </c>
      <c r="E372" s="6">
        <f>SUMIFS(Table37[Adj xPts],Table37[Player],Table3737381215[[#This Row],[Player]],Table37[GW],10)</f>
        <v>2.4974100932366432</v>
      </c>
      <c r="F372" s="474">
        <f>SUMIFS(Table37[Adj xPts],Table37[Player],Table3737381215[[#This Row],[Player]],Table37[GW],11)</f>
        <v>2.8950617283950613</v>
      </c>
      <c r="G372" s="474">
        <f>SUMIFS(Table37[Adj xPts],Table37[Player],Table3737381215[[#This Row],[Player]],Table37[GW],12)</f>
        <v>3.2413793103448278</v>
      </c>
      <c r="H372" s="474">
        <f>SUMIFS(Table37[Adj xPts],Table37[Player],Table3737381215[[#This Row],[Player]],Table37[GW],13)</f>
        <v>4.276315789473685</v>
      </c>
      <c r="I372" s="474">
        <f>SUMIFS(Table37[Adj xPts],Table37[Player],Table3737381215[[#This Row],[Player]],Table37[GW],14)</f>
        <v>3.2077922077922079</v>
      </c>
      <c r="J372" s="474">
        <f>SUMIFS(Table37[Adj xPts],Table37[Player],Table3737381215[[#This Row],[Player]],Table37[GW],15)</f>
        <v>3.1538348516015282</v>
      </c>
      <c r="K372" s="474">
        <f>SUMIFS(Table37[Adj xPts],Table37[Player],Table3737381215[[#This Row],[Player]],Table37[GW],16)</f>
        <v>3.994117647058824</v>
      </c>
      <c r="L372" s="475">
        <f>SUMIFS(Table37[Adj xPts],Table37[Player],Table3737381215[[#This Row],[Player]],Table37[GW],17)</f>
        <v>3.4407894736842111</v>
      </c>
      <c r="M372" s="7">
        <f>SUM(Table3737381215[[#This Row],[10]:[17]])</f>
        <v>26.70670110158699</v>
      </c>
      <c r="N372" s="23">
        <f>(AVERAGE(Table3737381215[[#This Row],[10]:[17]])-2)/Table3737381215[[#This Row],[Price]]</f>
        <v>0.31124131109264508</v>
      </c>
      <c r="O372" s="74">
        <v>3.0000000000000001E-3</v>
      </c>
      <c r="P372" s="22">
        <v>0</v>
      </c>
      <c r="Q372" s="6">
        <v>0</v>
      </c>
      <c r="R372" s="402" t="s">
        <v>374</v>
      </c>
    </row>
    <row r="373" spans="1:18" ht="15.75" thickBot="1" x14ac:dyDescent="0.3">
      <c r="A373" s="4" t="s">
        <v>82</v>
      </c>
      <c r="B373" s="5" t="s">
        <v>1534</v>
      </c>
      <c r="C373" s="70" t="s">
        <v>16</v>
      </c>
      <c r="D373" s="6">
        <v>4.3</v>
      </c>
      <c r="E373" s="6">
        <f>SUMIFS(Table37[Adj xPts],Table37[Player],Table3737381215[[#This Row],[Player]],Table37[GW],10)</f>
        <v>3.709677419354839</v>
      </c>
      <c r="F373" s="474">
        <f>SUMIFS(Table37[Adj xPts],Table37[Player],Table3737381215[[#This Row],[Player]],Table37[GW],11)</f>
        <v>3.4693877551020407</v>
      </c>
      <c r="G373" s="474">
        <f>SUMIFS(Table37[Adj xPts],Table37[Player],Table3737381215[[#This Row],[Player]],Table37[GW],12)</f>
        <v>3.0211267605633805</v>
      </c>
      <c r="H373" s="474">
        <f>SUMIFS(Table37[Adj xPts],Table37[Player],Table3737381215[[#This Row],[Player]],Table37[GW],13)</f>
        <v>3.5978797025693883</v>
      </c>
      <c r="I373" s="474">
        <f>SUMIFS(Table37[Adj xPts],Table37[Player],Table3737381215[[#This Row],[Player]],Table37[GW],14)</f>
        <v>3.114093959731544</v>
      </c>
      <c r="J373" s="474">
        <f>SUMIFS(Table37[Adj xPts],Table37[Player],Table3737381215[[#This Row],[Player]],Table37[GW],15)</f>
        <v>3.4869571298692215</v>
      </c>
      <c r="K373" s="474">
        <f>SUMIFS(Table37[Adj xPts],Table37[Player],Table3737381215[[#This Row],[Player]],Table37[GW],16)</f>
        <v>2.881804260058471</v>
      </c>
      <c r="L373" s="475">
        <f>SUMIFS(Table37[Adj xPts],Table37[Player],Table3737381215[[#This Row],[Player]],Table37[GW],17)</f>
        <v>0.14204981338670067</v>
      </c>
      <c r="M373" s="7">
        <f>SUM(Table3737381215[[#This Row],[10]:[17]])</f>
        <v>23.422976800635585</v>
      </c>
      <c r="N373" s="23">
        <f>(AVERAGE(Table3737381215[[#This Row],[10]:[17]])-2)/Table3737381215[[#This Row],[Price]]</f>
        <v>0.21578420932080189</v>
      </c>
      <c r="O373" s="74">
        <v>4.2000000000000003E-2</v>
      </c>
      <c r="P373" s="22">
        <v>0</v>
      </c>
      <c r="Q373" s="6">
        <v>0</v>
      </c>
      <c r="R373" s="402" t="s">
        <v>374</v>
      </c>
    </row>
    <row r="374" spans="1:18" ht="15.75" thickBot="1" x14ac:dyDescent="0.3">
      <c r="A374" s="4" t="s">
        <v>33</v>
      </c>
      <c r="B374" s="5" t="s">
        <v>1555</v>
      </c>
      <c r="C374" s="70" t="s">
        <v>13</v>
      </c>
      <c r="D374" s="6">
        <v>5.3</v>
      </c>
      <c r="E374" s="6">
        <f>SUMIFS(Table37[Adj xPts],Table37[Player],Table3737381215[[#This Row],[Player]],Table37[GW],10)</f>
        <v>4.1061655446311818</v>
      </c>
      <c r="F374" s="474">
        <f>SUMIFS(Table37[Adj xPts],Table37[Player],Table3737381215[[#This Row],[Player]],Table37[GW],11)</f>
        <v>3.9352517985611506</v>
      </c>
      <c r="G374" s="474">
        <f>SUMIFS(Table37[Adj xPts],Table37[Player],Table3737381215[[#This Row],[Player]],Table37[GW],12)</f>
        <v>3.3858193475391292</v>
      </c>
      <c r="H374" s="474">
        <f>SUMIFS(Table37[Adj xPts],Table37[Player],Table3737381215[[#This Row],[Player]],Table37[GW],13)</f>
        <v>3.0749999999999997</v>
      </c>
      <c r="I374" s="474">
        <f>SUMIFS(Table37[Adj xPts],Table37[Player],Table3737381215[[#This Row],[Player]],Table37[GW],14)</f>
        <v>3.5327102803738315</v>
      </c>
      <c r="J374" s="474">
        <f>SUMIFS(Table37[Adj xPts],Table37[Player],Table3737381215[[#This Row],[Player]],Table37[GW],15)</f>
        <v>3.5510204081632657</v>
      </c>
      <c r="K374" s="474">
        <f>SUMIFS(Table37[Adj xPts],Table37[Player],Table3737381215[[#This Row],[Player]],Table37[GW],16)</f>
        <v>4.0768437338834449</v>
      </c>
      <c r="L374" s="475">
        <f>SUMIFS(Table37[Adj xPts],Table37[Player],Table3737381215[[#This Row],[Player]],Table37[GW],17)</f>
        <v>0.16488048729258559</v>
      </c>
      <c r="M374" s="7">
        <f>SUM(Table3737381215[[#This Row],[10]:[17]])</f>
        <v>25.827691600444588</v>
      </c>
      <c r="N374" s="23">
        <f>(AVERAGE(Table3737381215[[#This Row],[10]:[17]])-2)/Table3737381215[[#This Row],[Price]]</f>
        <v>0.23178517925576858</v>
      </c>
      <c r="O374" s="74">
        <v>0</v>
      </c>
      <c r="P374" s="22">
        <v>0</v>
      </c>
      <c r="Q374" s="6">
        <v>0</v>
      </c>
      <c r="R374" s="402" t="s">
        <v>374</v>
      </c>
    </row>
    <row r="375" spans="1:18" ht="15.75" thickBot="1" x14ac:dyDescent="0.3">
      <c r="A375" s="4" t="s">
        <v>600</v>
      </c>
      <c r="B375" s="5" t="s">
        <v>616</v>
      </c>
      <c r="C375" s="70" t="s">
        <v>16</v>
      </c>
      <c r="D375" s="6">
        <v>4.4000000000000004</v>
      </c>
      <c r="E375" s="6">
        <f>SUMIFS(Table37[Adj xPts],Table37[Player],Table3737381215[[#This Row],[Player]],Table37[GW],10)</f>
        <v>3.4014084507042255</v>
      </c>
      <c r="F375" s="474">
        <f>SUMIFS(Table37[Adj xPts],Table37[Player],Table3737381215[[#This Row],[Player]],Table37[GW],11)</f>
        <v>3.5709482178883656</v>
      </c>
      <c r="G375" s="474">
        <f>SUMIFS(Table37[Adj xPts],Table37[Player],Table3737381215[[#This Row],[Player]],Table37[GW],12)</f>
        <v>3.2383276907330134</v>
      </c>
      <c r="H375" s="474">
        <f>SUMIFS(Table37[Adj xPts],Table37[Player],Table3737381215[[#This Row],[Player]],Table37[GW],13)</f>
        <v>4.3129251700680271</v>
      </c>
      <c r="I375" s="474">
        <f>SUMIFS(Table37[Adj xPts],Table37[Player],Table3737381215[[#This Row],[Player]],Table37[GW],14)</f>
        <v>3.7218597063621535</v>
      </c>
      <c r="J375" s="474">
        <f>SUMIFS(Table37[Adj xPts],Table37[Player],Table3737381215[[#This Row],[Player]],Table37[GW],15)</f>
        <v>3.3789159622078566</v>
      </c>
      <c r="K375" s="474">
        <f>SUMIFS(Table37[Adj xPts],Table37[Player],Table3737381215[[#This Row],[Player]],Table37[GW],16)</f>
        <v>3.3482036166653395</v>
      </c>
      <c r="L375" s="475">
        <f>SUMIFS(Table37[Adj xPts],Table37[Player],Table3737381215[[#This Row],[Player]],Table37[GW],17)</f>
        <v>2.943037974683544</v>
      </c>
      <c r="M375" s="7">
        <f>SUM(Table3737381215[[#This Row],[10]:[17]])</f>
        <v>27.915626789312526</v>
      </c>
      <c r="N375" s="23">
        <f>(AVERAGE(Table3737381215[[#This Row],[10]:[17]])-2)/Table3737381215[[#This Row],[Price]]</f>
        <v>0.33851212469637854</v>
      </c>
      <c r="O375" s="74">
        <v>0.128</v>
      </c>
      <c r="P375" s="22">
        <v>0</v>
      </c>
      <c r="Q375" s="6">
        <v>0</v>
      </c>
      <c r="R375" s="402" t="s">
        <v>374</v>
      </c>
    </row>
    <row r="376" spans="1:18" ht="15.75" thickBot="1" x14ac:dyDescent="0.3">
      <c r="A376" s="4" t="s">
        <v>30</v>
      </c>
      <c r="B376" s="5" t="s">
        <v>263</v>
      </c>
      <c r="C376" s="70" t="s">
        <v>16</v>
      </c>
      <c r="D376" s="6">
        <v>4.4000000000000004</v>
      </c>
      <c r="E376" s="6">
        <f>SUMIFS(Table37[Adj xPts],Table37[Player],Table3737381215[[#This Row],[Player]],Table37[GW],10)</f>
        <v>2.6291390728476816</v>
      </c>
      <c r="F376" s="474">
        <f>SUMIFS(Table37[Adj xPts],Table37[Player],Table3737381215[[#This Row],[Player]],Table37[GW],11)</f>
        <v>2.7769230769230768</v>
      </c>
      <c r="G376" s="474">
        <f>SUMIFS(Table37[Adj xPts],Table37[Player],Table3737381215[[#This Row],[Player]],Table37[GW],12)</f>
        <v>3.1554054054054053</v>
      </c>
      <c r="H376" s="474">
        <f>SUMIFS(Table37[Adj xPts],Table37[Player],Table3737381215[[#This Row],[Player]],Table37[GW],13)</f>
        <v>3.6582278481012662</v>
      </c>
      <c r="I376" s="474">
        <f>SUMIFS(Table37[Adj xPts],Table37[Player],Table3737381215[[#This Row],[Player]],Table37[GW],14)</f>
        <v>2.9808917197452227</v>
      </c>
      <c r="J376" s="474">
        <f>SUMIFS(Table37[Adj xPts],Table37[Player],Table3737381215[[#This Row],[Player]],Table37[GW],15)</f>
        <v>3.9440559440559437</v>
      </c>
      <c r="K376" s="474">
        <f>SUMIFS(Table37[Adj xPts],Table37[Player],Table3737381215[[#This Row],[Player]],Table37[GW],16)</f>
        <v>2.8231017770597737</v>
      </c>
      <c r="L376" s="475">
        <f>SUMIFS(Table37[Adj xPts],Table37[Player],Table3737381215[[#This Row],[Player]],Table37[GW],17)</f>
        <v>3.4087591240875912</v>
      </c>
      <c r="M376" s="7">
        <f>SUM(Table3737381215[[#This Row],[10]:[17]])</f>
        <v>25.376503968225961</v>
      </c>
      <c r="N376" s="23">
        <f>(AVERAGE(Table3737381215[[#This Row],[10]:[17]])-2)/Table3737381215[[#This Row],[Price]]</f>
        <v>0.26637795364278299</v>
      </c>
      <c r="O376" s="74">
        <v>2.2000000000000002E-2</v>
      </c>
      <c r="P376" s="22">
        <v>0</v>
      </c>
      <c r="Q376" s="6">
        <v>0</v>
      </c>
      <c r="R376" s="402" t="s">
        <v>374</v>
      </c>
    </row>
    <row r="377" spans="1:18" ht="15.75" thickBot="1" x14ac:dyDescent="0.3">
      <c r="A377" s="4" t="s">
        <v>600</v>
      </c>
      <c r="B377" s="5" t="s">
        <v>1528</v>
      </c>
      <c r="C377" s="70" t="s">
        <v>15</v>
      </c>
      <c r="D377" s="6">
        <v>4.8</v>
      </c>
      <c r="E377" s="6">
        <f>SUMIFS(Table37[Adj xPts],Table37[Player],Table3737381215[[#This Row],[Player]],Table37[GW],10)</f>
        <v>4.5322580645161281</v>
      </c>
      <c r="F377" s="474">
        <f>SUMIFS(Table37[Adj xPts],Table37[Player],Table3737381215[[#This Row],[Player]],Table37[GW],11)</f>
        <v>3.2770362299101063</v>
      </c>
      <c r="G377" s="474">
        <f>SUMIFS(Table37[Adj xPts],Table37[Player],Table3737381215[[#This Row],[Player]],Table37[GW],12)</f>
        <v>4.1592920353982299</v>
      </c>
      <c r="H377" s="474">
        <f>SUMIFS(Table37[Adj xPts],Table37[Player],Table3737381215[[#This Row],[Player]],Table37[GW],13)</f>
        <v>4.1018207120491708</v>
      </c>
      <c r="I377" s="474">
        <f>SUMIFS(Table37[Adj xPts],Table37[Player],Table3737381215[[#This Row],[Player]],Table37[GW],14)</f>
        <v>4.3385070214338501</v>
      </c>
      <c r="J377" s="474">
        <f>SUMIFS(Table37[Adj xPts],Table37[Player],Table3737381215[[#This Row],[Player]],Table37[GW],15)</f>
        <v>5.0294411732029767</v>
      </c>
      <c r="K377" s="474">
        <f>SUMIFS(Table37[Adj xPts],Table37[Player],Table3737381215[[#This Row],[Player]],Table37[GW],16)</f>
        <v>3.9166666666666665</v>
      </c>
      <c r="L377" s="475">
        <f>SUMIFS(Table37[Adj xPts],Table37[Player],Table3737381215[[#This Row],[Player]],Table37[GW],17)</f>
        <v>3.7741123846798996</v>
      </c>
      <c r="M377" s="7">
        <f>SUM(Table3737381215[[#This Row],[10]:[17]])</f>
        <v>33.129134287857028</v>
      </c>
      <c r="N377" s="23">
        <f>(AVERAGE(Table3737381215[[#This Row],[10]:[17]])-2)/Table3737381215[[#This Row],[Price]]</f>
        <v>0.44607120541294343</v>
      </c>
      <c r="O377" s="74">
        <v>2E-3</v>
      </c>
      <c r="P377" s="22">
        <v>0</v>
      </c>
      <c r="Q377" s="6">
        <v>0</v>
      </c>
      <c r="R377" s="402" t="s">
        <v>374</v>
      </c>
    </row>
    <row r="378" spans="1:18" ht="15.75" thickBot="1" x14ac:dyDescent="0.3">
      <c r="A378" s="4" t="s">
        <v>25</v>
      </c>
      <c r="B378" s="5" t="s">
        <v>213</v>
      </c>
      <c r="C378" s="70" t="s">
        <v>14</v>
      </c>
      <c r="D378" s="6">
        <v>4.8</v>
      </c>
      <c r="E378" s="6">
        <f>SUMIFS(Table37[Adj xPts],Table37[Player],Table3737381215[[#This Row],[Player]],Table37[GW],10)</f>
        <v>3.5533249686323711</v>
      </c>
      <c r="F378" s="474">
        <f>SUMIFS(Table37[Adj xPts],Table37[Player],Table3737381215[[#This Row],[Player]],Table37[GW],11)</f>
        <v>3.6964053702901691</v>
      </c>
      <c r="G378" s="474">
        <f>SUMIFS(Table37[Adj xPts],Table37[Player],Table3737381215[[#This Row],[Player]],Table37[GW],12)</f>
        <v>4.2455043002345585</v>
      </c>
      <c r="H378" s="474">
        <f>SUMIFS(Table37[Adj xPts],Table37[Player],Table3737381215[[#This Row],[Player]],Table37[GW],13)</f>
        <v>2.836840015879317</v>
      </c>
      <c r="I378" s="474">
        <f>SUMIFS(Table37[Adj xPts],Table37[Player],Table3737381215[[#This Row],[Player]],Table37[GW],14)</f>
        <v>2.5840050720043473</v>
      </c>
      <c r="J378" s="474">
        <f>SUMIFS(Table37[Adj xPts],Table37[Player],Table3737381215[[#This Row],[Player]],Table37[GW],15)</f>
        <v>4.1725588472209791</v>
      </c>
      <c r="K378" s="474">
        <f>SUMIFS(Table37[Adj xPts],Table37[Player],Table3737381215[[#This Row],[Player]],Table37[GW],16)</f>
        <v>3.7465155175617917</v>
      </c>
      <c r="L378" s="475">
        <f>SUMIFS(Table37[Adj xPts],Table37[Player],Table3737381215[[#This Row],[Player]],Table37[GW],17)</f>
        <v>2.936026936026936</v>
      </c>
      <c r="M378" s="7">
        <f>SUM(Table3737381215[[#This Row],[10]:[17]])</f>
        <v>27.771181027850474</v>
      </c>
      <c r="N378" s="23">
        <f>(AVERAGE(Table3737381215[[#This Row],[10]:[17]])-2)/Table3737381215[[#This Row],[Price]]</f>
        <v>0.3065411726002728</v>
      </c>
      <c r="O378" s="74">
        <v>1E-3</v>
      </c>
      <c r="P378" s="22">
        <v>0</v>
      </c>
      <c r="Q378" s="6">
        <v>0</v>
      </c>
      <c r="R378" s="402" t="s">
        <v>374</v>
      </c>
    </row>
    <row r="379" spans="1:18" ht="15.75" thickBot="1" x14ac:dyDescent="0.3">
      <c r="A379" s="4" t="s">
        <v>40</v>
      </c>
      <c r="B379" s="5" t="s">
        <v>106</v>
      </c>
      <c r="C379" s="70" t="s">
        <v>16</v>
      </c>
      <c r="D379" s="6">
        <v>4.3</v>
      </c>
      <c r="E379" s="6">
        <f>SUMIFS(Table37[Adj xPts],Table37[Player],Table3737381215[[#This Row],[Player]],Table37[GW],10)</f>
        <v>0</v>
      </c>
      <c r="F379" s="474">
        <f>SUMIFS(Table37[Adj xPts],Table37[Player],Table3737381215[[#This Row],[Player]],Table37[GW],11)</f>
        <v>4.9399999999999995</v>
      </c>
      <c r="G379" s="474">
        <f>SUMIFS(Table37[Adj xPts],Table37[Player],Table3737381215[[#This Row],[Player]],Table37[GW],12)</f>
        <v>4.2733333333333334</v>
      </c>
      <c r="H379" s="474">
        <f>SUMIFS(Table37[Adj xPts],Table37[Player],Table3737381215[[#This Row],[Player]],Table37[GW],13)</f>
        <v>4.0307692307692307</v>
      </c>
      <c r="I379" s="474">
        <f>SUMIFS(Table37[Adj xPts],Table37[Player],Table3737381215[[#This Row],[Player]],Table37[GW],14)</f>
        <v>3.2432432432432434</v>
      </c>
      <c r="J379" s="474">
        <f>SUMIFS(Table37[Adj xPts],Table37[Player],Table3737381215[[#This Row],[Player]],Table37[GW],15)</f>
        <v>4.5248226950354606</v>
      </c>
      <c r="K379" s="474">
        <f>SUMIFS(Table37[Adj xPts],Table37[Player],Table3737381215[[#This Row],[Player]],Table37[GW],16)</f>
        <v>3.8489208633093526</v>
      </c>
      <c r="L379" s="475">
        <f>SUMIFS(Table37[Adj xPts],Table37[Player],Table3737381215[[#This Row],[Player]],Table37[GW],17)</f>
        <v>4.1379310344827589</v>
      </c>
      <c r="M379" s="7">
        <f>SUM(Table3737381215[[#This Row],[10]:[17]])</f>
        <v>28.999020400173379</v>
      </c>
      <c r="N379" s="23">
        <f>(AVERAGE(Table3737381215[[#This Row],[10]:[17]])-2)/Table3737381215[[#This Row],[Price]]</f>
        <v>0.37787850000504009</v>
      </c>
      <c r="O379" s="74">
        <v>1E-3</v>
      </c>
      <c r="P379" s="22">
        <v>0</v>
      </c>
      <c r="Q379" s="6">
        <v>0</v>
      </c>
      <c r="R379" s="402" t="s">
        <v>374</v>
      </c>
    </row>
    <row r="380" spans="1:18" ht="15.75" thickBot="1" x14ac:dyDescent="0.3">
      <c r="A380" s="4" t="s">
        <v>601</v>
      </c>
      <c r="B380" s="5" t="s">
        <v>647</v>
      </c>
      <c r="C380" s="70" t="s">
        <v>13</v>
      </c>
      <c r="D380" s="6">
        <v>4.4000000000000004</v>
      </c>
      <c r="E380" s="6">
        <f>SUMIFS(Table37[Adj xPts],Table37[Player],Table3737381215[[#This Row],[Player]],Table37[GW],10)</f>
        <v>0</v>
      </c>
      <c r="F380" s="474">
        <f>SUMIFS(Table37[Adj xPts],Table37[Player],Table3737381215[[#This Row],[Player]],Table37[GW],11)</f>
        <v>0</v>
      </c>
      <c r="G380" s="474">
        <f>SUMIFS(Table37[Adj xPts],Table37[Player],Table3737381215[[#This Row],[Player]],Table37[GW],12)</f>
        <v>0</v>
      </c>
      <c r="H380" s="474">
        <f>SUMIFS(Table37[Adj xPts],Table37[Player],Table3737381215[[#This Row],[Player]],Table37[GW],13)</f>
        <v>0</v>
      </c>
      <c r="I380" s="474">
        <f>SUMIFS(Table37[Adj xPts],Table37[Player],Table3737381215[[#This Row],[Player]],Table37[GW],14)</f>
        <v>3.340740740740741</v>
      </c>
      <c r="J380" s="474">
        <f>SUMIFS(Table37[Adj xPts],Table37[Player],Table3737381215[[#This Row],[Player]],Table37[GW],15)</f>
        <v>3.5232181425485956</v>
      </c>
      <c r="K380" s="474">
        <f>SUMIFS(Table37[Adj xPts],Table37[Player],Table3737381215[[#This Row],[Player]],Table37[GW],16)</f>
        <v>3.2172849834293253</v>
      </c>
      <c r="L380" s="475">
        <f>SUMIFS(Table37[Adj xPts],Table37[Player],Table3737381215[[#This Row],[Player]],Table37[GW],17)</f>
        <v>3.6062134082371657</v>
      </c>
      <c r="M380" s="7">
        <f>SUM(Table3737381215[[#This Row],[10]:[17]])</f>
        <v>13.687457274955827</v>
      </c>
      <c r="N380" s="23">
        <f>(AVERAGE(Table3737381215[[#This Row],[10]:[17]])-2)/Table3737381215[[#This Row],[Price]]</f>
        <v>-6.5697236506936721E-2</v>
      </c>
      <c r="O380" s="74">
        <v>2E-3</v>
      </c>
      <c r="P380" s="22">
        <v>0</v>
      </c>
      <c r="Q380" s="6">
        <v>0</v>
      </c>
      <c r="R380" s="402" t="s">
        <v>374</v>
      </c>
    </row>
    <row r="381" spans="1:18" ht="15.75" thickBot="1" x14ac:dyDescent="0.3">
      <c r="A381" s="4" t="s">
        <v>61</v>
      </c>
      <c r="B381" s="5" t="s">
        <v>1352</v>
      </c>
      <c r="C381" s="70" t="s">
        <v>14</v>
      </c>
      <c r="D381" s="6">
        <v>4</v>
      </c>
      <c r="E381" s="6">
        <f>SUMIFS(Table37[Adj xPts],Table37[Player],Table3737381215[[#This Row],[Player]],Table37[GW],10)</f>
        <v>2.9596412556053813</v>
      </c>
      <c r="F381" s="474">
        <f>SUMIFS(Table37[Adj xPts],Table37[Player],Table3737381215[[#This Row],[Player]],Table37[GW],11)</f>
        <v>1.5564894132859222</v>
      </c>
      <c r="G381" s="474">
        <f>SUMIFS(Table37[Adj xPts],Table37[Player],Table3737381215[[#This Row],[Player]],Table37[GW],12)</f>
        <v>3.7813896789922796</v>
      </c>
      <c r="H381" s="474">
        <f>SUMIFS(Table37[Adj xPts],Table37[Player],Table3737381215[[#This Row],[Player]],Table37[GW],13)</f>
        <v>2.5292874975993858</v>
      </c>
      <c r="I381" s="474">
        <f>SUMIFS(Table37[Adj xPts],Table37[Player],Table3737381215[[#This Row],[Player]],Table37[GW],14)</f>
        <v>3.5188168106604181</v>
      </c>
      <c r="J381" s="474">
        <f>SUMIFS(Table37[Adj xPts],Table37[Player],Table3737381215[[#This Row],[Player]],Table37[GW],15)</f>
        <v>4.5476550680786696</v>
      </c>
      <c r="K381" s="474">
        <f>SUMIFS(Table37[Adj xPts],Table37[Player],Table3737381215[[#This Row],[Player]],Table37[GW],16)</f>
        <v>2.9997763030348215</v>
      </c>
      <c r="L381" s="475">
        <f>SUMIFS(Table37[Adj xPts],Table37[Player],Table3737381215[[#This Row],[Player]],Table37[GW],17)</f>
        <v>2.0890410958904111</v>
      </c>
      <c r="M381" s="7">
        <f>SUM(Table3737381215[[#This Row],[10]:[17]])</f>
        <v>23.982097123147291</v>
      </c>
      <c r="N381" s="23">
        <f>(AVERAGE(Table3737381215[[#This Row],[10]:[17]])-2)/Table3737381215[[#This Row],[Price]]</f>
        <v>0.24944053509835284</v>
      </c>
      <c r="O381" s="74">
        <v>4.0000000000000001E-3</v>
      </c>
      <c r="P381" s="22">
        <v>0</v>
      </c>
      <c r="Q381" s="6">
        <v>0</v>
      </c>
      <c r="R381" s="402" t="s">
        <v>374</v>
      </c>
    </row>
    <row r="382" spans="1:18" ht="15.75" thickBot="1" x14ac:dyDescent="0.3">
      <c r="A382" s="4" t="s">
        <v>68</v>
      </c>
      <c r="B382" s="5" t="s">
        <v>1520</v>
      </c>
      <c r="C382" s="70" t="s">
        <v>14</v>
      </c>
      <c r="D382" s="6">
        <v>4.4000000000000004</v>
      </c>
      <c r="E382" s="6">
        <f>SUMIFS(Table37[Adj xPts],Table37[Player],Table3737381215[[#This Row],[Player]],Table37[GW],10)</f>
        <v>2.8481012658227844</v>
      </c>
      <c r="F382" s="474">
        <f>SUMIFS(Table37[Adj xPts],Table37[Player],Table3737381215[[#This Row],[Player]],Table37[GW],11)</f>
        <v>2.9264729751663698</v>
      </c>
      <c r="G382" s="474">
        <f>SUMIFS(Table37[Adj xPts],Table37[Player],Table3737381215[[#This Row],[Player]],Table37[GW],12)</f>
        <v>3.346332279970416</v>
      </c>
      <c r="H382" s="474">
        <f>SUMIFS(Table37[Adj xPts],Table37[Player],Table3737381215[[#This Row],[Player]],Table37[GW],13)</f>
        <v>1.7396209386281587</v>
      </c>
      <c r="I382" s="474">
        <f>SUMIFS(Table37[Adj xPts],Table37[Player],Table3737381215[[#This Row],[Player]],Table37[GW],14)</f>
        <v>2.5708635464733023</v>
      </c>
      <c r="J382" s="474">
        <f>SUMIFS(Table37[Adj xPts],Table37[Player],Table3737381215[[#This Row],[Player]],Table37[GW],15)</f>
        <v>2.3822597676874335</v>
      </c>
      <c r="K382" s="474">
        <f>SUMIFS(Table37[Adj xPts],Table37[Player],Table3737381215[[#This Row],[Player]],Table37[GW],16)</f>
        <v>1.5476190476190474</v>
      </c>
      <c r="L382" s="475">
        <f>SUMIFS(Table37[Adj xPts],Table37[Player],Table3737381215[[#This Row],[Player]],Table37[GW],17)</f>
        <v>3.605882352941177</v>
      </c>
      <c r="M382" s="7">
        <f>SUM(Table3737381215[[#This Row],[10]:[17]])</f>
        <v>20.967152174308687</v>
      </c>
      <c r="N382" s="23">
        <f>(AVERAGE(Table3737381215[[#This Row],[10]:[17]])-2)/Table3737381215[[#This Row],[Price]]</f>
        <v>0.14111227767922405</v>
      </c>
      <c r="O382" s="74">
        <v>1E-3</v>
      </c>
      <c r="P382" s="22">
        <v>0</v>
      </c>
      <c r="Q382" s="6">
        <v>0</v>
      </c>
      <c r="R382" s="402" t="s">
        <v>374</v>
      </c>
    </row>
    <row r="383" spans="1:18" ht="15.75" thickBot="1" x14ac:dyDescent="0.3">
      <c r="A383" s="4" t="s">
        <v>61</v>
      </c>
      <c r="B383" s="5" t="s">
        <v>272</v>
      </c>
      <c r="C383" s="70" t="s">
        <v>16</v>
      </c>
      <c r="D383" s="6">
        <v>4.5</v>
      </c>
      <c r="E383" s="6">
        <f>SUMIFS(Table37[Adj xPts],Table37[Player],Table3737381215[[#This Row],[Player]],Table37[GW],10)</f>
        <v>3.1071428571428568</v>
      </c>
      <c r="F383" s="474">
        <f>SUMIFS(Table37[Adj xPts],Table37[Player],Table3737381215[[#This Row],[Player]],Table37[GW],11)</f>
        <v>3</v>
      </c>
      <c r="G383" s="474">
        <f>SUMIFS(Table37[Adj xPts],Table37[Player],Table3737381215[[#This Row],[Player]],Table37[GW],12)</f>
        <v>4.4573643410852712</v>
      </c>
      <c r="H383" s="474">
        <f>SUMIFS(Table37[Adj xPts],Table37[Player],Table3737381215[[#This Row],[Player]],Table37[GW],13)</f>
        <v>2.3383458646616542</v>
      </c>
      <c r="I383" s="474">
        <f>SUMIFS(Table37[Adj xPts],Table37[Player],Table3737381215[[#This Row],[Player]],Table37[GW],14)</f>
        <v>3.4380165289256199</v>
      </c>
      <c r="J383" s="474">
        <f>SUMIFS(Table37[Adj xPts],Table37[Player],Table3737381215[[#This Row],[Player]],Table37[GW],15)</f>
        <v>3.4961240310077519</v>
      </c>
      <c r="K383" s="474">
        <f>SUMIFS(Table37[Adj xPts],Table37[Player],Table3737381215[[#This Row],[Player]],Table37[GW],16)</f>
        <v>4.2325581395348832</v>
      </c>
      <c r="L383" s="475">
        <f>SUMIFS(Table37[Adj xPts],Table37[Player],Table3737381215[[#This Row],[Player]],Table37[GW],17)</f>
        <v>2.8487394957983199</v>
      </c>
      <c r="M383" s="7">
        <f>SUM(Table3737381215[[#This Row],[10]:[17]])</f>
        <v>26.918291258156358</v>
      </c>
      <c r="N383" s="23">
        <f>(AVERAGE(Table3737381215[[#This Row],[10]:[17]])-2)/Table3737381215[[#This Row],[Price]]</f>
        <v>0.30328586828212106</v>
      </c>
      <c r="O383" s="74">
        <v>1E-3</v>
      </c>
      <c r="P383" s="22">
        <v>0</v>
      </c>
      <c r="Q383" s="6">
        <v>0</v>
      </c>
      <c r="R383" s="402" t="s">
        <v>374</v>
      </c>
    </row>
    <row r="384" spans="1:18" ht="15.75" thickBot="1" x14ac:dyDescent="0.3">
      <c r="A384" s="4" t="s">
        <v>30</v>
      </c>
      <c r="B384" s="5" t="s">
        <v>277</v>
      </c>
      <c r="C384" s="70" t="s">
        <v>14</v>
      </c>
      <c r="D384" s="6">
        <v>4.4000000000000004</v>
      </c>
      <c r="E384" s="6">
        <f>SUMIFS(Table37[Adj xPts],Table37[Player],Table3737381215[[#This Row],[Player]],Table37[GW],10)</f>
        <v>2.4289626840123248</v>
      </c>
      <c r="F384" s="474">
        <f>SUMIFS(Table37[Adj xPts],Table37[Player],Table3737381215[[#This Row],[Player]],Table37[GW],11)</f>
        <v>3.4356898597250325</v>
      </c>
      <c r="G384" s="474">
        <f>SUMIFS(Table37[Adj xPts],Table37[Player],Table3737381215[[#This Row],[Player]],Table37[GW],12)</f>
        <v>3.0715835140997827</v>
      </c>
      <c r="H384" s="474">
        <f>SUMIFS(Table37[Adj xPts],Table37[Player],Table3737381215[[#This Row],[Player]],Table37[GW],13)</f>
        <v>3.1880900508351488</v>
      </c>
      <c r="I384" s="474">
        <f>SUMIFS(Table37[Adj xPts],Table37[Player],Table3737381215[[#This Row],[Player]],Table37[GW],14)</f>
        <v>1.9796279893711248</v>
      </c>
      <c r="J384" s="474">
        <f>SUMIFS(Table37[Adj xPts],Table37[Player],Table3737381215[[#This Row],[Player]],Table37[GW],15)</f>
        <v>3.2552923033786625</v>
      </c>
      <c r="K384" s="474">
        <f>SUMIFS(Table37[Adj xPts],Table37[Player],Table3737381215[[#This Row],[Player]],Table37[GW],16)</f>
        <v>1.1528662420382165</v>
      </c>
      <c r="L384" s="475">
        <f>SUMIFS(Table37[Adj xPts],Table37[Player],Table3737381215[[#This Row],[Player]],Table37[GW],17)</f>
        <v>3</v>
      </c>
      <c r="M384" s="7">
        <f>SUM(Table3737381215[[#This Row],[10]:[17]])</f>
        <v>21.512112643460291</v>
      </c>
      <c r="N384" s="23">
        <f>(AVERAGE(Table3737381215[[#This Row],[10]:[17]])-2)/Table3737381215[[#This Row],[Price]]</f>
        <v>0.15659410918921282</v>
      </c>
      <c r="O384" s="74">
        <v>2E-3</v>
      </c>
      <c r="P384" s="22">
        <v>0</v>
      </c>
      <c r="Q384" s="6">
        <v>0</v>
      </c>
      <c r="R384" s="402" t="s">
        <v>374</v>
      </c>
    </row>
    <row r="385" spans="1:18" ht="15.75" thickBot="1" x14ac:dyDescent="0.3">
      <c r="A385" s="4" t="s">
        <v>28</v>
      </c>
      <c r="B385" s="5" t="s">
        <v>274</v>
      </c>
      <c r="C385" s="70" t="s">
        <v>16</v>
      </c>
      <c r="D385" s="15">
        <v>4.4000000000000004</v>
      </c>
      <c r="E385" s="6">
        <f>SUMIFS(Table37[Adj xPts],Table37[Player],Table3737381215[[#This Row],[Player]],Table37[GW],10)</f>
        <v>2.8452579034941765</v>
      </c>
      <c r="F385" s="474">
        <f>SUMIFS(Table37[Adj xPts],Table37[Player],Table3737381215[[#This Row],[Player]],Table37[GW],11)</f>
        <v>3.4324942791762014</v>
      </c>
      <c r="G385" s="474">
        <f>SUMIFS(Table37[Adj xPts],Table37[Player],Table3737381215[[#This Row],[Player]],Table37[GW],12)</f>
        <v>2.5259740259740262</v>
      </c>
      <c r="H385" s="474">
        <f>SUMIFS(Table37[Adj xPts],Table37[Player],Table3737381215[[#This Row],[Player]],Table37[GW],13)</f>
        <v>3.2631578947368425</v>
      </c>
      <c r="I385" s="474">
        <f>SUMIFS(Table37[Adj xPts],Table37[Player],Table3737381215[[#This Row],[Player]],Table37[GW],14)</f>
        <v>2.8796992481203008</v>
      </c>
      <c r="J385" s="474">
        <f>SUMIFS(Table37[Adj xPts],Table37[Player],Table3737381215[[#This Row],[Player]],Table37[GW],15)</f>
        <v>2.7832167832167829</v>
      </c>
      <c r="K385" s="474">
        <f>SUMIFS(Table37[Adj xPts],Table37[Player],Table3737381215[[#This Row],[Player]],Table37[GW],16)</f>
        <v>3.77536231884058</v>
      </c>
      <c r="L385" s="475">
        <f>SUMIFS(Table37[Adj xPts],Table37[Player],Table3737381215[[#This Row],[Player]],Table37[GW],17)</f>
        <v>6.0712460184027497E-2</v>
      </c>
      <c r="M385" s="7">
        <f>SUM(Table3737381215[[#This Row],[10]:[17]])</f>
        <v>21.565874913742938</v>
      </c>
      <c r="N385" s="23">
        <f>(AVERAGE(Table3737381215[[#This Row],[10]:[17]])-2)/Table3737381215[[#This Row],[Price]]</f>
        <v>0.15812144641315165</v>
      </c>
      <c r="O385" s="17">
        <v>2.4E-2</v>
      </c>
      <c r="P385" s="16">
        <v>1</v>
      </c>
      <c r="Q385" s="15">
        <v>1</v>
      </c>
      <c r="R385" s="402" t="s">
        <v>374</v>
      </c>
    </row>
    <row r="386" spans="1:18" ht="15.75" thickBot="1" x14ac:dyDescent="0.3">
      <c r="A386" s="4" t="s">
        <v>110</v>
      </c>
      <c r="B386" s="5" t="s">
        <v>271</v>
      </c>
      <c r="C386" s="70" t="s">
        <v>16</v>
      </c>
      <c r="D386" s="6">
        <v>4</v>
      </c>
      <c r="E386" s="6">
        <f>SUMIFS(Table37[Adj xPts],Table37[Player],Table3737381215[[#This Row],[Player]],Table37[GW],10)</f>
        <v>3.1166504963056951</v>
      </c>
      <c r="F386" s="474">
        <f>SUMIFS(Table37[Adj xPts],Table37[Player],Table3737381215[[#This Row],[Player]],Table37[GW],11)</f>
        <v>3.173228346456693</v>
      </c>
      <c r="G386" s="474">
        <f>SUMIFS(Table37[Adj xPts],Table37[Player],Table3737381215[[#This Row],[Player]],Table37[GW],12)</f>
        <v>2.3750000000000004</v>
      </c>
      <c r="H386" s="474">
        <f>SUMIFS(Table37[Adj xPts],Table37[Player],Table3737381215[[#This Row],[Player]],Table37[GW],13)</f>
        <v>2.8391608391608392</v>
      </c>
      <c r="I386" s="474">
        <f>SUMIFS(Table37[Adj xPts],Table37[Player],Table3737381215[[#This Row],[Player]],Table37[GW],14)</f>
        <v>3.6258064516129025</v>
      </c>
      <c r="J386" s="474">
        <f>SUMIFS(Table37[Adj xPts],Table37[Player],Table3737381215[[#This Row],[Player]],Table37[GW],15)</f>
        <v>2.625</v>
      </c>
      <c r="K386" s="474">
        <f>SUMIFS(Table37[Adj xPts],Table37[Player],Table3737381215[[#This Row],[Player]],Table37[GW],16)</f>
        <v>2.3955773955773956</v>
      </c>
      <c r="L386" s="475">
        <f>SUMIFS(Table37[Adj xPts],Table37[Player],Table3737381215[[#This Row],[Player]],Table37[GW],17)</f>
        <v>2.6818181818181817</v>
      </c>
      <c r="M386" s="7">
        <f>SUM(Table3737381215[[#This Row],[10]:[17]])</f>
        <v>22.832241710931704</v>
      </c>
      <c r="N386" s="23">
        <f>(AVERAGE(Table3737381215[[#This Row],[10]:[17]])-2)/Table3737381215[[#This Row],[Price]]</f>
        <v>0.21350755346661576</v>
      </c>
      <c r="O386" s="74">
        <v>1E-3</v>
      </c>
      <c r="P386" s="22">
        <v>0</v>
      </c>
      <c r="Q386" s="6">
        <v>0</v>
      </c>
      <c r="R386" s="402" t="s">
        <v>374</v>
      </c>
    </row>
    <row r="387" spans="1:18" ht="15.75" thickBot="1" x14ac:dyDescent="0.3">
      <c r="A387" s="4" t="s">
        <v>56</v>
      </c>
      <c r="B387" s="5" t="s">
        <v>118</v>
      </c>
      <c r="C387" s="70" t="s">
        <v>16</v>
      </c>
      <c r="D387" s="6">
        <v>4</v>
      </c>
      <c r="E387" s="6">
        <f>SUMIFS(Table37[Adj xPts],Table37[Player],Table3737381215[[#This Row],[Player]],Table37[GW],10)</f>
        <v>3.2649006622516552</v>
      </c>
      <c r="F387" s="474">
        <f>SUMIFS(Table37[Adj xPts],Table37[Player],Table3737381215[[#This Row],[Player]],Table37[GW],11)</f>
        <v>3.2585034013605441</v>
      </c>
      <c r="G387" s="474">
        <f>SUMIFS(Table37[Adj xPts],Table37[Player],Table3737381215[[#This Row],[Player]],Table37[GW],12)</f>
        <v>2.5281285878300803</v>
      </c>
      <c r="H387" s="474">
        <f>SUMIFS(Table37[Adj xPts],Table37[Player],Table3737381215[[#This Row],[Player]],Table37[GW],13)</f>
        <v>2.3770491803278686</v>
      </c>
      <c r="I387" s="474">
        <f>SUMIFS(Table37[Adj xPts],Table37[Player],Table3737381215[[#This Row],[Player]],Table37[GW],14)</f>
        <v>2.6363636363636362</v>
      </c>
      <c r="J387" s="474">
        <f>SUMIFS(Table37[Adj xPts],Table37[Player],Table3737381215[[#This Row],[Player]],Table37[GW],15)</f>
        <v>3.0551724137931036</v>
      </c>
      <c r="K387" s="474">
        <f>SUMIFS(Table37[Adj xPts],Table37[Player],Table3737381215[[#This Row],[Player]],Table37[GW],16)</f>
        <v>2.8129032258064512</v>
      </c>
      <c r="L387" s="475">
        <f>SUMIFS(Table37[Adj xPts],Table37[Player],Table3737381215[[#This Row],[Player]],Table37[GW],17)</f>
        <v>7.2883276112922613E-2</v>
      </c>
      <c r="M387" s="7">
        <f>SUM(Table3737381215[[#This Row],[10]:[17]])</f>
        <v>20.005904383846261</v>
      </c>
      <c r="N387" s="23">
        <f>(AVERAGE(Table3737381215[[#This Row],[10]:[17]])-2)/Table3737381215[[#This Row],[Price]]</f>
        <v>0.12518451199519565</v>
      </c>
      <c r="O387" s="74">
        <v>0.01</v>
      </c>
      <c r="P387" s="22">
        <v>0</v>
      </c>
      <c r="Q387" s="6">
        <v>0</v>
      </c>
      <c r="R387" s="402" t="s">
        <v>374</v>
      </c>
    </row>
    <row r="388" spans="1:18" ht="15.75" thickBot="1" x14ac:dyDescent="0.3">
      <c r="A388" s="4" t="s">
        <v>28</v>
      </c>
      <c r="B388" s="5" t="s">
        <v>1545</v>
      </c>
      <c r="C388" s="70" t="s">
        <v>13</v>
      </c>
      <c r="D388" s="6">
        <v>4.5</v>
      </c>
      <c r="E388" s="6">
        <f>SUMIFS(Table37[Adj xPts],Table37[Player],Table3737381215[[#This Row],[Player]],Table37[GW],10)</f>
        <v>3.4400740397963907</v>
      </c>
      <c r="F388" s="474">
        <f>SUMIFS(Table37[Adj xPts],Table37[Player],Table3737381215[[#This Row],[Player]],Table37[GW],11)</f>
        <v>4.3984962406015038</v>
      </c>
      <c r="G388" s="474">
        <f>SUMIFS(Table37[Adj xPts],Table37[Player],Table3737381215[[#This Row],[Player]],Table37[GW],12)</f>
        <v>2.7209114559971295</v>
      </c>
      <c r="H388" s="474">
        <f>SUMIFS(Table37[Adj xPts],Table37[Player],Table3737381215[[#This Row],[Player]],Table37[GW],13)</f>
        <v>3.9095901157089625</v>
      </c>
      <c r="I388" s="474">
        <f>SUMIFS(Table37[Adj xPts],Table37[Player],Table3737381215[[#This Row],[Player]],Table37[GW],14)</f>
        <v>3.0628272251308903</v>
      </c>
      <c r="J388" s="474">
        <f>SUMIFS(Table37[Adj xPts],Table37[Player],Table3737381215[[#This Row],[Player]],Table37[GW],15)</f>
        <v>3.0648148148148149</v>
      </c>
      <c r="K388" s="474">
        <f>SUMIFS(Table37[Adj xPts],Table37[Player],Table3737381215[[#This Row],[Player]],Table37[GW],16)</f>
        <v>2.924528301886792</v>
      </c>
      <c r="L388" s="475">
        <f>SUMIFS(Table37[Adj xPts],Table37[Player],Table3737381215[[#This Row],[Player]],Table37[GW],17)</f>
        <v>0.11562030292519365</v>
      </c>
      <c r="M388" s="7">
        <f>SUM(Table3737381215[[#This Row],[10]:[17]])</f>
        <v>23.636862496861678</v>
      </c>
      <c r="N388" s="23">
        <f>(AVERAGE(Table3737381215[[#This Row],[10]:[17]])-2)/Table3737381215[[#This Row],[Price]]</f>
        <v>0.21213506935726884</v>
      </c>
      <c r="O388" s="74">
        <v>2E-3</v>
      </c>
      <c r="P388" s="22">
        <v>0</v>
      </c>
      <c r="Q388" s="6">
        <v>0</v>
      </c>
      <c r="R388" s="402" t="s">
        <v>374</v>
      </c>
    </row>
    <row r="389" spans="1:18" ht="15.75" thickBot="1" x14ac:dyDescent="0.3">
      <c r="A389" s="4" t="s">
        <v>600</v>
      </c>
      <c r="B389" s="5" t="s">
        <v>620</v>
      </c>
      <c r="C389" s="70" t="s">
        <v>14</v>
      </c>
      <c r="D389" s="6">
        <v>4</v>
      </c>
      <c r="E389" s="6">
        <f>SUMIFS(Table37[Adj xPts],Table37[Player],Table3737381215[[#This Row],[Player]],Table37[GW],10)</f>
        <v>0</v>
      </c>
      <c r="F389" s="474">
        <f>SUMIFS(Table37[Adj xPts],Table37[Player],Table3737381215[[#This Row],[Player]],Table37[GW],11)</f>
        <v>1.8334684484426891</v>
      </c>
      <c r="G389" s="474">
        <f>SUMIFS(Table37[Adj xPts],Table37[Player],Table3737381215[[#This Row],[Player]],Table37[GW],12)</f>
        <v>2.1115516211372398</v>
      </c>
      <c r="H389" s="474">
        <f>SUMIFS(Table37[Adj xPts],Table37[Player],Table3737381215[[#This Row],[Player]],Table37[GW],13)</f>
        <v>2.4109282633008466</v>
      </c>
      <c r="I389" s="474">
        <f>SUMIFS(Table37[Adj xPts],Table37[Player],Table3737381215[[#This Row],[Player]],Table37[GW],14)</f>
        <v>2.6601941747572817</v>
      </c>
      <c r="J389" s="474">
        <f>SUMIFS(Table37[Adj xPts],Table37[Player],Table3737381215[[#This Row],[Player]],Table37[GW],15)</f>
        <v>2.7704918032786883</v>
      </c>
      <c r="K389" s="474">
        <f>SUMIFS(Table37[Adj xPts],Table37[Player],Table3737381215[[#This Row],[Player]],Table37[GW],16)</f>
        <v>2.7833333333333332</v>
      </c>
      <c r="L389" s="475">
        <f>SUMIFS(Table37[Adj xPts],Table37[Player],Table3737381215[[#This Row],[Player]],Table37[GW],17)</f>
        <v>2.2352941176470589</v>
      </c>
      <c r="M389" s="7">
        <f>SUM(Table3737381215[[#This Row],[10]:[17]])</f>
        <v>16.805261761897135</v>
      </c>
      <c r="N389" s="23">
        <f>(AVERAGE(Table3737381215[[#This Row],[10]:[17]])-2)/Table3737381215[[#This Row],[Price]]</f>
        <v>2.5164430059285481E-2</v>
      </c>
      <c r="O389" s="74">
        <v>1E-3</v>
      </c>
      <c r="P389" s="22">
        <v>2</v>
      </c>
      <c r="Q389" s="6">
        <v>1</v>
      </c>
      <c r="R389" s="402" t="s">
        <v>374</v>
      </c>
    </row>
    <row r="390" spans="1:18" ht="15.75" thickBot="1" x14ac:dyDescent="0.3">
      <c r="A390" s="4" t="s">
        <v>91</v>
      </c>
      <c r="B390" s="5" t="s">
        <v>253</v>
      </c>
      <c r="C390" s="70" t="s">
        <v>14</v>
      </c>
      <c r="D390" s="6">
        <v>4.4000000000000004</v>
      </c>
      <c r="E390" s="6">
        <f>SUMIFS(Table37[Adj xPts],Table37[Player],Table3737381215[[#This Row],[Player]],Table37[GW],10)</f>
        <v>3.1417769376181472</v>
      </c>
      <c r="F390" s="474">
        <f>SUMIFS(Table37[Adj xPts],Table37[Player],Table3737381215[[#This Row],[Player]],Table37[GW],11)</f>
        <v>1.8889449136518339</v>
      </c>
      <c r="G390" s="474">
        <f>SUMIFS(Table37[Adj xPts],Table37[Player],Table3737381215[[#This Row],[Player]],Table37[GW],12)</f>
        <v>2.6555825721232837</v>
      </c>
      <c r="H390" s="474">
        <f>SUMIFS(Table37[Adj xPts],Table37[Player],Table3737381215[[#This Row],[Player]],Table37[GW],13)</f>
        <v>2.0093746145306528</v>
      </c>
      <c r="I390" s="474">
        <f>SUMIFS(Table37[Adj xPts],Table37[Player],Table3737381215[[#This Row],[Player]],Table37[GW],14)</f>
        <v>3.1493001555209954</v>
      </c>
      <c r="J390" s="474">
        <f>SUMIFS(Table37[Adj xPts],Table37[Player],Table3737381215[[#This Row],[Player]],Table37[GW],15)</f>
        <v>1.4133874723831132</v>
      </c>
      <c r="K390" s="474">
        <f>SUMIFS(Table37[Adj xPts],Table37[Player],Table3737381215[[#This Row],[Player]],Table37[GW],16)</f>
        <v>1.261883592093564</v>
      </c>
      <c r="L390" s="475">
        <f>SUMIFS(Table37[Adj xPts],Table37[Player],Table3737381215[[#This Row],[Player]],Table37[GW],17)</f>
        <v>1.9234972677595628</v>
      </c>
      <c r="M390" s="7">
        <f>SUM(Table3737381215[[#This Row],[10]:[17]])</f>
        <v>17.443747525681154</v>
      </c>
      <c r="N390" s="23">
        <f>(AVERAGE(Table3737381215[[#This Row],[10]:[17]])-2)/Table3737381215[[#This Row],[Price]]</f>
        <v>4.1015554706850955E-2</v>
      </c>
      <c r="O390" s="74">
        <v>0.14699999999999999</v>
      </c>
      <c r="P390" s="22">
        <v>0</v>
      </c>
      <c r="Q390" s="6">
        <v>0</v>
      </c>
      <c r="R390" s="402" t="s">
        <v>374</v>
      </c>
    </row>
    <row r="391" spans="1:18" ht="15.75" thickBot="1" x14ac:dyDescent="0.3">
      <c r="A391" s="4" t="s">
        <v>68</v>
      </c>
      <c r="B391" s="5" t="s">
        <v>332</v>
      </c>
      <c r="C391" s="70" t="s">
        <v>14</v>
      </c>
      <c r="D391" s="6">
        <v>4.4000000000000004</v>
      </c>
      <c r="E391" s="6">
        <f>SUMIFS(Table37[Adj xPts],Table37[Player],Table3737381215[[#This Row],[Player]],Table37[GW],10)</f>
        <v>3.1470588235294117</v>
      </c>
      <c r="F391" s="474">
        <f>SUMIFS(Table37[Adj xPts],Table37[Player],Table3737381215[[#This Row],[Player]],Table37[GW],11)</f>
        <v>2.6186532229024126</v>
      </c>
      <c r="G391" s="474">
        <f>SUMIFS(Table37[Adj xPts],Table37[Player],Table3737381215[[#This Row],[Player]],Table37[GW],12)</f>
        <v>3.2708333333333335</v>
      </c>
      <c r="H391" s="474">
        <f>SUMIFS(Table37[Adj xPts],Table37[Player],Table3737381215[[#This Row],[Player]],Table37[GW],13)</f>
        <v>1.814516129032258</v>
      </c>
      <c r="I391" s="474">
        <f>SUMIFS(Table37[Adj xPts],Table37[Player],Table3737381215[[#This Row],[Player]],Table37[GW],14)</f>
        <v>3.156901297679906</v>
      </c>
      <c r="J391" s="474">
        <f>SUMIFS(Table37[Adj xPts],Table37[Player],Table3737381215[[#This Row],[Player]],Table37[GW],15)</f>
        <v>2.3450067024128685</v>
      </c>
      <c r="K391" s="474">
        <f>SUMIFS(Table37[Adj xPts],Table37[Player],Table3737381215[[#This Row],[Player]],Table37[GW],16)</f>
        <v>1.4650388457269701</v>
      </c>
      <c r="L391" s="475">
        <f>SUMIFS(Table37[Adj xPts],Table37[Player],Table3737381215[[#This Row],[Player]],Table37[GW],17)</f>
        <v>3.5176282051282053</v>
      </c>
      <c r="M391" s="7">
        <f>SUM(Table3737381215[[#This Row],[10]:[17]])</f>
        <v>21.335636559745364</v>
      </c>
      <c r="N391" s="23">
        <f>(AVERAGE(Table3737381215[[#This Row],[10]:[17]])-2)/Table3737381215[[#This Row],[Price]]</f>
        <v>0.15158058408367509</v>
      </c>
      <c r="O391" s="76">
        <v>2E-3</v>
      </c>
      <c r="P391" s="22">
        <v>8</v>
      </c>
      <c r="Q391" s="6">
        <v>4</v>
      </c>
      <c r="R391" s="402" t="s">
        <v>374</v>
      </c>
    </row>
    <row r="392" spans="1:18" ht="15.75" thickBot="1" x14ac:dyDescent="0.3">
      <c r="A392" s="4" t="s">
        <v>91</v>
      </c>
      <c r="B392" s="5" t="s">
        <v>1349</v>
      </c>
      <c r="C392" s="70" t="s">
        <v>16</v>
      </c>
      <c r="D392" s="6">
        <v>4</v>
      </c>
      <c r="E392" s="6">
        <f>SUMIFS(Table37[Adj xPts],Table37[Player],Table3737381215[[#This Row],[Player]],Table37[GW],10)</f>
        <v>2.6971608832807572</v>
      </c>
      <c r="F392" s="474">
        <f>SUMIFS(Table37[Adj xPts],Table37[Player],Table3737381215[[#This Row],[Player]],Table37[GW],11)</f>
        <v>2.9061707523245985</v>
      </c>
      <c r="G392" s="474">
        <f>SUMIFS(Table37[Adj xPts],Table37[Player],Table3737381215[[#This Row],[Player]],Table37[GW],12)</f>
        <v>2.9924242424242418</v>
      </c>
      <c r="H392" s="474">
        <f>SUMIFS(Table37[Adj xPts],Table37[Player],Table3737381215[[#This Row],[Player]],Table37[GW],13)</f>
        <v>3.2711864406779667</v>
      </c>
      <c r="I392" s="474">
        <f>SUMIFS(Table37[Adj xPts],Table37[Player],Table3737381215[[#This Row],[Player]],Table37[GW],14)</f>
        <v>3.0873015873015874</v>
      </c>
      <c r="J392" s="474">
        <f>SUMIFS(Table37[Adj xPts],Table37[Player],Table3737381215[[#This Row],[Player]],Table37[GW],15)</f>
        <v>2.1037037037037036</v>
      </c>
      <c r="K392" s="474">
        <f>SUMIFS(Table37[Adj xPts],Table37[Player],Table3737381215[[#This Row],[Player]],Table37[GW],16)</f>
        <v>2.5488721804511276</v>
      </c>
      <c r="L392" s="475">
        <f>SUMIFS(Table37[Adj xPts],Table37[Player],Table3737381215[[#This Row],[Player]],Table37[GW],17)</f>
        <v>2.3611111111111112</v>
      </c>
      <c r="M392" s="7">
        <f>SUM(Table3737381215[[#This Row],[10]:[17]])</f>
        <v>21.967930901275093</v>
      </c>
      <c r="N392" s="23">
        <f>(AVERAGE(Table3737381215[[#This Row],[10]:[17]])-2)/Table3737381215[[#This Row],[Price]]</f>
        <v>0.18649784066484665</v>
      </c>
      <c r="O392" s="74">
        <v>1E-3</v>
      </c>
      <c r="P392" s="22">
        <v>0</v>
      </c>
      <c r="Q392" s="6">
        <v>0</v>
      </c>
      <c r="R392" s="402" t="s">
        <v>374</v>
      </c>
    </row>
    <row r="393" spans="1:18" ht="15.75" thickBot="1" x14ac:dyDescent="0.3">
      <c r="A393" s="4" t="s">
        <v>35</v>
      </c>
      <c r="B393" s="5" t="s">
        <v>241</v>
      </c>
      <c r="C393" s="70" t="s">
        <v>13</v>
      </c>
      <c r="D393" s="6">
        <v>4.8</v>
      </c>
      <c r="E393" s="6">
        <f>SUMIFS(Table37[Adj xPts],Table37[Player],Table3737381215[[#This Row],[Player]],Table37[GW],10)</f>
        <v>2.8057731958762888</v>
      </c>
      <c r="F393" s="474">
        <f>SUMIFS(Table37[Adj xPts],Table37[Player],Table3737381215[[#This Row],[Player]],Table37[GW],11)</f>
        <v>2.5555555555555558</v>
      </c>
      <c r="G393" s="474">
        <f>SUMIFS(Table37[Adj xPts],Table37[Player],Table3737381215[[#This Row],[Player]],Table37[GW],12)</f>
        <v>2.4592422502870268</v>
      </c>
      <c r="H393" s="474">
        <f>SUMIFS(Table37[Adj xPts],Table37[Player],Table3737381215[[#This Row],[Player]],Table37[GW],13)</f>
        <v>2.6831683168316833</v>
      </c>
      <c r="I393" s="474">
        <f>SUMIFS(Table37[Adj xPts],Table37[Player],Table3737381215[[#This Row],[Player]],Table37[GW],14)</f>
        <v>2.8492462311557794</v>
      </c>
      <c r="J393" s="474">
        <f>SUMIFS(Table37[Adj xPts],Table37[Player],Table3737381215[[#This Row],[Player]],Table37[GW],15)</f>
        <v>2.8860759493670884</v>
      </c>
      <c r="K393" s="474">
        <f>SUMIFS(Table37[Adj xPts],Table37[Player],Table3737381215[[#This Row],[Player]],Table37[GW],16)</f>
        <v>2.9705882352941169</v>
      </c>
      <c r="L393" s="475">
        <f>SUMIFS(Table37[Adj xPts],Table37[Player],Table3737381215[[#This Row],[Player]],Table37[GW],17)</f>
        <v>2.7913209955328653</v>
      </c>
      <c r="M393" s="7">
        <f>SUM(Table3737381215[[#This Row],[10]:[17]])</f>
        <v>22.000970729900402</v>
      </c>
      <c r="N393" s="23">
        <f>(AVERAGE(Table3737381215[[#This Row],[10]:[17]])-2)/Table3737381215[[#This Row],[Price]]</f>
        <v>0.15627527942448965</v>
      </c>
      <c r="O393" s="74">
        <v>2E-3</v>
      </c>
      <c r="P393" s="22">
        <v>0</v>
      </c>
      <c r="Q393" s="6">
        <v>0</v>
      </c>
      <c r="R393" s="402" t="s">
        <v>374</v>
      </c>
    </row>
    <row r="394" spans="1:18" ht="15.75" thickBot="1" x14ac:dyDescent="0.3">
      <c r="A394" s="4" t="s">
        <v>91</v>
      </c>
      <c r="B394" s="5" t="s">
        <v>273</v>
      </c>
      <c r="C394" s="70" t="s">
        <v>14</v>
      </c>
      <c r="D394" s="15">
        <v>4.3</v>
      </c>
      <c r="E394" s="6">
        <f>SUMIFS(Table37[Adj xPts],Table37[Player],Table3737381215[[#This Row],[Player]],Table37[GW],10)</f>
        <v>3.10958904109589</v>
      </c>
      <c r="F394" s="474">
        <f>SUMIFS(Table37[Adj xPts],Table37[Player],Table3737381215[[#This Row],[Player]],Table37[GW],11)</f>
        <v>2.6277372262773717</v>
      </c>
      <c r="G394" s="474">
        <f>SUMIFS(Table37[Adj xPts],Table37[Player],Table3737381215[[#This Row],[Player]],Table37[GW],12)</f>
        <v>2.9237601776461877</v>
      </c>
      <c r="H394" s="474">
        <f>SUMIFS(Table37[Adj xPts],Table37[Player],Table3737381215[[#This Row],[Player]],Table37[GW],13)</f>
        <v>2.2276856404700389</v>
      </c>
      <c r="I394" s="474">
        <f>SUMIFS(Table37[Adj xPts],Table37[Player],Table3737381215[[#This Row],[Player]],Table37[GW],14)</f>
        <v>3.5734265734265738</v>
      </c>
      <c r="J394" s="474">
        <f>SUMIFS(Table37[Adj xPts],Table37[Player],Table3737381215[[#This Row],[Player]],Table37[GW],15)</f>
        <v>2.1176470588235299</v>
      </c>
      <c r="K394" s="474">
        <f>SUMIFS(Table37[Adj xPts],Table37[Player],Table3737381215[[#This Row],[Player]],Table37[GW],16)</f>
        <v>1.8649398704902866</v>
      </c>
      <c r="L394" s="475">
        <f>SUMIFS(Table37[Adj xPts],Table37[Player],Table3737381215[[#This Row],[Player]],Table37[GW],17)</f>
        <v>2.0466627288836383</v>
      </c>
      <c r="M394" s="7">
        <f>SUM(Table3737381215[[#This Row],[10]:[17]])</f>
        <v>20.491448317113516</v>
      </c>
      <c r="N394" s="23">
        <f>(AVERAGE(Table3737381215[[#This Row],[10]:[17]])-2)/Table3737381215[[#This Row],[Price]]</f>
        <v>0.13056535805562547</v>
      </c>
      <c r="O394" s="17">
        <v>0</v>
      </c>
      <c r="P394" s="16">
        <v>0</v>
      </c>
      <c r="Q394" s="15">
        <v>0</v>
      </c>
      <c r="R394" s="402" t="s">
        <v>374</v>
      </c>
    </row>
    <row r="395" spans="1:18" ht="15.75" thickBot="1" x14ac:dyDescent="0.3">
      <c r="A395" s="4" t="s">
        <v>602</v>
      </c>
      <c r="B395" s="5" t="s">
        <v>677</v>
      </c>
      <c r="C395" s="70" t="s">
        <v>13</v>
      </c>
      <c r="D395" s="6">
        <v>5</v>
      </c>
      <c r="E395" s="6">
        <f>SUMIFS(Table37[Adj xPts],Table37[Player],Table3737381215[[#This Row],[Player]],Table37[GW],10)</f>
        <v>3.8169934640522873</v>
      </c>
      <c r="F395" s="474">
        <f>SUMIFS(Table37[Adj xPts],Table37[Player],Table3737381215[[#This Row],[Player]],Table37[GW],11)</f>
        <v>3.2904085257548847</v>
      </c>
      <c r="G395" s="474">
        <f>SUMIFS(Table37[Adj xPts],Table37[Player],Table3737381215[[#This Row],[Player]],Table37[GW],12)</f>
        <v>2.8541666666666665</v>
      </c>
      <c r="H395" s="474">
        <f>SUMIFS(Table37[Adj xPts],Table37[Player],Table3737381215[[#This Row],[Player]],Table37[GW],13)</f>
        <v>2.7250000000000005</v>
      </c>
      <c r="I395" s="474">
        <f>SUMIFS(Table37[Adj xPts],Table37[Player],Table3737381215[[#This Row],[Player]],Table37[GW],14)</f>
        <v>2.8404255319148932</v>
      </c>
      <c r="J395" s="474">
        <f>SUMIFS(Table37[Adj xPts],Table37[Player],Table3737381215[[#This Row],[Player]],Table37[GW],15)</f>
        <v>2.8571428571428568</v>
      </c>
      <c r="K395" s="474">
        <f>SUMIFS(Table37[Adj xPts],Table37[Player],Table3737381215[[#This Row],[Player]],Table37[GW],16)</f>
        <v>3.1348314606741572</v>
      </c>
      <c r="L395" s="475">
        <f>SUMIFS(Table37[Adj xPts],Table37[Player],Table3737381215[[#This Row],[Player]],Table37[GW],17)</f>
        <v>0.11211072664359861</v>
      </c>
      <c r="M395" s="7">
        <f>SUM(Table3737381215[[#This Row],[10]:[17]])</f>
        <v>21.631079232849345</v>
      </c>
      <c r="N395" s="23">
        <f>(AVERAGE(Table3737381215[[#This Row],[10]:[17]])-2)/Table3737381215[[#This Row],[Price]]</f>
        <v>0.14077698082123363</v>
      </c>
      <c r="O395" s="74">
        <v>1E-3</v>
      </c>
      <c r="P395" s="22">
        <v>0</v>
      </c>
      <c r="Q395" s="6">
        <v>0</v>
      </c>
      <c r="R395" s="402" t="s">
        <v>374</v>
      </c>
    </row>
    <row r="396" spans="1:18" ht="15.75" thickBot="1" x14ac:dyDescent="0.3">
      <c r="A396" s="4" t="s">
        <v>600</v>
      </c>
      <c r="B396" s="5" t="s">
        <v>1527</v>
      </c>
      <c r="C396" s="70" t="s">
        <v>13</v>
      </c>
      <c r="D396" s="6">
        <v>4.5</v>
      </c>
      <c r="E396" s="6">
        <f>SUMIFS(Table37[Adj xPts],Table37[Player],Table3737381215[[#This Row],[Player]],Table37[GW],10)</f>
        <v>4.072642967542504</v>
      </c>
      <c r="F396" s="474">
        <f>SUMIFS(Table37[Adj xPts],Table37[Player],Table3737381215[[#This Row],[Player]],Table37[GW],11)</f>
        <v>2.9580104973756565</v>
      </c>
      <c r="G396" s="474">
        <f>SUMIFS(Table37[Adj xPts],Table37[Player],Table3737381215[[#This Row],[Player]],Table37[GW],12)</f>
        <v>2.9824240205053094</v>
      </c>
      <c r="H396" s="474">
        <f>SUMIFS(Table37[Adj xPts],Table37[Player],Table3737381215[[#This Row],[Player]],Table37[GW],13)</f>
        <v>3.4476153993487837</v>
      </c>
      <c r="I396" s="474">
        <f>SUMIFS(Table37[Adj xPts],Table37[Player],Table3737381215[[#This Row],[Player]],Table37[GW],14)</f>
        <v>3.8196721311475406</v>
      </c>
      <c r="J396" s="474">
        <f>SUMIFS(Table37[Adj xPts],Table37[Player],Table3737381215[[#This Row],[Player]],Table37[GW],15)</f>
        <v>3.4899180146244184</v>
      </c>
      <c r="K396" s="474">
        <f>SUMIFS(Table37[Adj xPts],Table37[Player],Table3737381215[[#This Row],[Player]],Table37[GW],16)</f>
        <v>3.2833333333333337</v>
      </c>
      <c r="L396" s="475">
        <f>SUMIFS(Table37[Adj xPts],Table37[Player],Table3737381215[[#This Row],[Player]],Table37[GW],17)</f>
        <v>3.5084745762711869</v>
      </c>
      <c r="M396" s="7">
        <f>SUM(Table3737381215[[#This Row],[10]:[17]])</f>
        <v>27.562090940148735</v>
      </c>
      <c r="N396" s="23">
        <f>(AVERAGE(Table3737381215[[#This Row],[10]:[17]])-2)/Table3737381215[[#This Row],[Price]]</f>
        <v>0.32116919278190931</v>
      </c>
      <c r="O396" s="74">
        <v>1E-3</v>
      </c>
      <c r="P396" s="22">
        <v>0</v>
      </c>
      <c r="Q396" s="6">
        <v>0</v>
      </c>
      <c r="R396" s="402" t="s">
        <v>374</v>
      </c>
    </row>
    <row r="397" spans="1:18" ht="15.75" thickBot="1" x14ac:dyDescent="0.3">
      <c r="A397" s="4" t="s">
        <v>601</v>
      </c>
      <c r="B397" s="5" t="s">
        <v>635</v>
      </c>
      <c r="C397" s="70" t="s">
        <v>16</v>
      </c>
      <c r="D397" s="6">
        <v>4</v>
      </c>
      <c r="E397" s="6">
        <f>SUMIFS(Table37[Adj xPts],Table37[Player],Table3737381215[[#This Row],[Player]],Table37[GW],10)</f>
        <v>0</v>
      </c>
      <c r="F397" s="474">
        <f>SUMIFS(Table37[Adj xPts],Table37[Player],Table3737381215[[#This Row],[Player]],Table37[GW],11)</f>
        <v>0</v>
      </c>
      <c r="G397" s="474">
        <f>SUMIFS(Table37[Adj xPts],Table37[Player],Table3737381215[[#This Row],[Player]],Table37[GW],12)</f>
        <v>2.8568837293669507</v>
      </c>
      <c r="H397" s="474">
        <f>SUMIFS(Table37[Adj xPts],Table37[Player],Table3737381215[[#This Row],[Player]],Table37[GW],13)</f>
        <v>4.0666666666666673</v>
      </c>
      <c r="I397" s="474">
        <f>SUMIFS(Table37[Adj xPts],Table37[Player],Table3737381215[[#This Row],[Player]],Table37[GW],14)</f>
        <v>3.1181102362204722</v>
      </c>
      <c r="J397" s="474">
        <f>SUMIFS(Table37[Adj xPts],Table37[Player],Table3737381215[[#This Row],[Player]],Table37[GW],15)</f>
        <v>3.103448275862069</v>
      </c>
      <c r="K397" s="474">
        <f>SUMIFS(Table37[Adj xPts],Table37[Player],Table3737381215[[#This Row],[Player]],Table37[GW],16)</f>
        <v>3.23841059602649</v>
      </c>
      <c r="L397" s="475">
        <f>SUMIFS(Table37[Adj xPts],Table37[Player],Table3737381215[[#This Row],[Player]],Table37[GW],17)</f>
        <v>4.1185185185185178</v>
      </c>
      <c r="M397" s="7">
        <f>SUM(Table3737381215[[#This Row],[10]:[17]])</f>
        <v>20.502038022661164</v>
      </c>
      <c r="N397" s="23">
        <f>(AVERAGE(Table3737381215[[#This Row],[10]:[17]])-2)/Table3737381215[[#This Row],[Price]]</f>
        <v>0.14068868820816138</v>
      </c>
      <c r="O397" s="74">
        <v>0</v>
      </c>
      <c r="P397" s="22">
        <v>0</v>
      </c>
      <c r="Q397" s="6">
        <v>0</v>
      </c>
      <c r="R397" s="402" t="s">
        <v>374</v>
      </c>
    </row>
    <row r="398" spans="1:18" ht="15.75" thickBot="1" x14ac:dyDescent="0.3">
      <c r="A398" s="4" t="s">
        <v>28</v>
      </c>
      <c r="B398" s="5" t="s">
        <v>104</v>
      </c>
      <c r="C398" s="70" t="s">
        <v>14</v>
      </c>
      <c r="D398" s="6">
        <v>4.3</v>
      </c>
      <c r="E398" s="6">
        <f>SUMIFS(Table37[Adj xPts],Table37[Player],Table3737381215[[#This Row],[Player]],Table37[GW],10)</f>
        <v>3.5128205128205132</v>
      </c>
      <c r="F398" s="474">
        <f>SUMIFS(Table37[Adj xPts],Table37[Player],Table3737381215[[#This Row],[Player]],Table37[GW],11)</f>
        <v>4.0106382978723412</v>
      </c>
      <c r="G398" s="474">
        <f>SUMIFS(Table37[Adj xPts],Table37[Player],Table3737381215[[#This Row],[Player]],Table37[GW],12)</f>
        <v>1.6396586441653085</v>
      </c>
      <c r="H398" s="474">
        <f>SUMIFS(Table37[Adj xPts],Table37[Player],Table3737381215[[#This Row],[Player]],Table37[GW],13)</f>
        <v>2.9576995670034414</v>
      </c>
      <c r="I398" s="474">
        <f>SUMIFS(Table37[Adj xPts],Table37[Player],Table3737381215[[#This Row],[Player]],Table37[GW],14)</f>
        <v>3.5869565217391308</v>
      </c>
      <c r="J398" s="474">
        <f>SUMIFS(Table37[Adj xPts],Table37[Player],Table3737381215[[#This Row],[Player]],Table37[GW],15)</f>
        <v>3.0369526964082389</v>
      </c>
      <c r="K398" s="474">
        <f>SUMIFS(Table37[Adj xPts],Table37[Player],Table3737381215[[#This Row],[Player]],Table37[GW],16)</f>
        <v>3.626010286554004</v>
      </c>
      <c r="L398" s="475">
        <f>SUMIFS(Table37[Adj xPts],Table37[Player],Table3737381215[[#This Row],[Player]],Table37[GW],17)</f>
        <v>4.4444444444444446E-2</v>
      </c>
      <c r="M398" s="7">
        <f>SUM(Table3737381215[[#This Row],[10]:[17]])</f>
        <v>22.41518097100742</v>
      </c>
      <c r="N398" s="23">
        <f>(AVERAGE(Table3737381215[[#This Row],[10]:[17]])-2)/Table3737381215[[#This Row],[Price]]</f>
        <v>0.18648781892463431</v>
      </c>
      <c r="O398" s="74">
        <v>2E-3</v>
      </c>
      <c r="P398" s="22">
        <v>0</v>
      </c>
      <c r="Q398" s="6">
        <v>0</v>
      </c>
      <c r="R398" s="402" t="s">
        <v>374</v>
      </c>
    </row>
    <row r="399" spans="1:18" ht="15.75" thickBot="1" x14ac:dyDescent="0.3">
      <c r="A399" s="4" t="s">
        <v>46</v>
      </c>
      <c r="B399" s="5" t="s">
        <v>53</v>
      </c>
      <c r="C399" s="70" t="s">
        <v>14</v>
      </c>
      <c r="D399" s="6">
        <v>4.3</v>
      </c>
      <c r="E399" s="6">
        <f>SUMIFS(Table37[Adj xPts],Table37[Player],Table3737381215[[#This Row],[Player]],Table37[GW],10)</f>
        <v>3.4134615384615383</v>
      </c>
      <c r="F399" s="474">
        <f>SUMIFS(Table37[Adj xPts],Table37[Player],Table3737381215[[#This Row],[Player]],Table37[GW],11)</f>
        <v>3.6819122040910144</v>
      </c>
      <c r="G399" s="474">
        <f>SUMIFS(Table37[Adj xPts],Table37[Player],Table3737381215[[#This Row],[Player]],Table37[GW],12)</f>
        <v>3.1447368421052633</v>
      </c>
      <c r="H399" s="474">
        <f>SUMIFS(Table37[Adj xPts],Table37[Player],Table3737381215[[#This Row],[Player]],Table37[GW],13)</f>
        <v>3.1530612244897962</v>
      </c>
      <c r="I399" s="474">
        <f>SUMIFS(Table37[Adj xPts],Table37[Player],Table3737381215[[#This Row],[Player]],Table37[GW],14)</f>
        <v>2.6384364820846904</v>
      </c>
      <c r="J399" s="474">
        <f>SUMIFS(Table37[Adj xPts],Table37[Player],Table3737381215[[#This Row],[Player]],Table37[GW],15)</f>
        <v>2.5414427803818453</v>
      </c>
      <c r="K399" s="474">
        <f>SUMIFS(Table37[Adj xPts],Table37[Player],Table3737381215[[#This Row],[Player]],Table37[GW],16)</f>
        <v>2.0099482286062331</v>
      </c>
      <c r="L399" s="475">
        <f>SUMIFS(Table37[Adj xPts],Table37[Player],Table3737381215[[#This Row],[Player]],Table37[GW],17)</f>
        <v>3.3725490196078431</v>
      </c>
      <c r="M399" s="7">
        <f>SUM(Table3737381215[[#This Row],[10]:[17]])</f>
        <v>23.955548319828225</v>
      </c>
      <c r="N399" s="23">
        <f>(AVERAGE(Table3737381215[[#This Row],[10]:[17]])-2)/Table3737381215[[#This Row],[Price]]</f>
        <v>0.23126593952989027</v>
      </c>
      <c r="O399" s="74">
        <v>1E-3</v>
      </c>
      <c r="P399" s="22">
        <v>0</v>
      </c>
      <c r="Q399" s="6">
        <v>0</v>
      </c>
      <c r="R399" s="402" t="s">
        <v>374</v>
      </c>
    </row>
    <row r="400" spans="1:18" ht="15.75" thickBot="1" x14ac:dyDescent="0.3">
      <c r="A400" s="4" t="s">
        <v>40</v>
      </c>
      <c r="B400" s="5" t="s">
        <v>139</v>
      </c>
      <c r="C400" s="70" t="s">
        <v>13</v>
      </c>
      <c r="D400" s="6">
        <v>5</v>
      </c>
      <c r="E400" s="6">
        <f>SUMIFS(Table37[Adj xPts],Table37[Player],Table3737381215[[#This Row],[Player]],Table37[GW],10)</f>
        <v>2.6055045871559632</v>
      </c>
      <c r="F400" s="474">
        <f>SUMIFS(Table37[Adj xPts],Table37[Player],Table3737381215[[#This Row],[Player]],Table37[GW],11)</f>
        <v>2.8068181818181817</v>
      </c>
      <c r="G400" s="474">
        <f>SUMIFS(Table37[Adj xPts],Table37[Player],Table3737381215[[#This Row],[Player]],Table37[GW],12)</f>
        <v>3.0155670867309112</v>
      </c>
      <c r="H400" s="474">
        <f>SUMIFS(Table37[Adj xPts],Table37[Player],Table3737381215[[#This Row],[Player]],Table37[GW],13)</f>
        <v>3.3367346938775508</v>
      </c>
      <c r="I400" s="474">
        <f>SUMIFS(Table37[Adj xPts],Table37[Player],Table3737381215[[#This Row],[Player]],Table37[GW],14)</f>
        <v>2.9042189281641959</v>
      </c>
      <c r="J400" s="474">
        <f>SUMIFS(Table37[Adj xPts],Table37[Player],Table3737381215[[#This Row],[Player]],Table37[GW],15)</f>
        <v>3.0297029702970297</v>
      </c>
      <c r="K400" s="474">
        <f>SUMIFS(Table37[Adj xPts],Table37[Player],Table3737381215[[#This Row],[Player]],Table37[GW],16)</f>
        <v>3.7263157894736842</v>
      </c>
      <c r="L400" s="475">
        <f>SUMIFS(Table37[Adj xPts],Table37[Player],Table3737381215[[#This Row],[Player]],Table37[GW],17)</f>
        <v>3.1304347826086958</v>
      </c>
      <c r="M400" s="7">
        <f>SUM(Table3737381215[[#This Row],[10]:[17]])</f>
        <v>24.555297020126211</v>
      </c>
      <c r="N400" s="23">
        <f>(AVERAGE(Table3737381215[[#This Row],[10]:[17]])-2)/Table3737381215[[#This Row],[Price]]</f>
        <v>0.21388242550315528</v>
      </c>
      <c r="O400" s="74">
        <v>5.0000000000000001E-3</v>
      </c>
      <c r="P400" s="22">
        <v>0</v>
      </c>
      <c r="Q400" s="6">
        <v>0</v>
      </c>
      <c r="R400" s="402" t="s">
        <v>374</v>
      </c>
    </row>
    <row r="401" spans="1:18" ht="15.75" thickBot="1" x14ac:dyDescent="0.3">
      <c r="A401" s="4" t="s">
        <v>28</v>
      </c>
      <c r="B401" s="5" t="s">
        <v>682</v>
      </c>
      <c r="C401" s="70" t="s">
        <v>13</v>
      </c>
      <c r="D401" s="6">
        <v>4.7</v>
      </c>
      <c r="E401" s="6">
        <f>SUMIFS(Table37[Adj xPts],Table37[Player],Table3737381215[[#This Row],[Player]],Table37[GW],10)</f>
        <v>3.3576376230404668</v>
      </c>
      <c r="F401" s="474">
        <f>SUMIFS(Table37[Adj xPts],Table37[Player],Table3737381215[[#This Row],[Player]],Table37[GW],11)</f>
        <v>3.9139183901621024</v>
      </c>
      <c r="G401" s="474">
        <f>SUMIFS(Table37[Adj xPts],Table37[Player],Table3737381215[[#This Row],[Player]],Table37[GW],12)</f>
        <v>2.3057584101520412</v>
      </c>
      <c r="H401" s="474">
        <f>SUMIFS(Table37[Adj xPts],Table37[Player],Table3737381215[[#This Row],[Player]],Table37[GW],13)</f>
        <v>3.4712643678160924</v>
      </c>
      <c r="I401" s="474">
        <f>SUMIFS(Table37[Adj xPts],Table37[Player],Table3737381215[[#This Row],[Player]],Table37[GW],14)</f>
        <v>3.7755972696245732</v>
      </c>
      <c r="J401" s="474">
        <f>SUMIFS(Table37[Adj xPts],Table37[Player],Table3737381215[[#This Row],[Player]],Table37[GW],15)</f>
        <v>3.3</v>
      </c>
      <c r="K401" s="474">
        <f>SUMIFS(Table37[Adj xPts],Table37[Player],Table3737381215[[#This Row],[Player]],Table37[GW],16)</f>
        <v>3.0609756097560981</v>
      </c>
      <c r="L401" s="475">
        <f>SUMIFS(Table37[Adj xPts],Table37[Player],Table3737381215[[#This Row],[Player]],Table37[GW],17)</f>
        <v>9.3015658983110483E-2</v>
      </c>
      <c r="M401" s="7">
        <f>SUM(Table3737381215[[#This Row],[10]:[17]])</f>
        <v>23.278167329534487</v>
      </c>
      <c r="N401" s="23">
        <f>(AVERAGE(Table3737381215[[#This Row],[10]:[17]])-2)/Table3737381215[[#This Row],[Price]]</f>
        <v>0.19356828004081081</v>
      </c>
      <c r="O401" s="74">
        <v>6.0000000000000001E-3</v>
      </c>
      <c r="P401" s="22">
        <v>0</v>
      </c>
      <c r="Q401" s="6">
        <v>0</v>
      </c>
      <c r="R401" s="402" t="s">
        <v>374</v>
      </c>
    </row>
    <row r="402" spans="1:18" ht="15.75" thickBot="1" x14ac:dyDescent="0.3">
      <c r="A402" s="4" t="s">
        <v>91</v>
      </c>
      <c r="B402" s="5" t="s">
        <v>1519</v>
      </c>
      <c r="C402" s="70" t="s">
        <v>15</v>
      </c>
      <c r="D402" s="6">
        <v>5.4</v>
      </c>
      <c r="E402" s="6">
        <f>SUMIFS(Table37[Adj xPts],Table37[Player],Table3737381215[[#This Row],[Player]],Table37[GW],10)</f>
        <v>0</v>
      </c>
      <c r="F402" s="474">
        <f>SUMIFS(Table37[Adj xPts],Table37[Player],Table3737381215[[#This Row],[Player]],Table37[GW],11)</f>
        <v>0</v>
      </c>
      <c r="G402" s="474">
        <f>SUMIFS(Table37[Adj xPts],Table37[Player],Table3737381215[[#This Row],[Player]],Table37[GW],12)</f>
        <v>4.2926829268292686</v>
      </c>
      <c r="H402" s="474">
        <f>SUMIFS(Table37[Adj xPts],Table37[Player],Table3737381215[[#This Row],[Player]],Table37[GW],13)</f>
        <v>3.4095238095238098</v>
      </c>
      <c r="I402" s="474">
        <f>SUMIFS(Table37[Adj xPts],Table37[Player],Table3737381215[[#This Row],[Player]],Table37[GW],14)</f>
        <v>4.3452325473017055</v>
      </c>
      <c r="J402" s="474">
        <f>SUMIFS(Table37[Adj xPts],Table37[Player],Table3737381215[[#This Row],[Player]],Table37[GW],15)</f>
        <v>3.4311926605504581</v>
      </c>
      <c r="K402" s="474">
        <f>SUMIFS(Table37[Adj xPts],Table37[Player],Table3737381215[[#This Row],[Player]],Table37[GW],16)</f>
        <v>3.2022301064368981</v>
      </c>
      <c r="L402" s="475">
        <f>SUMIFS(Table37[Adj xPts],Table37[Player],Table3737381215[[#This Row],[Player]],Table37[GW],17)</f>
        <v>3.7363179173651515</v>
      </c>
      <c r="M402" s="7">
        <f>SUM(Table3737381215[[#This Row],[10]:[17]])</f>
        <v>22.417179968007293</v>
      </c>
      <c r="N402" s="23">
        <f>(AVERAGE(Table3737381215[[#This Row],[10]:[17]])-2)/Table3737381215[[#This Row],[Price]]</f>
        <v>0.14854583259276141</v>
      </c>
      <c r="O402" s="74">
        <v>1E-3</v>
      </c>
      <c r="P402" s="22">
        <v>1</v>
      </c>
      <c r="Q402" s="6">
        <v>1</v>
      </c>
      <c r="R402" s="402" t="s">
        <v>374</v>
      </c>
    </row>
    <row r="403" spans="1:18" ht="15.75" thickBot="1" x14ac:dyDescent="0.3">
      <c r="A403" s="4" t="s">
        <v>601</v>
      </c>
      <c r="B403" s="5" t="s">
        <v>644</v>
      </c>
      <c r="C403" s="70" t="s">
        <v>13</v>
      </c>
      <c r="D403" s="6">
        <v>4.8</v>
      </c>
      <c r="E403" s="6">
        <f>SUMIFS(Table37[Adj xPts],Table37[Player],Table3737381215[[#This Row],[Player]],Table37[GW],10)</f>
        <v>3.8155390205917983</v>
      </c>
      <c r="F403" s="474">
        <f>SUMIFS(Table37[Adj xPts],Table37[Player],Table3737381215[[#This Row],[Player]],Table37[GW],11)</f>
        <v>3.0606060606060606</v>
      </c>
      <c r="G403" s="474">
        <f>SUMIFS(Table37[Adj xPts],Table37[Player],Table3737381215[[#This Row],[Player]],Table37[GW],12)</f>
        <v>3.2527472527472532</v>
      </c>
      <c r="H403" s="474">
        <f>SUMIFS(Table37[Adj xPts],Table37[Player],Table3737381215[[#This Row],[Player]],Table37[GW],13)</f>
        <v>3.1369863013698631</v>
      </c>
      <c r="I403" s="474">
        <f>SUMIFS(Table37[Adj xPts],Table37[Player],Table3737381215[[#This Row],[Player]],Table37[GW],14)</f>
        <v>3.8513513513513513</v>
      </c>
      <c r="J403" s="474">
        <f>SUMIFS(Table37[Adj xPts],Table37[Player],Table3737381215[[#This Row],[Player]],Table37[GW],15)</f>
        <v>3.6</v>
      </c>
      <c r="K403" s="474">
        <f>SUMIFS(Table37[Adj xPts],Table37[Player],Table3737381215[[#This Row],[Player]],Table37[GW],16)</f>
        <v>2.8705882352941177</v>
      </c>
      <c r="L403" s="475">
        <f>SUMIFS(Table37[Adj xPts],Table37[Player],Table3737381215[[#This Row],[Player]],Table37[GW],17)</f>
        <v>3.5681033188166391</v>
      </c>
      <c r="M403" s="7">
        <f>SUM(Table3737381215[[#This Row],[10]:[17]])</f>
        <v>27.155921540777086</v>
      </c>
      <c r="N403" s="23">
        <f>(AVERAGE(Table3737381215[[#This Row],[10]:[17]])-2)/Table3737381215[[#This Row],[Price]]</f>
        <v>0.29051879012440329</v>
      </c>
      <c r="O403" s="74">
        <v>0</v>
      </c>
      <c r="P403" s="22">
        <v>0</v>
      </c>
      <c r="Q403" s="6">
        <v>0</v>
      </c>
      <c r="R403" s="402" t="s">
        <v>374</v>
      </c>
    </row>
    <row r="404" spans="1:18" ht="15.75" thickBot="1" x14ac:dyDescent="0.3">
      <c r="A404" s="4" t="s">
        <v>33</v>
      </c>
      <c r="B404" s="5" t="s">
        <v>227</v>
      </c>
      <c r="C404" s="70" t="s">
        <v>13</v>
      </c>
      <c r="D404" s="6">
        <v>5.0999999999999996</v>
      </c>
      <c r="E404" s="6">
        <f>SUMIFS(Table37[Adj xPts],Table37[Player],Table3737381215[[#This Row],[Player]],Table37[GW],10)</f>
        <v>4.7472527472527464</v>
      </c>
      <c r="F404" s="474">
        <f>SUMIFS(Table37[Adj xPts],Table37[Player],Table3737381215[[#This Row],[Player]],Table37[GW],11)</f>
        <v>7.0382258535161943</v>
      </c>
      <c r="G404" s="474">
        <f>SUMIFS(Table37[Adj xPts],Table37[Player],Table3737381215[[#This Row],[Player]],Table37[GW],12)</f>
        <v>4.0223463687150831</v>
      </c>
      <c r="H404" s="474">
        <f>SUMIFS(Table37[Adj xPts],Table37[Player],Table3737381215[[#This Row],[Player]],Table37[GW],13)</f>
        <v>5.5</v>
      </c>
      <c r="I404" s="474">
        <f>SUMIFS(Table37[Adj xPts],Table37[Player],Table3737381215[[#This Row],[Player]],Table37[GW],14)</f>
        <v>6.115992970123024</v>
      </c>
      <c r="J404" s="474">
        <f>SUMIFS(Table37[Adj xPts],Table37[Player],Table3737381215[[#This Row],[Player]],Table37[GW],15)</f>
        <v>5.2285714285714278</v>
      </c>
      <c r="K404" s="474">
        <f>SUMIFS(Table37[Adj xPts],Table37[Player],Table3737381215[[#This Row],[Player]],Table37[GW],16)</f>
        <v>6.05</v>
      </c>
      <c r="L404" s="475">
        <f>SUMIFS(Table37[Adj xPts],Table37[Player],Table3737381215[[#This Row],[Player]],Table37[GW],17)</f>
        <v>0.31519113631590007</v>
      </c>
      <c r="M404" s="7">
        <f>SUM(Table3737381215[[#This Row],[10]:[17]])</f>
        <v>39.017580504494376</v>
      </c>
      <c r="N404" s="23">
        <f>(AVERAGE(Table3737381215[[#This Row],[10]:[17]])-2)/Table3737381215[[#This Row],[Price]]</f>
        <v>0.56415638491407782</v>
      </c>
      <c r="O404" s="74">
        <v>2E-3</v>
      </c>
      <c r="P404" s="22">
        <v>0</v>
      </c>
      <c r="Q404" s="6">
        <v>0</v>
      </c>
      <c r="R404" s="402" t="s">
        <v>374</v>
      </c>
    </row>
    <row r="405" spans="1:18" ht="15.75" thickBot="1" x14ac:dyDescent="0.3">
      <c r="A405" s="4" t="s">
        <v>37</v>
      </c>
      <c r="B405" s="5" t="s">
        <v>312</v>
      </c>
      <c r="C405" s="70" t="s">
        <v>14</v>
      </c>
      <c r="D405" s="6">
        <v>4.4000000000000004</v>
      </c>
      <c r="E405" s="6">
        <f>SUMIFS(Table37[Adj xPts],Table37[Player],Table3737381215[[#This Row],[Player]],Table37[GW],10)</f>
        <v>0</v>
      </c>
      <c r="F405" s="474">
        <f>SUMIFS(Table37[Adj xPts],Table37[Player],Table3737381215[[#This Row],[Player]],Table37[GW],11)</f>
        <v>0</v>
      </c>
      <c r="G405" s="474">
        <f>SUMIFS(Table37[Adj xPts],Table37[Player],Table3737381215[[#This Row],[Player]],Table37[GW],12)</f>
        <v>2.3636363636363638</v>
      </c>
      <c r="H405" s="474">
        <f>SUMIFS(Table37[Adj xPts],Table37[Player],Table3737381215[[#This Row],[Player]],Table37[GW],13)</f>
        <v>4.0445458838344086</v>
      </c>
      <c r="I405" s="474">
        <f>SUMIFS(Table37[Adj xPts],Table37[Player],Table3737381215[[#This Row],[Player]],Table37[GW],14)</f>
        <v>2.7184466019417481</v>
      </c>
      <c r="J405" s="474">
        <f>SUMIFS(Table37[Adj xPts],Table37[Player],Table3737381215[[#This Row],[Player]],Table37[GW],15)</f>
        <v>3.7054515866558178</v>
      </c>
      <c r="K405" s="474">
        <f>SUMIFS(Table37[Adj xPts],Table37[Player],Table3737381215[[#This Row],[Player]],Table37[GW],16)</f>
        <v>3.0338983050847461</v>
      </c>
      <c r="L405" s="475">
        <f>SUMIFS(Table37[Adj xPts],Table37[Player],Table3737381215[[#This Row],[Player]],Table37[GW],17)</f>
        <v>2.6154992548435172</v>
      </c>
      <c r="M405" s="7">
        <f>SUM(Table3737381215[[#This Row],[10]:[17]])</f>
        <v>18.481477995996602</v>
      </c>
      <c r="N405" s="23">
        <f>(AVERAGE(Table3737381215[[#This Row],[10]:[17]])-2)/Table3737381215[[#This Row],[Price]]</f>
        <v>7.0496533977176201E-2</v>
      </c>
      <c r="O405" s="74">
        <v>5.0000000000000001E-3</v>
      </c>
      <c r="P405" s="22">
        <v>0</v>
      </c>
      <c r="Q405" s="6">
        <v>0</v>
      </c>
      <c r="R405" s="402" t="s">
        <v>374</v>
      </c>
    </row>
    <row r="406" spans="1:18" ht="15.75" thickBot="1" x14ac:dyDescent="0.3">
      <c r="A406" s="4" t="s">
        <v>33</v>
      </c>
      <c r="B406" s="5" t="s">
        <v>1553</v>
      </c>
      <c r="C406" s="70" t="s">
        <v>13</v>
      </c>
      <c r="D406" s="6">
        <v>5.2</v>
      </c>
      <c r="E406" s="6">
        <f>SUMIFS(Table37[Adj xPts],Table37[Player],Table3737381215[[#This Row],[Player]],Table37[GW],10)</f>
        <v>3.8677685950413223</v>
      </c>
      <c r="F406" s="474">
        <f>SUMIFS(Table37[Adj xPts],Table37[Player],Table3737381215[[#This Row],[Player]],Table37[GW],11)</f>
        <v>4.4640663390663384</v>
      </c>
      <c r="G406" s="474">
        <f>SUMIFS(Table37[Adj xPts],Table37[Player],Table3737381215[[#This Row],[Player]],Table37[GW],12)</f>
        <v>2.7704918032786883</v>
      </c>
      <c r="H406" s="474">
        <f>SUMIFS(Table37[Adj xPts],Table37[Player],Table3737381215[[#This Row],[Player]],Table37[GW],13)</f>
        <v>3.6014263074484938</v>
      </c>
      <c r="I406" s="474">
        <f>SUMIFS(Table37[Adj xPts],Table37[Player],Table3737381215[[#This Row],[Player]],Table37[GW],14)</f>
        <v>3.1544785807009954</v>
      </c>
      <c r="J406" s="474">
        <f>SUMIFS(Table37[Adj xPts],Table37[Player],Table3737381215[[#This Row],[Player]],Table37[GW],15)</f>
        <v>3.3295194508009152</v>
      </c>
      <c r="K406" s="474">
        <f>SUMIFS(Table37[Adj xPts],Table37[Player],Table3737381215[[#This Row],[Player]],Table37[GW],16)</f>
        <v>3.3018867924528301</v>
      </c>
      <c r="L406" s="475">
        <f>SUMIFS(Table37[Adj xPts],Table37[Player],Table3737381215[[#This Row],[Player]],Table37[GW],17)</f>
        <v>0.12428348025444848</v>
      </c>
      <c r="M406" s="7">
        <f>SUM(Table3737381215[[#This Row],[10]:[17]])</f>
        <v>24.613921349044031</v>
      </c>
      <c r="N406" s="23">
        <f>(AVERAGE(Table3737381215[[#This Row],[10]:[17]])-2)/Table3737381215[[#This Row],[Price]]</f>
        <v>0.20706541704432765</v>
      </c>
      <c r="O406" s="74">
        <v>2E-3</v>
      </c>
      <c r="P406" s="22">
        <v>9</v>
      </c>
      <c r="Q406" s="6">
        <v>4.5</v>
      </c>
      <c r="R406" s="402" t="s">
        <v>374</v>
      </c>
    </row>
    <row r="407" spans="1:18" ht="15.75" thickBot="1" x14ac:dyDescent="0.3">
      <c r="A407" s="4" t="s">
        <v>602</v>
      </c>
      <c r="B407" s="5" t="s">
        <v>1539</v>
      </c>
      <c r="C407" s="70" t="s">
        <v>14</v>
      </c>
      <c r="D407" s="6">
        <v>3.9</v>
      </c>
      <c r="E407" s="6">
        <f>SUMIFS(Table37[Adj xPts],Table37[Player],Table3737381215[[#This Row],[Player]],Table37[GW],10)</f>
        <v>2.781015181720595</v>
      </c>
      <c r="F407" s="474">
        <f>SUMIFS(Table37[Adj xPts],Table37[Player],Table3737381215[[#This Row],[Player]],Table37[GW],11)</f>
        <v>1.999813276071329</v>
      </c>
      <c r="G407" s="474">
        <f>SUMIFS(Table37[Adj xPts],Table37[Player],Table3737381215[[#This Row],[Player]],Table37[GW],12)</f>
        <v>1.4156079854809438</v>
      </c>
      <c r="H407" s="474">
        <f>SUMIFS(Table37[Adj xPts],Table37[Player],Table3737381215[[#This Row],[Player]],Table37[GW],13)</f>
        <v>1.4223433242506813</v>
      </c>
      <c r="I407" s="474">
        <f>SUMIFS(Table37[Adj xPts],Table37[Player],Table3737381215[[#This Row],[Player]],Table37[GW],14)</f>
        <v>1.2824887104867033</v>
      </c>
      <c r="J407" s="474">
        <f>SUMIFS(Table37[Adj xPts],Table37[Player],Table3737381215[[#This Row],[Player]],Table37[GW],15)</f>
        <v>1.5342465753424661</v>
      </c>
      <c r="K407" s="474">
        <f>SUMIFS(Table37[Adj xPts],Table37[Player],Table3737381215[[#This Row],[Player]],Table37[GW],16)</f>
        <v>1.5517241379310345</v>
      </c>
      <c r="L407" s="475">
        <f>SUMIFS(Table37[Adj xPts],Table37[Player],Table3737381215[[#This Row],[Player]],Table37[GW],17)</f>
        <v>3.7821500934887183E-2</v>
      </c>
      <c r="M407" s="7">
        <f>SUM(Table3737381215[[#This Row],[10]:[17]])</f>
        <v>12.02506069221864</v>
      </c>
      <c r="N407" s="23">
        <f>(AVERAGE(Table3737381215[[#This Row],[10]:[17]])-2)/Table3737381215[[#This Row],[Price]]</f>
        <v>-0.12740190089042822</v>
      </c>
      <c r="O407" s="74">
        <v>3.0000000000000001E-3</v>
      </c>
      <c r="P407" s="22">
        <v>0</v>
      </c>
      <c r="Q407" s="6">
        <v>0</v>
      </c>
      <c r="R407" s="402" t="s">
        <v>374</v>
      </c>
    </row>
    <row r="408" spans="1:18" ht="15.75" thickBot="1" x14ac:dyDescent="0.3">
      <c r="A408" s="4" t="s">
        <v>37</v>
      </c>
      <c r="B408" s="5" t="s">
        <v>314</v>
      </c>
      <c r="C408" s="70" t="s">
        <v>14</v>
      </c>
      <c r="D408" s="6">
        <v>4.4000000000000004</v>
      </c>
      <c r="E408" s="6">
        <f>SUMIFS(Table37[Adj xPts],Table37[Player],Table3737381215[[#This Row],[Player]],Table37[GW],10)</f>
        <v>1.470740548938374</v>
      </c>
      <c r="F408" s="474">
        <f>SUMIFS(Table37[Adj xPts],Table37[Player],Table3737381215[[#This Row],[Player]],Table37[GW],11)</f>
        <v>2.333333333333333</v>
      </c>
      <c r="G408" s="474">
        <f>SUMIFS(Table37[Adj xPts],Table37[Player],Table3737381215[[#This Row],[Player]],Table37[GW],12)</f>
        <v>3.116883116883117</v>
      </c>
      <c r="H408" s="474">
        <f>SUMIFS(Table37[Adj xPts],Table37[Player],Table3737381215[[#This Row],[Player]],Table37[GW],13)</f>
        <v>4.0024202087430041</v>
      </c>
      <c r="I408" s="474">
        <f>SUMIFS(Table37[Adj xPts],Table37[Player],Table3737381215[[#This Row],[Player]],Table37[GW],14)</f>
        <v>2.3623188405797104</v>
      </c>
      <c r="J408" s="474">
        <f>SUMIFS(Table37[Adj xPts],Table37[Player],Table3737381215[[#This Row],[Player]],Table37[GW],15)</f>
        <v>3.6153846153846159</v>
      </c>
      <c r="K408" s="474">
        <f>SUMIFS(Table37[Adj xPts],Table37[Player],Table3737381215[[#This Row],[Player]],Table37[GW],16)</f>
        <v>3.2634667784531541</v>
      </c>
      <c r="L408" s="475">
        <f>SUMIFS(Table37[Adj xPts],Table37[Player],Table3737381215[[#This Row],[Player]],Table37[GW],17)</f>
        <v>2.5641025641025643</v>
      </c>
      <c r="M408" s="7">
        <f>SUM(Table3737381215[[#This Row],[10]:[17]])</f>
        <v>22.728650006417876</v>
      </c>
      <c r="N408" s="23">
        <f>(AVERAGE(Table3737381215[[#This Row],[10]:[17]])-2)/Table3737381215[[#This Row],[Price]]</f>
        <v>0.19115482972778056</v>
      </c>
      <c r="O408" s="74">
        <v>1E-3</v>
      </c>
      <c r="P408" s="22">
        <v>0</v>
      </c>
      <c r="Q408" s="6">
        <v>0</v>
      </c>
      <c r="R408" s="402" t="s">
        <v>374</v>
      </c>
    </row>
    <row r="409" spans="1:18" ht="15.75" thickBot="1" x14ac:dyDescent="0.3">
      <c r="A409" s="4" t="s">
        <v>61</v>
      </c>
      <c r="B409" s="5" t="s">
        <v>191</v>
      </c>
      <c r="C409" s="70" t="s">
        <v>13</v>
      </c>
      <c r="D409" s="6">
        <v>5</v>
      </c>
      <c r="E409" s="6">
        <f>SUMIFS(Table37[Adj xPts],Table37[Player],Table3737381215[[#This Row],[Player]],Table37[GW],10)</f>
        <v>2.1851851851851851</v>
      </c>
      <c r="F409" s="474">
        <f>SUMIFS(Table37[Adj xPts],Table37[Player],Table3737381215[[#This Row],[Player]],Table37[GW],11)</f>
        <v>2.0454545454545454</v>
      </c>
      <c r="G409" s="474">
        <f>SUMIFS(Table37[Adj xPts],Table37[Player],Table3737381215[[#This Row],[Player]],Table37[GW],12)</f>
        <v>2.500583703011908</v>
      </c>
      <c r="H409" s="474">
        <f>SUMIFS(Table37[Adj xPts],Table37[Player],Table3737381215[[#This Row],[Player]],Table37[GW],13)</f>
        <v>2.1781127268867424</v>
      </c>
      <c r="I409" s="474">
        <f>SUMIFS(Table37[Adj xPts],Table37[Player],Table3737381215[[#This Row],[Player]],Table37[GW],14)</f>
        <v>2.4145444641154841</v>
      </c>
      <c r="J409" s="474">
        <f>SUMIFS(Table37[Adj xPts],Table37[Player],Table3737381215[[#This Row],[Player]],Table37[GW],15)</f>
        <v>2.6481662250732114</v>
      </c>
      <c r="K409" s="474">
        <f>SUMIFS(Table37[Adj xPts],Table37[Player],Table3737381215[[#This Row],[Player]],Table37[GW],16)</f>
        <v>2.3448275862068968</v>
      </c>
      <c r="L409" s="475">
        <f>SUMIFS(Table37[Adj xPts],Table37[Player],Table3737381215[[#This Row],[Player]],Table37[GW],17)</f>
        <v>1.8774703557312253</v>
      </c>
      <c r="M409" s="7">
        <f>SUM(Table3737381215[[#This Row],[10]:[17]])</f>
        <v>18.194344791665198</v>
      </c>
      <c r="N409" s="23">
        <f>(AVERAGE(Table3737381215[[#This Row],[10]:[17]])-2)/Table3737381215[[#This Row],[Price]]</f>
        <v>5.485861979162996E-2</v>
      </c>
      <c r="O409" s="74">
        <v>6.0000000000000001E-3</v>
      </c>
      <c r="P409" s="22">
        <v>0</v>
      </c>
      <c r="Q409" s="6">
        <v>0</v>
      </c>
      <c r="R409" s="402" t="s">
        <v>374</v>
      </c>
    </row>
    <row r="410" spans="1:18" ht="15.75" thickBot="1" x14ac:dyDescent="0.3">
      <c r="A410" s="4" t="s">
        <v>602</v>
      </c>
      <c r="B410" s="5" t="s">
        <v>669</v>
      </c>
      <c r="C410" s="70" t="s">
        <v>14</v>
      </c>
      <c r="D410" s="6">
        <v>4</v>
      </c>
      <c r="E410" s="6">
        <f>SUMIFS(Table37[Adj xPts],Table37[Player],Table3737381215[[#This Row],[Player]],Table37[GW],10)</f>
        <v>3.3740998971311011</v>
      </c>
      <c r="F410" s="474">
        <f>SUMIFS(Table37[Adj xPts],Table37[Player],Table3737381215[[#This Row],[Player]],Table37[GW],11)</f>
        <v>2.4508196721311477</v>
      </c>
      <c r="G410" s="474">
        <f>SUMIFS(Table37[Adj xPts],Table37[Player],Table3737381215[[#This Row],[Player]],Table37[GW],12)</f>
        <v>1.1367521367521369</v>
      </c>
      <c r="H410" s="474">
        <f>SUMIFS(Table37[Adj xPts],Table37[Player],Table3737381215[[#This Row],[Player]],Table37[GW],13)</f>
        <v>1.3647617082731587</v>
      </c>
      <c r="I410" s="474">
        <f>SUMIFS(Table37[Adj xPts],Table37[Player],Table3737381215[[#This Row],[Player]],Table37[GW],14)</f>
        <v>2.0510204081632653</v>
      </c>
      <c r="J410" s="474">
        <f>SUMIFS(Table37[Adj xPts],Table37[Player],Table3737381215[[#This Row],[Player]],Table37[GW],15)</f>
        <v>1.1428876320563441</v>
      </c>
      <c r="K410" s="474">
        <f>SUMIFS(Table37[Adj xPts],Table37[Player],Table3737381215[[#This Row],[Player]],Table37[GW],16)</f>
        <v>1.3362831858407078</v>
      </c>
      <c r="L410" s="475">
        <f>SUMIFS(Table37[Adj xPts],Table37[Player],Table3737381215[[#This Row],[Player]],Table37[GW],17)</f>
        <v>5.6381655894121259E-2</v>
      </c>
      <c r="M410" s="7">
        <f>SUM(Table3737381215[[#This Row],[10]:[17]])</f>
        <v>12.913006296241983</v>
      </c>
      <c r="N410" s="23">
        <f>(AVERAGE(Table3737381215[[#This Row],[10]:[17]])-2)/Table3737381215[[#This Row],[Price]]</f>
        <v>-9.6468553242438027E-2</v>
      </c>
      <c r="O410" s="74">
        <v>0</v>
      </c>
      <c r="P410" s="22">
        <v>0</v>
      </c>
      <c r="Q410" s="6">
        <v>0</v>
      </c>
      <c r="R410" s="402" t="s">
        <v>374</v>
      </c>
    </row>
    <row r="411" spans="1:18" ht="15.75" thickBot="1" x14ac:dyDescent="0.3">
      <c r="A411" s="4" t="s">
        <v>56</v>
      </c>
      <c r="B411" s="5" t="s">
        <v>268</v>
      </c>
      <c r="C411" s="70" t="s">
        <v>14</v>
      </c>
      <c r="D411" s="6">
        <v>4</v>
      </c>
      <c r="E411" s="6">
        <f>SUMIFS(Table37[Adj xPts],Table37[Player],Table3737381215[[#This Row],[Player]],Table37[GW],10)</f>
        <v>3.0935042237110397</v>
      </c>
      <c r="F411" s="474">
        <f>SUMIFS(Table37[Adj xPts],Table37[Player],Table3737381215[[#This Row],[Player]],Table37[GW],11)</f>
        <v>3.032258064516129</v>
      </c>
      <c r="G411" s="474">
        <f>SUMIFS(Table37[Adj xPts],Table37[Player],Table3737381215[[#This Row],[Player]],Table37[GW],12)</f>
        <v>2.2686567164179103</v>
      </c>
      <c r="H411" s="474">
        <f>SUMIFS(Table37[Adj xPts],Table37[Player],Table3737381215[[#This Row],[Player]],Table37[GW],13)</f>
        <v>2.1684689812179854</v>
      </c>
      <c r="I411" s="474">
        <f>SUMIFS(Table37[Adj xPts],Table37[Player],Table3737381215[[#This Row],[Player]],Table37[GW],14)</f>
        <v>3.7826086956521738</v>
      </c>
      <c r="J411" s="474">
        <f>SUMIFS(Table37[Adj xPts],Table37[Player],Table3737381215[[#This Row],[Player]],Table37[GW],15)</f>
        <v>3.6629834254143647</v>
      </c>
      <c r="K411" s="474">
        <f>SUMIFS(Table37[Adj xPts],Table37[Player],Table3737381215[[#This Row],[Player]],Table37[GW],16)</f>
        <v>3.3859649122807021</v>
      </c>
      <c r="L411" s="475">
        <f>SUMIFS(Table37[Adj xPts],Table37[Player],Table3737381215[[#This Row],[Player]],Table37[GW],17)</f>
        <v>9.5227426544376784E-2</v>
      </c>
      <c r="M411" s="7">
        <f>SUM(Table3737381215[[#This Row],[10]:[17]])</f>
        <v>21.489672445754682</v>
      </c>
      <c r="N411" s="23">
        <f>(AVERAGE(Table3737381215[[#This Row],[10]:[17]])-2)/Table3737381215[[#This Row],[Price]]</f>
        <v>0.1715522639298338</v>
      </c>
      <c r="O411" s="74">
        <v>6.0000000000000001E-3</v>
      </c>
      <c r="P411" s="22">
        <v>0</v>
      </c>
      <c r="Q411" s="6">
        <v>0</v>
      </c>
      <c r="R411" s="402" t="s">
        <v>374</v>
      </c>
    </row>
    <row r="412" spans="1:18" ht="15.75" thickBot="1" x14ac:dyDescent="0.3">
      <c r="A412" s="4" t="s">
        <v>51</v>
      </c>
      <c r="B412" s="5" t="s">
        <v>184</v>
      </c>
      <c r="C412" s="70" t="s">
        <v>14</v>
      </c>
      <c r="D412" s="6">
        <v>4.3</v>
      </c>
      <c r="E412" s="6">
        <f>SUMIFS(Table37[Adj xPts],Table37[Player],Table3737381215[[#This Row],[Player]],Table37[GW],10)</f>
        <v>2.3750000000000004</v>
      </c>
      <c r="F412" s="474">
        <f>SUMIFS(Table37[Adj xPts],Table37[Player],Table3737381215[[#This Row],[Player]],Table37[GW],11)</f>
        <v>2.7086526403789883</v>
      </c>
      <c r="G412" s="474">
        <f>SUMIFS(Table37[Adj xPts],Table37[Player],Table3737381215[[#This Row],[Player]],Table37[GW],12)</f>
        <v>3.4603174603174609</v>
      </c>
      <c r="H412" s="474">
        <f>SUMIFS(Table37[Adj xPts],Table37[Player],Table3737381215[[#This Row],[Player]],Table37[GW],13)</f>
        <v>3.3136207554368564</v>
      </c>
      <c r="I412" s="474">
        <f>SUMIFS(Table37[Adj xPts],Table37[Player],Table3737381215[[#This Row],[Player]],Table37[GW],14)</f>
        <v>2.9047619047619047</v>
      </c>
      <c r="J412" s="474">
        <f>SUMIFS(Table37[Adj xPts],Table37[Player],Table3737381215[[#This Row],[Player]],Table37[GW],15)</f>
        <v>2.4925373134328361</v>
      </c>
      <c r="K412" s="474">
        <f>SUMIFS(Table37[Adj xPts],Table37[Player],Table3737381215[[#This Row],[Player]],Table37[GW],16)</f>
        <v>3.5857754362858079</v>
      </c>
      <c r="L412" s="475">
        <f>SUMIFS(Table37[Adj xPts],Table37[Player],Table3737381215[[#This Row],[Player]],Table37[GW],17)</f>
        <v>3.1217838765008579</v>
      </c>
      <c r="M412" s="7">
        <f>SUM(Table3737381215[[#This Row],[10]:[17]])</f>
        <v>23.962449387114713</v>
      </c>
      <c r="N412" s="23">
        <f>(AVERAGE(Table3737381215[[#This Row],[10]:[17]])-2)/Table3737381215[[#This Row],[Price]]</f>
        <v>0.2314665519510091</v>
      </c>
      <c r="O412" s="74">
        <v>3.0000000000000001E-3</v>
      </c>
      <c r="P412" s="22">
        <v>0</v>
      </c>
      <c r="Q412" s="6">
        <v>0</v>
      </c>
      <c r="R412" s="402" t="s">
        <v>374</v>
      </c>
    </row>
    <row r="413" spans="1:18" ht="15.75" thickBot="1" x14ac:dyDescent="0.3">
      <c r="A413" s="4" t="s">
        <v>30</v>
      </c>
      <c r="B413" s="5" t="s">
        <v>240</v>
      </c>
      <c r="C413" s="70" t="s">
        <v>14</v>
      </c>
      <c r="D413" s="6">
        <v>4.3</v>
      </c>
      <c r="E413" s="6">
        <f>SUMIFS(Table37[Adj xPts],Table37[Player],Table3737381215[[#This Row],[Player]],Table37[GW],10)</f>
        <v>2.2986247544204321</v>
      </c>
      <c r="F413" s="474">
        <f>SUMIFS(Table37[Adj xPts],Table37[Player],Table3737381215[[#This Row],[Player]],Table37[GW],11)</f>
        <v>3.084507042253521</v>
      </c>
      <c r="G413" s="474">
        <f>SUMIFS(Table37[Adj xPts],Table37[Player],Table3737381215[[#This Row],[Player]],Table37[GW],12)</f>
        <v>2.6923076923076925</v>
      </c>
      <c r="H413" s="474">
        <f>SUMIFS(Table37[Adj xPts],Table37[Player],Table3737381215[[#This Row],[Player]],Table37[GW],13)</f>
        <v>3.6658114175753687</v>
      </c>
      <c r="I413" s="474">
        <f>SUMIFS(Table37[Adj xPts],Table37[Player],Table3737381215[[#This Row],[Player]],Table37[GW],14)</f>
        <v>1.6458333333333335</v>
      </c>
      <c r="J413" s="474">
        <f>SUMIFS(Table37[Adj xPts],Table37[Player],Table3737381215[[#This Row],[Player]],Table37[GW],15)</f>
        <v>3.7121212121212119</v>
      </c>
      <c r="K413" s="474">
        <f>SUMIFS(Table37[Adj xPts],Table37[Player],Table3737381215[[#This Row],[Player]],Table37[GW],16)</f>
        <v>1.4893617021276599</v>
      </c>
      <c r="L413" s="475">
        <f>SUMIFS(Table37[Adj xPts],Table37[Player],Table3737381215[[#This Row],[Player]],Table37[GW],17)</f>
        <v>2.2105263157894739</v>
      </c>
      <c r="M413" s="7">
        <f>SUM(Table3737381215[[#This Row],[10]:[17]])</f>
        <v>20.799093469928692</v>
      </c>
      <c r="N413" s="23">
        <f>(AVERAGE(Table3737381215[[#This Row],[10]:[17]])-2)/Table3737381215[[#This Row],[Price]]</f>
        <v>0.13950853110257827</v>
      </c>
      <c r="O413" s="74">
        <v>0</v>
      </c>
      <c r="P413" s="22">
        <v>0</v>
      </c>
      <c r="Q413" s="6">
        <v>0</v>
      </c>
      <c r="R413" s="402" t="s">
        <v>374</v>
      </c>
    </row>
    <row r="414" spans="1:18" ht="15.75" thickBot="1" x14ac:dyDescent="0.3">
      <c r="A414" s="4" t="s">
        <v>82</v>
      </c>
      <c r="B414" s="5" t="s">
        <v>357</v>
      </c>
      <c r="C414" s="70" t="s">
        <v>14</v>
      </c>
      <c r="D414" s="15">
        <v>4.3</v>
      </c>
      <c r="E414" s="6">
        <f>SUMIFS(Table37[Adj xPts],Table37[Player],Table3737381215[[#This Row],[Player]],Table37[GW],10)</f>
        <v>2.9054054054054057</v>
      </c>
      <c r="F414" s="474">
        <f>SUMIFS(Table37[Adj xPts],Table37[Player],Table3737381215[[#This Row],[Player]],Table37[GW],11)</f>
        <v>2.7272727272727275</v>
      </c>
      <c r="G414" s="474">
        <f>SUMIFS(Table37[Adj xPts],Table37[Player],Table3737381215[[#This Row],[Player]],Table37[GW],12)</f>
        <v>1.8947368421052635</v>
      </c>
      <c r="H414" s="474">
        <f>SUMIFS(Table37[Adj xPts],Table37[Player],Table3737381215[[#This Row],[Player]],Table37[GW],13)</f>
        <v>2.9866666666666668</v>
      </c>
      <c r="I414" s="474">
        <f>SUMIFS(Table37[Adj xPts],Table37[Player],Table3737381215[[#This Row],[Player]],Table37[GW],14)</f>
        <v>1.8076923076923075</v>
      </c>
      <c r="J414" s="474">
        <f>SUMIFS(Table37[Adj xPts],Table37[Player],Table3737381215[[#This Row],[Player]],Table37[GW],15)</f>
        <v>2.1984732824427482</v>
      </c>
      <c r="K414" s="474">
        <f>SUMIFS(Table37[Adj xPts],Table37[Player],Table3737381215[[#This Row],[Player]],Table37[GW],16)</f>
        <v>2.8767123287671237</v>
      </c>
      <c r="L414" s="475">
        <f>SUMIFS(Table37[Adj xPts],Table37[Player],Table3737381215[[#This Row],[Player]],Table37[GW],17)</f>
        <v>5.3695822555116277E-2</v>
      </c>
      <c r="M414" s="7">
        <f>SUM(Table3737381215[[#This Row],[10]:[17]])</f>
        <v>17.45065538290736</v>
      </c>
      <c r="N414" s="23">
        <f>(AVERAGE(Table3737381215[[#This Row],[10]:[17]])-2)/Table3737381215[[#This Row],[Price]]</f>
        <v>4.2170214619400008E-2</v>
      </c>
      <c r="O414" s="17">
        <v>2E-3</v>
      </c>
      <c r="P414" s="16">
        <v>0</v>
      </c>
      <c r="Q414" s="15">
        <v>0</v>
      </c>
      <c r="R414" s="402" t="s">
        <v>374</v>
      </c>
    </row>
    <row r="415" spans="1:18" ht="15.75" thickBot="1" x14ac:dyDescent="0.3">
      <c r="A415" s="4" t="s">
        <v>82</v>
      </c>
      <c r="B415" s="5" t="s">
        <v>661</v>
      </c>
      <c r="C415" s="70" t="s">
        <v>15</v>
      </c>
      <c r="D415" s="6">
        <v>4.9000000000000004</v>
      </c>
      <c r="E415" s="6">
        <f>SUMIFS(Table37[Adj xPts],Table37[Player],Table3737381215[[#This Row],[Player]],Table37[GW],10)</f>
        <v>4.7088108209656205</v>
      </c>
      <c r="F415" s="474">
        <f>SUMIFS(Table37[Adj xPts],Table37[Player],Table3737381215[[#This Row],[Player]],Table37[GW],11)</f>
        <v>3</v>
      </c>
      <c r="G415" s="474">
        <f>SUMIFS(Table37[Adj xPts],Table37[Player],Table3737381215[[#This Row],[Player]],Table37[GW],12)</f>
        <v>3.0811496196111583</v>
      </c>
      <c r="H415" s="474">
        <f>SUMIFS(Table37[Adj xPts],Table37[Player],Table3737381215[[#This Row],[Player]],Table37[GW],13)</f>
        <v>3.6875</v>
      </c>
      <c r="I415" s="474">
        <f>SUMIFS(Table37[Adj xPts],Table37[Player],Table3737381215[[#This Row],[Player]],Table37[GW],14)</f>
        <v>2.7948717948717952</v>
      </c>
      <c r="J415" s="474">
        <f>SUMIFS(Table37[Adj xPts],Table37[Player],Table3737381215[[#This Row],[Player]],Table37[GW],15)</f>
        <v>3.0689655172413794</v>
      </c>
      <c r="K415" s="474">
        <f>SUMIFS(Table37[Adj xPts],Table37[Player],Table3737381215[[#This Row],[Player]],Table37[GW],16)</f>
        <v>2.9100529100529102</v>
      </c>
      <c r="L415" s="475">
        <f>SUMIFS(Table37[Adj xPts],Table37[Player],Table3737381215[[#This Row],[Player]],Table37[GW],17)</f>
        <v>0.20681179138321995</v>
      </c>
      <c r="M415" s="7">
        <f>SUM(Table3737381215[[#This Row],[10]:[17]])</f>
        <v>23.458162454126086</v>
      </c>
      <c r="N415" s="23">
        <f>(AVERAGE(Table3737381215[[#This Row],[10]:[17]])-2)/Table3737381215[[#This Row],[Price]]</f>
        <v>0.19025924627872667</v>
      </c>
      <c r="O415" s="74">
        <v>9.0000000000000011E-3</v>
      </c>
      <c r="P415" s="22">
        <v>0</v>
      </c>
      <c r="Q415" s="6">
        <v>0</v>
      </c>
      <c r="R415" s="402" t="s">
        <v>374</v>
      </c>
    </row>
    <row r="416" spans="1:18" ht="15.75" thickBot="1" x14ac:dyDescent="0.3">
      <c r="A416" s="4" t="s">
        <v>51</v>
      </c>
      <c r="B416" s="5" t="s">
        <v>1510</v>
      </c>
      <c r="C416" s="70" t="s">
        <v>13</v>
      </c>
      <c r="D416" s="6">
        <v>4.5</v>
      </c>
      <c r="E416" s="6">
        <f>SUMIFS(Table37[Adj xPts],Table37[Player],Table3737381215[[#This Row],[Player]],Table37[GW],10)</f>
        <v>3.4117647058823533</v>
      </c>
      <c r="F416" s="474">
        <f>SUMIFS(Table37[Adj xPts],Table37[Player],Table3737381215[[#This Row],[Player]],Table37[GW],11)</f>
        <v>2.5079293158133216</v>
      </c>
      <c r="G416" s="474">
        <f>SUMIFS(Table37[Adj xPts],Table37[Player],Table3737381215[[#This Row],[Player]],Table37[GW],12)</f>
        <v>3.6730769230769225</v>
      </c>
      <c r="H416" s="474">
        <f>SUMIFS(Table37[Adj xPts],Table37[Player],Table3737381215[[#This Row],[Player]],Table37[GW],13)</f>
        <v>3.2045454545454546</v>
      </c>
      <c r="I416" s="474">
        <f>SUMIFS(Table37[Adj xPts],Table37[Player],Table3737381215[[#This Row],[Player]],Table37[GW],14)</f>
        <v>3.5609756097560972</v>
      </c>
      <c r="J416" s="474">
        <f>SUMIFS(Table37[Adj xPts],Table37[Player],Table3737381215[[#This Row],[Player]],Table37[GW],15)</f>
        <v>2.641025641025641</v>
      </c>
      <c r="K416" s="474">
        <f>SUMIFS(Table37[Adj xPts],Table37[Player],Table3737381215[[#This Row],[Player]],Table37[GW],16)</f>
        <v>4.6222222222222218</v>
      </c>
      <c r="L416" s="475">
        <f>SUMIFS(Table37[Adj xPts],Table37[Player],Table3737381215[[#This Row],[Player]],Table37[GW],17)</f>
        <v>3.5695846045529223</v>
      </c>
      <c r="M416" s="7">
        <f>SUM(Table3737381215[[#This Row],[10]:[17]])</f>
        <v>27.191124476874933</v>
      </c>
      <c r="N416" s="23">
        <f>(AVERAGE(Table3737381215[[#This Row],[10]:[17]])-2)/Table3737381215[[#This Row],[Price]]</f>
        <v>0.31086456880208146</v>
      </c>
      <c r="O416" s="74">
        <v>6.0000000000000001E-3</v>
      </c>
      <c r="P416" s="22">
        <v>0</v>
      </c>
      <c r="Q416" s="6">
        <v>0</v>
      </c>
      <c r="R416" s="402" t="s">
        <v>374</v>
      </c>
    </row>
    <row r="417" spans="1:18" ht="15.75" thickBot="1" x14ac:dyDescent="0.3">
      <c r="A417" s="4" t="s">
        <v>91</v>
      </c>
      <c r="B417" s="5" t="s">
        <v>1059</v>
      </c>
      <c r="C417" s="70" t="s">
        <v>14</v>
      </c>
      <c r="D417" s="6">
        <v>4.7</v>
      </c>
      <c r="E417" s="6">
        <f>SUMIFS(Table37[Adj xPts],Table37[Player],Table3737381215[[#This Row],[Player]],Table37[GW],10)</f>
        <v>2.7846153846153845</v>
      </c>
      <c r="F417" s="474">
        <f>SUMIFS(Table37[Adj xPts],Table37[Player],Table3737381215[[#This Row],[Player]],Table37[GW],11)</f>
        <v>2.3205128205128207</v>
      </c>
      <c r="G417" s="474">
        <f>SUMIFS(Table37[Adj xPts],Table37[Player],Table3737381215[[#This Row],[Player]],Table37[GW],12)</f>
        <v>2.9696969696969697</v>
      </c>
      <c r="H417" s="474">
        <f>SUMIFS(Table37[Adj xPts],Table37[Player],Table3737381215[[#This Row],[Player]],Table37[GW],13)</f>
        <v>1.4776119402985077</v>
      </c>
      <c r="I417" s="474">
        <f>SUMIFS(Table37[Adj xPts],Table37[Player],Table3737381215[[#This Row],[Player]],Table37[GW],14)</f>
        <v>2.2600000000000002</v>
      </c>
      <c r="J417" s="474">
        <f>SUMIFS(Table37[Adj xPts],Table37[Player],Table3737381215[[#This Row],[Player]],Table37[GW],15)</f>
        <v>1.3287671232876712</v>
      </c>
      <c r="K417" s="474">
        <f>SUMIFS(Table37[Adj xPts],Table37[Player],Table3737381215[[#This Row],[Player]],Table37[GW],16)</f>
        <v>1.6825396825396826</v>
      </c>
      <c r="L417" s="475">
        <f>SUMIFS(Table37[Adj xPts],Table37[Player],Table3737381215[[#This Row],[Player]],Table37[GW],17)</f>
        <v>2.5674273858921159</v>
      </c>
      <c r="M417" s="7">
        <f>SUM(Table3737381215[[#This Row],[10]:[17]])</f>
        <v>17.391171306843152</v>
      </c>
      <c r="N417" s="23">
        <f>(AVERAGE(Table3737381215[[#This Row],[10]:[17]])-2)/Table3737381215[[#This Row],[Price]]</f>
        <v>3.6999236884126374E-2</v>
      </c>
      <c r="O417" s="74">
        <v>1.2E-2</v>
      </c>
      <c r="P417" s="22">
        <v>0</v>
      </c>
      <c r="Q417" s="6">
        <v>0</v>
      </c>
      <c r="R417" s="402" t="s">
        <v>374</v>
      </c>
    </row>
    <row r="418" spans="1:18" ht="15.75" thickBot="1" x14ac:dyDescent="0.3">
      <c r="A418" s="4" t="s">
        <v>30</v>
      </c>
      <c r="B418" s="5" t="s">
        <v>342</v>
      </c>
      <c r="C418" s="70" t="s">
        <v>14</v>
      </c>
      <c r="D418" s="6">
        <v>4.4000000000000004</v>
      </c>
      <c r="E418" s="6">
        <f>SUMIFS(Table37[Adj xPts],Table37[Player],Table3737381215[[#This Row],[Player]],Table37[GW],10)</f>
        <v>1.9814814814814814</v>
      </c>
      <c r="F418" s="474">
        <f>SUMIFS(Table37[Adj xPts],Table37[Player],Table3737381215[[#This Row],[Player]],Table37[GW],11)</f>
        <v>3.2742230347349177</v>
      </c>
      <c r="G418" s="474">
        <f>SUMIFS(Table37[Adj xPts],Table37[Player],Table3737381215[[#This Row],[Player]],Table37[GW],12)</f>
        <v>3.128834355828221</v>
      </c>
      <c r="H418" s="474">
        <f>SUMIFS(Table37[Adj xPts],Table37[Player],Table3737381215[[#This Row],[Player]],Table37[GW],13)</f>
        <v>3.8103448275862069</v>
      </c>
      <c r="I418" s="474">
        <f>SUMIFS(Table37[Adj xPts],Table37[Player],Table3737381215[[#This Row],[Player]],Table37[GW],14)</f>
        <v>1.4202956452257292</v>
      </c>
      <c r="J418" s="474">
        <f>SUMIFS(Table37[Adj xPts],Table37[Player],Table3737381215[[#This Row],[Player]],Table37[GW],15)</f>
        <v>2.8717948717948718</v>
      </c>
      <c r="K418" s="474">
        <f>SUMIFS(Table37[Adj xPts],Table37[Player],Table3737381215[[#This Row],[Player]],Table37[GW],16)</f>
        <v>1.164179104477612</v>
      </c>
      <c r="L418" s="475">
        <f>SUMIFS(Table37[Adj xPts],Table37[Player],Table3737381215[[#This Row],[Player]],Table37[GW],17)</f>
        <v>2.2153846153846155</v>
      </c>
      <c r="M418" s="7">
        <f>SUM(Table3737381215[[#This Row],[10]:[17]])</f>
        <v>19.866537936513655</v>
      </c>
      <c r="N418" s="23">
        <f>(AVERAGE(Table3737381215[[#This Row],[10]:[17]])-2)/Table3737381215[[#This Row],[Price]]</f>
        <v>0.1098448277418652</v>
      </c>
      <c r="O418" s="74">
        <v>0</v>
      </c>
      <c r="P418" s="22">
        <v>0</v>
      </c>
      <c r="Q418" s="6">
        <v>0</v>
      </c>
      <c r="R418" s="402" t="s">
        <v>374</v>
      </c>
    </row>
    <row r="419" spans="1:18" ht="15.75" thickBot="1" x14ac:dyDescent="0.3">
      <c r="A419" s="4" t="s">
        <v>602</v>
      </c>
      <c r="B419" s="5" t="s">
        <v>681</v>
      </c>
      <c r="C419" s="70" t="s">
        <v>15</v>
      </c>
      <c r="D419" s="6">
        <v>4.9000000000000004</v>
      </c>
      <c r="E419" s="6">
        <f>SUMIFS(Table37[Adj xPts],Table37[Player],Table3737381215[[#This Row],[Player]],Table37[GW],10)</f>
        <v>3.6428571428571432</v>
      </c>
      <c r="F419" s="474">
        <f>SUMIFS(Table37[Adj xPts],Table37[Player],Table3737381215[[#This Row],[Player]],Table37[GW],11)</f>
        <v>3.6756756756756754</v>
      </c>
      <c r="G419" s="474">
        <f>SUMIFS(Table37[Adj xPts],Table37[Player],Table3737381215[[#This Row],[Player]],Table37[GW],12)</f>
        <v>2.9767441860465116</v>
      </c>
      <c r="H419" s="474">
        <f>SUMIFS(Table37[Adj xPts],Table37[Player],Table3737381215[[#This Row],[Player]],Table37[GW],13)</f>
        <v>2.5</v>
      </c>
      <c r="I419" s="474">
        <f>SUMIFS(Table37[Adj xPts],Table37[Player],Table3737381215[[#This Row],[Player]],Table37[GW],14)</f>
        <v>3.4375000000000004</v>
      </c>
      <c r="J419" s="474">
        <f>SUMIFS(Table37[Adj xPts],Table37[Player],Table3737381215[[#This Row],[Player]],Table37[GW],15)</f>
        <v>3.53125</v>
      </c>
      <c r="K419" s="474">
        <f>SUMIFS(Table37[Adj xPts],Table37[Player],Table3737381215[[#This Row],[Player]],Table37[GW],16)</f>
        <v>4.7708333333333339</v>
      </c>
      <c r="L419" s="475">
        <f>SUMIFS(Table37[Adj xPts],Table37[Player],Table3737381215[[#This Row],[Player]],Table37[GW],17)</f>
        <v>0.11437114197530866</v>
      </c>
      <c r="M419" s="7">
        <f>SUM(Table3737381215[[#This Row],[10]:[17]])</f>
        <v>24.64923147988797</v>
      </c>
      <c r="N419" s="23">
        <f>(AVERAGE(Table3737381215[[#This Row],[10]:[17]])-2)/Table3737381215[[#This Row],[Price]]</f>
        <v>0.2206436602012237</v>
      </c>
      <c r="O419" s="74">
        <v>0.18100000000000002</v>
      </c>
      <c r="P419" s="22">
        <v>0</v>
      </c>
      <c r="Q419" s="6">
        <v>0</v>
      </c>
      <c r="R419" s="402" t="s">
        <v>374</v>
      </c>
    </row>
    <row r="420" spans="1:18" ht="15.75" thickBot="1" x14ac:dyDescent="0.3">
      <c r="A420" s="4" t="s">
        <v>82</v>
      </c>
      <c r="B420" s="5" t="s">
        <v>1536</v>
      </c>
      <c r="C420" s="70" t="s">
        <v>13</v>
      </c>
      <c r="D420" s="6">
        <v>5.5</v>
      </c>
      <c r="E420" s="6">
        <f>SUMIFS(Table37[Adj xPts],Table37[Player],Table3737381215[[#This Row],[Player]],Table37[GW],10)</f>
        <v>3.8972162740899354</v>
      </c>
      <c r="F420" s="474">
        <f>SUMIFS(Table37[Adj xPts],Table37[Player],Table3737381215[[#This Row],[Player]],Table37[GW],11)</f>
        <v>3.2644305772230888</v>
      </c>
      <c r="G420" s="474">
        <f>SUMIFS(Table37[Adj xPts],Table37[Player],Table3737381215[[#This Row],[Player]],Table37[GW],12)</f>
        <v>2.8235294117647056</v>
      </c>
      <c r="H420" s="474">
        <f>SUMIFS(Table37[Adj xPts],Table37[Player],Table3737381215[[#This Row],[Player]],Table37[GW],13)</f>
        <v>4.4411764705882355</v>
      </c>
      <c r="I420" s="474">
        <f>SUMIFS(Table37[Adj xPts],Table37[Player],Table3737381215[[#This Row],[Player]],Table37[GW],14)</f>
        <v>2.75</v>
      </c>
      <c r="J420" s="474">
        <f>SUMIFS(Table37[Adj xPts],Table37[Player],Table3737381215[[#This Row],[Player]],Table37[GW],15)</f>
        <v>4.1538461538461533</v>
      </c>
      <c r="K420" s="474">
        <f>SUMIFS(Table37[Adj xPts],Table37[Player],Table3737381215[[#This Row],[Player]],Table37[GW],16)</f>
        <v>4.0980735551663745</v>
      </c>
      <c r="L420" s="475">
        <f>SUMIFS(Table37[Adj xPts],Table37[Player],Table3737381215[[#This Row],[Player]],Table37[GW],17)</f>
        <v>0.16684027777777777</v>
      </c>
      <c r="M420" s="7">
        <f>SUM(Table3737381215[[#This Row],[10]:[17]])</f>
        <v>25.595112720456267</v>
      </c>
      <c r="N420" s="23">
        <f>(AVERAGE(Table3737381215[[#This Row],[10]:[17]])-2)/Table3737381215[[#This Row],[Price]]</f>
        <v>0.21807074364673334</v>
      </c>
      <c r="O420" s="74">
        <v>0</v>
      </c>
      <c r="P420" s="22">
        <v>0</v>
      </c>
      <c r="Q420" s="6">
        <v>0</v>
      </c>
      <c r="R420" s="402" t="s">
        <v>374</v>
      </c>
    </row>
    <row r="421" spans="1:18" ht="15.75" thickBot="1" x14ac:dyDescent="0.3">
      <c r="A421" s="4" t="s">
        <v>46</v>
      </c>
      <c r="B421" s="5" t="s">
        <v>612</v>
      </c>
      <c r="C421" s="70" t="s">
        <v>15</v>
      </c>
      <c r="D421" s="6">
        <v>5.9</v>
      </c>
      <c r="E421" s="6">
        <f>SUMIFS(Table37[Adj xPts],Table37[Player],Table3737381215[[#This Row],[Player]],Table37[GW],10)</f>
        <v>0</v>
      </c>
      <c r="F421" s="474">
        <f>SUMIFS(Table37[Adj xPts],Table37[Player],Table3737381215[[#This Row],[Player]],Table37[GW],11)</f>
        <v>0</v>
      </c>
      <c r="G421" s="474">
        <f>SUMIFS(Table37[Adj xPts],Table37[Player],Table3737381215[[#This Row],[Player]],Table37[GW],12)</f>
        <v>0</v>
      </c>
      <c r="H421" s="474">
        <f>SUMIFS(Table37[Adj xPts],Table37[Player],Table3737381215[[#This Row],[Player]],Table37[GW],13)</f>
        <v>0</v>
      </c>
      <c r="I421" s="474">
        <f>SUMIFS(Table37[Adj xPts],Table37[Player],Table3737381215[[#This Row],[Player]],Table37[GW],14)</f>
        <v>3.2352941176470584</v>
      </c>
      <c r="J421" s="474">
        <f>SUMIFS(Table37[Adj xPts],Table37[Player],Table3737381215[[#This Row],[Player]],Table37[GW],15)</f>
        <v>3.2558139534883717</v>
      </c>
      <c r="K421" s="474">
        <f>SUMIFS(Table37[Adj xPts],Table37[Player],Table3737381215[[#This Row],[Player]],Table37[GW],16)</f>
        <v>3.3452394240428616</v>
      </c>
      <c r="L421" s="475">
        <f>SUMIFS(Table37[Adj xPts],Table37[Player],Table3737381215[[#This Row],[Player]],Table37[GW],17)</f>
        <v>3.8335340156532216</v>
      </c>
      <c r="M421" s="7">
        <f>SUM(Table3737381215[[#This Row],[10]:[17]])</f>
        <v>13.669881510831512</v>
      </c>
      <c r="N421" s="23">
        <f>(AVERAGE(Table3737381215[[#This Row],[10]:[17]])-2)/Table3737381215[[#This Row],[Price]]</f>
        <v>-4.9366917143400156E-2</v>
      </c>
      <c r="O421" s="74">
        <v>1E-3</v>
      </c>
      <c r="P421" s="22">
        <v>0</v>
      </c>
      <c r="Q421" s="6">
        <v>0</v>
      </c>
      <c r="R421" s="402" t="s">
        <v>374</v>
      </c>
    </row>
    <row r="422" spans="1:18" ht="15.75" thickBot="1" x14ac:dyDescent="0.3">
      <c r="A422" s="4" t="s">
        <v>51</v>
      </c>
      <c r="B422" s="5" t="s">
        <v>1511</v>
      </c>
      <c r="C422" s="70" t="s">
        <v>15</v>
      </c>
      <c r="D422" s="6">
        <v>4.8</v>
      </c>
      <c r="E422" s="6">
        <f>SUMIFS(Table37[Adj xPts],Table37[Player],Table3737381215[[#This Row],[Player]],Table37[GW],10)</f>
        <v>4.0000000000000009</v>
      </c>
      <c r="F422" s="474">
        <f>SUMIFS(Table37[Adj xPts],Table37[Player],Table3737381215[[#This Row],[Player]],Table37[GW],11)</f>
        <v>3.7333333333333338</v>
      </c>
      <c r="G422" s="474">
        <f>SUMIFS(Table37[Adj xPts],Table37[Player],Table3737381215[[#This Row],[Player]],Table37[GW],12)</f>
        <v>6.2538819875776399</v>
      </c>
      <c r="H422" s="474">
        <f>SUMIFS(Table37[Adj xPts],Table37[Player],Table3737381215[[#This Row],[Player]],Table37[GW],13)</f>
        <v>3.0869565217391308</v>
      </c>
      <c r="I422" s="474">
        <f>SUMIFS(Table37[Adj xPts],Table37[Player],Table3737381215[[#This Row],[Player]],Table37[GW],14)</f>
        <v>3.9999999999999996</v>
      </c>
      <c r="J422" s="474">
        <f>SUMIFS(Table37[Adj xPts],Table37[Player],Table3737381215[[#This Row],[Player]],Table37[GW],15)</f>
        <v>3.9797328420082914</v>
      </c>
      <c r="K422" s="474">
        <f>SUMIFS(Table37[Adj xPts],Table37[Player],Table3737381215[[#This Row],[Player]],Table37[GW],16)</f>
        <v>4.5526496902959392</v>
      </c>
      <c r="L422" s="475">
        <f>SUMIFS(Table37[Adj xPts],Table37[Player],Table3737381215[[#This Row],[Player]],Table37[GW],17)</f>
        <v>5.1034482758620685</v>
      </c>
      <c r="M422" s="7">
        <f>SUM(Table3737381215[[#This Row],[10]:[17]])</f>
        <v>34.710002650816406</v>
      </c>
      <c r="N422" s="23">
        <f>(AVERAGE(Table3737381215[[#This Row],[10]:[17]])-2)/Table3737381215[[#This Row],[Price]]</f>
        <v>0.4872396523650106</v>
      </c>
      <c r="O422" s="74">
        <v>2E-3</v>
      </c>
      <c r="P422" s="22">
        <v>0</v>
      </c>
      <c r="Q422" s="6">
        <v>0</v>
      </c>
      <c r="R422" s="402" t="s">
        <v>374</v>
      </c>
    </row>
    <row r="423" spans="1:18" ht="15.75" thickBot="1" x14ac:dyDescent="0.3">
      <c r="A423" s="4" t="s">
        <v>602</v>
      </c>
      <c r="B423" s="5" t="s">
        <v>679</v>
      </c>
      <c r="C423" s="70" t="s">
        <v>13</v>
      </c>
      <c r="D423" s="6">
        <v>4.5</v>
      </c>
      <c r="E423" s="6">
        <f>SUMIFS(Table37[Adj xPts],Table37[Player],Table3737381215[[#This Row],[Player]],Table37[GW],10)</f>
        <v>3.3594099240053645</v>
      </c>
      <c r="F423" s="474">
        <f>SUMIFS(Table37[Adj xPts],Table37[Player],Table3737381215[[#This Row],[Player]],Table37[GW],11)</f>
        <v>3.0385252692626348</v>
      </c>
      <c r="G423" s="474">
        <f>SUMIFS(Table37[Adj xPts],Table37[Player],Table3737381215[[#This Row],[Player]],Table37[GW],12)</f>
        <v>2.8809523809523809</v>
      </c>
      <c r="H423" s="474">
        <f>SUMIFS(Table37[Adj xPts],Table37[Player],Table3737381215[[#This Row],[Player]],Table37[GW],13)</f>
        <v>2.6774193548387095</v>
      </c>
      <c r="I423" s="474">
        <f>SUMIFS(Table37[Adj xPts],Table37[Player],Table3737381215[[#This Row],[Player]],Table37[GW],14)</f>
        <v>2.8085106382978724</v>
      </c>
      <c r="J423" s="474">
        <f>SUMIFS(Table37[Adj xPts],Table37[Player],Table3737381215[[#This Row],[Player]],Table37[GW],15)</f>
        <v>2.4285714285714288</v>
      </c>
      <c r="K423" s="474">
        <f>SUMIFS(Table37[Adj xPts],Table37[Player],Table3737381215[[#This Row],[Player]],Table37[GW],16)</f>
        <v>2.0952380952380953</v>
      </c>
      <c r="L423" s="475">
        <f>SUMIFS(Table37[Adj xPts],Table37[Player],Table3737381215[[#This Row],[Player]],Table37[GW],17)</f>
        <v>7.4519687340200161E-2</v>
      </c>
      <c r="M423" s="7">
        <f>SUM(Table3737381215[[#This Row],[10]:[17]])</f>
        <v>19.363146778506689</v>
      </c>
      <c r="N423" s="23">
        <f>(AVERAGE(Table3737381215[[#This Row],[10]:[17]])-2)/Table3737381215[[#This Row],[Price]]</f>
        <v>9.3420743847408019E-2</v>
      </c>
      <c r="O423" s="74">
        <v>6.0000000000000001E-3</v>
      </c>
      <c r="P423" s="22">
        <v>1</v>
      </c>
      <c r="Q423" s="6">
        <v>1</v>
      </c>
      <c r="R423" s="402" t="s">
        <v>374</v>
      </c>
    </row>
    <row r="424" spans="1:18" ht="15.75" thickBot="1" x14ac:dyDescent="0.3">
      <c r="A424" s="4" t="s">
        <v>37</v>
      </c>
      <c r="B424" s="5" t="s">
        <v>265</v>
      </c>
      <c r="C424" s="70" t="s">
        <v>13</v>
      </c>
      <c r="D424" s="6">
        <v>4.4000000000000004</v>
      </c>
      <c r="E424" s="6">
        <f>SUMIFS(Table37[Adj xPts],Table37[Player],Table3737381215[[#This Row],[Player]],Table37[GW],10)</f>
        <v>2.5166666666666666</v>
      </c>
      <c r="F424" s="474">
        <f>SUMIFS(Table37[Adj xPts],Table37[Player],Table3737381215[[#This Row],[Player]],Table37[GW],11)</f>
        <v>1.9705882352941175</v>
      </c>
      <c r="G424" s="474">
        <f>SUMIFS(Table37[Adj xPts],Table37[Player],Table3737381215[[#This Row],[Player]],Table37[GW],12)</f>
        <v>3.9583333333333339</v>
      </c>
      <c r="H424" s="474">
        <f>SUMIFS(Table37[Adj xPts],Table37[Player],Table3737381215[[#This Row],[Player]],Table37[GW],13)</f>
        <v>3.7428571428571424</v>
      </c>
      <c r="I424" s="474">
        <f>SUMIFS(Table37[Adj xPts],Table37[Player],Table3737381215[[#This Row],[Player]],Table37[GW],14)</f>
        <v>2.7741935483870965</v>
      </c>
      <c r="J424" s="474">
        <f>SUMIFS(Table37[Adj xPts],Table37[Player],Table3737381215[[#This Row],[Player]],Table37[GW],15)</f>
        <v>3</v>
      </c>
      <c r="K424" s="474">
        <f>SUMIFS(Table37[Adj xPts],Table37[Player],Table3737381215[[#This Row],[Player]],Table37[GW],16)</f>
        <v>3.736842105263158</v>
      </c>
      <c r="L424" s="475">
        <f>SUMIFS(Table37[Adj xPts],Table37[Player],Table3737381215[[#This Row],[Player]],Table37[GW],17)</f>
        <v>3.9736842105263159</v>
      </c>
      <c r="M424" s="7">
        <f>SUM(Table3737381215[[#This Row],[10]:[17]])</f>
        <v>25.673165242327826</v>
      </c>
      <c r="N424" s="23">
        <f>(AVERAGE(Table3737381215[[#This Row],[10]:[17]])-2)/Table3737381215[[#This Row],[Price]]</f>
        <v>0.27480583074794956</v>
      </c>
      <c r="O424" s="74">
        <v>1E-3</v>
      </c>
      <c r="P424" s="22">
        <v>0</v>
      </c>
      <c r="Q424" s="6">
        <v>0</v>
      </c>
      <c r="R424" s="402" t="s">
        <v>374</v>
      </c>
    </row>
    <row r="425" spans="1:18" ht="15.75" thickBot="1" x14ac:dyDescent="0.3">
      <c r="A425" s="4" t="s">
        <v>40</v>
      </c>
      <c r="B425" s="5" t="s">
        <v>349</v>
      </c>
      <c r="C425" s="70" t="s">
        <v>14</v>
      </c>
      <c r="D425" s="6">
        <v>4</v>
      </c>
      <c r="E425" s="6">
        <f>SUMIFS(Table37[Adj xPts],Table37[Player],Table3737381215[[#This Row],[Player]],Table37[GW],10)</f>
        <v>2.520446096654275</v>
      </c>
      <c r="F425" s="474">
        <f>SUMIFS(Table37[Adj xPts],Table37[Player],Table3737381215[[#This Row],[Player]],Table37[GW],11)</f>
        <v>2.5434782608695654</v>
      </c>
      <c r="G425" s="474">
        <f>SUMIFS(Table37[Adj xPts],Table37[Player],Table3737381215[[#This Row],[Player]],Table37[GW],12)</f>
        <v>4.1025641025641031</v>
      </c>
      <c r="H425" s="474">
        <f>SUMIFS(Table37[Adj xPts],Table37[Player],Table3737381215[[#This Row],[Player]],Table37[GW],13)</f>
        <v>3.2285714285714282</v>
      </c>
      <c r="I425" s="474">
        <f>SUMIFS(Table37[Adj xPts],Table37[Player],Table3737381215[[#This Row],[Player]],Table37[GW],14)</f>
        <v>2.3823529411764706</v>
      </c>
      <c r="J425" s="474">
        <f>SUMIFS(Table37[Adj xPts],Table37[Player],Table3737381215[[#This Row],[Player]],Table37[GW],15)</f>
        <v>2.4615384615384617</v>
      </c>
      <c r="K425" s="474">
        <f>SUMIFS(Table37[Adj xPts],Table37[Player],Table3737381215[[#This Row],[Player]],Table37[GW],16)</f>
        <v>4.2413793103448274</v>
      </c>
      <c r="L425" s="475">
        <f>SUMIFS(Table37[Adj xPts],Table37[Player],Table3737381215[[#This Row],[Player]],Table37[GW],17)</f>
        <v>3.371428571428571</v>
      </c>
      <c r="M425" s="7">
        <f>SUM(Table3737381215[[#This Row],[10]:[17]])</f>
        <v>24.851759173147702</v>
      </c>
      <c r="N425" s="23">
        <f>(AVERAGE(Table3737381215[[#This Row],[10]:[17]])-2)/Table3737381215[[#This Row],[Price]]</f>
        <v>0.27661747416086568</v>
      </c>
      <c r="O425" s="74">
        <v>2E-3</v>
      </c>
      <c r="P425" s="22">
        <v>0</v>
      </c>
      <c r="Q425" s="6">
        <v>0</v>
      </c>
      <c r="R425" s="402" t="s">
        <v>374</v>
      </c>
    </row>
    <row r="426" spans="1:18" ht="15.75" thickBot="1" x14ac:dyDescent="0.3">
      <c r="A426" s="4" t="s">
        <v>601</v>
      </c>
      <c r="B426" s="5" t="s">
        <v>1064</v>
      </c>
      <c r="C426" s="70" t="s">
        <v>13</v>
      </c>
      <c r="D426" s="6">
        <v>5.4</v>
      </c>
      <c r="E426" s="6">
        <f>SUMIFS(Table37[Adj xPts],Table37[Player],Table3737381215[[#This Row],[Player]],Table37[GW],10)</f>
        <v>3.4475806451612905</v>
      </c>
      <c r="F426" s="474">
        <f>SUMIFS(Table37[Adj xPts],Table37[Player],Table3737381215[[#This Row],[Player]],Table37[GW],11)</f>
        <v>2.3333333333333335</v>
      </c>
      <c r="G426" s="474">
        <f>SUMIFS(Table37[Adj xPts],Table37[Player],Table3737381215[[#This Row],[Player]],Table37[GW],12)</f>
        <v>2.8784648187633262</v>
      </c>
      <c r="H426" s="474">
        <f>SUMIFS(Table37[Adj xPts],Table37[Player],Table3737381215[[#This Row],[Player]],Table37[GW],13)</f>
        <v>2.7333333333333334</v>
      </c>
      <c r="I426" s="474">
        <f>SUMIFS(Table37[Adj xPts],Table37[Player],Table3737381215[[#This Row],[Player]],Table37[GW],14)</f>
        <v>3.3888888888888884</v>
      </c>
      <c r="J426" s="474">
        <f>SUMIFS(Table37[Adj xPts],Table37[Player],Table3737381215[[#This Row],[Player]],Table37[GW],15)</f>
        <v>3.8684210526315796</v>
      </c>
      <c r="K426" s="474">
        <f>SUMIFS(Table37[Adj xPts],Table37[Player],Table3737381215[[#This Row],[Player]],Table37[GW],16)</f>
        <v>2.9811320754716979</v>
      </c>
      <c r="L426" s="475">
        <f>SUMIFS(Table37[Adj xPts],Table37[Player],Table3737381215[[#This Row],[Player]],Table37[GW],17)</f>
        <v>4.5</v>
      </c>
      <c r="M426" s="7">
        <f>SUM(Table3737381215[[#This Row],[10]:[17]])</f>
        <v>26.131154147583452</v>
      </c>
      <c r="N426" s="23">
        <f>(AVERAGE(Table3737381215[[#This Row],[10]:[17]])-2)/Table3737381215[[#This Row],[Price]]</f>
        <v>0.23451745711998728</v>
      </c>
      <c r="O426" s="74">
        <v>1E-3</v>
      </c>
      <c r="P426" s="22">
        <v>0</v>
      </c>
      <c r="Q426" s="6">
        <v>0</v>
      </c>
      <c r="R426" s="402" t="s">
        <v>374</v>
      </c>
    </row>
    <row r="427" spans="1:18" ht="15.75" thickBot="1" x14ac:dyDescent="0.3">
      <c r="A427" s="4" t="s">
        <v>68</v>
      </c>
      <c r="B427" s="5" t="s">
        <v>257</v>
      </c>
      <c r="C427" s="70" t="s">
        <v>15</v>
      </c>
      <c r="D427" s="6">
        <v>5</v>
      </c>
      <c r="E427" s="6">
        <f>SUMIFS(Table37[Adj xPts],Table37[Player],Table3737381215[[#This Row],[Player]],Table37[GW],10)</f>
        <v>3.9375000000000004</v>
      </c>
      <c r="F427" s="474">
        <f>SUMIFS(Table37[Adj xPts],Table37[Player],Table3737381215[[#This Row],[Player]],Table37[GW],11)</f>
        <v>3.2558139534883717</v>
      </c>
      <c r="G427" s="474">
        <f>SUMIFS(Table37[Adj xPts],Table37[Player],Table3737381215[[#This Row],[Player]],Table37[GW],12)</f>
        <v>3.2222222222222223</v>
      </c>
      <c r="H427" s="474">
        <f>SUMIFS(Table37[Adj xPts],Table37[Player],Table3737381215[[#This Row],[Player]],Table37[GW],13)</f>
        <v>3.1768813033359198</v>
      </c>
      <c r="I427" s="474">
        <f>SUMIFS(Table37[Adj xPts],Table37[Player],Table3737381215[[#This Row],[Player]],Table37[GW],14)</f>
        <v>4.0449438202247192</v>
      </c>
      <c r="J427" s="474">
        <f>SUMIFS(Table37[Adj xPts],Table37[Player],Table3737381215[[#This Row],[Player]],Table37[GW],15)</f>
        <v>4.0303030303030303</v>
      </c>
      <c r="K427" s="474">
        <f>SUMIFS(Table37[Adj xPts],Table37[Player],Table3737381215[[#This Row],[Player]],Table37[GW],16)</f>
        <v>2.8078202995008321</v>
      </c>
      <c r="L427" s="475">
        <f>SUMIFS(Table37[Adj xPts],Table37[Player],Table3737381215[[#This Row],[Player]],Table37[GW],17)</f>
        <v>3.9354644149577807</v>
      </c>
      <c r="M427" s="7">
        <f>SUM(Table3737381215[[#This Row],[10]:[17]])</f>
        <v>28.410949044032879</v>
      </c>
      <c r="N427" s="23">
        <f>(AVERAGE(Table3737381215[[#This Row],[10]:[17]])-2)/Table3737381215[[#This Row],[Price]]</f>
        <v>0.31027372610082199</v>
      </c>
      <c r="O427" s="74">
        <v>2E-3</v>
      </c>
      <c r="P427" s="22">
        <v>0</v>
      </c>
      <c r="Q427" s="6">
        <v>0</v>
      </c>
      <c r="R427" s="402" t="s">
        <v>374</v>
      </c>
    </row>
    <row r="428" spans="1:18" ht="15.75" thickBot="1" x14ac:dyDescent="0.3">
      <c r="A428" s="4" t="s">
        <v>110</v>
      </c>
      <c r="B428" s="5" t="s">
        <v>1513</v>
      </c>
      <c r="C428" s="70" t="s">
        <v>14</v>
      </c>
      <c r="D428" s="6">
        <v>4.3</v>
      </c>
      <c r="E428" s="6">
        <f>SUMIFS(Table37[Adj xPts],Table37[Player],Table3737381215[[#This Row],[Player]],Table37[GW],10)</f>
        <v>0</v>
      </c>
      <c r="F428" s="474">
        <f>SUMIFS(Table37[Adj xPts],Table37[Player],Table3737381215[[#This Row],[Player]],Table37[GW],11)</f>
        <v>0</v>
      </c>
      <c r="G428" s="474">
        <f>SUMIFS(Table37[Adj xPts],Table37[Player],Table3737381215[[#This Row],[Player]],Table37[GW],12)</f>
        <v>0</v>
      </c>
      <c r="H428" s="474">
        <f>SUMIFS(Table37[Adj xPts],Table37[Player],Table3737381215[[#This Row],[Player]],Table37[GW],13)</f>
        <v>0</v>
      </c>
      <c r="I428" s="474">
        <f>SUMIFS(Table37[Adj xPts],Table37[Player],Table3737381215[[#This Row],[Player]],Table37[GW],14)</f>
        <v>0</v>
      </c>
      <c r="J428" s="474">
        <f>SUMIFS(Table37[Adj xPts],Table37[Player],Table3737381215[[#This Row],[Player]],Table37[GW],15)</f>
        <v>1.5789473684210527</v>
      </c>
      <c r="K428" s="474">
        <f>SUMIFS(Table37[Adj xPts],Table37[Player],Table3737381215[[#This Row],[Player]],Table37[GW],16)</f>
        <v>2.5067892208063505</v>
      </c>
      <c r="L428" s="475">
        <f>SUMIFS(Table37[Adj xPts],Table37[Player],Table3737381215[[#This Row],[Player]],Table37[GW],17)</f>
        <v>2.119144687578002</v>
      </c>
      <c r="M428" s="7">
        <f>SUM(Table3737381215[[#This Row],[10]:[17]])</f>
        <v>6.2048812768054056</v>
      </c>
      <c r="N428" s="23">
        <f>(AVERAGE(Table3737381215[[#This Row],[10]:[17]])-2)/Table3737381215[[#This Row],[Price]]</f>
        <v>-0.28474182334868009</v>
      </c>
      <c r="O428" s="74">
        <v>4.0000000000000001E-3</v>
      </c>
      <c r="P428" s="22">
        <v>0</v>
      </c>
      <c r="Q428" s="6">
        <v>0</v>
      </c>
      <c r="R428" s="402" t="s">
        <v>374</v>
      </c>
    </row>
    <row r="429" spans="1:18" ht="15.75" thickBot="1" x14ac:dyDescent="0.3">
      <c r="A429" s="4" t="s">
        <v>28</v>
      </c>
      <c r="B429" s="5" t="s">
        <v>1068</v>
      </c>
      <c r="C429" s="70" t="s">
        <v>14</v>
      </c>
      <c r="D429" s="6">
        <v>4.4000000000000004</v>
      </c>
      <c r="E429" s="6">
        <f>SUMIFS(Table37[Adj xPts],Table37[Player],Table3737381215[[#This Row],[Player]],Table37[GW],10)</f>
        <v>5</v>
      </c>
      <c r="F429" s="474">
        <f>SUMIFS(Table37[Adj xPts],Table37[Player],Table3737381215[[#This Row],[Player]],Table37[GW],11)</f>
        <v>3.8235294117647061</v>
      </c>
      <c r="G429" s="474">
        <f>SUMIFS(Table37[Adj xPts],Table37[Player],Table3737381215[[#This Row],[Player]],Table37[GW],12)</f>
        <v>1.2173913043478264</v>
      </c>
      <c r="H429" s="474">
        <f>SUMIFS(Table37[Adj xPts],Table37[Player],Table3737381215[[#This Row],[Player]],Table37[GW],13)</f>
        <v>2.7187500000000004</v>
      </c>
      <c r="I429" s="474">
        <f>SUMIFS(Table37[Adj xPts],Table37[Player],Table3737381215[[#This Row],[Player]],Table37[GW],14)</f>
        <v>3.025641025641026</v>
      </c>
      <c r="J429" s="474">
        <f>SUMIFS(Table37[Adj xPts],Table37[Player],Table3737381215[[#This Row],[Player]],Table37[GW],15)</f>
        <v>2.8947368421052637</v>
      </c>
      <c r="K429" s="474">
        <f>SUMIFS(Table37[Adj xPts],Table37[Player],Table3737381215[[#This Row],[Player]],Table37[GW],16)</f>
        <v>4.463414634146341</v>
      </c>
      <c r="L429" s="475">
        <f>SUMIFS(Table37[Adj xPts],Table37[Player],Table3737381215[[#This Row],[Player]],Table37[GW],17)</f>
        <v>5.1361111111111114E-2</v>
      </c>
      <c r="M429" s="7">
        <f>SUM(Table3737381215[[#This Row],[10]:[17]])</f>
        <v>23.194824329116269</v>
      </c>
      <c r="N429" s="23">
        <f>(AVERAGE(Table3737381215[[#This Row],[10]:[17]])-2)/Table3737381215[[#This Row],[Price]]</f>
        <v>0.20439841844080309</v>
      </c>
      <c r="O429" s="74">
        <v>1E-3</v>
      </c>
      <c r="P429" s="22">
        <v>0</v>
      </c>
      <c r="Q429" s="6">
        <v>0</v>
      </c>
      <c r="R429" s="402" t="s">
        <v>374</v>
      </c>
    </row>
    <row r="430" spans="1:18" ht="15.75" thickBot="1" x14ac:dyDescent="0.3">
      <c r="A430" s="4" t="s">
        <v>46</v>
      </c>
      <c r="B430" s="5" t="s">
        <v>307</v>
      </c>
      <c r="C430" s="70" t="s">
        <v>14</v>
      </c>
      <c r="D430" s="6">
        <v>4.3</v>
      </c>
      <c r="E430" s="6">
        <f>SUMIFS(Table37[Adj xPts],Table37[Player],Table3737381215[[#This Row],[Player]],Table37[GW],10)</f>
        <v>0</v>
      </c>
      <c r="F430" s="474">
        <f>SUMIFS(Table37[Adj xPts],Table37[Player],Table3737381215[[#This Row],[Player]],Table37[GW],11)</f>
        <v>3.375</v>
      </c>
      <c r="G430" s="474">
        <f>SUMIFS(Table37[Adj xPts],Table37[Player],Table3737381215[[#This Row],[Player]],Table37[GW],12)</f>
        <v>4.2121212121212119</v>
      </c>
      <c r="H430" s="474">
        <f>SUMIFS(Table37[Adj xPts],Table37[Player],Table3737381215[[#This Row],[Player]],Table37[GW],13)</f>
        <v>4.1666666666666661</v>
      </c>
      <c r="I430" s="474">
        <f>SUMIFS(Table37[Adj xPts],Table37[Player],Table3737381215[[#This Row],[Player]],Table37[GW],14)</f>
        <v>1.7894736842105265</v>
      </c>
      <c r="J430" s="474">
        <f>SUMIFS(Table37[Adj xPts],Table37[Player],Table3737381215[[#This Row],[Player]],Table37[GW],15)</f>
        <v>2.4057738572574174</v>
      </c>
      <c r="K430" s="474">
        <f>SUMIFS(Table37[Adj xPts],Table37[Player],Table3737381215[[#This Row],[Player]],Table37[GW],16)</f>
        <v>2.2352941176470589</v>
      </c>
      <c r="L430" s="475">
        <f>SUMIFS(Table37[Adj xPts],Table37[Player],Table3737381215[[#This Row],[Player]],Table37[GW],17)</f>
        <v>3.9666666666666672</v>
      </c>
      <c r="M430" s="7">
        <f>SUM(Table3737381215[[#This Row],[10]:[17]])</f>
        <v>22.150996204569552</v>
      </c>
      <c r="N430" s="23">
        <f>(AVERAGE(Table3737381215[[#This Row],[10]:[17]])-2)/Table3737381215[[#This Row],[Price]]</f>
        <v>0.17880802920260325</v>
      </c>
      <c r="O430" s="74">
        <v>0.01</v>
      </c>
      <c r="P430" s="22">
        <v>7</v>
      </c>
      <c r="Q430" s="6">
        <v>3.5</v>
      </c>
      <c r="R430" s="402" t="s">
        <v>374</v>
      </c>
    </row>
    <row r="431" spans="1:18" ht="15.75" thickBot="1" x14ac:dyDescent="0.3">
      <c r="A431" s="4" t="s">
        <v>91</v>
      </c>
      <c r="B431" s="5" t="s">
        <v>283</v>
      </c>
      <c r="C431" s="70" t="s">
        <v>15</v>
      </c>
      <c r="D431" s="6">
        <v>4.9000000000000004</v>
      </c>
      <c r="E431" s="6">
        <f>SUMIFS(Table37[Adj xPts],Table37[Player],Table3737381215[[#This Row],[Player]],Table37[GW],10)</f>
        <v>0</v>
      </c>
      <c r="F431" s="474">
        <f>SUMIFS(Table37[Adj xPts],Table37[Player],Table3737381215[[#This Row],[Player]],Table37[GW],11)</f>
        <v>0</v>
      </c>
      <c r="G431" s="474">
        <f>SUMIFS(Table37[Adj xPts],Table37[Player],Table3737381215[[#This Row],[Player]],Table37[GW],12)</f>
        <v>6.0909090909090899</v>
      </c>
      <c r="H431" s="474">
        <f>SUMIFS(Table37[Adj xPts],Table37[Player],Table3737381215[[#This Row],[Player]],Table37[GW],13)</f>
        <v>3.7407407407407405</v>
      </c>
      <c r="I431" s="474">
        <f>SUMIFS(Table37[Adj xPts],Table37[Player],Table3737381215[[#This Row],[Player]],Table37[GW],14)</f>
        <v>5.4411764705882355</v>
      </c>
      <c r="J431" s="474">
        <f>SUMIFS(Table37[Adj xPts],Table37[Player],Table3737381215[[#This Row],[Player]],Table37[GW],15)</f>
        <v>2.96875</v>
      </c>
      <c r="K431" s="474">
        <f>SUMIFS(Table37[Adj xPts],Table37[Player],Table3737381215[[#This Row],[Player]],Table37[GW],16)</f>
        <v>3.8260869565217392</v>
      </c>
      <c r="L431" s="475">
        <f>SUMIFS(Table37[Adj xPts],Table37[Player],Table3737381215[[#This Row],[Player]],Table37[GW],17)</f>
        <v>4.115384615384615</v>
      </c>
      <c r="M431" s="7">
        <f>SUM(Table3737381215[[#This Row],[10]:[17]])</f>
        <v>26.183047874144421</v>
      </c>
      <c r="N431" s="23">
        <f>(AVERAGE(Table3737381215[[#This Row],[10]:[17]])-2)/Table3737381215[[#This Row],[Price]]</f>
        <v>0.25977162944245968</v>
      </c>
      <c r="O431" s="74">
        <v>4.7E-2</v>
      </c>
      <c r="P431" s="22">
        <v>2</v>
      </c>
      <c r="Q431" s="6">
        <v>1</v>
      </c>
      <c r="R431" s="402" t="s">
        <v>374</v>
      </c>
    </row>
    <row r="432" spans="1:18" ht="15.75" thickBot="1" x14ac:dyDescent="0.3">
      <c r="A432" s="4" t="s">
        <v>91</v>
      </c>
      <c r="B432" s="5" t="s">
        <v>1516</v>
      </c>
      <c r="C432" s="70" t="s">
        <v>14</v>
      </c>
      <c r="D432" s="6">
        <v>4</v>
      </c>
      <c r="E432" s="6">
        <f>SUMIFS(Table37[Adj xPts],Table37[Player],Table3737381215[[#This Row],[Player]],Table37[GW],10)</f>
        <v>3.225806451612903</v>
      </c>
      <c r="F432" s="474">
        <f>SUMIFS(Table37[Adj xPts],Table37[Player],Table3737381215[[#This Row],[Player]],Table37[GW],11)</f>
        <v>1.3704318936877076</v>
      </c>
      <c r="G432" s="474">
        <f>SUMIFS(Table37[Adj xPts],Table37[Player],Table3737381215[[#This Row],[Player]],Table37[GW],12)</f>
        <v>3.8148148148148144</v>
      </c>
      <c r="H432" s="474">
        <f>SUMIFS(Table37[Adj xPts],Table37[Player],Table3737381215[[#This Row],[Player]],Table37[GW],13)</f>
        <v>1.785714285714286</v>
      </c>
      <c r="I432" s="474">
        <f>SUMIFS(Table37[Adj xPts],Table37[Player],Table3737381215[[#This Row],[Player]],Table37[GW],14)</f>
        <v>2.3876197494473099</v>
      </c>
      <c r="J432" s="474">
        <f>SUMIFS(Table37[Adj xPts],Table37[Player],Table3737381215[[#This Row],[Player]],Table37[GW],15)</f>
        <v>1.4523809523809521</v>
      </c>
      <c r="K432" s="474">
        <f>SUMIFS(Table37[Adj xPts],Table37[Player],Table3737381215[[#This Row],[Player]],Table37[GW],16)</f>
        <v>1.2857142857142856</v>
      </c>
      <c r="L432" s="475">
        <f>SUMIFS(Table37[Adj xPts],Table37[Player],Table3737381215[[#This Row],[Player]],Table37[GW],17)</f>
        <v>1.8823529411764706</v>
      </c>
      <c r="M432" s="7">
        <f>SUM(Table3737381215[[#This Row],[10]:[17]])</f>
        <v>17.204835374548733</v>
      </c>
      <c r="N432" s="23">
        <f>(AVERAGE(Table3737381215[[#This Row],[10]:[17]])-2)/Table3737381215[[#This Row],[Price]]</f>
        <v>3.7651105454647893E-2</v>
      </c>
      <c r="O432" s="74">
        <v>1E-3</v>
      </c>
      <c r="P432" s="22">
        <v>1</v>
      </c>
      <c r="Q432" s="6">
        <v>1</v>
      </c>
      <c r="R432" s="402" t="s">
        <v>374</v>
      </c>
    </row>
    <row r="433" spans="1:18" ht="15.75" thickBot="1" x14ac:dyDescent="0.3">
      <c r="A433" s="4" t="s">
        <v>602</v>
      </c>
      <c r="B433" s="5" t="s">
        <v>670</v>
      </c>
      <c r="C433" s="70" t="s">
        <v>14</v>
      </c>
      <c r="D433" s="6">
        <v>3.9</v>
      </c>
      <c r="E433" s="6">
        <f>SUMIFS(Table37[Adj xPts],Table37[Player],Table3737381215[[#This Row],[Player]],Table37[GW],10)</f>
        <v>3.3157894736842106</v>
      </c>
      <c r="F433" s="474">
        <f>SUMIFS(Table37[Adj xPts],Table37[Player],Table3737381215[[#This Row],[Player]],Table37[GW],11)</f>
        <v>2.6363636363636367</v>
      </c>
      <c r="G433" s="474">
        <f>SUMIFS(Table37[Adj xPts],Table37[Player],Table3737381215[[#This Row],[Player]],Table37[GW],12)</f>
        <v>1.6976744186046511</v>
      </c>
      <c r="H433" s="474">
        <f>SUMIFS(Table37[Adj xPts],Table37[Player],Table3737381215[[#This Row],[Player]],Table37[GW],13)</f>
        <v>1.0714285714285716</v>
      </c>
      <c r="I433" s="474">
        <f>SUMIFS(Table37[Adj xPts],Table37[Player],Table3737381215[[#This Row],[Player]],Table37[GW],14)</f>
        <v>1.2387964148527528</v>
      </c>
      <c r="J433" s="474">
        <f>SUMIFS(Table37[Adj xPts],Table37[Player],Table3737381215[[#This Row],[Player]],Table37[GW],15)</f>
        <v>2.1162790697674416</v>
      </c>
      <c r="K433" s="474">
        <f>SUMIFS(Table37[Adj xPts],Table37[Player],Table3737381215[[#This Row],[Player]],Table37[GW],16)</f>
        <v>2.8000000000000003</v>
      </c>
      <c r="L433" s="475">
        <f>SUMIFS(Table37[Adj xPts],Table37[Player],Table3737381215[[#This Row],[Player]],Table37[GW],17)</f>
        <v>7.367361111111112E-2</v>
      </c>
      <c r="M433" s="7">
        <f>SUM(Table3737381215[[#This Row],[10]:[17]])</f>
        <v>14.950005195812375</v>
      </c>
      <c r="N433" s="23">
        <f>(AVERAGE(Table3737381215[[#This Row],[10]:[17]])-2)/Table3737381215[[#This Row],[Price]]</f>
        <v>-3.365367962139823E-2</v>
      </c>
      <c r="O433" s="74">
        <v>2E-3</v>
      </c>
      <c r="P433" s="22">
        <v>0</v>
      </c>
      <c r="Q433" s="6">
        <v>0</v>
      </c>
      <c r="R433" s="402" t="s">
        <v>374</v>
      </c>
    </row>
    <row r="434" spans="1:18" ht="15.75" thickBot="1" x14ac:dyDescent="0.3">
      <c r="A434" s="4" t="s">
        <v>23</v>
      </c>
      <c r="B434" s="5" t="s">
        <v>1065</v>
      </c>
      <c r="C434" s="70" t="s">
        <v>13</v>
      </c>
      <c r="D434" s="6">
        <v>4.7</v>
      </c>
      <c r="E434" s="6">
        <f>SUMIFS(Table37[Adj xPts],Table37[Player],Table3737381215[[#This Row],[Player]],Table37[GW],10)</f>
        <v>3.26</v>
      </c>
      <c r="F434" s="474">
        <f>SUMIFS(Table37[Adj xPts],Table37[Player],Table3737381215[[#This Row],[Player]],Table37[GW],11)</f>
        <v>3.4545454545454541</v>
      </c>
      <c r="G434" s="474">
        <f>SUMIFS(Table37[Adj xPts],Table37[Player],Table3737381215[[#This Row],[Player]],Table37[GW],12)</f>
        <v>4.375</v>
      </c>
      <c r="H434" s="474">
        <f>SUMIFS(Table37[Adj xPts],Table37[Player],Table3737381215[[#This Row],[Player]],Table37[GW],13)</f>
        <v>2.6190476190476191</v>
      </c>
      <c r="I434" s="474">
        <f>SUMIFS(Table37[Adj xPts],Table37[Player],Table3737381215[[#This Row],[Player]],Table37[GW],14)</f>
        <v>2.9333333333333331</v>
      </c>
      <c r="J434" s="474">
        <f>SUMIFS(Table37[Adj xPts],Table37[Player],Table3737381215[[#This Row],[Player]],Table37[GW],15)</f>
        <v>2.6896551724137931</v>
      </c>
      <c r="K434" s="474">
        <f>SUMIFS(Table37[Adj xPts],Table37[Player],Table3737381215[[#This Row],[Player]],Table37[GW],16)</f>
        <v>2.9285714285714288</v>
      </c>
      <c r="L434" s="475">
        <f>SUMIFS(Table37[Adj xPts],Table37[Player],Table3737381215[[#This Row],[Player]],Table37[GW],17)</f>
        <v>2.8000000000000003</v>
      </c>
      <c r="M434" s="7">
        <f>SUM(Table3737381215[[#This Row],[10]:[17]])</f>
        <v>25.060153007911627</v>
      </c>
      <c r="N434" s="23">
        <f>(AVERAGE(Table3737381215[[#This Row],[10]:[17]])-2)/Table3737381215[[#This Row],[Price]]</f>
        <v>0.24096151616786241</v>
      </c>
      <c r="O434" s="74">
        <v>4.0000000000000001E-3</v>
      </c>
      <c r="P434" s="22">
        <v>0</v>
      </c>
      <c r="Q434" s="6">
        <v>0</v>
      </c>
      <c r="R434" s="402" t="s">
        <v>374</v>
      </c>
    </row>
    <row r="435" spans="1:18" ht="15.75" thickBot="1" x14ac:dyDescent="0.3">
      <c r="A435" s="4" t="s">
        <v>601</v>
      </c>
      <c r="B435" s="5" t="s">
        <v>652</v>
      </c>
      <c r="C435" s="70" t="s">
        <v>15</v>
      </c>
      <c r="D435" s="6">
        <v>4.8</v>
      </c>
      <c r="E435" s="6">
        <f>SUMIFS(Table37[Adj xPts],Table37[Player],Table3737381215[[#This Row],[Player]],Table37[GW],10)</f>
        <v>0</v>
      </c>
      <c r="F435" s="474">
        <f>SUMIFS(Table37[Adj xPts],Table37[Player],Table3737381215[[#This Row],[Player]],Table37[GW],11)</f>
        <v>0</v>
      </c>
      <c r="G435" s="474">
        <f>SUMIFS(Table37[Adj xPts],Table37[Player],Table3737381215[[#This Row],[Player]],Table37[GW],12)</f>
        <v>3</v>
      </c>
      <c r="H435" s="474">
        <f>SUMIFS(Table37[Adj xPts],Table37[Player],Table3737381215[[#This Row],[Player]],Table37[GW],13)</f>
        <v>3.375</v>
      </c>
      <c r="I435" s="474">
        <f>SUMIFS(Table37[Adj xPts],Table37[Player],Table3737381215[[#This Row],[Player]],Table37[GW],14)</f>
        <v>6.1892097264437691</v>
      </c>
      <c r="J435" s="474">
        <f>SUMIFS(Table37[Adj xPts],Table37[Player],Table3737381215[[#This Row],[Player]],Table37[GW],15)</f>
        <v>3.2747119466343242</v>
      </c>
      <c r="K435" s="474">
        <f>SUMIFS(Table37[Adj xPts],Table37[Player],Table3737381215[[#This Row],[Player]],Table37[GW],16)</f>
        <v>3.6331724440544093</v>
      </c>
      <c r="L435" s="475">
        <f>SUMIFS(Table37[Adj xPts],Table37[Player],Table3737381215[[#This Row],[Player]],Table37[GW],17)</f>
        <v>6.5185185185185182</v>
      </c>
      <c r="M435" s="7">
        <f>SUM(Table3737381215[[#This Row],[10]:[17]])</f>
        <v>25.990612635651022</v>
      </c>
      <c r="N435" s="23">
        <f>(AVERAGE(Table3737381215[[#This Row],[10]:[17]])-2)/Table3737381215[[#This Row],[Price]]</f>
        <v>0.26017220405341207</v>
      </c>
      <c r="O435" s="74">
        <v>0</v>
      </c>
      <c r="P435" s="22">
        <v>1</v>
      </c>
      <c r="Q435" s="6">
        <v>1</v>
      </c>
      <c r="R435" s="402" t="s">
        <v>374</v>
      </c>
    </row>
    <row r="436" spans="1:18" ht="15.75" thickBot="1" x14ac:dyDescent="0.3">
      <c r="A436" s="4" t="s">
        <v>600</v>
      </c>
      <c r="B436" s="5" t="s">
        <v>629</v>
      </c>
      <c r="C436" s="70" t="s">
        <v>13</v>
      </c>
      <c r="D436" s="6">
        <v>4.5</v>
      </c>
      <c r="E436" s="6">
        <f>SUMIFS(Table37[Adj xPts],Table37[Player],Table3737381215[[#This Row],[Player]],Table37[GW],10)</f>
        <v>0</v>
      </c>
      <c r="F436" s="474">
        <f>SUMIFS(Table37[Adj xPts],Table37[Player],Table3737381215[[#This Row],[Player]],Table37[GW],11)</f>
        <v>0</v>
      </c>
      <c r="G436" s="474">
        <f>SUMIFS(Table37[Adj xPts],Table37[Player],Table3737381215[[#This Row],[Player]],Table37[GW],12)</f>
        <v>3.6875</v>
      </c>
      <c r="H436" s="474">
        <f>SUMIFS(Table37[Adj xPts],Table37[Player],Table3737381215[[#This Row],[Player]],Table37[GW],13)</f>
        <v>3.096774193548387</v>
      </c>
      <c r="I436" s="474">
        <f>SUMIFS(Table37[Adj xPts],Table37[Player],Table3737381215[[#This Row],[Player]],Table37[GW],14)</f>
        <v>4.1666666666666661</v>
      </c>
      <c r="J436" s="474">
        <f>SUMIFS(Table37[Adj xPts],Table37[Player],Table3737381215[[#This Row],[Player]],Table37[GW],15)</f>
        <v>3.2564102564102564</v>
      </c>
      <c r="K436" s="474">
        <f>SUMIFS(Table37[Adj xPts],Table37[Player],Table3737381215[[#This Row],[Player]],Table37[GW],16)</f>
        <v>2.84</v>
      </c>
      <c r="L436" s="475">
        <f>SUMIFS(Table37[Adj xPts],Table37[Player],Table3737381215[[#This Row],[Player]],Table37[GW],17)</f>
        <v>3.1379310344827585</v>
      </c>
      <c r="M436" s="7">
        <f>SUM(Table3737381215[[#This Row],[10]:[17]])</f>
        <v>20.185282151108066</v>
      </c>
      <c r="N436" s="23">
        <f>(AVERAGE(Table3737381215[[#This Row],[10]:[17]])-2)/Table3737381215[[#This Row],[Price]]</f>
        <v>0.1162578375307796</v>
      </c>
      <c r="O436" s="74">
        <v>3.0000000000000001E-3</v>
      </c>
      <c r="P436" s="22">
        <v>0</v>
      </c>
      <c r="Q436" s="6">
        <v>0</v>
      </c>
      <c r="R436" s="402" t="s">
        <v>374</v>
      </c>
    </row>
    <row r="437" spans="1:18" ht="15.75" thickBot="1" x14ac:dyDescent="0.3">
      <c r="A437" s="4" t="s">
        <v>61</v>
      </c>
      <c r="B437" s="5" t="s">
        <v>297</v>
      </c>
      <c r="C437" s="70" t="s">
        <v>13</v>
      </c>
      <c r="D437" s="6">
        <v>5.3</v>
      </c>
      <c r="E437" s="6">
        <f>SUMIFS(Table37[Adj xPts],Table37[Player],Table3737381215[[#This Row],[Player]],Table37[GW],10)</f>
        <v>3.6666666666666665</v>
      </c>
      <c r="F437" s="474">
        <f>SUMIFS(Table37[Adj xPts],Table37[Player],Table3737381215[[#This Row],[Player]],Table37[GW],11)</f>
        <v>3.7692307692307692</v>
      </c>
      <c r="G437" s="474">
        <f>SUMIFS(Table37[Adj xPts],Table37[Player],Table3737381215[[#This Row],[Player]],Table37[GW],12)</f>
        <v>4.9230769230769225</v>
      </c>
      <c r="H437" s="474">
        <f>SUMIFS(Table37[Adj xPts],Table37[Player],Table3737381215[[#This Row],[Player]],Table37[GW],13)</f>
        <v>4.0000000000000009</v>
      </c>
      <c r="I437" s="474">
        <f>SUMIFS(Table37[Adj xPts],Table37[Player],Table3737381215[[#This Row],[Player]],Table37[GW],14)</f>
        <v>6.7777777777777768</v>
      </c>
      <c r="J437" s="474">
        <f>SUMIFS(Table37[Adj xPts],Table37[Player],Table3737381215[[#This Row],[Player]],Table37[GW],15)</f>
        <v>4.3125</v>
      </c>
      <c r="K437" s="474">
        <f>SUMIFS(Table37[Adj xPts],Table37[Player],Table3737381215[[#This Row],[Player]],Table37[GW],16)</f>
        <v>6.7142857142857144</v>
      </c>
      <c r="L437" s="475">
        <f>SUMIFS(Table37[Adj xPts],Table37[Player],Table3737381215[[#This Row],[Player]],Table37[GW],17)</f>
        <v>4.7272727272727275</v>
      </c>
      <c r="M437" s="7">
        <f>SUM(Table3737381215[[#This Row],[10]:[17]])</f>
        <v>38.890810578310578</v>
      </c>
      <c r="N437" s="23">
        <f>(AVERAGE(Table3737381215[[#This Row],[10]:[17]])-2)/Table3737381215[[#This Row],[Price]]</f>
        <v>0.53987760797902307</v>
      </c>
      <c r="O437" s="74">
        <v>3.0000000000000001E-3</v>
      </c>
      <c r="P437" s="22">
        <v>0</v>
      </c>
      <c r="Q437" s="6">
        <v>0</v>
      </c>
      <c r="R437" s="402" t="s">
        <v>374</v>
      </c>
    </row>
    <row r="438" spans="1:18" ht="15.75" thickBot="1" x14ac:dyDescent="0.3">
      <c r="A438" s="4" t="s">
        <v>33</v>
      </c>
      <c r="B438" s="5" t="s">
        <v>264</v>
      </c>
      <c r="C438" s="70" t="s">
        <v>16</v>
      </c>
      <c r="D438" s="6">
        <v>4</v>
      </c>
      <c r="E438" s="6">
        <f>SUMIFS(Table37[Adj xPts],Table37[Player],Table3737381215[[#This Row],[Player]],Table37[GW],10)</f>
        <v>4</v>
      </c>
      <c r="F438" s="474">
        <f>SUMIFS(Table37[Adj xPts],Table37[Player],Table3737381215[[#This Row],[Player]],Table37[GW],11)</f>
        <v>2.875</v>
      </c>
      <c r="G438" s="474">
        <f>SUMIFS(Table37[Adj xPts],Table37[Player],Table3737381215[[#This Row],[Player]],Table37[GW],12)</f>
        <v>2.5</v>
      </c>
      <c r="H438" s="474">
        <f>SUMIFS(Table37[Adj xPts],Table37[Player],Table3737381215[[#This Row],[Player]],Table37[GW],13)</f>
        <v>3.3333333333333339</v>
      </c>
      <c r="I438" s="474">
        <f>SUMIFS(Table37[Adj xPts],Table37[Player],Table3737381215[[#This Row],[Player]],Table37[GW],14)</f>
        <v>4.0000000000000009</v>
      </c>
      <c r="J438" s="474">
        <f>SUMIFS(Table37[Adj xPts],Table37[Player],Table3737381215[[#This Row],[Player]],Table37[GW],15)</f>
        <v>3.8000000000000003</v>
      </c>
      <c r="K438" s="474">
        <f>SUMIFS(Table37[Adj xPts],Table37[Player],Table3737381215[[#This Row],[Player]],Table37[GW],16)</f>
        <v>3.4285714285714288</v>
      </c>
      <c r="L438" s="475">
        <f>SUMIFS(Table37[Adj xPts],Table37[Player],Table3737381215[[#This Row],[Player]],Table37[GW],17)</f>
        <v>0.12345679012345677</v>
      </c>
      <c r="M438" s="7">
        <f>SUM(Table3737381215[[#This Row],[10]:[17]])</f>
        <v>24.060361552028219</v>
      </c>
      <c r="N438" s="23">
        <f>(AVERAGE(Table3737381215[[#This Row],[10]:[17]])-2)/Table3737381215[[#This Row],[Price]]</f>
        <v>0.25188629850088184</v>
      </c>
      <c r="O438" s="74">
        <v>1E-3</v>
      </c>
      <c r="P438" s="22">
        <v>0</v>
      </c>
      <c r="Q438" s="6">
        <v>0</v>
      </c>
      <c r="R438" s="402" t="s">
        <v>374</v>
      </c>
    </row>
    <row r="439" spans="1:18" ht="15.75" thickBot="1" x14ac:dyDescent="0.3">
      <c r="A439" s="4" t="s">
        <v>601</v>
      </c>
      <c r="B439" s="5" t="s">
        <v>649</v>
      </c>
      <c r="C439" s="70" t="s">
        <v>13</v>
      </c>
      <c r="D439" s="6">
        <v>4.5</v>
      </c>
      <c r="E439" s="6">
        <f>SUMIFS(Table37[Adj xPts],Table37[Player],Table3737381215[[#This Row],[Player]],Table37[GW],10)</f>
        <v>4.5882352941176467</v>
      </c>
      <c r="F439" s="474">
        <f>SUMIFS(Table37[Adj xPts],Table37[Player],Table3737381215[[#This Row],[Player]],Table37[GW],11)</f>
        <v>4.0555555555555554</v>
      </c>
      <c r="G439" s="474">
        <f>SUMIFS(Table37[Adj xPts],Table37[Player],Table3737381215[[#This Row],[Player]],Table37[GW],12)</f>
        <v>3.4444444444444442</v>
      </c>
      <c r="H439" s="474">
        <f>SUMIFS(Table37[Adj xPts],Table37[Player],Table3737381215[[#This Row],[Player]],Table37[GW],13)</f>
        <v>3.2352941176470584</v>
      </c>
      <c r="I439" s="474">
        <f>SUMIFS(Table37[Adj xPts],Table37[Player],Table3737381215[[#This Row],[Player]],Table37[GW],14)</f>
        <v>4.9766355140186915</v>
      </c>
      <c r="J439" s="474">
        <f>SUMIFS(Table37[Adj xPts],Table37[Player],Table3737381215[[#This Row],[Player]],Table37[GW],15)</f>
        <v>2.7058823529411762</v>
      </c>
      <c r="K439" s="474">
        <f>SUMIFS(Table37[Adj xPts],Table37[Player],Table3737381215[[#This Row],[Player]],Table37[GW],16)</f>
        <v>3.0228136882129277</v>
      </c>
      <c r="L439" s="475">
        <f>SUMIFS(Table37[Adj xPts],Table37[Player],Table3737381215[[#This Row],[Player]],Table37[GW],17)</f>
        <v>2.75</v>
      </c>
      <c r="M439" s="7">
        <f>SUM(Table3737381215[[#This Row],[10]:[17]])</f>
        <v>28.778860966937501</v>
      </c>
      <c r="N439" s="23">
        <f>(AVERAGE(Table3737381215[[#This Row],[10]:[17]])-2)/Table3737381215[[#This Row],[Price]]</f>
        <v>0.35496836019270833</v>
      </c>
      <c r="O439" s="74">
        <v>1E-3</v>
      </c>
      <c r="P439" s="22">
        <v>0</v>
      </c>
      <c r="Q439" s="6">
        <v>0</v>
      </c>
      <c r="R439" s="402" t="s">
        <v>374</v>
      </c>
    </row>
    <row r="440" spans="1:18" ht="15.75" thickBot="1" x14ac:dyDescent="0.3">
      <c r="A440" s="4" t="s">
        <v>600</v>
      </c>
      <c r="B440" s="5" t="s">
        <v>632</v>
      </c>
      <c r="C440" s="70" t="s">
        <v>15</v>
      </c>
      <c r="D440" s="6">
        <v>4.5</v>
      </c>
      <c r="E440" s="6">
        <f>SUMIFS(Table37[Adj xPts],Table37[Player],Table3737381215[[#This Row],[Player]],Table37[GW],10)</f>
        <v>5.15</v>
      </c>
      <c r="F440" s="474">
        <f>SUMIFS(Table37[Adj xPts],Table37[Player],Table3737381215[[#This Row],[Player]],Table37[GW],11)</f>
        <v>6.5714285714285721</v>
      </c>
      <c r="G440" s="474">
        <f>SUMIFS(Table37[Adj xPts],Table37[Player],Table3737381215[[#This Row],[Player]],Table37[GW],12)</f>
        <v>5.25</v>
      </c>
      <c r="H440" s="474">
        <f>SUMIFS(Table37[Adj xPts],Table37[Player],Table3737381215[[#This Row],[Player]],Table37[GW],13)</f>
        <v>4.8000000000000007</v>
      </c>
      <c r="I440" s="474">
        <f>SUMIFS(Table37[Adj xPts],Table37[Player],Table3737381215[[#This Row],[Player]],Table37[GW],14)</f>
        <v>4.4545454545454541</v>
      </c>
      <c r="J440" s="474">
        <f>SUMIFS(Table37[Adj xPts],Table37[Player],Table3737381215[[#This Row],[Player]],Table37[GW],15)</f>
        <v>3.7142857142857144</v>
      </c>
      <c r="K440" s="474">
        <f>SUMIFS(Table37[Adj xPts],Table37[Player],Table3737381215[[#This Row],[Player]],Table37[GW],16)</f>
        <v>4.5555555555555554</v>
      </c>
      <c r="L440" s="475">
        <f>SUMIFS(Table37[Adj xPts],Table37[Player],Table3737381215[[#This Row],[Player]],Table37[GW],17)</f>
        <v>5.545454545454545</v>
      </c>
      <c r="M440" s="7">
        <f>SUM(Table3737381215[[#This Row],[10]:[17]])</f>
        <v>40.041269841269845</v>
      </c>
      <c r="N440" s="23">
        <f>(AVERAGE(Table3737381215[[#This Row],[10]:[17]])-2)/Table3737381215[[#This Row],[Price]]</f>
        <v>0.66781305114638456</v>
      </c>
      <c r="O440" s="74">
        <v>8.0000000000000002E-3</v>
      </c>
      <c r="P440" s="22">
        <v>0</v>
      </c>
      <c r="Q440" s="6">
        <v>0</v>
      </c>
      <c r="R440" s="402" t="s">
        <v>374</v>
      </c>
    </row>
    <row r="441" spans="1:18" ht="15.75" thickBot="1" x14ac:dyDescent="0.3">
      <c r="A441" s="4" t="s">
        <v>65</v>
      </c>
      <c r="B441" s="5" t="s">
        <v>1497</v>
      </c>
      <c r="C441" s="70" t="s">
        <v>16</v>
      </c>
      <c r="D441" s="6">
        <v>4</v>
      </c>
      <c r="E441" s="6">
        <f>SUMIFS(Table37[Adj xPts],Table37[Player],Table3737381215[[#This Row],[Player]],Table37[GW],10)</f>
        <v>2.9974048442906578</v>
      </c>
      <c r="F441" s="474">
        <f>SUMIFS(Table37[Adj xPts],Table37[Player],Table3737381215[[#This Row],[Player]],Table37[GW],11)</f>
        <v>1.9763513513513511</v>
      </c>
      <c r="G441" s="474">
        <f>SUMIFS(Table37[Adj xPts],Table37[Player],Table3737381215[[#This Row],[Player]],Table37[GW],12)</f>
        <v>1.8181818181818183</v>
      </c>
      <c r="H441" s="474">
        <f>SUMIFS(Table37[Adj xPts],Table37[Player],Table3737381215[[#This Row],[Player]],Table37[GW],13)</f>
        <v>3.1111111111111116</v>
      </c>
      <c r="I441" s="474">
        <f>SUMIFS(Table37[Adj xPts],Table37[Player],Table3737381215[[#This Row],[Player]],Table37[GW],14)</f>
        <v>3.285714285714286</v>
      </c>
      <c r="J441" s="474">
        <f>SUMIFS(Table37[Adj xPts],Table37[Player],Table3737381215[[#This Row],[Player]],Table37[GW],15)</f>
        <v>8.5000000000000018</v>
      </c>
      <c r="K441" s="474">
        <f>SUMIFS(Table37[Adj xPts],Table37[Player],Table3737381215[[#This Row],[Player]],Table37[GW],16)</f>
        <v>4.166666666666667</v>
      </c>
      <c r="L441" s="475">
        <f>SUMIFS(Table37[Adj xPts],Table37[Player],Table3737381215[[#This Row],[Player]],Table37[GW],17)</f>
        <v>6.5714285714285721</v>
      </c>
      <c r="M441" s="7">
        <f>SUM(Table3737381215[[#This Row],[10]:[17]])</f>
        <v>32.426858648744464</v>
      </c>
      <c r="N441" s="23">
        <f>(AVERAGE(Table3737381215[[#This Row],[10]:[17]])-2)/Table3737381215[[#This Row],[Price]]</f>
        <v>0.51333933277326449</v>
      </c>
      <c r="O441" s="74">
        <v>1E-3</v>
      </c>
      <c r="P441" s="22">
        <v>0</v>
      </c>
      <c r="Q441" s="6">
        <v>0</v>
      </c>
      <c r="R441" s="402" t="s">
        <v>374</v>
      </c>
    </row>
    <row r="442" spans="1:18" ht="15.75" thickBot="1" x14ac:dyDescent="0.3">
      <c r="A442" s="4" t="s">
        <v>601</v>
      </c>
      <c r="B442" s="5" t="s">
        <v>648</v>
      </c>
      <c r="C442" s="70" t="s">
        <v>13</v>
      </c>
      <c r="D442" s="6">
        <v>4.4000000000000004</v>
      </c>
      <c r="E442" s="6">
        <f>SUMIFS(Table37[Adj xPts],Table37[Player],Table3737381215[[#This Row],[Player]],Table37[GW],10)</f>
        <v>3.214285714285714</v>
      </c>
      <c r="F442" s="474">
        <f>SUMIFS(Table37[Adj xPts],Table37[Player],Table3737381215[[#This Row],[Player]],Table37[GW],11)</f>
        <v>3.5384615384615383</v>
      </c>
      <c r="G442" s="474">
        <f>SUMIFS(Table37[Adj xPts],Table37[Player],Table3737381215[[#This Row],[Player]],Table37[GW],12)</f>
        <v>3.5217391304347827</v>
      </c>
      <c r="H442" s="474">
        <f>SUMIFS(Table37[Adj xPts],Table37[Player],Table3737381215[[#This Row],[Player]],Table37[GW],13)</f>
        <v>4.1428571428571432</v>
      </c>
      <c r="I442" s="474">
        <f>SUMIFS(Table37[Adj xPts],Table37[Player],Table3737381215[[#This Row],[Player]],Table37[GW],14)</f>
        <v>3.833333333333333</v>
      </c>
      <c r="J442" s="474">
        <f>SUMIFS(Table37[Adj xPts],Table37[Player],Table3737381215[[#This Row],[Player]],Table37[GW],15)</f>
        <v>2.7857142857142856</v>
      </c>
      <c r="K442" s="474">
        <f>SUMIFS(Table37[Adj xPts],Table37[Player],Table3737381215[[#This Row],[Player]],Table37[GW],16)</f>
        <v>2.3164918970448043</v>
      </c>
      <c r="L442" s="475">
        <f>SUMIFS(Table37[Adj xPts],Table37[Player],Table3737381215[[#This Row],[Player]],Table37[GW],17)</f>
        <v>4.3324250681198917</v>
      </c>
      <c r="M442" s="7">
        <f>SUM(Table3737381215[[#This Row],[10]:[17]])</f>
        <v>27.685308110251494</v>
      </c>
      <c r="N442" s="23">
        <f>(AVERAGE(Table3737381215[[#This Row],[10]:[17]])-2)/Table3737381215[[#This Row],[Price]]</f>
        <v>0.33196898040487199</v>
      </c>
      <c r="O442" s="74">
        <v>1.3999999999999999E-2</v>
      </c>
      <c r="P442" s="22">
        <v>0</v>
      </c>
      <c r="Q442" s="6">
        <v>0</v>
      </c>
      <c r="R442" s="402" t="s">
        <v>374</v>
      </c>
    </row>
    <row r="443" spans="1:18" ht="15.75" thickBot="1" x14ac:dyDescent="0.3">
      <c r="A443" s="4" t="s">
        <v>601</v>
      </c>
      <c r="B443" s="5" t="s">
        <v>234</v>
      </c>
      <c r="C443" s="70" t="s">
        <v>13</v>
      </c>
      <c r="D443" s="6">
        <v>5.2</v>
      </c>
      <c r="E443" s="6">
        <f>SUMIFS(Table37[Adj xPts],Table37[Player],Table3737381215[[#This Row],[Player]],Table37[GW],10)</f>
        <v>3.8000000000000003</v>
      </c>
      <c r="F443" s="474">
        <f>SUMIFS(Table37[Adj xPts],Table37[Player],Table3737381215[[#This Row],[Player]],Table37[GW],11)</f>
        <v>3.526315789473685</v>
      </c>
      <c r="G443" s="474">
        <f>SUMIFS(Table37[Adj xPts],Table37[Player],Table3737381215[[#This Row],[Player]],Table37[GW],12)</f>
        <v>3.2727272727272725</v>
      </c>
      <c r="H443" s="474">
        <f>SUMIFS(Table37[Adj xPts],Table37[Player],Table3737381215[[#This Row],[Player]],Table37[GW],13)</f>
        <v>3</v>
      </c>
      <c r="I443" s="474">
        <f>SUMIFS(Table37[Adj xPts],Table37[Player],Table3737381215[[#This Row],[Player]],Table37[GW],14)</f>
        <v>3.4285714285714288</v>
      </c>
      <c r="J443" s="474">
        <f>SUMIFS(Table37[Adj xPts],Table37[Player],Table3737381215[[#This Row],[Player]],Table37[GW],15)</f>
        <v>2.5882352941176467</v>
      </c>
      <c r="K443" s="474">
        <f>SUMIFS(Table37[Adj xPts],Table37[Player],Table3737381215[[#This Row],[Player]],Table37[GW],16)</f>
        <v>2.9090909090909092</v>
      </c>
      <c r="L443" s="475">
        <f>SUMIFS(Table37[Adj xPts],Table37[Player],Table3737381215[[#This Row],[Player]],Table37[GW],17)</f>
        <v>2.1875</v>
      </c>
      <c r="M443" s="7">
        <f>SUM(Table3737381215[[#This Row],[10]:[17]])</f>
        <v>24.712440693980941</v>
      </c>
      <c r="N443" s="23">
        <f>(AVERAGE(Table3737381215[[#This Row],[10]:[17]])-2)/Table3737381215[[#This Row],[Price]]</f>
        <v>0.20943367052838799</v>
      </c>
      <c r="O443" s="74">
        <v>2E-3</v>
      </c>
      <c r="P443" s="22">
        <v>0</v>
      </c>
      <c r="Q443" s="6">
        <v>0</v>
      </c>
      <c r="R443" s="402" t="s">
        <v>374</v>
      </c>
    </row>
    <row r="444" spans="1:18" ht="15.75" thickBot="1" x14ac:dyDescent="0.3">
      <c r="A444" s="4" t="s">
        <v>65</v>
      </c>
      <c r="B444" s="5" t="s">
        <v>302</v>
      </c>
      <c r="C444" s="70" t="s">
        <v>13</v>
      </c>
      <c r="D444" s="6">
        <v>4.9000000000000004</v>
      </c>
      <c r="E444" s="6">
        <f>SUMIFS(Table37[Adj xPts],Table37[Player],Table3737381215[[#This Row],[Player]],Table37[GW],10)</f>
        <v>1.8571428571428572</v>
      </c>
      <c r="F444" s="474">
        <f>SUMIFS(Table37[Adj xPts],Table37[Player],Table3737381215[[#This Row],[Player]],Table37[GW],11)</f>
        <v>2.3333333333333335</v>
      </c>
      <c r="G444" s="474">
        <f>SUMIFS(Table37[Adj xPts],Table37[Player],Table3737381215[[#This Row],[Player]],Table37[GW],12)</f>
        <v>2.5454545454545454</v>
      </c>
      <c r="H444" s="474">
        <f>SUMIFS(Table37[Adj xPts],Table37[Player],Table3737381215[[#This Row],[Player]],Table37[GW],13)</f>
        <v>2.6666666666666665</v>
      </c>
      <c r="I444" s="474">
        <f>SUMIFS(Table37[Adj xPts],Table37[Player],Table3737381215[[#This Row],[Player]],Table37[GW],14)</f>
        <v>2.5625000000000004</v>
      </c>
      <c r="J444" s="474">
        <f>SUMIFS(Table37[Adj xPts],Table37[Player],Table3737381215[[#This Row],[Player]],Table37[GW],15)</f>
        <v>2.5432525951557095</v>
      </c>
      <c r="K444" s="474">
        <f>SUMIFS(Table37[Adj xPts],Table37[Player],Table3737381215[[#This Row],[Player]],Table37[GW],16)</f>
        <v>2.2114285714285713</v>
      </c>
      <c r="L444" s="475">
        <f>SUMIFS(Table37[Adj xPts],Table37[Player],Table3737381215[[#This Row],[Player]],Table37[GW],17)</f>
        <v>2.3571428571428572</v>
      </c>
      <c r="M444" s="7">
        <f>SUM(Table3737381215[[#This Row],[10]:[17]])</f>
        <v>19.076921426324539</v>
      </c>
      <c r="N444" s="23">
        <f>(AVERAGE(Table3737381215[[#This Row],[10]:[17]])-2)/Table3737381215[[#This Row],[Price]]</f>
        <v>7.8492893528687213E-2</v>
      </c>
      <c r="O444" s="74">
        <v>2E-3</v>
      </c>
      <c r="P444" s="22">
        <v>0</v>
      </c>
      <c r="Q444" s="6">
        <v>0</v>
      </c>
      <c r="R444" s="402" t="s">
        <v>374</v>
      </c>
    </row>
    <row r="445" spans="1:18" ht="15.75" thickBot="1" x14ac:dyDescent="0.3">
      <c r="A445" s="4" t="s">
        <v>68</v>
      </c>
      <c r="B445" s="5" t="s">
        <v>1521</v>
      </c>
      <c r="C445" s="70" t="s">
        <v>13</v>
      </c>
      <c r="D445" s="6">
        <v>4.5</v>
      </c>
      <c r="E445" s="6">
        <f>SUMIFS(Table37[Adj xPts],Table37[Player],Table3737381215[[#This Row],[Player]],Table37[GW],10)</f>
        <v>3.9999999999999996</v>
      </c>
      <c r="F445" s="474">
        <f>SUMIFS(Table37[Adj xPts],Table37[Player],Table3737381215[[#This Row],[Player]],Table37[GW],11)</f>
        <v>4.1818181818181817</v>
      </c>
      <c r="G445" s="474">
        <f>SUMIFS(Table37[Adj xPts],Table37[Player],Table3737381215[[#This Row],[Player]],Table37[GW],12)</f>
        <v>4.2500000000000009</v>
      </c>
      <c r="H445" s="474">
        <f>SUMIFS(Table37[Adj xPts],Table37[Player],Table3737381215[[#This Row],[Player]],Table37[GW],13)</f>
        <v>3.7272727272727275</v>
      </c>
      <c r="I445" s="474">
        <f>SUMIFS(Table37[Adj xPts],Table37[Player],Table3737381215[[#This Row],[Player]],Table37[GW],14)</f>
        <v>4.9230769230769225</v>
      </c>
      <c r="J445" s="474">
        <f>SUMIFS(Table37[Adj xPts],Table37[Player],Table3737381215[[#This Row],[Player]],Table37[GW],15)</f>
        <v>2.875</v>
      </c>
      <c r="K445" s="474">
        <f>SUMIFS(Table37[Adj xPts],Table37[Player],Table3737381215[[#This Row],[Player]],Table37[GW],16)</f>
        <v>2.9999999999999991</v>
      </c>
      <c r="L445" s="475">
        <f>SUMIFS(Table37[Adj xPts],Table37[Player],Table3737381215[[#This Row],[Player]],Table37[GW],17)</f>
        <v>5.2857142857142856</v>
      </c>
      <c r="M445" s="7">
        <f>SUM(Table3737381215[[#This Row],[10]:[17]])</f>
        <v>32.242882117882118</v>
      </c>
      <c r="N445" s="23">
        <f>(AVERAGE(Table3737381215[[#This Row],[10]:[17]])-2)/Table3737381215[[#This Row],[Price]]</f>
        <v>0.45119116994116992</v>
      </c>
      <c r="O445" s="74">
        <v>1E-3</v>
      </c>
      <c r="P445" s="22">
        <v>0</v>
      </c>
      <c r="Q445" s="6">
        <v>0</v>
      </c>
      <c r="R445" s="402" t="s">
        <v>374</v>
      </c>
    </row>
    <row r="446" spans="1:18" ht="15.75" thickBot="1" x14ac:dyDescent="0.3">
      <c r="A446" s="4" t="s">
        <v>35</v>
      </c>
      <c r="B446" s="5" t="s">
        <v>1491</v>
      </c>
      <c r="C446" s="70" t="s">
        <v>16</v>
      </c>
      <c r="D446" s="6">
        <v>4.5</v>
      </c>
      <c r="E446" s="6">
        <f>SUMIFS(Table37[Adj xPts],Table37[Player],Table3737381215[[#This Row],[Player]],Table37[GW],10)</f>
        <v>2.25</v>
      </c>
      <c r="F446" s="474">
        <f>SUMIFS(Table37[Adj xPts],Table37[Player],Table3737381215[[#This Row],[Player]],Table37[GW],11)</f>
        <v>3.9090909090909087</v>
      </c>
      <c r="G446" s="474">
        <f>SUMIFS(Table37[Adj xPts],Table37[Player],Table3737381215[[#This Row],[Player]],Table37[GW],12)</f>
        <v>4.916666666666667</v>
      </c>
      <c r="H446" s="474">
        <f>SUMIFS(Table37[Adj xPts],Table37[Player],Table3737381215[[#This Row],[Player]],Table37[GW],13)</f>
        <v>2.6</v>
      </c>
      <c r="I446" s="474">
        <f>SUMIFS(Table37[Adj xPts],Table37[Player],Table3737381215[[#This Row],[Player]],Table37[GW],14)</f>
        <v>4.7333333333333325</v>
      </c>
      <c r="J446" s="474">
        <f>SUMIFS(Table37[Adj xPts],Table37[Player],Table3737381215[[#This Row],[Player]],Table37[GW],15)</f>
        <v>3.833333333333333</v>
      </c>
      <c r="K446" s="474">
        <f>SUMIFS(Table37[Adj xPts],Table37[Player],Table3737381215[[#This Row],[Player]],Table37[GW],16)</f>
        <v>4.4444444444444446</v>
      </c>
      <c r="L446" s="475">
        <f>SUMIFS(Table37[Adj xPts],Table37[Player],Table3737381215[[#This Row],[Player]],Table37[GW],17)</f>
        <v>8</v>
      </c>
      <c r="M446" s="7">
        <f>SUM(Table3737381215[[#This Row],[10]:[17]])</f>
        <v>34.686868686868685</v>
      </c>
      <c r="N446" s="23">
        <f>(AVERAGE(Table3737381215[[#This Row],[10]:[17]])-2)/Table3737381215[[#This Row],[Price]]</f>
        <v>0.51907968574635233</v>
      </c>
      <c r="O446" s="74">
        <v>1E-3</v>
      </c>
      <c r="P446" s="22">
        <v>0</v>
      </c>
      <c r="Q446" s="6">
        <v>0</v>
      </c>
      <c r="R446" s="402" t="s">
        <v>374</v>
      </c>
    </row>
    <row r="447" spans="1:18" ht="15.75" thickBot="1" x14ac:dyDescent="0.3">
      <c r="A447" s="4" t="s">
        <v>28</v>
      </c>
      <c r="B447" s="5" t="s">
        <v>171</v>
      </c>
      <c r="C447" s="70" t="s">
        <v>14</v>
      </c>
      <c r="D447" s="6">
        <v>4.3</v>
      </c>
      <c r="E447" s="6">
        <f>SUMIFS(Table37[Adj xPts],Table37[Player],Table3737381215[[#This Row],[Player]],Table37[GW],10)</f>
        <v>4.0714285714285712</v>
      </c>
      <c r="F447" s="474">
        <f>SUMIFS(Table37[Adj xPts],Table37[Player],Table3737381215[[#This Row],[Player]],Table37[GW],11)</f>
        <v>3.8888888888888888</v>
      </c>
      <c r="G447" s="474">
        <f>SUMIFS(Table37[Adj xPts],Table37[Player],Table3737381215[[#This Row],[Player]],Table37[GW],12)</f>
        <v>1.25</v>
      </c>
      <c r="H447" s="474">
        <f>SUMIFS(Table37[Adj xPts],Table37[Player],Table3737381215[[#This Row],[Player]],Table37[GW],13)</f>
        <v>4.5</v>
      </c>
      <c r="I447" s="474">
        <f>SUMIFS(Table37[Adj xPts],Table37[Player],Table3737381215[[#This Row],[Player]],Table37[GW],14)</f>
        <v>2.0588235294117649</v>
      </c>
      <c r="J447" s="474">
        <f>SUMIFS(Table37[Adj xPts],Table37[Player],Table3737381215[[#This Row],[Player]],Table37[GW],15)</f>
        <v>2.7333333333333334</v>
      </c>
      <c r="K447" s="474">
        <f>SUMIFS(Table37[Adj xPts],Table37[Player],Table3737381215[[#This Row],[Player]],Table37[GW],16)</f>
        <v>4.333333333333333</v>
      </c>
      <c r="L447" s="475">
        <f>SUMIFS(Table37[Adj xPts],Table37[Player],Table3737381215[[#This Row],[Player]],Table37[GW],17)</f>
        <v>0.14744897959183675</v>
      </c>
      <c r="M447" s="7">
        <f>SUM(Table3737381215[[#This Row],[10]:[17]])</f>
        <v>22.983256635987726</v>
      </c>
      <c r="N447" s="23">
        <f>(AVERAGE(Table3737381215[[#This Row],[10]:[17]])-2)/Table3737381215[[#This Row],[Price]]</f>
        <v>0.20300164639499202</v>
      </c>
      <c r="O447" s="74">
        <v>0</v>
      </c>
      <c r="P447" s="22">
        <v>0</v>
      </c>
      <c r="Q447" s="6">
        <v>0</v>
      </c>
      <c r="R447" s="402" t="s">
        <v>374</v>
      </c>
    </row>
    <row r="448" spans="1:18" ht="15.75" thickBot="1" x14ac:dyDescent="0.3">
      <c r="A448" s="4" t="s">
        <v>40</v>
      </c>
      <c r="B448" s="5" t="s">
        <v>128</v>
      </c>
      <c r="C448" s="70" t="s">
        <v>16</v>
      </c>
      <c r="D448" s="6">
        <v>4.4000000000000004</v>
      </c>
      <c r="E448" s="6">
        <f>SUMIFS(Table37[Adj xPts],Table37[Player],Table3737381215[[#This Row],[Player]],Table37[GW],10)</f>
        <v>2.666666666666667</v>
      </c>
      <c r="F448" s="474">
        <f>SUMIFS(Table37[Adj xPts],Table37[Player],Table3737381215[[#This Row],[Player]],Table37[GW],11)</f>
        <v>6</v>
      </c>
      <c r="G448" s="474">
        <f>SUMIFS(Table37[Adj xPts],Table37[Player],Table3737381215[[#This Row],[Player]],Table37[GW],12)</f>
        <v>5.3999999999999995</v>
      </c>
      <c r="H448" s="474">
        <f>SUMIFS(Table37[Adj xPts],Table37[Player],Table3737381215[[#This Row],[Player]],Table37[GW],13)</f>
        <v>4.8571428571428577</v>
      </c>
      <c r="I448" s="474">
        <f>SUMIFS(Table37[Adj xPts],Table37[Player],Table3737381215[[#This Row],[Player]],Table37[GW],14)</f>
        <v>3.5000000000000009</v>
      </c>
      <c r="J448" s="474">
        <f>SUMIFS(Table37[Adj xPts],Table37[Player],Table3737381215[[#This Row],[Player]],Table37[GW],15)</f>
        <v>4.384615384615385</v>
      </c>
      <c r="K448" s="474">
        <f>SUMIFS(Table37[Adj xPts],Table37[Player],Table3737381215[[#This Row],[Player]],Table37[GW],16)</f>
        <v>5.3333333333333339</v>
      </c>
      <c r="L448" s="475">
        <f>SUMIFS(Table37[Adj xPts],Table37[Player],Table3737381215[[#This Row],[Player]],Table37[GW],17)</f>
        <v>5.7777777777777768</v>
      </c>
      <c r="M448" s="7">
        <f>SUM(Table3737381215[[#This Row],[10]:[17]])</f>
        <v>37.919536019536025</v>
      </c>
      <c r="N448" s="23">
        <f>(AVERAGE(Table3737381215[[#This Row],[10]:[17]])-2)/Table3737381215[[#This Row],[Price]]</f>
        <v>0.62271409146409162</v>
      </c>
      <c r="O448" s="74">
        <v>1.3999999999999999E-2</v>
      </c>
      <c r="P448" s="22">
        <v>0</v>
      </c>
      <c r="Q448" s="6">
        <v>0</v>
      </c>
      <c r="R448" s="402" t="s">
        <v>374</v>
      </c>
    </row>
    <row r="449" spans="1:18" ht="15.75" thickBot="1" x14ac:dyDescent="0.3">
      <c r="A449" s="4" t="s">
        <v>46</v>
      </c>
      <c r="B449" s="5" t="s">
        <v>309</v>
      </c>
      <c r="C449" s="70" t="s">
        <v>13</v>
      </c>
      <c r="D449" s="6">
        <v>4.5</v>
      </c>
      <c r="E449" s="6">
        <f>SUMIFS(Table37[Adj xPts],Table37[Player],Table3737381215[[#This Row],[Player]],Table37[GW],10)</f>
        <v>2.5</v>
      </c>
      <c r="F449" s="474">
        <f>SUMIFS(Table37[Adj xPts],Table37[Player],Table3737381215[[#This Row],[Player]],Table37[GW],11)</f>
        <v>3.2911392405063289</v>
      </c>
      <c r="G449" s="474">
        <f>SUMIFS(Table37[Adj xPts],Table37[Player],Table3737381215[[#This Row],[Player]],Table37[GW],12)</f>
        <v>2.2666666666666666</v>
      </c>
      <c r="H449" s="474">
        <f>SUMIFS(Table37[Adj xPts],Table37[Player],Table3737381215[[#This Row],[Player]],Table37[GW],13)</f>
        <v>3.285714285714286</v>
      </c>
      <c r="I449" s="474">
        <f>SUMIFS(Table37[Adj xPts],Table37[Player],Table3737381215[[#This Row],[Player]],Table37[GW],14)</f>
        <v>2.6</v>
      </c>
      <c r="J449" s="474">
        <f>SUMIFS(Table37[Adj xPts],Table37[Player],Table3737381215[[#This Row],[Player]],Table37[GW],15)</f>
        <v>2.3333333333333335</v>
      </c>
      <c r="K449" s="474">
        <f>SUMIFS(Table37[Adj xPts],Table37[Player],Table3737381215[[#This Row],[Player]],Table37[GW],16)</f>
        <v>2.6111111111111107</v>
      </c>
      <c r="L449" s="475">
        <f>SUMIFS(Table37[Adj xPts],Table37[Player],Table3737381215[[#This Row],[Player]],Table37[GW],17)</f>
        <v>3.5714285714285712</v>
      </c>
      <c r="M449" s="7">
        <f>SUM(Table3737381215[[#This Row],[10]:[17]])</f>
        <v>22.459393208760297</v>
      </c>
      <c r="N449" s="23">
        <f>(AVERAGE(Table3737381215[[#This Row],[10]:[17]])-2)/Table3737381215[[#This Row],[Price]]</f>
        <v>0.17942758913223045</v>
      </c>
      <c r="O449" s="74">
        <v>0.01</v>
      </c>
      <c r="P449" s="22">
        <v>0</v>
      </c>
      <c r="Q449" s="6">
        <v>0</v>
      </c>
      <c r="R449" s="402" t="s">
        <v>374</v>
      </c>
    </row>
    <row r="450" spans="1:18" ht="15.75" thickBot="1" x14ac:dyDescent="0.3">
      <c r="A450" s="4" t="s">
        <v>51</v>
      </c>
      <c r="B450" s="5" t="s">
        <v>321</v>
      </c>
      <c r="C450" s="70" t="s">
        <v>13</v>
      </c>
      <c r="D450" s="6">
        <v>4.8</v>
      </c>
      <c r="E450" s="6">
        <f>SUMIFS(Table37[Adj xPts],Table37[Player],Table3737381215[[#This Row],[Player]],Table37[GW],10)</f>
        <v>2.5</v>
      </c>
      <c r="F450" s="474">
        <f>SUMIFS(Table37[Adj xPts],Table37[Player],Table3737381215[[#This Row],[Player]],Table37[GW],11)</f>
        <v>3.333333333333333</v>
      </c>
      <c r="G450" s="474">
        <f>SUMIFS(Table37[Adj xPts],Table37[Player],Table3737381215[[#This Row],[Player]],Table37[GW],12)</f>
        <v>2.7692307692307692</v>
      </c>
      <c r="H450" s="474">
        <f>SUMIFS(Table37[Adj xPts],Table37[Player],Table3737381215[[#This Row],[Player]],Table37[GW],13)</f>
        <v>4.9285714285714288</v>
      </c>
      <c r="I450" s="474">
        <f>SUMIFS(Table37[Adj xPts],Table37[Player],Table3737381215[[#This Row],[Player]],Table37[GW],14)</f>
        <v>5.3333333333333339</v>
      </c>
      <c r="J450" s="474">
        <f>SUMIFS(Table37[Adj xPts],Table37[Player],Table3737381215[[#This Row],[Player]],Table37[GW],15)</f>
        <v>3.9090909090909087</v>
      </c>
      <c r="K450" s="474">
        <f>SUMIFS(Table37[Adj xPts],Table37[Player],Table3737381215[[#This Row],[Player]],Table37[GW],16)</f>
        <v>2.4000000000000004</v>
      </c>
      <c r="L450" s="475">
        <f>SUMIFS(Table37[Adj xPts],Table37[Player],Table3737381215[[#This Row],[Player]],Table37[GW],17)</f>
        <v>3.1428571428571428</v>
      </c>
      <c r="M450" s="7">
        <f>SUM(Table3737381215[[#This Row],[10]:[17]])</f>
        <v>28.316416916416916</v>
      </c>
      <c r="N450" s="23">
        <f>(AVERAGE(Table3737381215[[#This Row],[10]:[17]])-2)/Table3737381215[[#This Row],[Price]]</f>
        <v>0.32074002386502387</v>
      </c>
      <c r="O450" s="74">
        <v>0</v>
      </c>
      <c r="P450" s="22">
        <v>0</v>
      </c>
      <c r="Q450" s="6">
        <v>0</v>
      </c>
      <c r="R450" s="402" t="s">
        <v>374</v>
      </c>
    </row>
    <row r="451" spans="1:18" ht="15.75" thickBot="1" x14ac:dyDescent="0.3">
      <c r="A451" s="4" t="s">
        <v>51</v>
      </c>
      <c r="B451" s="5" t="s">
        <v>544</v>
      </c>
      <c r="C451" s="70" t="s">
        <v>13</v>
      </c>
      <c r="D451" s="6">
        <v>4.5</v>
      </c>
      <c r="E451" s="6">
        <f>SUMIFS(Table37[Adj xPts],Table37[Player],Table3737381215[[#This Row],[Player]],Table37[GW],10)</f>
        <v>2.6</v>
      </c>
      <c r="F451" s="474">
        <f>SUMIFS(Table37[Adj xPts],Table37[Player],Table3737381215[[#This Row],[Player]],Table37[GW],11)</f>
        <v>2.375</v>
      </c>
      <c r="G451" s="474">
        <f>SUMIFS(Table37[Adj xPts],Table37[Player],Table3737381215[[#This Row],[Player]],Table37[GW],12)</f>
        <v>4.5833333333333339</v>
      </c>
      <c r="H451" s="474">
        <f>SUMIFS(Table37[Adj xPts],Table37[Player],Table3737381215[[#This Row],[Player]],Table37[GW],13)</f>
        <v>5.1538461538461533</v>
      </c>
      <c r="I451" s="474">
        <f>SUMIFS(Table37[Adj xPts],Table37[Player],Table3737381215[[#This Row],[Player]],Table37[GW],14)</f>
        <v>3.6923076923076925</v>
      </c>
      <c r="J451" s="474">
        <f>SUMIFS(Table37[Adj xPts],Table37[Player],Table3737381215[[#This Row],[Player]],Table37[GW],15)</f>
        <v>2.7777777777777777</v>
      </c>
      <c r="K451" s="474">
        <f>SUMIFS(Table37[Adj xPts],Table37[Player],Table3737381215[[#This Row],[Player]],Table37[GW],16)</f>
        <v>4</v>
      </c>
      <c r="L451" s="475">
        <f>SUMIFS(Table37[Adj xPts],Table37[Player],Table3737381215[[#This Row],[Player]],Table37[GW],17)</f>
        <v>5.166666666666667</v>
      </c>
      <c r="M451" s="7">
        <f>SUM(Table3737381215[[#This Row],[10]:[17]])</f>
        <v>30.348931623931627</v>
      </c>
      <c r="N451" s="23">
        <f>(AVERAGE(Table3737381215[[#This Row],[10]:[17]])-2)/Table3737381215[[#This Row],[Price]]</f>
        <v>0.39858143399810075</v>
      </c>
      <c r="O451" s="74">
        <v>1E-3</v>
      </c>
      <c r="P451" s="22">
        <v>0</v>
      </c>
      <c r="Q451" s="6">
        <v>0</v>
      </c>
      <c r="R451" s="402" t="s">
        <v>374</v>
      </c>
    </row>
    <row r="452" spans="1:18" ht="15.75" thickBot="1" x14ac:dyDescent="0.3">
      <c r="A452" s="4" t="s">
        <v>46</v>
      </c>
      <c r="B452" s="5" t="s">
        <v>304</v>
      </c>
      <c r="C452" s="70" t="s">
        <v>14</v>
      </c>
      <c r="D452" s="6">
        <v>3.9</v>
      </c>
      <c r="E452" s="6">
        <f>SUMIFS(Table37[Adj xPts],Table37[Player],Table3737381215[[#This Row],[Player]],Table37[GW],10)</f>
        <v>1.7142857142857144</v>
      </c>
      <c r="F452" s="474">
        <f>SUMIFS(Table37[Adj xPts],Table37[Player],Table3737381215[[#This Row],[Player]],Table37[GW],11)</f>
        <v>3.8571428571428572</v>
      </c>
      <c r="G452" s="474">
        <f>SUMIFS(Table37[Adj xPts],Table37[Player],Table3737381215[[#This Row],[Player]],Table37[GW],12)</f>
        <v>3.8124999999999996</v>
      </c>
      <c r="H452" s="474">
        <f>SUMIFS(Table37[Adj xPts],Table37[Player],Table3737381215[[#This Row],[Player]],Table37[GW],13)</f>
        <v>2.9090909090909092</v>
      </c>
      <c r="I452" s="474">
        <f>SUMIFS(Table37[Adj xPts],Table37[Player],Table3737381215[[#This Row],[Player]],Table37[GW],14)</f>
        <v>1</v>
      </c>
      <c r="J452" s="474">
        <f>SUMIFS(Table37[Adj xPts],Table37[Player],Table3737381215[[#This Row],[Player]],Table37[GW],15)</f>
        <v>2.6111111111111107</v>
      </c>
      <c r="K452" s="474">
        <f>SUMIFS(Table37[Adj xPts],Table37[Player],Table3737381215[[#This Row],[Player]],Table37[GW],16)</f>
        <v>2.666666666666667</v>
      </c>
      <c r="L452" s="475">
        <f>SUMIFS(Table37[Adj xPts],Table37[Player],Table3737381215[[#This Row],[Player]],Table37[GW],17)</f>
        <v>3.1428571428571428</v>
      </c>
      <c r="M452" s="7">
        <f>SUM(Table3737381215[[#This Row],[10]:[17]])</f>
        <v>21.7136544011544</v>
      </c>
      <c r="N452" s="23">
        <f>(AVERAGE(Table3737381215[[#This Row],[10]:[17]])-2)/Table3737381215[[#This Row],[Price]]</f>
        <v>0.18312994875494873</v>
      </c>
      <c r="O452" s="74">
        <v>1E-3</v>
      </c>
      <c r="P452" s="22">
        <v>0</v>
      </c>
      <c r="Q452" s="6">
        <v>0</v>
      </c>
      <c r="R452" s="402" t="s">
        <v>374</v>
      </c>
    </row>
    <row r="453" spans="1:18" ht="15.75" thickBot="1" x14ac:dyDescent="0.3">
      <c r="A453" s="4" t="s">
        <v>40</v>
      </c>
      <c r="B453" s="5" t="s">
        <v>1067</v>
      </c>
      <c r="C453" s="70" t="s">
        <v>15</v>
      </c>
      <c r="D453" s="6">
        <v>5</v>
      </c>
      <c r="E453" s="6">
        <f>SUMIFS(Table37[Adj xPts],Table37[Player],Table3737381215[[#This Row],[Player]],Table37[GW],10)</f>
        <v>2.4778219639033345</v>
      </c>
      <c r="F453" s="474">
        <f>SUMIFS(Table37[Adj xPts],Table37[Player],Table3737381215[[#This Row],[Player]],Table37[GW],11)</f>
        <v>3.3333333333333339</v>
      </c>
      <c r="G453" s="474">
        <f>SUMIFS(Table37[Adj xPts],Table37[Player],Table3737381215[[#This Row],[Player]],Table37[GW],12)</f>
        <v>2.666666666666667</v>
      </c>
      <c r="H453" s="474">
        <f>SUMIFS(Table37[Adj xPts],Table37[Player],Table3737381215[[#This Row],[Player]],Table37[GW],13)</f>
        <v>3</v>
      </c>
      <c r="I453" s="474">
        <f>SUMIFS(Table37[Adj xPts],Table37[Player],Table3737381215[[#This Row],[Player]],Table37[GW],14)</f>
        <v>2.2727272727272725</v>
      </c>
      <c r="J453" s="474">
        <f>SUMIFS(Table37[Adj xPts],Table37[Player],Table3737381215[[#This Row],[Player]],Table37[GW],15)</f>
        <v>0.80357142857142849</v>
      </c>
      <c r="K453" s="474">
        <f>SUMIFS(Table37[Adj xPts],Table37[Player],Table3737381215[[#This Row],[Player]],Table37[GW],16)</f>
        <v>5</v>
      </c>
      <c r="L453" s="475">
        <f>SUMIFS(Table37[Adj xPts],Table37[Player],Table3737381215[[#This Row],[Player]],Table37[GW],17)</f>
        <v>4.0111111111111118E-2</v>
      </c>
      <c r="M453" s="7">
        <f>SUM(Table3737381215[[#This Row],[10]:[17]])</f>
        <v>19.594231776313148</v>
      </c>
      <c r="N453" s="23">
        <f>(AVERAGE(Table3737381215[[#This Row],[10]:[17]])-2)/Table3737381215[[#This Row],[Price]]</f>
        <v>8.985579440782869E-2</v>
      </c>
      <c r="O453" s="74">
        <v>6.0000000000000001E-3</v>
      </c>
      <c r="P453" s="22">
        <v>0</v>
      </c>
      <c r="Q453" s="6">
        <v>0</v>
      </c>
      <c r="R453" s="402" t="s">
        <v>374</v>
      </c>
    </row>
    <row r="454" spans="1:18" ht="15.75" thickBot="1" x14ac:dyDescent="0.3">
      <c r="A454" s="4" t="s">
        <v>56</v>
      </c>
      <c r="B454" s="5" t="s">
        <v>1548</v>
      </c>
      <c r="C454" s="70" t="s">
        <v>13</v>
      </c>
      <c r="D454" s="6">
        <v>4.8</v>
      </c>
      <c r="E454" s="6">
        <f>SUMIFS(Table37[Adj xPts],Table37[Player],Table3737381215[[#This Row],[Player]],Table37[GW],10)</f>
        <v>4.2222222222222214</v>
      </c>
      <c r="F454" s="474">
        <f>SUMIFS(Table37[Adj xPts],Table37[Player],Table3737381215[[#This Row],[Player]],Table37[GW],11)</f>
        <v>3.615384615384615</v>
      </c>
      <c r="G454" s="474">
        <f>SUMIFS(Table37[Adj xPts],Table37[Player],Table3737381215[[#This Row],[Player]],Table37[GW],12)</f>
        <v>3.666666666666667</v>
      </c>
      <c r="H454" s="474">
        <f>SUMIFS(Table37[Adj xPts],Table37[Player],Table3737381215[[#This Row],[Player]],Table37[GW],13)</f>
        <v>3.1111111111111116</v>
      </c>
      <c r="I454" s="474">
        <f>SUMIFS(Table37[Adj xPts],Table37[Player],Table3737381215[[#This Row],[Player]],Table37[GW],14)</f>
        <v>3.266787658802178</v>
      </c>
      <c r="J454" s="474">
        <f>SUMIFS(Table37[Adj xPts],Table37[Player],Table3737381215[[#This Row],[Player]],Table37[GW],15)</f>
        <v>5</v>
      </c>
      <c r="K454" s="474">
        <f>SUMIFS(Table37[Adj xPts],Table37[Player],Table3737381215[[#This Row],[Player]],Table37[GW],16)</f>
        <v>4.1111111111111107</v>
      </c>
      <c r="L454" s="475">
        <f>SUMIFS(Table37[Adj xPts],Table37[Player],Table3737381215[[#This Row],[Player]],Table37[GW],17)</f>
        <v>0.10400532866807376</v>
      </c>
      <c r="M454" s="7">
        <f>SUM(Table3737381215[[#This Row],[10]:[17]])</f>
        <v>27.097288713965977</v>
      </c>
      <c r="N454" s="23">
        <f>(AVERAGE(Table3737381215[[#This Row],[10]:[17]])-2)/Table3737381215[[#This Row],[Price]]</f>
        <v>0.28899189359286398</v>
      </c>
      <c r="O454" s="74">
        <v>1E-3</v>
      </c>
      <c r="P454" s="22">
        <v>0</v>
      </c>
      <c r="Q454" s="6">
        <v>0</v>
      </c>
      <c r="R454" s="402" t="s">
        <v>374</v>
      </c>
    </row>
    <row r="455" spans="1:18" ht="15.75" thickBot="1" x14ac:dyDescent="0.3">
      <c r="A455" s="4" t="s">
        <v>600</v>
      </c>
      <c r="B455" s="5" t="s">
        <v>625</v>
      </c>
      <c r="C455" s="70" t="s">
        <v>13</v>
      </c>
      <c r="D455" s="6">
        <v>4.9000000000000004</v>
      </c>
      <c r="E455" s="6">
        <f>SUMIFS(Table37[Adj xPts],Table37[Player],Table3737381215[[#This Row],[Player]],Table37[GW],10)</f>
        <v>5.2857142857142856</v>
      </c>
      <c r="F455" s="474">
        <f>SUMIFS(Table37[Adj xPts],Table37[Player],Table3737381215[[#This Row],[Player]],Table37[GW],11)</f>
        <v>3.6363636363636367</v>
      </c>
      <c r="G455" s="474">
        <f>SUMIFS(Table37[Adj xPts],Table37[Player],Table3737381215[[#This Row],[Player]],Table37[GW],12)</f>
        <v>4</v>
      </c>
      <c r="H455" s="474">
        <f>SUMIFS(Table37[Adj xPts],Table37[Player],Table3737381215[[#This Row],[Player]],Table37[GW],13)</f>
        <v>2.2857142857142856</v>
      </c>
      <c r="I455" s="474">
        <f>SUMIFS(Table37[Adj xPts],Table37[Player],Table3737381215[[#This Row],[Player]],Table37[GW],14)</f>
        <v>2.8571428571428577</v>
      </c>
      <c r="J455" s="474">
        <f>SUMIFS(Table37[Adj xPts],Table37[Player],Table3737381215[[#This Row],[Player]],Table37[GW],15)</f>
        <v>1.9090909090909089</v>
      </c>
      <c r="K455" s="474">
        <f>SUMIFS(Table37[Adj xPts],Table37[Player],Table3737381215[[#This Row],[Player]],Table37[GW],16)</f>
        <v>4.8000000000000007</v>
      </c>
      <c r="L455" s="475">
        <f>SUMIFS(Table37[Adj xPts],Table37[Player],Table3737381215[[#This Row],[Player]],Table37[GW],17)</f>
        <v>2</v>
      </c>
      <c r="M455" s="7">
        <f>SUM(Table3737381215[[#This Row],[10]:[17]])</f>
        <v>26.774025974025975</v>
      </c>
      <c r="N455" s="23">
        <f>(AVERAGE(Table3737381215[[#This Row],[10]:[17]])-2)/Table3737381215[[#This Row],[Price]]</f>
        <v>0.27484760137821362</v>
      </c>
      <c r="O455" s="74">
        <v>2E-3</v>
      </c>
      <c r="P455" s="22">
        <v>0</v>
      </c>
      <c r="Q455" s="6">
        <v>0</v>
      </c>
      <c r="R455" s="402" t="s">
        <v>374</v>
      </c>
    </row>
    <row r="456" spans="1:18" ht="15.75" thickBot="1" x14ac:dyDescent="0.3">
      <c r="A456" s="4" t="s">
        <v>61</v>
      </c>
      <c r="B456" s="5" t="s">
        <v>605</v>
      </c>
      <c r="C456" s="70" t="s">
        <v>16</v>
      </c>
      <c r="D456" s="6">
        <v>4</v>
      </c>
      <c r="E456" s="6">
        <f>SUMIFS(Table37[Adj xPts],Table37[Player],Table3737381215[[#This Row],[Player]],Table37[GW],10)</f>
        <v>3</v>
      </c>
      <c r="F456" s="474">
        <f>SUMIFS(Table37[Adj xPts],Table37[Player],Table3737381215[[#This Row],[Player]],Table37[GW],11)</f>
        <v>2.0666666666666664</v>
      </c>
      <c r="G456" s="474">
        <f>SUMIFS(Table37[Adj xPts],Table37[Player],Table3737381215[[#This Row],[Player]],Table37[GW],12)</f>
        <v>5</v>
      </c>
      <c r="H456" s="474">
        <f>SUMIFS(Table37[Adj xPts],Table37[Player],Table3737381215[[#This Row],[Player]],Table37[GW],13)</f>
        <v>5.2</v>
      </c>
      <c r="I456" s="474">
        <f>SUMIFS(Table37[Adj xPts],Table37[Player],Table3737381215[[#This Row],[Player]],Table37[GW],14)</f>
        <v>2.1238938053097343</v>
      </c>
      <c r="J456" s="474">
        <f>SUMIFS(Table37[Adj xPts],Table37[Player],Table3737381215[[#This Row],[Player]],Table37[GW],15)</f>
        <v>5.5</v>
      </c>
      <c r="K456" s="474">
        <f>SUMIFS(Table37[Adj xPts],Table37[Player],Table3737381215[[#This Row],[Player]],Table37[GW],16)</f>
        <v>4.5</v>
      </c>
      <c r="L456" s="475">
        <f>SUMIFS(Table37[Adj xPts],Table37[Player],Table3737381215[[#This Row],[Player]],Table37[GW],17)</f>
        <v>3.2499999999999996</v>
      </c>
      <c r="M456" s="7">
        <f>SUM(Table3737381215[[#This Row],[10]:[17]])</f>
        <v>30.6405604719764</v>
      </c>
      <c r="N456" s="23">
        <f>(AVERAGE(Table3737381215[[#This Row],[10]:[17]])-2)/Table3737381215[[#This Row],[Price]]</f>
        <v>0.4575175147492625</v>
      </c>
      <c r="O456" s="74">
        <v>5.0000000000000001E-3</v>
      </c>
      <c r="P456" s="22">
        <v>0</v>
      </c>
      <c r="Q456" s="6">
        <v>0</v>
      </c>
      <c r="R456" s="402" t="s">
        <v>374</v>
      </c>
    </row>
    <row r="457" spans="1:18" ht="15.75" thickBot="1" x14ac:dyDescent="0.3">
      <c r="A457" s="4" t="s">
        <v>68</v>
      </c>
      <c r="B457" s="5" t="s">
        <v>286</v>
      </c>
      <c r="C457" s="70" t="s">
        <v>16</v>
      </c>
      <c r="D457" s="6">
        <v>4</v>
      </c>
      <c r="E457" s="6">
        <f>SUMIFS(Table37[Adj xPts],Table37[Player],Table3737381215[[#This Row],[Player]],Table37[GW],10)</f>
        <v>2.5</v>
      </c>
      <c r="F457" s="474">
        <f>SUMIFS(Table37[Adj xPts],Table37[Player],Table3737381215[[#This Row],[Player]],Table37[GW],11)</f>
        <v>4</v>
      </c>
      <c r="G457" s="474">
        <f>SUMIFS(Table37[Adj xPts],Table37[Player],Table3737381215[[#This Row],[Player]],Table37[GW],12)</f>
        <v>3.3</v>
      </c>
      <c r="H457" s="474">
        <f>SUMIFS(Table37[Adj xPts],Table37[Player],Table3737381215[[#This Row],[Player]],Table37[GW],13)</f>
        <v>4.1111111111111107</v>
      </c>
      <c r="I457" s="474">
        <f>SUMIFS(Table37[Adj xPts],Table37[Player],Table3737381215[[#This Row],[Player]],Table37[GW],14)</f>
        <v>6.4999999999999991</v>
      </c>
      <c r="J457" s="474">
        <f>SUMIFS(Table37[Adj xPts],Table37[Player],Table3737381215[[#This Row],[Player]],Table37[GW],15)</f>
        <v>6.25</v>
      </c>
      <c r="K457" s="474">
        <f>SUMIFS(Table37[Adj xPts],Table37[Player],Table3737381215[[#This Row],[Player]],Table37[GW],16)</f>
        <v>2.1250000000000004</v>
      </c>
      <c r="L457" s="475">
        <f>SUMIFS(Table37[Adj xPts],Table37[Player],Table3737381215[[#This Row],[Player]],Table37[GW],17)</f>
        <v>3.1818181818181817</v>
      </c>
      <c r="M457" s="7">
        <f>SUM(Table3737381215[[#This Row],[10]:[17]])</f>
        <v>31.967929292929291</v>
      </c>
      <c r="N457" s="23">
        <f>(AVERAGE(Table3737381215[[#This Row],[10]:[17]])-2)/Table3737381215[[#This Row],[Price]]</f>
        <v>0.49899779040404035</v>
      </c>
      <c r="O457" s="74">
        <v>1E-3</v>
      </c>
      <c r="P457" s="22">
        <v>0</v>
      </c>
      <c r="Q457" s="6">
        <v>0</v>
      </c>
      <c r="R457" s="402" t="s">
        <v>374</v>
      </c>
    </row>
    <row r="458" spans="1:18" ht="15.75" thickBot="1" x14ac:dyDescent="0.3">
      <c r="A458" s="4" t="s">
        <v>23</v>
      </c>
      <c r="B458" s="5" t="s">
        <v>285</v>
      </c>
      <c r="C458" s="70" t="s">
        <v>16</v>
      </c>
      <c r="D458" s="6">
        <v>4</v>
      </c>
      <c r="E458" s="6">
        <f>SUMIFS(Table37[Adj xPts],Table37[Player],Table3737381215[[#This Row],[Player]],Table37[GW],10)</f>
        <v>4.166666666666667</v>
      </c>
      <c r="F458" s="474">
        <f>SUMIFS(Table37[Adj xPts],Table37[Player],Table3737381215[[#This Row],[Player]],Table37[GW],11)</f>
        <v>3.6666666666666665</v>
      </c>
      <c r="G458" s="474">
        <f>SUMIFS(Table37[Adj xPts],Table37[Player],Table3737381215[[#This Row],[Player]],Table37[GW],12)</f>
        <v>2.5</v>
      </c>
      <c r="H458" s="474">
        <f>SUMIFS(Table37[Adj xPts],Table37[Player],Table3737381215[[#This Row],[Player]],Table37[GW],13)</f>
        <v>3.375</v>
      </c>
      <c r="I458" s="474">
        <f>SUMIFS(Table37[Adj xPts],Table37[Player],Table3737381215[[#This Row],[Player]],Table37[GW],14)</f>
        <v>4</v>
      </c>
      <c r="J458" s="474">
        <f>SUMIFS(Table37[Adj xPts],Table37[Player],Table3737381215[[#This Row],[Player]],Table37[GW],15)</f>
        <v>4.545454545454545</v>
      </c>
      <c r="K458" s="474">
        <f>SUMIFS(Table37[Adj xPts],Table37[Player],Table3737381215[[#This Row],[Player]],Table37[GW],16)</f>
        <v>3.4285714285714288</v>
      </c>
      <c r="L458" s="475">
        <f>SUMIFS(Table37[Adj xPts],Table37[Player],Table3737381215[[#This Row],[Player]],Table37[GW],17)</f>
        <v>4.1428571428571432</v>
      </c>
      <c r="M458" s="7">
        <f>SUM(Table3737381215[[#This Row],[10]:[17]])</f>
        <v>29.825216450216455</v>
      </c>
      <c r="N458" s="23">
        <f>(AVERAGE(Table3737381215[[#This Row],[10]:[17]])-2)/Table3737381215[[#This Row],[Price]]</f>
        <v>0.43203801406926423</v>
      </c>
      <c r="O458" s="74">
        <v>6.0000000000000001E-3</v>
      </c>
      <c r="P458" s="22">
        <v>0</v>
      </c>
      <c r="Q458" s="6">
        <v>0</v>
      </c>
      <c r="R458" s="402" t="s">
        <v>374</v>
      </c>
    </row>
    <row r="459" spans="1:18" ht="15.75" thickBot="1" x14ac:dyDescent="0.3">
      <c r="A459" s="4" t="s">
        <v>51</v>
      </c>
      <c r="B459" s="5" t="s">
        <v>1509</v>
      </c>
      <c r="C459" s="70" t="s">
        <v>16</v>
      </c>
      <c r="D459" s="6">
        <v>4</v>
      </c>
      <c r="E459" s="6">
        <f>SUMIFS(Table37[Adj xPts],Table37[Player],Table3737381215[[#This Row],[Player]],Table37[GW],10)</f>
        <v>5.3333333333333339</v>
      </c>
      <c r="F459" s="474">
        <f>SUMIFS(Table37[Adj xPts],Table37[Player],Table3737381215[[#This Row],[Player]],Table37[GW],11)</f>
        <v>1.666666666666667</v>
      </c>
      <c r="G459" s="474">
        <f>SUMIFS(Table37[Adj xPts],Table37[Player],Table3737381215[[#This Row],[Player]],Table37[GW],12)</f>
        <v>4.1428571428571432</v>
      </c>
      <c r="H459" s="474">
        <f>SUMIFS(Table37[Adj xPts],Table37[Player],Table3737381215[[#This Row],[Player]],Table37[GW],13)</f>
        <v>3</v>
      </c>
      <c r="I459" s="474">
        <f>SUMIFS(Table37[Adj xPts],Table37[Player],Table3737381215[[#This Row],[Player]],Table37[GW],14)</f>
        <v>3</v>
      </c>
      <c r="J459" s="474">
        <f>SUMIFS(Table37[Adj xPts],Table37[Player],Table3737381215[[#This Row],[Player]],Table37[GW],15)</f>
        <v>5.166666666666667</v>
      </c>
      <c r="K459" s="474">
        <f>SUMIFS(Table37[Adj xPts],Table37[Player],Table3737381215[[#This Row],[Player]],Table37[GW],16)</f>
        <v>3.5</v>
      </c>
      <c r="L459" s="475">
        <f>SUMIFS(Table37[Adj xPts],Table37[Player],Table3737381215[[#This Row],[Player]],Table37[GW],17)</f>
        <v>4.384615384615385</v>
      </c>
      <c r="M459" s="7">
        <f>SUM(Table3737381215[[#This Row],[10]:[17]])</f>
        <v>30.194139194139197</v>
      </c>
      <c r="N459" s="23">
        <f>(AVERAGE(Table3737381215[[#This Row],[10]:[17]])-2)/Table3737381215[[#This Row],[Price]]</f>
        <v>0.44356684981684991</v>
      </c>
      <c r="O459" s="74">
        <v>0</v>
      </c>
      <c r="P459" s="22">
        <v>0</v>
      </c>
      <c r="Q459" s="6">
        <v>0</v>
      </c>
      <c r="R459" s="402" t="s">
        <v>374</v>
      </c>
    </row>
    <row r="460" spans="1:18" ht="15.75" thickBot="1" x14ac:dyDescent="0.3">
      <c r="A460" s="4" t="s">
        <v>602</v>
      </c>
      <c r="B460" s="5" t="s">
        <v>665</v>
      </c>
      <c r="C460" s="70" t="s">
        <v>14</v>
      </c>
      <c r="D460" s="6">
        <v>4.3</v>
      </c>
      <c r="E460" s="6">
        <f>SUMIFS(Table37[Adj xPts],Table37[Player],Table3737381215[[#This Row],[Player]],Table37[GW],10)</f>
        <v>3.2500000000000004</v>
      </c>
      <c r="F460" s="474">
        <f>SUMIFS(Table37[Adj xPts],Table37[Player],Table3737381215[[#This Row],[Player]],Table37[GW],11)</f>
        <v>1.9090909090909089</v>
      </c>
      <c r="G460" s="474">
        <f>SUMIFS(Table37[Adj xPts],Table37[Player],Table3737381215[[#This Row],[Player]],Table37[GW],12)</f>
        <v>3.0909090909090908</v>
      </c>
      <c r="H460" s="474">
        <f>SUMIFS(Table37[Adj xPts],Table37[Player],Table3737381215[[#This Row],[Player]],Table37[GW],13)</f>
        <v>1.1764705882352942</v>
      </c>
      <c r="I460" s="474">
        <f>SUMIFS(Table37[Adj xPts],Table37[Player],Table3737381215[[#This Row],[Player]],Table37[GW],14)</f>
        <v>0.99999999999999989</v>
      </c>
      <c r="J460" s="474">
        <f>SUMIFS(Table37[Adj xPts],Table37[Player],Table3737381215[[#This Row],[Player]],Table37[GW],15)</f>
        <v>2.2777777777777777</v>
      </c>
      <c r="K460" s="474">
        <f>SUMIFS(Table37[Adj xPts],Table37[Player],Table3737381215[[#This Row],[Player]],Table37[GW],16)</f>
        <v>1.2307692307692306</v>
      </c>
      <c r="L460" s="475">
        <f>SUMIFS(Table37[Adj xPts],Table37[Player],Table3737381215[[#This Row],[Player]],Table37[GW],17)</f>
        <v>2.1433470507544579E-2</v>
      </c>
      <c r="M460" s="7">
        <f>SUM(Table3737381215[[#This Row],[10]:[17]])</f>
        <v>13.956451067289846</v>
      </c>
      <c r="N460" s="23">
        <f>(AVERAGE(Table3737381215[[#This Row],[10]:[17]])-2)/Table3737381215[[#This Row],[Price]]</f>
        <v>-5.9405492229946337E-2</v>
      </c>
      <c r="O460" s="74">
        <v>5.0000000000000001E-3</v>
      </c>
      <c r="P460" s="22">
        <v>0</v>
      </c>
      <c r="Q460" s="6">
        <v>0</v>
      </c>
      <c r="R460" s="402" t="s">
        <v>374</v>
      </c>
    </row>
    <row r="461" spans="1:18" ht="15.75" thickBot="1" x14ac:dyDescent="0.3">
      <c r="A461" s="4" t="s">
        <v>602</v>
      </c>
      <c r="B461" s="5" t="s">
        <v>672</v>
      </c>
      <c r="C461" s="70" t="s">
        <v>14</v>
      </c>
      <c r="D461" s="6">
        <v>4</v>
      </c>
      <c r="E461" s="6">
        <f>SUMIFS(Table37[Adj xPts],Table37[Player],Table3737381215[[#This Row],[Player]],Table37[GW],10)</f>
        <v>3.5</v>
      </c>
      <c r="F461" s="474">
        <f>SUMIFS(Table37[Adj xPts],Table37[Player],Table3737381215[[#This Row],[Player]],Table37[GW],11)</f>
        <v>2.75</v>
      </c>
      <c r="G461" s="474">
        <f>SUMIFS(Table37[Adj xPts],Table37[Player],Table3737381215[[#This Row],[Player]],Table37[GW],12)</f>
        <v>0.41176470588235298</v>
      </c>
      <c r="H461" s="474">
        <f>SUMIFS(Table37[Adj xPts],Table37[Player],Table3737381215[[#This Row],[Player]],Table37[GW],13)</f>
        <v>0.91666666666666674</v>
      </c>
      <c r="I461" s="474">
        <f>SUMIFS(Table37[Adj xPts],Table37[Player],Table3737381215[[#This Row],[Player]],Table37[GW],14)</f>
        <v>1.4000000000000001</v>
      </c>
      <c r="J461" s="474">
        <f>SUMIFS(Table37[Adj xPts],Table37[Player],Table3737381215[[#This Row],[Player]],Table37[GW],15)</f>
        <v>1.6923076923076923</v>
      </c>
      <c r="K461" s="474">
        <f>SUMIFS(Table37[Adj xPts],Table37[Player],Table3737381215[[#This Row],[Player]],Table37[GW],16)</f>
        <v>3.5</v>
      </c>
      <c r="L461" s="475">
        <f>SUMIFS(Table37[Adj xPts],Table37[Player],Table3737381215[[#This Row],[Player]],Table37[GW],17)</f>
        <v>8.2338820301783244E-2</v>
      </c>
      <c r="M461" s="7">
        <f>SUM(Table3737381215[[#This Row],[10]:[17]])</f>
        <v>14.253077885158495</v>
      </c>
      <c r="N461" s="23">
        <f>(AVERAGE(Table3737381215[[#This Row],[10]:[17]])-2)/Table3737381215[[#This Row],[Price]]</f>
        <v>-5.4591316088797026E-2</v>
      </c>
      <c r="O461" s="74">
        <v>4.0000000000000001E-3</v>
      </c>
      <c r="P461" s="22">
        <v>0</v>
      </c>
      <c r="Q461" s="6">
        <v>0</v>
      </c>
      <c r="R461" s="402" t="s">
        <v>374</v>
      </c>
    </row>
    <row r="462" spans="1:18" ht="15.75" thickBot="1" x14ac:dyDescent="0.3">
      <c r="A462" s="4" t="s">
        <v>600</v>
      </c>
      <c r="B462" s="5" t="s">
        <v>617</v>
      </c>
      <c r="C462" s="70" t="s">
        <v>16</v>
      </c>
      <c r="D462" s="6">
        <v>4</v>
      </c>
      <c r="E462" s="6">
        <f>SUMIFS(Table37[Adj xPts],Table37[Player],Table3737381215[[#This Row],[Player]],Table37[GW],10)</f>
        <v>2.25</v>
      </c>
      <c r="F462" s="474">
        <f>SUMIFS(Table37[Adj xPts],Table37[Player],Table3737381215[[#This Row],[Player]],Table37[GW],11)</f>
        <v>2.75</v>
      </c>
      <c r="G462" s="474">
        <f>SUMIFS(Table37[Adj xPts],Table37[Player],Table3737381215[[#This Row],[Player]],Table37[GW],12)</f>
        <v>1.8750000000000002</v>
      </c>
      <c r="H462" s="474">
        <f>SUMIFS(Table37[Adj xPts],Table37[Player],Table3737381215[[#This Row],[Player]],Table37[GW],13)</f>
        <v>5.1111111111111107</v>
      </c>
      <c r="I462" s="474">
        <f>SUMIFS(Table37[Adj xPts],Table37[Player],Table3737381215[[#This Row],[Player]],Table37[GW],14)</f>
        <v>3.333333333333333</v>
      </c>
      <c r="J462" s="474">
        <f>SUMIFS(Table37[Adj xPts],Table37[Player],Table3737381215[[#This Row],[Player]],Table37[GW],15)</f>
        <v>4.5</v>
      </c>
      <c r="K462" s="474">
        <f>SUMIFS(Table37[Adj xPts],Table37[Player],Table3737381215[[#This Row],[Player]],Table37[GW],16)</f>
        <v>4.2857142857142865</v>
      </c>
      <c r="L462" s="475">
        <f>SUMIFS(Table37[Adj xPts],Table37[Player],Table3737381215[[#This Row],[Player]],Table37[GW],17)</f>
        <v>2</v>
      </c>
      <c r="M462" s="7">
        <f>SUM(Table3737381215[[#This Row],[10]:[17]])</f>
        <v>26.105158730158728</v>
      </c>
      <c r="N462" s="23">
        <f>(AVERAGE(Table3737381215[[#This Row],[10]:[17]])-2)/Table3737381215[[#This Row],[Price]]</f>
        <v>0.31578621031746024</v>
      </c>
      <c r="O462" s="74">
        <v>6.9999999999999993E-3</v>
      </c>
      <c r="P462" s="22">
        <v>0</v>
      </c>
      <c r="Q462" s="6">
        <v>0</v>
      </c>
      <c r="R462" s="402" t="s">
        <v>374</v>
      </c>
    </row>
    <row r="463" spans="1:18" ht="15.75" thickBot="1" x14ac:dyDescent="0.3">
      <c r="A463" s="4" t="s">
        <v>61</v>
      </c>
      <c r="B463" s="5" t="s">
        <v>295</v>
      </c>
      <c r="C463" s="70" t="s">
        <v>14</v>
      </c>
      <c r="D463" s="6">
        <v>4</v>
      </c>
      <c r="E463" s="6">
        <f>SUMIFS(Table37[Adj xPts],Table37[Player],Table3737381215[[#This Row],[Player]],Table37[GW],10)</f>
        <v>1.7500000000000004</v>
      </c>
      <c r="F463" s="474">
        <f>SUMIFS(Table37[Adj xPts],Table37[Player],Table3737381215[[#This Row],[Player]],Table37[GW],11)</f>
        <v>0.60000000000000009</v>
      </c>
      <c r="G463" s="474">
        <f>SUMIFS(Table37[Adj xPts],Table37[Player],Table3737381215[[#This Row],[Player]],Table37[GW],12)</f>
        <v>1.8571428571428572</v>
      </c>
      <c r="H463" s="474">
        <f>SUMIFS(Table37[Adj xPts],Table37[Player],Table3737381215[[#This Row],[Player]],Table37[GW],13)</f>
        <v>2.5</v>
      </c>
      <c r="I463" s="474">
        <f>SUMIFS(Table37[Adj xPts],Table37[Player],Table3737381215[[#This Row],[Player]],Table37[GW],14)</f>
        <v>3.615384615384615</v>
      </c>
      <c r="J463" s="474">
        <f>SUMIFS(Table37[Adj xPts],Table37[Player],Table3737381215[[#This Row],[Player]],Table37[GW],15)</f>
        <v>3.3846153846153846</v>
      </c>
      <c r="K463" s="474">
        <f>SUMIFS(Table37[Adj xPts],Table37[Player],Table3737381215[[#This Row],[Player]],Table37[GW],16)</f>
        <v>3</v>
      </c>
      <c r="L463" s="475">
        <f>SUMIFS(Table37[Adj xPts],Table37[Player],Table3737381215[[#This Row],[Player]],Table37[GW],17)</f>
        <v>2.5714285714285716</v>
      </c>
      <c r="M463" s="7">
        <f>SUM(Table3737381215[[#This Row],[10]:[17]])</f>
        <v>19.278571428571428</v>
      </c>
      <c r="N463" s="23">
        <f>(AVERAGE(Table3737381215[[#This Row],[10]:[17]])-2)/Table3737381215[[#This Row],[Price]]</f>
        <v>0.10245535714285714</v>
      </c>
      <c r="O463" s="74">
        <v>2E-3</v>
      </c>
      <c r="P463" s="22">
        <v>0</v>
      </c>
      <c r="Q463" s="6">
        <v>0</v>
      </c>
      <c r="R463" s="402" t="s">
        <v>374</v>
      </c>
    </row>
    <row r="464" spans="1:18" ht="15.75" thickBot="1" x14ac:dyDescent="0.3">
      <c r="A464" s="4" t="s">
        <v>30</v>
      </c>
      <c r="B464" s="5" t="s">
        <v>654</v>
      </c>
      <c r="C464" s="70" t="s">
        <v>16</v>
      </c>
      <c r="D464" s="6">
        <v>4</v>
      </c>
      <c r="E464" s="6">
        <f>SUMIFS(Table37[Adj xPts],Table37[Player],Table3737381215[[#This Row],[Player]],Table37[GW],10)</f>
        <v>2.5714285714285716</v>
      </c>
      <c r="F464" s="474">
        <f>SUMIFS(Table37[Adj xPts],Table37[Player],Table3737381215[[#This Row],[Player]],Table37[GW],11)</f>
        <v>3.666666666666667</v>
      </c>
      <c r="G464" s="474">
        <f>SUMIFS(Table37[Adj xPts],Table37[Player],Table3737381215[[#This Row],[Player]],Table37[GW],12)</f>
        <v>3.7142857142857144</v>
      </c>
      <c r="H464" s="474">
        <f>SUMIFS(Table37[Adj xPts],Table37[Player],Table3737381215[[#This Row],[Player]],Table37[GW],13)</f>
        <v>3.5714285714285712</v>
      </c>
      <c r="I464" s="474">
        <f>SUMIFS(Table37[Adj xPts],Table37[Player],Table3737381215[[#This Row],[Player]],Table37[GW],14)</f>
        <v>2.2000000000000002</v>
      </c>
      <c r="J464" s="474">
        <f>SUMIFS(Table37[Adj xPts],Table37[Player],Table3737381215[[#This Row],[Player]],Table37[GW],15)</f>
        <v>5.333333333333333</v>
      </c>
      <c r="K464" s="474">
        <f>SUMIFS(Table37[Adj xPts],Table37[Player],Table3737381215[[#This Row],[Player]],Table37[GW],16)</f>
        <v>3.8181818181818179</v>
      </c>
      <c r="L464" s="475">
        <f>SUMIFS(Table37[Adj xPts],Table37[Player],Table3737381215[[#This Row],[Player]],Table37[GW],17)</f>
        <v>3.125</v>
      </c>
      <c r="M464" s="7">
        <f>SUM(Table3737381215[[#This Row],[10]:[17]])</f>
        <v>28.000324675324674</v>
      </c>
      <c r="N464" s="23">
        <f>(AVERAGE(Table3737381215[[#This Row],[10]:[17]])-2)/Table3737381215[[#This Row],[Price]]</f>
        <v>0.37501014610389605</v>
      </c>
      <c r="O464" s="74">
        <v>0</v>
      </c>
      <c r="P464" s="22">
        <v>0</v>
      </c>
      <c r="Q464" s="6">
        <v>0</v>
      </c>
      <c r="R464" s="402" t="s">
        <v>374</v>
      </c>
    </row>
    <row r="465" spans="1:18" ht="15.75" thickBot="1" x14ac:dyDescent="0.3">
      <c r="A465" s="4" t="s">
        <v>65</v>
      </c>
      <c r="B465" s="5" t="s">
        <v>538</v>
      </c>
      <c r="C465" s="70" t="s">
        <v>14</v>
      </c>
      <c r="D465" s="6">
        <v>4</v>
      </c>
      <c r="E465" s="6">
        <f>SUMIFS(Table37[Adj xPts],Table37[Player],Table3737381215[[#This Row],[Player]],Table37[GW],10)</f>
        <v>1.4271555996035679</v>
      </c>
      <c r="F465" s="474">
        <f>SUMIFS(Table37[Adj xPts],Table37[Player],Table3737381215[[#This Row],[Player]],Table37[GW],11)</f>
        <v>1.4285714285714288</v>
      </c>
      <c r="G465" s="474">
        <f>SUMIFS(Table37[Adj xPts],Table37[Player],Table3737381215[[#This Row],[Player]],Table37[GW],12)</f>
        <v>3.2</v>
      </c>
      <c r="H465" s="474">
        <f>SUMIFS(Table37[Adj xPts],Table37[Player],Table3737381215[[#This Row],[Player]],Table37[GW],13)</f>
        <v>4.2500000000000009</v>
      </c>
      <c r="I465" s="474">
        <f>SUMIFS(Table37[Adj xPts],Table37[Player],Table3737381215[[#This Row],[Player]],Table37[GW],14)</f>
        <v>3.3056872037914689</v>
      </c>
      <c r="J465" s="474">
        <f>SUMIFS(Table37[Adj xPts],Table37[Player],Table3737381215[[#This Row],[Player]],Table37[GW],15)</f>
        <v>2.5</v>
      </c>
      <c r="K465" s="474">
        <f>SUMIFS(Table37[Adj xPts],Table37[Player],Table3737381215[[#This Row],[Player]],Table37[GW],16)</f>
        <v>1.9641465315666411</v>
      </c>
      <c r="L465" s="475">
        <f>SUMIFS(Table37[Adj xPts],Table37[Player],Table3737381215[[#This Row],[Player]],Table37[GW],17)</f>
        <v>1.5</v>
      </c>
      <c r="M465" s="7">
        <f>SUM(Table3737381215[[#This Row],[10]:[17]])</f>
        <v>19.575560763533108</v>
      </c>
      <c r="N465" s="23">
        <f>(AVERAGE(Table3737381215[[#This Row],[10]:[17]])-2)/Table3737381215[[#This Row],[Price]]</f>
        <v>0.11173627386040963</v>
      </c>
      <c r="O465" s="74">
        <v>0</v>
      </c>
      <c r="P465" s="22">
        <v>0</v>
      </c>
      <c r="Q465" s="6">
        <v>0</v>
      </c>
      <c r="R465" s="402" t="s">
        <v>374</v>
      </c>
    </row>
    <row r="466" spans="1:18" ht="15.75" thickBot="1" x14ac:dyDescent="0.3">
      <c r="A466" s="4" t="s">
        <v>65</v>
      </c>
      <c r="B466" s="5" t="s">
        <v>608</v>
      </c>
      <c r="C466" s="70" t="s">
        <v>13</v>
      </c>
      <c r="D466" s="6">
        <v>4.9000000000000004</v>
      </c>
      <c r="E466" s="6">
        <f>SUMIFS(Table37[Adj xPts],Table37[Player],Table3737381215[[#This Row],[Player]],Table37[GW],10)</f>
        <v>3.3333333333333339</v>
      </c>
      <c r="F466" s="474">
        <f>SUMIFS(Table37[Adj xPts],Table37[Player],Table3737381215[[#This Row],[Player]],Table37[GW],11)</f>
        <v>2.7142857142857144</v>
      </c>
      <c r="G466" s="474">
        <f>SUMIFS(Table37[Adj xPts],Table37[Player],Table3737381215[[#This Row],[Player]],Table37[GW],12)</f>
        <v>2</v>
      </c>
      <c r="H466" s="474">
        <f>SUMIFS(Table37[Adj xPts],Table37[Player],Table3737381215[[#This Row],[Player]],Table37[GW],13)</f>
        <v>3.2499999999999996</v>
      </c>
      <c r="I466" s="474">
        <f>SUMIFS(Table37[Adj xPts],Table37[Player],Table3737381215[[#This Row],[Player]],Table37[GW],14)</f>
        <v>3.3333333333333339</v>
      </c>
      <c r="J466" s="474">
        <f>SUMIFS(Table37[Adj xPts],Table37[Player],Table3737381215[[#This Row],[Player]],Table37[GW],15)</f>
        <v>6</v>
      </c>
      <c r="K466" s="474">
        <f>SUMIFS(Table37[Adj xPts],Table37[Player],Table3737381215[[#This Row],[Player]],Table37[GW],16)</f>
        <v>5.3000000000000007</v>
      </c>
      <c r="L466" s="475">
        <f>SUMIFS(Table37[Adj xPts],Table37[Player],Table3737381215[[#This Row],[Player]],Table37[GW],17)</f>
        <v>2.7142857142857144</v>
      </c>
      <c r="M466" s="7">
        <f>SUM(Table3737381215[[#This Row],[10]:[17]])</f>
        <v>28.645238095238096</v>
      </c>
      <c r="N466" s="23">
        <f>(AVERAGE(Table3737381215[[#This Row],[10]:[17]])-2)/Table3737381215[[#This Row],[Price]]</f>
        <v>0.32258260447035958</v>
      </c>
      <c r="O466" s="74">
        <v>0</v>
      </c>
      <c r="P466" s="22">
        <v>0</v>
      </c>
      <c r="Q466" s="6">
        <v>0</v>
      </c>
      <c r="R466" s="402" t="s">
        <v>374</v>
      </c>
    </row>
    <row r="467" spans="1:18" ht="15.75" thickBot="1" x14ac:dyDescent="0.3">
      <c r="A467" s="4" t="s">
        <v>602</v>
      </c>
      <c r="B467" s="5" t="s">
        <v>668</v>
      </c>
      <c r="C467" s="70" t="s">
        <v>14</v>
      </c>
      <c r="D467" s="6">
        <v>3.9</v>
      </c>
      <c r="E467" s="6">
        <f>SUMIFS(Table37[Adj xPts],Table37[Player],Table3737381215[[#This Row],[Player]],Table37[GW],10)</f>
        <v>2.1666666666666665</v>
      </c>
      <c r="F467" s="474">
        <f>SUMIFS(Table37[Adj xPts],Table37[Player],Table3737381215[[#This Row],[Player]],Table37[GW],11)</f>
        <v>2.4615384615384612</v>
      </c>
      <c r="G467" s="474">
        <f>SUMIFS(Table37[Adj xPts],Table37[Player],Table3737381215[[#This Row],[Player]],Table37[GW],12)</f>
        <v>1.8333333333333333</v>
      </c>
      <c r="H467" s="474">
        <f>SUMIFS(Table37[Adj xPts],Table37[Player],Table3737381215[[#This Row],[Player]],Table37[GW],13)</f>
        <v>1.3333333333333333</v>
      </c>
      <c r="I467" s="474">
        <f>SUMIFS(Table37[Adj xPts],Table37[Player],Table3737381215[[#This Row],[Player]],Table37[GW],14)</f>
        <v>2.6111111111111107</v>
      </c>
      <c r="J467" s="474">
        <f>SUMIFS(Table37[Adj xPts],Table37[Player],Table3737381215[[#This Row],[Player]],Table37[GW],15)</f>
        <v>4</v>
      </c>
      <c r="K467" s="474">
        <f>SUMIFS(Table37[Adj xPts],Table37[Player],Table3737381215[[#This Row],[Player]],Table37[GW],16)</f>
        <v>1</v>
      </c>
      <c r="L467" s="475">
        <f>SUMIFS(Table37[Adj xPts],Table37[Player],Table3737381215[[#This Row],[Player]],Table37[GW],17)</f>
        <v>7.1111111111111115E-3</v>
      </c>
      <c r="M467" s="7">
        <f>SUM(Table3737381215[[#This Row],[10]:[17]])</f>
        <v>15.413094017094016</v>
      </c>
      <c r="N467" s="23">
        <f>(AVERAGE(Table3737381215[[#This Row],[10]:[17]])-2)/Table3737381215[[#This Row],[Price]]</f>
        <v>-1.8811089195704615E-2</v>
      </c>
      <c r="O467" s="74">
        <v>2E-3</v>
      </c>
      <c r="P467" s="22">
        <v>2</v>
      </c>
      <c r="Q467" s="6">
        <v>1</v>
      </c>
      <c r="R467" s="402" t="s">
        <v>374</v>
      </c>
    </row>
    <row r="468" spans="1:18" ht="15.75" thickBot="1" x14ac:dyDescent="0.3">
      <c r="A468" s="4" t="s">
        <v>602</v>
      </c>
      <c r="B468" s="5" t="s">
        <v>674</v>
      </c>
      <c r="C468" s="70" t="s">
        <v>14</v>
      </c>
      <c r="D468" s="6">
        <v>4</v>
      </c>
      <c r="E468" s="6">
        <f>SUMIFS(Table37[Adj xPts],Table37[Player],Table3737381215[[#This Row],[Player]],Table37[GW],10)</f>
        <v>2.8075338434373163</v>
      </c>
      <c r="F468" s="474">
        <f>SUMIFS(Table37[Adj xPts],Table37[Player],Table3737381215[[#This Row],[Player]],Table37[GW],11)</f>
        <v>2.0000000000000004</v>
      </c>
      <c r="G468" s="474">
        <f>SUMIFS(Table37[Adj xPts],Table37[Player],Table3737381215[[#This Row],[Player]],Table37[GW],12)</f>
        <v>1.5238095238095235</v>
      </c>
      <c r="H468" s="474">
        <f>SUMIFS(Table37[Adj xPts],Table37[Player],Table3737381215[[#This Row],[Player]],Table37[GW],13)</f>
        <v>1.1818181818181819</v>
      </c>
      <c r="I468" s="474">
        <f>SUMIFS(Table37[Adj xPts],Table37[Player],Table3737381215[[#This Row],[Player]],Table37[GW],14)</f>
        <v>0.91732729331823326</v>
      </c>
      <c r="J468" s="474">
        <f>SUMIFS(Table37[Adj xPts],Table37[Player],Table3737381215[[#This Row],[Player]],Table37[GW],15)</f>
        <v>1.3995215311004785</v>
      </c>
      <c r="K468" s="474">
        <f>SUMIFS(Table37[Adj xPts],Table37[Player],Table3737381215[[#This Row],[Player]],Table37[GW],16)</f>
        <v>0.75</v>
      </c>
      <c r="L468" s="475">
        <f>SUMIFS(Table37[Adj xPts],Table37[Player],Table3737381215[[#This Row],[Player]],Table37[GW],17)</f>
        <v>8.264462809917357E-2</v>
      </c>
      <c r="M468" s="7">
        <f>SUM(Table3737381215[[#This Row],[10]:[17]])</f>
        <v>10.662655001582907</v>
      </c>
      <c r="N468" s="23">
        <f>(AVERAGE(Table3737381215[[#This Row],[10]:[17]])-2)/Table3737381215[[#This Row],[Price]]</f>
        <v>-0.16679203120053415</v>
      </c>
      <c r="O468" s="74">
        <v>4.0000000000000001E-3</v>
      </c>
      <c r="P468" s="22">
        <v>0</v>
      </c>
      <c r="Q468" s="6">
        <v>0</v>
      </c>
      <c r="R468" s="402" t="s">
        <v>374</v>
      </c>
    </row>
    <row r="469" spans="1:18" ht="15.75" thickBot="1" x14ac:dyDescent="0.3">
      <c r="A469" s="4" t="s">
        <v>601</v>
      </c>
      <c r="B469" s="5" t="s">
        <v>634</v>
      </c>
      <c r="C469" s="70" t="s">
        <v>16</v>
      </c>
      <c r="D469" s="6">
        <v>4</v>
      </c>
      <c r="E469" s="6">
        <f>SUMIFS(Table37[Adj xPts],Table37[Player],Table3737381215[[#This Row],[Player]],Table37[GW],10)</f>
        <v>2.6</v>
      </c>
      <c r="F469" s="474">
        <f>SUMIFS(Table37[Adj xPts],Table37[Player],Table3737381215[[#This Row],[Player]],Table37[GW],11)</f>
        <v>5.166666666666667</v>
      </c>
      <c r="G469" s="474">
        <f>SUMIFS(Table37[Adj xPts],Table37[Player],Table3737381215[[#This Row],[Player]],Table37[GW],12)</f>
        <v>2.3636363636363638</v>
      </c>
      <c r="H469" s="474">
        <f>SUMIFS(Table37[Adj xPts],Table37[Player],Table3737381215[[#This Row],[Player]],Table37[GW],13)</f>
        <v>4.2</v>
      </c>
      <c r="I469" s="474">
        <f>SUMIFS(Table37[Adj xPts],Table37[Player],Table3737381215[[#This Row],[Player]],Table37[GW],14)</f>
        <v>3.5</v>
      </c>
      <c r="J469" s="474">
        <f>SUMIFS(Table37[Adj xPts],Table37[Player],Table3737381215[[#This Row],[Player]],Table37[GW],15)</f>
        <v>3.125</v>
      </c>
      <c r="K469" s="474">
        <f>SUMIFS(Table37[Adj xPts],Table37[Player],Table3737381215[[#This Row],[Player]],Table37[GW],16)</f>
        <v>1.8571428571428572</v>
      </c>
      <c r="L469" s="475">
        <f>SUMIFS(Table37[Adj xPts],Table37[Player],Table3737381215[[#This Row],[Player]],Table37[GW],17)</f>
        <v>3.8000000000000003</v>
      </c>
      <c r="M469" s="7">
        <f>SUM(Table3737381215[[#This Row],[10]:[17]])</f>
        <v>26.61244588744589</v>
      </c>
      <c r="N469" s="23">
        <f>(AVERAGE(Table3737381215[[#This Row],[10]:[17]])-2)/Table3737381215[[#This Row],[Price]]</f>
        <v>0.33163893398268407</v>
      </c>
      <c r="O469" s="74">
        <v>1.4999999999999999E-2</v>
      </c>
      <c r="P469" s="22">
        <v>0</v>
      </c>
      <c r="Q469" s="6">
        <v>0</v>
      </c>
      <c r="R469" s="402" t="s">
        <v>374</v>
      </c>
    </row>
    <row r="470" spans="1:18" ht="15.75" thickBot="1" x14ac:dyDescent="0.3">
      <c r="A470" s="4" t="s">
        <v>28</v>
      </c>
      <c r="B470" s="5" t="s">
        <v>287</v>
      </c>
      <c r="C470" s="70" t="s">
        <v>16</v>
      </c>
      <c r="D470" s="6">
        <v>4</v>
      </c>
      <c r="E470" s="6">
        <f>SUMIFS(Table37[Adj xPts],Table37[Player],Table3737381215[[#This Row],[Player]],Table37[GW],10)</f>
        <v>2.2857142857142856</v>
      </c>
      <c r="F470" s="474">
        <f>SUMIFS(Table37[Adj xPts],Table37[Player],Table3737381215[[#This Row],[Player]],Table37[GW],11)</f>
        <v>3.6250000000000004</v>
      </c>
      <c r="G470" s="474">
        <f>SUMIFS(Table37[Adj xPts],Table37[Player],Table3737381215[[#This Row],[Player]],Table37[GW],12)</f>
        <v>2.5833333333333335</v>
      </c>
      <c r="H470" s="474">
        <f>SUMIFS(Table37[Adj xPts],Table37[Player],Table3737381215[[#This Row],[Player]],Table37[GW],13)</f>
        <v>3.9000000000000004</v>
      </c>
      <c r="I470" s="474">
        <f>SUMIFS(Table37[Adj xPts],Table37[Player],Table3737381215[[#This Row],[Player]],Table37[GW],14)</f>
        <v>2.625</v>
      </c>
      <c r="J470" s="474">
        <f>SUMIFS(Table37[Adj xPts],Table37[Player],Table3737381215[[#This Row],[Player]],Table37[GW],15)</f>
        <v>2.625</v>
      </c>
      <c r="K470" s="474">
        <f>SUMIFS(Table37[Adj xPts],Table37[Player],Table3737381215[[#This Row],[Player]],Table37[GW],16)</f>
        <v>2</v>
      </c>
      <c r="L470" s="475">
        <f>SUMIFS(Table37[Adj xPts],Table37[Player],Table3737381215[[#This Row],[Player]],Table37[GW],17)</f>
        <v>5.3777777777777785E-2</v>
      </c>
      <c r="M470" s="7">
        <f>SUM(Table3737381215[[#This Row],[10]:[17]])</f>
        <v>19.697825396825397</v>
      </c>
      <c r="N470" s="23">
        <f>(AVERAGE(Table3737381215[[#This Row],[10]:[17]])-2)/Table3737381215[[#This Row],[Price]]</f>
        <v>0.11555704365079367</v>
      </c>
      <c r="O470" s="74">
        <v>3.0000000000000001E-3</v>
      </c>
      <c r="P470" s="22">
        <v>0</v>
      </c>
      <c r="Q470" s="6">
        <v>0</v>
      </c>
      <c r="R470" s="402" t="s">
        <v>374</v>
      </c>
    </row>
    <row r="471" spans="1:18" ht="15.75" thickBot="1" x14ac:dyDescent="0.3">
      <c r="A471" s="4" t="s">
        <v>602</v>
      </c>
      <c r="B471" s="5" t="s">
        <v>663</v>
      </c>
      <c r="C471" s="70" t="s">
        <v>16</v>
      </c>
      <c r="D471" s="6">
        <v>4.4000000000000004</v>
      </c>
      <c r="E471" s="6">
        <f>SUMIFS(Table37[Adj xPts],Table37[Player],Table3737381215[[#This Row],[Player]],Table37[GW],10)</f>
        <v>2.1</v>
      </c>
      <c r="F471" s="474">
        <f>SUMIFS(Table37[Adj xPts],Table37[Player],Table3737381215[[#This Row],[Player]],Table37[GW],11)</f>
        <v>3.7500000000000004</v>
      </c>
      <c r="G471" s="474">
        <f>SUMIFS(Table37[Adj xPts],Table37[Player],Table3737381215[[#This Row],[Player]],Table37[GW],12)</f>
        <v>5.3999999999999995</v>
      </c>
      <c r="H471" s="474">
        <f>SUMIFS(Table37[Adj xPts],Table37[Player],Table3737381215[[#This Row],[Player]],Table37[GW],13)</f>
        <v>2</v>
      </c>
      <c r="I471" s="474">
        <f>SUMIFS(Table37[Adj xPts],Table37[Player],Table3737381215[[#This Row],[Player]],Table37[GW],14)</f>
        <v>3.7500000000000004</v>
      </c>
      <c r="J471" s="474">
        <f>SUMIFS(Table37[Adj xPts],Table37[Player],Table3737381215[[#This Row],[Player]],Table37[GW],15)</f>
        <v>3.666666666666667</v>
      </c>
      <c r="K471" s="474">
        <f>SUMIFS(Table37[Adj xPts],Table37[Player],Table3737381215[[#This Row],[Player]],Table37[GW],16)</f>
        <v>2</v>
      </c>
      <c r="L471" s="475">
        <f>SUMIFS(Table37[Adj xPts],Table37[Player],Table3737381215[[#This Row],[Player]],Table37[GW],17)</f>
        <v>0.11736111111111108</v>
      </c>
      <c r="M471" s="7">
        <f>SUM(Table3737381215[[#This Row],[10]:[17]])</f>
        <v>22.78402777777778</v>
      </c>
      <c r="N471" s="23">
        <f>(AVERAGE(Table3737381215[[#This Row],[10]:[17]])-2)/Table3737381215[[#This Row],[Price]]</f>
        <v>0.19272806186868691</v>
      </c>
      <c r="O471" s="74">
        <v>2.6000000000000002E-2</v>
      </c>
      <c r="P471" s="22">
        <v>0</v>
      </c>
      <c r="Q471" s="6">
        <v>0</v>
      </c>
      <c r="R471" s="402" t="s">
        <v>374</v>
      </c>
    </row>
    <row r="472" spans="1:18" ht="15.75" thickBot="1" x14ac:dyDescent="0.3">
      <c r="A472" s="4" t="s">
        <v>56</v>
      </c>
      <c r="B472" s="5" t="s">
        <v>93</v>
      </c>
      <c r="C472" s="70" t="s">
        <v>16</v>
      </c>
      <c r="D472" s="6">
        <v>4.4000000000000004</v>
      </c>
      <c r="E472" s="6">
        <f>SUMIFS(Table37[Adj xPts],Table37[Player],Table3737381215[[#This Row],[Player]],Table37[GW],10)</f>
        <v>2.9999999999999991</v>
      </c>
      <c r="F472" s="474">
        <f>SUMIFS(Table37[Adj xPts],Table37[Player],Table3737381215[[#This Row],[Player]],Table37[GW],11)</f>
        <v>1.5</v>
      </c>
      <c r="G472" s="474">
        <f>SUMIFS(Table37[Adj xPts],Table37[Player],Table3737381215[[#This Row],[Player]],Table37[GW],12)</f>
        <v>2.3333333333333335</v>
      </c>
      <c r="H472" s="474">
        <f>SUMIFS(Table37[Adj xPts],Table37[Player],Table3737381215[[#This Row],[Player]],Table37[GW],13)</f>
        <v>2.5</v>
      </c>
      <c r="I472" s="474">
        <f>SUMIFS(Table37[Adj xPts],Table37[Player],Table3737381215[[#This Row],[Player]],Table37[GW],14)</f>
        <v>2.5</v>
      </c>
      <c r="J472" s="474">
        <f>SUMIFS(Table37[Adj xPts],Table37[Player],Table3737381215[[#This Row],[Player]],Table37[GW],15)</f>
        <v>2.5714285714285716</v>
      </c>
      <c r="K472" s="474">
        <f>SUMIFS(Table37[Adj xPts],Table37[Player],Table3737381215[[#This Row],[Player]],Table37[GW],16)</f>
        <v>3.1</v>
      </c>
      <c r="L472" s="475">
        <f>SUMIFS(Table37[Adj xPts],Table37[Player],Table3737381215[[#This Row],[Player]],Table37[GW],17)</f>
        <v>7.7226813590449972E-2</v>
      </c>
      <c r="M472" s="7">
        <f>SUM(Table3737381215[[#This Row],[10]:[17]])</f>
        <v>17.581988718352353</v>
      </c>
      <c r="N472" s="23">
        <f>(AVERAGE(Table3737381215[[#This Row],[10]:[17]])-2)/Table3737381215[[#This Row],[Price]]</f>
        <v>4.4942861316828196E-2</v>
      </c>
      <c r="O472" s="74">
        <v>0</v>
      </c>
      <c r="P472" s="22">
        <v>0</v>
      </c>
      <c r="Q472" s="6">
        <v>0</v>
      </c>
      <c r="R472" s="402" t="s">
        <v>374</v>
      </c>
    </row>
    <row r="473" spans="1:18" ht="15.75" thickBot="1" x14ac:dyDescent="0.3">
      <c r="A473" s="4" t="s">
        <v>110</v>
      </c>
      <c r="B473" s="5" t="s">
        <v>289</v>
      </c>
      <c r="C473" s="70" t="s">
        <v>16</v>
      </c>
      <c r="D473" s="6">
        <v>4</v>
      </c>
      <c r="E473" s="6">
        <f>SUMIFS(Table37[Adj xPts],Table37[Player],Table3737381215[[#This Row],[Player]],Table37[GW],10)</f>
        <v>3.6</v>
      </c>
      <c r="F473" s="474">
        <f>SUMIFS(Table37[Adj xPts],Table37[Player],Table3737381215[[#This Row],[Player]],Table37[GW],11)</f>
        <v>2.8000000000000003</v>
      </c>
      <c r="G473" s="474">
        <f>SUMIFS(Table37[Adj xPts],Table37[Player],Table3737381215[[#This Row],[Player]],Table37[GW],12)</f>
        <v>2</v>
      </c>
      <c r="H473" s="474">
        <f>SUMIFS(Table37[Adj xPts],Table37[Player],Table3737381215[[#This Row],[Player]],Table37[GW],13)</f>
        <v>1.7500000000000004</v>
      </c>
      <c r="I473" s="474">
        <f>SUMIFS(Table37[Adj xPts],Table37[Player],Table3737381215[[#This Row],[Player]],Table37[GW],14)</f>
        <v>4.0000000000000009</v>
      </c>
      <c r="J473" s="474">
        <f>SUMIFS(Table37[Adj xPts],Table37[Player],Table3737381215[[#This Row],[Player]],Table37[GW],15)</f>
        <v>3.4285714285714288</v>
      </c>
      <c r="K473" s="474">
        <f>SUMIFS(Table37[Adj xPts],Table37[Player],Table3737381215[[#This Row],[Player]],Table37[GW],16)</f>
        <v>4.7142857142857144</v>
      </c>
      <c r="L473" s="475">
        <f>SUMIFS(Table37[Adj xPts],Table37[Player],Table3737381215[[#This Row],[Player]],Table37[GW],17)</f>
        <v>1.5714285714285714</v>
      </c>
      <c r="M473" s="7">
        <f>SUM(Table3737381215[[#This Row],[10]:[17]])</f>
        <v>23.864285714285717</v>
      </c>
      <c r="N473" s="23">
        <f>(AVERAGE(Table3737381215[[#This Row],[10]:[17]])-2)/Table3737381215[[#This Row],[Price]]</f>
        <v>0.24575892857142867</v>
      </c>
      <c r="O473" s="74">
        <v>0</v>
      </c>
      <c r="P473" s="22">
        <v>0</v>
      </c>
      <c r="Q473" s="6">
        <v>0</v>
      </c>
      <c r="R473" s="402" t="s">
        <v>374</v>
      </c>
    </row>
    <row r="474" spans="1:18" ht="15.75" thickBot="1" x14ac:dyDescent="0.3">
      <c r="A474" s="4" t="s">
        <v>91</v>
      </c>
      <c r="B474" s="5" t="s">
        <v>275</v>
      </c>
      <c r="C474" s="70" t="s">
        <v>16</v>
      </c>
      <c r="D474" s="6">
        <v>4</v>
      </c>
      <c r="E474" s="6">
        <f>SUMIFS(Table37[Adj xPts],Table37[Player],Table3737381215[[#This Row],[Player]],Table37[GW],10)</f>
        <v>2.8000000000000003</v>
      </c>
      <c r="F474" s="474">
        <f>SUMIFS(Table37[Adj xPts],Table37[Player],Table3737381215[[#This Row],[Player]],Table37[GW],11)</f>
        <v>4.125</v>
      </c>
      <c r="G474" s="474">
        <f>SUMIFS(Table37[Adj xPts],Table37[Player],Table3737381215[[#This Row],[Player]],Table37[GW],12)</f>
        <v>2.625</v>
      </c>
      <c r="H474" s="474">
        <f>SUMIFS(Table37[Adj xPts],Table37[Player],Table3737381215[[#This Row],[Player]],Table37[GW],13)</f>
        <v>3</v>
      </c>
      <c r="I474" s="474">
        <f>SUMIFS(Table37[Adj xPts],Table37[Player],Table3737381215[[#This Row],[Player]],Table37[GW],14)</f>
        <v>1.3872832369942196</v>
      </c>
      <c r="J474" s="474">
        <f>SUMIFS(Table37[Adj xPts],Table37[Player],Table3737381215[[#This Row],[Player]],Table37[GW],15)</f>
        <v>0.88888888888888884</v>
      </c>
      <c r="K474" s="474">
        <f>SUMIFS(Table37[Adj xPts],Table37[Player],Table3737381215[[#This Row],[Player]],Table37[GW],16)</f>
        <v>2.2307692307692308</v>
      </c>
      <c r="L474" s="475">
        <f>SUMIFS(Table37[Adj xPts],Table37[Player],Table3737381215[[#This Row],[Player]],Table37[GW],17)</f>
        <v>2.2999999999999998</v>
      </c>
      <c r="M474" s="7">
        <f>SUM(Table3737381215[[#This Row],[10]:[17]])</f>
        <v>19.356941356652342</v>
      </c>
      <c r="N474" s="23">
        <f>(AVERAGE(Table3737381215[[#This Row],[10]:[17]])-2)/Table3737381215[[#This Row],[Price]]</f>
        <v>0.1049044173953857</v>
      </c>
      <c r="O474" s="74">
        <v>4.5999999999999999E-2</v>
      </c>
      <c r="P474" s="22">
        <v>0</v>
      </c>
      <c r="Q474" s="6">
        <v>0</v>
      </c>
      <c r="R474" s="402" t="s">
        <v>374</v>
      </c>
    </row>
    <row r="475" spans="1:18" ht="15.75" thickBot="1" x14ac:dyDescent="0.3">
      <c r="A475" s="4" t="s">
        <v>46</v>
      </c>
      <c r="B475" s="5" t="s">
        <v>310</v>
      </c>
      <c r="C475" s="70" t="s">
        <v>13</v>
      </c>
      <c r="D475" s="6">
        <v>4.8</v>
      </c>
      <c r="E475" s="6">
        <f>SUMIFS(Table37[Adj xPts],Table37[Player],Table3737381215[[#This Row],[Player]],Table37[GW],10)</f>
        <v>0</v>
      </c>
      <c r="F475" s="474">
        <f>SUMIFS(Table37[Adj xPts],Table37[Player],Table3737381215[[#This Row],[Player]],Table37[GW],11)</f>
        <v>0</v>
      </c>
      <c r="G475" s="474">
        <f>SUMIFS(Table37[Adj xPts],Table37[Player],Table3737381215[[#This Row],[Player]],Table37[GW],12)</f>
        <v>2</v>
      </c>
      <c r="H475" s="474">
        <f>SUMIFS(Table37[Adj xPts],Table37[Player],Table3737381215[[#This Row],[Player]],Table37[GW],13)</f>
        <v>6</v>
      </c>
      <c r="I475" s="474">
        <f>SUMIFS(Table37[Adj xPts],Table37[Player],Table3737381215[[#This Row],[Player]],Table37[GW],14)</f>
        <v>2.2000000000000002</v>
      </c>
      <c r="J475" s="474">
        <f>SUMIFS(Table37[Adj xPts],Table37[Player],Table3737381215[[#This Row],[Player]],Table37[GW],15)</f>
        <v>2.8888888888888884</v>
      </c>
      <c r="K475" s="474">
        <f>SUMIFS(Table37[Adj xPts],Table37[Player],Table3737381215[[#This Row],[Player]],Table37[GW],16)</f>
        <v>2.2999999999999998</v>
      </c>
      <c r="L475" s="475">
        <f>SUMIFS(Table37[Adj xPts],Table37[Player],Table3737381215[[#This Row],[Player]],Table37[GW],17)</f>
        <v>2.25</v>
      </c>
      <c r="M475" s="7">
        <f>SUM(Table3737381215[[#This Row],[10]:[17]])</f>
        <v>17.638888888888889</v>
      </c>
      <c r="N475" s="23">
        <f>(AVERAGE(Table3737381215[[#This Row],[10]:[17]])-2)/Table3737381215[[#This Row],[Price]]</f>
        <v>4.2679398148148161E-2</v>
      </c>
      <c r="O475" s="74">
        <v>0</v>
      </c>
      <c r="P475" s="22">
        <v>0</v>
      </c>
      <c r="Q475" s="6">
        <v>0</v>
      </c>
      <c r="R475" s="402" t="s">
        <v>374</v>
      </c>
    </row>
    <row r="476" spans="1:18" ht="15.75" thickBot="1" x14ac:dyDescent="0.3">
      <c r="A476" s="4" t="s">
        <v>51</v>
      </c>
      <c r="B476" s="5" t="s">
        <v>290</v>
      </c>
      <c r="C476" s="70" t="s">
        <v>15</v>
      </c>
      <c r="D476" s="6">
        <v>5</v>
      </c>
      <c r="E476" s="6">
        <f>SUMIFS(Table37[Adj xPts],Table37[Player],Table3737381215[[#This Row],[Player]],Table37[GW],10)</f>
        <v>3</v>
      </c>
      <c r="F476" s="474">
        <f>SUMIFS(Table37[Adj xPts],Table37[Player],Table3737381215[[#This Row],[Player]],Table37[GW],11)</f>
        <v>2</v>
      </c>
      <c r="G476" s="474">
        <f>SUMIFS(Table37[Adj xPts],Table37[Player],Table3737381215[[#This Row],[Player]],Table37[GW],12)</f>
        <v>5</v>
      </c>
      <c r="H476" s="474">
        <f>SUMIFS(Table37[Adj xPts],Table37[Player],Table3737381215[[#This Row],[Player]],Table37[GW],13)</f>
        <v>1</v>
      </c>
      <c r="I476" s="474">
        <f>SUMIFS(Table37[Adj xPts],Table37[Player],Table3737381215[[#This Row],[Player]],Table37[GW],14)</f>
        <v>2</v>
      </c>
      <c r="J476" s="474">
        <f>SUMIFS(Table37[Adj xPts],Table37[Player],Table3737381215[[#This Row],[Player]],Table37[GW],15)</f>
        <v>2</v>
      </c>
      <c r="K476" s="474">
        <f>SUMIFS(Table37[Adj xPts],Table37[Player],Table3737381215[[#This Row],[Player]],Table37[GW],16)</f>
        <v>4.75</v>
      </c>
      <c r="L476" s="475">
        <f>SUMIFS(Table37[Adj xPts],Table37[Player],Table3737381215[[#This Row],[Player]],Table37[GW],17)</f>
        <v>7.3333333333333339</v>
      </c>
      <c r="M476" s="7">
        <f>SUM(Table3737381215[[#This Row],[10]:[17]])</f>
        <v>27.083333333333336</v>
      </c>
      <c r="N476" s="23">
        <f>(AVERAGE(Table3737381215[[#This Row],[10]:[17]])-2)/Table3737381215[[#This Row],[Price]]</f>
        <v>0.2770833333333334</v>
      </c>
      <c r="O476" s="74">
        <v>0</v>
      </c>
      <c r="P476" s="22">
        <v>0</v>
      </c>
      <c r="Q476" s="6">
        <v>0</v>
      </c>
      <c r="R476" s="402" t="s">
        <v>374</v>
      </c>
    </row>
    <row r="477" spans="1:18" ht="15.75" thickBot="1" x14ac:dyDescent="0.3">
      <c r="A477" s="4" t="s">
        <v>40</v>
      </c>
      <c r="B477" s="5" t="s">
        <v>658</v>
      </c>
      <c r="C477" s="70" t="s">
        <v>16</v>
      </c>
      <c r="D477" s="6">
        <v>4</v>
      </c>
      <c r="E477" s="6">
        <f>SUMIFS(Table37[Adj xPts],Table37[Player],Table3737381215[[#This Row],[Player]],Table37[GW],10)</f>
        <v>4</v>
      </c>
      <c r="F477" s="474">
        <f>SUMIFS(Table37[Adj xPts],Table37[Player],Table3737381215[[#This Row],[Player]],Table37[GW],11)</f>
        <v>0</v>
      </c>
      <c r="G477" s="474">
        <f>SUMIFS(Table37[Adj xPts],Table37[Player],Table3737381215[[#This Row],[Player]],Table37[GW],12)</f>
        <v>5</v>
      </c>
      <c r="H477" s="474">
        <f>SUMIFS(Table37[Adj xPts],Table37[Player],Table3737381215[[#This Row],[Player]],Table37[GW],13)</f>
        <v>0</v>
      </c>
      <c r="I477" s="474">
        <f>SUMIFS(Table37[Adj xPts],Table37[Player],Table3737381215[[#This Row],[Player]],Table37[GW],14)</f>
        <v>1</v>
      </c>
      <c r="J477" s="474">
        <f>SUMIFS(Table37[Adj xPts],Table37[Player],Table3737381215[[#This Row],[Player]],Table37[GW],15)</f>
        <v>7.5000000000000009</v>
      </c>
      <c r="K477" s="474">
        <f>SUMIFS(Table37[Adj xPts],Table37[Player],Table3737381215[[#This Row],[Player]],Table37[GW],16)</f>
        <v>0</v>
      </c>
      <c r="L477" s="475">
        <f>SUMIFS(Table37[Adj xPts],Table37[Player],Table3737381215[[#This Row],[Player]],Table37[GW],17)</f>
        <v>0</v>
      </c>
      <c r="M477" s="7">
        <f>SUM(Table3737381215[[#This Row],[10]:[17]])</f>
        <v>17.5</v>
      </c>
      <c r="N477" s="23">
        <f>(AVERAGE(Table3737381215[[#This Row],[10]:[17]])-2)/Table3737381215[[#This Row],[Price]]</f>
        <v>4.6875E-2</v>
      </c>
      <c r="O477" s="74">
        <v>6.9999999999999993E-3</v>
      </c>
      <c r="P477" s="22">
        <v>0</v>
      </c>
      <c r="Q477" s="6">
        <v>0</v>
      </c>
      <c r="R477" s="402" t="s">
        <v>374</v>
      </c>
    </row>
    <row r="478" spans="1:18" ht="15.75" thickBot="1" x14ac:dyDescent="0.3">
      <c r="A478" s="4" t="s">
        <v>601</v>
      </c>
      <c r="B478" s="5" t="s">
        <v>636</v>
      </c>
      <c r="C478" s="70" t="s">
        <v>16</v>
      </c>
      <c r="D478" s="6">
        <v>4</v>
      </c>
      <c r="E478" s="6">
        <f>SUMIFS(Table37[Adj xPts],Table37[Player],Table3737381215[[#This Row],[Player]],Table37[GW],10)</f>
        <v>2</v>
      </c>
      <c r="F478" s="474">
        <f>SUMIFS(Table37[Adj xPts],Table37[Player],Table3737381215[[#This Row],[Player]],Table37[GW],11)</f>
        <v>0</v>
      </c>
      <c r="G478" s="474">
        <f>SUMIFS(Table37[Adj xPts],Table37[Player],Table3737381215[[#This Row],[Player]],Table37[GW],12)</f>
        <v>5.5</v>
      </c>
      <c r="H478" s="474">
        <f>SUMIFS(Table37[Adj xPts],Table37[Player],Table3737381215[[#This Row],[Player]],Table37[GW],13)</f>
        <v>4</v>
      </c>
      <c r="I478" s="474">
        <f>SUMIFS(Table37[Adj xPts],Table37[Player],Table3737381215[[#This Row],[Player]],Table37[GW],14)</f>
        <v>2</v>
      </c>
      <c r="J478" s="474">
        <f>SUMIFS(Table37[Adj xPts],Table37[Player],Table3737381215[[#This Row],[Player]],Table37[GW],15)</f>
        <v>0</v>
      </c>
      <c r="K478" s="474">
        <f>SUMIFS(Table37[Adj xPts],Table37[Player],Table3737381215[[#This Row],[Player]],Table37[GW],16)</f>
        <v>0</v>
      </c>
      <c r="L478" s="475">
        <f>SUMIFS(Table37[Adj xPts],Table37[Player],Table3737381215[[#This Row],[Player]],Table37[GW],17)</f>
        <v>0</v>
      </c>
      <c r="M478" s="7">
        <f>SUM(Table3737381215[[#This Row],[10]:[17]])</f>
        <v>13.5</v>
      </c>
      <c r="N478" s="23">
        <f>(AVERAGE(Table3737381215[[#This Row],[10]:[17]])-2)/Table3737381215[[#This Row],[Price]]</f>
        <v>-7.8125E-2</v>
      </c>
      <c r="O478" s="74">
        <v>2E-3</v>
      </c>
      <c r="P478" s="22">
        <v>0</v>
      </c>
      <c r="Q478" s="6">
        <v>0</v>
      </c>
      <c r="R478" s="402" t="s">
        <v>374</v>
      </c>
    </row>
    <row r="479" spans="1:18" ht="15.75" thickBot="1" x14ac:dyDescent="0.3">
      <c r="A479" s="4" t="s">
        <v>602</v>
      </c>
      <c r="B479" s="5" t="s">
        <v>664</v>
      </c>
      <c r="C479" s="70" t="s">
        <v>16</v>
      </c>
      <c r="D479" s="15">
        <v>4</v>
      </c>
      <c r="E479" s="6">
        <f>SUMIFS(Table37[Adj xPts],Table37[Player],Table3737381215[[#This Row],[Player]],Table37[GW],10)</f>
        <v>0</v>
      </c>
      <c r="F479" s="474">
        <f>SUMIFS(Table37[Adj xPts],Table37[Player],Table3737381215[[#This Row],[Player]],Table37[GW],11)</f>
        <v>16</v>
      </c>
      <c r="G479" s="474">
        <f>SUMIFS(Table37[Adj xPts],Table37[Player],Table3737381215[[#This Row],[Player]],Table37[GW],12)</f>
        <v>0</v>
      </c>
      <c r="H479" s="474">
        <f>SUMIFS(Table37[Adj xPts],Table37[Player],Table3737381215[[#This Row],[Player]],Table37[GW],13)</f>
        <v>0</v>
      </c>
      <c r="I479" s="474">
        <f>SUMIFS(Table37[Adj xPts],Table37[Player],Table3737381215[[#This Row],[Player]],Table37[GW],14)</f>
        <v>0</v>
      </c>
      <c r="J479" s="474">
        <f>SUMIFS(Table37[Adj xPts],Table37[Player],Table3737381215[[#This Row],[Player]],Table37[GW],15)</f>
        <v>3</v>
      </c>
      <c r="K479" s="474">
        <f>SUMIFS(Table37[Adj xPts],Table37[Player],Table3737381215[[#This Row],[Player]],Table37[GW],16)</f>
        <v>0</v>
      </c>
      <c r="L479" s="475">
        <f>SUMIFS(Table37[Adj xPts],Table37[Player],Table3737381215[[#This Row],[Player]],Table37[GW],17)</f>
        <v>0</v>
      </c>
      <c r="M479" s="7">
        <f>SUM(Table3737381215[[#This Row],[10]:[17]])</f>
        <v>19</v>
      </c>
      <c r="N479" s="23">
        <f>(AVERAGE(Table3737381215[[#This Row],[10]:[17]])-2)/Table3737381215[[#This Row],[Price]]</f>
        <v>9.375E-2</v>
      </c>
      <c r="O479" s="17">
        <v>0.01</v>
      </c>
      <c r="P479" s="16">
        <v>6</v>
      </c>
      <c r="Q479" s="15">
        <v>6</v>
      </c>
      <c r="R479" s="402" t="s">
        <v>374</v>
      </c>
    </row>
    <row r="480" spans="1:18" ht="15.75" thickBot="1" x14ac:dyDescent="0.3">
      <c r="A480" s="4" t="s">
        <v>33</v>
      </c>
      <c r="B480" s="5" t="s">
        <v>288</v>
      </c>
      <c r="C480" s="70" t="s">
        <v>16</v>
      </c>
      <c r="D480" s="6">
        <v>4</v>
      </c>
      <c r="E480" s="6">
        <f>SUMIFS(Table37[Adj xPts],Table37[Player],Table3737381215[[#This Row],[Player]],Table37[GW],10)</f>
        <v>4.5</v>
      </c>
      <c r="F480" s="474">
        <f>SUMIFS(Table37[Adj xPts],Table37[Player],Table3737381215[[#This Row],[Player]],Table37[GW],11)</f>
        <v>0</v>
      </c>
      <c r="G480" s="474">
        <f>SUMIFS(Table37[Adj xPts],Table37[Player],Table3737381215[[#This Row],[Player]],Table37[GW],12)</f>
        <v>0</v>
      </c>
      <c r="H480" s="474">
        <f>SUMIFS(Table37[Adj xPts],Table37[Player],Table3737381215[[#This Row],[Player]],Table37[GW],13)</f>
        <v>0</v>
      </c>
      <c r="I480" s="474">
        <f>SUMIFS(Table37[Adj xPts],Table37[Player],Table3737381215[[#This Row],[Player]],Table37[GW],14)</f>
        <v>0</v>
      </c>
      <c r="J480" s="474">
        <f>SUMIFS(Table37[Adj xPts],Table37[Player],Table3737381215[[#This Row],[Player]],Table37[GW],15)</f>
        <v>0</v>
      </c>
      <c r="K480" s="474">
        <f>SUMIFS(Table37[Adj xPts],Table37[Player],Table3737381215[[#This Row],[Player]],Table37[GW],16)</f>
        <v>0</v>
      </c>
      <c r="L480" s="475">
        <f>SUMIFS(Table37[Adj xPts],Table37[Player],Table3737381215[[#This Row],[Player]],Table37[GW],17)</f>
        <v>0</v>
      </c>
      <c r="M480" s="7">
        <f>SUM(Table3737381215[[#This Row],[10]:[17]])</f>
        <v>4.5</v>
      </c>
      <c r="N480" s="23">
        <f>(AVERAGE(Table3737381215[[#This Row],[10]:[17]])-2)/Table3737381215[[#This Row],[Price]]</f>
        <v>-0.359375</v>
      </c>
      <c r="O480" s="74">
        <v>1E-3</v>
      </c>
      <c r="P480" s="22">
        <v>0</v>
      </c>
      <c r="Q480" s="6">
        <v>0</v>
      </c>
      <c r="R480" s="402" t="s">
        <v>374</v>
      </c>
    </row>
    <row r="481" spans="1:18" ht="15.75" thickBot="1" x14ac:dyDescent="0.3">
      <c r="A481" s="4" t="s">
        <v>61</v>
      </c>
      <c r="B481" s="5" t="s">
        <v>1494</v>
      </c>
      <c r="C481" s="70" t="s">
        <v>16</v>
      </c>
      <c r="D481" s="6">
        <v>4</v>
      </c>
      <c r="E481" s="6">
        <f>SUMIFS(Table37[Adj xPts],Table37[Player],Table3737381215[[#This Row],[Player]],Table37[GW],10)</f>
        <v>2</v>
      </c>
      <c r="F481" s="474">
        <f>SUMIFS(Table37[Adj xPts],Table37[Player],Table3737381215[[#This Row],[Player]],Table37[GW],11)</f>
        <v>0</v>
      </c>
      <c r="G481" s="474">
        <f>SUMIFS(Table37[Adj xPts],Table37[Player],Table3737381215[[#This Row],[Player]],Table37[GW],12)</f>
        <v>0</v>
      </c>
      <c r="H481" s="474">
        <f>SUMIFS(Table37[Adj xPts],Table37[Player],Table3737381215[[#This Row],[Player]],Table37[GW],13)</f>
        <v>1</v>
      </c>
      <c r="I481" s="474">
        <f>SUMIFS(Table37[Adj xPts],Table37[Player],Table3737381215[[#This Row],[Player]],Table37[GW],14)</f>
        <v>0</v>
      </c>
      <c r="J481" s="474">
        <f>SUMIFS(Table37[Adj xPts],Table37[Player],Table3737381215[[#This Row],[Player]],Table37[GW],15)</f>
        <v>0</v>
      </c>
      <c r="K481" s="474">
        <f>SUMIFS(Table37[Adj xPts],Table37[Player],Table3737381215[[#This Row],[Player]],Table37[GW],16)</f>
        <v>0</v>
      </c>
      <c r="L481" s="475">
        <f>SUMIFS(Table37[Adj xPts],Table37[Player],Table3737381215[[#This Row],[Player]],Table37[GW],17)</f>
        <v>1.5</v>
      </c>
      <c r="M481" s="7">
        <f>SUM(Table3737381215[[#This Row],[10]:[17]])</f>
        <v>4.5</v>
      </c>
      <c r="N481" s="23">
        <f>(AVERAGE(Table3737381215[[#This Row],[10]:[17]])-2)/Table3737381215[[#This Row],[Price]]</f>
        <v>-0.359375</v>
      </c>
      <c r="O481" s="74">
        <v>1E-3</v>
      </c>
      <c r="P481" s="22">
        <v>1</v>
      </c>
      <c r="Q481" s="6">
        <v>1</v>
      </c>
      <c r="R481" s="402" t="s">
        <v>374</v>
      </c>
    </row>
    <row r="482" spans="1:18" ht="15.75" thickBot="1" x14ac:dyDescent="0.3">
      <c r="A482" s="4" t="s">
        <v>35</v>
      </c>
      <c r="B482" s="5" t="s">
        <v>1492</v>
      </c>
      <c r="C482" s="70" t="s">
        <v>14</v>
      </c>
      <c r="D482" s="6">
        <v>4.3</v>
      </c>
      <c r="E482" s="6">
        <f>SUMIFS(Table37[Adj xPts],Table37[Player],Table3737381215[[#This Row],[Player]],Table37[GW],10)</f>
        <v>0</v>
      </c>
      <c r="F482" s="474">
        <f>SUMIFS(Table37[Adj xPts],Table37[Player],Table3737381215[[#This Row],[Player]],Table37[GW],11)</f>
        <v>0</v>
      </c>
      <c r="G482" s="474">
        <f>SUMIFS(Table37[Adj xPts],Table37[Player],Table3737381215[[#This Row],[Player]],Table37[GW],12)</f>
        <v>0</v>
      </c>
      <c r="H482" s="474">
        <f>SUMIFS(Table37[Adj xPts],Table37[Player],Table3737381215[[#This Row],[Player]],Table37[GW],13)</f>
        <v>0</v>
      </c>
      <c r="I482" s="474">
        <f>SUMIFS(Table37[Adj xPts],Table37[Player],Table3737381215[[#This Row],[Player]],Table37[GW],14)</f>
        <v>0</v>
      </c>
      <c r="J482" s="474">
        <f>SUMIFS(Table37[Adj xPts],Table37[Player],Table3737381215[[#This Row],[Player]],Table37[GW],15)</f>
        <v>0</v>
      </c>
      <c r="K482" s="474">
        <f>SUMIFS(Table37[Adj xPts],Table37[Player],Table3737381215[[#This Row],[Player]],Table37[GW],16)</f>
        <v>0</v>
      </c>
      <c r="L482" s="475">
        <f>SUMIFS(Table37[Adj xPts],Table37[Player],Table3737381215[[#This Row],[Player]],Table37[GW],17)</f>
        <v>0</v>
      </c>
      <c r="M482" s="7">
        <f>SUM(Table3737381215[[#This Row],[10]:[17]])</f>
        <v>0</v>
      </c>
      <c r="N482" s="23">
        <f>(AVERAGE(Table3737381215[[#This Row],[10]:[17]])-2)/Table3737381215[[#This Row],[Price]]</f>
        <v>-0.46511627906976744</v>
      </c>
      <c r="O482" s="74">
        <v>1.3999999999999999E-2</v>
      </c>
      <c r="P482" s="22">
        <v>0</v>
      </c>
      <c r="Q482" s="6">
        <v>0</v>
      </c>
      <c r="R482" s="402" t="s">
        <v>374</v>
      </c>
    </row>
    <row r="483" spans="1:18" ht="15.75" thickBot="1" x14ac:dyDescent="0.3">
      <c r="A483" s="4" t="s">
        <v>35</v>
      </c>
      <c r="B483" s="5" t="s">
        <v>292</v>
      </c>
      <c r="C483" s="70" t="s">
        <v>14</v>
      </c>
      <c r="D483" s="6">
        <v>4.8</v>
      </c>
      <c r="E483" s="6">
        <f>SUMIFS(Table37[Adj xPts],Table37[Player],Table3737381215[[#This Row],[Player]],Table37[GW],10)</f>
        <v>0</v>
      </c>
      <c r="F483" s="474">
        <f>SUMIFS(Table37[Adj xPts],Table37[Player],Table3737381215[[#This Row],[Player]],Table37[GW],11)</f>
        <v>0</v>
      </c>
      <c r="G483" s="474">
        <f>SUMIFS(Table37[Adj xPts],Table37[Player],Table3737381215[[#This Row],[Player]],Table37[GW],12)</f>
        <v>0</v>
      </c>
      <c r="H483" s="474">
        <f>SUMIFS(Table37[Adj xPts],Table37[Player],Table3737381215[[#This Row],[Player]],Table37[GW],13)</f>
        <v>0</v>
      </c>
      <c r="I483" s="474">
        <f>SUMIFS(Table37[Adj xPts],Table37[Player],Table3737381215[[#This Row],[Player]],Table37[GW],14)</f>
        <v>0</v>
      </c>
      <c r="J483" s="474">
        <f>SUMIFS(Table37[Adj xPts],Table37[Player],Table3737381215[[#This Row],[Player]],Table37[GW],15)</f>
        <v>0</v>
      </c>
      <c r="K483" s="474">
        <f>SUMIFS(Table37[Adj xPts],Table37[Player],Table3737381215[[#This Row],[Player]],Table37[GW],16)</f>
        <v>0</v>
      </c>
      <c r="L483" s="475">
        <f>SUMIFS(Table37[Adj xPts],Table37[Player],Table3737381215[[#This Row],[Player]],Table37[GW],17)</f>
        <v>0</v>
      </c>
      <c r="M483" s="7">
        <f>SUM(Table3737381215[[#This Row],[10]:[17]])</f>
        <v>0</v>
      </c>
      <c r="N483" s="23">
        <f>(AVERAGE(Table3737381215[[#This Row],[10]:[17]])-2)/Table3737381215[[#This Row],[Price]]</f>
        <v>-0.41666666666666669</v>
      </c>
      <c r="O483" s="74">
        <v>0</v>
      </c>
      <c r="P483" s="22">
        <v>0</v>
      </c>
      <c r="Q483" s="6">
        <v>0</v>
      </c>
      <c r="R483" s="402" t="s">
        <v>374</v>
      </c>
    </row>
    <row r="484" spans="1:18" ht="15.75" thickBot="1" x14ac:dyDescent="0.3">
      <c r="A484" s="4" t="s">
        <v>65</v>
      </c>
      <c r="B484" s="5" t="s">
        <v>301</v>
      </c>
      <c r="C484" s="70" t="s">
        <v>13</v>
      </c>
      <c r="D484" s="6">
        <v>4.8</v>
      </c>
      <c r="E484" s="6">
        <f>SUMIFS(Table37[Adj xPts],Table37[Player],Table3737381215[[#This Row],[Player]],Table37[GW],10)</f>
        <v>0</v>
      </c>
      <c r="F484" s="474">
        <f>SUMIFS(Table37[Adj xPts],Table37[Player],Table3737381215[[#This Row],[Player]],Table37[GW],11)</f>
        <v>0</v>
      </c>
      <c r="G484" s="474">
        <f>SUMIFS(Table37[Adj xPts],Table37[Player],Table3737381215[[#This Row],[Player]],Table37[GW],12)</f>
        <v>0</v>
      </c>
      <c r="H484" s="474">
        <f>SUMIFS(Table37[Adj xPts],Table37[Player],Table3737381215[[#This Row],[Player]],Table37[GW],13)</f>
        <v>0</v>
      </c>
      <c r="I484" s="474">
        <f>SUMIFS(Table37[Adj xPts],Table37[Player],Table3737381215[[#This Row],[Player]],Table37[GW],14)</f>
        <v>0</v>
      </c>
      <c r="J484" s="474">
        <f>SUMIFS(Table37[Adj xPts],Table37[Player],Table3737381215[[#This Row],[Player]],Table37[GW],15)</f>
        <v>0</v>
      </c>
      <c r="K484" s="474">
        <f>SUMIFS(Table37[Adj xPts],Table37[Player],Table3737381215[[#This Row],[Player]],Table37[GW],16)</f>
        <v>0</v>
      </c>
      <c r="L484" s="475">
        <f>SUMIFS(Table37[Adj xPts],Table37[Player],Table3737381215[[#This Row],[Player]],Table37[GW],17)</f>
        <v>0</v>
      </c>
      <c r="M484" s="7">
        <f>SUM(Table3737381215[[#This Row],[10]:[17]])</f>
        <v>0</v>
      </c>
      <c r="N484" s="23">
        <f>(AVERAGE(Table3737381215[[#This Row],[10]:[17]])-2)/Table3737381215[[#This Row],[Price]]</f>
        <v>-0.41666666666666669</v>
      </c>
      <c r="O484" s="74">
        <v>0</v>
      </c>
      <c r="P484" s="22">
        <v>0</v>
      </c>
      <c r="Q484" s="6">
        <v>0</v>
      </c>
      <c r="R484" s="402" t="s">
        <v>374</v>
      </c>
    </row>
    <row r="485" spans="1:18" ht="15.75" thickBot="1" x14ac:dyDescent="0.3">
      <c r="A485" s="4" t="s">
        <v>65</v>
      </c>
      <c r="B485" s="5" t="s">
        <v>610</v>
      </c>
      <c r="C485" s="70" t="s">
        <v>15</v>
      </c>
      <c r="D485" s="6">
        <v>4.5</v>
      </c>
      <c r="E485" s="6">
        <f>SUMIFS(Table37[Adj xPts],Table37[Player],Table3737381215[[#This Row],[Player]],Table37[GW],10)</f>
        <v>0</v>
      </c>
      <c r="F485" s="474">
        <f>SUMIFS(Table37[Adj xPts],Table37[Player],Table3737381215[[#This Row],[Player]],Table37[GW],11)</f>
        <v>0</v>
      </c>
      <c r="G485" s="474">
        <f>SUMIFS(Table37[Adj xPts],Table37[Player],Table3737381215[[#This Row],[Player]],Table37[GW],12)</f>
        <v>0</v>
      </c>
      <c r="H485" s="474">
        <f>SUMIFS(Table37[Adj xPts],Table37[Player],Table3737381215[[#This Row],[Player]],Table37[GW],13)</f>
        <v>0</v>
      </c>
      <c r="I485" s="474">
        <f>SUMIFS(Table37[Adj xPts],Table37[Player],Table3737381215[[#This Row],[Player]],Table37[GW],14)</f>
        <v>0</v>
      </c>
      <c r="J485" s="474">
        <f>SUMIFS(Table37[Adj xPts],Table37[Player],Table3737381215[[#This Row],[Player]],Table37[GW],15)</f>
        <v>0</v>
      </c>
      <c r="K485" s="474">
        <f>SUMIFS(Table37[Adj xPts],Table37[Player],Table3737381215[[#This Row],[Player]],Table37[GW],16)</f>
        <v>0</v>
      </c>
      <c r="L485" s="475">
        <f>SUMIFS(Table37[Adj xPts],Table37[Player],Table3737381215[[#This Row],[Player]],Table37[GW],17)</f>
        <v>0</v>
      </c>
      <c r="M485" s="7">
        <f>SUM(Table3737381215[[#This Row],[10]:[17]])</f>
        <v>0</v>
      </c>
      <c r="N485" s="23">
        <f>(AVERAGE(Table3737381215[[#This Row],[10]:[17]])-2)/Table3737381215[[#This Row],[Price]]</f>
        <v>-0.44444444444444442</v>
      </c>
      <c r="O485" s="74">
        <v>1E-3</v>
      </c>
      <c r="P485" s="22">
        <v>0</v>
      </c>
      <c r="Q485" s="6">
        <v>0</v>
      </c>
      <c r="R485" s="402" t="s">
        <v>374</v>
      </c>
    </row>
    <row r="486" spans="1:18" ht="15.75" thickBot="1" x14ac:dyDescent="0.3">
      <c r="A486" s="4" t="s">
        <v>46</v>
      </c>
      <c r="B486" s="5" t="s">
        <v>303</v>
      </c>
      <c r="C486" s="70" t="s">
        <v>14</v>
      </c>
      <c r="D486" s="6">
        <v>4.4000000000000004</v>
      </c>
      <c r="E486" s="6">
        <f>SUMIFS(Table37[Adj xPts],Table37[Player],Table3737381215[[#This Row],[Player]],Table37[GW],10)</f>
        <v>0</v>
      </c>
      <c r="F486" s="474">
        <f>SUMIFS(Table37[Adj xPts],Table37[Player],Table3737381215[[#This Row],[Player]],Table37[GW],11)</f>
        <v>0</v>
      </c>
      <c r="G486" s="474">
        <f>SUMIFS(Table37[Adj xPts],Table37[Player],Table3737381215[[#This Row],[Player]],Table37[GW],12)</f>
        <v>0</v>
      </c>
      <c r="H486" s="474">
        <f>SUMIFS(Table37[Adj xPts],Table37[Player],Table3737381215[[#This Row],[Player]],Table37[GW],13)</f>
        <v>0</v>
      </c>
      <c r="I486" s="474">
        <f>SUMIFS(Table37[Adj xPts],Table37[Player],Table3737381215[[#This Row],[Player]],Table37[GW],14)</f>
        <v>0</v>
      </c>
      <c r="J486" s="474">
        <f>SUMIFS(Table37[Adj xPts],Table37[Player],Table3737381215[[#This Row],[Player]],Table37[GW],15)</f>
        <v>0</v>
      </c>
      <c r="K486" s="474">
        <f>SUMIFS(Table37[Adj xPts],Table37[Player],Table3737381215[[#This Row],[Player]],Table37[GW],16)</f>
        <v>0</v>
      </c>
      <c r="L486" s="475">
        <f>SUMIFS(Table37[Adj xPts],Table37[Player],Table3737381215[[#This Row],[Player]],Table37[GW],17)</f>
        <v>0</v>
      </c>
      <c r="M486" s="7">
        <f>SUM(Table3737381215[[#This Row],[10]:[17]])</f>
        <v>0</v>
      </c>
      <c r="N486" s="23">
        <f>(AVERAGE(Table3737381215[[#This Row],[10]:[17]])-2)/Table3737381215[[#This Row],[Price]]</f>
        <v>-0.45454545454545453</v>
      </c>
      <c r="O486" s="74">
        <v>1E-3</v>
      </c>
      <c r="P486" s="22">
        <v>0</v>
      </c>
      <c r="Q486" s="6">
        <v>0</v>
      </c>
      <c r="R486" s="402" t="s">
        <v>374</v>
      </c>
    </row>
    <row r="487" spans="1:18" ht="15.75" thickBot="1" x14ac:dyDescent="0.3">
      <c r="A487" s="4" t="s">
        <v>46</v>
      </c>
      <c r="B487" s="5" t="s">
        <v>1499</v>
      </c>
      <c r="C487" s="70" t="s">
        <v>13</v>
      </c>
      <c r="D487" s="6">
        <v>4.9000000000000004</v>
      </c>
      <c r="E487" s="6">
        <f>SUMIFS(Table37[Adj xPts],Table37[Player],Table3737381215[[#This Row],[Player]],Table37[GW],10)</f>
        <v>0</v>
      </c>
      <c r="F487" s="474">
        <f>SUMIFS(Table37[Adj xPts],Table37[Player],Table3737381215[[#This Row],[Player]],Table37[GW],11)</f>
        <v>0</v>
      </c>
      <c r="G487" s="474">
        <f>SUMIFS(Table37[Adj xPts],Table37[Player],Table3737381215[[#This Row],[Player]],Table37[GW],12)</f>
        <v>0</v>
      </c>
      <c r="H487" s="474">
        <f>SUMIFS(Table37[Adj xPts],Table37[Player],Table3737381215[[#This Row],[Player]],Table37[GW],13)</f>
        <v>0</v>
      </c>
      <c r="I487" s="474">
        <f>SUMIFS(Table37[Adj xPts],Table37[Player],Table3737381215[[#This Row],[Player]],Table37[GW],14)</f>
        <v>0</v>
      </c>
      <c r="J487" s="474">
        <f>SUMIFS(Table37[Adj xPts],Table37[Player],Table3737381215[[#This Row],[Player]],Table37[GW],15)</f>
        <v>0</v>
      </c>
      <c r="K487" s="474">
        <f>SUMIFS(Table37[Adj xPts],Table37[Player],Table3737381215[[#This Row],[Player]],Table37[GW],16)</f>
        <v>0</v>
      </c>
      <c r="L487" s="475">
        <f>SUMIFS(Table37[Adj xPts],Table37[Player],Table3737381215[[#This Row],[Player]],Table37[GW],17)</f>
        <v>0</v>
      </c>
      <c r="M487" s="7">
        <f>SUM(Table3737381215[[#This Row],[10]:[17]])</f>
        <v>0</v>
      </c>
      <c r="N487" s="23">
        <f>(AVERAGE(Table3737381215[[#This Row],[10]:[17]])-2)/Table3737381215[[#This Row],[Price]]</f>
        <v>-0.4081632653061224</v>
      </c>
      <c r="O487" s="74">
        <v>6.9999999999999993E-3</v>
      </c>
      <c r="P487" s="22">
        <v>2</v>
      </c>
      <c r="Q487" s="6">
        <v>1</v>
      </c>
      <c r="R487" s="402" t="s">
        <v>374</v>
      </c>
    </row>
    <row r="488" spans="1:18" ht="15.75" thickBot="1" x14ac:dyDescent="0.3">
      <c r="A488" s="4" t="s">
        <v>46</v>
      </c>
      <c r="B488" s="5" t="s">
        <v>1500</v>
      </c>
      <c r="C488" s="70" t="s">
        <v>13</v>
      </c>
      <c r="D488" s="6">
        <v>4.5</v>
      </c>
      <c r="E488" s="6">
        <f>SUMIFS(Table37[Adj xPts],Table37[Player],Table3737381215[[#This Row],[Player]],Table37[GW],10)</f>
        <v>0</v>
      </c>
      <c r="F488" s="474">
        <f>SUMIFS(Table37[Adj xPts],Table37[Player],Table3737381215[[#This Row],[Player]],Table37[GW],11)</f>
        <v>0</v>
      </c>
      <c r="G488" s="474">
        <f>SUMIFS(Table37[Adj xPts],Table37[Player],Table3737381215[[#This Row],[Player]],Table37[GW],12)</f>
        <v>0</v>
      </c>
      <c r="H488" s="474">
        <f>SUMIFS(Table37[Adj xPts],Table37[Player],Table3737381215[[#This Row],[Player]],Table37[GW],13)</f>
        <v>0</v>
      </c>
      <c r="I488" s="474">
        <f>SUMIFS(Table37[Adj xPts],Table37[Player],Table3737381215[[#This Row],[Player]],Table37[GW],14)</f>
        <v>0</v>
      </c>
      <c r="J488" s="474">
        <f>SUMIFS(Table37[Adj xPts],Table37[Player],Table3737381215[[#This Row],[Player]],Table37[GW],15)</f>
        <v>0</v>
      </c>
      <c r="K488" s="474">
        <f>SUMIFS(Table37[Adj xPts],Table37[Player],Table3737381215[[#This Row],[Player]],Table37[GW],16)</f>
        <v>0</v>
      </c>
      <c r="L488" s="475">
        <f>SUMIFS(Table37[Adj xPts],Table37[Player],Table3737381215[[#This Row],[Player]],Table37[GW],17)</f>
        <v>0</v>
      </c>
      <c r="M488" s="7">
        <f>SUM(Table3737381215[[#This Row],[10]:[17]])</f>
        <v>0</v>
      </c>
      <c r="N488" s="23">
        <f>(AVERAGE(Table3737381215[[#This Row],[10]:[17]])-2)/Table3737381215[[#This Row],[Price]]</f>
        <v>-0.44444444444444442</v>
      </c>
      <c r="O488" s="74">
        <v>9.0000000000000011E-3</v>
      </c>
      <c r="P488" s="22">
        <v>0</v>
      </c>
      <c r="Q488" s="6">
        <v>0</v>
      </c>
      <c r="R488" s="402" t="s">
        <v>374</v>
      </c>
    </row>
    <row r="489" spans="1:18" ht="15.75" thickBot="1" x14ac:dyDescent="0.3">
      <c r="A489" s="4" t="s">
        <v>46</v>
      </c>
      <c r="B489" s="5" t="s">
        <v>1501</v>
      </c>
      <c r="C489" s="70" t="s">
        <v>13</v>
      </c>
      <c r="D489" s="6">
        <v>4.5</v>
      </c>
      <c r="E489" s="6">
        <f>SUMIFS(Table37[Adj xPts],Table37[Player],Table3737381215[[#This Row],[Player]],Table37[GW],10)</f>
        <v>0</v>
      </c>
      <c r="F489" s="474">
        <f>SUMIFS(Table37[Adj xPts],Table37[Player],Table3737381215[[#This Row],[Player]],Table37[GW],11)</f>
        <v>0</v>
      </c>
      <c r="G489" s="474">
        <f>SUMIFS(Table37[Adj xPts],Table37[Player],Table3737381215[[#This Row],[Player]],Table37[GW],12)</f>
        <v>0</v>
      </c>
      <c r="H489" s="474">
        <f>SUMIFS(Table37[Adj xPts],Table37[Player],Table3737381215[[#This Row],[Player]],Table37[GW],13)</f>
        <v>0</v>
      </c>
      <c r="I489" s="474">
        <f>SUMIFS(Table37[Adj xPts],Table37[Player],Table3737381215[[#This Row],[Player]],Table37[GW],14)</f>
        <v>0</v>
      </c>
      <c r="J489" s="474">
        <f>SUMIFS(Table37[Adj xPts],Table37[Player],Table3737381215[[#This Row],[Player]],Table37[GW],15)</f>
        <v>0</v>
      </c>
      <c r="K489" s="474">
        <f>SUMIFS(Table37[Adj xPts],Table37[Player],Table3737381215[[#This Row],[Player]],Table37[GW],16)</f>
        <v>0</v>
      </c>
      <c r="L489" s="475">
        <f>SUMIFS(Table37[Adj xPts],Table37[Player],Table3737381215[[#This Row],[Player]],Table37[GW],17)</f>
        <v>0</v>
      </c>
      <c r="M489" s="7">
        <f>SUM(Table3737381215[[#This Row],[10]:[17]])</f>
        <v>0</v>
      </c>
      <c r="N489" s="23">
        <f>(AVERAGE(Table3737381215[[#This Row],[10]:[17]])-2)/Table3737381215[[#This Row],[Price]]</f>
        <v>-0.44444444444444442</v>
      </c>
      <c r="O489" s="74">
        <v>0</v>
      </c>
      <c r="P489" s="22">
        <v>0</v>
      </c>
      <c r="Q489" s="6">
        <v>0</v>
      </c>
      <c r="R489" s="402" t="s">
        <v>374</v>
      </c>
    </row>
    <row r="490" spans="1:18" ht="15.75" thickBot="1" x14ac:dyDescent="0.3">
      <c r="A490" s="4" t="s">
        <v>37</v>
      </c>
      <c r="B490" s="5" t="s">
        <v>1055</v>
      </c>
      <c r="C490" s="70" t="s">
        <v>14</v>
      </c>
      <c r="D490" s="6">
        <v>4</v>
      </c>
      <c r="E490" s="6">
        <f>SUMIFS(Table37[Adj xPts],Table37[Player],Table3737381215[[#This Row],[Player]],Table37[GW],10)</f>
        <v>0</v>
      </c>
      <c r="F490" s="474">
        <f>SUMIFS(Table37[Adj xPts],Table37[Player],Table3737381215[[#This Row],[Player]],Table37[GW],11)</f>
        <v>0</v>
      </c>
      <c r="G490" s="474">
        <f>SUMIFS(Table37[Adj xPts],Table37[Player],Table3737381215[[#This Row],[Player]],Table37[GW],12)</f>
        <v>0</v>
      </c>
      <c r="H490" s="474">
        <f>SUMIFS(Table37[Adj xPts],Table37[Player],Table3737381215[[#This Row],[Player]],Table37[GW],13)</f>
        <v>0</v>
      </c>
      <c r="I490" s="474">
        <f>SUMIFS(Table37[Adj xPts],Table37[Player],Table3737381215[[#This Row],[Player]],Table37[GW],14)</f>
        <v>0</v>
      </c>
      <c r="J490" s="474">
        <f>SUMIFS(Table37[Adj xPts],Table37[Player],Table3737381215[[#This Row],[Player]],Table37[GW],15)</f>
        <v>0</v>
      </c>
      <c r="K490" s="474">
        <f>SUMIFS(Table37[Adj xPts],Table37[Player],Table3737381215[[#This Row],[Player]],Table37[GW],16)</f>
        <v>0</v>
      </c>
      <c r="L490" s="475">
        <f>SUMIFS(Table37[Adj xPts],Table37[Player],Table3737381215[[#This Row],[Player]],Table37[GW],17)</f>
        <v>0</v>
      </c>
      <c r="M490" s="7">
        <f>SUM(Table3737381215[[#This Row],[10]:[17]])</f>
        <v>0</v>
      </c>
      <c r="N490" s="23">
        <f>(AVERAGE(Table3737381215[[#This Row],[10]:[17]])-2)/Table3737381215[[#This Row],[Price]]</f>
        <v>-0.5</v>
      </c>
      <c r="O490" s="74">
        <v>0</v>
      </c>
      <c r="P490" s="22">
        <v>0</v>
      </c>
      <c r="Q490" s="6">
        <v>0</v>
      </c>
      <c r="R490" s="402" t="s">
        <v>374</v>
      </c>
    </row>
    <row r="491" spans="1:18" ht="15.75" thickBot="1" x14ac:dyDescent="0.3">
      <c r="A491" s="4" t="s">
        <v>37</v>
      </c>
      <c r="B491" s="5" t="s">
        <v>315</v>
      </c>
      <c r="C491" s="70" t="s">
        <v>13</v>
      </c>
      <c r="D491" s="6">
        <v>6.5</v>
      </c>
      <c r="E491" s="6">
        <f>SUMIFS(Table37[Adj xPts],Table37[Player],Table3737381215[[#This Row],[Player]],Table37[GW],10)</f>
        <v>0</v>
      </c>
      <c r="F491" s="474">
        <f>SUMIFS(Table37[Adj xPts],Table37[Player],Table3737381215[[#This Row],[Player]],Table37[GW],11)</f>
        <v>0</v>
      </c>
      <c r="G491" s="474">
        <f>SUMIFS(Table37[Adj xPts],Table37[Player],Table3737381215[[#This Row],[Player]],Table37[GW],12)</f>
        <v>0</v>
      </c>
      <c r="H491" s="474">
        <f>SUMIFS(Table37[Adj xPts],Table37[Player],Table3737381215[[#This Row],[Player]],Table37[GW],13)</f>
        <v>0</v>
      </c>
      <c r="I491" s="474">
        <f>SUMIFS(Table37[Adj xPts],Table37[Player],Table3737381215[[#This Row],[Player]],Table37[GW],14)</f>
        <v>0</v>
      </c>
      <c r="J491" s="474">
        <f>SUMIFS(Table37[Adj xPts],Table37[Player],Table3737381215[[#This Row],[Player]],Table37[GW],15)</f>
        <v>0</v>
      </c>
      <c r="K491" s="474">
        <f>SUMIFS(Table37[Adj xPts],Table37[Player],Table3737381215[[#This Row],[Player]],Table37[GW],16)</f>
        <v>0</v>
      </c>
      <c r="L491" s="475">
        <f>SUMIFS(Table37[Adj xPts],Table37[Player],Table3737381215[[#This Row],[Player]],Table37[GW],17)</f>
        <v>0</v>
      </c>
      <c r="M491" s="7">
        <f>SUM(Table3737381215[[#This Row],[10]:[17]])</f>
        <v>0</v>
      </c>
      <c r="N491" s="23">
        <f>(AVERAGE(Table3737381215[[#This Row],[10]:[17]])-2)/Table3737381215[[#This Row],[Price]]</f>
        <v>-0.30769230769230771</v>
      </c>
      <c r="O491" s="74">
        <v>0</v>
      </c>
      <c r="P491" s="22">
        <v>1</v>
      </c>
      <c r="Q491" s="6">
        <v>1</v>
      </c>
      <c r="R491" s="402" t="s">
        <v>374</v>
      </c>
    </row>
    <row r="492" spans="1:18" ht="15.75" thickBot="1" x14ac:dyDescent="0.3">
      <c r="A492" s="4" t="s">
        <v>37</v>
      </c>
      <c r="B492" s="5" t="s">
        <v>1504</v>
      </c>
      <c r="C492" s="70" t="s">
        <v>13</v>
      </c>
      <c r="D492" s="6">
        <v>5.4</v>
      </c>
      <c r="E492" s="6">
        <f>SUMIFS(Table37[Adj xPts],Table37[Player],Table3737381215[[#This Row],[Player]],Table37[GW],10)</f>
        <v>0</v>
      </c>
      <c r="F492" s="474">
        <f>SUMIFS(Table37[Adj xPts],Table37[Player],Table3737381215[[#This Row],[Player]],Table37[GW],11)</f>
        <v>0</v>
      </c>
      <c r="G492" s="474">
        <f>SUMIFS(Table37[Adj xPts],Table37[Player],Table3737381215[[#This Row],[Player]],Table37[GW],12)</f>
        <v>0</v>
      </c>
      <c r="H492" s="474">
        <f>SUMIFS(Table37[Adj xPts],Table37[Player],Table3737381215[[#This Row],[Player]],Table37[GW],13)</f>
        <v>0</v>
      </c>
      <c r="I492" s="474">
        <f>SUMIFS(Table37[Adj xPts],Table37[Player],Table3737381215[[#This Row],[Player]],Table37[GW],14)</f>
        <v>0</v>
      </c>
      <c r="J492" s="474">
        <f>SUMIFS(Table37[Adj xPts],Table37[Player],Table3737381215[[#This Row],[Player]],Table37[GW],15)</f>
        <v>0</v>
      </c>
      <c r="K492" s="474">
        <f>SUMIFS(Table37[Adj xPts],Table37[Player],Table3737381215[[#This Row],[Player]],Table37[GW],16)</f>
        <v>0</v>
      </c>
      <c r="L492" s="475">
        <f>SUMIFS(Table37[Adj xPts],Table37[Player],Table3737381215[[#This Row],[Player]],Table37[GW],17)</f>
        <v>0</v>
      </c>
      <c r="M492" s="7">
        <f>SUM(Table3737381215[[#This Row],[10]:[17]])</f>
        <v>0</v>
      </c>
      <c r="N492" s="23">
        <f>(AVERAGE(Table3737381215[[#This Row],[10]:[17]])-2)/Table3737381215[[#This Row],[Price]]</f>
        <v>-0.37037037037037035</v>
      </c>
      <c r="O492" s="74">
        <v>2E-3</v>
      </c>
      <c r="P492" s="22">
        <v>0</v>
      </c>
      <c r="Q492" s="6">
        <v>0</v>
      </c>
      <c r="R492" s="402" t="s">
        <v>374</v>
      </c>
    </row>
    <row r="493" spans="1:18" ht="15.75" thickBot="1" x14ac:dyDescent="0.3">
      <c r="A493" s="4" t="s">
        <v>37</v>
      </c>
      <c r="B493" s="5" t="s">
        <v>1506</v>
      </c>
      <c r="C493" s="70" t="s">
        <v>13</v>
      </c>
      <c r="D493" s="6">
        <v>5.5</v>
      </c>
      <c r="E493" s="6">
        <f>SUMIFS(Table37[Adj xPts],Table37[Player],Table3737381215[[#This Row],[Player]],Table37[GW],10)</f>
        <v>0</v>
      </c>
      <c r="F493" s="474">
        <f>SUMIFS(Table37[Adj xPts],Table37[Player],Table3737381215[[#This Row],[Player]],Table37[GW],11)</f>
        <v>0</v>
      </c>
      <c r="G493" s="474">
        <f>SUMIFS(Table37[Adj xPts],Table37[Player],Table3737381215[[#This Row],[Player]],Table37[GW],12)</f>
        <v>0</v>
      </c>
      <c r="H493" s="474">
        <f>SUMIFS(Table37[Adj xPts],Table37[Player],Table3737381215[[#This Row],[Player]],Table37[GW],13)</f>
        <v>0</v>
      </c>
      <c r="I493" s="474">
        <f>SUMIFS(Table37[Adj xPts],Table37[Player],Table3737381215[[#This Row],[Player]],Table37[GW],14)</f>
        <v>0</v>
      </c>
      <c r="J493" s="474">
        <f>SUMIFS(Table37[Adj xPts],Table37[Player],Table3737381215[[#This Row],[Player]],Table37[GW],15)</f>
        <v>0</v>
      </c>
      <c r="K493" s="474">
        <f>SUMIFS(Table37[Adj xPts],Table37[Player],Table3737381215[[#This Row],[Player]],Table37[GW],16)</f>
        <v>0</v>
      </c>
      <c r="L493" s="475">
        <f>SUMIFS(Table37[Adj xPts],Table37[Player],Table3737381215[[#This Row],[Player]],Table37[GW],17)</f>
        <v>0</v>
      </c>
      <c r="M493" s="7">
        <f>SUM(Table3737381215[[#This Row],[10]:[17]])</f>
        <v>0</v>
      </c>
      <c r="N493" s="23">
        <f>(AVERAGE(Table3737381215[[#This Row],[10]:[17]])-2)/Table3737381215[[#This Row],[Price]]</f>
        <v>-0.36363636363636365</v>
      </c>
      <c r="O493" s="74">
        <v>1.6E-2</v>
      </c>
      <c r="P493" s="22">
        <v>0</v>
      </c>
      <c r="Q493" s="6">
        <v>0</v>
      </c>
      <c r="R493" s="402" t="s">
        <v>374</v>
      </c>
    </row>
    <row r="494" spans="1:18" ht="15.75" thickBot="1" x14ac:dyDescent="0.3">
      <c r="A494" s="4" t="s">
        <v>37</v>
      </c>
      <c r="B494" s="5" t="s">
        <v>1508</v>
      </c>
      <c r="C494" s="70" t="s">
        <v>13</v>
      </c>
      <c r="D494" s="6">
        <v>4.5</v>
      </c>
      <c r="E494" s="6">
        <f>SUMIFS(Table37[Adj xPts],Table37[Player],Table3737381215[[#This Row],[Player]],Table37[GW],10)</f>
        <v>0</v>
      </c>
      <c r="F494" s="474">
        <f>SUMIFS(Table37[Adj xPts],Table37[Player],Table3737381215[[#This Row],[Player]],Table37[GW],11)</f>
        <v>0</v>
      </c>
      <c r="G494" s="474">
        <f>SUMIFS(Table37[Adj xPts],Table37[Player],Table3737381215[[#This Row],[Player]],Table37[GW],12)</f>
        <v>0</v>
      </c>
      <c r="H494" s="474">
        <f>SUMIFS(Table37[Adj xPts],Table37[Player],Table3737381215[[#This Row],[Player]],Table37[GW],13)</f>
        <v>0</v>
      </c>
      <c r="I494" s="474">
        <f>SUMIFS(Table37[Adj xPts],Table37[Player],Table3737381215[[#This Row],[Player]],Table37[GW],14)</f>
        <v>0</v>
      </c>
      <c r="J494" s="474">
        <f>SUMIFS(Table37[Adj xPts],Table37[Player],Table3737381215[[#This Row],[Player]],Table37[GW],15)</f>
        <v>0</v>
      </c>
      <c r="K494" s="474">
        <f>SUMIFS(Table37[Adj xPts],Table37[Player],Table3737381215[[#This Row],[Player]],Table37[GW],16)</f>
        <v>0</v>
      </c>
      <c r="L494" s="475">
        <f>SUMIFS(Table37[Adj xPts],Table37[Player],Table3737381215[[#This Row],[Player]],Table37[GW],17)</f>
        <v>0</v>
      </c>
      <c r="M494" s="7">
        <f>SUM(Table3737381215[[#This Row],[10]:[17]])</f>
        <v>0</v>
      </c>
      <c r="N494" s="23">
        <f>(AVERAGE(Table3737381215[[#This Row],[10]:[17]])-2)/Table3737381215[[#This Row],[Price]]</f>
        <v>-0.44444444444444442</v>
      </c>
      <c r="O494" s="74">
        <v>1E-3</v>
      </c>
      <c r="P494" s="22">
        <v>0</v>
      </c>
      <c r="Q494" s="6">
        <v>0</v>
      </c>
      <c r="R494" s="402" t="s">
        <v>374</v>
      </c>
    </row>
    <row r="495" spans="1:18" ht="15.75" thickBot="1" x14ac:dyDescent="0.3">
      <c r="A495" s="4" t="s">
        <v>51</v>
      </c>
      <c r="B495" s="5" t="s">
        <v>543</v>
      </c>
      <c r="C495" s="70" t="s">
        <v>15</v>
      </c>
      <c r="D495" s="6">
        <v>5.4</v>
      </c>
      <c r="E495" s="6">
        <f>SUMIFS(Table37[Adj xPts],Table37[Player],Table3737381215[[#This Row],[Player]],Table37[GW],10)</f>
        <v>0</v>
      </c>
      <c r="F495" s="474">
        <f>SUMIFS(Table37[Adj xPts],Table37[Player],Table3737381215[[#This Row],[Player]],Table37[GW],11)</f>
        <v>0</v>
      </c>
      <c r="G495" s="474">
        <f>SUMIFS(Table37[Adj xPts],Table37[Player],Table3737381215[[#This Row],[Player]],Table37[GW],12)</f>
        <v>0</v>
      </c>
      <c r="H495" s="474">
        <f>SUMIFS(Table37[Adj xPts],Table37[Player],Table3737381215[[#This Row],[Player]],Table37[GW],13)</f>
        <v>0</v>
      </c>
      <c r="I495" s="474">
        <f>SUMIFS(Table37[Adj xPts],Table37[Player],Table3737381215[[#This Row],[Player]],Table37[GW],14)</f>
        <v>0</v>
      </c>
      <c r="J495" s="474">
        <f>SUMIFS(Table37[Adj xPts],Table37[Player],Table3737381215[[#This Row],[Player]],Table37[GW],15)</f>
        <v>0</v>
      </c>
      <c r="K495" s="474">
        <f>SUMIFS(Table37[Adj xPts],Table37[Player],Table3737381215[[#This Row],[Player]],Table37[GW],16)</f>
        <v>0</v>
      </c>
      <c r="L495" s="475">
        <f>SUMIFS(Table37[Adj xPts],Table37[Player],Table3737381215[[#This Row],[Player]],Table37[GW],17)</f>
        <v>0</v>
      </c>
      <c r="M495" s="7">
        <f>SUM(Table3737381215[[#This Row],[10]:[17]])</f>
        <v>0</v>
      </c>
      <c r="N495" s="23">
        <f>(AVERAGE(Table3737381215[[#This Row],[10]:[17]])-2)/Table3737381215[[#This Row],[Price]]</f>
        <v>-0.37037037037037035</v>
      </c>
      <c r="O495" s="74">
        <v>1E-3</v>
      </c>
      <c r="P495" s="22">
        <v>0</v>
      </c>
      <c r="Q495" s="6">
        <v>0</v>
      </c>
      <c r="R495" s="402" t="s">
        <v>374</v>
      </c>
    </row>
    <row r="496" spans="1:18" ht="15.75" thickBot="1" x14ac:dyDescent="0.3">
      <c r="A496" s="4" t="s">
        <v>110</v>
      </c>
      <c r="B496" s="5" t="s">
        <v>327</v>
      </c>
      <c r="C496" s="70" t="s">
        <v>14</v>
      </c>
      <c r="D496" s="6">
        <v>4.3</v>
      </c>
      <c r="E496" s="6">
        <f>SUMIFS(Table37[Adj xPts],Table37[Player],Table3737381215[[#This Row],[Player]],Table37[GW],10)</f>
        <v>0</v>
      </c>
      <c r="F496" s="474">
        <f>SUMIFS(Table37[Adj xPts],Table37[Player],Table3737381215[[#This Row],[Player]],Table37[GW],11)</f>
        <v>0</v>
      </c>
      <c r="G496" s="474">
        <f>SUMIFS(Table37[Adj xPts],Table37[Player],Table3737381215[[#This Row],[Player]],Table37[GW],12)</f>
        <v>0</v>
      </c>
      <c r="H496" s="474">
        <f>SUMIFS(Table37[Adj xPts],Table37[Player],Table3737381215[[#This Row],[Player]],Table37[GW],13)</f>
        <v>0</v>
      </c>
      <c r="I496" s="474">
        <f>SUMIFS(Table37[Adj xPts],Table37[Player],Table3737381215[[#This Row],[Player]],Table37[GW],14)</f>
        <v>0</v>
      </c>
      <c r="J496" s="474">
        <f>SUMIFS(Table37[Adj xPts],Table37[Player],Table3737381215[[#This Row],[Player]],Table37[GW],15)</f>
        <v>0</v>
      </c>
      <c r="K496" s="474">
        <f>SUMIFS(Table37[Adj xPts],Table37[Player],Table3737381215[[#This Row],[Player]],Table37[GW],16)</f>
        <v>0</v>
      </c>
      <c r="L496" s="475">
        <f>SUMIFS(Table37[Adj xPts],Table37[Player],Table3737381215[[#This Row],[Player]],Table37[GW],17)</f>
        <v>0</v>
      </c>
      <c r="M496" s="7">
        <f>SUM(Table3737381215[[#This Row],[10]:[17]])</f>
        <v>0</v>
      </c>
      <c r="N496" s="23">
        <f>(AVERAGE(Table3737381215[[#This Row],[10]:[17]])-2)/Table3737381215[[#This Row],[Price]]</f>
        <v>-0.46511627906976744</v>
      </c>
      <c r="O496" s="347">
        <v>5.0999999999999997E-2</v>
      </c>
      <c r="P496" s="22">
        <v>0</v>
      </c>
      <c r="Q496" s="6">
        <v>0</v>
      </c>
      <c r="R496" s="402" t="s">
        <v>374</v>
      </c>
    </row>
    <row r="497" spans="1:18" ht="15.75" thickBot="1" x14ac:dyDescent="0.3">
      <c r="A497" s="4" t="s">
        <v>110</v>
      </c>
      <c r="B497" s="5" t="s">
        <v>148</v>
      </c>
      <c r="C497" s="70" t="s">
        <v>13</v>
      </c>
      <c r="D497" s="6">
        <v>4.8</v>
      </c>
      <c r="E497" s="6">
        <f>SUMIFS(Table37[Adj xPts],Table37[Player],Table3737381215[[#This Row],[Player]],Table37[GW],10)</f>
        <v>0</v>
      </c>
      <c r="F497" s="474">
        <f>SUMIFS(Table37[Adj xPts],Table37[Player],Table3737381215[[#This Row],[Player]],Table37[GW],11)</f>
        <v>0</v>
      </c>
      <c r="G497" s="474">
        <f>SUMIFS(Table37[Adj xPts],Table37[Player],Table3737381215[[#This Row],[Player]],Table37[GW],12)</f>
        <v>0</v>
      </c>
      <c r="H497" s="474">
        <f>SUMIFS(Table37[Adj xPts],Table37[Player],Table3737381215[[#This Row],[Player]],Table37[GW],13)</f>
        <v>0</v>
      </c>
      <c r="I497" s="474">
        <f>SUMIFS(Table37[Adj xPts],Table37[Player],Table3737381215[[#This Row],[Player]],Table37[GW],14)</f>
        <v>0</v>
      </c>
      <c r="J497" s="474">
        <f>SUMIFS(Table37[Adj xPts],Table37[Player],Table3737381215[[#This Row],[Player]],Table37[GW],15)</f>
        <v>0</v>
      </c>
      <c r="K497" s="474">
        <f>SUMIFS(Table37[Adj xPts],Table37[Player],Table3737381215[[#This Row],[Player]],Table37[GW],16)</f>
        <v>0</v>
      </c>
      <c r="L497" s="475">
        <f>SUMIFS(Table37[Adj xPts],Table37[Player],Table3737381215[[#This Row],[Player]],Table37[GW],17)</f>
        <v>0</v>
      </c>
      <c r="M497" s="7">
        <f>SUM(Table3737381215[[#This Row],[10]:[17]])</f>
        <v>0</v>
      </c>
      <c r="N497" s="23">
        <f>(AVERAGE(Table3737381215[[#This Row],[10]:[17]])-2)/Table3737381215[[#This Row],[Price]]</f>
        <v>-0.41666666666666669</v>
      </c>
      <c r="O497" s="347">
        <v>9.0000000000000011E-3</v>
      </c>
      <c r="P497" s="22">
        <v>1</v>
      </c>
      <c r="Q497" s="6">
        <v>1</v>
      </c>
      <c r="R497" s="402" t="s">
        <v>374</v>
      </c>
    </row>
    <row r="498" spans="1:18" ht="15.75" thickBot="1" x14ac:dyDescent="0.3">
      <c r="A498" s="4" t="s">
        <v>110</v>
      </c>
      <c r="B498" s="5" t="s">
        <v>281</v>
      </c>
      <c r="C498" s="70" t="s">
        <v>13</v>
      </c>
      <c r="D498" s="6">
        <v>4.4000000000000004</v>
      </c>
      <c r="E498" s="6">
        <f>SUMIFS(Table37[Adj xPts],Table37[Player],Table3737381215[[#This Row],[Player]],Table37[GW],10)</f>
        <v>0</v>
      </c>
      <c r="F498" s="474">
        <f>SUMIFS(Table37[Adj xPts],Table37[Player],Table3737381215[[#This Row],[Player]],Table37[GW],11)</f>
        <v>0</v>
      </c>
      <c r="G498" s="474">
        <f>SUMIFS(Table37[Adj xPts],Table37[Player],Table3737381215[[#This Row],[Player]],Table37[GW],12)</f>
        <v>0</v>
      </c>
      <c r="H498" s="474">
        <f>SUMIFS(Table37[Adj xPts],Table37[Player],Table3737381215[[#This Row],[Player]],Table37[GW],13)</f>
        <v>0</v>
      </c>
      <c r="I498" s="474">
        <f>SUMIFS(Table37[Adj xPts],Table37[Player],Table3737381215[[#This Row],[Player]],Table37[GW],14)</f>
        <v>0</v>
      </c>
      <c r="J498" s="474">
        <f>SUMIFS(Table37[Adj xPts],Table37[Player],Table3737381215[[#This Row],[Player]],Table37[GW],15)</f>
        <v>0</v>
      </c>
      <c r="K498" s="474">
        <f>SUMIFS(Table37[Adj xPts],Table37[Player],Table3737381215[[#This Row],[Player]],Table37[GW],16)</f>
        <v>0</v>
      </c>
      <c r="L498" s="475">
        <f>SUMIFS(Table37[Adj xPts],Table37[Player],Table3737381215[[#This Row],[Player]],Table37[GW],17)</f>
        <v>0</v>
      </c>
      <c r="M498" s="7">
        <f>SUM(Table3737381215[[#This Row],[10]:[17]])</f>
        <v>0</v>
      </c>
      <c r="N498" s="23">
        <f>(AVERAGE(Table3737381215[[#This Row],[10]:[17]])-2)/Table3737381215[[#This Row],[Price]]</f>
        <v>-0.45454545454545453</v>
      </c>
      <c r="O498" s="347">
        <v>8.0000000000000002E-3</v>
      </c>
      <c r="P498" s="22">
        <v>0</v>
      </c>
      <c r="Q498" s="6">
        <v>0</v>
      </c>
      <c r="R498" s="402" t="s">
        <v>374</v>
      </c>
    </row>
    <row r="499" spans="1:18" ht="15.75" thickBot="1" x14ac:dyDescent="0.3">
      <c r="A499" s="4" t="s">
        <v>91</v>
      </c>
      <c r="B499" s="5" t="s">
        <v>331</v>
      </c>
      <c r="C499" s="70" t="s">
        <v>13</v>
      </c>
      <c r="D499" s="6">
        <v>5</v>
      </c>
      <c r="E499" s="6">
        <f>SUMIFS(Table37[Adj xPts],Table37[Player],Table3737381215[[#This Row],[Player]],Table37[GW],10)</f>
        <v>0</v>
      </c>
      <c r="F499" s="474">
        <f>SUMIFS(Table37[Adj xPts],Table37[Player],Table3737381215[[#This Row],[Player]],Table37[GW],11)</f>
        <v>0</v>
      </c>
      <c r="G499" s="474">
        <f>SUMIFS(Table37[Adj xPts],Table37[Player],Table3737381215[[#This Row],[Player]],Table37[GW],12)</f>
        <v>0</v>
      </c>
      <c r="H499" s="474">
        <f>SUMIFS(Table37[Adj xPts],Table37[Player],Table3737381215[[#This Row],[Player]],Table37[GW],13)</f>
        <v>0</v>
      </c>
      <c r="I499" s="474">
        <f>SUMIFS(Table37[Adj xPts],Table37[Player],Table3737381215[[#This Row],[Player]],Table37[GW],14)</f>
        <v>0</v>
      </c>
      <c r="J499" s="474">
        <f>SUMIFS(Table37[Adj xPts],Table37[Player],Table3737381215[[#This Row],[Player]],Table37[GW],15)</f>
        <v>0</v>
      </c>
      <c r="K499" s="474">
        <f>SUMIFS(Table37[Adj xPts],Table37[Player],Table3737381215[[#This Row],[Player]],Table37[GW],16)</f>
        <v>0</v>
      </c>
      <c r="L499" s="475">
        <f>SUMIFS(Table37[Adj xPts],Table37[Player],Table3737381215[[#This Row],[Player]],Table37[GW],17)</f>
        <v>0</v>
      </c>
      <c r="M499" s="7">
        <f>SUM(Table3737381215[[#This Row],[10]:[17]])</f>
        <v>0</v>
      </c>
      <c r="N499" s="23">
        <f>(AVERAGE(Table3737381215[[#This Row],[10]:[17]])-2)/Table3737381215[[#This Row],[Price]]</f>
        <v>-0.4</v>
      </c>
      <c r="O499" s="347">
        <v>0</v>
      </c>
      <c r="P499" s="22">
        <v>0</v>
      </c>
      <c r="Q499" s="6">
        <v>0</v>
      </c>
      <c r="R499" s="402" t="s">
        <v>374</v>
      </c>
    </row>
    <row r="500" spans="1:18" ht="15.75" thickBot="1" x14ac:dyDescent="0.3">
      <c r="A500" s="4" t="s">
        <v>68</v>
      </c>
      <c r="B500" s="5" t="s">
        <v>176</v>
      </c>
      <c r="C500" s="70" t="s">
        <v>14</v>
      </c>
      <c r="D500" s="6">
        <v>4.2</v>
      </c>
      <c r="E500" s="6">
        <f>SUMIFS(Table37[Adj xPts],Table37[Player],Table3737381215[[#This Row],[Player]],Table37[GW],10)</f>
        <v>0</v>
      </c>
      <c r="F500" s="474">
        <f>SUMIFS(Table37[Adj xPts],Table37[Player],Table3737381215[[#This Row],[Player]],Table37[GW],11)</f>
        <v>0</v>
      </c>
      <c r="G500" s="474">
        <f>SUMIFS(Table37[Adj xPts],Table37[Player],Table3737381215[[#This Row],[Player]],Table37[GW],12)</f>
        <v>0</v>
      </c>
      <c r="H500" s="474">
        <f>SUMIFS(Table37[Adj xPts],Table37[Player],Table3737381215[[#This Row],[Player]],Table37[GW],13)</f>
        <v>0</v>
      </c>
      <c r="I500" s="474">
        <f>SUMIFS(Table37[Adj xPts],Table37[Player],Table3737381215[[#This Row],[Player]],Table37[GW],14)</f>
        <v>0</v>
      </c>
      <c r="J500" s="474">
        <f>SUMIFS(Table37[Adj xPts],Table37[Player],Table3737381215[[#This Row],[Player]],Table37[GW],15)</f>
        <v>0</v>
      </c>
      <c r="K500" s="474">
        <f>SUMIFS(Table37[Adj xPts],Table37[Player],Table3737381215[[#This Row],[Player]],Table37[GW],16)</f>
        <v>0</v>
      </c>
      <c r="L500" s="475">
        <f>SUMIFS(Table37[Adj xPts],Table37[Player],Table3737381215[[#This Row],[Player]],Table37[GW],17)</f>
        <v>0</v>
      </c>
      <c r="M500" s="7">
        <f>SUM(Table3737381215[[#This Row],[10]:[17]])</f>
        <v>0</v>
      </c>
      <c r="N500" s="23">
        <f>(AVERAGE(Table3737381215[[#This Row],[10]:[17]])-2)/Table3737381215[[#This Row],[Price]]</f>
        <v>-0.47619047619047616</v>
      </c>
      <c r="O500" s="347">
        <v>0</v>
      </c>
      <c r="P500" s="22">
        <v>0</v>
      </c>
      <c r="Q500" s="6">
        <v>0</v>
      </c>
      <c r="R500" s="402" t="s">
        <v>374</v>
      </c>
    </row>
    <row r="501" spans="1:18" ht="15.75" thickBot="1" x14ac:dyDescent="0.3">
      <c r="A501" s="4" t="s">
        <v>68</v>
      </c>
      <c r="B501" s="5" t="s">
        <v>1522</v>
      </c>
      <c r="C501" s="70" t="s">
        <v>13</v>
      </c>
      <c r="D501" s="6">
        <v>4.5</v>
      </c>
      <c r="E501" s="6">
        <f>SUMIFS(Table37[Adj xPts],Table37[Player],Table3737381215[[#This Row],[Player]],Table37[GW],10)</f>
        <v>0</v>
      </c>
      <c r="F501" s="474">
        <f>SUMIFS(Table37[Adj xPts],Table37[Player],Table3737381215[[#This Row],[Player]],Table37[GW],11)</f>
        <v>0</v>
      </c>
      <c r="G501" s="474">
        <f>SUMIFS(Table37[Adj xPts],Table37[Player],Table3737381215[[#This Row],[Player]],Table37[GW],12)</f>
        <v>0</v>
      </c>
      <c r="H501" s="474">
        <f>SUMIFS(Table37[Adj xPts],Table37[Player],Table3737381215[[#This Row],[Player]],Table37[GW],13)</f>
        <v>0</v>
      </c>
      <c r="I501" s="474">
        <f>SUMIFS(Table37[Adj xPts],Table37[Player],Table3737381215[[#This Row],[Player]],Table37[GW],14)</f>
        <v>0</v>
      </c>
      <c r="J501" s="474">
        <f>SUMIFS(Table37[Adj xPts],Table37[Player],Table3737381215[[#This Row],[Player]],Table37[GW],15)</f>
        <v>0</v>
      </c>
      <c r="K501" s="474">
        <f>SUMIFS(Table37[Adj xPts],Table37[Player],Table3737381215[[#This Row],[Player]],Table37[GW],16)</f>
        <v>0</v>
      </c>
      <c r="L501" s="475">
        <f>SUMIFS(Table37[Adj xPts],Table37[Player],Table3737381215[[#This Row],[Player]],Table37[GW],17)</f>
        <v>0</v>
      </c>
      <c r="M501" s="7">
        <f>SUM(Table3737381215[[#This Row],[10]:[17]])</f>
        <v>0</v>
      </c>
      <c r="N501" s="23">
        <f>(AVERAGE(Table3737381215[[#This Row],[10]:[17]])-2)/Table3737381215[[#This Row],[Price]]</f>
        <v>-0.44444444444444442</v>
      </c>
      <c r="O501" s="347">
        <v>0</v>
      </c>
      <c r="P501" s="22">
        <v>1</v>
      </c>
      <c r="Q501" s="6">
        <v>1</v>
      </c>
      <c r="R501" s="402" t="s">
        <v>374</v>
      </c>
    </row>
    <row r="502" spans="1:18" ht="15.75" thickBot="1" x14ac:dyDescent="0.3">
      <c r="A502" s="4" t="s">
        <v>600</v>
      </c>
      <c r="B502" s="5" t="s">
        <v>1526</v>
      </c>
      <c r="C502" s="70" t="s">
        <v>13</v>
      </c>
      <c r="D502" s="6">
        <v>5</v>
      </c>
      <c r="E502" s="6">
        <f>SUMIFS(Table37[Adj xPts],Table37[Player],Table3737381215[[#This Row],[Player]],Table37[GW],10)</f>
        <v>0</v>
      </c>
      <c r="F502" s="474">
        <f>SUMIFS(Table37[Adj xPts],Table37[Player],Table3737381215[[#This Row],[Player]],Table37[GW],11)</f>
        <v>0</v>
      </c>
      <c r="G502" s="474">
        <f>SUMIFS(Table37[Adj xPts],Table37[Player],Table3737381215[[#This Row],[Player]],Table37[GW],12)</f>
        <v>0</v>
      </c>
      <c r="H502" s="474">
        <f>SUMIFS(Table37[Adj xPts],Table37[Player],Table3737381215[[#This Row],[Player]],Table37[GW],13)</f>
        <v>0</v>
      </c>
      <c r="I502" s="474">
        <f>SUMIFS(Table37[Adj xPts],Table37[Player],Table3737381215[[#This Row],[Player]],Table37[GW],14)</f>
        <v>0</v>
      </c>
      <c r="J502" s="474">
        <f>SUMIFS(Table37[Adj xPts],Table37[Player],Table3737381215[[#This Row],[Player]],Table37[GW],15)</f>
        <v>0</v>
      </c>
      <c r="K502" s="474">
        <f>SUMIFS(Table37[Adj xPts],Table37[Player],Table3737381215[[#This Row],[Player]],Table37[GW],16)</f>
        <v>0</v>
      </c>
      <c r="L502" s="475">
        <f>SUMIFS(Table37[Adj xPts],Table37[Player],Table3737381215[[#This Row],[Player]],Table37[GW],17)</f>
        <v>0</v>
      </c>
      <c r="M502" s="7">
        <f>SUM(Table3737381215[[#This Row],[10]:[17]])</f>
        <v>0</v>
      </c>
      <c r="N502" s="23">
        <f>(AVERAGE(Table3737381215[[#This Row],[10]:[17]])-2)/Table3737381215[[#This Row],[Price]]</f>
        <v>-0.4</v>
      </c>
      <c r="O502" s="347">
        <v>3.0000000000000001E-3</v>
      </c>
      <c r="P502" s="22">
        <v>0</v>
      </c>
      <c r="Q502" s="6">
        <v>0</v>
      </c>
      <c r="R502" s="402" t="s">
        <v>374</v>
      </c>
    </row>
    <row r="503" spans="1:18" ht="15.75" thickBot="1" x14ac:dyDescent="0.3">
      <c r="A503" s="4" t="s">
        <v>601</v>
      </c>
      <c r="B503" s="5" t="s">
        <v>1529</v>
      </c>
      <c r="C503" s="70" t="s">
        <v>14</v>
      </c>
      <c r="D503" s="6">
        <v>4.5</v>
      </c>
      <c r="E503" s="6">
        <f>SUMIFS(Table37[Adj xPts],Table37[Player],Table3737381215[[#This Row],[Player]],Table37[GW],10)</f>
        <v>0</v>
      </c>
      <c r="F503" s="474">
        <f>SUMIFS(Table37[Adj xPts],Table37[Player],Table3737381215[[#This Row],[Player]],Table37[GW],11)</f>
        <v>0</v>
      </c>
      <c r="G503" s="474">
        <f>SUMIFS(Table37[Adj xPts],Table37[Player],Table3737381215[[#This Row],[Player]],Table37[GW],12)</f>
        <v>0</v>
      </c>
      <c r="H503" s="474">
        <f>SUMIFS(Table37[Adj xPts],Table37[Player],Table3737381215[[#This Row],[Player]],Table37[GW],13)</f>
        <v>0</v>
      </c>
      <c r="I503" s="474">
        <f>SUMIFS(Table37[Adj xPts],Table37[Player],Table3737381215[[#This Row],[Player]],Table37[GW],14)</f>
        <v>0</v>
      </c>
      <c r="J503" s="474">
        <f>SUMIFS(Table37[Adj xPts],Table37[Player],Table3737381215[[#This Row],[Player]],Table37[GW],15)</f>
        <v>0</v>
      </c>
      <c r="K503" s="474">
        <f>SUMIFS(Table37[Adj xPts],Table37[Player],Table3737381215[[#This Row],[Player]],Table37[GW],16)</f>
        <v>0</v>
      </c>
      <c r="L503" s="475">
        <f>SUMIFS(Table37[Adj xPts],Table37[Player],Table3737381215[[#This Row],[Player]],Table37[GW],17)</f>
        <v>0</v>
      </c>
      <c r="M503" s="7">
        <f>SUM(Table3737381215[[#This Row],[10]:[17]])</f>
        <v>0</v>
      </c>
      <c r="N503" s="23">
        <f>(AVERAGE(Table3737381215[[#This Row],[10]:[17]])-2)/Table3737381215[[#This Row],[Price]]</f>
        <v>-0.44444444444444442</v>
      </c>
      <c r="O503" s="347">
        <v>1E-3</v>
      </c>
      <c r="P503" s="22">
        <v>0</v>
      </c>
      <c r="Q503" s="6">
        <v>0</v>
      </c>
      <c r="R503" s="402" t="s">
        <v>374</v>
      </c>
    </row>
    <row r="504" spans="1:18" ht="15.75" thickBot="1" x14ac:dyDescent="0.3">
      <c r="A504" s="4" t="s">
        <v>601</v>
      </c>
      <c r="B504" s="5" t="s">
        <v>1531</v>
      </c>
      <c r="C504" s="70" t="s">
        <v>13</v>
      </c>
      <c r="D504" s="6">
        <v>4.9000000000000004</v>
      </c>
      <c r="E504" s="6">
        <f>SUMIFS(Table37[Adj xPts],Table37[Player],Table3737381215[[#This Row],[Player]],Table37[GW],10)</f>
        <v>0</v>
      </c>
      <c r="F504" s="474">
        <f>SUMIFS(Table37[Adj xPts],Table37[Player],Table3737381215[[#This Row],[Player]],Table37[GW],11)</f>
        <v>0</v>
      </c>
      <c r="G504" s="474">
        <f>SUMIFS(Table37[Adj xPts],Table37[Player],Table3737381215[[#This Row],[Player]],Table37[GW],12)</f>
        <v>0</v>
      </c>
      <c r="H504" s="474">
        <f>SUMIFS(Table37[Adj xPts],Table37[Player],Table3737381215[[#This Row],[Player]],Table37[GW],13)</f>
        <v>0</v>
      </c>
      <c r="I504" s="474">
        <f>SUMIFS(Table37[Adj xPts],Table37[Player],Table3737381215[[#This Row],[Player]],Table37[GW],14)</f>
        <v>0</v>
      </c>
      <c r="J504" s="474">
        <f>SUMIFS(Table37[Adj xPts],Table37[Player],Table3737381215[[#This Row],[Player]],Table37[GW],15)</f>
        <v>0</v>
      </c>
      <c r="K504" s="474">
        <f>SUMIFS(Table37[Adj xPts],Table37[Player],Table3737381215[[#This Row],[Player]],Table37[GW],16)</f>
        <v>0</v>
      </c>
      <c r="L504" s="475">
        <f>SUMIFS(Table37[Adj xPts],Table37[Player],Table3737381215[[#This Row],[Player]],Table37[GW],17)</f>
        <v>0</v>
      </c>
      <c r="M504" s="7">
        <f>SUM(Table3737381215[[#This Row],[10]:[17]])</f>
        <v>0</v>
      </c>
      <c r="N504" s="23">
        <f>(AVERAGE(Table3737381215[[#This Row],[10]:[17]])-2)/Table3737381215[[#This Row],[Price]]</f>
        <v>-0.4081632653061224</v>
      </c>
      <c r="O504" s="347">
        <v>5.9000000000000004E-2</v>
      </c>
      <c r="P504" s="22">
        <v>0</v>
      </c>
      <c r="Q504" s="6">
        <v>0</v>
      </c>
      <c r="R504" s="402" t="s">
        <v>374</v>
      </c>
    </row>
    <row r="505" spans="1:18" ht="15.75" thickBot="1" x14ac:dyDescent="0.3">
      <c r="A505" s="4" t="s">
        <v>25</v>
      </c>
      <c r="B505" s="5" t="s">
        <v>338</v>
      </c>
      <c r="C505" s="70" t="s">
        <v>13</v>
      </c>
      <c r="D505" s="15">
        <v>4.4000000000000004</v>
      </c>
      <c r="E505" s="15">
        <f>SUMIFS(Table37[Adj xPts],Table37[Player],Table3737381215[[#This Row],[Player]],Table37[GW],10)</f>
        <v>0</v>
      </c>
      <c r="F505" s="6">
        <f>SUMIFS(Table37[Adj xPts],Table37[Player],Table3737381215[[#This Row],[Player]],Table37[GW],11)</f>
        <v>0</v>
      </c>
      <c r="G505" s="6">
        <f>SUMIFS(Table37[Adj xPts],Table37[Player],Table3737381215[[#This Row],[Player]],Table37[GW],12)</f>
        <v>0</v>
      </c>
      <c r="H505" s="6">
        <f>SUMIFS(Table37[Adj xPts],Table37[Player],Table3737381215[[#This Row],[Player]],Table37[GW],13)</f>
        <v>0</v>
      </c>
      <c r="I505" s="6">
        <f>SUMIFS(Table37[Adj xPts],Table37[Player],Table3737381215[[#This Row],[Player]],Table37[GW],14)</f>
        <v>0</v>
      </c>
      <c r="J505" s="6">
        <f>SUMIFS(Table37[Adj xPts],Table37[Player],Table3737381215[[#This Row],[Player]],Table37[GW],15)</f>
        <v>0</v>
      </c>
      <c r="K505" s="6">
        <f>SUMIFS(Table37[Adj xPts],Table37[Player],Table3737381215[[#This Row],[Player]],Table37[GW],16)</f>
        <v>0</v>
      </c>
      <c r="L505" s="15">
        <f>SUMIFS(Table37[Adj xPts],Table37[Player],Table3737381215[[#This Row],[Player]],Table37[GW],17)</f>
        <v>0</v>
      </c>
      <c r="M505" s="482">
        <f>SUM(Table3737381215[[#This Row],[10]:[17]])</f>
        <v>0</v>
      </c>
      <c r="N505" s="23">
        <f>(AVERAGE(Table3737381215[[#This Row],[10]:[17]])-2)/Table3737381215[[#This Row],[Price]]</f>
        <v>-0.45454545454545453</v>
      </c>
      <c r="O505" s="483"/>
      <c r="P505" s="16"/>
      <c r="Q505" s="15"/>
      <c r="R505" s="484"/>
    </row>
    <row r="506" spans="1:18" ht="15.75" thickBot="1" x14ac:dyDescent="0.3">
      <c r="A506" s="4" t="s">
        <v>23</v>
      </c>
      <c r="B506" s="5" t="s">
        <v>67</v>
      </c>
      <c r="C506" s="70" t="s">
        <v>13</v>
      </c>
      <c r="D506" s="15">
        <v>6.3</v>
      </c>
      <c r="E506" s="15">
        <f>SUMIFS(Table37[Adj xPts],Table37[Player],Table3737381215[[#This Row],[Player]],Table37[GW],10)</f>
        <v>0</v>
      </c>
      <c r="F506" s="6">
        <f>SUMIFS(Table37[Adj xPts],Table37[Player],Table3737381215[[#This Row],[Player]],Table37[GW],11)</f>
        <v>0</v>
      </c>
      <c r="G506" s="6">
        <f>SUMIFS(Table37[Adj xPts],Table37[Player],Table3737381215[[#This Row],[Player]],Table37[GW],12)</f>
        <v>0</v>
      </c>
      <c r="H506" s="6">
        <f>SUMIFS(Table37[Adj xPts],Table37[Player],Table3737381215[[#This Row],[Player]],Table37[GW],13)</f>
        <v>0</v>
      </c>
      <c r="I506" s="6">
        <f>SUMIFS(Table37[Adj xPts],Table37[Player],Table3737381215[[#This Row],[Player]],Table37[GW],14)</f>
        <v>0</v>
      </c>
      <c r="J506" s="6">
        <f>SUMIFS(Table37[Adj xPts],Table37[Player],Table3737381215[[#This Row],[Player]],Table37[GW],15)</f>
        <v>0</v>
      </c>
      <c r="K506" s="6">
        <f>SUMIFS(Table37[Adj xPts],Table37[Player],Table3737381215[[#This Row],[Player]],Table37[GW],16)</f>
        <v>0</v>
      </c>
      <c r="L506" s="15">
        <f>SUMIFS(Table37[Adj xPts],Table37[Player],Table3737381215[[#This Row],[Player]],Table37[GW],17)</f>
        <v>0</v>
      </c>
      <c r="M506" s="482">
        <f>SUM(Table3737381215[[#This Row],[10]:[17]])</f>
        <v>0</v>
      </c>
      <c r="N506" s="23">
        <f>(AVERAGE(Table3737381215[[#This Row],[10]:[17]])-2)/Table3737381215[[#This Row],[Price]]</f>
        <v>-0.31746031746031744</v>
      </c>
      <c r="O506" s="483"/>
      <c r="P506" s="16"/>
      <c r="Q506" s="15"/>
      <c r="R506" s="484"/>
    </row>
    <row r="507" spans="1:18" ht="15.75" thickBot="1" x14ac:dyDescent="0.3">
      <c r="A507" s="4" t="s">
        <v>23</v>
      </c>
      <c r="B507" s="5" t="s">
        <v>262</v>
      </c>
      <c r="C507" s="70" t="s">
        <v>13</v>
      </c>
      <c r="D507" s="15">
        <v>4.7</v>
      </c>
      <c r="E507" s="15">
        <f>SUMIFS(Table37[Adj xPts],Table37[Player],Table3737381215[[#This Row],[Player]],Table37[GW],10)</f>
        <v>0</v>
      </c>
      <c r="F507" s="6">
        <f>SUMIFS(Table37[Adj xPts],Table37[Player],Table3737381215[[#This Row],[Player]],Table37[GW],11)</f>
        <v>0</v>
      </c>
      <c r="G507" s="6">
        <f>SUMIFS(Table37[Adj xPts],Table37[Player],Table3737381215[[#This Row],[Player]],Table37[GW],12)</f>
        <v>0</v>
      </c>
      <c r="H507" s="6">
        <f>SUMIFS(Table37[Adj xPts],Table37[Player],Table3737381215[[#This Row],[Player]],Table37[GW],13)</f>
        <v>0</v>
      </c>
      <c r="I507" s="6">
        <f>SUMIFS(Table37[Adj xPts],Table37[Player],Table3737381215[[#This Row],[Player]],Table37[GW],14)</f>
        <v>0</v>
      </c>
      <c r="J507" s="6">
        <f>SUMIFS(Table37[Adj xPts],Table37[Player],Table3737381215[[#This Row],[Player]],Table37[GW],15)</f>
        <v>0</v>
      </c>
      <c r="K507" s="6">
        <f>SUMIFS(Table37[Adj xPts],Table37[Player],Table3737381215[[#This Row],[Player]],Table37[GW],16)</f>
        <v>0</v>
      </c>
      <c r="L507" s="15">
        <f>SUMIFS(Table37[Adj xPts],Table37[Player],Table3737381215[[#This Row],[Player]],Table37[GW],17)</f>
        <v>0</v>
      </c>
      <c r="M507" s="482">
        <f>SUM(Table3737381215[[#This Row],[10]:[17]])</f>
        <v>0</v>
      </c>
      <c r="N507" s="23">
        <f>(AVERAGE(Table3737381215[[#This Row],[10]:[17]])-2)/Table3737381215[[#This Row],[Price]]</f>
        <v>-0.42553191489361702</v>
      </c>
      <c r="O507" s="483"/>
      <c r="P507" s="16"/>
      <c r="Q507" s="15"/>
      <c r="R507" s="484"/>
    </row>
    <row r="508" spans="1:18" ht="15.75" thickBot="1" x14ac:dyDescent="0.3">
      <c r="A508" s="4" t="s">
        <v>40</v>
      </c>
      <c r="B508" s="5" t="s">
        <v>347</v>
      </c>
      <c r="C508" s="70" t="s">
        <v>14</v>
      </c>
      <c r="D508" s="15">
        <v>4</v>
      </c>
      <c r="E508" s="15">
        <f>SUMIFS(Table37[Adj xPts],Table37[Player],Table3737381215[[#This Row],[Player]],Table37[GW],10)</f>
        <v>0</v>
      </c>
      <c r="F508" s="6">
        <f>SUMIFS(Table37[Adj xPts],Table37[Player],Table3737381215[[#This Row],[Player]],Table37[GW],11)</f>
        <v>0</v>
      </c>
      <c r="G508" s="6">
        <f>SUMIFS(Table37[Adj xPts],Table37[Player],Table3737381215[[#This Row],[Player]],Table37[GW],12)</f>
        <v>0</v>
      </c>
      <c r="H508" s="6">
        <f>SUMIFS(Table37[Adj xPts],Table37[Player],Table3737381215[[#This Row],[Player]],Table37[GW],13)</f>
        <v>0</v>
      </c>
      <c r="I508" s="6">
        <f>SUMIFS(Table37[Adj xPts],Table37[Player],Table3737381215[[#This Row],[Player]],Table37[GW],14)</f>
        <v>0</v>
      </c>
      <c r="J508" s="6">
        <f>SUMIFS(Table37[Adj xPts],Table37[Player],Table3737381215[[#This Row],[Player]],Table37[GW],15)</f>
        <v>0</v>
      </c>
      <c r="K508" s="6">
        <f>SUMIFS(Table37[Adj xPts],Table37[Player],Table3737381215[[#This Row],[Player]],Table37[GW],16)</f>
        <v>0</v>
      </c>
      <c r="L508" s="15">
        <f>SUMIFS(Table37[Adj xPts],Table37[Player],Table3737381215[[#This Row],[Player]],Table37[GW],17)</f>
        <v>0</v>
      </c>
      <c r="M508" s="482">
        <f>SUM(Table3737381215[[#This Row],[10]:[17]])</f>
        <v>0</v>
      </c>
      <c r="N508" s="23">
        <f>(AVERAGE(Table3737381215[[#This Row],[10]:[17]])-2)/Table3737381215[[#This Row],[Price]]</f>
        <v>-0.5</v>
      </c>
      <c r="O508" s="483"/>
      <c r="P508" s="16"/>
      <c r="Q508" s="15"/>
      <c r="R508" s="484"/>
    </row>
    <row r="509" spans="1:18" ht="15.75" thickBot="1" x14ac:dyDescent="0.3">
      <c r="A509" s="4" t="s">
        <v>40</v>
      </c>
      <c r="B509" s="5" t="s">
        <v>189</v>
      </c>
      <c r="C509" s="70" t="s">
        <v>14</v>
      </c>
      <c r="D509" s="15">
        <v>4.5</v>
      </c>
      <c r="E509" s="15">
        <f>SUMIFS(Table37[Adj xPts],Table37[Player],Table3737381215[[#This Row],[Player]],Table37[GW],10)</f>
        <v>0</v>
      </c>
      <c r="F509" s="6">
        <f>SUMIFS(Table37[Adj xPts],Table37[Player],Table3737381215[[#This Row],[Player]],Table37[GW],11)</f>
        <v>0</v>
      </c>
      <c r="G509" s="6">
        <f>SUMIFS(Table37[Adj xPts],Table37[Player],Table3737381215[[#This Row],[Player]],Table37[GW],12)</f>
        <v>0</v>
      </c>
      <c r="H509" s="6">
        <f>SUMIFS(Table37[Adj xPts],Table37[Player],Table3737381215[[#This Row],[Player]],Table37[GW],13)</f>
        <v>0</v>
      </c>
      <c r="I509" s="6">
        <f>SUMIFS(Table37[Adj xPts],Table37[Player],Table3737381215[[#This Row],[Player]],Table37[GW],14)</f>
        <v>0</v>
      </c>
      <c r="J509" s="6">
        <f>SUMIFS(Table37[Adj xPts],Table37[Player],Table3737381215[[#This Row],[Player]],Table37[GW],15)</f>
        <v>0</v>
      </c>
      <c r="K509" s="6">
        <f>SUMIFS(Table37[Adj xPts],Table37[Player],Table3737381215[[#This Row],[Player]],Table37[GW],16)</f>
        <v>0</v>
      </c>
      <c r="L509" s="15">
        <f>SUMIFS(Table37[Adj xPts],Table37[Player],Table3737381215[[#This Row],[Player]],Table37[GW],17)</f>
        <v>0</v>
      </c>
      <c r="M509" s="482">
        <f>SUM(Table3737381215[[#This Row],[10]:[17]])</f>
        <v>0</v>
      </c>
      <c r="N509" s="23">
        <f>(AVERAGE(Table3737381215[[#This Row],[10]:[17]])-2)/Table3737381215[[#This Row],[Price]]</f>
        <v>-0.44444444444444442</v>
      </c>
      <c r="O509" s="483"/>
      <c r="P509" s="16"/>
      <c r="Q509" s="15"/>
      <c r="R509" s="484"/>
    </row>
    <row r="510" spans="1:18" ht="15.75" thickBot="1" x14ac:dyDescent="0.3">
      <c r="A510" s="4" t="s">
        <v>40</v>
      </c>
      <c r="B510" s="5" t="s">
        <v>350</v>
      </c>
      <c r="C510" s="70" t="s">
        <v>14</v>
      </c>
      <c r="D510" s="15">
        <v>4.4000000000000004</v>
      </c>
      <c r="E510" s="15">
        <f>SUMIFS(Table37[Adj xPts],Table37[Player],Table3737381215[[#This Row],[Player]],Table37[GW],10)</f>
        <v>0</v>
      </c>
      <c r="F510" s="6">
        <f>SUMIFS(Table37[Adj xPts],Table37[Player],Table3737381215[[#This Row],[Player]],Table37[GW],11)</f>
        <v>0</v>
      </c>
      <c r="G510" s="6">
        <f>SUMIFS(Table37[Adj xPts],Table37[Player],Table3737381215[[#This Row],[Player]],Table37[GW],12)</f>
        <v>0</v>
      </c>
      <c r="H510" s="6">
        <f>SUMIFS(Table37[Adj xPts],Table37[Player],Table3737381215[[#This Row],[Player]],Table37[GW],13)</f>
        <v>0</v>
      </c>
      <c r="I510" s="6">
        <f>SUMIFS(Table37[Adj xPts],Table37[Player],Table3737381215[[#This Row],[Player]],Table37[GW],14)</f>
        <v>0</v>
      </c>
      <c r="J510" s="6">
        <f>SUMIFS(Table37[Adj xPts],Table37[Player],Table3737381215[[#This Row],[Player]],Table37[GW],15)</f>
        <v>0</v>
      </c>
      <c r="K510" s="6">
        <f>SUMIFS(Table37[Adj xPts],Table37[Player],Table3737381215[[#This Row],[Player]],Table37[GW],16)</f>
        <v>0</v>
      </c>
      <c r="L510" s="15">
        <f>SUMIFS(Table37[Adj xPts],Table37[Player],Table3737381215[[#This Row],[Player]],Table37[GW],17)</f>
        <v>0</v>
      </c>
      <c r="M510" s="482">
        <f>SUM(Table3737381215[[#This Row],[10]:[17]])</f>
        <v>0</v>
      </c>
      <c r="N510" s="23">
        <f>(AVERAGE(Table3737381215[[#This Row],[10]:[17]])-2)/Table3737381215[[#This Row],[Price]]</f>
        <v>-0.45454545454545453</v>
      </c>
      <c r="O510" s="483"/>
      <c r="P510" s="16"/>
      <c r="Q510" s="15"/>
      <c r="R510" s="484"/>
    </row>
    <row r="511" spans="1:18" ht="15.75" thickBot="1" x14ac:dyDescent="0.3">
      <c r="A511" s="4" t="s">
        <v>82</v>
      </c>
      <c r="B511" s="5" t="s">
        <v>258</v>
      </c>
      <c r="C511" s="70" t="s">
        <v>13</v>
      </c>
      <c r="D511" s="15">
        <v>4.7</v>
      </c>
      <c r="E511" s="15">
        <f>SUMIFS(Table37[Adj xPts],Table37[Player],Table3737381215[[#This Row],[Player]],Table37[GW],10)</f>
        <v>0</v>
      </c>
      <c r="F511" s="6">
        <f>SUMIFS(Table37[Adj xPts],Table37[Player],Table3737381215[[#This Row],[Player]],Table37[GW],11)</f>
        <v>0</v>
      </c>
      <c r="G511" s="6">
        <f>SUMIFS(Table37[Adj xPts],Table37[Player],Table3737381215[[#This Row],[Player]],Table37[GW],12)</f>
        <v>0</v>
      </c>
      <c r="H511" s="6">
        <f>SUMIFS(Table37[Adj xPts],Table37[Player],Table3737381215[[#This Row],[Player]],Table37[GW],13)</f>
        <v>0</v>
      </c>
      <c r="I511" s="6">
        <f>SUMIFS(Table37[Adj xPts],Table37[Player],Table3737381215[[#This Row],[Player]],Table37[GW],14)</f>
        <v>0</v>
      </c>
      <c r="J511" s="6">
        <f>SUMIFS(Table37[Adj xPts],Table37[Player],Table3737381215[[#This Row],[Player]],Table37[GW],15)</f>
        <v>0</v>
      </c>
      <c r="K511" s="6">
        <f>SUMIFS(Table37[Adj xPts],Table37[Player],Table3737381215[[#This Row],[Player]],Table37[GW],16)</f>
        <v>0</v>
      </c>
      <c r="L511" s="15">
        <f>SUMIFS(Table37[Adj xPts],Table37[Player],Table3737381215[[#This Row],[Player]],Table37[GW],17)</f>
        <v>0</v>
      </c>
      <c r="M511" s="482">
        <f>SUM(Table3737381215[[#This Row],[10]:[17]])</f>
        <v>0</v>
      </c>
      <c r="N511" s="23">
        <f>(AVERAGE(Table3737381215[[#This Row],[10]:[17]])-2)/Table3737381215[[#This Row],[Price]]</f>
        <v>-0.42553191489361702</v>
      </c>
      <c r="O511" s="483"/>
      <c r="P511" s="16"/>
      <c r="Q511" s="15"/>
      <c r="R511" s="484"/>
    </row>
    <row r="512" spans="1:18" ht="15.75" thickBot="1" x14ac:dyDescent="0.3">
      <c r="A512" s="4" t="s">
        <v>82</v>
      </c>
      <c r="B512" s="5" t="s">
        <v>1535</v>
      </c>
      <c r="C512" s="70" t="s">
        <v>13</v>
      </c>
      <c r="D512" s="15">
        <v>5.9</v>
      </c>
      <c r="E512" s="15">
        <f>SUMIFS(Table37[Adj xPts],Table37[Player],Table3737381215[[#This Row],[Player]],Table37[GW],10)</f>
        <v>0</v>
      </c>
      <c r="F512" s="6">
        <f>SUMIFS(Table37[Adj xPts],Table37[Player],Table3737381215[[#This Row],[Player]],Table37[GW],11)</f>
        <v>0</v>
      </c>
      <c r="G512" s="6">
        <f>SUMIFS(Table37[Adj xPts],Table37[Player],Table3737381215[[#This Row],[Player]],Table37[GW],12)</f>
        <v>0</v>
      </c>
      <c r="H512" s="6">
        <f>SUMIFS(Table37[Adj xPts],Table37[Player],Table3737381215[[#This Row],[Player]],Table37[GW],13)</f>
        <v>0</v>
      </c>
      <c r="I512" s="6">
        <f>SUMIFS(Table37[Adj xPts],Table37[Player],Table3737381215[[#This Row],[Player]],Table37[GW],14)</f>
        <v>0</v>
      </c>
      <c r="J512" s="6">
        <f>SUMIFS(Table37[Adj xPts],Table37[Player],Table3737381215[[#This Row],[Player]],Table37[GW],15)</f>
        <v>0</v>
      </c>
      <c r="K512" s="6">
        <f>SUMIFS(Table37[Adj xPts],Table37[Player],Table3737381215[[#This Row],[Player]],Table37[GW],16)</f>
        <v>0</v>
      </c>
      <c r="L512" s="15">
        <f>SUMIFS(Table37[Adj xPts],Table37[Player],Table3737381215[[#This Row],[Player]],Table37[GW],17)</f>
        <v>0</v>
      </c>
      <c r="M512" s="482">
        <f>SUM(Table3737381215[[#This Row],[10]:[17]])</f>
        <v>0</v>
      </c>
      <c r="N512" s="23">
        <f>(AVERAGE(Table3737381215[[#This Row],[10]:[17]])-2)/Table3737381215[[#This Row],[Price]]</f>
        <v>-0.33898305084745761</v>
      </c>
      <c r="O512" s="483"/>
      <c r="P512" s="16"/>
      <c r="Q512" s="15"/>
      <c r="R512" s="484"/>
    </row>
    <row r="513" spans="1:18" ht="15.75" thickBot="1" x14ac:dyDescent="0.3">
      <c r="A513" s="4" t="s">
        <v>82</v>
      </c>
      <c r="B513" s="5" t="s">
        <v>1537</v>
      </c>
      <c r="C513" s="70" t="s">
        <v>13</v>
      </c>
      <c r="D513" s="15">
        <v>4.5</v>
      </c>
      <c r="E513" s="15">
        <f>SUMIFS(Table37[Adj xPts],Table37[Player],Table3737381215[[#This Row],[Player]],Table37[GW],10)</f>
        <v>0</v>
      </c>
      <c r="F513" s="6">
        <f>SUMIFS(Table37[Adj xPts],Table37[Player],Table3737381215[[#This Row],[Player]],Table37[GW],11)</f>
        <v>0</v>
      </c>
      <c r="G513" s="6">
        <f>SUMIFS(Table37[Adj xPts],Table37[Player],Table3737381215[[#This Row],[Player]],Table37[GW],12)</f>
        <v>0</v>
      </c>
      <c r="H513" s="6">
        <f>SUMIFS(Table37[Adj xPts],Table37[Player],Table3737381215[[#This Row],[Player]],Table37[GW],13)</f>
        <v>0</v>
      </c>
      <c r="I513" s="6">
        <f>SUMIFS(Table37[Adj xPts],Table37[Player],Table3737381215[[#This Row],[Player]],Table37[GW],14)</f>
        <v>0</v>
      </c>
      <c r="J513" s="6">
        <f>SUMIFS(Table37[Adj xPts],Table37[Player],Table3737381215[[#This Row],[Player]],Table37[GW],15)</f>
        <v>0</v>
      </c>
      <c r="K513" s="6">
        <f>SUMIFS(Table37[Adj xPts],Table37[Player],Table3737381215[[#This Row],[Player]],Table37[GW],16)</f>
        <v>0</v>
      </c>
      <c r="L513" s="15">
        <f>SUMIFS(Table37[Adj xPts],Table37[Player],Table3737381215[[#This Row],[Player]],Table37[GW],17)</f>
        <v>0</v>
      </c>
      <c r="M513" s="482">
        <f>SUM(Table3737381215[[#This Row],[10]:[17]])</f>
        <v>0</v>
      </c>
      <c r="N513" s="23">
        <f>(AVERAGE(Table3737381215[[#This Row],[10]:[17]])-2)/Table3737381215[[#This Row],[Price]]</f>
        <v>-0.44444444444444442</v>
      </c>
      <c r="O513" s="483"/>
      <c r="P513" s="16"/>
      <c r="Q513" s="15"/>
      <c r="R513" s="484"/>
    </row>
    <row r="514" spans="1:18" ht="15.75" thickBot="1" x14ac:dyDescent="0.3">
      <c r="A514" s="4" t="s">
        <v>82</v>
      </c>
      <c r="B514" s="5" t="s">
        <v>1538</v>
      </c>
      <c r="C514" s="70" t="s">
        <v>15</v>
      </c>
      <c r="D514" s="15">
        <v>4.5</v>
      </c>
      <c r="E514" s="15">
        <f>SUMIFS(Table37[Adj xPts],Table37[Player],Table3737381215[[#This Row],[Player]],Table37[GW],10)</f>
        <v>0</v>
      </c>
      <c r="F514" s="6">
        <f>SUMIFS(Table37[Adj xPts],Table37[Player],Table3737381215[[#This Row],[Player]],Table37[GW],11)</f>
        <v>0</v>
      </c>
      <c r="G514" s="6">
        <f>SUMIFS(Table37[Adj xPts],Table37[Player],Table3737381215[[#This Row],[Player]],Table37[GW],12)</f>
        <v>0</v>
      </c>
      <c r="H514" s="6">
        <f>SUMIFS(Table37[Adj xPts],Table37[Player],Table3737381215[[#This Row],[Player]],Table37[GW],13)</f>
        <v>0</v>
      </c>
      <c r="I514" s="6">
        <f>SUMIFS(Table37[Adj xPts],Table37[Player],Table3737381215[[#This Row],[Player]],Table37[GW],14)</f>
        <v>0</v>
      </c>
      <c r="J514" s="6">
        <f>SUMIFS(Table37[Adj xPts],Table37[Player],Table3737381215[[#This Row],[Player]],Table37[GW],15)</f>
        <v>0</v>
      </c>
      <c r="K514" s="6">
        <f>SUMIFS(Table37[Adj xPts],Table37[Player],Table3737381215[[#This Row],[Player]],Table37[GW],16)</f>
        <v>0</v>
      </c>
      <c r="L514" s="15">
        <f>SUMIFS(Table37[Adj xPts],Table37[Player],Table3737381215[[#This Row],[Player]],Table37[GW],17)</f>
        <v>0</v>
      </c>
      <c r="M514" s="482">
        <f>SUM(Table3737381215[[#This Row],[10]:[17]])</f>
        <v>0</v>
      </c>
      <c r="N514" s="23">
        <f>(AVERAGE(Table3737381215[[#This Row],[10]:[17]])-2)/Table3737381215[[#This Row],[Price]]</f>
        <v>-0.44444444444444442</v>
      </c>
      <c r="O514" s="483"/>
      <c r="P514" s="16"/>
      <c r="Q514" s="15"/>
      <c r="R514" s="484"/>
    </row>
    <row r="515" spans="1:18" ht="15.75" thickBot="1" x14ac:dyDescent="0.3">
      <c r="A515" s="4" t="s">
        <v>602</v>
      </c>
      <c r="B515" s="5" t="s">
        <v>662</v>
      </c>
      <c r="C515" s="70" t="s">
        <v>16</v>
      </c>
      <c r="D515" s="15">
        <v>4.4000000000000004</v>
      </c>
      <c r="E515" s="15">
        <f>SUMIFS(Table37[Adj xPts],Table37[Player],Table3737381215[[#This Row],[Player]],Table37[GW],10)</f>
        <v>0</v>
      </c>
      <c r="F515" s="6">
        <f>SUMIFS(Table37[Adj xPts],Table37[Player],Table3737381215[[#This Row],[Player]],Table37[GW],11)</f>
        <v>0</v>
      </c>
      <c r="G515" s="6">
        <f>SUMIFS(Table37[Adj xPts],Table37[Player],Table3737381215[[#This Row],[Player]],Table37[GW],12)</f>
        <v>0</v>
      </c>
      <c r="H515" s="6">
        <f>SUMIFS(Table37[Adj xPts],Table37[Player],Table3737381215[[#This Row],[Player]],Table37[GW],13)</f>
        <v>0</v>
      </c>
      <c r="I515" s="6">
        <f>SUMIFS(Table37[Adj xPts],Table37[Player],Table3737381215[[#This Row],[Player]],Table37[GW],14)</f>
        <v>0</v>
      </c>
      <c r="J515" s="6">
        <f>SUMIFS(Table37[Adj xPts],Table37[Player],Table3737381215[[#This Row],[Player]],Table37[GW],15)</f>
        <v>0</v>
      </c>
      <c r="K515" s="6">
        <f>SUMIFS(Table37[Adj xPts],Table37[Player],Table3737381215[[#This Row],[Player]],Table37[GW],16)</f>
        <v>0</v>
      </c>
      <c r="L515" s="15">
        <f>SUMIFS(Table37[Adj xPts],Table37[Player],Table3737381215[[#This Row],[Player]],Table37[GW],17)</f>
        <v>0</v>
      </c>
      <c r="M515" s="482">
        <f>SUM(Table3737381215[[#This Row],[10]:[17]])</f>
        <v>0</v>
      </c>
      <c r="N515" s="23">
        <f>(AVERAGE(Table3737381215[[#This Row],[10]:[17]])-2)/Table3737381215[[#This Row],[Price]]</f>
        <v>-0.45454545454545453</v>
      </c>
      <c r="O515" s="483"/>
      <c r="P515" s="16"/>
      <c r="Q515" s="15"/>
      <c r="R515" s="484"/>
    </row>
    <row r="516" spans="1:18" ht="15.75" thickBot="1" x14ac:dyDescent="0.3">
      <c r="A516" s="4" t="s">
        <v>28</v>
      </c>
      <c r="B516" s="5" t="s">
        <v>360</v>
      </c>
      <c r="C516" s="70" t="s">
        <v>16</v>
      </c>
      <c r="D516" s="15">
        <v>4</v>
      </c>
      <c r="E516" s="15">
        <f>SUMIFS(Table37[Adj xPts],Table37[Player],Table3737381215[[#This Row],[Player]],Table37[GW],10)</f>
        <v>0</v>
      </c>
      <c r="F516" s="6">
        <f>SUMIFS(Table37[Adj xPts],Table37[Player],Table3737381215[[#This Row],[Player]],Table37[GW],11)</f>
        <v>0</v>
      </c>
      <c r="G516" s="6">
        <f>SUMIFS(Table37[Adj xPts],Table37[Player],Table3737381215[[#This Row],[Player]],Table37[GW],12)</f>
        <v>0</v>
      </c>
      <c r="H516" s="6">
        <f>SUMIFS(Table37[Adj xPts],Table37[Player],Table3737381215[[#This Row],[Player]],Table37[GW],13)</f>
        <v>0</v>
      </c>
      <c r="I516" s="6">
        <f>SUMIFS(Table37[Adj xPts],Table37[Player],Table3737381215[[#This Row],[Player]],Table37[GW],14)</f>
        <v>0</v>
      </c>
      <c r="J516" s="6">
        <f>SUMIFS(Table37[Adj xPts],Table37[Player],Table3737381215[[#This Row],[Player]],Table37[GW],15)</f>
        <v>0</v>
      </c>
      <c r="K516" s="6">
        <f>SUMIFS(Table37[Adj xPts],Table37[Player],Table3737381215[[#This Row],[Player]],Table37[GW],16)</f>
        <v>0</v>
      </c>
      <c r="L516" s="15">
        <f>SUMIFS(Table37[Adj xPts],Table37[Player],Table3737381215[[#This Row],[Player]],Table37[GW],17)</f>
        <v>0</v>
      </c>
      <c r="M516" s="482">
        <f>SUM(Table3737381215[[#This Row],[10]:[17]])</f>
        <v>0</v>
      </c>
      <c r="N516" s="23">
        <f>(AVERAGE(Table3737381215[[#This Row],[10]:[17]])-2)/Table3737381215[[#This Row],[Price]]</f>
        <v>-0.5</v>
      </c>
      <c r="O516" s="483"/>
      <c r="P516" s="16"/>
      <c r="Q516" s="15"/>
      <c r="R516" s="484"/>
    </row>
    <row r="517" spans="1:18" ht="15.75" thickBot="1" x14ac:dyDescent="0.3">
      <c r="A517" s="4" t="s">
        <v>56</v>
      </c>
      <c r="B517" s="5" t="s">
        <v>1072</v>
      </c>
      <c r="C517" s="70" t="s">
        <v>15</v>
      </c>
      <c r="D517" s="15">
        <v>6.7</v>
      </c>
      <c r="E517" s="15">
        <f>SUMIFS(Table37[Adj xPts],Table37[Player],Table3737381215[[#This Row],[Player]],Table37[GW],10)</f>
        <v>0</v>
      </c>
      <c r="F517" s="6">
        <f>SUMIFS(Table37[Adj xPts],Table37[Player],Table3737381215[[#This Row],[Player]],Table37[GW],11)</f>
        <v>0</v>
      </c>
      <c r="G517" s="6">
        <f>SUMIFS(Table37[Adj xPts],Table37[Player],Table3737381215[[#This Row],[Player]],Table37[GW],12)</f>
        <v>0</v>
      </c>
      <c r="H517" s="6">
        <f>SUMIFS(Table37[Adj xPts],Table37[Player],Table3737381215[[#This Row],[Player]],Table37[GW],13)</f>
        <v>0</v>
      </c>
      <c r="I517" s="6">
        <f>SUMIFS(Table37[Adj xPts],Table37[Player],Table3737381215[[#This Row],[Player]],Table37[GW],14)</f>
        <v>0</v>
      </c>
      <c r="J517" s="6">
        <f>SUMIFS(Table37[Adj xPts],Table37[Player],Table3737381215[[#This Row],[Player]],Table37[GW],15)</f>
        <v>0</v>
      </c>
      <c r="K517" s="6">
        <f>SUMIFS(Table37[Adj xPts],Table37[Player],Table3737381215[[#This Row],[Player]],Table37[GW],16)</f>
        <v>0</v>
      </c>
      <c r="L517" s="15">
        <f>SUMIFS(Table37[Adj xPts],Table37[Player],Table3737381215[[#This Row],[Player]],Table37[GW],17)</f>
        <v>0</v>
      </c>
      <c r="M517" s="482">
        <f>SUM(Table3737381215[[#This Row],[10]:[17]])</f>
        <v>0</v>
      </c>
      <c r="N517" s="23">
        <f>(AVERAGE(Table3737381215[[#This Row],[10]:[17]])-2)/Table3737381215[[#This Row],[Price]]</f>
        <v>-0.29850746268656714</v>
      </c>
      <c r="O517" s="483"/>
      <c r="P517" s="16"/>
      <c r="Q517" s="15"/>
      <c r="R517" s="484"/>
    </row>
    <row r="518" spans="1:18" ht="15.75" thickBot="1" x14ac:dyDescent="0.3">
      <c r="A518" s="4" t="s">
        <v>33</v>
      </c>
      <c r="B518" s="5" t="s">
        <v>1551</v>
      </c>
      <c r="C518" s="70" t="s">
        <v>14</v>
      </c>
      <c r="D518" s="15">
        <v>4</v>
      </c>
      <c r="E518" s="15">
        <f>SUMIFS(Table37[Adj xPts],Table37[Player],Table3737381215[[#This Row],[Player]],Table37[GW],10)</f>
        <v>0</v>
      </c>
      <c r="F518" s="6">
        <f>SUMIFS(Table37[Adj xPts],Table37[Player],Table3737381215[[#This Row],[Player]],Table37[GW],11)</f>
        <v>0</v>
      </c>
      <c r="G518" s="6">
        <f>SUMIFS(Table37[Adj xPts],Table37[Player],Table3737381215[[#This Row],[Player]],Table37[GW],12)</f>
        <v>0</v>
      </c>
      <c r="H518" s="6">
        <f>SUMIFS(Table37[Adj xPts],Table37[Player],Table3737381215[[#This Row],[Player]],Table37[GW],13)</f>
        <v>0</v>
      </c>
      <c r="I518" s="6">
        <f>SUMIFS(Table37[Adj xPts],Table37[Player],Table3737381215[[#This Row],[Player]],Table37[GW],14)</f>
        <v>0</v>
      </c>
      <c r="J518" s="6">
        <f>SUMIFS(Table37[Adj xPts],Table37[Player],Table3737381215[[#This Row],[Player]],Table37[GW],15)</f>
        <v>0</v>
      </c>
      <c r="K518" s="6">
        <f>SUMIFS(Table37[Adj xPts],Table37[Player],Table3737381215[[#This Row],[Player]],Table37[GW],16)</f>
        <v>0</v>
      </c>
      <c r="L518" s="15">
        <f>SUMIFS(Table37[Adj xPts],Table37[Player],Table3737381215[[#This Row],[Player]],Table37[GW],17)</f>
        <v>0</v>
      </c>
      <c r="M518" s="482">
        <f>SUM(Table3737381215[[#This Row],[10]:[17]])</f>
        <v>0</v>
      </c>
      <c r="N518" s="23">
        <f>(AVERAGE(Table3737381215[[#This Row],[10]:[17]])-2)/Table3737381215[[#This Row],[Price]]</f>
        <v>-0.5</v>
      </c>
      <c r="O518" s="483"/>
      <c r="P518" s="16"/>
      <c r="Q518" s="15"/>
      <c r="R518" s="484"/>
    </row>
    <row r="519" spans="1:18" ht="15.75" thickBot="1" x14ac:dyDescent="0.3">
      <c r="A519" s="4" t="s">
        <v>33</v>
      </c>
      <c r="B519" s="5" t="s">
        <v>1552</v>
      </c>
      <c r="C519" s="70" t="s">
        <v>14</v>
      </c>
      <c r="D519" s="15">
        <v>4</v>
      </c>
      <c r="E519" s="15">
        <f>SUMIFS(Table37[Adj xPts],Table37[Player],Table3737381215[[#This Row],[Player]],Table37[GW],10)</f>
        <v>0</v>
      </c>
      <c r="F519" s="6">
        <f>SUMIFS(Table37[Adj xPts],Table37[Player],Table3737381215[[#This Row],[Player]],Table37[GW],11)</f>
        <v>0</v>
      </c>
      <c r="G519" s="6">
        <f>SUMIFS(Table37[Adj xPts],Table37[Player],Table3737381215[[#This Row],[Player]],Table37[GW],12)</f>
        <v>0</v>
      </c>
      <c r="H519" s="6">
        <f>SUMIFS(Table37[Adj xPts],Table37[Player],Table3737381215[[#This Row],[Player]],Table37[GW],13)</f>
        <v>0</v>
      </c>
      <c r="I519" s="6">
        <f>SUMIFS(Table37[Adj xPts],Table37[Player],Table3737381215[[#This Row],[Player]],Table37[GW],14)</f>
        <v>0</v>
      </c>
      <c r="J519" s="6">
        <f>SUMIFS(Table37[Adj xPts],Table37[Player],Table3737381215[[#This Row],[Player]],Table37[GW],15)</f>
        <v>0</v>
      </c>
      <c r="K519" s="6">
        <f>SUMIFS(Table37[Adj xPts],Table37[Player],Table3737381215[[#This Row],[Player]],Table37[GW],16)</f>
        <v>0</v>
      </c>
      <c r="L519" s="15">
        <f>SUMIFS(Table37[Adj xPts],Table37[Player],Table3737381215[[#This Row],[Player]],Table37[GW],17)</f>
        <v>0</v>
      </c>
      <c r="M519" s="482">
        <f>SUM(Table3737381215[[#This Row],[10]:[17]])</f>
        <v>0</v>
      </c>
      <c r="N519" s="23">
        <f>(AVERAGE(Table3737381215[[#This Row],[10]:[17]])-2)/Table3737381215[[#This Row],[Price]]</f>
        <v>-0.5</v>
      </c>
      <c r="O519" s="483"/>
      <c r="P519" s="16"/>
      <c r="Q519" s="15"/>
      <c r="R519" s="484"/>
    </row>
    <row r="520" spans="1:18" ht="15.75" thickBot="1" x14ac:dyDescent="0.3">
      <c r="A520" s="4" t="s">
        <v>33</v>
      </c>
      <c r="B520" s="5" t="s">
        <v>267</v>
      </c>
      <c r="C520" s="70" t="s">
        <v>13</v>
      </c>
      <c r="D520" s="15">
        <v>4.8</v>
      </c>
      <c r="E520" s="15">
        <f>SUMIFS(Table37[Adj xPts],Table37[Player],Table3737381215[[#This Row],[Player]],Table37[GW],10)</f>
        <v>0</v>
      </c>
      <c r="F520" s="6">
        <f>SUMIFS(Table37[Adj xPts],Table37[Player],Table3737381215[[#This Row],[Player]],Table37[GW],11)</f>
        <v>0</v>
      </c>
      <c r="G520" s="6">
        <f>SUMIFS(Table37[Adj xPts],Table37[Player],Table3737381215[[#This Row],[Player]],Table37[GW],12)</f>
        <v>0</v>
      </c>
      <c r="H520" s="6">
        <f>SUMIFS(Table37[Adj xPts],Table37[Player],Table3737381215[[#This Row],[Player]],Table37[GW],13)</f>
        <v>0</v>
      </c>
      <c r="I520" s="6">
        <f>SUMIFS(Table37[Adj xPts],Table37[Player],Table3737381215[[#This Row],[Player]],Table37[GW],14)</f>
        <v>0</v>
      </c>
      <c r="J520" s="6">
        <f>SUMIFS(Table37[Adj xPts],Table37[Player],Table3737381215[[#This Row],[Player]],Table37[GW],15)</f>
        <v>0</v>
      </c>
      <c r="K520" s="6">
        <f>SUMIFS(Table37[Adj xPts],Table37[Player],Table3737381215[[#This Row],[Player]],Table37[GW],16)</f>
        <v>0</v>
      </c>
      <c r="L520" s="15">
        <f>SUMIFS(Table37[Adj xPts],Table37[Player],Table3737381215[[#This Row],[Player]],Table37[GW],17)</f>
        <v>0</v>
      </c>
      <c r="M520" s="482">
        <f>SUM(Table3737381215[[#This Row],[10]:[17]])</f>
        <v>0</v>
      </c>
      <c r="N520" s="23">
        <f>(AVERAGE(Table3737381215[[#This Row],[10]:[17]])-2)/Table3737381215[[#This Row],[Price]]</f>
        <v>-0.41666666666666669</v>
      </c>
      <c r="O520" s="483"/>
      <c r="P520" s="16"/>
      <c r="Q520" s="15"/>
      <c r="R520" s="484"/>
    </row>
    <row r="521" spans="1:18" ht="15.75" thickBot="1" x14ac:dyDescent="0.3">
      <c r="A521" s="4" t="s">
        <v>33</v>
      </c>
      <c r="B521" s="5" t="s">
        <v>368</v>
      </c>
      <c r="C521" s="70" t="s">
        <v>13</v>
      </c>
      <c r="D521" s="15">
        <v>4.5</v>
      </c>
      <c r="E521" s="15">
        <f>SUMIFS(Table37[Adj xPts],Table37[Player],Table3737381215[[#This Row],[Player]],Table37[GW],10)</f>
        <v>0</v>
      </c>
      <c r="F521" s="6">
        <f>SUMIFS(Table37[Adj xPts],Table37[Player],Table3737381215[[#This Row],[Player]],Table37[GW],11)</f>
        <v>0</v>
      </c>
      <c r="G521" s="6">
        <f>SUMIFS(Table37[Adj xPts],Table37[Player],Table3737381215[[#This Row],[Player]],Table37[GW],12)</f>
        <v>0</v>
      </c>
      <c r="H521" s="6">
        <f>SUMIFS(Table37[Adj xPts],Table37[Player],Table3737381215[[#This Row],[Player]],Table37[GW],13)</f>
        <v>0</v>
      </c>
      <c r="I521" s="6">
        <f>SUMIFS(Table37[Adj xPts],Table37[Player],Table3737381215[[#This Row],[Player]],Table37[GW],14)</f>
        <v>0</v>
      </c>
      <c r="J521" s="6">
        <f>SUMIFS(Table37[Adj xPts],Table37[Player],Table3737381215[[#This Row],[Player]],Table37[GW],15)</f>
        <v>0</v>
      </c>
      <c r="K521" s="6">
        <f>SUMIFS(Table37[Adj xPts],Table37[Player],Table3737381215[[#This Row],[Player]],Table37[GW],16)</f>
        <v>0</v>
      </c>
      <c r="L521" s="15">
        <f>SUMIFS(Table37[Adj xPts],Table37[Player],Table3737381215[[#This Row],[Player]],Table37[GW],17)</f>
        <v>0</v>
      </c>
      <c r="M521" s="482">
        <f>SUM(Table3737381215[[#This Row],[10]:[17]])</f>
        <v>0</v>
      </c>
      <c r="N521" s="23">
        <f>(AVERAGE(Table3737381215[[#This Row],[10]:[17]])-2)/Table3737381215[[#This Row],[Price]]</f>
        <v>-0.44444444444444442</v>
      </c>
      <c r="O521" s="483"/>
      <c r="P521" s="16"/>
      <c r="Q521" s="15"/>
      <c r="R521" s="484"/>
    </row>
    <row r="522" spans="1:18" ht="15.75" thickBot="1" x14ac:dyDescent="0.3">
      <c r="A522" s="4" t="s">
        <v>33</v>
      </c>
      <c r="B522" s="5" t="s">
        <v>1554</v>
      </c>
      <c r="C522" s="70" t="s">
        <v>13</v>
      </c>
      <c r="D522" s="15">
        <v>5.5</v>
      </c>
      <c r="E522" s="15">
        <f>SUMIFS(Table37[Adj xPts],Table37[Player],Table3737381215[[#This Row],[Player]],Table37[GW],10)</f>
        <v>0</v>
      </c>
      <c r="F522" s="6">
        <f>SUMIFS(Table37[Adj xPts],Table37[Player],Table3737381215[[#This Row],[Player]],Table37[GW],11)</f>
        <v>0</v>
      </c>
      <c r="G522" s="6">
        <f>SUMIFS(Table37[Adj xPts],Table37[Player],Table3737381215[[#This Row],[Player]],Table37[GW],12)</f>
        <v>0</v>
      </c>
      <c r="H522" s="6">
        <f>SUMIFS(Table37[Adj xPts],Table37[Player],Table3737381215[[#This Row],[Player]],Table37[GW],13)</f>
        <v>0</v>
      </c>
      <c r="I522" s="6">
        <f>SUMIFS(Table37[Adj xPts],Table37[Player],Table3737381215[[#This Row],[Player]],Table37[GW],14)</f>
        <v>0</v>
      </c>
      <c r="J522" s="6">
        <f>SUMIFS(Table37[Adj xPts],Table37[Player],Table3737381215[[#This Row],[Player]],Table37[GW],15)</f>
        <v>0</v>
      </c>
      <c r="K522" s="6">
        <f>SUMIFS(Table37[Adj xPts],Table37[Player],Table3737381215[[#This Row],[Player]],Table37[GW],16)</f>
        <v>0</v>
      </c>
      <c r="L522" s="15">
        <f>SUMIFS(Table37[Adj xPts],Table37[Player],Table3737381215[[#This Row],[Player]],Table37[GW],17)</f>
        <v>0</v>
      </c>
      <c r="M522" s="482">
        <f>SUM(Table3737381215[[#This Row],[10]:[17]])</f>
        <v>0</v>
      </c>
      <c r="N522" s="23">
        <f>(AVERAGE(Table3737381215[[#This Row],[10]:[17]])-2)/Table3737381215[[#This Row],[Price]]</f>
        <v>-0.36363636363636365</v>
      </c>
      <c r="O522" s="483"/>
      <c r="P522" s="16"/>
      <c r="Q522" s="15"/>
      <c r="R522" s="484"/>
    </row>
    <row r="523" spans="1:18" ht="15.75" thickBot="1" x14ac:dyDescent="0.3">
      <c r="A523" s="4" t="s">
        <v>33</v>
      </c>
      <c r="B523" s="5" t="s">
        <v>1557</v>
      </c>
      <c r="C523" s="70" t="s">
        <v>13</v>
      </c>
      <c r="D523" s="15">
        <v>4.5</v>
      </c>
      <c r="E523" s="15">
        <f>SUMIFS(Table37[Adj xPts],Table37[Player],Table3737381215[[#This Row],[Player]],Table37[GW],10)</f>
        <v>0</v>
      </c>
      <c r="F523" s="6">
        <f>SUMIFS(Table37[Adj xPts],Table37[Player],Table3737381215[[#This Row],[Player]],Table37[GW],11)</f>
        <v>0</v>
      </c>
      <c r="G523" s="6">
        <f>SUMIFS(Table37[Adj xPts],Table37[Player],Table3737381215[[#This Row],[Player]],Table37[GW],12)</f>
        <v>0</v>
      </c>
      <c r="H523" s="6">
        <f>SUMIFS(Table37[Adj xPts],Table37[Player],Table3737381215[[#This Row],[Player]],Table37[GW],13)</f>
        <v>0</v>
      </c>
      <c r="I523" s="6">
        <f>SUMIFS(Table37[Adj xPts],Table37[Player],Table3737381215[[#This Row],[Player]],Table37[GW],14)</f>
        <v>0</v>
      </c>
      <c r="J523" s="6">
        <f>SUMIFS(Table37[Adj xPts],Table37[Player],Table3737381215[[#This Row],[Player]],Table37[GW],15)</f>
        <v>0</v>
      </c>
      <c r="K523" s="6">
        <f>SUMIFS(Table37[Adj xPts],Table37[Player],Table3737381215[[#This Row],[Player]],Table37[GW],16)</f>
        <v>0</v>
      </c>
      <c r="L523" s="15">
        <f>SUMIFS(Table37[Adj xPts],Table37[Player],Table3737381215[[#This Row],[Player]],Table37[GW],17)</f>
        <v>0</v>
      </c>
      <c r="M523" s="482">
        <f>SUM(Table3737381215[[#This Row],[10]:[17]])</f>
        <v>0</v>
      </c>
      <c r="N523" s="23">
        <f>(AVERAGE(Table3737381215[[#This Row],[10]:[17]])-2)/Table3737381215[[#This Row],[Price]]</f>
        <v>-0.44444444444444442</v>
      </c>
      <c r="O523" s="483"/>
      <c r="P523" s="16"/>
      <c r="Q523" s="15"/>
      <c r="R523" s="484"/>
    </row>
    <row r="524" spans="1:18" ht="15.75" thickBot="1" x14ac:dyDescent="0.3">
      <c r="A524" s="4" t="s">
        <v>33</v>
      </c>
      <c r="B524" s="5" t="s">
        <v>1558</v>
      </c>
      <c r="C524" s="70" t="s">
        <v>15</v>
      </c>
      <c r="D524" s="15">
        <v>4.8</v>
      </c>
      <c r="E524" s="15">
        <f>SUMIFS(Table37[Adj xPts],Table37[Player],Table3737381215[[#This Row],[Player]],Table37[GW],10)</f>
        <v>0</v>
      </c>
      <c r="F524" s="6">
        <f>SUMIFS(Table37[Adj xPts],Table37[Player],Table3737381215[[#This Row],[Player]],Table37[GW],11)</f>
        <v>0</v>
      </c>
      <c r="G524" s="6">
        <f>SUMIFS(Table37[Adj xPts],Table37[Player],Table3737381215[[#This Row],[Player]],Table37[GW],12)</f>
        <v>0</v>
      </c>
      <c r="H524" s="6">
        <f>SUMIFS(Table37[Adj xPts],Table37[Player],Table3737381215[[#This Row],[Player]],Table37[GW],13)</f>
        <v>0</v>
      </c>
      <c r="I524" s="6">
        <f>SUMIFS(Table37[Adj xPts],Table37[Player],Table3737381215[[#This Row],[Player]],Table37[GW],14)</f>
        <v>0</v>
      </c>
      <c r="J524" s="6">
        <f>SUMIFS(Table37[Adj xPts],Table37[Player],Table3737381215[[#This Row],[Player]],Table37[GW],15)</f>
        <v>0</v>
      </c>
      <c r="K524" s="6">
        <f>SUMIFS(Table37[Adj xPts],Table37[Player],Table3737381215[[#This Row],[Player]],Table37[GW],16)</f>
        <v>0</v>
      </c>
      <c r="L524" s="15">
        <f>SUMIFS(Table37[Adj xPts],Table37[Player],Table3737381215[[#This Row],[Player]],Table37[GW],17)</f>
        <v>0</v>
      </c>
      <c r="M524" s="482">
        <f>SUM(Table3737381215[[#This Row],[10]:[17]])</f>
        <v>0</v>
      </c>
      <c r="N524" s="23">
        <f>(AVERAGE(Table3737381215[[#This Row],[10]:[17]])-2)/Table3737381215[[#This Row],[Price]]</f>
        <v>-0.41666666666666669</v>
      </c>
      <c r="O524" s="483"/>
      <c r="P524" s="16"/>
      <c r="Q524" s="15"/>
      <c r="R524" s="484"/>
    </row>
    <row r="525" spans="1:18" ht="15.75" thickBot="1" x14ac:dyDescent="0.3">
      <c r="A525" s="4" t="s">
        <v>33</v>
      </c>
      <c r="B525" s="5" t="s">
        <v>1559</v>
      </c>
      <c r="C525" s="70" t="s">
        <v>15</v>
      </c>
      <c r="D525" s="15">
        <v>4.5</v>
      </c>
      <c r="E525" s="15">
        <f>SUMIFS(Table37[Adj xPts],Table37[Player],Table3737381215[[#This Row],[Player]],Table37[GW],10)</f>
        <v>0</v>
      </c>
      <c r="F525" s="6">
        <f>SUMIFS(Table37[Adj xPts],Table37[Player],Table3737381215[[#This Row],[Player]],Table37[GW],11)</f>
        <v>0</v>
      </c>
      <c r="G525" s="6">
        <f>SUMIFS(Table37[Adj xPts],Table37[Player],Table3737381215[[#This Row],[Player]],Table37[GW],12)</f>
        <v>0</v>
      </c>
      <c r="H525" s="6">
        <f>SUMIFS(Table37[Adj xPts],Table37[Player],Table3737381215[[#This Row],[Player]],Table37[GW],13)</f>
        <v>0</v>
      </c>
      <c r="I525" s="6">
        <f>SUMIFS(Table37[Adj xPts],Table37[Player],Table3737381215[[#This Row],[Player]],Table37[GW],14)</f>
        <v>0</v>
      </c>
      <c r="J525" s="6">
        <f>SUMIFS(Table37[Adj xPts],Table37[Player],Table3737381215[[#This Row],[Player]],Table37[GW],15)</f>
        <v>0</v>
      </c>
      <c r="K525" s="6">
        <f>SUMIFS(Table37[Adj xPts],Table37[Player],Table3737381215[[#This Row],[Player]],Table37[GW],16)</f>
        <v>0</v>
      </c>
      <c r="L525" s="15">
        <f>SUMIFS(Table37[Adj xPts],Table37[Player],Table3737381215[[#This Row],[Player]],Table37[GW],17)</f>
        <v>0</v>
      </c>
      <c r="M525" s="482">
        <f>SUM(Table3737381215[[#This Row],[10]:[17]])</f>
        <v>0</v>
      </c>
      <c r="N525" s="23">
        <f>(AVERAGE(Table3737381215[[#This Row],[10]:[17]])-2)/Table3737381215[[#This Row],[Price]]</f>
        <v>-0.44444444444444442</v>
      </c>
      <c r="O525" s="483"/>
      <c r="P525" s="16"/>
      <c r="Q525" s="15"/>
      <c r="R525" s="484"/>
    </row>
  </sheetData>
  <mergeCells count="2">
    <mergeCell ref="E1:M1"/>
    <mergeCell ref="O1:Q1"/>
  </mergeCells>
  <conditionalFormatting sqref="C3:C525">
    <cfRule type="cellIs" dxfId="45" priority="1" operator="equal">
      <formula>"F"</formula>
    </cfRule>
    <cfRule type="cellIs" dxfId="44" priority="2" operator="equal">
      <formula>"M"</formula>
    </cfRule>
    <cfRule type="cellIs" dxfId="43" priority="3" operator="equal">
      <formula>"D"</formula>
    </cfRule>
    <cfRule type="cellIs" dxfId="42" priority="4" operator="equal">
      <formula>"G"</formula>
    </cfRule>
  </conditionalFormatting>
  <conditionalFormatting sqref="D3:D525">
    <cfRule type="colorScale" priority="5036">
      <colorScale>
        <cfvo type="min"/>
        <cfvo type="percentile" val="50"/>
        <cfvo type="max"/>
        <color rgb="FF63BE7B"/>
        <color rgb="FFFCFCFF"/>
        <color rgb="FFF8696B"/>
      </colorScale>
    </cfRule>
  </conditionalFormatting>
  <conditionalFormatting sqref="E3:K525">
    <cfRule type="colorScale" priority="5037">
      <colorScale>
        <cfvo type="min"/>
        <cfvo type="percentile" val="50"/>
        <cfvo type="max"/>
        <color rgb="FFF8696B"/>
        <color rgb="FFFCFCFF"/>
        <color rgb="FF63BE7B"/>
      </colorScale>
    </cfRule>
  </conditionalFormatting>
  <conditionalFormatting sqref="M3:M525">
    <cfRule type="colorScale" priority="5038">
      <colorScale>
        <cfvo type="min"/>
        <cfvo type="max"/>
        <color rgb="FFFCFCFF"/>
        <color rgb="FF63BE7B"/>
      </colorScale>
    </cfRule>
  </conditionalFormatting>
  <conditionalFormatting sqref="N3:N525">
    <cfRule type="colorScale" priority="5039">
      <colorScale>
        <cfvo type="min"/>
        <cfvo type="percentile" val="50"/>
        <cfvo type="max"/>
        <color rgb="FFF8696B"/>
        <color rgb="FFFCFCFF"/>
        <color rgb="FF63BE7B"/>
      </colorScale>
    </cfRule>
  </conditionalFormatting>
  <conditionalFormatting sqref="O3:O525">
    <cfRule type="colorScale" priority="5040">
      <colorScale>
        <cfvo type="min"/>
        <cfvo type="percentile" val="50"/>
        <cfvo type="max"/>
        <color rgb="FF63BE7B"/>
        <color rgb="FFFCFCFF"/>
        <color rgb="FFF8696B"/>
      </colorScale>
    </cfRule>
  </conditionalFormatting>
  <conditionalFormatting sqref="P3:P525">
    <cfRule type="colorScale" priority="5041">
      <colorScale>
        <cfvo type="min"/>
        <cfvo type="percentile" val="50"/>
        <cfvo type="max"/>
        <color rgb="FFF8696B"/>
        <color rgb="FFFCFCFF"/>
        <color rgb="FF63BE7B"/>
      </colorScale>
    </cfRule>
  </conditionalFormatting>
  <conditionalFormatting sqref="Q3:Q525">
    <cfRule type="colorScale" priority="5042">
      <colorScale>
        <cfvo type="min"/>
        <cfvo type="percentile" val="50"/>
        <cfvo type="max"/>
        <color rgb="FFF8696B"/>
        <color rgb="FFFCFCFF"/>
        <color rgb="FF63BE7B"/>
      </colorScale>
    </cfRule>
  </conditionalFormatting>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BAEB8-E63D-45A7-8830-825945AA9DDC}">
  <sheetPr codeName="Sheet69">
    <tabColor theme="9" tint="-0.249977111117893"/>
  </sheetPr>
  <dimension ref="A1:Q402"/>
  <sheetViews>
    <sheetView showGridLines="0" zoomScaleNormal="100" zoomScaleSheetLayoutView="100" workbookViewId="0">
      <pane xSplit="5" ySplit="2" topLeftCell="F3" activePane="bottomRight" state="frozen"/>
      <selection activeCell="B2" sqref="B2"/>
      <selection pane="topRight" activeCell="B2" sqref="B2"/>
      <selection pane="bottomLeft" activeCell="B2" sqref="B2"/>
      <selection pane="bottomRight" activeCell="F3" sqref="F3"/>
    </sheetView>
  </sheetViews>
  <sheetFormatPr defaultColWidth="9.140625" defaultRowHeight="15" x14ac:dyDescent="0.25"/>
  <cols>
    <col min="1" max="2" width="17.28515625" style="1" bestFit="1" customWidth="1"/>
    <col min="3" max="5" width="8" style="1" customWidth="1"/>
    <col min="6" max="13" width="6.42578125" style="1" customWidth="1"/>
    <col min="14" max="14" width="8.85546875" style="1" customWidth="1"/>
    <col min="15" max="15" width="8.85546875" style="1" bestFit="1" customWidth="1"/>
    <col min="16" max="16" width="12.7109375" style="1" bestFit="1" customWidth="1"/>
    <col min="17" max="16384" width="9.140625" style="1"/>
  </cols>
  <sheetData>
    <row r="1" spans="1:17" ht="15.75" thickBot="1" x14ac:dyDescent="0.3">
      <c r="F1" s="565" t="s">
        <v>534</v>
      </c>
      <c r="G1" s="566"/>
      <c r="H1" s="566"/>
      <c r="I1" s="566"/>
      <c r="J1" s="566"/>
      <c r="K1" s="566"/>
      <c r="L1" s="566"/>
      <c r="M1" s="566"/>
      <c r="N1" s="566"/>
    </row>
    <row r="2" spans="1:17" ht="30.75" thickBot="1" x14ac:dyDescent="0.3">
      <c r="A2" s="2" t="s">
        <v>548</v>
      </c>
      <c r="B2" s="2" t="s">
        <v>549</v>
      </c>
      <c r="C2" s="77" t="s">
        <v>550</v>
      </c>
      <c r="D2" s="77" t="s">
        <v>551</v>
      </c>
      <c r="E2" s="78" t="s">
        <v>552</v>
      </c>
      <c r="F2" s="3" t="s">
        <v>697</v>
      </c>
      <c r="G2" s="3" t="s">
        <v>698</v>
      </c>
      <c r="H2" s="3" t="s">
        <v>699</v>
      </c>
      <c r="I2" s="3" t="s">
        <v>700</v>
      </c>
      <c r="J2" s="3" t="s">
        <v>701</v>
      </c>
      <c r="K2" s="3" t="s">
        <v>702</v>
      </c>
      <c r="L2" s="3" t="s">
        <v>703</v>
      </c>
      <c r="M2" s="3" t="s">
        <v>704</v>
      </c>
      <c r="N2" s="3" t="s">
        <v>10</v>
      </c>
      <c r="O2" s="3" t="s">
        <v>11</v>
      </c>
      <c r="P2" s="3" t="s">
        <v>553</v>
      </c>
    </row>
    <row r="3" spans="1:17" ht="15.75" thickBot="1" x14ac:dyDescent="0.3">
      <c r="A3" s="4" t="s">
        <v>130</v>
      </c>
      <c r="B3" s="5" t="s">
        <v>554</v>
      </c>
      <c r="C3" s="79">
        <v>5.6</v>
      </c>
      <c r="D3" s="79">
        <v>4</v>
      </c>
      <c r="E3" s="15">
        <v>9.6</v>
      </c>
      <c r="F3" s="6">
        <v>3.5743333333333331</v>
      </c>
      <c r="G3" s="6">
        <v>3.4843333333333333</v>
      </c>
      <c r="H3" s="6">
        <v>4.9673333333333334</v>
      </c>
      <c r="I3" s="6">
        <v>4.1230000000000002</v>
      </c>
      <c r="J3" s="6">
        <v>4.3946666666666667</v>
      </c>
      <c r="K3" s="6">
        <v>4.174666666666667</v>
      </c>
      <c r="L3" s="6">
        <v>4.3570000000000002</v>
      </c>
      <c r="M3" s="6">
        <v>4.660333333333333</v>
      </c>
      <c r="N3" s="7">
        <v>33.735666666666667</v>
      </c>
      <c r="O3" s="80">
        <v>0.23093315972222223</v>
      </c>
      <c r="P3" s="6"/>
    </row>
    <row r="4" spans="1:17" ht="15.75" thickBot="1" x14ac:dyDescent="0.3">
      <c r="A4" s="4" t="s">
        <v>135</v>
      </c>
      <c r="B4" s="5" t="s">
        <v>554</v>
      </c>
      <c r="C4" s="79">
        <v>5</v>
      </c>
      <c r="D4" s="79">
        <v>4</v>
      </c>
      <c r="E4" s="15">
        <v>9</v>
      </c>
      <c r="F4" s="6">
        <v>2.8223333333333334</v>
      </c>
      <c r="G4" s="6">
        <v>2.355</v>
      </c>
      <c r="H4" s="6">
        <v>3.6136666666666666</v>
      </c>
      <c r="I4" s="6">
        <v>2.6123333333333334</v>
      </c>
      <c r="J4" s="6">
        <v>3.4649999999999999</v>
      </c>
      <c r="K4" s="6">
        <v>3.5136666666666665</v>
      </c>
      <c r="L4" s="6">
        <v>4.0083333333333337</v>
      </c>
      <c r="M4" s="6">
        <v>2.6156666666666668</v>
      </c>
      <c r="N4" s="7">
        <v>25.006</v>
      </c>
      <c r="O4" s="80">
        <v>0.12508333333333332</v>
      </c>
      <c r="P4" s="6"/>
    </row>
    <row r="5" spans="1:17" ht="15.75" thickBot="1" x14ac:dyDescent="0.3">
      <c r="A5" s="4" t="s">
        <v>1490</v>
      </c>
      <c r="B5" s="5" t="s">
        <v>554</v>
      </c>
      <c r="C5" s="79">
        <v>4.5</v>
      </c>
      <c r="D5" s="79">
        <v>4</v>
      </c>
      <c r="E5" s="15">
        <v>8.5</v>
      </c>
      <c r="F5" s="6">
        <v>1.73</v>
      </c>
      <c r="G5" s="6">
        <v>4.0119999999999996</v>
      </c>
      <c r="H5" s="6">
        <v>3.29</v>
      </c>
      <c r="I5" s="6">
        <v>4.2169999999999996</v>
      </c>
      <c r="J5" s="6">
        <v>3.5916666666666668</v>
      </c>
      <c r="K5" s="6">
        <v>4.1436666666666664</v>
      </c>
      <c r="L5" s="6">
        <v>3.9249999999999998</v>
      </c>
      <c r="M5" s="6">
        <v>4.065666666666667</v>
      </c>
      <c r="N5" s="7">
        <v>28.975000000000001</v>
      </c>
      <c r="O5" s="80">
        <v>0.19080882352941178</v>
      </c>
      <c r="P5" s="6"/>
    </row>
    <row r="6" spans="1:17" ht="15.75" thickBot="1" x14ac:dyDescent="0.3">
      <c r="A6" s="4" t="s">
        <v>90</v>
      </c>
      <c r="B6" s="5" t="s">
        <v>554</v>
      </c>
      <c r="C6" s="79">
        <v>4.5</v>
      </c>
      <c r="D6" s="79">
        <v>4</v>
      </c>
      <c r="E6" s="15">
        <v>8.5</v>
      </c>
      <c r="F6" s="6">
        <v>3.9546666666666668</v>
      </c>
      <c r="G6" s="6">
        <v>4.0186666666666664</v>
      </c>
      <c r="H6" s="6">
        <v>4.2233333333333336</v>
      </c>
      <c r="I6" s="6">
        <v>3.7646666666666668</v>
      </c>
      <c r="J6" s="6">
        <v>3.4849999999999999</v>
      </c>
      <c r="K6" s="6">
        <v>3.4849999999999999</v>
      </c>
      <c r="L6" s="6">
        <v>3.512</v>
      </c>
      <c r="M6" s="6">
        <v>4.6909999999999998</v>
      </c>
      <c r="N6" s="7">
        <v>31.134333333333331</v>
      </c>
      <c r="O6" s="80">
        <v>0.22256372549019604</v>
      </c>
      <c r="P6" s="6"/>
    </row>
    <row r="7" spans="1:17" ht="15.75" thickBot="1" x14ac:dyDescent="0.3">
      <c r="A7" s="4" t="s">
        <v>202</v>
      </c>
      <c r="B7" s="5" t="s">
        <v>554</v>
      </c>
      <c r="C7" s="79">
        <v>4.5</v>
      </c>
      <c r="D7" s="79">
        <v>4</v>
      </c>
      <c r="E7" s="15">
        <v>8.5</v>
      </c>
      <c r="F7" s="6">
        <v>2.2166666666666668</v>
      </c>
      <c r="G7" s="6">
        <v>2.4943333333333335</v>
      </c>
      <c r="H7" s="6">
        <v>2.9966666666666666</v>
      </c>
      <c r="I7" s="6">
        <v>3.3736666666666668</v>
      </c>
      <c r="J7" s="6">
        <v>2.9409999999999998</v>
      </c>
      <c r="K7" s="6">
        <v>2.7983333333333333</v>
      </c>
      <c r="L7" s="6">
        <v>3.4753333333333334</v>
      </c>
      <c r="M7" s="6">
        <v>2.8783333333333334</v>
      </c>
      <c r="N7" s="7">
        <v>23.174333333333333</v>
      </c>
      <c r="O7" s="80">
        <v>0.10550490196078431</v>
      </c>
      <c r="P7" s="6"/>
    </row>
    <row r="8" spans="1:17" ht="15.75" thickBot="1" x14ac:dyDescent="0.3">
      <c r="A8" s="4" t="s">
        <v>73</v>
      </c>
      <c r="B8" s="5" t="s">
        <v>554</v>
      </c>
      <c r="C8" s="79">
        <v>4.7</v>
      </c>
      <c r="D8" s="79">
        <v>4</v>
      </c>
      <c r="E8" s="15">
        <v>8.6999999999999993</v>
      </c>
      <c r="F8" s="6">
        <v>3.9436666666666667</v>
      </c>
      <c r="G8" s="6">
        <v>3.3323333333333331</v>
      </c>
      <c r="H8" s="6">
        <v>3.4510000000000001</v>
      </c>
      <c r="I8" s="6">
        <v>3.44</v>
      </c>
      <c r="J8" s="6">
        <v>4.0996666666666668</v>
      </c>
      <c r="K8" s="6">
        <v>3.5076666666666667</v>
      </c>
      <c r="L8" s="6">
        <v>4</v>
      </c>
      <c r="M8" s="6">
        <v>3.839</v>
      </c>
      <c r="N8" s="7">
        <v>29.61333333333333</v>
      </c>
      <c r="O8" s="80">
        <v>0.19559386973180073</v>
      </c>
      <c r="P8" s="6"/>
    </row>
    <row r="9" spans="1:17" ht="15.75" thickBot="1" x14ac:dyDescent="0.3">
      <c r="A9" s="4" t="s">
        <v>326</v>
      </c>
      <c r="B9" s="5" t="s">
        <v>554</v>
      </c>
      <c r="C9" s="79">
        <v>4.4000000000000004</v>
      </c>
      <c r="D9" s="79">
        <v>4</v>
      </c>
      <c r="E9" s="15">
        <v>8.4</v>
      </c>
      <c r="F9" s="6">
        <v>3.0659999999999998</v>
      </c>
      <c r="G9" s="6">
        <v>3.1466666666666665</v>
      </c>
      <c r="H9" s="6">
        <v>2.5609999999999999</v>
      </c>
      <c r="I9" s="6">
        <v>2.7956666666666665</v>
      </c>
      <c r="J9" s="6">
        <v>3.1623333333333332</v>
      </c>
      <c r="K9" s="6">
        <v>2.62</v>
      </c>
      <c r="L9" s="6">
        <v>2.5373333333333332</v>
      </c>
      <c r="M9" s="6">
        <v>2.6696666666666666</v>
      </c>
      <c r="N9" s="7">
        <v>22.558666666666667</v>
      </c>
      <c r="O9" s="80">
        <v>9.7599206349206352E-2</v>
      </c>
      <c r="P9" s="6"/>
    </row>
    <row r="10" spans="1:17" ht="15.75" thickBot="1" x14ac:dyDescent="0.3">
      <c r="A10" s="4" t="s">
        <v>151</v>
      </c>
      <c r="B10" s="5" t="s">
        <v>554</v>
      </c>
      <c r="C10" s="79">
        <v>4.8</v>
      </c>
      <c r="D10" s="79">
        <v>4</v>
      </c>
      <c r="E10" s="15">
        <v>8.8000000000000007</v>
      </c>
      <c r="F10" s="6">
        <v>3.008</v>
      </c>
      <c r="G10" s="6">
        <v>2.5063333333333335</v>
      </c>
      <c r="H10" s="6">
        <v>2.9913333333333334</v>
      </c>
      <c r="I10" s="6">
        <v>2.8546666666666667</v>
      </c>
      <c r="J10" s="6">
        <v>2.9763333333333333</v>
      </c>
      <c r="K10" s="6">
        <v>2.1316666666666668</v>
      </c>
      <c r="L10" s="6">
        <v>2.37</v>
      </c>
      <c r="M10" s="6">
        <v>2.2043333333333335</v>
      </c>
      <c r="N10" s="7">
        <v>21.042666666666669</v>
      </c>
      <c r="O10" s="80">
        <v>7.1628787878787903E-2</v>
      </c>
      <c r="P10" s="6"/>
    </row>
    <row r="11" spans="1:17" ht="15.75" thickBot="1" x14ac:dyDescent="0.3">
      <c r="A11" s="4" t="s">
        <v>78</v>
      </c>
      <c r="B11" s="5" t="s">
        <v>554</v>
      </c>
      <c r="C11" s="79">
        <v>5</v>
      </c>
      <c r="D11" s="79">
        <v>4</v>
      </c>
      <c r="E11" s="15">
        <v>9</v>
      </c>
      <c r="F11" s="6">
        <v>3.7</v>
      </c>
      <c r="G11" s="6">
        <v>3.968</v>
      </c>
      <c r="H11" s="6">
        <v>3.7416666666666667</v>
      </c>
      <c r="I11" s="6">
        <v>3.1829999999999998</v>
      </c>
      <c r="J11" s="6">
        <v>3.1023333333333332</v>
      </c>
      <c r="K11" s="6">
        <v>3.2186666666666666</v>
      </c>
      <c r="L11" s="6">
        <v>2.7673333333333332</v>
      </c>
      <c r="M11" s="6">
        <v>3.9346666666666668</v>
      </c>
      <c r="N11" s="7">
        <v>27.615666666666669</v>
      </c>
      <c r="O11" s="80">
        <v>0.16132870370370375</v>
      </c>
      <c r="P11" s="6"/>
    </row>
    <row r="12" spans="1:17" ht="15.75" thickBot="1" x14ac:dyDescent="0.3">
      <c r="A12" s="4" t="s">
        <v>1062</v>
      </c>
      <c r="B12" s="5" t="s">
        <v>554</v>
      </c>
      <c r="C12" s="79">
        <v>4.4000000000000004</v>
      </c>
      <c r="D12" s="79">
        <v>4</v>
      </c>
      <c r="E12" s="15">
        <v>8.4</v>
      </c>
      <c r="F12" s="6">
        <v>3.2413333333333334</v>
      </c>
      <c r="G12" s="6">
        <v>2.9583333333333335</v>
      </c>
      <c r="H12" s="6">
        <v>3.4303333333333335</v>
      </c>
      <c r="I12" s="6">
        <v>4.1466666666666665</v>
      </c>
      <c r="J12" s="6">
        <v>3.7810000000000001</v>
      </c>
      <c r="K12" s="6">
        <v>3.4693333333333332</v>
      </c>
      <c r="L12" s="6">
        <v>3.3993333333333333</v>
      </c>
      <c r="M12" s="6">
        <v>2.8620000000000001</v>
      </c>
      <c r="N12" s="7">
        <v>27.288333333333334</v>
      </c>
      <c r="O12" s="80">
        <v>0.16798115079365081</v>
      </c>
      <c r="P12" s="6"/>
      <c r="Q12" s="75"/>
    </row>
    <row r="13" spans="1:17" ht="15.75" thickBot="1" x14ac:dyDescent="0.3">
      <c r="A13" s="4" t="s">
        <v>633</v>
      </c>
      <c r="B13" s="5" t="s">
        <v>554</v>
      </c>
      <c r="C13" s="79">
        <v>4.5</v>
      </c>
      <c r="D13" s="79">
        <v>4</v>
      </c>
      <c r="E13" s="15">
        <v>8.5</v>
      </c>
      <c r="F13" s="6">
        <v>3.6783333333333332</v>
      </c>
      <c r="G13" s="6">
        <v>3.7523333333333335</v>
      </c>
      <c r="H13" s="6">
        <v>2.8163333333333331</v>
      </c>
      <c r="I13" s="6">
        <v>3.7423333333333333</v>
      </c>
      <c r="J13" s="6">
        <v>3.367</v>
      </c>
      <c r="K13" s="6">
        <v>2.8966666666666665</v>
      </c>
      <c r="L13" s="6">
        <v>2.9279999999999999</v>
      </c>
      <c r="M13" s="6">
        <v>3.5953333333333335</v>
      </c>
      <c r="N13" s="7">
        <v>26.776333333333334</v>
      </c>
      <c r="O13" s="80">
        <v>0.15847549019607843</v>
      </c>
      <c r="P13" s="6"/>
    </row>
    <row r="14" spans="1:17" ht="15.75" thickBot="1" x14ac:dyDescent="0.3">
      <c r="A14" s="4" t="s">
        <v>334</v>
      </c>
      <c r="B14" s="5" t="s">
        <v>554</v>
      </c>
      <c r="C14" s="79">
        <v>5.4</v>
      </c>
      <c r="D14" s="79">
        <v>4</v>
      </c>
      <c r="E14" s="15">
        <v>9.4</v>
      </c>
      <c r="F14" s="6">
        <v>0</v>
      </c>
      <c r="G14" s="6">
        <v>0</v>
      </c>
      <c r="H14" s="6">
        <v>2.11</v>
      </c>
      <c r="I14" s="6">
        <v>2.9039999999999999</v>
      </c>
      <c r="J14" s="6">
        <v>3.5566666666666666</v>
      </c>
      <c r="K14" s="6">
        <v>4.17</v>
      </c>
      <c r="L14" s="6">
        <v>4.04</v>
      </c>
      <c r="M14" s="6">
        <v>3.819</v>
      </c>
      <c r="N14" s="7">
        <v>20.599666666666664</v>
      </c>
      <c r="O14" s="80">
        <v>6.1165780141843935E-2</v>
      </c>
      <c r="P14" s="6"/>
    </row>
    <row r="15" spans="1:17" ht="15.75" thickBot="1" x14ac:dyDescent="0.3">
      <c r="A15" s="4" t="s">
        <v>63</v>
      </c>
      <c r="B15" s="5" t="s">
        <v>554</v>
      </c>
      <c r="C15" s="79">
        <v>5.5</v>
      </c>
      <c r="D15" s="79">
        <v>4</v>
      </c>
      <c r="E15" s="15">
        <v>9.5</v>
      </c>
      <c r="F15" s="6">
        <v>3.726</v>
      </c>
      <c r="G15" s="6">
        <v>2.9616666666666664</v>
      </c>
      <c r="H15" s="6">
        <v>3.3806666666666665</v>
      </c>
      <c r="I15" s="6">
        <v>2.9233333333333333</v>
      </c>
      <c r="J15" s="6">
        <v>4.3323333333333336</v>
      </c>
      <c r="K15" s="6">
        <v>4.1020000000000003</v>
      </c>
      <c r="L15" s="6">
        <v>3.7916666666666665</v>
      </c>
      <c r="M15" s="6">
        <v>3.145</v>
      </c>
      <c r="N15" s="7">
        <v>28.362666666666669</v>
      </c>
      <c r="O15" s="80">
        <v>0.16266666666666671</v>
      </c>
      <c r="P15" s="6"/>
    </row>
    <row r="16" spans="1:17" ht="15.75" thickBot="1" x14ac:dyDescent="0.3">
      <c r="A16" s="4" t="s">
        <v>71</v>
      </c>
      <c r="B16" s="5" t="s">
        <v>554</v>
      </c>
      <c r="C16" s="79">
        <v>5</v>
      </c>
      <c r="D16" s="79">
        <v>4</v>
      </c>
      <c r="E16" s="15">
        <v>9</v>
      </c>
      <c r="F16" s="6">
        <v>2.4503333333333335</v>
      </c>
      <c r="G16" s="6">
        <v>2.9990000000000001</v>
      </c>
      <c r="H16" s="6">
        <v>2.8820000000000001</v>
      </c>
      <c r="I16" s="6">
        <v>3.1640000000000001</v>
      </c>
      <c r="J16" s="6">
        <v>2.532</v>
      </c>
      <c r="K16" s="6">
        <v>3.6240000000000001</v>
      </c>
      <c r="L16" s="6">
        <v>2.4033333333333333</v>
      </c>
      <c r="M16" s="6">
        <v>3.1096666666666666</v>
      </c>
      <c r="N16" s="7">
        <v>23.164333333333332</v>
      </c>
      <c r="O16" s="80">
        <v>9.950462962962961E-2</v>
      </c>
      <c r="P16" s="6"/>
    </row>
    <row r="17" spans="1:16" ht="15.75" thickBot="1" x14ac:dyDescent="0.3">
      <c r="A17" s="4" t="s">
        <v>346</v>
      </c>
      <c r="B17" s="5" t="s">
        <v>554</v>
      </c>
      <c r="C17" s="79">
        <v>5</v>
      </c>
      <c r="D17" s="79">
        <v>4</v>
      </c>
      <c r="E17" s="15">
        <v>9</v>
      </c>
      <c r="F17" s="6">
        <v>3.6103333333333332</v>
      </c>
      <c r="G17" s="6">
        <v>4.8390000000000004</v>
      </c>
      <c r="H17" s="6">
        <v>3.9209999999999998</v>
      </c>
      <c r="I17" s="6">
        <v>4.4243333333333332</v>
      </c>
      <c r="J17" s="6">
        <v>3.0876666666666668</v>
      </c>
      <c r="K17" s="6">
        <v>4.1133333333333333</v>
      </c>
      <c r="L17" s="6">
        <v>3.7203333333333335</v>
      </c>
      <c r="M17" s="6">
        <v>3.91</v>
      </c>
      <c r="N17" s="7">
        <v>31.625999999999998</v>
      </c>
      <c r="O17" s="80">
        <v>0.21702777777777774</v>
      </c>
      <c r="P17" s="6"/>
    </row>
    <row r="18" spans="1:16" ht="15.75" thickBot="1" x14ac:dyDescent="0.3">
      <c r="A18" s="4" t="s">
        <v>547</v>
      </c>
      <c r="B18" s="5" t="s">
        <v>554</v>
      </c>
      <c r="C18" s="79">
        <v>4.5999999999999996</v>
      </c>
      <c r="D18" s="79">
        <v>4</v>
      </c>
      <c r="E18" s="15">
        <v>8.6</v>
      </c>
      <c r="F18" s="6">
        <v>3.2226666666666666</v>
      </c>
      <c r="G18" s="6">
        <v>2.8086666666666669</v>
      </c>
      <c r="H18" s="6">
        <v>2.871</v>
      </c>
      <c r="I18" s="6">
        <v>3.3753333333333333</v>
      </c>
      <c r="J18" s="6">
        <v>2.7943333333333333</v>
      </c>
      <c r="K18" s="6">
        <v>3.3346666666666667</v>
      </c>
      <c r="L18" s="6">
        <v>2.8780000000000001</v>
      </c>
      <c r="M18" s="6">
        <v>3.4653333333333332</v>
      </c>
      <c r="N18" s="7">
        <v>24.75</v>
      </c>
      <c r="O18" s="80">
        <v>0.12718023255813954</v>
      </c>
      <c r="P18" s="6"/>
    </row>
    <row r="19" spans="1:16" ht="15.75" thickBot="1" x14ac:dyDescent="0.3">
      <c r="A19" s="4" t="s">
        <v>250</v>
      </c>
      <c r="B19" s="5" t="s">
        <v>554</v>
      </c>
      <c r="C19" s="79">
        <v>4.4000000000000004</v>
      </c>
      <c r="D19" s="79">
        <v>4</v>
      </c>
      <c r="E19" s="15">
        <v>8.4</v>
      </c>
      <c r="F19" s="6">
        <v>3.4493333333333331</v>
      </c>
      <c r="G19" s="6">
        <v>3.3439999999999999</v>
      </c>
      <c r="H19" s="6">
        <v>2.5670000000000002</v>
      </c>
      <c r="I19" s="6">
        <v>2.7690000000000001</v>
      </c>
      <c r="J19" s="6">
        <v>2.6890000000000001</v>
      </c>
      <c r="K19" s="6">
        <v>2.8933333333333335</v>
      </c>
      <c r="L19" s="6">
        <v>3.0470000000000002</v>
      </c>
      <c r="M19" s="6">
        <v>3.2530000000000001</v>
      </c>
      <c r="N19" s="7">
        <v>24.011666666666667</v>
      </c>
      <c r="O19" s="80">
        <v>0.11922123015873015</v>
      </c>
      <c r="P19" s="6"/>
    </row>
    <row r="20" spans="1:16" ht="15.75" thickBot="1" x14ac:dyDescent="0.3">
      <c r="A20" s="4" t="s">
        <v>115</v>
      </c>
      <c r="B20" s="5" t="s">
        <v>554</v>
      </c>
      <c r="C20" s="79">
        <v>5</v>
      </c>
      <c r="D20" s="79">
        <v>4</v>
      </c>
      <c r="E20" s="15">
        <v>9</v>
      </c>
      <c r="F20" s="6">
        <v>2.8643333333333332</v>
      </c>
      <c r="G20" s="6">
        <v>3.3540000000000001</v>
      </c>
      <c r="H20" s="6">
        <v>2.8206666666666669</v>
      </c>
      <c r="I20" s="6">
        <v>3.18</v>
      </c>
      <c r="J20" s="6">
        <v>3.29</v>
      </c>
      <c r="K20" s="6">
        <v>2.7610000000000001</v>
      </c>
      <c r="L20" s="6">
        <v>3.3650000000000002</v>
      </c>
      <c r="M20" s="6">
        <v>2.5529999999999999</v>
      </c>
      <c r="N20" s="7">
        <v>24.187999999999999</v>
      </c>
      <c r="O20" s="80">
        <v>0.11372222222222221</v>
      </c>
      <c r="P20" s="6"/>
    </row>
    <row r="21" spans="1:16" ht="15.75" thickBot="1" x14ac:dyDescent="0.3">
      <c r="A21" s="4" t="s">
        <v>364</v>
      </c>
      <c r="B21" s="5" t="s">
        <v>554</v>
      </c>
      <c r="C21" s="79">
        <v>4.4000000000000004</v>
      </c>
      <c r="D21" s="79">
        <v>4</v>
      </c>
      <c r="E21" s="15">
        <v>8.4</v>
      </c>
      <c r="F21" s="6">
        <v>3.5393333333333334</v>
      </c>
      <c r="G21" s="6">
        <v>3.1333333333333333</v>
      </c>
      <c r="H21" s="6">
        <v>2.4426666666666668</v>
      </c>
      <c r="I21" s="6">
        <v>2.5996666666666668</v>
      </c>
      <c r="J21" s="6">
        <v>2.6076666666666668</v>
      </c>
      <c r="K21" s="6">
        <v>3.0966666666666667</v>
      </c>
      <c r="L21" s="6">
        <v>2.9566666666666666</v>
      </c>
      <c r="M21" s="6">
        <v>2.3953333333333333</v>
      </c>
      <c r="N21" s="7">
        <v>22.771333333333335</v>
      </c>
      <c r="O21" s="80">
        <v>0.1007638888888889</v>
      </c>
      <c r="P21" s="6"/>
    </row>
    <row r="22" spans="1:16" ht="15.75" thickBot="1" x14ac:dyDescent="0.3">
      <c r="A22" s="4" t="s">
        <v>157</v>
      </c>
      <c r="B22" s="5" t="s">
        <v>554</v>
      </c>
      <c r="C22" s="79">
        <v>4.4000000000000004</v>
      </c>
      <c r="D22" s="79">
        <v>4</v>
      </c>
      <c r="E22" s="15">
        <v>8.4</v>
      </c>
      <c r="F22" s="6">
        <v>1.6719999999999999</v>
      </c>
      <c r="G22" s="6">
        <v>3.6756666666666669</v>
      </c>
      <c r="H22" s="6">
        <v>3.3359999999999999</v>
      </c>
      <c r="I22" s="6">
        <v>3.4359999999999999</v>
      </c>
      <c r="J22" s="6">
        <v>3.3526666666666665</v>
      </c>
      <c r="K22" s="6">
        <v>3.1240000000000001</v>
      </c>
      <c r="L22" s="6">
        <v>3.3386666666666667</v>
      </c>
      <c r="M22" s="6">
        <v>2.9776666666666665</v>
      </c>
      <c r="N22" s="7">
        <v>24.91266666666667</v>
      </c>
      <c r="O22" s="80">
        <v>0.1326289682539683</v>
      </c>
      <c r="P22" s="6"/>
    </row>
    <row r="23" spans="1:16" ht="15.75" thickBot="1" x14ac:dyDescent="0.3">
      <c r="A23" s="4" t="s">
        <v>130</v>
      </c>
      <c r="B23" s="5" t="s">
        <v>135</v>
      </c>
      <c r="C23" s="79">
        <v>5.6</v>
      </c>
      <c r="D23" s="79">
        <v>5</v>
      </c>
      <c r="E23" s="15">
        <v>10.6</v>
      </c>
      <c r="F23" s="6">
        <v>3.5743333333333331</v>
      </c>
      <c r="G23" s="6">
        <v>3.4843333333333333</v>
      </c>
      <c r="H23" s="6">
        <v>4.9673333333333334</v>
      </c>
      <c r="I23" s="6">
        <v>4.1230000000000002</v>
      </c>
      <c r="J23" s="6">
        <v>4.3946666666666667</v>
      </c>
      <c r="K23" s="6">
        <v>4.174666666666667</v>
      </c>
      <c r="L23" s="6">
        <v>4.3570000000000002</v>
      </c>
      <c r="M23" s="6">
        <v>4.660333333333333</v>
      </c>
      <c r="N23" s="7">
        <v>33.735666666666667</v>
      </c>
      <c r="O23" s="80">
        <v>0.20914701257861637</v>
      </c>
      <c r="P23" s="6"/>
    </row>
    <row r="24" spans="1:16" ht="15.75" thickBot="1" x14ac:dyDescent="0.3">
      <c r="A24" s="4" t="s">
        <v>130</v>
      </c>
      <c r="B24" s="5" t="s">
        <v>1490</v>
      </c>
      <c r="C24" s="79">
        <v>5.6</v>
      </c>
      <c r="D24" s="79">
        <v>4.5</v>
      </c>
      <c r="E24" s="15">
        <v>10.1</v>
      </c>
      <c r="F24" s="6">
        <v>3.5743333333333331</v>
      </c>
      <c r="G24" s="6">
        <v>4.0119999999999996</v>
      </c>
      <c r="H24" s="6">
        <v>4.9673333333333334</v>
      </c>
      <c r="I24" s="6">
        <v>4.2169999999999996</v>
      </c>
      <c r="J24" s="6">
        <v>4.3946666666666667</v>
      </c>
      <c r="K24" s="6">
        <v>4.174666666666667</v>
      </c>
      <c r="L24" s="6">
        <v>4.3570000000000002</v>
      </c>
      <c r="M24" s="6">
        <v>4.660333333333333</v>
      </c>
      <c r="N24" s="7">
        <v>34.35733333333333</v>
      </c>
      <c r="O24" s="80">
        <v>0.22719471947194717</v>
      </c>
      <c r="P24" s="6"/>
    </row>
    <row r="25" spans="1:16" ht="15.75" thickBot="1" x14ac:dyDescent="0.3">
      <c r="A25" s="4" t="s">
        <v>130</v>
      </c>
      <c r="B25" s="5" t="s">
        <v>90</v>
      </c>
      <c r="C25" s="79">
        <v>5.6</v>
      </c>
      <c r="D25" s="79">
        <v>4.5</v>
      </c>
      <c r="E25" s="15">
        <v>10.1</v>
      </c>
      <c r="F25" s="6">
        <v>3.9546666666666668</v>
      </c>
      <c r="G25" s="6">
        <v>4.0186666666666664</v>
      </c>
      <c r="H25" s="6">
        <v>4.9673333333333334</v>
      </c>
      <c r="I25" s="6">
        <v>4.1230000000000002</v>
      </c>
      <c r="J25" s="6">
        <v>4.3946666666666667</v>
      </c>
      <c r="K25" s="6">
        <v>4.174666666666667</v>
      </c>
      <c r="L25" s="6">
        <v>4.3570000000000002</v>
      </c>
      <c r="M25" s="6">
        <v>4.6909999999999998</v>
      </c>
      <c r="N25" s="7">
        <v>34.680999999999997</v>
      </c>
      <c r="O25" s="80">
        <v>0.23120049504950493</v>
      </c>
      <c r="P25" s="6"/>
    </row>
    <row r="26" spans="1:16" ht="15.75" thickBot="1" x14ac:dyDescent="0.3">
      <c r="A26" s="4" t="s">
        <v>130</v>
      </c>
      <c r="B26" s="5" t="s">
        <v>202</v>
      </c>
      <c r="C26" s="79">
        <v>5.6</v>
      </c>
      <c r="D26" s="79">
        <v>4.5</v>
      </c>
      <c r="E26" s="15">
        <v>10.1</v>
      </c>
      <c r="F26" s="6">
        <v>3.5743333333333331</v>
      </c>
      <c r="G26" s="6">
        <v>3.4843333333333333</v>
      </c>
      <c r="H26" s="6">
        <v>4.9673333333333334</v>
      </c>
      <c r="I26" s="6">
        <v>4.1230000000000002</v>
      </c>
      <c r="J26" s="6">
        <v>4.3946666666666667</v>
      </c>
      <c r="K26" s="6">
        <v>4.174666666666667</v>
      </c>
      <c r="L26" s="6">
        <v>4.3570000000000002</v>
      </c>
      <c r="M26" s="6">
        <v>4.660333333333333</v>
      </c>
      <c r="N26" s="7">
        <v>33.735666666666667</v>
      </c>
      <c r="O26" s="80">
        <v>0.21950082508250826</v>
      </c>
      <c r="P26" s="6"/>
    </row>
    <row r="27" spans="1:16" ht="15.75" thickBot="1" x14ac:dyDescent="0.3">
      <c r="A27" s="4" t="s">
        <v>130</v>
      </c>
      <c r="B27" s="5" t="s">
        <v>73</v>
      </c>
      <c r="C27" s="79">
        <v>5.6</v>
      </c>
      <c r="D27" s="79">
        <v>4.7</v>
      </c>
      <c r="E27" s="15">
        <v>10.3</v>
      </c>
      <c r="F27" s="6">
        <v>3.9436666666666667</v>
      </c>
      <c r="G27" s="6">
        <v>3.4843333333333333</v>
      </c>
      <c r="H27" s="6">
        <v>4.9673333333333334</v>
      </c>
      <c r="I27" s="6">
        <v>4.1230000000000002</v>
      </c>
      <c r="J27" s="6">
        <v>4.3946666666666667</v>
      </c>
      <c r="K27" s="6">
        <v>4.174666666666667</v>
      </c>
      <c r="L27" s="6">
        <v>4.3570000000000002</v>
      </c>
      <c r="M27" s="6">
        <v>4.660333333333333</v>
      </c>
      <c r="N27" s="7">
        <v>34.104999999999997</v>
      </c>
      <c r="O27" s="80">
        <v>0.21972087378640773</v>
      </c>
      <c r="P27" s="6"/>
    </row>
    <row r="28" spans="1:16" ht="15.75" thickBot="1" x14ac:dyDescent="0.3">
      <c r="A28" s="4" t="s">
        <v>130</v>
      </c>
      <c r="B28" s="5" t="s">
        <v>326</v>
      </c>
      <c r="C28" s="79">
        <v>5.6</v>
      </c>
      <c r="D28" s="79">
        <v>4.4000000000000004</v>
      </c>
      <c r="E28" s="15">
        <v>10</v>
      </c>
      <c r="F28" s="6">
        <v>3.5743333333333331</v>
      </c>
      <c r="G28" s="6">
        <v>3.4843333333333333</v>
      </c>
      <c r="H28" s="6">
        <v>4.9673333333333334</v>
      </c>
      <c r="I28" s="6">
        <v>4.1230000000000002</v>
      </c>
      <c r="J28" s="6">
        <v>4.3946666666666667</v>
      </c>
      <c r="K28" s="6">
        <v>4.174666666666667</v>
      </c>
      <c r="L28" s="6">
        <v>4.3570000000000002</v>
      </c>
      <c r="M28" s="6">
        <v>4.660333333333333</v>
      </c>
      <c r="N28" s="7">
        <v>33.735666666666667</v>
      </c>
      <c r="O28" s="80">
        <v>0.22169583333333334</v>
      </c>
      <c r="P28" s="6"/>
    </row>
    <row r="29" spans="1:16" ht="15.75" thickBot="1" x14ac:dyDescent="0.3">
      <c r="A29" s="4" t="s">
        <v>130</v>
      </c>
      <c r="B29" s="5" t="s">
        <v>151</v>
      </c>
      <c r="C29" s="79">
        <v>5.6</v>
      </c>
      <c r="D29" s="79">
        <v>4.8</v>
      </c>
      <c r="E29" s="15">
        <v>10.399999999999999</v>
      </c>
      <c r="F29" s="6">
        <v>3.5743333333333331</v>
      </c>
      <c r="G29" s="6">
        <v>3.4843333333333333</v>
      </c>
      <c r="H29" s="6">
        <v>4.9673333333333334</v>
      </c>
      <c r="I29" s="6">
        <v>4.1230000000000002</v>
      </c>
      <c r="J29" s="6">
        <v>4.3946666666666667</v>
      </c>
      <c r="K29" s="6">
        <v>4.174666666666667</v>
      </c>
      <c r="L29" s="6">
        <v>4.3570000000000002</v>
      </c>
      <c r="M29" s="6">
        <v>4.660333333333333</v>
      </c>
      <c r="N29" s="7">
        <v>33.735666666666667</v>
      </c>
      <c r="O29" s="80">
        <v>0.21316907051282055</v>
      </c>
      <c r="P29" s="6"/>
    </row>
    <row r="30" spans="1:16" ht="15.75" thickBot="1" x14ac:dyDescent="0.3">
      <c r="A30" s="4" t="s">
        <v>130</v>
      </c>
      <c r="B30" s="5" t="s">
        <v>78</v>
      </c>
      <c r="C30" s="79">
        <v>5.6</v>
      </c>
      <c r="D30" s="79">
        <v>5</v>
      </c>
      <c r="E30" s="15">
        <v>10.6</v>
      </c>
      <c r="F30" s="6">
        <v>3.7</v>
      </c>
      <c r="G30" s="6">
        <v>3.968</v>
      </c>
      <c r="H30" s="6">
        <v>4.9673333333333334</v>
      </c>
      <c r="I30" s="6">
        <v>4.1230000000000002</v>
      </c>
      <c r="J30" s="6">
        <v>4.3946666666666667</v>
      </c>
      <c r="K30" s="6">
        <v>4.174666666666667</v>
      </c>
      <c r="L30" s="6">
        <v>4.3570000000000002</v>
      </c>
      <c r="M30" s="6">
        <v>4.660333333333333</v>
      </c>
      <c r="N30" s="7">
        <v>34.344999999999999</v>
      </c>
      <c r="O30" s="80">
        <v>0.21633254716981132</v>
      </c>
      <c r="P30" s="6"/>
    </row>
    <row r="31" spans="1:16" ht="15.75" thickBot="1" x14ac:dyDescent="0.3">
      <c r="A31" s="4" t="s">
        <v>130</v>
      </c>
      <c r="B31" s="5" t="s">
        <v>1062</v>
      </c>
      <c r="C31" s="79">
        <v>5.6</v>
      </c>
      <c r="D31" s="79">
        <v>4.4000000000000004</v>
      </c>
      <c r="E31" s="15">
        <v>10</v>
      </c>
      <c r="F31" s="6">
        <v>3.5743333333333331</v>
      </c>
      <c r="G31" s="6">
        <v>3.4843333333333333</v>
      </c>
      <c r="H31" s="6">
        <v>4.9673333333333334</v>
      </c>
      <c r="I31" s="6">
        <v>4.1466666666666665</v>
      </c>
      <c r="J31" s="6">
        <v>4.3946666666666667</v>
      </c>
      <c r="K31" s="6">
        <v>4.174666666666667</v>
      </c>
      <c r="L31" s="6">
        <v>4.3570000000000002</v>
      </c>
      <c r="M31" s="6">
        <v>4.660333333333333</v>
      </c>
      <c r="N31" s="7">
        <v>33.759333333333331</v>
      </c>
      <c r="O31" s="80">
        <v>0.22199166666666664</v>
      </c>
      <c r="P31" s="6"/>
    </row>
    <row r="32" spans="1:16" ht="15.75" thickBot="1" x14ac:dyDescent="0.3">
      <c r="A32" s="4" t="s">
        <v>130</v>
      </c>
      <c r="B32" s="5" t="s">
        <v>633</v>
      </c>
      <c r="C32" s="79">
        <v>5.6</v>
      </c>
      <c r="D32" s="79">
        <v>4.5</v>
      </c>
      <c r="E32" s="15">
        <v>10.1</v>
      </c>
      <c r="F32" s="6">
        <v>3.6783333333333332</v>
      </c>
      <c r="G32" s="6">
        <v>3.7523333333333335</v>
      </c>
      <c r="H32" s="6">
        <v>4.9673333333333334</v>
      </c>
      <c r="I32" s="6">
        <v>4.1230000000000002</v>
      </c>
      <c r="J32" s="6">
        <v>4.3946666666666667</v>
      </c>
      <c r="K32" s="6">
        <v>4.174666666666667</v>
      </c>
      <c r="L32" s="6">
        <v>4.3570000000000002</v>
      </c>
      <c r="M32" s="6">
        <v>4.660333333333333</v>
      </c>
      <c r="N32" s="7">
        <v>34.107666666666667</v>
      </c>
      <c r="O32" s="80">
        <v>0.22410478547854787</v>
      </c>
      <c r="P32" s="6"/>
    </row>
    <row r="33" spans="1:16" ht="15.75" thickBot="1" x14ac:dyDescent="0.3">
      <c r="A33" s="4" t="s">
        <v>130</v>
      </c>
      <c r="B33" s="5" t="s">
        <v>334</v>
      </c>
      <c r="C33" s="79">
        <v>5.6</v>
      </c>
      <c r="D33" s="79">
        <v>5.4</v>
      </c>
      <c r="E33" s="15">
        <v>11</v>
      </c>
      <c r="F33" s="6">
        <v>3.5743333333333331</v>
      </c>
      <c r="G33" s="6">
        <v>3.4843333333333333</v>
      </c>
      <c r="H33" s="6">
        <v>4.9673333333333334</v>
      </c>
      <c r="I33" s="6">
        <v>4.1230000000000002</v>
      </c>
      <c r="J33" s="6">
        <v>4.3946666666666667</v>
      </c>
      <c r="K33" s="6">
        <v>4.174666666666667</v>
      </c>
      <c r="L33" s="6">
        <v>4.3570000000000002</v>
      </c>
      <c r="M33" s="6">
        <v>4.660333333333333</v>
      </c>
      <c r="N33" s="7">
        <v>33.735666666666667</v>
      </c>
      <c r="O33" s="80">
        <v>0.20154166666666667</v>
      </c>
      <c r="P33" s="6"/>
    </row>
    <row r="34" spans="1:16" ht="15.75" thickBot="1" x14ac:dyDescent="0.3">
      <c r="A34" s="4" t="s">
        <v>130</v>
      </c>
      <c r="B34" s="5" t="s">
        <v>63</v>
      </c>
      <c r="C34" s="79">
        <v>5.6</v>
      </c>
      <c r="D34" s="79">
        <v>5.5</v>
      </c>
      <c r="E34" s="15">
        <v>11.1</v>
      </c>
      <c r="F34" s="6">
        <v>3.726</v>
      </c>
      <c r="G34" s="6">
        <v>3.4843333333333333</v>
      </c>
      <c r="H34" s="6">
        <v>4.9673333333333334</v>
      </c>
      <c r="I34" s="6">
        <v>4.1230000000000002</v>
      </c>
      <c r="J34" s="6">
        <v>4.3946666666666667</v>
      </c>
      <c r="K34" s="6">
        <v>4.174666666666667</v>
      </c>
      <c r="L34" s="6">
        <v>4.3570000000000002</v>
      </c>
      <c r="M34" s="6">
        <v>4.660333333333333</v>
      </c>
      <c r="N34" s="7">
        <v>33.887333333333331</v>
      </c>
      <c r="O34" s="80">
        <v>0.20143393393393391</v>
      </c>
      <c r="P34" s="6"/>
    </row>
    <row r="35" spans="1:16" ht="15.75" thickBot="1" x14ac:dyDescent="0.3">
      <c r="A35" s="4" t="s">
        <v>130</v>
      </c>
      <c r="B35" s="5" t="s">
        <v>71</v>
      </c>
      <c r="C35" s="79">
        <v>5.6</v>
      </c>
      <c r="D35" s="79">
        <v>5</v>
      </c>
      <c r="E35" s="15">
        <v>10.6</v>
      </c>
      <c r="F35" s="6">
        <v>3.5743333333333331</v>
      </c>
      <c r="G35" s="6">
        <v>3.4843333333333333</v>
      </c>
      <c r="H35" s="6">
        <v>4.9673333333333334</v>
      </c>
      <c r="I35" s="6">
        <v>4.1230000000000002</v>
      </c>
      <c r="J35" s="6">
        <v>4.3946666666666667</v>
      </c>
      <c r="K35" s="6">
        <v>4.174666666666667</v>
      </c>
      <c r="L35" s="6">
        <v>4.3570000000000002</v>
      </c>
      <c r="M35" s="6">
        <v>4.660333333333333</v>
      </c>
      <c r="N35" s="7">
        <v>33.735666666666667</v>
      </c>
      <c r="O35" s="80">
        <v>0.20914701257861637</v>
      </c>
      <c r="P35" s="6"/>
    </row>
    <row r="36" spans="1:16" ht="15.75" thickBot="1" x14ac:dyDescent="0.3">
      <c r="A36" s="4" t="s">
        <v>130</v>
      </c>
      <c r="B36" s="5" t="s">
        <v>346</v>
      </c>
      <c r="C36" s="79">
        <v>5.6</v>
      </c>
      <c r="D36" s="79">
        <v>5</v>
      </c>
      <c r="E36" s="15">
        <v>10.6</v>
      </c>
      <c r="F36" s="6">
        <v>3.6103333333333332</v>
      </c>
      <c r="G36" s="6">
        <v>4.8390000000000004</v>
      </c>
      <c r="H36" s="6">
        <v>4.9673333333333334</v>
      </c>
      <c r="I36" s="6">
        <v>4.4243333333333332</v>
      </c>
      <c r="J36" s="6">
        <v>4.3946666666666667</v>
      </c>
      <c r="K36" s="6">
        <v>4.174666666666667</v>
      </c>
      <c r="L36" s="6">
        <v>4.3570000000000002</v>
      </c>
      <c r="M36" s="6">
        <v>4.660333333333333</v>
      </c>
      <c r="N36" s="7">
        <v>35.427666666666667</v>
      </c>
      <c r="O36" s="80">
        <v>0.22909984276729561</v>
      </c>
      <c r="P36" s="6"/>
    </row>
    <row r="37" spans="1:16" ht="15.75" thickBot="1" x14ac:dyDescent="0.3">
      <c r="A37" s="4" t="s">
        <v>130</v>
      </c>
      <c r="B37" s="5" t="s">
        <v>547</v>
      </c>
      <c r="C37" s="79">
        <v>5.6</v>
      </c>
      <c r="D37" s="79">
        <v>4.5999999999999996</v>
      </c>
      <c r="E37" s="15">
        <v>10.199999999999999</v>
      </c>
      <c r="F37" s="6">
        <v>3.5743333333333331</v>
      </c>
      <c r="G37" s="6">
        <v>3.4843333333333333</v>
      </c>
      <c r="H37" s="6">
        <v>4.9673333333333334</v>
      </c>
      <c r="I37" s="6">
        <v>4.1230000000000002</v>
      </c>
      <c r="J37" s="6">
        <v>4.3946666666666667</v>
      </c>
      <c r="K37" s="6">
        <v>4.174666666666667</v>
      </c>
      <c r="L37" s="6">
        <v>4.3570000000000002</v>
      </c>
      <c r="M37" s="6">
        <v>4.660333333333333</v>
      </c>
      <c r="N37" s="7">
        <v>33.735666666666667</v>
      </c>
      <c r="O37" s="80">
        <v>0.21734885620915034</v>
      </c>
      <c r="P37" s="6"/>
    </row>
    <row r="38" spans="1:16" ht="15.75" thickBot="1" x14ac:dyDescent="0.3">
      <c r="A38" s="4" t="s">
        <v>130</v>
      </c>
      <c r="B38" s="5" t="s">
        <v>250</v>
      </c>
      <c r="C38" s="79">
        <v>5.6</v>
      </c>
      <c r="D38" s="79">
        <v>4.4000000000000004</v>
      </c>
      <c r="E38" s="15">
        <v>10</v>
      </c>
      <c r="F38" s="6">
        <v>3.5743333333333331</v>
      </c>
      <c r="G38" s="6">
        <v>3.4843333333333333</v>
      </c>
      <c r="H38" s="6">
        <v>4.9673333333333334</v>
      </c>
      <c r="I38" s="6">
        <v>4.1230000000000002</v>
      </c>
      <c r="J38" s="6">
        <v>4.3946666666666667</v>
      </c>
      <c r="K38" s="6">
        <v>4.174666666666667</v>
      </c>
      <c r="L38" s="6">
        <v>4.3570000000000002</v>
      </c>
      <c r="M38" s="6">
        <v>4.660333333333333</v>
      </c>
      <c r="N38" s="7">
        <v>33.735666666666667</v>
      </c>
      <c r="O38" s="80">
        <v>0.22169583333333334</v>
      </c>
      <c r="P38" s="6"/>
    </row>
    <row r="39" spans="1:16" ht="15.75" thickBot="1" x14ac:dyDescent="0.3">
      <c r="A39" s="4" t="s">
        <v>130</v>
      </c>
      <c r="B39" s="5" t="s">
        <v>115</v>
      </c>
      <c r="C39" s="79">
        <v>5.6</v>
      </c>
      <c r="D39" s="79">
        <v>5</v>
      </c>
      <c r="E39" s="15">
        <v>10.6</v>
      </c>
      <c r="F39" s="6">
        <v>3.5743333333333331</v>
      </c>
      <c r="G39" s="6">
        <v>3.4843333333333333</v>
      </c>
      <c r="H39" s="6">
        <v>4.9673333333333334</v>
      </c>
      <c r="I39" s="6">
        <v>4.1230000000000002</v>
      </c>
      <c r="J39" s="6">
        <v>4.3946666666666667</v>
      </c>
      <c r="K39" s="6">
        <v>4.174666666666667</v>
      </c>
      <c r="L39" s="6">
        <v>4.3570000000000002</v>
      </c>
      <c r="M39" s="6">
        <v>4.660333333333333</v>
      </c>
      <c r="N39" s="7">
        <v>33.735666666666667</v>
      </c>
      <c r="O39" s="80">
        <v>0.20914701257861637</v>
      </c>
      <c r="P39" s="6"/>
    </row>
    <row r="40" spans="1:16" ht="15.75" thickBot="1" x14ac:dyDescent="0.3">
      <c r="A40" s="4" t="s">
        <v>130</v>
      </c>
      <c r="B40" s="5" t="s">
        <v>364</v>
      </c>
      <c r="C40" s="79">
        <v>5.6</v>
      </c>
      <c r="D40" s="79">
        <v>4.4000000000000004</v>
      </c>
      <c r="E40" s="15">
        <v>10</v>
      </c>
      <c r="F40" s="6">
        <v>3.5743333333333331</v>
      </c>
      <c r="G40" s="6">
        <v>3.4843333333333333</v>
      </c>
      <c r="H40" s="6">
        <v>4.9673333333333334</v>
      </c>
      <c r="I40" s="6">
        <v>4.1230000000000002</v>
      </c>
      <c r="J40" s="6">
        <v>4.3946666666666667</v>
      </c>
      <c r="K40" s="6">
        <v>4.174666666666667</v>
      </c>
      <c r="L40" s="6">
        <v>4.3570000000000002</v>
      </c>
      <c r="M40" s="6">
        <v>4.660333333333333</v>
      </c>
      <c r="N40" s="7">
        <v>33.735666666666667</v>
      </c>
      <c r="O40" s="80">
        <v>0.22169583333333334</v>
      </c>
      <c r="P40" s="6"/>
    </row>
    <row r="41" spans="1:16" ht="15.75" thickBot="1" x14ac:dyDescent="0.3">
      <c r="A41" s="4" t="s">
        <v>130</v>
      </c>
      <c r="B41" s="5" t="s">
        <v>157</v>
      </c>
      <c r="C41" s="79">
        <v>5.6</v>
      </c>
      <c r="D41" s="79">
        <v>4.4000000000000004</v>
      </c>
      <c r="E41" s="15">
        <v>10</v>
      </c>
      <c r="F41" s="6">
        <v>3.5743333333333331</v>
      </c>
      <c r="G41" s="6">
        <v>3.6756666666666669</v>
      </c>
      <c r="H41" s="6">
        <v>4.9673333333333334</v>
      </c>
      <c r="I41" s="6">
        <v>4.1230000000000002</v>
      </c>
      <c r="J41" s="6">
        <v>4.3946666666666667</v>
      </c>
      <c r="K41" s="6">
        <v>4.174666666666667</v>
      </c>
      <c r="L41" s="6">
        <v>4.3570000000000002</v>
      </c>
      <c r="M41" s="6">
        <v>4.660333333333333</v>
      </c>
      <c r="N41" s="7">
        <v>33.927</v>
      </c>
      <c r="O41" s="80">
        <v>0.2240875</v>
      </c>
      <c r="P41" s="6"/>
    </row>
    <row r="42" spans="1:16" ht="15.75" thickBot="1" x14ac:dyDescent="0.3">
      <c r="A42" s="4" t="s">
        <v>135</v>
      </c>
      <c r="B42" s="5" t="s">
        <v>130</v>
      </c>
      <c r="C42" s="79">
        <v>5</v>
      </c>
      <c r="D42" s="79">
        <v>5.6</v>
      </c>
      <c r="E42" s="15">
        <v>10.6</v>
      </c>
      <c r="F42" s="6">
        <v>3.5743333333333331</v>
      </c>
      <c r="G42" s="6">
        <v>3.4843333333333333</v>
      </c>
      <c r="H42" s="6">
        <v>4.9673333333333334</v>
      </c>
      <c r="I42" s="6">
        <v>4.1230000000000002</v>
      </c>
      <c r="J42" s="6">
        <v>4.3946666666666667</v>
      </c>
      <c r="K42" s="6">
        <v>4.174666666666667</v>
      </c>
      <c r="L42" s="6">
        <v>4.3570000000000002</v>
      </c>
      <c r="M42" s="6">
        <v>4.660333333333333</v>
      </c>
      <c r="N42" s="7">
        <v>33.735666666666667</v>
      </c>
      <c r="O42" s="80">
        <v>0.20914701257861637</v>
      </c>
      <c r="P42" s="6" t="s">
        <v>541</v>
      </c>
    </row>
    <row r="43" spans="1:16" ht="15.75" thickBot="1" x14ac:dyDescent="0.3">
      <c r="A43" s="4" t="s">
        <v>135</v>
      </c>
      <c r="B43" s="5" t="s">
        <v>1490</v>
      </c>
      <c r="C43" s="79">
        <v>5</v>
      </c>
      <c r="D43" s="79">
        <v>4.5</v>
      </c>
      <c r="E43" s="15">
        <v>9.5</v>
      </c>
      <c r="F43" s="6">
        <v>2.8223333333333334</v>
      </c>
      <c r="G43" s="6">
        <v>4.0119999999999996</v>
      </c>
      <c r="H43" s="6">
        <v>3.6136666666666666</v>
      </c>
      <c r="I43" s="6">
        <v>4.2169999999999996</v>
      </c>
      <c r="J43" s="6">
        <v>3.5916666666666668</v>
      </c>
      <c r="K43" s="6">
        <v>4.1436666666666664</v>
      </c>
      <c r="L43" s="6">
        <v>4.0083333333333337</v>
      </c>
      <c r="M43" s="6">
        <v>4.065666666666667</v>
      </c>
      <c r="N43" s="7">
        <v>30.474333333333334</v>
      </c>
      <c r="O43" s="80">
        <v>0.19045175438596493</v>
      </c>
      <c r="P43" s="6"/>
    </row>
    <row r="44" spans="1:16" ht="15.75" thickBot="1" x14ac:dyDescent="0.3">
      <c r="A44" s="4" t="s">
        <v>135</v>
      </c>
      <c r="B44" s="5" t="s">
        <v>90</v>
      </c>
      <c r="C44" s="79">
        <v>5</v>
      </c>
      <c r="D44" s="79">
        <v>4.5</v>
      </c>
      <c r="E44" s="15">
        <v>9.5</v>
      </c>
      <c r="F44" s="6">
        <v>3.9546666666666668</v>
      </c>
      <c r="G44" s="6">
        <v>4.0186666666666664</v>
      </c>
      <c r="H44" s="6">
        <v>4.2233333333333336</v>
      </c>
      <c r="I44" s="6">
        <v>3.7646666666666668</v>
      </c>
      <c r="J44" s="6">
        <v>3.4849999999999999</v>
      </c>
      <c r="K44" s="6">
        <v>3.5136666666666665</v>
      </c>
      <c r="L44" s="6">
        <v>4.0083333333333337</v>
      </c>
      <c r="M44" s="6">
        <v>4.6909999999999998</v>
      </c>
      <c r="N44" s="7">
        <v>31.659333333333329</v>
      </c>
      <c r="O44" s="80">
        <v>0.20604385964912275</v>
      </c>
      <c r="P44" s="6"/>
    </row>
    <row r="45" spans="1:16" ht="15.75" thickBot="1" x14ac:dyDescent="0.3">
      <c r="A45" s="4" t="s">
        <v>135</v>
      </c>
      <c r="B45" s="5" t="s">
        <v>202</v>
      </c>
      <c r="C45" s="79">
        <v>5</v>
      </c>
      <c r="D45" s="79">
        <v>4.5</v>
      </c>
      <c r="E45" s="15">
        <v>9.5</v>
      </c>
      <c r="F45" s="6">
        <v>2.8223333333333334</v>
      </c>
      <c r="G45" s="6">
        <v>2.4943333333333335</v>
      </c>
      <c r="H45" s="6">
        <v>3.6136666666666666</v>
      </c>
      <c r="I45" s="6">
        <v>3.3736666666666668</v>
      </c>
      <c r="J45" s="6">
        <v>3.4649999999999999</v>
      </c>
      <c r="K45" s="6">
        <v>3.5136666666666665</v>
      </c>
      <c r="L45" s="6">
        <v>4.0083333333333337</v>
      </c>
      <c r="M45" s="6">
        <v>2.8783333333333334</v>
      </c>
      <c r="N45" s="7">
        <v>26.169333333333334</v>
      </c>
      <c r="O45" s="80">
        <v>0.13380701754385965</v>
      </c>
      <c r="P45" s="6"/>
    </row>
    <row r="46" spans="1:16" ht="15.75" thickBot="1" x14ac:dyDescent="0.3">
      <c r="A46" s="4" t="s">
        <v>135</v>
      </c>
      <c r="B46" s="5" t="s">
        <v>73</v>
      </c>
      <c r="C46" s="79">
        <v>5</v>
      </c>
      <c r="D46" s="79">
        <v>4.7</v>
      </c>
      <c r="E46" s="15">
        <v>9.6999999999999993</v>
      </c>
      <c r="F46" s="6">
        <v>3.9436666666666667</v>
      </c>
      <c r="G46" s="6">
        <v>3.3323333333333331</v>
      </c>
      <c r="H46" s="6">
        <v>3.6136666666666666</v>
      </c>
      <c r="I46" s="6">
        <v>3.44</v>
      </c>
      <c r="J46" s="6">
        <v>4.0996666666666668</v>
      </c>
      <c r="K46" s="6">
        <v>3.5136666666666665</v>
      </c>
      <c r="L46" s="6">
        <v>4.0083333333333337</v>
      </c>
      <c r="M46" s="6">
        <v>3.839</v>
      </c>
      <c r="N46" s="7">
        <v>29.790333333333329</v>
      </c>
      <c r="O46" s="80">
        <v>0.17771048109965631</v>
      </c>
      <c r="P46" s="6"/>
    </row>
    <row r="47" spans="1:16" ht="15.75" thickBot="1" x14ac:dyDescent="0.3">
      <c r="A47" s="4" t="s">
        <v>135</v>
      </c>
      <c r="B47" s="5" t="s">
        <v>326</v>
      </c>
      <c r="C47" s="79">
        <v>5</v>
      </c>
      <c r="D47" s="79">
        <v>4.4000000000000004</v>
      </c>
      <c r="E47" s="15">
        <v>9.4</v>
      </c>
      <c r="F47" s="6">
        <v>3.0659999999999998</v>
      </c>
      <c r="G47" s="6">
        <v>3.1466666666666665</v>
      </c>
      <c r="H47" s="6">
        <v>3.6136666666666666</v>
      </c>
      <c r="I47" s="6">
        <v>2.7956666666666665</v>
      </c>
      <c r="J47" s="6">
        <v>3.4649999999999999</v>
      </c>
      <c r="K47" s="6">
        <v>3.5136666666666665</v>
      </c>
      <c r="L47" s="6">
        <v>4.0083333333333337</v>
      </c>
      <c r="M47" s="6">
        <v>2.6696666666666666</v>
      </c>
      <c r="N47" s="7">
        <v>26.278666666666666</v>
      </c>
      <c r="O47" s="80">
        <v>0.13668439716312056</v>
      </c>
      <c r="P47" s="6"/>
    </row>
    <row r="48" spans="1:16" ht="15.75" thickBot="1" x14ac:dyDescent="0.3">
      <c r="A48" s="4" t="s">
        <v>135</v>
      </c>
      <c r="B48" s="5" t="s">
        <v>151</v>
      </c>
      <c r="C48" s="79">
        <v>5</v>
      </c>
      <c r="D48" s="79">
        <v>4.8</v>
      </c>
      <c r="E48" s="15">
        <v>9.8000000000000007</v>
      </c>
      <c r="F48" s="6">
        <v>3.008</v>
      </c>
      <c r="G48" s="6">
        <v>2.5063333333333335</v>
      </c>
      <c r="H48" s="6">
        <v>3.6136666666666666</v>
      </c>
      <c r="I48" s="6">
        <v>2.8546666666666667</v>
      </c>
      <c r="J48" s="6">
        <v>3.4649999999999999</v>
      </c>
      <c r="K48" s="6">
        <v>3.5136666666666665</v>
      </c>
      <c r="L48" s="6">
        <v>4.0083333333333337</v>
      </c>
      <c r="M48" s="6">
        <v>2.6156666666666668</v>
      </c>
      <c r="N48" s="7">
        <v>25.585333333333331</v>
      </c>
      <c r="O48" s="80">
        <v>0.12226190476190472</v>
      </c>
      <c r="P48" s="6"/>
    </row>
    <row r="49" spans="1:16" ht="15.75" thickBot="1" x14ac:dyDescent="0.3">
      <c r="A49" s="4" t="s">
        <v>135</v>
      </c>
      <c r="B49" s="5" t="s">
        <v>78</v>
      </c>
      <c r="C49" s="79">
        <v>5</v>
      </c>
      <c r="D49" s="79">
        <v>5</v>
      </c>
      <c r="E49" s="15">
        <v>10</v>
      </c>
      <c r="F49" s="6">
        <v>3.7</v>
      </c>
      <c r="G49" s="6">
        <v>3.968</v>
      </c>
      <c r="H49" s="6">
        <v>3.7416666666666667</v>
      </c>
      <c r="I49" s="6">
        <v>3.1829999999999998</v>
      </c>
      <c r="J49" s="6">
        <v>3.4649999999999999</v>
      </c>
      <c r="K49" s="6">
        <v>3.5136666666666665</v>
      </c>
      <c r="L49" s="6">
        <v>4.0083333333333337</v>
      </c>
      <c r="M49" s="6">
        <v>3.9346666666666668</v>
      </c>
      <c r="N49" s="7">
        <v>29.514333333333333</v>
      </c>
      <c r="O49" s="80">
        <v>0.16892916666666666</v>
      </c>
      <c r="P49" s="6"/>
    </row>
    <row r="50" spans="1:16" ht="15.75" thickBot="1" x14ac:dyDescent="0.3">
      <c r="A50" s="4" t="s">
        <v>135</v>
      </c>
      <c r="B50" s="5" t="s">
        <v>1062</v>
      </c>
      <c r="C50" s="79">
        <v>5</v>
      </c>
      <c r="D50" s="79">
        <v>4.4000000000000004</v>
      </c>
      <c r="E50" s="15">
        <v>9.4</v>
      </c>
      <c r="F50" s="6">
        <v>3.2413333333333334</v>
      </c>
      <c r="G50" s="6">
        <v>2.9583333333333335</v>
      </c>
      <c r="H50" s="6">
        <v>3.6136666666666666</v>
      </c>
      <c r="I50" s="6">
        <v>4.1466666666666665</v>
      </c>
      <c r="J50" s="6">
        <v>3.7810000000000001</v>
      </c>
      <c r="K50" s="6">
        <v>3.5136666666666665</v>
      </c>
      <c r="L50" s="6">
        <v>4.0083333333333337</v>
      </c>
      <c r="M50" s="6">
        <v>2.8620000000000001</v>
      </c>
      <c r="N50" s="7">
        <v>28.125</v>
      </c>
      <c r="O50" s="80">
        <v>0.16123670212765956</v>
      </c>
      <c r="P50" s="6"/>
    </row>
    <row r="51" spans="1:16" ht="15.75" thickBot="1" x14ac:dyDescent="0.3">
      <c r="A51" s="4" t="s">
        <v>135</v>
      </c>
      <c r="B51" s="5" t="s">
        <v>633</v>
      </c>
      <c r="C51" s="79">
        <v>5</v>
      </c>
      <c r="D51" s="79">
        <v>4.5</v>
      </c>
      <c r="E51" s="15">
        <v>9.5</v>
      </c>
      <c r="F51" s="6">
        <v>3.6783333333333332</v>
      </c>
      <c r="G51" s="6">
        <v>3.7523333333333335</v>
      </c>
      <c r="H51" s="6">
        <v>3.6136666666666666</v>
      </c>
      <c r="I51" s="6">
        <v>3.7423333333333333</v>
      </c>
      <c r="J51" s="6">
        <v>3.4649999999999999</v>
      </c>
      <c r="K51" s="6">
        <v>3.5136666666666665</v>
      </c>
      <c r="L51" s="6">
        <v>4.0083333333333337</v>
      </c>
      <c r="M51" s="6">
        <v>3.5953333333333335</v>
      </c>
      <c r="N51" s="7">
        <v>29.368999999999996</v>
      </c>
      <c r="O51" s="80">
        <v>0.17590789473684207</v>
      </c>
      <c r="P51" s="6"/>
    </row>
    <row r="52" spans="1:16" ht="15.75" thickBot="1" x14ac:dyDescent="0.3">
      <c r="A52" s="4" t="s">
        <v>135</v>
      </c>
      <c r="B52" s="5" t="s">
        <v>334</v>
      </c>
      <c r="C52" s="79">
        <v>5</v>
      </c>
      <c r="D52" s="79">
        <v>5.4</v>
      </c>
      <c r="E52" s="15">
        <v>10.4</v>
      </c>
      <c r="F52" s="6">
        <v>2.8223333333333334</v>
      </c>
      <c r="G52" s="6">
        <v>2.355</v>
      </c>
      <c r="H52" s="6">
        <v>3.6136666666666666</v>
      </c>
      <c r="I52" s="6">
        <v>2.9039999999999999</v>
      </c>
      <c r="J52" s="6">
        <v>3.5566666666666666</v>
      </c>
      <c r="K52" s="6">
        <v>4.17</v>
      </c>
      <c r="L52" s="6">
        <v>4.04</v>
      </c>
      <c r="M52" s="6">
        <v>3.819</v>
      </c>
      <c r="N52" s="7">
        <v>27.280666666666665</v>
      </c>
      <c r="O52" s="80">
        <v>0.13558493589743587</v>
      </c>
      <c r="P52" s="6"/>
    </row>
    <row r="53" spans="1:16" ht="15.75" thickBot="1" x14ac:dyDescent="0.3">
      <c r="A53" s="4" t="s">
        <v>135</v>
      </c>
      <c r="B53" s="5" t="s">
        <v>63</v>
      </c>
      <c r="C53" s="79">
        <v>5</v>
      </c>
      <c r="D53" s="79">
        <v>5.5</v>
      </c>
      <c r="E53" s="15">
        <v>10.5</v>
      </c>
      <c r="F53" s="6">
        <v>3.726</v>
      </c>
      <c r="G53" s="6">
        <v>2.9616666666666664</v>
      </c>
      <c r="H53" s="6">
        <v>3.6136666666666666</v>
      </c>
      <c r="I53" s="6">
        <v>2.9233333333333333</v>
      </c>
      <c r="J53" s="6">
        <v>4.3323333333333336</v>
      </c>
      <c r="K53" s="6">
        <v>4.1020000000000003</v>
      </c>
      <c r="L53" s="6">
        <v>4.0083333333333337</v>
      </c>
      <c r="M53" s="6">
        <v>3.145</v>
      </c>
      <c r="N53" s="7">
        <v>28.812333333333335</v>
      </c>
      <c r="O53" s="80">
        <v>0.15252777777777779</v>
      </c>
      <c r="P53" s="6"/>
    </row>
    <row r="54" spans="1:16" ht="15.75" thickBot="1" x14ac:dyDescent="0.3">
      <c r="A54" s="4" t="s">
        <v>135</v>
      </c>
      <c r="B54" s="5" t="s">
        <v>71</v>
      </c>
      <c r="C54" s="79">
        <v>5</v>
      </c>
      <c r="D54" s="79">
        <v>5</v>
      </c>
      <c r="E54" s="15">
        <v>10</v>
      </c>
      <c r="F54" s="6">
        <v>2.8223333333333334</v>
      </c>
      <c r="G54" s="6">
        <v>2.9990000000000001</v>
      </c>
      <c r="H54" s="6">
        <v>3.6136666666666666</v>
      </c>
      <c r="I54" s="6">
        <v>3.1640000000000001</v>
      </c>
      <c r="J54" s="6">
        <v>3.4649999999999999</v>
      </c>
      <c r="K54" s="6">
        <v>3.6240000000000001</v>
      </c>
      <c r="L54" s="6">
        <v>4.0083333333333337</v>
      </c>
      <c r="M54" s="6">
        <v>3.1096666666666666</v>
      </c>
      <c r="N54" s="7">
        <v>26.805999999999997</v>
      </c>
      <c r="O54" s="80">
        <v>0.13507499999999997</v>
      </c>
      <c r="P54" s="6"/>
    </row>
    <row r="55" spans="1:16" ht="15.75" thickBot="1" x14ac:dyDescent="0.3">
      <c r="A55" s="4" t="s">
        <v>135</v>
      </c>
      <c r="B55" s="5" t="s">
        <v>346</v>
      </c>
      <c r="C55" s="79">
        <v>5</v>
      </c>
      <c r="D55" s="79">
        <v>5</v>
      </c>
      <c r="E55" s="15">
        <v>10</v>
      </c>
      <c r="F55" s="6">
        <v>3.6103333333333332</v>
      </c>
      <c r="G55" s="6">
        <v>4.8390000000000004</v>
      </c>
      <c r="H55" s="6">
        <v>3.9209999999999998</v>
      </c>
      <c r="I55" s="6">
        <v>4.4243333333333332</v>
      </c>
      <c r="J55" s="6">
        <v>3.4649999999999999</v>
      </c>
      <c r="K55" s="6">
        <v>4.1133333333333333</v>
      </c>
      <c r="L55" s="6">
        <v>4.0083333333333337</v>
      </c>
      <c r="M55" s="6">
        <v>3.91</v>
      </c>
      <c r="N55" s="7">
        <v>32.291333333333327</v>
      </c>
      <c r="O55" s="80">
        <v>0.20364166666666658</v>
      </c>
      <c r="P55" s="6"/>
    </row>
    <row r="56" spans="1:16" ht="15.75" thickBot="1" x14ac:dyDescent="0.3">
      <c r="A56" s="4" t="s">
        <v>135</v>
      </c>
      <c r="B56" s="5" t="s">
        <v>547</v>
      </c>
      <c r="C56" s="79">
        <v>5</v>
      </c>
      <c r="D56" s="79">
        <v>4.5999999999999996</v>
      </c>
      <c r="E56" s="15">
        <v>9.6</v>
      </c>
      <c r="F56" s="6">
        <v>3.2226666666666666</v>
      </c>
      <c r="G56" s="6">
        <v>2.8086666666666669</v>
      </c>
      <c r="H56" s="6">
        <v>3.6136666666666666</v>
      </c>
      <c r="I56" s="6">
        <v>3.3753333333333333</v>
      </c>
      <c r="J56" s="6">
        <v>3.4649999999999999</v>
      </c>
      <c r="K56" s="6">
        <v>3.5136666666666665</v>
      </c>
      <c r="L56" s="6">
        <v>4.0083333333333337</v>
      </c>
      <c r="M56" s="6">
        <v>3.4653333333333332</v>
      </c>
      <c r="N56" s="7">
        <v>27.472666666666665</v>
      </c>
      <c r="O56" s="80">
        <v>0.14938368055555554</v>
      </c>
      <c r="P56" s="6"/>
    </row>
    <row r="57" spans="1:16" ht="15.75" thickBot="1" x14ac:dyDescent="0.3">
      <c r="A57" s="4" t="s">
        <v>135</v>
      </c>
      <c r="B57" s="5" t="s">
        <v>250</v>
      </c>
      <c r="C57" s="79">
        <v>5</v>
      </c>
      <c r="D57" s="79">
        <v>4.4000000000000004</v>
      </c>
      <c r="E57" s="15">
        <v>9.4</v>
      </c>
      <c r="F57" s="6">
        <v>3.4493333333333331</v>
      </c>
      <c r="G57" s="6">
        <v>3.3439999999999999</v>
      </c>
      <c r="H57" s="6">
        <v>3.6136666666666666</v>
      </c>
      <c r="I57" s="6">
        <v>2.7690000000000001</v>
      </c>
      <c r="J57" s="6">
        <v>3.4649999999999999</v>
      </c>
      <c r="K57" s="6">
        <v>3.5136666666666665</v>
      </c>
      <c r="L57" s="6">
        <v>4.0083333333333337</v>
      </c>
      <c r="M57" s="6">
        <v>3.2530000000000001</v>
      </c>
      <c r="N57" s="7">
        <v>27.415999999999997</v>
      </c>
      <c r="O57" s="80">
        <v>0.15180851063829781</v>
      </c>
      <c r="P57" s="6"/>
    </row>
    <row r="58" spans="1:16" ht="15.75" thickBot="1" x14ac:dyDescent="0.3">
      <c r="A58" s="4" t="s">
        <v>135</v>
      </c>
      <c r="B58" s="5" t="s">
        <v>115</v>
      </c>
      <c r="C58" s="79">
        <v>5</v>
      </c>
      <c r="D58" s="79">
        <v>5</v>
      </c>
      <c r="E58" s="15">
        <v>10</v>
      </c>
      <c r="F58" s="6">
        <v>2.8643333333333332</v>
      </c>
      <c r="G58" s="6">
        <v>3.3540000000000001</v>
      </c>
      <c r="H58" s="6">
        <v>3.6136666666666666</v>
      </c>
      <c r="I58" s="6">
        <v>3.18</v>
      </c>
      <c r="J58" s="6">
        <v>3.4649999999999999</v>
      </c>
      <c r="K58" s="6">
        <v>3.5136666666666665</v>
      </c>
      <c r="L58" s="6">
        <v>4.0083333333333337</v>
      </c>
      <c r="M58" s="6">
        <v>2.6156666666666668</v>
      </c>
      <c r="N58" s="7">
        <v>26.614666666666665</v>
      </c>
      <c r="O58" s="80">
        <v>0.13268333333333332</v>
      </c>
      <c r="P58" s="6"/>
    </row>
    <row r="59" spans="1:16" ht="15.75" thickBot="1" x14ac:dyDescent="0.3">
      <c r="A59" s="4" t="s">
        <v>135</v>
      </c>
      <c r="B59" s="5" t="s">
        <v>364</v>
      </c>
      <c r="C59" s="79">
        <v>5</v>
      </c>
      <c r="D59" s="79">
        <v>4.4000000000000004</v>
      </c>
      <c r="E59" s="15">
        <v>9.4</v>
      </c>
      <c r="F59" s="6">
        <v>3.5393333333333334</v>
      </c>
      <c r="G59" s="6">
        <v>3.1333333333333333</v>
      </c>
      <c r="H59" s="6">
        <v>3.6136666666666666</v>
      </c>
      <c r="I59" s="6">
        <v>2.6123333333333334</v>
      </c>
      <c r="J59" s="6">
        <v>3.4649999999999999</v>
      </c>
      <c r="K59" s="6">
        <v>3.5136666666666665</v>
      </c>
      <c r="L59" s="6">
        <v>4.0083333333333337</v>
      </c>
      <c r="M59" s="6">
        <v>2.6156666666666668</v>
      </c>
      <c r="N59" s="7">
        <v>26.501333333333331</v>
      </c>
      <c r="O59" s="80">
        <v>0.13964539007092194</v>
      </c>
      <c r="P59" s="6"/>
    </row>
    <row r="60" spans="1:16" ht="15.75" thickBot="1" x14ac:dyDescent="0.3">
      <c r="A60" s="4" t="s">
        <v>135</v>
      </c>
      <c r="B60" s="5" t="s">
        <v>157</v>
      </c>
      <c r="C60" s="79">
        <v>5</v>
      </c>
      <c r="D60" s="79">
        <v>4.4000000000000004</v>
      </c>
      <c r="E60" s="15">
        <v>9.4</v>
      </c>
      <c r="F60" s="6">
        <v>2.8223333333333334</v>
      </c>
      <c r="G60" s="6">
        <v>3.6756666666666669</v>
      </c>
      <c r="H60" s="6">
        <v>3.6136666666666666</v>
      </c>
      <c r="I60" s="6">
        <v>3.4359999999999999</v>
      </c>
      <c r="J60" s="6">
        <v>3.4649999999999999</v>
      </c>
      <c r="K60" s="6">
        <v>3.5136666666666665</v>
      </c>
      <c r="L60" s="6">
        <v>4.0083333333333337</v>
      </c>
      <c r="M60" s="6">
        <v>2.9776666666666665</v>
      </c>
      <c r="N60" s="7">
        <v>27.512333333333334</v>
      </c>
      <c r="O60" s="80">
        <v>0.15308953900709221</v>
      </c>
      <c r="P60" s="6"/>
    </row>
    <row r="61" spans="1:16" ht="15.75" thickBot="1" x14ac:dyDescent="0.3">
      <c r="A61" s="4" t="s">
        <v>1490</v>
      </c>
      <c r="B61" s="5" t="s">
        <v>130</v>
      </c>
      <c r="C61" s="79">
        <v>4.5</v>
      </c>
      <c r="D61" s="79">
        <v>5.6</v>
      </c>
      <c r="E61" s="15">
        <v>10.1</v>
      </c>
      <c r="F61" s="6">
        <v>3.5743333333333331</v>
      </c>
      <c r="G61" s="6">
        <v>4.0119999999999996</v>
      </c>
      <c r="H61" s="6">
        <v>4.9673333333333334</v>
      </c>
      <c r="I61" s="6">
        <v>4.2169999999999996</v>
      </c>
      <c r="J61" s="6">
        <v>4.3946666666666667</v>
      </c>
      <c r="K61" s="6">
        <v>4.174666666666667</v>
      </c>
      <c r="L61" s="6">
        <v>4.3570000000000002</v>
      </c>
      <c r="M61" s="6">
        <v>4.660333333333333</v>
      </c>
      <c r="N61" s="7">
        <v>34.35733333333333</v>
      </c>
      <c r="O61" s="80">
        <v>0.22719471947194717</v>
      </c>
      <c r="P61" s="6" t="s">
        <v>541</v>
      </c>
    </row>
    <row r="62" spans="1:16" ht="15.75" thickBot="1" x14ac:dyDescent="0.3">
      <c r="A62" s="4" t="s">
        <v>1490</v>
      </c>
      <c r="B62" s="5" t="s">
        <v>135</v>
      </c>
      <c r="C62" s="79">
        <v>4.5</v>
      </c>
      <c r="D62" s="79">
        <v>5</v>
      </c>
      <c r="E62" s="15">
        <v>9.5</v>
      </c>
      <c r="F62" s="6">
        <v>2.8223333333333334</v>
      </c>
      <c r="G62" s="6">
        <v>4.0119999999999996</v>
      </c>
      <c r="H62" s="6">
        <v>3.6136666666666666</v>
      </c>
      <c r="I62" s="6">
        <v>4.2169999999999996</v>
      </c>
      <c r="J62" s="6">
        <v>3.5916666666666668</v>
      </c>
      <c r="K62" s="6">
        <v>4.1436666666666664</v>
      </c>
      <c r="L62" s="6">
        <v>4.0083333333333337</v>
      </c>
      <c r="M62" s="6">
        <v>4.065666666666667</v>
      </c>
      <c r="N62" s="7">
        <v>30.474333333333334</v>
      </c>
      <c r="O62" s="80">
        <v>0.19045175438596493</v>
      </c>
      <c r="P62" s="6" t="s">
        <v>541</v>
      </c>
    </row>
    <row r="63" spans="1:16" ht="15.75" thickBot="1" x14ac:dyDescent="0.3">
      <c r="A63" s="4" t="s">
        <v>1490</v>
      </c>
      <c r="B63" s="5" t="s">
        <v>90</v>
      </c>
      <c r="C63" s="79">
        <v>4.5</v>
      </c>
      <c r="D63" s="79">
        <v>4.5</v>
      </c>
      <c r="E63" s="15">
        <v>9</v>
      </c>
      <c r="F63" s="6">
        <v>3.9546666666666668</v>
      </c>
      <c r="G63" s="6">
        <v>4.0186666666666664</v>
      </c>
      <c r="H63" s="6">
        <v>4.2233333333333336</v>
      </c>
      <c r="I63" s="6">
        <v>4.2169999999999996</v>
      </c>
      <c r="J63" s="6">
        <v>3.5916666666666668</v>
      </c>
      <c r="K63" s="6">
        <v>4.1436666666666664</v>
      </c>
      <c r="L63" s="6">
        <v>3.9249999999999998</v>
      </c>
      <c r="M63" s="6">
        <v>4.6909999999999998</v>
      </c>
      <c r="N63" s="7">
        <v>32.765000000000001</v>
      </c>
      <c r="O63" s="80">
        <v>0.23284722222222223</v>
      </c>
      <c r="P63" s="6"/>
    </row>
    <row r="64" spans="1:16" ht="15.75" thickBot="1" x14ac:dyDescent="0.3">
      <c r="A64" s="4" t="s">
        <v>1490</v>
      </c>
      <c r="B64" s="5" t="s">
        <v>202</v>
      </c>
      <c r="C64" s="79">
        <v>4.5</v>
      </c>
      <c r="D64" s="79">
        <v>4.5</v>
      </c>
      <c r="E64" s="15">
        <v>9</v>
      </c>
      <c r="F64" s="6">
        <v>2.2166666666666668</v>
      </c>
      <c r="G64" s="6">
        <v>4.0119999999999996</v>
      </c>
      <c r="H64" s="6">
        <v>3.29</v>
      </c>
      <c r="I64" s="6">
        <v>4.2169999999999996</v>
      </c>
      <c r="J64" s="6">
        <v>3.5916666666666668</v>
      </c>
      <c r="K64" s="6">
        <v>4.1436666666666664</v>
      </c>
      <c r="L64" s="6">
        <v>3.9249999999999998</v>
      </c>
      <c r="M64" s="6">
        <v>4.065666666666667</v>
      </c>
      <c r="N64" s="7">
        <v>29.461666666666673</v>
      </c>
      <c r="O64" s="80">
        <v>0.18696759259259269</v>
      </c>
      <c r="P64" s="6"/>
    </row>
    <row r="65" spans="1:16" ht="15.75" thickBot="1" x14ac:dyDescent="0.3">
      <c r="A65" s="4" t="s">
        <v>1490</v>
      </c>
      <c r="B65" s="5" t="s">
        <v>73</v>
      </c>
      <c r="C65" s="79">
        <v>4.5</v>
      </c>
      <c r="D65" s="79">
        <v>4.7</v>
      </c>
      <c r="E65" s="15">
        <v>9.1999999999999993</v>
      </c>
      <c r="F65" s="6">
        <v>3.9436666666666667</v>
      </c>
      <c r="G65" s="6">
        <v>4.0119999999999996</v>
      </c>
      <c r="H65" s="6">
        <v>3.4510000000000001</v>
      </c>
      <c r="I65" s="6">
        <v>4.2169999999999996</v>
      </c>
      <c r="J65" s="6">
        <v>4.0996666666666668</v>
      </c>
      <c r="K65" s="6">
        <v>4.1436666666666664</v>
      </c>
      <c r="L65" s="6">
        <v>4</v>
      </c>
      <c r="M65" s="6">
        <v>4.065666666666667</v>
      </c>
      <c r="N65" s="7">
        <v>31.932666666666663</v>
      </c>
      <c r="O65" s="80">
        <v>0.21647644927536228</v>
      </c>
      <c r="P65" s="6"/>
    </row>
    <row r="66" spans="1:16" ht="15.75" thickBot="1" x14ac:dyDescent="0.3">
      <c r="A66" s="4" t="s">
        <v>1490</v>
      </c>
      <c r="B66" s="5" t="s">
        <v>326</v>
      </c>
      <c r="C66" s="79">
        <v>4.5</v>
      </c>
      <c r="D66" s="79">
        <v>4.4000000000000004</v>
      </c>
      <c r="E66" s="15">
        <v>8.9</v>
      </c>
      <c r="F66" s="6">
        <v>3.0659999999999998</v>
      </c>
      <c r="G66" s="6">
        <v>4.0119999999999996</v>
      </c>
      <c r="H66" s="6">
        <v>3.29</v>
      </c>
      <c r="I66" s="6">
        <v>4.2169999999999996</v>
      </c>
      <c r="J66" s="6">
        <v>3.5916666666666668</v>
      </c>
      <c r="K66" s="6">
        <v>4.1436666666666664</v>
      </c>
      <c r="L66" s="6">
        <v>3.9249999999999998</v>
      </c>
      <c r="M66" s="6">
        <v>4.065666666666667</v>
      </c>
      <c r="N66" s="7">
        <v>30.311</v>
      </c>
      <c r="O66" s="80">
        <v>0.20099719101123595</v>
      </c>
      <c r="P66" s="6"/>
    </row>
    <row r="67" spans="1:16" ht="15.75" thickBot="1" x14ac:dyDescent="0.3">
      <c r="A67" s="4" t="s">
        <v>1490</v>
      </c>
      <c r="B67" s="5" t="s">
        <v>151</v>
      </c>
      <c r="C67" s="79">
        <v>4.5</v>
      </c>
      <c r="D67" s="79">
        <v>4.8</v>
      </c>
      <c r="E67" s="15">
        <v>9.3000000000000007</v>
      </c>
      <c r="F67" s="6">
        <v>3.008</v>
      </c>
      <c r="G67" s="6">
        <v>4.0119999999999996</v>
      </c>
      <c r="H67" s="6">
        <v>3.29</v>
      </c>
      <c r="I67" s="6">
        <v>4.2169999999999996</v>
      </c>
      <c r="J67" s="6">
        <v>3.5916666666666668</v>
      </c>
      <c r="K67" s="6">
        <v>4.1436666666666664</v>
      </c>
      <c r="L67" s="6">
        <v>3.9249999999999998</v>
      </c>
      <c r="M67" s="6">
        <v>4.065666666666667</v>
      </c>
      <c r="N67" s="7">
        <v>30.253</v>
      </c>
      <c r="O67" s="80">
        <v>0.19157258064516128</v>
      </c>
      <c r="P67" s="6"/>
    </row>
    <row r="68" spans="1:16" ht="15.75" thickBot="1" x14ac:dyDescent="0.3">
      <c r="A68" s="4" t="s">
        <v>1490</v>
      </c>
      <c r="B68" s="5" t="s">
        <v>78</v>
      </c>
      <c r="C68" s="79">
        <v>4.5</v>
      </c>
      <c r="D68" s="79">
        <v>5</v>
      </c>
      <c r="E68" s="15">
        <v>9.5</v>
      </c>
      <c r="F68" s="6">
        <v>3.7</v>
      </c>
      <c r="G68" s="6">
        <v>4.0119999999999996</v>
      </c>
      <c r="H68" s="6">
        <v>3.7416666666666667</v>
      </c>
      <c r="I68" s="6">
        <v>4.2169999999999996</v>
      </c>
      <c r="J68" s="6">
        <v>3.5916666666666668</v>
      </c>
      <c r="K68" s="6">
        <v>4.1436666666666664</v>
      </c>
      <c r="L68" s="6">
        <v>3.9249999999999998</v>
      </c>
      <c r="M68" s="6">
        <v>4.065666666666667</v>
      </c>
      <c r="N68" s="7">
        <v>31.396666666666668</v>
      </c>
      <c r="O68" s="80">
        <v>0.20258771929824562</v>
      </c>
      <c r="P68" s="6"/>
    </row>
    <row r="69" spans="1:16" ht="15.75" thickBot="1" x14ac:dyDescent="0.3">
      <c r="A69" s="4" t="s">
        <v>1490</v>
      </c>
      <c r="B69" s="5" t="s">
        <v>1062</v>
      </c>
      <c r="C69" s="79">
        <v>4.5</v>
      </c>
      <c r="D69" s="79">
        <v>4.4000000000000004</v>
      </c>
      <c r="E69" s="15">
        <v>8.9</v>
      </c>
      <c r="F69" s="6">
        <v>3.2413333333333334</v>
      </c>
      <c r="G69" s="6">
        <v>4.0119999999999996</v>
      </c>
      <c r="H69" s="6">
        <v>3.4303333333333335</v>
      </c>
      <c r="I69" s="6">
        <v>4.2169999999999996</v>
      </c>
      <c r="J69" s="6">
        <v>3.7810000000000001</v>
      </c>
      <c r="K69" s="6">
        <v>4.1436666666666664</v>
      </c>
      <c r="L69" s="6">
        <v>3.9249999999999998</v>
      </c>
      <c r="M69" s="6">
        <v>4.065666666666667</v>
      </c>
      <c r="N69" s="7">
        <v>30.816000000000003</v>
      </c>
      <c r="O69" s="80">
        <v>0.20808988764044947</v>
      </c>
      <c r="P69" s="6"/>
    </row>
    <row r="70" spans="1:16" ht="15.75" thickBot="1" x14ac:dyDescent="0.3">
      <c r="A70" s="4" t="s">
        <v>1490</v>
      </c>
      <c r="B70" s="5" t="s">
        <v>633</v>
      </c>
      <c r="C70" s="79">
        <v>4.5</v>
      </c>
      <c r="D70" s="79">
        <v>4.5</v>
      </c>
      <c r="E70" s="15">
        <v>9</v>
      </c>
      <c r="F70" s="6">
        <v>3.6783333333333332</v>
      </c>
      <c r="G70" s="6">
        <v>4.0119999999999996</v>
      </c>
      <c r="H70" s="6">
        <v>3.29</v>
      </c>
      <c r="I70" s="6">
        <v>4.2169999999999996</v>
      </c>
      <c r="J70" s="6">
        <v>3.5916666666666668</v>
      </c>
      <c r="K70" s="6">
        <v>4.1436666666666664</v>
      </c>
      <c r="L70" s="6">
        <v>3.9249999999999998</v>
      </c>
      <c r="M70" s="6">
        <v>4.065666666666667</v>
      </c>
      <c r="N70" s="7">
        <v>30.923333333333339</v>
      </c>
      <c r="O70" s="80">
        <v>0.2072685185185186</v>
      </c>
      <c r="P70" s="6"/>
    </row>
    <row r="71" spans="1:16" ht="15.75" thickBot="1" x14ac:dyDescent="0.3">
      <c r="A71" s="4" t="s">
        <v>1490</v>
      </c>
      <c r="B71" s="5" t="s">
        <v>334</v>
      </c>
      <c r="C71" s="79">
        <v>4.5</v>
      </c>
      <c r="D71" s="79">
        <v>5.4</v>
      </c>
      <c r="E71" s="15">
        <v>9.9</v>
      </c>
      <c r="F71" s="6">
        <v>1.73</v>
      </c>
      <c r="G71" s="6">
        <v>4.0119999999999996</v>
      </c>
      <c r="H71" s="6">
        <v>3.29</v>
      </c>
      <c r="I71" s="6">
        <v>4.2169999999999996</v>
      </c>
      <c r="J71" s="6">
        <v>3.5916666666666668</v>
      </c>
      <c r="K71" s="6">
        <v>4.17</v>
      </c>
      <c r="L71" s="6">
        <v>4.04</v>
      </c>
      <c r="M71" s="6">
        <v>4.065666666666667</v>
      </c>
      <c r="N71" s="7">
        <v>29.11633333333333</v>
      </c>
      <c r="O71" s="80">
        <v>0.16561026936026932</v>
      </c>
      <c r="P71" s="6"/>
    </row>
    <row r="72" spans="1:16" ht="15.75" thickBot="1" x14ac:dyDescent="0.3">
      <c r="A72" s="4" t="s">
        <v>1490</v>
      </c>
      <c r="B72" s="5" t="s">
        <v>63</v>
      </c>
      <c r="C72" s="79">
        <v>4.5</v>
      </c>
      <c r="D72" s="79">
        <v>5.5</v>
      </c>
      <c r="E72" s="15">
        <v>10</v>
      </c>
      <c r="F72" s="6">
        <v>3.726</v>
      </c>
      <c r="G72" s="6">
        <v>4.0119999999999996</v>
      </c>
      <c r="H72" s="6">
        <v>3.3806666666666665</v>
      </c>
      <c r="I72" s="6">
        <v>4.2169999999999996</v>
      </c>
      <c r="J72" s="6">
        <v>4.3323333333333336</v>
      </c>
      <c r="K72" s="6">
        <v>4.1436666666666664</v>
      </c>
      <c r="L72" s="6">
        <v>3.9249999999999998</v>
      </c>
      <c r="M72" s="6">
        <v>4.065666666666667</v>
      </c>
      <c r="N72" s="7">
        <v>31.802333333333337</v>
      </c>
      <c r="O72" s="80">
        <v>0.1975291666666667</v>
      </c>
      <c r="P72" s="6"/>
    </row>
    <row r="73" spans="1:16" ht="15.75" thickBot="1" x14ac:dyDescent="0.3">
      <c r="A73" s="4" t="s">
        <v>1490</v>
      </c>
      <c r="B73" s="5" t="s">
        <v>71</v>
      </c>
      <c r="C73" s="79">
        <v>4.5</v>
      </c>
      <c r="D73" s="79">
        <v>5</v>
      </c>
      <c r="E73" s="15">
        <v>9.5</v>
      </c>
      <c r="F73" s="6">
        <v>2.4503333333333335</v>
      </c>
      <c r="G73" s="6">
        <v>4.0119999999999996</v>
      </c>
      <c r="H73" s="6">
        <v>3.29</v>
      </c>
      <c r="I73" s="6">
        <v>4.2169999999999996</v>
      </c>
      <c r="J73" s="6">
        <v>3.5916666666666668</v>
      </c>
      <c r="K73" s="6">
        <v>4.1436666666666664</v>
      </c>
      <c r="L73" s="6">
        <v>3.9249999999999998</v>
      </c>
      <c r="M73" s="6">
        <v>4.065666666666667</v>
      </c>
      <c r="N73" s="7">
        <v>29.695333333333338</v>
      </c>
      <c r="O73" s="80">
        <v>0.18020175438596497</v>
      </c>
      <c r="P73" s="6"/>
    </row>
    <row r="74" spans="1:16" ht="15.75" thickBot="1" x14ac:dyDescent="0.3">
      <c r="A74" s="4" t="s">
        <v>1490</v>
      </c>
      <c r="B74" s="5" t="s">
        <v>346</v>
      </c>
      <c r="C74" s="79">
        <v>4.5</v>
      </c>
      <c r="D74" s="79">
        <v>5</v>
      </c>
      <c r="E74" s="15">
        <v>9.5</v>
      </c>
      <c r="F74" s="6">
        <v>3.6103333333333332</v>
      </c>
      <c r="G74" s="6">
        <v>4.8390000000000004</v>
      </c>
      <c r="H74" s="6">
        <v>3.9209999999999998</v>
      </c>
      <c r="I74" s="6">
        <v>4.4243333333333332</v>
      </c>
      <c r="J74" s="6">
        <v>3.5916666666666668</v>
      </c>
      <c r="K74" s="6">
        <v>4.1436666666666664</v>
      </c>
      <c r="L74" s="6">
        <v>3.9249999999999998</v>
      </c>
      <c r="M74" s="6">
        <v>4.065666666666667</v>
      </c>
      <c r="N74" s="7">
        <v>32.520666666666671</v>
      </c>
      <c r="O74" s="80">
        <v>0.2173771929824562</v>
      </c>
      <c r="P74" s="6"/>
    </row>
    <row r="75" spans="1:16" ht="15.75" thickBot="1" x14ac:dyDescent="0.3">
      <c r="A75" s="4" t="s">
        <v>1490</v>
      </c>
      <c r="B75" s="5" t="s">
        <v>547</v>
      </c>
      <c r="C75" s="79">
        <v>4.5</v>
      </c>
      <c r="D75" s="79">
        <v>4.5999999999999996</v>
      </c>
      <c r="E75" s="15">
        <v>9.1</v>
      </c>
      <c r="F75" s="6">
        <v>3.2226666666666666</v>
      </c>
      <c r="G75" s="6">
        <v>4.0119999999999996</v>
      </c>
      <c r="H75" s="6">
        <v>3.29</v>
      </c>
      <c r="I75" s="6">
        <v>4.2169999999999996</v>
      </c>
      <c r="J75" s="6">
        <v>3.5916666666666668</v>
      </c>
      <c r="K75" s="6">
        <v>4.1436666666666664</v>
      </c>
      <c r="L75" s="6">
        <v>3.9249999999999998</v>
      </c>
      <c r="M75" s="6">
        <v>4.065666666666667</v>
      </c>
      <c r="N75" s="7">
        <v>30.467666666666666</v>
      </c>
      <c r="O75" s="80">
        <v>0.19873168498168498</v>
      </c>
      <c r="P75" s="6"/>
    </row>
    <row r="76" spans="1:16" ht="15.75" thickBot="1" x14ac:dyDescent="0.3">
      <c r="A76" s="4" t="s">
        <v>1490</v>
      </c>
      <c r="B76" s="5" t="s">
        <v>250</v>
      </c>
      <c r="C76" s="79">
        <v>4.5</v>
      </c>
      <c r="D76" s="79">
        <v>4.4000000000000004</v>
      </c>
      <c r="E76" s="15">
        <v>8.9</v>
      </c>
      <c r="F76" s="6">
        <v>3.4493333333333331</v>
      </c>
      <c r="G76" s="6">
        <v>4.0119999999999996</v>
      </c>
      <c r="H76" s="6">
        <v>3.29</v>
      </c>
      <c r="I76" s="6">
        <v>4.2169999999999996</v>
      </c>
      <c r="J76" s="6">
        <v>3.5916666666666668</v>
      </c>
      <c r="K76" s="6">
        <v>4.1436666666666664</v>
      </c>
      <c r="L76" s="6">
        <v>3.9249999999999998</v>
      </c>
      <c r="M76" s="6">
        <v>4.065666666666667</v>
      </c>
      <c r="N76" s="7">
        <v>30.694333333333333</v>
      </c>
      <c r="O76" s="80">
        <v>0.20638108614232209</v>
      </c>
      <c r="P76" s="6"/>
    </row>
    <row r="77" spans="1:16" ht="15.75" thickBot="1" x14ac:dyDescent="0.3">
      <c r="A77" s="4" t="s">
        <v>1490</v>
      </c>
      <c r="B77" s="5" t="s">
        <v>115</v>
      </c>
      <c r="C77" s="79">
        <v>4.5</v>
      </c>
      <c r="D77" s="79">
        <v>5</v>
      </c>
      <c r="E77" s="15">
        <v>9.5</v>
      </c>
      <c r="F77" s="6">
        <v>2.8643333333333332</v>
      </c>
      <c r="G77" s="6">
        <v>4.0119999999999996</v>
      </c>
      <c r="H77" s="6">
        <v>3.29</v>
      </c>
      <c r="I77" s="6">
        <v>4.2169999999999996</v>
      </c>
      <c r="J77" s="6">
        <v>3.5916666666666668</v>
      </c>
      <c r="K77" s="6">
        <v>4.1436666666666664</v>
      </c>
      <c r="L77" s="6">
        <v>3.9249999999999998</v>
      </c>
      <c r="M77" s="6">
        <v>4.065666666666667</v>
      </c>
      <c r="N77" s="7">
        <v>30.109333333333339</v>
      </c>
      <c r="O77" s="80">
        <v>0.18564912280701762</v>
      </c>
      <c r="P77" s="6"/>
    </row>
    <row r="78" spans="1:16" ht="15.75" thickBot="1" x14ac:dyDescent="0.3">
      <c r="A78" s="4" t="s">
        <v>1490</v>
      </c>
      <c r="B78" s="5" t="s">
        <v>364</v>
      </c>
      <c r="C78" s="79">
        <v>4.5</v>
      </c>
      <c r="D78" s="79">
        <v>4.4000000000000004</v>
      </c>
      <c r="E78" s="15">
        <v>8.9</v>
      </c>
      <c r="F78" s="6">
        <v>3.5393333333333334</v>
      </c>
      <c r="G78" s="6">
        <v>4.0119999999999996</v>
      </c>
      <c r="H78" s="6">
        <v>3.29</v>
      </c>
      <c r="I78" s="6">
        <v>4.2169999999999996</v>
      </c>
      <c r="J78" s="6">
        <v>3.5916666666666668</v>
      </c>
      <c r="K78" s="6">
        <v>4.1436666666666664</v>
      </c>
      <c r="L78" s="6">
        <v>3.9249999999999998</v>
      </c>
      <c r="M78" s="6">
        <v>4.065666666666667</v>
      </c>
      <c r="N78" s="7">
        <v>30.784333333333336</v>
      </c>
      <c r="O78" s="80">
        <v>0.20764513108614235</v>
      </c>
      <c r="P78" s="6"/>
    </row>
    <row r="79" spans="1:16" ht="15.75" thickBot="1" x14ac:dyDescent="0.3">
      <c r="A79" s="4" t="s">
        <v>1490</v>
      </c>
      <c r="B79" s="5" t="s">
        <v>157</v>
      </c>
      <c r="C79" s="79">
        <v>4.5</v>
      </c>
      <c r="D79" s="79">
        <v>4.4000000000000004</v>
      </c>
      <c r="E79" s="15">
        <v>8.9</v>
      </c>
      <c r="F79" s="6">
        <v>1.73</v>
      </c>
      <c r="G79" s="6">
        <v>4.0119999999999996</v>
      </c>
      <c r="H79" s="6">
        <v>3.3359999999999999</v>
      </c>
      <c r="I79" s="6">
        <v>4.2169999999999996</v>
      </c>
      <c r="J79" s="6">
        <v>3.5916666666666668</v>
      </c>
      <c r="K79" s="6">
        <v>4.1436666666666664</v>
      </c>
      <c r="L79" s="6">
        <v>3.9249999999999998</v>
      </c>
      <c r="M79" s="6">
        <v>4.065666666666667</v>
      </c>
      <c r="N79" s="7">
        <v>29.021000000000001</v>
      </c>
      <c r="O79" s="80">
        <v>0.18287921348314606</v>
      </c>
      <c r="P79" s="6"/>
    </row>
    <row r="80" spans="1:16" ht="15.75" thickBot="1" x14ac:dyDescent="0.3">
      <c r="A80" s="4" t="s">
        <v>90</v>
      </c>
      <c r="B80" s="5" t="s">
        <v>130</v>
      </c>
      <c r="C80" s="79">
        <v>4.5</v>
      </c>
      <c r="D80" s="79">
        <v>5.6</v>
      </c>
      <c r="E80" s="15">
        <v>10.1</v>
      </c>
      <c r="F80" s="6">
        <v>3.9546666666666668</v>
      </c>
      <c r="G80" s="6">
        <v>4.0186666666666664</v>
      </c>
      <c r="H80" s="6">
        <v>4.9673333333333334</v>
      </c>
      <c r="I80" s="6">
        <v>4.1230000000000002</v>
      </c>
      <c r="J80" s="6">
        <v>4.3946666666666667</v>
      </c>
      <c r="K80" s="6">
        <v>4.174666666666667</v>
      </c>
      <c r="L80" s="6">
        <v>4.3570000000000002</v>
      </c>
      <c r="M80" s="6">
        <v>4.6909999999999998</v>
      </c>
      <c r="N80" s="7">
        <v>34.680999999999997</v>
      </c>
      <c r="O80" s="80">
        <v>0.23120049504950493</v>
      </c>
      <c r="P80" s="6" t="s">
        <v>541</v>
      </c>
    </row>
    <row r="81" spans="1:16" ht="15.75" thickBot="1" x14ac:dyDescent="0.3">
      <c r="A81" s="4" t="s">
        <v>90</v>
      </c>
      <c r="B81" s="5" t="s">
        <v>135</v>
      </c>
      <c r="C81" s="79">
        <v>4.5</v>
      </c>
      <c r="D81" s="79">
        <v>5</v>
      </c>
      <c r="E81" s="15">
        <v>9.5</v>
      </c>
      <c r="F81" s="6">
        <v>3.9546666666666668</v>
      </c>
      <c r="G81" s="6">
        <v>4.0186666666666664</v>
      </c>
      <c r="H81" s="6">
        <v>4.2233333333333336</v>
      </c>
      <c r="I81" s="6">
        <v>3.7646666666666668</v>
      </c>
      <c r="J81" s="6">
        <v>3.4849999999999999</v>
      </c>
      <c r="K81" s="6">
        <v>3.5136666666666665</v>
      </c>
      <c r="L81" s="6">
        <v>4.0083333333333337</v>
      </c>
      <c r="M81" s="6">
        <v>4.6909999999999998</v>
      </c>
      <c r="N81" s="7">
        <v>31.659333333333329</v>
      </c>
      <c r="O81" s="80">
        <v>0.20604385964912275</v>
      </c>
      <c r="P81" s="6" t="s">
        <v>541</v>
      </c>
    </row>
    <row r="82" spans="1:16" ht="15.75" thickBot="1" x14ac:dyDescent="0.3">
      <c r="A82" s="4" t="s">
        <v>90</v>
      </c>
      <c r="B82" s="5" t="s">
        <v>1490</v>
      </c>
      <c r="C82" s="79">
        <v>4.5</v>
      </c>
      <c r="D82" s="79">
        <v>4.5</v>
      </c>
      <c r="E82" s="15">
        <v>9</v>
      </c>
      <c r="F82" s="6">
        <v>3.9546666666666668</v>
      </c>
      <c r="G82" s="6">
        <v>4.0186666666666664</v>
      </c>
      <c r="H82" s="6">
        <v>4.2233333333333336</v>
      </c>
      <c r="I82" s="6">
        <v>4.2169999999999996</v>
      </c>
      <c r="J82" s="6">
        <v>3.5916666666666668</v>
      </c>
      <c r="K82" s="6">
        <v>4.1436666666666664</v>
      </c>
      <c r="L82" s="6">
        <v>3.9249999999999998</v>
      </c>
      <c r="M82" s="6">
        <v>4.6909999999999998</v>
      </c>
      <c r="N82" s="7">
        <v>32.765000000000001</v>
      </c>
      <c r="O82" s="80">
        <v>0.23284722222222223</v>
      </c>
      <c r="P82" s="6" t="s">
        <v>541</v>
      </c>
    </row>
    <row r="83" spans="1:16" ht="15.75" thickBot="1" x14ac:dyDescent="0.3">
      <c r="A83" s="4" t="s">
        <v>90</v>
      </c>
      <c r="B83" s="5" t="s">
        <v>202</v>
      </c>
      <c r="C83" s="79">
        <v>4.5</v>
      </c>
      <c r="D83" s="79">
        <v>4.5</v>
      </c>
      <c r="E83" s="15">
        <v>9</v>
      </c>
      <c r="F83" s="6">
        <v>3.9546666666666668</v>
      </c>
      <c r="G83" s="6">
        <v>4.0186666666666664</v>
      </c>
      <c r="H83" s="6">
        <v>4.2233333333333336</v>
      </c>
      <c r="I83" s="6">
        <v>3.7646666666666668</v>
      </c>
      <c r="J83" s="6">
        <v>3.4849999999999999</v>
      </c>
      <c r="K83" s="6">
        <v>3.4849999999999999</v>
      </c>
      <c r="L83" s="6">
        <v>3.512</v>
      </c>
      <c r="M83" s="6">
        <v>4.6909999999999998</v>
      </c>
      <c r="N83" s="7">
        <v>31.134333333333331</v>
      </c>
      <c r="O83" s="80">
        <v>0.21019907407407404</v>
      </c>
      <c r="P83" s="6"/>
    </row>
    <row r="84" spans="1:16" ht="15.75" thickBot="1" x14ac:dyDescent="0.3">
      <c r="A84" s="4" t="s">
        <v>90</v>
      </c>
      <c r="B84" s="5" t="s">
        <v>73</v>
      </c>
      <c r="C84" s="79">
        <v>4.5</v>
      </c>
      <c r="D84" s="79">
        <v>4.7</v>
      </c>
      <c r="E84" s="15">
        <v>9.1999999999999993</v>
      </c>
      <c r="F84" s="6">
        <v>3.9546666666666668</v>
      </c>
      <c r="G84" s="6">
        <v>4.0186666666666664</v>
      </c>
      <c r="H84" s="6">
        <v>4.2233333333333336</v>
      </c>
      <c r="I84" s="6">
        <v>3.7646666666666668</v>
      </c>
      <c r="J84" s="6">
        <v>4.0996666666666668</v>
      </c>
      <c r="K84" s="6">
        <v>3.5076666666666667</v>
      </c>
      <c r="L84" s="6">
        <v>4</v>
      </c>
      <c r="M84" s="6">
        <v>4.6909999999999998</v>
      </c>
      <c r="N84" s="7">
        <v>32.259666666666668</v>
      </c>
      <c r="O84" s="80">
        <v>0.22091938405797104</v>
      </c>
      <c r="P84" s="6"/>
    </row>
    <row r="85" spans="1:16" ht="15.75" thickBot="1" x14ac:dyDescent="0.3">
      <c r="A85" s="4" t="s">
        <v>90</v>
      </c>
      <c r="B85" s="5" t="s">
        <v>326</v>
      </c>
      <c r="C85" s="79">
        <v>4.5</v>
      </c>
      <c r="D85" s="79">
        <v>4.4000000000000004</v>
      </c>
      <c r="E85" s="15">
        <v>8.9</v>
      </c>
      <c r="F85" s="6">
        <v>3.9546666666666668</v>
      </c>
      <c r="G85" s="6">
        <v>4.0186666666666664</v>
      </c>
      <c r="H85" s="6">
        <v>4.2233333333333336</v>
      </c>
      <c r="I85" s="6">
        <v>3.7646666666666668</v>
      </c>
      <c r="J85" s="6">
        <v>3.4849999999999999</v>
      </c>
      <c r="K85" s="6">
        <v>3.4849999999999999</v>
      </c>
      <c r="L85" s="6">
        <v>3.512</v>
      </c>
      <c r="M85" s="6">
        <v>4.6909999999999998</v>
      </c>
      <c r="N85" s="7">
        <v>31.134333333333331</v>
      </c>
      <c r="O85" s="80">
        <v>0.21256086142322092</v>
      </c>
      <c r="P85" s="6"/>
    </row>
    <row r="86" spans="1:16" ht="15.75" thickBot="1" x14ac:dyDescent="0.3">
      <c r="A86" s="4" t="s">
        <v>90</v>
      </c>
      <c r="B86" s="5" t="s">
        <v>151</v>
      </c>
      <c r="C86" s="79">
        <v>4.5</v>
      </c>
      <c r="D86" s="79">
        <v>4.8</v>
      </c>
      <c r="E86" s="15">
        <v>9.3000000000000007</v>
      </c>
      <c r="F86" s="6">
        <v>3.9546666666666668</v>
      </c>
      <c r="G86" s="6">
        <v>4.0186666666666664</v>
      </c>
      <c r="H86" s="6">
        <v>4.2233333333333336</v>
      </c>
      <c r="I86" s="6">
        <v>3.7646666666666668</v>
      </c>
      <c r="J86" s="6">
        <v>3.4849999999999999</v>
      </c>
      <c r="K86" s="6">
        <v>3.4849999999999999</v>
      </c>
      <c r="L86" s="6">
        <v>3.512</v>
      </c>
      <c r="M86" s="6">
        <v>4.6909999999999998</v>
      </c>
      <c r="N86" s="7">
        <v>31.134333333333331</v>
      </c>
      <c r="O86" s="80">
        <v>0.20341845878136194</v>
      </c>
      <c r="P86" s="6"/>
    </row>
    <row r="87" spans="1:16" ht="15.75" thickBot="1" x14ac:dyDescent="0.3">
      <c r="A87" s="4" t="s">
        <v>90</v>
      </c>
      <c r="B87" s="5" t="s">
        <v>78</v>
      </c>
      <c r="C87" s="79">
        <v>4.5</v>
      </c>
      <c r="D87" s="79">
        <v>5</v>
      </c>
      <c r="E87" s="15">
        <v>9.5</v>
      </c>
      <c r="F87" s="6">
        <v>3.9546666666666668</v>
      </c>
      <c r="G87" s="6">
        <v>4.0186666666666664</v>
      </c>
      <c r="H87" s="6">
        <v>4.2233333333333336</v>
      </c>
      <c r="I87" s="6">
        <v>3.7646666666666668</v>
      </c>
      <c r="J87" s="6">
        <v>3.4849999999999999</v>
      </c>
      <c r="K87" s="6">
        <v>3.4849999999999999</v>
      </c>
      <c r="L87" s="6">
        <v>3.512</v>
      </c>
      <c r="M87" s="6">
        <v>4.6909999999999998</v>
      </c>
      <c r="N87" s="7">
        <v>31.134333333333331</v>
      </c>
      <c r="O87" s="80">
        <v>0.19913596491228067</v>
      </c>
      <c r="P87" s="6"/>
    </row>
    <row r="88" spans="1:16" ht="15.75" thickBot="1" x14ac:dyDescent="0.3">
      <c r="A88" s="4" t="s">
        <v>90</v>
      </c>
      <c r="B88" s="5" t="s">
        <v>1062</v>
      </c>
      <c r="C88" s="79">
        <v>4.5</v>
      </c>
      <c r="D88" s="79">
        <v>4.4000000000000004</v>
      </c>
      <c r="E88" s="15">
        <v>8.9</v>
      </c>
      <c r="F88" s="6">
        <v>3.9546666666666668</v>
      </c>
      <c r="G88" s="6">
        <v>4.0186666666666664</v>
      </c>
      <c r="H88" s="6">
        <v>4.2233333333333336</v>
      </c>
      <c r="I88" s="6">
        <v>4.1466666666666665</v>
      </c>
      <c r="J88" s="6">
        <v>3.7810000000000001</v>
      </c>
      <c r="K88" s="6">
        <v>3.4849999999999999</v>
      </c>
      <c r="L88" s="6">
        <v>3.512</v>
      </c>
      <c r="M88" s="6">
        <v>4.6909999999999998</v>
      </c>
      <c r="N88" s="7">
        <v>31.812333333333331</v>
      </c>
      <c r="O88" s="80">
        <v>0.2220833333333333</v>
      </c>
      <c r="P88" s="6"/>
    </row>
    <row r="89" spans="1:16" ht="15.75" thickBot="1" x14ac:dyDescent="0.3">
      <c r="A89" s="4" t="s">
        <v>90</v>
      </c>
      <c r="B89" s="5" t="s">
        <v>633</v>
      </c>
      <c r="C89" s="79">
        <v>4.5</v>
      </c>
      <c r="D89" s="79">
        <v>4.5</v>
      </c>
      <c r="E89" s="15">
        <v>9</v>
      </c>
      <c r="F89" s="6">
        <v>3.9546666666666668</v>
      </c>
      <c r="G89" s="6">
        <v>4.0186666666666664</v>
      </c>
      <c r="H89" s="6">
        <v>4.2233333333333336</v>
      </c>
      <c r="I89" s="6">
        <v>3.7646666666666668</v>
      </c>
      <c r="J89" s="6">
        <v>3.4849999999999999</v>
      </c>
      <c r="K89" s="6">
        <v>3.4849999999999999</v>
      </c>
      <c r="L89" s="6">
        <v>3.512</v>
      </c>
      <c r="M89" s="6">
        <v>4.6909999999999998</v>
      </c>
      <c r="N89" s="7">
        <v>31.134333333333331</v>
      </c>
      <c r="O89" s="80">
        <v>0.21019907407407404</v>
      </c>
      <c r="P89" s="6"/>
    </row>
    <row r="90" spans="1:16" ht="15.75" thickBot="1" x14ac:dyDescent="0.3">
      <c r="A90" s="4" t="s">
        <v>90</v>
      </c>
      <c r="B90" s="5" t="s">
        <v>334</v>
      </c>
      <c r="C90" s="79">
        <v>4.5</v>
      </c>
      <c r="D90" s="79">
        <v>5.4</v>
      </c>
      <c r="E90" s="15">
        <v>9.9</v>
      </c>
      <c r="F90" s="6">
        <v>3.9546666666666668</v>
      </c>
      <c r="G90" s="6">
        <v>4.0186666666666664</v>
      </c>
      <c r="H90" s="6">
        <v>4.2233333333333336</v>
      </c>
      <c r="I90" s="6">
        <v>3.7646666666666668</v>
      </c>
      <c r="J90" s="6">
        <v>3.5566666666666666</v>
      </c>
      <c r="K90" s="6">
        <v>4.17</v>
      </c>
      <c r="L90" s="6">
        <v>4.04</v>
      </c>
      <c r="M90" s="6">
        <v>4.6909999999999998</v>
      </c>
      <c r="N90" s="7">
        <v>32.419000000000004</v>
      </c>
      <c r="O90" s="80">
        <v>0.20731060606060611</v>
      </c>
      <c r="P90" s="6"/>
    </row>
    <row r="91" spans="1:16" ht="15.75" thickBot="1" x14ac:dyDescent="0.3">
      <c r="A91" s="4" t="s">
        <v>90</v>
      </c>
      <c r="B91" s="5" t="s">
        <v>63</v>
      </c>
      <c r="C91" s="79">
        <v>4.5</v>
      </c>
      <c r="D91" s="79">
        <v>5.5</v>
      </c>
      <c r="E91" s="15">
        <v>10</v>
      </c>
      <c r="F91" s="6">
        <v>3.9546666666666668</v>
      </c>
      <c r="G91" s="6">
        <v>4.0186666666666664</v>
      </c>
      <c r="H91" s="6">
        <v>4.2233333333333336</v>
      </c>
      <c r="I91" s="6">
        <v>3.7646666666666668</v>
      </c>
      <c r="J91" s="6">
        <v>4.3323333333333336</v>
      </c>
      <c r="K91" s="6">
        <v>4.1020000000000003</v>
      </c>
      <c r="L91" s="6">
        <v>3.7916666666666665</v>
      </c>
      <c r="M91" s="6">
        <v>4.6909999999999998</v>
      </c>
      <c r="N91" s="7">
        <v>32.878333333333337</v>
      </c>
      <c r="O91" s="80">
        <v>0.21097916666666672</v>
      </c>
      <c r="P91" s="6"/>
    </row>
    <row r="92" spans="1:16" ht="15.75" thickBot="1" x14ac:dyDescent="0.3">
      <c r="A92" s="4" t="s">
        <v>90</v>
      </c>
      <c r="B92" s="5" t="s">
        <v>71</v>
      </c>
      <c r="C92" s="79">
        <v>4.5</v>
      </c>
      <c r="D92" s="79">
        <v>5</v>
      </c>
      <c r="E92" s="15">
        <v>9.5</v>
      </c>
      <c r="F92" s="6">
        <v>3.9546666666666668</v>
      </c>
      <c r="G92" s="6">
        <v>4.0186666666666664</v>
      </c>
      <c r="H92" s="6">
        <v>4.2233333333333336</v>
      </c>
      <c r="I92" s="6">
        <v>3.7646666666666668</v>
      </c>
      <c r="J92" s="6">
        <v>3.4849999999999999</v>
      </c>
      <c r="K92" s="6">
        <v>3.6240000000000001</v>
      </c>
      <c r="L92" s="6">
        <v>3.512</v>
      </c>
      <c r="M92" s="6">
        <v>4.6909999999999998</v>
      </c>
      <c r="N92" s="7">
        <v>31.27333333333333</v>
      </c>
      <c r="O92" s="80">
        <v>0.20096491228070171</v>
      </c>
      <c r="P92" s="6"/>
    </row>
    <row r="93" spans="1:16" ht="15.75" thickBot="1" x14ac:dyDescent="0.3">
      <c r="A93" s="4" t="s">
        <v>90</v>
      </c>
      <c r="B93" s="5" t="s">
        <v>346</v>
      </c>
      <c r="C93" s="79">
        <v>4.5</v>
      </c>
      <c r="D93" s="79">
        <v>5</v>
      </c>
      <c r="E93" s="15">
        <v>9.5</v>
      </c>
      <c r="F93" s="6">
        <v>3.9546666666666668</v>
      </c>
      <c r="G93" s="6">
        <v>4.8390000000000004</v>
      </c>
      <c r="H93" s="6">
        <v>4.2233333333333336</v>
      </c>
      <c r="I93" s="6">
        <v>4.4243333333333332</v>
      </c>
      <c r="J93" s="6">
        <v>3.4849999999999999</v>
      </c>
      <c r="K93" s="6">
        <v>4.1133333333333333</v>
      </c>
      <c r="L93" s="6">
        <v>3.7203333333333335</v>
      </c>
      <c r="M93" s="6">
        <v>4.6909999999999998</v>
      </c>
      <c r="N93" s="7">
        <v>33.451000000000001</v>
      </c>
      <c r="O93" s="80">
        <v>0.22961842105263158</v>
      </c>
      <c r="P93" s="6"/>
    </row>
    <row r="94" spans="1:16" ht="15.75" thickBot="1" x14ac:dyDescent="0.3">
      <c r="A94" s="4" t="s">
        <v>90</v>
      </c>
      <c r="B94" s="5" t="s">
        <v>547</v>
      </c>
      <c r="C94" s="79">
        <v>4.5</v>
      </c>
      <c r="D94" s="79">
        <v>4.5999999999999996</v>
      </c>
      <c r="E94" s="15">
        <v>9.1</v>
      </c>
      <c r="F94" s="6">
        <v>3.9546666666666668</v>
      </c>
      <c r="G94" s="6">
        <v>4.0186666666666664</v>
      </c>
      <c r="H94" s="6">
        <v>4.2233333333333336</v>
      </c>
      <c r="I94" s="6">
        <v>3.7646666666666668</v>
      </c>
      <c r="J94" s="6">
        <v>3.4849999999999999</v>
      </c>
      <c r="K94" s="6">
        <v>3.4849999999999999</v>
      </c>
      <c r="L94" s="6">
        <v>3.512</v>
      </c>
      <c r="M94" s="6">
        <v>4.6909999999999998</v>
      </c>
      <c r="N94" s="7">
        <v>31.134333333333331</v>
      </c>
      <c r="O94" s="80">
        <v>0.2078891941391941</v>
      </c>
      <c r="P94" s="6"/>
    </row>
    <row r="95" spans="1:16" ht="15.75" thickBot="1" x14ac:dyDescent="0.3">
      <c r="A95" s="4" t="s">
        <v>90</v>
      </c>
      <c r="B95" s="5" t="s">
        <v>250</v>
      </c>
      <c r="C95" s="79">
        <v>4.5</v>
      </c>
      <c r="D95" s="79">
        <v>4.4000000000000004</v>
      </c>
      <c r="E95" s="15">
        <v>8.9</v>
      </c>
      <c r="F95" s="6">
        <v>3.9546666666666668</v>
      </c>
      <c r="G95" s="6">
        <v>4.0186666666666664</v>
      </c>
      <c r="H95" s="6">
        <v>4.2233333333333336</v>
      </c>
      <c r="I95" s="6">
        <v>3.7646666666666668</v>
      </c>
      <c r="J95" s="6">
        <v>3.4849999999999999</v>
      </c>
      <c r="K95" s="6">
        <v>3.4849999999999999</v>
      </c>
      <c r="L95" s="6">
        <v>3.512</v>
      </c>
      <c r="M95" s="6">
        <v>4.6909999999999998</v>
      </c>
      <c r="N95" s="7">
        <v>31.134333333333331</v>
      </c>
      <c r="O95" s="80">
        <v>0.21256086142322092</v>
      </c>
      <c r="P95" s="6"/>
    </row>
    <row r="96" spans="1:16" ht="15.75" thickBot="1" x14ac:dyDescent="0.3">
      <c r="A96" s="4" t="s">
        <v>90</v>
      </c>
      <c r="B96" s="5" t="s">
        <v>115</v>
      </c>
      <c r="C96" s="79">
        <v>4.5</v>
      </c>
      <c r="D96" s="79">
        <v>5</v>
      </c>
      <c r="E96" s="15">
        <v>9.5</v>
      </c>
      <c r="F96" s="6">
        <v>3.9546666666666668</v>
      </c>
      <c r="G96" s="6">
        <v>4.0186666666666664</v>
      </c>
      <c r="H96" s="6">
        <v>4.2233333333333336</v>
      </c>
      <c r="I96" s="6">
        <v>3.7646666666666668</v>
      </c>
      <c r="J96" s="6">
        <v>3.4849999999999999</v>
      </c>
      <c r="K96" s="6">
        <v>3.4849999999999999</v>
      </c>
      <c r="L96" s="6">
        <v>3.512</v>
      </c>
      <c r="M96" s="6">
        <v>4.6909999999999998</v>
      </c>
      <c r="N96" s="7">
        <v>31.134333333333331</v>
      </c>
      <c r="O96" s="80">
        <v>0.19913596491228067</v>
      </c>
      <c r="P96" s="6"/>
    </row>
    <row r="97" spans="1:16" ht="15.75" thickBot="1" x14ac:dyDescent="0.3">
      <c r="A97" s="4" t="s">
        <v>90</v>
      </c>
      <c r="B97" s="5" t="s">
        <v>364</v>
      </c>
      <c r="C97" s="79">
        <v>4.5</v>
      </c>
      <c r="D97" s="79">
        <v>4.4000000000000004</v>
      </c>
      <c r="E97" s="15">
        <v>8.9</v>
      </c>
      <c r="F97" s="6">
        <v>3.9546666666666668</v>
      </c>
      <c r="G97" s="6">
        <v>4.0186666666666664</v>
      </c>
      <c r="H97" s="6">
        <v>4.2233333333333336</v>
      </c>
      <c r="I97" s="6">
        <v>3.7646666666666668</v>
      </c>
      <c r="J97" s="6">
        <v>3.4849999999999999</v>
      </c>
      <c r="K97" s="6">
        <v>3.4849999999999999</v>
      </c>
      <c r="L97" s="6">
        <v>3.512</v>
      </c>
      <c r="M97" s="6">
        <v>4.6909999999999998</v>
      </c>
      <c r="N97" s="7">
        <v>31.134333333333331</v>
      </c>
      <c r="O97" s="80">
        <v>0.21256086142322092</v>
      </c>
      <c r="P97" s="6"/>
    </row>
    <row r="98" spans="1:16" ht="15.75" thickBot="1" x14ac:dyDescent="0.3">
      <c r="A98" s="4" t="s">
        <v>90</v>
      </c>
      <c r="B98" s="5" t="s">
        <v>157</v>
      </c>
      <c r="C98" s="79">
        <v>4.5</v>
      </c>
      <c r="D98" s="79">
        <v>4.4000000000000004</v>
      </c>
      <c r="E98" s="15">
        <v>8.9</v>
      </c>
      <c r="F98" s="6">
        <v>3.9546666666666668</v>
      </c>
      <c r="G98" s="6">
        <v>4.0186666666666664</v>
      </c>
      <c r="H98" s="6">
        <v>4.2233333333333336</v>
      </c>
      <c r="I98" s="6">
        <v>3.7646666666666668</v>
      </c>
      <c r="J98" s="6">
        <v>3.4849999999999999</v>
      </c>
      <c r="K98" s="6">
        <v>3.4849999999999999</v>
      </c>
      <c r="L98" s="6">
        <v>3.512</v>
      </c>
      <c r="M98" s="6">
        <v>4.6909999999999998</v>
      </c>
      <c r="N98" s="7">
        <v>31.134333333333331</v>
      </c>
      <c r="O98" s="80">
        <v>0.21256086142322092</v>
      </c>
      <c r="P98" s="6"/>
    </row>
    <row r="99" spans="1:16" ht="15.75" thickBot="1" x14ac:dyDescent="0.3">
      <c r="A99" s="4" t="s">
        <v>202</v>
      </c>
      <c r="B99" s="5" t="s">
        <v>130</v>
      </c>
      <c r="C99" s="79">
        <v>4.5</v>
      </c>
      <c r="D99" s="79">
        <v>5.6</v>
      </c>
      <c r="E99" s="15">
        <v>10.1</v>
      </c>
      <c r="F99" s="6">
        <v>3.5743333333333331</v>
      </c>
      <c r="G99" s="6">
        <v>3.4843333333333333</v>
      </c>
      <c r="H99" s="6">
        <v>4.9673333333333334</v>
      </c>
      <c r="I99" s="6">
        <v>4.1230000000000002</v>
      </c>
      <c r="J99" s="6">
        <v>4.3946666666666667</v>
      </c>
      <c r="K99" s="6">
        <v>4.174666666666667</v>
      </c>
      <c r="L99" s="6">
        <v>4.3570000000000002</v>
      </c>
      <c r="M99" s="6">
        <v>4.660333333333333</v>
      </c>
      <c r="N99" s="7">
        <v>33.735666666666667</v>
      </c>
      <c r="O99" s="80">
        <v>0.21950082508250826</v>
      </c>
      <c r="P99" s="6" t="s">
        <v>541</v>
      </c>
    </row>
    <row r="100" spans="1:16" ht="15.75" thickBot="1" x14ac:dyDescent="0.3">
      <c r="A100" s="4" t="s">
        <v>202</v>
      </c>
      <c r="B100" s="5" t="s">
        <v>135</v>
      </c>
      <c r="C100" s="79">
        <v>4.5</v>
      </c>
      <c r="D100" s="79">
        <v>5</v>
      </c>
      <c r="E100" s="15">
        <v>9.5</v>
      </c>
      <c r="F100" s="6">
        <v>2.8223333333333334</v>
      </c>
      <c r="G100" s="6">
        <v>2.4943333333333335</v>
      </c>
      <c r="H100" s="6">
        <v>3.6136666666666666</v>
      </c>
      <c r="I100" s="6">
        <v>3.3736666666666668</v>
      </c>
      <c r="J100" s="6">
        <v>3.4649999999999999</v>
      </c>
      <c r="K100" s="6">
        <v>3.5136666666666665</v>
      </c>
      <c r="L100" s="6">
        <v>4.0083333333333337</v>
      </c>
      <c r="M100" s="6">
        <v>2.8783333333333334</v>
      </c>
      <c r="N100" s="7">
        <v>26.169333333333334</v>
      </c>
      <c r="O100" s="80">
        <v>0.13380701754385965</v>
      </c>
      <c r="P100" s="6" t="s">
        <v>541</v>
      </c>
    </row>
    <row r="101" spans="1:16" ht="15.75" thickBot="1" x14ac:dyDescent="0.3">
      <c r="A101" s="4" t="s">
        <v>202</v>
      </c>
      <c r="B101" s="5" t="s">
        <v>1490</v>
      </c>
      <c r="C101" s="79">
        <v>4.5</v>
      </c>
      <c r="D101" s="79">
        <v>4.5</v>
      </c>
      <c r="E101" s="15">
        <v>9</v>
      </c>
      <c r="F101" s="6">
        <v>2.2166666666666668</v>
      </c>
      <c r="G101" s="6">
        <v>4.0119999999999996</v>
      </c>
      <c r="H101" s="6">
        <v>3.29</v>
      </c>
      <c r="I101" s="6">
        <v>4.2169999999999996</v>
      </c>
      <c r="J101" s="6">
        <v>3.5916666666666668</v>
      </c>
      <c r="K101" s="6">
        <v>4.1436666666666664</v>
      </c>
      <c r="L101" s="6">
        <v>3.9249999999999998</v>
      </c>
      <c r="M101" s="6">
        <v>4.065666666666667</v>
      </c>
      <c r="N101" s="7">
        <v>29.461666666666673</v>
      </c>
      <c r="O101" s="80">
        <v>0.18696759259259269</v>
      </c>
      <c r="P101" s="6" t="s">
        <v>541</v>
      </c>
    </row>
    <row r="102" spans="1:16" ht="15.75" thickBot="1" x14ac:dyDescent="0.3">
      <c r="A102" s="4" t="s">
        <v>202</v>
      </c>
      <c r="B102" s="5" t="s">
        <v>90</v>
      </c>
      <c r="C102" s="79">
        <v>4.5</v>
      </c>
      <c r="D102" s="79">
        <v>4.5</v>
      </c>
      <c r="E102" s="15">
        <v>9</v>
      </c>
      <c r="F102" s="6">
        <v>3.9546666666666668</v>
      </c>
      <c r="G102" s="6">
        <v>4.0186666666666664</v>
      </c>
      <c r="H102" s="6">
        <v>4.2233333333333336</v>
      </c>
      <c r="I102" s="6">
        <v>3.7646666666666668</v>
      </c>
      <c r="J102" s="6">
        <v>3.4849999999999999</v>
      </c>
      <c r="K102" s="6">
        <v>3.4849999999999999</v>
      </c>
      <c r="L102" s="6">
        <v>3.512</v>
      </c>
      <c r="M102" s="6">
        <v>4.6909999999999998</v>
      </c>
      <c r="N102" s="7">
        <v>31.134333333333331</v>
      </c>
      <c r="O102" s="80">
        <v>0.21019907407407404</v>
      </c>
      <c r="P102" s="6" t="s">
        <v>541</v>
      </c>
    </row>
    <row r="103" spans="1:16" ht="15.75" thickBot="1" x14ac:dyDescent="0.3">
      <c r="A103" s="4" t="s">
        <v>202</v>
      </c>
      <c r="B103" s="5" t="s">
        <v>73</v>
      </c>
      <c r="C103" s="79">
        <v>4.5</v>
      </c>
      <c r="D103" s="79">
        <v>4.7</v>
      </c>
      <c r="E103" s="15">
        <v>9.1999999999999993</v>
      </c>
      <c r="F103" s="6">
        <v>3.9436666666666667</v>
      </c>
      <c r="G103" s="6">
        <v>3.3323333333333331</v>
      </c>
      <c r="H103" s="6">
        <v>3.4510000000000001</v>
      </c>
      <c r="I103" s="6">
        <v>3.44</v>
      </c>
      <c r="J103" s="6">
        <v>4.0996666666666668</v>
      </c>
      <c r="K103" s="6">
        <v>3.5076666666666667</v>
      </c>
      <c r="L103" s="6">
        <v>4</v>
      </c>
      <c r="M103" s="6">
        <v>3.839</v>
      </c>
      <c r="N103" s="7">
        <v>29.61333333333333</v>
      </c>
      <c r="O103" s="80">
        <v>0.18496376811594201</v>
      </c>
      <c r="P103" s="6"/>
    </row>
    <row r="104" spans="1:16" ht="15.75" thickBot="1" x14ac:dyDescent="0.3">
      <c r="A104" s="4" t="s">
        <v>202</v>
      </c>
      <c r="B104" s="5" t="s">
        <v>326</v>
      </c>
      <c r="C104" s="79">
        <v>4.5</v>
      </c>
      <c r="D104" s="79">
        <v>4.4000000000000004</v>
      </c>
      <c r="E104" s="15">
        <v>8.9</v>
      </c>
      <c r="F104" s="6">
        <v>3.0659999999999998</v>
      </c>
      <c r="G104" s="6">
        <v>3.1466666666666665</v>
      </c>
      <c r="H104" s="6">
        <v>2.9966666666666666</v>
      </c>
      <c r="I104" s="6">
        <v>3.3736666666666668</v>
      </c>
      <c r="J104" s="6">
        <v>3.1623333333333332</v>
      </c>
      <c r="K104" s="6">
        <v>2.7983333333333333</v>
      </c>
      <c r="L104" s="6">
        <v>3.4753333333333334</v>
      </c>
      <c r="M104" s="6">
        <v>2.8783333333333334</v>
      </c>
      <c r="N104" s="7">
        <v>24.897333333333332</v>
      </c>
      <c r="O104" s="80">
        <v>0.12496254681647938</v>
      </c>
      <c r="P104" s="6"/>
    </row>
    <row r="105" spans="1:16" ht="15.75" thickBot="1" x14ac:dyDescent="0.3">
      <c r="A105" s="4" t="s">
        <v>202</v>
      </c>
      <c r="B105" s="5" t="s">
        <v>151</v>
      </c>
      <c r="C105" s="79">
        <v>4.5</v>
      </c>
      <c r="D105" s="79">
        <v>4.8</v>
      </c>
      <c r="E105" s="15">
        <v>9.3000000000000007</v>
      </c>
      <c r="F105" s="6">
        <v>3.008</v>
      </c>
      <c r="G105" s="6">
        <v>2.5063333333333335</v>
      </c>
      <c r="H105" s="6">
        <v>2.9966666666666666</v>
      </c>
      <c r="I105" s="6">
        <v>3.3736666666666668</v>
      </c>
      <c r="J105" s="6">
        <v>2.9763333333333333</v>
      </c>
      <c r="K105" s="6">
        <v>2.7983333333333333</v>
      </c>
      <c r="L105" s="6">
        <v>3.4753333333333334</v>
      </c>
      <c r="M105" s="6">
        <v>2.8783333333333334</v>
      </c>
      <c r="N105" s="7">
        <v>24.013000000000002</v>
      </c>
      <c r="O105" s="80">
        <v>0.10770161290322582</v>
      </c>
      <c r="P105" s="6"/>
    </row>
    <row r="106" spans="1:16" ht="15.75" thickBot="1" x14ac:dyDescent="0.3">
      <c r="A106" s="4" t="s">
        <v>202</v>
      </c>
      <c r="B106" s="5" t="s">
        <v>78</v>
      </c>
      <c r="C106" s="79">
        <v>4.5</v>
      </c>
      <c r="D106" s="79">
        <v>5</v>
      </c>
      <c r="E106" s="15">
        <v>9.5</v>
      </c>
      <c r="F106" s="6">
        <v>3.7</v>
      </c>
      <c r="G106" s="6">
        <v>3.968</v>
      </c>
      <c r="H106" s="6">
        <v>3.7416666666666667</v>
      </c>
      <c r="I106" s="6">
        <v>3.3736666666666668</v>
      </c>
      <c r="J106" s="6">
        <v>3.1023333333333332</v>
      </c>
      <c r="K106" s="6">
        <v>3.2186666666666666</v>
      </c>
      <c r="L106" s="6">
        <v>3.4753333333333334</v>
      </c>
      <c r="M106" s="6">
        <v>3.9346666666666668</v>
      </c>
      <c r="N106" s="7">
        <v>28.514333333333333</v>
      </c>
      <c r="O106" s="80">
        <v>0.16466228070175437</v>
      </c>
      <c r="P106" s="6"/>
    </row>
    <row r="107" spans="1:16" ht="15.75" thickBot="1" x14ac:dyDescent="0.3">
      <c r="A107" s="4" t="s">
        <v>202</v>
      </c>
      <c r="B107" s="5" t="s">
        <v>1062</v>
      </c>
      <c r="C107" s="79">
        <v>4.5</v>
      </c>
      <c r="D107" s="79">
        <v>4.4000000000000004</v>
      </c>
      <c r="E107" s="15">
        <v>8.9</v>
      </c>
      <c r="F107" s="6">
        <v>3.2413333333333334</v>
      </c>
      <c r="G107" s="6">
        <v>2.9583333333333335</v>
      </c>
      <c r="H107" s="6">
        <v>3.4303333333333335</v>
      </c>
      <c r="I107" s="6">
        <v>4.1466666666666665</v>
      </c>
      <c r="J107" s="6">
        <v>3.7810000000000001</v>
      </c>
      <c r="K107" s="6">
        <v>3.4693333333333332</v>
      </c>
      <c r="L107" s="6">
        <v>3.4753333333333334</v>
      </c>
      <c r="M107" s="6">
        <v>2.8783333333333334</v>
      </c>
      <c r="N107" s="7">
        <v>27.380666666666666</v>
      </c>
      <c r="O107" s="80">
        <v>0.15984082397003743</v>
      </c>
      <c r="P107" s="6"/>
    </row>
    <row r="108" spans="1:16" ht="15.75" thickBot="1" x14ac:dyDescent="0.3">
      <c r="A108" s="4" t="s">
        <v>202</v>
      </c>
      <c r="B108" s="5" t="s">
        <v>633</v>
      </c>
      <c r="C108" s="79">
        <v>4.5</v>
      </c>
      <c r="D108" s="79">
        <v>4.5</v>
      </c>
      <c r="E108" s="15">
        <v>9</v>
      </c>
      <c r="F108" s="6">
        <v>3.6783333333333332</v>
      </c>
      <c r="G108" s="6">
        <v>3.7523333333333335</v>
      </c>
      <c r="H108" s="6">
        <v>2.9966666666666666</v>
      </c>
      <c r="I108" s="6">
        <v>3.7423333333333333</v>
      </c>
      <c r="J108" s="6">
        <v>3.367</v>
      </c>
      <c r="K108" s="6">
        <v>2.8966666666666665</v>
      </c>
      <c r="L108" s="6">
        <v>3.4753333333333334</v>
      </c>
      <c r="M108" s="6">
        <v>3.5953333333333335</v>
      </c>
      <c r="N108" s="7">
        <v>27.503999999999994</v>
      </c>
      <c r="O108" s="80">
        <v>0.15977777777777769</v>
      </c>
      <c r="P108" s="6"/>
    </row>
    <row r="109" spans="1:16" ht="15.75" thickBot="1" x14ac:dyDescent="0.3">
      <c r="A109" s="4" t="s">
        <v>202</v>
      </c>
      <c r="B109" s="5" t="s">
        <v>334</v>
      </c>
      <c r="C109" s="79">
        <v>4.5</v>
      </c>
      <c r="D109" s="79">
        <v>5.4</v>
      </c>
      <c r="E109" s="15">
        <v>9.9</v>
      </c>
      <c r="F109" s="6">
        <v>2.2166666666666668</v>
      </c>
      <c r="G109" s="6">
        <v>2.4943333333333335</v>
      </c>
      <c r="H109" s="6">
        <v>2.9966666666666666</v>
      </c>
      <c r="I109" s="6">
        <v>3.3736666666666668</v>
      </c>
      <c r="J109" s="6">
        <v>3.5566666666666666</v>
      </c>
      <c r="K109" s="6">
        <v>4.17</v>
      </c>
      <c r="L109" s="6">
        <v>4.04</v>
      </c>
      <c r="M109" s="6">
        <v>3.819</v>
      </c>
      <c r="N109" s="7">
        <v>26.666999999999998</v>
      </c>
      <c r="O109" s="80">
        <v>0.13468434343434341</v>
      </c>
      <c r="P109" s="6"/>
    </row>
    <row r="110" spans="1:16" ht="15.75" thickBot="1" x14ac:dyDescent="0.3">
      <c r="A110" s="4" t="s">
        <v>202</v>
      </c>
      <c r="B110" s="5" t="s">
        <v>63</v>
      </c>
      <c r="C110" s="79">
        <v>4.5</v>
      </c>
      <c r="D110" s="79">
        <v>5.5</v>
      </c>
      <c r="E110" s="15">
        <v>10</v>
      </c>
      <c r="F110" s="6">
        <v>3.726</v>
      </c>
      <c r="G110" s="6">
        <v>2.9616666666666664</v>
      </c>
      <c r="H110" s="6">
        <v>3.3806666666666665</v>
      </c>
      <c r="I110" s="6">
        <v>3.3736666666666668</v>
      </c>
      <c r="J110" s="6">
        <v>4.3323333333333336</v>
      </c>
      <c r="K110" s="6">
        <v>4.1020000000000003</v>
      </c>
      <c r="L110" s="6">
        <v>3.7916666666666665</v>
      </c>
      <c r="M110" s="6">
        <v>3.145</v>
      </c>
      <c r="N110" s="7">
        <v>28.813000000000002</v>
      </c>
      <c r="O110" s="80">
        <v>0.16016250000000004</v>
      </c>
      <c r="P110" s="6"/>
    </row>
    <row r="111" spans="1:16" ht="15.75" thickBot="1" x14ac:dyDescent="0.3">
      <c r="A111" s="4" t="s">
        <v>202</v>
      </c>
      <c r="B111" s="5" t="s">
        <v>71</v>
      </c>
      <c r="C111" s="79">
        <v>4.5</v>
      </c>
      <c r="D111" s="79">
        <v>5</v>
      </c>
      <c r="E111" s="15">
        <v>9.5</v>
      </c>
      <c r="F111" s="6">
        <v>2.4503333333333335</v>
      </c>
      <c r="G111" s="6">
        <v>2.9990000000000001</v>
      </c>
      <c r="H111" s="6">
        <v>2.9966666666666666</v>
      </c>
      <c r="I111" s="6">
        <v>3.3736666666666668</v>
      </c>
      <c r="J111" s="6">
        <v>2.9409999999999998</v>
      </c>
      <c r="K111" s="6">
        <v>3.6240000000000001</v>
      </c>
      <c r="L111" s="6">
        <v>3.4753333333333334</v>
      </c>
      <c r="M111" s="6">
        <v>3.1096666666666666</v>
      </c>
      <c r="N111" s="7">
        <v>24.969666666666665</v>
      </c>
      <c r="O111" s="80">
        <v>0.11802192982456139</v>
      </c>
      <c r="P111" s="6"/>
    </row>
    <row r="112" spans="1:16" ht="15.75" thickBot="1" x14ac:dyDescent="0.3">
      <c r="A112" s="4" t="s">
        <v>202</v>
      </c>
      <c r="B112" s="5" t="s">
        <v>346</v>
      </c>
      <c r="C112" s="79">
        <v>4.5</v>
      </c>
      <c r="D112" s="79">
        <v>5</v>
      </c>
      <c r="E112" s="15">
        <v>9.5</v>
      </c>
      <c r="F112" s="6">
        <v>3.6103333333333332</v>
      </c>
      <c r="G112" s="6">
        <v>4.8390000000000004</v>
      </c>
      <c r="H112" s="6">
        <v>3.9209999999999998</v>
      </c>
      <c r="I112" s="6">
        <v>4.4243333333333332</v>
      </c>
      <c r="J112" s="6">
        <v>3.0876666666666668</v>
      </c>
      <c r="K112" s="6">
        <v>4.1133333333333333</v>
      </c>
      <c r="L112" s="6">
        <v>3.7203333333333335</v>
      </c>
      <c r="M112" s="6">
        <v>3.91</v>
      </c>
      <c r="N112" s="7">
        <v>31.625999999999998</v>
      </c>
      <c r="O112" s="80">
        <v>0.20560526315789471</v>
      </c>
      <c r="P112" s="6"/>
    </row>
    <row r="113" spans="1:16" ht="15.75" thickBot="1" x14ac:dyDescent="0.3">
      <c r="A113" s="4" t="s">
        <v>202</v>
      </c>
      <c r="B113" s="5" t="s">
        <v>547</v>
      </c>
      <c r="C113" s="79">
        <v>4.5</v>
      </c>
      <c r="D113" s="79">
        <v>4.5999999999999996</v>
      </c>
      <c r="E113" s="15">
        <v>9.1</v>
      </c>
      <c r="F113" s="6">
        <v>3.2226666666666666</v>
      </c>
      <c r="G113" s="6">
        <v>2.8086666666666669</v>
      </c>
      <c r="H113" s="6">
        <v>2.9966666666666666</v>
      </c>
      <c r="I113" s="6">
        <v>3.3753333333333333</v>
      </c>
      <c r="J113" s="6">
        <v>2.9409999999999998</v>
      </c>
      <c r="K113" s="6">
        <v>3.3346666666666667</v>
      </c>
      <c r="L113" s="6">
        <v>3.4753333333333334</v>
      </c>
      <c r="M113" s="6">
        <v>3.4653333333333332</v>
      </c>
      <c r="N113" s="7">
        <v>25.619666666666667</v>
      </c>
      <c r="O113" s="80">
        <v>0.13213827838827841</v>
      </c>
      <c r="P113" s="6"/>
    </row>
    <row r="114" spans="1:16" ht="15.75" thickBot="1" x14ac:dyDescent="0.3">
      <c r="A114" s="4" t="s">
        <v>202</v>
      </c>
      <c r="B114" s="5" t="s">
        <v>250</v>
      </c>
      <c r="C114" s="79">
        <v>4.5</v>
      </c>
      <c r="D114" s="79">
        <v>4.4000000000000004</v>
      </c>
      <c r="E114" s="15">
        <v>8.9</v>
      </c>
      <c r="F114" s="6">
        <v>3.4493333333333331</v>
      </c>
      <c r="G114" s="6">
        <v>3.3439999999999999</v>
      </c>
      <c r="H114" s="6">
        <v>2.9966666666666666</v>
      </c>
      <c r="I114" s="6">
        <v>3.3736666666666668</v>
      </c>
      <c r="J114" s="6">
        <v>2.9409999999999998</v>
      </c>
      <c r="K114" s="6">
        <v>2.8933333333333335</v>
      </c>
      <c r="L114" s="6">
        <v>3.4753333333333334</v>
      </c>
      <c r="M114" s="6">
        <v>3.2530000000000001</v>
      </c>
      <c r="N114" s="7">
        <v>25.726333333333336</v>
      </c>
      <c r="O114" s="80">
        <v>0.13660580524344573</v>
      </c>
      <c r="P114" s="6"/>
    </row>
    <row r="115" spans="1:16" ht="15.75" thickBot="1" x14ac:dyDescent="0.3">
      <c r="A115" s="4" t="s">
        <v>202</v>
      </c>
      <c r="B115" s="5" t="s">
        <v>115</v>
      </c>
      <c r="C115" s="79">
        <v>4.5</v>
      </c>
      <c r="D115" s="79">
        <v>5</v>
      </c>
      <c r="E115" s="15">
        <v>9.5</v>
      </c>
      <c r="F115" s="6">
        <v>2.8643333333333332</v>
      </c>
      <c r="G115" s="6">
        <v>3.3540000000000001</v>
      </c>
      <c r="H115" s="6">
        <v>2.9966666666666666</v>
      </c>
      <c r="I115" s="6">
        <v>3.3736666666666668</v>
      </c>
      <c r="J115" s="6">
        <v>3.29</v>
      </c>
      <c r="K115" s="6">
        <v>2.7983333333333333</v>
      </c>
      <c r="L115" s="6">
        <v>3.4753333333333334</v>
      </c>
      <c r="M115" s="6">
        <v>2.8783333333333334</v>
      </c>
      <c r="N115" s="7">
        <v>25.030666666666665</v>
      </c>
      <c r="O115" s="80">
        <v>0.11882456140350875</v>
      </c>
      <c r="P115" s="6"/>
    </row>
    <row r="116" spans="1:16" ht="15.75" thickBot="1" x14ac:dyDescent="0.3">
      <c r="A116" s="4" t="s">
        <v>202</v>
      </c>
      <c r="B116" s="5" t="s">
        <v>364</v>
      </c>
      <c r="C116" s="79">
        <v>4.5</v>
      </c>
      <c r="D116" s="79">
        <v>4.4000000000000004</v>
      </c>
      <c r="E116" s="15">
        <v>8.9</v>
      </c>
      <c r="F116" s="6">
        <v>3.5393333333333334</v>
      </c>
      <c r="G116" s="6">
        <v>3.1333333333333333</v>
      </c>
      <c r="H116" s="6">
        <v>2.9966666666666666</v>
      </c>
      <c r="I116" s="6">
        <v>3.3736666666666668</v>
      </c>
      <c r="J116" s="6">
        <v>2.9409999999999998</v>
      </c>
      <c r="K116" s="6">
        <v>3.0966666666666667</v>
      </c>
      <c r="L116" s="6">
        <v>3.4753333333333334</v>
      </c>
      <c r="M116" s="6">
        <v>2.8783333333333334</v>
      </c>
      <c r="N116" s="7">
        <v>25.434333333333331</v>
      </c>
      <c r="O116" s="23">
        <v>0.13250468164794005</v>
      </c>
      <c r="P116" s="6"/>
    </row>
    <row r="117" spans="1:16" ht="15.75" thickBot="1" x14ac:dyDescent="0.3">
      <c r="A117" s="4" t="s">
        <v>202</v>
      </c>
      <c r="B117" s="5" t="s">
        <v>157</v>
      </c>
      <c r="C117" s="79">
        <v>4.5</v>
      </c>
      <c r="D117" s="79">
        <v>4.4000000000000004</v>
      </c>
      <c r="E117" s="15">
        <v>8.9</v>
      </c>
      <c r="F117" s="6">
        <v>2.2166666666666668</v>
      </c>
      <c r="G117" s="6">
        <v>3.6756666666666669</v>
      </c>
      <c r="H117" s="6">
        <v>3.3359999999999999</v>
      </c>
      <c r="I117" s="6">
        <v>3.4359999999999999</v>
      </c>
      <c r="J117" s="6">
        <v>3.3526666666666665</v>
      </c>
      <c r="K117" s="6">
        <v>3.1240000000000001</v>
      </c>
      <c r="L117" s="6">
        <v>3.4753333333333334</v>
      </c>
      <c r="M117" s="6">
        <v>2.9776666666666665</v>
      </c>
      <c r="N117" s="7">
        <v>25.593999999999998</v>
      </c>
      <c r="O117" s="80">
        <v>0.13474719101123592</v>
      </c>
      <c r="P117" s="6"/>
    </row>
    <row r="118" spans="1:16" ht="15.75" thickBot="1" x14ac:dyDescent="0.3">
      <c r="A118" s="4" t="s">
        <v>73</v>
      </c>
      <c r="B118" s="5" t="s">
        <v>130</v>
      </c>
      <c r="C118" s="79">
        <v>4.7</v>
      </c>
      <c r="D118" s="79">
        <v>5.6</v>
      </c>
      <c r="E118" s="15">
        <v>10.3</v>
      </c>
      <c r="F118" s="6">
        <v>3.9436666666666667</v>
      </c>
      <c r="G118" s="6">
        <v>3.4843333333333333</v>
      </c>
      <c r="H118" s="6">
        <v>4.9673333333333334</v>
      </c>
      <c r="I118" s="6">
        <v>4.1230000000000002</v>
      </c>
      <c r="J118" s="6">
        <v>4.3946666666666667</v>
      </c>
      <c r="K118" s="6">
        <v>4.174666666666667</v>
      </c>
      <c r="L118" s="6">
        <v>4.3570000000000002</v>
      </c>
      <c r="M118" s="6">
        <v>4.660333333333333</v>
      </c>
      <c r="N118" s="7">
        <v>34.104999999999997</v>
      </c>
      <c r="O118" s="80">
        <v>0.21972087378640773</v>
      </c>
      <c r="P118" s="6" t="s">
        <v>541</v>
      </c>
    </row>
    <row r="119" spans="1:16" ht="15.75" thickBot="1" x14ac:dyDescent="0.3">
      <c r="A119" s="4" t="s">
        <v>73</v>
      </c>
      <c r="B119" s="5" t="s">
        <v>135</v>
      </c>
      <c r="C119" s="79">
        <v>4.7</v>
      </c>
      <c r="D119" s="79">
        <v>5</v>
      </c>
      <c r="E119" s="15">
        <v>9.6999999999999993</v>
      </c>
      <c r="F119" s="6">
        <v>3.9436666666666667</v>
      </c>
      <c r="G119" s="6">
        <v>3.3323333333333331</v>
      </c>
      <c r="H119" s="6">
        <v>3.6136666666666666</v>
      </c>
      <c r="I119" s="6">
        <v>3.44</v>
      </c>
      <c r="J119" s="6">
        <v>4.0996666666666668</v>
      </c>
      <c r="K119" s="6">
        <v>3.5136666666666665</v>
      </c>
      <c r="L119" s="6">
        <v>4.0083333333333337</v>
      </c>
      <c r="M119" s="6">
        <v>3.839</v>
      </c>
      <c r="N119" s="7">
        <v>29.790333333333329</v>
      </c>
      <c r="O119" s="80">
        <v>0.17771048109965631</v>
      </c>
      <c r="P119" s="6" t="s">
        <v>541</v>
      </c>
    </row>
    <row r="120" spans="1:16" ht="15.75" thickBot="1" x14ac:dyDescent="0.3">
      <c r="A120" s="4" t="s">
        <v>73</v>
      </c>
      <c r="B120" s="5" t="s">
        <v>1490</v>
      </c>
      <c r="C120" s="79">
        <v>4.7</v>
      </c>
      <c r="D120" s="79">
        <v>4.5</v>
      </c>
      <c r="E120" s="15">
        <v>9.1999999999999993</v>
      </c>
      <c r="F120" s="6">
        <v>3.9436666666666667</v>
      </c>
      <c r="G120" s="6">
        <v>4.0119999999999996</v>
      </c>
      <c r="H120" s="6">
        <v>3.4510000000000001</v>
      </c>
      <c r="I120" s="6">
        <v>4.2169999999999996</v>
      </c>
      <c r="J120" s="6">
        <v>4.0996666666666668</v>
      </c>
      <c r="K120" s="6">
        <v>4.1436666666666664</v>
      </c>
      <c r="L120" s="6">
        <v>4</v>
      </c>
      <c r="M120" s="6">
        <v>4.065666666666667</v>
      </c>
      <c r="N120" s="7">
        <v>31.932666666666663</v>
      </c>
      <c r="O120" s="80">
        <v>0.21647644927536228</v>
      </c>
      <c r="P120" s="6" t="s">
        <v>541</v>
      </c>
    </row>
    <row r="121" spans="1:16" ht="15.75" thickBot="1" x14ac:dyDescent="0.3">
      <c r="A121" s="4" t="s">
        <v>73</v>
      </c>
      <c r="B121" s="5" t="s">
        <v>90</v>
      </c>
      <c r="C121" s="79">
        <v>4.7</v>
      </c>
      <c r="D121" s="79">
        <v>4.5</v>
      </c>
      <c r="E121" s="15">
        <v>9.1999999999999993</v>
      </c>
      <c r="F121" s="6">
        <v>3.9546666666666668</v>
      </c>
      <c r="G121" s="6">
        <v>4.0186666666666664</v>
      </c>
      <c r="H121" s="6">
        <v>4.2233333333333336</v>
      </c>
      <c r="I121" s="6">
        <v>3.7646666666666668</v>
      </c>
      <c r="J121" s="6">
        <v>4.0996666666666668</v>
      </c>
      <c r="K121" s="6">
        <v>3.5076666666666667</v>
      </c>
      <c r="L121" s="6">
        <v>4</v>
      </c>
      <c r="M121" s="6">
        <v>4.6909999999999998</v>
      </c>
      <c r="N121" s="7">
        <v>32.259666666666668</v>
      </c>
      <c r="O121" s="80">
        <v>0.22091938405797104</v>
      </c>
      <c r="P121" s="6" t="s">
        <v>541</v>
      </c>
    </row>
    <row r="122" spans="1:16" ht="15.75" thickBot="1" x14ac:dyDescent="0.3">
      <c r="A122" s="4" t="s">
        <v>73</v>
      </c>
      <c r="B122" s="5" t="s">
        <v>202</v>
      </c>
      <c r="C122" s="79">
        <v>4.7</v>
      </c>
      <c r="D122" s="79">
        <v>4.5</v>
      </c>
      <c r="E122" s="15">
        <v>9.1999999999999993</v>
      </c>
      <c r="F122" s="6">
        <v>3.9436666666666667</v>
      </c>
      <c r="G122" s="6">
        <v>3.3323333333333331</v>
      </c>
      <c r="H122" s="6">
        <v>3.4510000000000001</v>
      </c>
      <c r="I122" s="6">
        <v>3.44</v>
      </c>
      <c r="J122" s="6">
        <v>4.0996666666666668</v>
      </c>
      <c r="K122" s="6">
        <v>3.5076666666666667</v>
      </c>
      <c r="L122" s="6">
        <v>4</v>
      </c>
      <c r="M122" s="6">
        <v>3.839</v>
      </c>
      <c r="N122" s="7">
        <v>29.61333333333333</v>
      </c>
      <c r="O122" s="80">
        <v>0.18496376811594201</v>
      </c>
      <c r="P122" s="6" t="s">
        <v>541</v>
      </c>
    </row>
    <row r="123" spans="1:16" ht="15.75" thickBot="1" x14ac:dyDescent="0.3">
      <c r="A123" s="4" t="s">
        <v>73</v>
      </c>
      <c r="B123" s="5" t="s">
        <v>326</v>
      </c>
      <c r="C123" s="79">
        <v>4.7</v>
      </c>
      <c r="D123" s="79">
        <v>4.4000000000000004</v>
      </c>
      <c r="E123" s="15">
        <v>9.1000000000000014</v>
      </c>
      <c r="F123" s="6">
        <v>3.9436666666666667</v>
      </c>
      <c r="G123" s="6">
        <v>3.3323333333333331</v>
      </c>
      <c r="H123" s="6">
        <v>3.4510000000000001</v>
      </c>
      <c r="I123" s="6">
        <v>3.44</v>
      </c>
      <c r="J123" s="6">
        <v>4.0996666666666668</v>
      </c>
      <c r="K123" s="6">
        <v>3.5076666666666667</v>
      </c>
      <c r="L123" s="6">
        <v>4</v>
      </c>
      <c r="M123" s="6">
        <v>3.839</v>
      </c>
      <c r="N123" s="7">
        <v>29.61333333333333</v>
      </c>
      <c r="O123" s="80">
        <v>0.18699633699633691</v>
      </c>
      <c r="P123" s="6"/>
    </row>
    <row r="124" spans="1:16" ht="15.75" thickBot="1" x14ac:dyDescent="0.3">
      <c r="A124" s="4" t="s">
        <v>73</v>
      </c>
      <c r="B124" s="5" t="s">
        <v>151</v>
      </c>
      <c r="C124" s="79">
        <v>4.7</v>
      </c>
      <c r="D124" s="79">
        <v>4.8</v>
      </c>
      <c r="E124" s="15">
        <v>9.5</v>
      </c>
      <c r="F124" s="6">
        <v>3.9436666666666667</v>
      </c>
      <c r="G124" s="6">
        <v>3.3323333333333331</v>
      </c>
      <c r="H124" s="6">
        <v>3.4510000000000001</v>
      </c>
      <c r="I124" s="6">
        <v>3.44</v>
      </c>
      <c r="J124" s="6">
        <v>4.0996666666666668</v>
      </c>
      <c r="K124" s="6">
        <v>3.5076666666666667</v>
      </c>
      <c r="L124" s="6">
        <v>4</v>
      </c>
      <c r="M124" s="6">
        <v>3.839</v>
      </c>
      <c r="N124" s="7">
        <v>29.61333333333333</v>
      </c>
      <c r="O124" s="80">
        <v>0.17912280701754382</v>
      </c>
      <c r="P124" s="6"/>
    </row>
    <row r="125" spans="1:16" ht="15.75" thickBot="1" x14ac:dyDescent="0.3">
      <c r="A125" s="4" t="s">
        <v>73</v>
      </c>
      <c r="B125" s="5" t="s">
        <v>78</v>
      </c>
      <c r="C125" s="79">
        <v>4.7</v>
      </c>
      <c r="D125" s="79">
        <v>5</v>
      </c>
      <c r="E125" s="15">
        <v>9.6999999999999993</v>
      </c>
      <c r="F125" s="6">
        <v>3.9436666666666667</v>
      </c>
      <c r="G125" s="6">
        <v>3.968</v>
      </c>
      <c r="H125" s="6">
        <v>3.7416666666666667</v>
      </c>
      <c r="I125" s="6">
        <v>3.44</v>
      </c>
      <c r="J125" s="6">
        <v>4.0996666666666668</v>
      </c>
      <c r="K125" s="6">
        <v>3.5076666666666667</v>
      </c>
      <c r="L125" s="6">
        <v>4</v>
      </c>
      <c r="M125" s="6">
        <v>3.9346666666666668</v>
      </c>
      <c r="N125" s="7">
        <v>30.635333333333335</v>
      </c>
      <c r="O125" s="80">
        <v>0.18859965635738835</v>
      </c>
      <c r="P125" s="6"/>
    </row>
    <row r="126" spans="1:16" ht="15.75" thickBot="1" x14ac:dyDescent="0.3">
      <c r="A126" s="4" t="s">
        <v>73</v>
      </c>
      <c r="B126" s="5" t="s">
        <v>1062</v>
      </c>
      <c r="C126" s="79">
        <v>4.7</v>
      </c>
      <c r="D126" s="79">
        <v>4.4000000000000004</v>
      </c>
      <c r="E126" s="15">
        <v>9.1000000000000014</v>
      </c>
      <c r="F126" s="6">
        <v>3.9436666666666667</v>
      </c>
      <c r="G126" s="6">
        <v>3.3323333333333331</v>
      </c>
      <c r="H126" s="6">
        <v>3.4510000000000001</v>
      </c>
      <c r="I126" s="6">
        <v>4.1466666666666665</v>
      </c>
      <c r="J126" s="6">
        <v>4.0996666666666668</v>
      </c>
      <c r="K126" s="6">
        <v>3.5076666666666667</v>
      </c>
      <c r="L126" s="6">
        <v>4</v>
      </c>
      <c r="M126" s="6">
        <v>3.839</v>
      </c>
      <c r="N126" s="7">
        <v>30.319999999999997</v>
      </c>
      <c r="O126" s="80">
        <v>0.19670329670329662</v>
      </c>
      <c r="P126" s="6"/>
    </row>
    <row r="127" spans="1:16" ht="15.75" thickBot="1" x14ac:dyDescent="0.3">
      <c r="A127" s="4" t="s">
        <v>73</v>
      </c>
      <c r="B127" s="5" t="s">
        <v>633</v>
      </c>
      <c r="C127" s="79">
        <v>4.7</v>
      </c>
      <c r="D127" s="79">
        <v>4.5</v>
      </c>
      <c r="E127" s="15">
        <v>9.1999999999999993</v>
      </c>
      <c r="F127" s="6">
        <v>3.9436666666666667</v>
      </c>
      <c r="G127" s="6">
        <v>3.7523333333333335</v>
      </c>
      <c r="H127" s="6">
        <v>3.4510000000000001</v>
      </c>
      <c r="I127" s="6">
        <v>3.7423333333333333</v>
      </c>
      <c r="J127" s="6">
        <v>4.0996666666666668</v>
      </c>
      <c r="K127" s="6">
        <v>3.5076666666666667</v>
      </c>
      <c r="L127" s="6">
        <v>4</v>
      </c>
      <c r="M127" s="6">
        <v>3.839</v>
      </c>
      <c r="N127" s="7">
        <v>30.335666666666665</v>
      </c>
      <c r="O127" s="80">
        <v>0.19477807971014491</v>
      </c>
      <c r="P127" s="6"/>
    </row>
    <row r="128" spans="1:16" ht="15.75" thickBot="1" x14ac:dyDescent="0.3">
      <c r="A128" s="4" t="s">
        <v>73</v>
      </c>
      <c r="B128" s="5" t="s">
        <v>334</v>
      </c>
      <c r="C128" s="79">
        <v>4.7</v>
      </c>
      <c r="D128" s="79">
        <v>5.4</v>
      </c>
      <c r="E128" s="15">
        <v>10.100000000000001</v>
      </c>
      <c r="F128" s="6">
        <v>3.9436666666666667</v>
      </c>
      <c r="G128" s="6">
        <v>3.3323333333333331</v>
      </c>
      <c r="H128" s="6">
        <v>3.4510000000000001</v>
      </c>
      <c r="I128" s="6">
        <v>3.44</v>
      </c>
      <c r="J128" s="6">
        <v>4.0996666666666668</v>
      </c>
      <c r="K128" s="6">
        <v>4.17</v>
      </c>
      <c r="L128" s="6">
        <v>4.04</v>
      </c>
      <c r="M128" s="6">
        <v>3.839</v>
      </c>
      <c r="N128" s="7">
        <v>30.315666666666665</v>
      </c>
      <c r="O128" s="80">
        <v>0.17717409240924087</v>
      </c>
      <c r="P128" s="6"/>
    </row>
    <row r="129" spans="1:16" ht="15.75" thickBot="1" x14ac:dyDescent="0.3">
      <c r="A129" s="4" t="s">
        <v>73</v>
      </c>
      <c r="B129" s="5" t="s">
        <v>63</v>
      </c>
      <c r="C129" s="79">
        <v>4.7</v>
      </c>
      <c r="D129" s="79">
        <v>5.5</v>
      </c>
      <c r="E129" s="15">
        <v>10.199999999999999</v>
      </c>
      <c r="F129" s="6">
        <v>3.9436666666666667</v>
      </c>
      <c r="G129" s="6">
        <v>3.3323333333333331</v>
      </c>
      <c r="H129" s="6">
        <v>3.4510000000000001</v>
      </c>
      <c r="I129" s="6">
        <v>3.44</v>
      </c>
      <c r="J129" s="6">
        <v>4.3323333333333336</v>
      </c>
      <c r="K129" s="6">
        <v>4.1020000000000003</v>
      </c>
      <c r="L129" s="6">
        <v>4</v>
      </c>
      <c r="M129" s="6">
        <v>3.839</v>
      </c>
      <c r="N129" s="7">
        <v>30.440333333333331</v>
      </c>
      <c r="O129" s="80">
        <v>0.17696486928104574</v>
      </c>
      <c r="P129" s="6"/>
    </row>
    <row r="130" spans="1:16" ht="15.75" thickBot="1" x14ac:dyDescent="0.3">
      <c r="A130" s="4" t="s">
        <v>73</v>
      </c>
      <c r="B130" s="5" t="s">
        <v>71</v>
      </c>
      <c r="C130" s="79">
        <v>4.7</v>
      </c>
      <c r="D130" s="79">
        <v>5</v>
      </c>
      <c r="E130" s="15">
        <v>9.6999999999999993</v>
      </c>
      <c r="F130" s="6">
        <v>3.9436666666666667</v>
      </c>
      <c r="G130" s="6">
        <v>3.3323333333333331</v>
      </c>
      <c r="H130" s="6">
        <v>3.4510000000000001</v>
      </c>
      <c r="I130" s="6">
        <v>3.44</v>
      </c>
      <c r="J130" s="6">
        <v>4.0996666666666668</v>
      </c>
      <c r="K130" s="6">
        <v>3.6240000000000001</v>
      </c>
      <c r="L130" s="6">
        <v>4</v>
      </c>
      <c r="M130" s="6">
        <v>3.839</v>
      </c>
      <c r="N130" s="7">
        <v>29.729666666666663</v>
      </c>
      <c r="O130" s="80">
        <v>0.17692869415807558</v>
      </c>
      <c r="P130" s="6"/>
    </row>
    <row r="131" spans="1:16" ht="15.75" thickBot="1" x14ac:dyDescent="0.3">
      <c r="A131" s="4" t="s">
        <v>73</v>
      </c>
      <c r="B131" s="5" t="s">
        <v>346</v>
      </c>
      <c r="C131" s="79">
        <v>4.7</v>
      </c>
      <c r="D131" s="79">
        <v>5</v>
      </c>
      <c r="E131" s="15">
        <v>9.6999999999999993</v>
      </c>
      <c r="F131" s="6">
        <v>3.9436666666666667</v>
      </c>
      <c r="G131" s="6">
        <v>4.8390000000000004</v>
      </c>
      <c r="H131" s="6">
        <v>3.9209999999999998</v>
      </c>
      <c r="I131" s="6">
        <v>4.4243333333333332</v>
      </c>
      <c r="J131" s="6">
        <v>4.0996666666666668</v>
      </c>
      <c r="K131" s="6">
        <v>4.1133333333333333</v>
      </c>
      <c r="L131" s="6">
        <v>4</v>
      </c>
      <c r="M131" s="6">
        <v>3.91</v>
      </c>
      <c r="N131" s="7">
        <v>33.251000000000005</v>
      </c>
      <c r="O131" s="80">
        <v>0.22230670103092792</v>
      </c>
      <c r="P131" s="6"/>
    </row>
    <row r="132" spans="1:16" ht="15.75" thickBot="1" x14ac:dyDescent="0.3">
      <c r="A132" s="4" t="s">
        <v>73</v>
      </c>
      <c r="B132" s="5" t="s">
        <v>547</v>
      </c>
      <c r="C132" s="79">
        <v>4.7</v>
      </c>
      <c r="D132" s="79">
        <v>4.5999999999999996</v>
      </c>
      <c r="E132" s="15">
        <v>9.3000000000000007</v>
      </c>
      <c r="F132" s="6">
        <v>3.9436666666666667</v>
      </c>
      <c r="G132" s="6">
        <v>3.3323333333333331</v>
      </c>
      <c r="H132" s="6">
        <v>3.4510000000000001</v>
      </c>
      <c r="I132" s="6">
        <v>3.44</v>
      </c>
      <c r="J132" s="6">
        <v>4.0996666666666668</v>
      </c>
      <c r="K132" s="6">
        <v>3.5076666666666667</v>
      </c>
      <c r="L132" s="6">
        <v>4</v>
      </c>
      <c r="M132" s="6">
        <v>3.839</v>
      </c>
      <c r="N132" s="7">
        <v>29.61333333333333</v>
      </c>
      <c r="O132" s="80">
        <v>0.18297491039426517</v>
      </c>
      <c r="P132" s="6"/>
    </row>
    <row r="133" spans="1:16" ht="15.75" thickBot="1" x14ac:dyDescent="0.3">
      <c r="A133" s="4" t="s">
        <v>73</v>
      </c>
      <c r="B133" s="5" t="s">
        <v>250</v>
      </c>
      <c r="C133" s="79">
        <v>4.7</v>
      </c>
      <c r="D133" s="79">
        <v>4.4000000000000004</v>
      </c>
      <c r="E133" s="15">
        <v>9.1000000000000014</v>
      </c>
      <c r="F133" s="6">
        <v>3.9436666666666667</v>
      </c>
      <c r="G133" s="6">
        <v>3.3439999999999999</v>
      </c>
      <c r="H133" s="6">
        <v>3.4510000000000001</v>
      </c>
      <c r="I133" s="6">
        <v>3.44</v>
      </c>
      <c r="J133" s="6">
        <v>4.0996666666666668</v>
      </c>
      <c r="K133" s="6">
        <v>3.5076666666666667</v>
      </c>
      <c r="L133" s="6">
        <v>4</v>
      </c>
      <c r="M133" s="6">
        <v>3.839</v>
      </c>
      <c r="N133" s="7">
        <v>29.624999999999996</v>
      </c>
      <c r="O133" s="80">
        <v>0.18715659340659332</v>
      </c>
      <c r="P133" s="6"/>
    </row>
    <row r="134" spans="1:16" ht="15.75" thickBot="1" x14ac:dyDescent="0.3">
      <c r="A134" s="4" t="s">
        <v>73</v>
      </c>
      <c r="B134" s="5" t="s">
        <v>115</v>
      </c>
      <c r="C134" s="79">
        <v>4.7</v>
      </c>
      <c r="D134" s="79">
        <v>5</v>
      </c>
      <c r="E134" s="15">
        <v>9.6999999999999993</v>
      </c>
      <c r="F134" s="6">
        <v>3.9436666666666667</v>
      </c>
      <c r="G134" s="6">
        <v>3.3540000000000001</v>
      </c>
      <c r="H134" s="6">
        <v>3.4510000000000001</v>
      </c>
      <c r="I134" s="6">
        <v>3.44</v>
      </c>
      <c r="J134" s="6">
        <v>4.0996666666666668</v>
      </c>
      <c r="K134" s="6">
        <v>3.5076666666666667</v>
      </c>
      <c r="L134" s="6">
        <v>4</v>
      </c>
      <c r="M134" s="6">
        <v>3.839</v>
      </c>
      <c r="N134" s="7">
        <v>29.634999999999998</v>
      </c>
      <c r="O134" s="80">
        <v>0.17570876288659792</v>
      </c>
      <c r="P134" s="6"/>
    </row>
    <row r="135" spans="1:16" ht="15.75" thickBot="1" x14ac:dyDescent="0.3">
      <c r="A135" s="4" t="s">
        <v>73</v>
      </c>
      <c r="B135" s="5" t="s">
        <v>364</v>
      </c>
      <c r="C135" s="79">
        <v>4.7</v>
      </c>
      <c r="D135" s="79">
        <v>4.4000000000000004</v>
      </c>
      <c r="E135" s="15">
        <v>9.1000000000000014</v>
      </c>
      <c r="F135" s="6">
        <v>3.9436666666666667</v>
      </c>
      <c r="G135" s="6">
        <v>3.3323333333333331</v>
      </c>
      <c r="H135" s="6">
        <v>3.4510000000000001</v>
      </c>
      <c r="I135" s="6">
        <v>3.44</v>
      </c>
      <c r="J135" s="6">
        <v>4.0996666666666668</v>
      </c>
      <c r="K135" s="6">
        <v>3.5076666666666667</v>
      </c>
      <c r="L135" s="6">
        <v>4</v>
      </c>
      <c r="M135" s="6">
        <v>3.839</v>
      </c>
      <c r="N135" s="7">
        <v>29.61333333333333</v>
      </c>
      <c r="O135" s="80">
        <v>0.18699633699633691</v>
      </c>
      <c r="P135" s="6"/>
    </row>
    <row r="136" spans="1:16" ht="15.75" thickBot="1" x14ac:dyDescent="0.3">
      <c r="A136" s="4" t="s">
        <v>73</v>
      </c>
      <c r="B136" s="5" t="s">
        <v>157</v>
      </c>
      <c r="C136" s="79">
        <v>4.7</v>
      </c>
      <c r="D136" s="79">
        <v>4.4000000000000004</v>
      </c>
      <c r="E136" s="15">
        <v>9.1000000000000014</v>
      </c>
      <c r="F136" s="6">
        <v>3.9436666666666667</v>
      </c>
      <c r="G136" s="6">
        <v>3.6756666666666669</v>
      </c>
      <c r="H136" s="6">
        <v>3.4510000000000001</v>
      </c>
      <c r="I136" s="6">
        <v>3.44</v>
      </c>
      <c r="J136" s="6">
        <v>4.0996666666666668</v>
      </c>
      <c r="K136" s="6">
        <v>3.5076666666666667</v>
      </c>
      <c r="L136" s="6">
        <v>4</v>
      </c>
      <c r="M136" s="6">
        <v>3.839</v>
      </c>
      <c r="N136" s="7">
        <v>29.956666666666663</v>
      </c>
      <c r="O136" s="80">
        <v>0.19171245421245414</v>
      </c>
      <c r="P136" s="6"/>
    </row>
    <row r="137" spans="1:16" ht="15.75" thickBot="1" x14ac:dyDescent="0.3">
      <c r="A137" s="4" t="s">
        <v>326</v>
      </c>
      <c r="B137" s="5" t="s">
        <v>130</v>
      </c>
      <c r="C137" s="79">
        <v>4.4000000000000004</v>
      </c>
      <c r="D137" s="79">
        <v>5.6</v>
      </c>
      <c r="E137" s="15">
        <v>10</v>
      </c>
      <c r="F137" s="6">
        <v>3.5743333333333331</v>
      </c>
      <c r="G137" s="6">
        <v>3.4843333333333333</v>
      </c>
      <c r="H137" s="6">
        <v>4.9673333333333334</v>
      </c>
      <c r="I137" s="6">
        <v>4.1230000000000002</v>
      </c>
      <c r="J137" s="6">
        <v>4.3946666666666667</v>
      </c>
      <c r="K137" s="6">
        <v>4.174666666666667</v>
      </c>
      <c r="L137" s="6">
        <v>4.3570000000000002</v>
      </c>
      <c r="M137" s="6">
        <v>4.660333333333333</v>
      </c>
      <c r="N137" s="7">
        <v>33.735666666666667</v>
      </c>
      <c r="O137" s="80">
        <v>0.22169583333333334</v>
      </c>
      <c r="P137" s="6" t="s">
        <v>541</v>
      </c>
    </row>
    <row r="138" spans="1:16" ht="15.75" thickBot="1" x14ac:dyDescent="0.3">
      <c r="A138" s="4" t="s">
        <v>326</v>
      </c>
      <c r="B138" s="5" t="s">
        <v>135</v>
      </c>
      <c r="C138" s="79">
        <v>4.4000000000000004</v>
      </c>
      <c r="D138" s="79">
        <v>5</v>
      </c>
      <c r="E138" s="15">
        <v>9.4</v>
      </c>
      <c r="F138" s="6">
        <v>3.0659999999999998</v>
      </c>
      <c r="G138" s="6">
        <v>3.1466666666666665</v>
      </c>
      <c r="H138" s="6">
        <v>3.6136666666666666</v>
      </c>
      <c r="I138" s="6">
        <v>2.7956666666666665</v>
      </c>
      <c r="J138" s="6">
        <v>3.4649999999999999</v>
      </c>
      <c r="K138" s="6">
        <v>3.5136666666666665</v>
      </c>
      <c r="L138" s="6">
        <v>4.0083333333333337</v>
      </c>
      <c r="M138" s="6">
        <v>2.6696666666666666</v>
      </c>
      <c r="N138" s="7">
        <v>26.278666666666666</v>
      </c>
      <c r="O138" s="80">
        <v>0.13668439716312056</v>
      </c>
      <c r="P138" s="6" t="s">
        <v>541</v>
      </c>
    </row>
    <row r="139" spans="1:16" ht="15.75" thickBot="1" x14ac:dyDescent="0.3">
      <c r="A139" s="4" t="s">
        <v>326</v>
      </c>
      <c r="B139" s="5" t="s">
        <v>1490</v>
      </c>
      <c r="C139" s="79">
        <v>4.4000000000000004</v>
      </c>
      <c r="D139" s="79">
        <v>4.5</v>
      </c>
      <c r="E139" s="15">
        <v>8.9</v>
      </c>
      <c r="F139" s="6">
        <v>3.0659999999999998</v>
      </c>
      <c r="G139" s="6">
        <v>4.0119999999999996</v>
      </c>
      <c r="H139" s="6">
        <v>3.29</v>
      </c>
      <c r="I139" s="6">
        <v>4.2169999999999996</v>
      </c>
      <c r="J139" s="6">
        <v>3.5916666666666668</v>
      </c>
      <c r="K139" s="6">
        <v>4.1436666666666664</v>
      </c>
      <c r="L139" s="6">
        <v>3.9249999999999998</v>
      </c>
      <c r="M139" s="6">
        <v>4.065666666666667</v>
      </c>
      <c r="N139" s="7">
        <v>30.311</v>
      </c>
      <c r="O139" s="80">
        <v>0.20099719101123595</v>
      </c>
      <c r="P139" s="6" t="s">
        <v>541</v>
      </c>
    </row>
    <row r="140" spans="1:16" ht="15.75" thickBot="1" x14ac:dyDescent="0.3">
      <c r="A140" s="4" t="s">
        <v>326</v>
      </c>
      <c r="B140" s="5" t="s">
        <v>90</v>
      </c>
      <c r="C140" s="79">
        <v>4.4000000000000004</v>
      </c>
      <c r="D140" s="79">
        <v>4.5</v>
      </c>
      <c r="E140" s="15">
        <v>8.9</v>
      </c>
      <c r="F140" s="6">
        <v>3.9546666666666668</v>
      </c>
      <c r="G140" s="6">
        <v>4.0186666666666664</v>
      </c>
      <c r="H140" s="6">
        <v>4.2233333333333336</v>
      </c>
      <c r="I140" s="6">
        <v>3.7646666666666668</v>
      </c>
      <c r="J140" s="6">
        <v>3.4849999999999999</v>
      </c>
      <c r="K140" s="6">
        <v>3.4849999999999999</v>
      </c>
      <c r="L140" s="6">
        <v>3.512</v>
      </c>
      <c r="M140" s="6">
        <v>4.6909999999999998</v>
      </c>
      <c r="N140" s="7">
        <v>31.134333333333331</v>
      </c>
      <c r="O140" s="80">
        <v>0.21256086142322092</v>
      </c>
      <c r="P140" s="6" t="s">
        <v>541</v>
      </c>
    </row>
    <row r="141" spans="1:16" ht="15.75" thickBot="1" x14ac:dyDescent="0.3">
      <c r="A141" s="4" t="s">
        <v>326</v>
      </c>
      <c r="B141" s="5" t="s">
        <v>202</v>
      </c>
      <c r="C141" s="79">
        <v>4.4000000000000004</v>
      </c>
      <c r="D141" s="79">
        <v>4.5</v>
      </c>
      <c r="E141" s="15">
        <v>8.9</v>
      </c>
      <c r="F141" s="6">
        <v>3.0659999999999998</v>
      </c>
      <c r="G141" s="6">
        <v>3.1466666666666665</v>
      </c>
      <c r="H141" s="6">
        <v>2.9966666666666666</v>
      </c>
      <c r="I141" s="6">
        <v>3.3736666666666668</v>
      </c>
      <c r="J141" s="6">
        <v>3.1623333333333332</v>
      </c>
      <c r="K141" s="6">
        <v>2.7983333333333333</v>
      </c>
      <c r="L141" s="6">
        <v>3.4753333333333334</v>
      </c>
      <c r="M141" s="6">
        <v>2.8783333333333334</v>
      </c>
      <c r="N141" s="7">
        <v>24.897333333333332</v>
      </c>
      <c r="O141" s="80">
        <v>0.12496254681647938</v>
      </c>
      <c r="P141" s="6" t="s">
        <v>541</v>
      </c>
    </row>
    <row r="142" spans="1:16" ht="15.75" thickBot="1" x14ac:dyDescent="0.3">
      <c r="A142" s="4" t="s">
        <v>326</v>
      </c>
      <c r="B142" s="5" t="s">
        <v>73</v>
      </c>
      <c r="C142" s="79">
        <v>4.4000000000000004</v>
      </c>
      <c r="D142" s="79">
        <v>4.7</v>
      </c>
      <c r="E142" s="15">
        <v>9.1000000000000014</v>
      </c>
      <c r="F142" s="6">
        <v>3.9436666666666667</v>
      </c>
      <c r="G142" s="6">
        <v>3.3323333333333331</v>
      </c>
      <c r="H142" s="6">
        <v>3.4510000000000001</v>
      </c>
      <c r="I142" s="6">
        <v>3.44</v>
      </c>
      <c r="J142" s="6">
        <v>4.0996666666666668</v>
      </c>
      <c r="K142" s="6">
        <v>3.5076666666666667</v>
      </c>
      <c r="L142" s="6">
        <v>4</v>
      </c>
      <c r="M142" s="6">
        <v>3.839</v>
      </c>
      <c r="N142" s="7">
        <v>29.61333333333333</v>
      </c>
      <c r="O142" s="80">
        <v>0.18699633699633691</v>
      </c>
      <c r="P142" s="6" t="s">
        <v>541</v>
      </c>
    </row>
    <row r="143" spans="1:16" ht="15.75" thickBot="1" x14ac:dyDescent="0.3">
      <c r="A143" s="4" t="s">
        <v>326</v>
      </c>
      <c r="B143" s="5" t="s">
        <v>151</v>
      </c>
      <c r="C143" s="79">
        <v>4.4000000000000004</v>
      </c>
      <c r="D143" s="79">
        <v>4.8</v>
      </c>
      <c r="E143" s="15">
        <v>9.1999999999999993</v>
      </c>
      <c r="F143" s="6">
        <v>3.0659999999999998</v>
      </c>
      <c r="G143" s="6">
        <v>3.1466666666666665</v>
      </c>
      <c r="H143" s="6">
        <v>2.9913333333333334</v>
      </c>
      <c r="I143" s="6">
        <v>2.8546666666666667</v>
      </c>
      <c r="J143" s="6">
        <v>3.1623333333333332</v>
      </c>
      <c r="K143" s="6">
        <v>2.62</v>
      </c>
      <c r="L143" s="6">
        <v>2.5373333333333332</v>
      </c>
      <c r="M143" s="6">
        <v>2.6696666666666666</v>
      </c>
      <c r="N143" s="7">
        <v>23.048000000000002</v>
      </c>
      <c r="O143" s="80">
        <v>9.5760869565217427E-2</v>
      </c>
      <c r="P143" s="6"/>
    </row>
    <row r="144" spans="1:16" ht="15.75" thickBot="1" x14ac:dyDescent="0.3">
      <c r="A144" s="4" t="s">
        <v>326</v>
      </c>
      <c r="B144" s="5" t="s">
        <v>78</v>
      </c>
      <c r="C144" s="79">
        <v>4.4000000000000004</v>
      </c>
      <c r="D144" s="79">
        <v>5</v>
      </c>
      <c r="E144" s="15">
        <v>9.4</v>
      </c>
      <c r="F144" s="6">
        <v>3.7</v>
      </c>
      <c r="G144" s="6">
        <v>3.968</v>
      </c>
      <c r="H144" s="6">
        <v>3.7416666666666667</v>
      </c>
      <c r="I144" s="6">
        <v>3.1829999999999998</v>
      </c>
      <c r="J144" s="6">
        <v>3.1623333333333332</v>
      </c>
      <c r="K144" s="6">
        <v>3.2186666666666666</v>
      </c>
      <c r="L144" s="6">
        <v>2.7673333333333332</v>
      </c>
      <c r="M144" s="6">
        <v>3.9346666666666668</v>
      </c>
      <c r="N144" s="7">
        <v>27.675666666666665</v>
      </c>
      <c r="O144" s="80">
        <v>0.15526152482269501</v>
      </c>
      <c r="P144" s="6"/>
    </row>
    <row r="145" spans="1:16" ht="15.75" thickBot="1" x14ac:dyDescent="0.3">
      <c r="A145" s="4" t="s">
        <v>326</v>
      </c>
      <c r="B145" s="5" t="s">
        <v>1062</v>
      </c>
      <c r="C145" s="79">
        <v>4.4000000000000004</v>
      </c>
      <c r="D145" s="79">
        <v>4.4000000000000004</v>
      </c>
      <c r="E145" s="15">
        <v>8.8000000000000007</v>
      </c>
      <c r="F145" s="6">
        <v>3.2413333333333334</v>
      </c>
      <c r="G145" s="6">
        <v>3.1466666666666665</v>
      </c>
      <c r="H145" s="6">
        <v>3.4303333333333335</v>
      </c>
      <c r="I145" s="6">
        <v>4.1466666666666665</v>
      </c>
      <c r="J145" s="6">
        <v>3.7810000000000001</v>
      </c>
      <c r="K145" s="6">
        <v>3.4693333333333332</v>
      </c>
      <c r="L145" s="6">
        <v>3.3993333333333333</v>
      </c>
      <c r="M145" s="6">
        <v>2.8620000000000001</v>
      </c>
      <c r="N145" s="7">
        <v>27.476666666666667</v>
      </c>
      <c r="O145" s="23">
        <v>0.16302083333333331</v>
      </c>
      <c r="P145" s="6"/>
    </row>
    <row r="146" spans="1:16" ht="15.75" thickBot="1" x14ac:dyDescent="0.3">
      <c r="A146" s="4" t="s">
        <v>326</v>
      </c>
      <c r="B146" s="5" t="s">
        <v>633</v>
      </c>
      <c r="C146" s="79">
        <v>4.4000000000000004</v>
      </c>
      <c r="D146" s="79">
        <v>4.5</v>
      </c>
      <c r="E146" s="15">
        <v>8.9</v>
      </c>
      <c r="F146" s="6">
        <v>3.6783333333333332</v>
      </c>
      <c r="G146" s="6">
        <v>3.7523333333333335</v>
      </c>
      <c r="H146" s="6">
        <v>2.8163333333333331</v>
      </c>
      <c r="I146" s="6">
        <v>3.7423333333333333</v>
      </c>
      <c r="J146" s="6">
        <v>3.367</v>
      </c>
      <c r="K146" s="6">
        <v>2.8966666666666665</v>
      </c>
      <c r="L146" s="6">
        <v>2.9279999999999999</v>
      </c>
      <c r="M146" s="6">
        <v>3.5953333333333335</v>
      </c>
      <c r="N146" s="7">
        <v>26.776333333333334</v>
      </c>
      <c r="O146" s="80">
        <v>0.15135299625468165</v>
      </c>
      <c r="P146" s="6"/>
    </row>
    <row r="147" spans="1:16" ht="15.75" thickBot="1" x14ac:dyDescent="0.3">
      <c r="A147" s="4" t="s">
        <v>326</v>
      </c>
      <c r="B147" s="5" t="s">
        <v>334</v>
      </c>
      <c r="C147" s="79">
        <v>4.4000000000000004</v>
      </c>
      <c r="D147" s="79">
        <v>5.4</v>
      </c>
      <c r="E147" s="15">
        <v>9.8000000000000007</v>
      </c>
      <c r="F147" s="6">
        <v>3.0659999999999998</v>
      </c>
      <c r="G147" s="6">
        <v>3.1466666666666665</v>
      </c>
      <c r="H147" s="6">
        <v>2.5609999999999999</v>
      </c>
      <c r="I147" s="6">
        <v>2.9039999999999999</v>
      </c>
      <c r="J147" s="6">
        <v>3.5566666666666666</v>
      </c>
      <c r="K147" s="6">
        <v>4.17</v>
      </c>
      <c r="L147" s="6">
        <v>4.04</v>
      </c>
      <c r="M147" s="6">
        <v>3.819</v>
      </c>
      <c r="N147" s="7">
        <v>27.263333333333332</v>
      </c>
      <c r="O147" s="80">
        <v>0.14366496598639453</v>
      </c>
      <c r="P147" s="6"/>
    </row>
    <row r="148" spans="1:16" ht="15.75" thickBot="1" x14ac:dyDescent="0.3">
      <c r="A148" s="4" t="s">
        <v>326</v>
      </c>
      <c r="B148" s="5" t="s">
        <v>63</v>
      </c>
      <c r="C148" s="79">
        <v>4.4000000000000004</v>
      </c>
      <c r="D148" s="79">
        <v>5.5</v>
      </c>
      <c r="E148" s="15">
        <v>9.9</v>
      </c>
      <c r="F148" s="6">
        <v>3.726</v>
      </c>
      <c r="G148" s="6">
        <v>3.1466666666666665</v>
      </c>
      <c r="H148" s="6">
        <v>3.3806666666666665</v>
      </c>
      <c r="I148" s="6">
        <v>2.9233333333333333</v>
      </c>
      <c r="J148" s="6">
        <v>4.3323333333333336</v>
      </c>
      <c r="K148" s="6">
        <v>4.1020000000000003</v>
      </c>
      <c r="L148" s="6">
        <v>3.7916666666666665</v>
      </c>
      <c r="M148" s="6">
        <v>3.145</v>
      </c>
      <c r="N148" s="7">
        <v>28.547666666666668</v>
      </c>
      <c r="O148" s="80">
        <v>0.1584301346801347</v>
      </c>
      <c r="P148" s="6"/>
    </row>
    <row r="149" spans="1:16" ht="15.75" thickBot="1" x14ac:dyDescent="0.3">
      <c r="A149" s="4" t="s">
        <v>326</v>
      </c>
      <c r="B149" s="5" t="s">
        <v>71</v>
      </c>
      <c r="C149" s="79">
        <v>4.4000000000000004</v>
      </c>
      <c r="D149" s="79">
        <v>5</v>
      </c>
      <c r="E149" s="15">
        <v>9.4</v>
      </c>
      <c r="F149" s="6">
        <v>3.0659999999999998</v>
      </c>
      <c r="G149" s="6">
        <v>3.1466666666666665</v>
      </c>
      <c r="H149" s="6">
        <v>2.8820000000000001</v>
      </c>
      <c r="I149" s="6">
        <v>3.1640000000000001</v>
      </c>
      <c r="J149" s="6">
        <v>3.1623333333333332</v>
      </c>
      <c r="K149" s="6">
        <v>3.6240000000000001</v>
      </c>
      <c r="L149" s="6">
        <v>2.5373333333333332</v>
      </c>
      <c r="M149" s="6">
        <v>3.1096666666666666</v>
      </c>
      <c r="N149" s="7">
        <v>24.691999999999997</v>
      </c>
      <c r="O149" s="80">
        <v>0.11558510638297867</v>
      </c>
      <c r="P149" s="6"/>
    </row>
    <row r="150" spans="1:16" ht="15.75" thickBot="1" x14ac:dyDescent="0.3">
      <c r="A150" s="4" t="s">
        <v>326</v>
      </c>
      <c r="B150" s="5" t="s">
        <v>346</v>
      </c>
      <c r="C150" s="79">
        <v>4.4000000000000004</v>
      </c>
      <c r="D150" s="79">
        <v>5</v>
      </c>
      <c r="E150" s="15">
        <v>9.4</v>
      </c>
      <c r="F150" s="6">
        <v>3.6103333333333332</v>
      </c>
      <c r="G150" s="6">
        <v>4.8390000000000004</v>
      </c>
      <c r="H150" s="6">
        <v>3.9209999999999998</v>
      </c>
      <c r="I150" s="6">
        <v>4.4243333333333332</v>
      </c>
      <c r="J150" s="6">
        <v>3.1623333333333332</v>
      </c>
      <c r="K150" s="6">
        <v>4.1133333333333333</v>
      </c>
      <c r="L150" s="6">
        <v>3.7203333333333335</v>
      </c>
      <c r="M150" s="6">
        <v>3.91</v>
      </c>
      <c r="N150" s="7">
        <v>31.700666666666663</v>
      </c>
      <c r="O150" s="80">
        <v>0.20878546099290773</v>
      </c>
      <c r="P150" s="6"/>
    </row>
    <row r="151" spans="1:16" ht="15.75" thickBot="1" x14ac:dyDescent="0.3">
      <c r="A151" s="4" t="s">
        <v>326</v>
      </c>
      <c r="B151" s="5" t="s">
        <v>547</v>
      </c>
      <c r="C151" s="79">
        <v>4.4000000000000004</v>
      </c>
      <c r="D151" s="79">
        <v>4.5999999999999996</v>
      </c>
      <c r="E151" s="15">
        <v>9</v>
      </c>
      <c r="F151" s="6">
        <v>3.2226666666666666</v>
      </c>
      <c r="G151" s="6">
        <v>3.1466666666666665</v>
      </c>
      <c r="H151" s="6">
        <v>2.871</v>
      </c>
      <c r="I151" s="6">
        <v>3.3753333333333333</v>
      </c>
      <c r="J151" s="6">
        <v>3.1623333333333332</v>
      </c>
      <c r="K151" s="6">
        <v>3.3346666666666667</v>
      </c>
      <c r="L151" s="6">
        <v>2.8780000000000001</v>
      </c>
      <c r="M151" s="6">
        <v>3.4653333333333332</v>
      </c>
      <c r="N151" s="7">
        <v>25.456</v>
      </c>
      <c r="O151" s="80">
        <v>0.13133333333333333</v>
      </c>
      <c r="P151" s="6"/>
    </row>
    <row r="152" spans="1:16" ht="15.75" thickBot="1" x14ac:dyDescent="0.3">
      <c r="A152" s="4" t="s">
        <v>326</v>
      </c>
      <c r="B152" s="5" t="s">
        <v>250</v>
      </c>
      <c r="C152" s="79">
        <v>4.4000000000000004</v>
      </c>
      <c r="D152" s="79">
        <v>4.4000000000000004</v>
      </c>
      <c r="E152" s="15">
        <v>8.8000000000000007</v>
      </c>
      <c r="F152" s="6">
        <v>3.4493333333333331</v>
      </c>
      <c r="G152" s="6">
        <v>3.3439999999999999</v>
      </c>
      <c r="H152" s="6">
        <v>2.5670000000000002</v>
      </c>
      <c r="I152" s="6">
        <v>2.7956666666666665</v>
      </c>
      <c r="J152" s="6">
        <v>3.1623333333333332</v>
      </c>
      <c r="K152" s="6">
        <v>2.8933333333333335</v>
      </c>
      <c r="L152" s="6">
        <v>3.0470000000000002</v>
      </c>
      <c r="M152" s="6">
        <v>3.2530000000000001</v>
      </c>
      <c r="N152" s="7">
        <v>24.511666666666667</v>
      </c>
      <c r="O152" s="80">
        <v>0.12090435606060605</v>
      </c>
      <c r="P152" s="6"/>
    </row>
    <row r="153" spans="1:16" ht="15.75" thickBot="1" x14ac:dyDescent="0.3">
      <c r="A153" s="4" t="s">
        <v>326</v>
      </c>
      <c r="B153" s="5" t="s">
        <v>115</v>
      </c>
      <c r="C153" s="79">
        <v>4.4000000000000004</v>
      </c>
      <c r="D153" s="79">
        <v>5</v>
      </c>
      <c r="E153" s="15">
        <v>9.4</v>
      </c>
      <c r="F153" s="6">
        <v>3.0659999999999998</v>
      </c>
      <c r="G153" s="6">
        <v>3.3540000000000001</v>
      </c>
      <c r="H153" s="6">
        <v>2.8206666666666669</v>
      </c>
      <c r="I153" s="6">
        <v>3.18</v>
      </c>
      <c r="J153" s="6">
        <v>3.29</v>
      </c>
      <c r="K153" s="6">
        <v>2.7610000000000001</v>
      </c>
      <c r="L153" s="6">
        <v>3.3650000000000002</v>
      </c>
      <c r="M153" s="6">
        <v>2.6696666666666666</v>
      </c>
      <c r="N153" s="7">
        <v>24.506333333333334</v>
      </c>
      <c r="O153" s="80">
        <v>0.11311613475177305</v>
      </c>
      <c r="P153" s="6"/>
    </row>
    <row r="154" spans="1:16" ht="15.75" thickBot="1" x14ac:dyDescent="0.3">
      <c r="A154" s="4" t="s">
        <v>326</v>
      </c>
      <c r="B154" s="5" t="s">
        <v>364</v>
      </c>
      <c r="C154" s="79">
        <v>4.4000000000000004</v>
      </c>
      <c r="D154" s="79">
        <v>4.4000000000000004</v>
      </c>
      <c r="E154" s="15">
        <v>8.8000000000000007</v>
      </c>
      <c r="F154" s="6">
        <v>3.5393333333333334</v>
      </c>
      <c r="G154" s="6">
        <v>3.1466666666666665</v>
      </c>
      <c r="H154" s="6">
        <v>2.5609999999999999</v>
      </c>
      <c r="I154" s="6">
        <v>2.7956666666666665</v>
      </c>
      <c r="J154" s="6">
        <v>3.1623333333333332</v>
      </c>
      <c r="K154" s="6">
        <v>3.0966666666666667</v>
      </c>
      <c r="L154" s="6">
        <v>2.9566666666666666</v>
      </c>
      <c r="M154" s="6">
        <v>2.6696666666666666</v>
      </c>
      <c r="N154" s="7">
        <v>23.928000000000001</v>
      </c>
      <c r="O154" s="80">
        <v>0.11261363636363636</v>
      </c>
      <c r="P154" s="6"/>
    </row>
    <row r="155" spans="1:16" ht="15.75" thickBot="1" x14ac:dyDescent="0.3">
      <c r="A155" s="4" t="s">
        <v>326</v>
      </c>
      <c r="B155" s="5" t="s">
        <v>157</v>
      </c>
      <c r="C155" s="79">
        <v>4.4000000000000004</v>
      </c>
      <c r="D155" s="79">
        <v>4.4000000000000004</v>
      </c>
      <c r="E155" s="15">
        <v>8.8000000000000007</v>
      </c>
      <c r="F155" s="6">
        <v>3.0659999999999998</v>
      </c>
      <c r="G155" s="6">
        <v>3.6756666666666669</v>
      </c>
      <c r="H155" s="6">
        <v>3.3359999999999999</v>
      </c>
      <c r="I155" s="6">
        <v>3.4359999999999999</v>
      </c>
      <c r="J155" s="6">
        <v>3.3526666666666665</v>
      </c>
      <c r="K155" s="6">
        <v>3.1240000000000001</v>
      </c>
      <c r="L155" s="6">
        <v>3.3386666666666667</v>
      </c>
      <c r="M155" s="6">
        <v>2.9776666666666665</v>
      </c>
      <c r="N155" s="7">
        <v>26.306666666666668</v>
      </c>
      <c r="O155" s="80">
        <v>0.14640151515151517</v>
      </c>
      <c r="P155" s="6"/>
    </row>
    <row r="156" spans="1:16" ht="15.75" thickBot="1" x14ac:dyDescent="0.3">
      <c r="A156" s="4" t="s">
        <v>151</v>
      </c>
      <c r="B156" s="5" t="s">
        <v>130</v>
      </c>
      <c r="C156" s="79">
        <v>4.8</v>
      </c>
      <c r="D156" s="79">
        <v>5.6</v>
      </c>
      <c r="E156" s="15">
        <v>10.399999999999999</v>
      </c>
      <c r="F156" s="6">
        <v>3.5743333333333331</v>
      </c>
      <c r="G156" s="6">
        <v>3.4843333333333333</v>
      </c>
      <c r="H156" s="6">
        <v>4.9673333333333334</v>
      </c>
      <c r="I156" s="6">
        <v>4.1230000000000002</v>
      </c>
      <c r="J156" s="6">
        <v>4.3946666666666667</v>
      </c>
      <c r="K156" s="6">
        <v>4.174666666666667</v>
      </c>
      <c r="L156" s="6">
        <v>4.3570000000000002</v>
      </c>
      <c r="M156" s="6">
        <v>4.660333333333333</v>
      </c>
      <c r="N156" s="7">
        <v>33.735666666666667</v>
      </c>
      <c r="O156" s="80">
        <v>0.21316907051282055</v>
      </c>
      <c r="P156" s="6" t="s">
        <v>541</v>
      </c>
    </row>
    <row r="157" spans="1:16" ht="15.75" thickBot="1" x14ac:dyDescent="0.3">
      <c r="A157" s="4" t="s">
        <v>151</v>
      </c>
      <c r="B157" s="5" t="s">
        <v>135</v>
      </c>
      <c r="C157" s="79">
        <v>4.8</v>
      </c>
      <c r="D157" s="79">
        <v>5</v>
      </c>
      <c r="E157" s="15">
        <v>9.8000000000000007</v>
      </c>
      <c r="F157" s="6">
        <v>3.008</v>
      </c>
      <c r="G157" s="6">
        <v>2.5063333333333335</v>
      </c>
      <c r="H157" s="6">
        <v>3.6136666666666666</v>
      </c>
      <c r="I157" s="6">
        <v>2.8546666666666667</v>
      </c>
      <c r="J157" s="6">
        <v>3.4649999999999999</v>
      </c>
      <c r="K157" s="6">
        <v>3.5136666666666665</v>
      </c>
      <c r="L157" s="6">
        <v>4.0083333333333337</v>
      </c>
      <c r="M157" s="6">
        <v>2.6156666666666668</v>
      </c>
      <c r="N157" s="7">
        <v>25.585333333333331</v>
      </c>
      <c r="O157" s="80">
        <v>0.12226190476190472</v>
      </c>
      <c r="P157" s="6" t="s">
        <v>541</v>
      </c>
    </row>
    <row r="158" spans="1:16" ht="15.75" thickBot="1" x14ac:dyDescent="0.3">
      <c r="A158" s="4" t="s">
        <v>151</v>
      </c>
      <c r="B158" s="5" t="s">
        <v>1490</v>
      </c>
      <c r="C158" s="79">
        <v>4.8</v>
      </c>
      <c r="D158" s="79">
        <v>4.5</v>
      </c>
      <c r="E158" s="15">
        <v>9.3000000000000007</v>
      </c>
      <c r="F158" s="6">
        <v>3.008</v>
      </c>
      <c r="G158" s="6">
        <v>4.0119999999999996</v>
      </c>
      <c r="H158" s="6">
        <v>3.29</v>
      </c>
      <c r="I158" s="6">
        <v>4.2169999999999996</v>
      </c>
      <c r="J158" s="6">
        <v>3.5916666666666668</v>
      </c>
      <c r="K158" s="6">
        <v>4.1436666666666664</v>
      </c>
      <c r="L158" s="6">
        <v>3.9249999999999998</v>
      </c>
      <c r="M158" s="6">
        <v>4.065666666666667</v>
      </c>
      <c r="N158" s="7">
        <v>30.253</v>
      </c>
      <c r="O158" s="80">
        <v>0.19157258064516128</v>
      </c>
      <c r="P158" s="6" t="s">
        <v>541</v>
      </c>
    </row>
    <row r="159" spans="1:16" ht="15.75" thickBot="1" x14ac:dyDescent="0.3">
      <c r="A159" s="4" t="s">
        <v>151</v>
      </c>
      <c r="B159" s="5" t="s">
        <v>90</v>
      </c>
      <c r="C159" s="79">
        <v>4.8</v>
      </c>
      <c r="D159" s="79">
        <v>4.5</v>
      </c>
      <c r="E159" s="15">
        <v>9.3000000000000007</v>
      </c>
      <c r="F159" s="6">
        <v>3.9546666666666668</v>
      </c>
      <c r="G159" s="6">
        <v>4.0186666666666664</v>
      </c>
      <c r="H159" s="6">
        <v>4.2233333333333336</v>
      </c>
      <c r="I159" s="6">
        <v>3.7646666666666668</v>
      </c>
      <c r="J159" s="6">
        <v>3.4849999999999999</v>
      </c>
      <c r="K159" s="6">
        <v>3.4849999999999999</v>
      </c>
      <c r="L159" s="6">
        <v>3.512</v>
      </c>
      <c r="M159" s="6">
        <v>4.6909999999999998</v>
      </c>
      <c r="N159" s="7">
        <v>31.134333333333331</v>
      </c>
      <c r="O159" s="80">
        <v>0.20341845878136194</v>
      </c>
      <c r="P159" s="6" t="s">
        <v>541</v>
      </c>
    </row>
    <row r="160" spans="1:16" ht="15.75" thickBot="1" x14ac:dyDescent="0.3">
      <c r="A160" s="4" t="s">
        <v>151</v>
      </c>
      <c r="B160" s="5" t="s">
        <v>202</v>
      </c>
      <c r="C160" s="79">
        <v>4.8</v>
      </c>
      <c r="D160" s="79">
        <v>4.5</v>
      </c>
      <c r="E160" s="15">
        <v>9.3000000000000007</v>
      </c>
      <c r="F160" s="6">
        <v>3.008</v>
      </c>
      <c r="G160" s="6">
        <v>2.5063333333333335</v>
      </c>
      <c r="H160" s="6">
        <v>2.9966666666666666</v>
      </c>
      <c r="I160" s="6">
        <v>3.3736666666666668</v>
      </c>
      <c r="J160" s="6">
        <v>2.9763333333333333</v>
      </c>
      <c r="K160" s="6">
        <v>2.7983333333333333</v>
      </c>
      <c r="L160" s="6">
        <v>3.4753333333333334</v>
      </c>
      <c r="M160" s="6">
        <v>2.8783333333333334</v>
      </c>
      <c r="N160" s="7">
        <v>24.013000000000002</v>
      </c>
      <c r="O160" s="80">
        <v>0.10770161290322582</v>
      </c>
      <c r="P160" s="6" t="s">
        <v>541</v>
      </c>
    </row>
    <row r="161" spans="1:16" ht="15.75" thickBot="1" x14ac:dyDescent="0.3">
      <c r="A161" s="4" t="s">
        <v>151</v>
      </c>
      <c r="B161" s="5" t="s">
        <v>73</v>
      </c>
      <c r="C161" s="79">
        <v>4.8</v>
      </c>
      <c r="D161" s="79">
        <v>4.7</v>
      </c>
      <c r="E161" s="15">
        <v>9.5</v>
      </c>
      <c r="F161" s="6">
        <v>3.9436666666666667</v>
      </c>
      <c r="G161" s="6">
        <v>3.3323333333333331</v>
      </c>
      <c r="H161" s="6">
        <v>3.4510000000000001</v>
      </c>
      <c r="I161" s="6">
        <v>3.44</v>
      </c>
      <c r="J161" s="6">
        <v>4.0996666666666668</v>
      </c>
      <c r="K161" s="6">
        <v>3.5076666666666667</v>
      </c>
      <c r="L161" s="6">
        <v>4</v>
      </c>
      <c r="M161" s="6">
        <v>3.839</v>
      </c>
      <c r="N161" s="7">
        <v>29.61333333333333</v>
      </c>
      <c r="O161" s="80">
        <v>0.17912280701754382</v>
      </c>
      <c r="P161" s="6" t="s">
        <v>541</v>
      </c>
    </row>
    <row r="162" spans="1:16" ht="15.75" thickBot="1" x14ac:dyDescent="0.3">
      <c r="A162" s="4" t="s">
        <v>151</v>
      </c>
      <c r="B162" s="5" t="s">
        <v>326</v>
      </c>
      <c r="C162" s="79">
        <v>4.8</v>
      </c>
      <c r="D162" s="79">
        <v>4.4000000000000004</v>
      </c>
      <c r="E162" s="15">
        <v>9.1999999999999993</v>
      </c>
      <c r="F162" s="6">
        <v>3.0659999999999998</v>
      </c>
      <c r="G162" s="6">
        <v>3.1466666666666665</v>
      </c>
      <c r="H162" s="6">
        <v>2.9913333333333334</v>
      </c>
      <c r="I162" s="6">
        <v>2.8546666666666667</v>
      </c>
      <c r="J162" s="6">
        <v>3.1623333333333332</v>
      </c>
      <c r="K162" s="6">
        <v>2.62</v>
      </c>
      <c r="L162" s="6">
        <v>2.5373333333333332</v>
      </c>
      <c r="M162" s="6">
        <v>2.6696666666666666</v>
      </c>
      <c r="N162" s="7">
        <v>23.048000000000002</v>
      </c>
      <c r="O162" s="80">
        <v>9.5760869565217427E-2</v>
      </c>
      <c r="P162" s="6" t="s">
        <v>541</v>
      </c>
    </row>
    <row r="163" spans="1:16" ht="15.75" thickBot="1" x14ac:dyDescent="0.3">
      <c r="A163" s="4" t="s">
        <v>151</v>
      </c>
      <c r="B163" s="5" t="s">
        <v>78</v>
      </c>
      <c r="C163" s="79">
        <v>4.8</v>
      </c>
      <c r="D163" s="79">
        <v>5</v>
      </c>
      <c r="E163" s="15">
        <v>9.8000000000000007</v>
      </c>
      <c r="F163" s="6">
        <v>3.7</v>
      </c>
      <c r="G163" s="6">
        <v>3.968</v>
      </c>
      <c r="H163" s="6">
        <v>3.7416666666666667</v>
      </c>
      <c r="I163" s="6">
        <v>3.1829999999999998</v>
      </c>
      <c r="J163" s="6">
        <v>3.1023333333333332</v>
      </c>
      <c r="K163" s="6">
        <v>3.2186666666666666</v>
      </c>
      <c r="L163" s="6">
        <v>2.7673333333333332</v>
      </c>
      <c r="M163" s="6">
        <v>3.9346666666666668</v>
      </c>
      <c r="N163" s="7">
        <v>27.615666666666669</v>
      </c>
      <c r="O163" s="80">
        <v>0.1481590136054422</v>
      </c>
      <c r="P163" s="6"/>
    </row>
    <row r="164" spans="1:16" ht="15.75" thickBot="1" x14ac:dyDescent="0.3">
      <c r="A164" s="4" t="s">
        <v>151</v>
      </c>
      <c r="B164" s="5" t="s">
        <v>1062</v>
      </c>
      <c r="C164" s="79">
        <v>4.8</v>
      </c>
      <c r="D164" s="79">
        <v>4.4000000000000004</v>
      </c>
      <c r="E164" s="15">
        <v>9.1999999999999993</v>
      </c>
      <c r="F164" s="6">
        <v>3.2413333333333334</v>
      </c>
      <c r="G164" s="6">
        <v>2.9583333333333335</v>
      </c>
      <c r="H164" s="6">
        <v>3.4303333333333335</v>
      </c>
      <c r="I164" s="6">
        <v>4.1466666666666665</v>
      </c>
      <c r="J164" s="6">
        <v>3.7810000000000001</v>
      </c>
      <c r="K164" s="6">
        <v>3.4693333333333332</v>
      </c>
      <c r="L164" s="6">
        <v>3.3993333333333333</v>
      </c>
      <c r="M164" s="6">
        <v>2.8620000000000001</v>
      </c>
      <c r="N164" s="7">
        <v>27.288333333333334</v>
      </c>
      <c r="O164" s="80">
        <v>0.15337409420289858</v>
      </c>
      <c r="P164" s="6"/>
    </row>
    <row r="165" spans="1:16" ht="15.75" thickBot="1" x14ac:dyDescent="0.3">
      <c r="A165" s="4" t="s">
        <v>151</v>
      </c>
      <c r="B165" s="5" t="s">
        <v>633</v>
      </c>
      <c r="C165" s="79">
        <v>4.8</v>
      </c>
      <c r="D165" s="79">
        <v>4.5</v>
      </c>
      <c r="E165" s="15">
        <v>9.3000000000000007</v>
      </c>
      <c r="F165" s="6">
        <v>3.6783333333333332</v>
      </c>
      <c r="G165" s="6">
        <v>3.7523333333333335</v>
      </c>
      <c r="H165" s="6">
        <v>2.9913333333333334</v>
      </c>
      <c r="I165" s="6">
        <v>3.7423333333333333</v>
      </c>
      <c r="J165" s="6">
        <v>3.367</v>
      </c>
      <c r="K165" s="6">
        <v>2.8966666666666665</v>
      </c>
      <c r="L165" s="6">
        <v>2.9279999999999999</v>
      </c>
      <c r="M165" s="6">
        <v>3.5953333333333335</v>
      </c>
      <c r="N165" s="7">
        <v>26.951333333333331</v>
      </c>
      <c r="O165" s="80">
        <v>0.14719534050179206</v>
      </c>
      <c r="P165" s="6"/>
    </row>
    <row r="166" spans="1:16" ht="15.75" thickBot="1" x14ac:dyDescent="0.3">
      <c r="A166" s="4" t="s">
        <v>151</v>
      </c>
      <c r="B166" s="5" t="s">
        <v>334</v>
      </c>
      <c r="C166" s="79">
        <v>4.8</v>
      </c>
      <c r="D166" s="79">
        <v>5.4</v>
      </c>
      <c r="E166" s="15">
        <v>10.199999999999999</v>
      </c>
      <c r="F166" s="6">
        <v>3.008</v>
      </c>
      <c r="G166" s="6">
        <v>2.5063333333333335</v>
      </c>
      <c r="H166" s="6">
        <v>2.9913333333333334</v>
      </c>
      <c r="I166" s="6">
        <v>2.9039999999999999</v>
      </c>
      <c r="J166" s="6">
        <v>3.5566666666666666</v>
      </c>
      <c r="K166" s="6">
        <v>4.17</v>
      </c>
      <c r="L166" s="6">
        <v>4.04</v>
      </c>
      <c r="M166" s="6">
        <v>3.819</v>
      </c>
      <c r="N166" s="7">
        <v>26.995333333333331</v>
      </c>
      <c r="O166" s="80">
        <v>0.13474673202614376</v>
      </c>
      <c r="P166" s="6"/>
    </row>
    <row r="167" spans="1:16" ht="15.75" thickBot="1" x14ac:dyDescent="0.3">
      <c r="A167" s="4" t="s">
        <v>151</v>
      </c>
      <c r="B167" s="5" t="s">
        <v>63</v>
      </c>
      <c r="C167" s="79">
        <v>4.8</v>
      </c>
      <c r="D167" s="79">
        <v>5.5</v>
      </c>
      <c r="E167" s="15">
        <v>10.3</v>
      </c>
      <c r="F167" s="6">
        <v>3.726</v>
      </c>
      <c r="G167" s="6">
        <v>2.9616666666666664</v>
      </c>
      <c r="H167" s="6">
        <v>3.3806666666666665</v>
      </c>
      <c r="I167" s="6">
        <v>2.9233333333333333</v>
      </c>
      <c r="J167" s="6">
        <v>4.3323333333333336</v>
      </c>
      <c r="K167" s="6">
        <v>4.1020000000000003</v>
      </c>
      <c r="L167" s="6">
        <v>3.7916666666666665</v>
      </c>
      <c r="M167" s="6">
        <v>3.145</v>
      </c>
      <c r="N167" s="7">
        <v>28.362666666666669</v>
      </c>
      <c r="O167" s="80">
        <v>0.15003236245954696</v>
      </c>
      <c r="P167" s="6"/>
    </row>
    <row r="168" spans="1:16" ht="15.75" thickBot="1" x14ac:dyDescent="0.3">
      <c r="A168" s="4" t="s">
        <v>151</v>
      </c>
      <c r="B168" s="5" t="s">
        <v>71</v>
      </c>
      <c r="C168" s="79">
        <v>4.8</v>
      </c>
      <c r="D168" s="79">
        <v>5</v>
      </c>
      <c r="E168" s="15">
        <v>9.8000000000000007</v>
      </c>
      <c r="F168" s="6">
        <v>3.008</v>
      </c>
      <c r="G168" s="6">
        <v>2.9990000000000001</v>
      </c>
      <c r="H168" s="6">
        <v>2.9913333333333334</v>
      </c>
      <c r="I168" s="6">
        <v>3.1640000000000001</v>
      </c>
      <c r="J168" s="6">
        <v>2.9763333333333333</v>
      </c>
      <c r="K168" s="6">
        <v>3.6240000000000001</v>
      </c>
      <c r="L168" s="6">
        <v>2.4033333333333333</v>
      </c>
      <c r="M168" s="6">
        <v>3.1096666666666666</v>
      </c>
      <c r="N168" s="7">
        <v>24.275666666666663</v>
      </c>
      <c r="O168" s="80">
        <v>0.10555697278911559</v>
      </c>
      <c r="P168" s="6"/>
    </row>
    <row r="169" spans="1:16" ht="15.75" thickBot="1" x14ac:dyDescent="0.3">
      <c r="A169" s="4" t="s">
        <v>151</v>
      </c>
      <c r="B169" s="5" t="s">
        <v>346</v>
      </c>
      <c r="C169" s="79">
        <v>4.8</v>
      </c>
      <c r="D169" s="79">
        <v>5</v>
      </c>
      <c r="E169" s="15">
        <v>9.8000000000000007</v>
      </c>
      <c r="F169" s="6">
        <v>3.6103333333333332</v>
      </c>
      <c r="G169" s="6">
        <v>4.8390000000000004</v>
      </c>
      <c r="H169" s="6">
        <v>3.9209999999999998</v>
      </c>
      <c r="I169" s="6">
        <v>4.4243333333333332</v>
      </c>
      <c r="J169" s="6">
        <v>3.0876666666666668</v>
      </c>
      <c r="K169" s="6">
        <v>4.1133333333333333</v>
      </c>
      <c r="L169" s="6">
        <v>3.7203333333333335</v>
      </c>
      <c r="M169" s="6">
        <v>3.91</v>
      </c>
      <c r="N169" s="7">
        <v>31.625999999999998</v>
      </c>
      <c r="O169" s="80">
        <v>0.19931122448979588</v>
      </c>
      <c r="P169" s="6"/>
    </row>
    <row r="170" spans="1:16" ht="15.75" thickBot="1" x14ac:dyDescent="0.3">
      <c r="A170" s="4" t="s">
        <v>151</v>
      </c>
      <c r="B170" s="5" t="s">
        <v>547</v>
      </c>
      <c r="C170" s="79">
        <v>4.8</v>
      </c>
      <c r="D170" s="79">
        <v>4.5999999999999996</v>
      </c>
      <c r="E170" s="15">
        <v>9.3999999999999986</v>
      </c>
      <c r="F170" s="6">
        <v>3.2226666666666666</v>
      </c>
      <c r="G170" s="6">
        <v>2.8086666666666669</v>
      </c>
      <c r="H170" s="6">
        <v>2.9913333333333334</v>
      </c>
      <c r="I170" s="6">
        <v>3.3753333333333333</v>
      </c>
      <c r="J170" s="6">
        <v>2.9763333333333333</v>
      </c>
      <c r="K170" s="6">
        <v>3.3346666666666667</v>
      </c>
      <c r="L170" s="6">
        <v>2.8780000000000001</v>
      </c>
      <c r="M170" s="6">
        <v>3.4653333333333332</v>
      </c>
      <c r="N170" s="7">
        <v>25.052333333333333</v>
      </c>
      <c r="O170" s="80">
        <v>0.12037677304964541</v>
      </c>
      <c r="P170" s="6"/>
    </row>
    <row r="171" spans="1:16" ht="15.75" thickBot="1" x14ac:dyDescent="0.3">
      <c r="A171" s="4" t="s">
        <v>151</v>
      </c>
      <c r="B171" s="5" t="s">
        <v>250</v>
      </c>
      <c r="C171" s="79">
        <v>4.8</v>
      </c>
      <c r="D171" s="79">
        <v>4.4000000000000004</v>
      </c>
      <c r="E171" s="15">
        <v>9.1999999999999993</v>
      </c>
      <c r="F171" s="6">
        <v>3.4493333333333331</v>
      </c>
      <c r="G171" s="6">
        <v>3.3439999999999999</v>
      </c>
      <c r="H171" s="6">
        <v>2.9913333333333334</v>
      </c>
      <c r="I171" s="6">
        <v>2.8546666666666667</v>
      </c>
      <c r="J171" s="6">
        <v>2.9763333333333333</v>
      </c>
      <c r="K171" s="6">
        <v>2.8933333333333335</v>
      </c>
      <c r="L171" s="6">
        <v>3.0470000000000002</v>
      </c>
      <c r="M171" s="6">
        <v>3.2530000000000001</v>
      </c>
      <c r="N171" s="7">
        <v>24.809000000000001</v>
      </c>
      <c r="O171" s="80">
        <v>0.11968750000000003</v>
      </c>
      <c r="P171" s="6"/>
    </row>
    <row r="172" spans="1:16" ht="15.75" thickBot="1" x14ac:dyDescent="0.3">
      <c r="A172" s="4" t="s">
        <v>151</v>
      </c>
      <c r="B172" s="5" t="s">
        <v>115</v>
      </c>
      <c r="C172" s="79">
        <v>4.8</v>
      </c>
      <c r="D172" s="79">
        <v>5</v>
      </c>
      <c r="E172" s="15">
        <v>9.8000000000000007</v>
      </c>
      <c r="F172" s="6">
        <v>3.008</v>
      </c>
      <c r="G172" s="6">
        <v>3.3540000000000001</v>
      </c>
      <c r="H172" s="6">
        <v>2.9913333333333334</v>
      </c>
      <c r="I172" s="6">
        <v>3.18</v>
      </c>
      <c r="J172" s="6">
        <v>3.29</v>
      </c>
      <c r="K172" s="6">
        <v>2.7610000000000001</v>
      </c>
      <c r="L172" s="6">
        <v>3.3650000000000002</v>
      </c>
      <c r="M172" s="6">
        <v>2.5529999999999999</v>
      </c>
      <c r="N172" s="7">
        <v>24.502333333333336</v>
      </c>
      <c r="O172" s="80">
        <v>0.10844812925170071</v>
      </c>
      <c r="P172" s="6"/>
    </row>
    <row r="173" spans="1:16" ht="15.75" thickBot="1" x14ac:dyDescent="0.3">
      <c r="A173" s="4" t="s">
        <v>151</v>
      </c>
      <c r="B173" s="5" t="s">
        <v>364</v>
      </c>
      <c r="C173" s="79">
        <v>4.8</v>
      </c>
      <c r="D173" s="79">
        <v>4.4000000000000004</v>
      </c>
      <c r="E173" s="15">
        <v>9.1999999999999993</v>
      </c>
      <c r="F173" s="6">
        <v>3.5393333333333334</v>
      </c>
      <c r="G173" s="6">
        <v>3.1333333333333333</v>
      </c>
      <c r="H173" s="6">
        <v>2.9913333333333334</v>
      </c>
      <c r="I173" s="6">
        <v>2.8546666666666667</v>
      </c>
      <c r="J173" s="6">
        <v>2.9763333333333333</v>
      </c>
      <c r="K173" s="6">
        <v>3.0966666666666667</v>
      </c>
      <c r="L173" s="6">
        <v>2.9566666666666666</v>
      </c>
      <c r="M173" s="6">
        <v>2.3953333333333333</v>
      </c>
      <c r="N173" s="7">
        <v>23.943666666666665</v>
      </c>
      <c r="O173" s="80">
        <v>0.10793025362318839</v>
      </c>
      <c r="P173" s="6"/>
    </row>
    <row r="174" spans="1:16" ht="15.75" thickBot="1" x14ac:dyDescent="0.3">
      <c r="A174" s="4" t="s">
        <v>151</v>
      </c>
      <c r="B174" s="5" t="s">
        <v>157</v>
      </c>
      <c r="C174" s="79">
        <v>4.8</v>
      </c>
      <c r="D174" s="79">
        <v>4.4000000000000004</v>
      </c>
      <c r="E174" s="15">
        <v>9.1999999999999993</v>
      </c>
      <c r="F174" s="6">
        <v>3.008</v>
      </c>
      <c r="G174" s="6">
        <v>3.6756666666666669</v>
      </c>
      <c r="H174" s="6">
        <v>3.3359999999999999</v>
      </c>
      <c r="I174" s="6">
        <v>3.4359999999999999</v>
      </c>
      <c r="J174" s="6">
        <v>3.3526666666666665</v>
      </c>
      <c r="K174" s="6">
        <v>3.1240000000000001</v>
      </c>
      <c r="L174" s="6">
        <v>3.3386666666666667</v>
      </c>
      <c r="M174" s="6">
        <v>2.9776666666666665</v>
      </c>
      <c r="N174" s="7">
        <v>26.248666666666669</v>
      </c>
      <c r="O174" s="80">
        <v>0.13924818840579714</v>
      </c>
      <c r="P174" s="6"/>
    </row>
    <row r="175" spans="1:16" ht="15.75" thickBot="1" x14ac:dyDescent="0.3">
      <c r="A175" s="4" t="s">
        <v>78</v>
      </c>
      <c r="B175" s="5" t="s">
        <v>130</v>
      </c>
      <c r="C175" s="79">
        <v>5</v>
      </c>
      <c r="D175" s="79">
        <v>5.6</v>
      </c>
      <c r="E175" s="15">
        <v>10.6</v>
      </c>
      <c r="F175" s="6">
        <v>3.7</v>
      </c>
      <c r="G175" s="6">
        <v>3.968</v>
      </c>
      <c r="H175" s="6">
        <v>4.9673333333333334</v>
      </c>
      <c r="I175" s="6">
        <v>4.1230000000000002</v>
      </c>
      <c r="J175" s="6">
        <v>4.3946666666666667</v>
      </c>
      <c r="K175" s="6">
        <v>4.174666666666667</v>
      </c>
      <c r="L175" s="6">
        <v>4.3570000000000002</v>
      </c>
      <c r="M175" s="6">
        <v>4.660333333333333</v>
      </c>
      <c r="N175" s="7">
        <v>34.344999999999999</v>
      </c>
      <c r="O175" s="80">
        <v>0.21633254716981132</v>
      </c>
      <c r="P175" s="6" t="s">
        <v>541</v>
      </c>
    </row>
    <row r="176" spans="1:16" ht="15.75" thickBot="1" x14ac:dyDescent="0.3">
      <c r="A176" s="4" t="s">
        <v>78</v>
      </c>
      <c r="B176" s="5" t="s">
        <v>135</v>
      </c>
      <c r="C176" s="79">
        <v>5</v>
      </c>
      <c r="D176" s="79">
        <v>5</v>
      </c>
      <c r="E176" s="15">
        <v>10</v>
      </c>
      <c r="F176" s="6">
        <v>3.7</v>
      </c>
      <c r="G176" s="6">
        <v>3.968</v>
      </c>
      <c r="H176" s="6">
        <v>3.7416666666666667</v>
      </c>
      <c r="I176" s="6">
        <v>3.1829999999999998</v>
      </c>
      <c r="J176" s="6">
        <v>3.4649999999999999</v>
      </c>
      <c r="K176" s="6">
        <v>3.5136666666666665</v>
      </c>
      <c r="L176" s="6">
        <v>4.0083333333333337</v>
      </c>
      <c r="M176" s="6">
        <v>3.9346666666666668</v>
      </c>
      <c r="N176" s="7">
        <v>29.514333333333333</v>
      </c>
      <c r="O176" s="80">
        <v>0.16892916666666666</v>
      </c>
      <c r="P176" s="6" t="s">
        <v>541</v>
      </c>
    </row>
    <row r="177" spans="1:16" ht="15.75" thickBot="1" x14ac:dyDescent="0.3">
      <c r="A177" s="4" t="s">
        <v>78</v>
      </c>
      <c r="B177" s="5" t="s">
        <v>1490</v>
      </c>
      <c r="C177" s="79">
        <v>5</v>
      </c>
      <c r="D177" s="79">
        <v>4.5</v>
      </c>
      <c r="E177" s="15">
        <v>9.5</v>
      </c>
      <c r="F177" s="6">
        <v>3.7</v>
      </c>
      <c r="G177" s="6">
        <v>4.0119999999999996</v>
      </c>
      <c r="H177" s="6">
        <v>3.7416666666666667</v>
      </c>
      <c r="I177" s="6">
        <v>4.2169999999999996</v>
      </c>
      <c r="J177" s="6">
        <v>3.5916666666666668</v>
      </c>
      <c r="K177" s="6">
        <v>4.1436666666666664</v>
      </c>
      <c r="L177" s="6">
        <v>3.9249999999999998</v>
      </c>
      <c r="M177" s="6">
        <v>4.065666666666667</v>
      </c>
      <c r="N177" s="7">
        <v>31.396666666666668</v>
      </c>
      <c r="O177" s="80">
        <v>0.20258771929824562</v>
      </c>
      <c r="P177" s="6" t="s">
        <v>541</v>
      </c>
    </row>
    <row r="178" spans="1:16" ht="15.75" thickBot="1" x14ac:dyDescent="0.3">
      <c r="A178" s="4" t="s">
        <v>78</v>
      </c>
      <c r="B178" s="5" t="s">
        <v>90</v>
      </c>
      <c r="C178" s="79">
        <v>5</v>
      </c>
      <c r="D178" s="79">
        <v>4.5</v>
      </c>
      <c r="E178" s="15">
        <v>9.5</v>
      </c>
      <c r="F178" s="6">
        <v>3.9546666666666668</v>
      </c>
      <c r="G178" s="6">
        <v>4.0186666666666664</v>
      </c>
      <c r="H178" s="6">
        <v>4.2233333333333336</v>
      </c>
      <c r="I178" s="6">
        <v>3.7646666666666668</v>
      </c>
      <c r="J178" s="6">
        <v>3.4849999999999999</v>
      </c>
      <c r="K178" s="6">
        <v>3.4849999999999999</v>
      </c>
      <c r="L178" s="6">
        <v>3.512</v>
      </c>
      <c r="M178" s="6">
        <v>4.6909999999999998</v>
      </c>
      <c r="N178" s="7">
        <v>31.134333333333331</v>
      </c>
      <c r="O178" s="80">
        <v>0.19913596491228067</v>
      </c>
      <c r="P178" s="6" t="s">
        <v>541</v>
      </c>
    </row>
    <row r="179" spans="1:16" ht="15.75" thickBot="1" x14ac:dyDescent="0.3">
      <c r="A179" s="4" t="s">
        <v>78</v>
      </c>
      <c r="B179" s="5" t="s">
        <v>202</v>
      </c>
      <c r="C179" s="79">
        <v>5</v>
      </c>
      <c r="D179" s="79">
        <v>4.5</v>
      </c>
      <c r="E179" s="15">
        <v>9.5</v>
      </c>
      <c r="F179" s="6">
        <v>3.7</v>
      </c>
      <c r="G179" s="6">
        <v>3.968</v>
      </c>
      <c r="H179" s="6">
        <v>3.7416666666666667</v>
      </c>
      <c r="I179" s="6">
        <v>3.3736666666666668</v>
      </c>
      <c r="J179" s="6">
        <v>3.1023333333333332</v>
      </c>
      <c r="K179" s="6">
        <v>3.2186666666666666</v>
      </c>
      <c r="L179" s="6">
        <v>3.4753333333333334</v>
      </c>
      <c r="M179" s="6">
        <v>3.9346666666666668</v>
      </c>
      <c r="N179" s="7">
        <v>28.514333333333333</v>
      </c>
      <c r="O179" s="80">
        <v>0.16466228070175437</v>
      </c>
      <c r="P179" s="6" t="s">
        <v>541</v>
      </c>
    </row>
    <row r="180" spans="1:16" ht="15.75" thickBot="1" x14ac:dyDescent="0.3">
      <c r="A180" s="4" t="s">
        <v>78</v>
      </c>
      <c r="B180" s="5" t="s">
        <v>73</v>
      </c>
      <c r="C180" s="79">
        <v>5</v>
      </c>
      <c r="D180" s="79">
        <v>4.7</v>
      </c>
      <c r="E180" s="15">
        <v>9.6999999999999993</v>
      </c>
      <c r="F180" s="6">
        <v>3.9436666666666667</v>
      </c>
      <c r="G180" s="6">
        <v>3.968</v>
      </c>
      <c r="H180" s="6">
        <v>3.7416666666666667</v>
      </c>
      <c r="I180" s="6">
        <v>3.44</v>
      </c>
      <c r="J180" s="6">
        <v>4.0996666666666668</v>
      </c>
      <c r="K180" s="6">
        <v>3.5076666666666667</v>
      </c>
      <c r="L180" s="6">
        <v>4</v>
      </c>
      <c r="M180" s="6">
        <v>3.9346666666666668</v>
      </c>
      <c r="N180" s="7">
        <v>30.635333333333335</v>
      </c>
      <c r="O180" s="80">
        <v>0.18859965635738835</v>
      </c>
      <c r="P180" s="6" t="s">
        <v>541</v>
      </c>
    </row>
    <row r="181" spans="1:16" ht="15.75" thickBot="1" x14ac:dyDescent="0.3">
      <c r="A181" s="4" t="s">
        <v>78</v>
      </c>
      <c r="B181" s="5" t="s">
        <v>326</v>
      </c>
      <c r="C181" s="79">
        <v>5</v>
      </c>
      <c r="D181" s="79">
        <v>4.4000000000000004</v>
      </c>
      <c r="E181" s="15">
        <v>9.4</v>
      </c>
      <c r="F181" s="6">
        <v>3.7</v>
      </c>
      <c r="G181" s="6">
        <v>3.968</v>
      </c>
      <c r="H181" s="6">
        <v>3.7416666666666667</v>
      </c>
      <c r="I181" s="6">
        <v>3.1829999999999998</v>
      </c>
      <c r="J181" s="6">
        <v>3.1623333333333332</v>
      </c>
      <c r="K181" s="6">
        <v>3.2186666666666666</v>
      </c>
      <c r="L181" s="6">
        <v>2.7673333333333332</v>
      </c>
      <c r="M181" s="6">
        <v>3.9346666666666668</v>
      </c>
      <c r="N181" s="7">
        <v>27.675666666666665</v>
      </c>
      <c r="O181" s="80">
        <v>0.15526152482269501</v>
      </c>
      <c r="P181" s="6" t="s">
        <v>541</v>
      </c>
    </row>
    <row r="182" spans="1:16" ht="15.75" thickBot="1" x14ac:dyDescent="0.3">
      <c r="A182" s="4" t="s">
        <v>78</v>
      </c>
      <c r="B182" s="5" t="s">
        <v>151</v>
      </c>
      <c r="C182" s="79">
        <v>5</v>
      </c>
      <c r="D182" s="79">
        <v>4.8</v>
      </c>
      <c r="E182" s="15">
        <v>9.8000000000000007</v>
      </c>
      <c r="F182" s="6">
        <v>3.7</v>
      </c>
      <c r="G182" s="6">
        <v>3.968</v>
      </c>
      <c r="H182" s="6">
        <v>3.7416666666666667</v>
      </c>
      <c r="I182" s="6">
        <v>3.1829999999999998</v>
      </c>
      <c r="J182" s="6">
        <v>3.1023333333333332</v>
      </c>
      <c r="K182" s="6">
        <v>3.2186666666666666</v>
      </c>
      <c r="L182" s="6">
        <v>2.7673333333333332</v>
      </c>
      <c r="M182" s="6">
        <v>3.9346666666666668</v>
      </c>
      <c r="N182" s="7">
        <v>27.615666666666669</v>
      </c>
      <c r="O182" s="80">
        <v>0.1481590136054422</v>
      </c>
      <c r="P182" s="6" t="s">
        <v>541</v>
      </c>
    </row>
    <row r="183" spans="1:16" ht="15.75" thickBot="1" x14ac:dyDescent="0.3">
      <c r="A183" s="4" t="s">
        <v>78</v>
      </c>
      <c r="B183" s="5" t="s">
        <v>1062</v>
      </c>
      <c r="C183" s="79">
        <v>5</v>
      </c>
      <c r="D183" s="79">
        <v>4.4000000000000004</v>
      </c>
      <c r="E183" s="15">
        <v>9.4</v>
      </c>
      <c r="F183" s="6">
        <v>3.7</v>
      </c>
      <c r="G183" s="6">
        <v>3.968</v>
      </c>
      <c r="H183" s="6">
        <v>3.7416666666666667</v>
      </c>
      <c r="I183" s="6">
        <v>4.1466666666666665</v>
      </c>
      <c r="J183" s="6">
        <v>3.7810000000000001</v>
      </c>
      <c r="K183" s="6">
        <v>3.4693333333333332</v>
      </c>
      <c r="L183" s="6">
        <v>3.3993333333333333</v>
      </c>
      <c r="M183" s="6">
        <v>3.9346666666666668</v>
      </c>
      <c r="N183" s="7">
        <v>30.140666666666668</v>
      </c>
      <c r="O183" s="80">
        <v>0.18804078014184397</v>
      </c>
      <c r="P183" s="6"/>
    </row>
    <row r="184" spans="1:16" ht="15.75" thickBot="1" x14ac:dyDescent="0.3">
      <c r="A184" s="4" t="s">
        <v>78</v>
      </c>
      <c r="B184" s="5" t="s">
        <v>633</v>
      </c>
      <c r="C184" s="79">
        <v>5</v>
      </c>
      <c r="D184" s="79">
        <v>4.5</v>
      </c>
      <c r="E184" s="15">
        <v>9.5</v>
      </c>
      <c r="F184" s="6">
        <v>3.7</v>
      </c>
      <c r="G184" s="6">
        <v>3.968</v>
      </c>
      <c r="H184" s="6">
        <v>3.7416666666666667</v>
      </c>
      <c r="I184" s="6">
        <v>3.7423333333333333</v>
      </c>
      <c r="J184" s="6">
        <v>3.367</v>
      </c>
      <c r="K184" s="6">
        <v>3.2186666666666666</v>
      </c>
      <c r="L184" s="6">
        <v>2.9279999999999999</v>
      </c>
      <c r="M184" s="6">
        <v>3.9346666666666668</v>
      </c>
      <c r="N184" s="7">
        <v>28.600333333333332</v>
      </c>
      <c r="O184" s="80">
        <v>0.16579385964912277</v>
      </c>
      <c r="P184" s="6"/>
    </row>
    <row r="185" spans="1:16" ht="15.75" thickBot="1" x14ac:dyDescent="0.3">
      <c r="A185" s="4" t="s">
        <v>78</v>
      </c>
      <c r="B185" s="5" t="s">
        <v>334</v>
      </c>
      <c r="C185" s="79">
        <v>5</v>
      </c>
      <c r="D185" s="79">
        <v>5.4</v>
      </c>
      <c r="E185" s="15">
        <v>10.4</v>
      </c>
      <c r="F185" s="6">
        <v>3.7</v>
      </c>
      <c r="G185" s="6">
        <v>3.968</v>
      </c>
      <c r="H185" s="6">
        <v>3.7416666666666667</v>
      </c>
      <c r="I185" s="6">
        <v>3.1829999999999998</v>
      </c>
      <c r="J185" s="6">
        <v>3.5566666666666666</v>
      </c>
      <c r="K185" s="6">
        <v>4.17</v>
      </c>
      <c r="L185" s="6">
        <v>4.04</v>
      </c>
      <c r="M185" s="6">
        <v>3.9346666666666668</v>
      </c>
      <c r="N185" s="7">
        <v>30.293999999999997</v>
      </c>
      <c r="O185" s="80">
        <v>0.17180288461538457</v>
      </c>
      <c r="P185" s="6"/>
    </row>
    <row r="186" spans="1:16" ht="15.75" thickBot="1" x14ac:dyDescent="0.3">
      <c r="A186" s="4" t="s">
        <v>78</v>
      </c>
      <c r="B186" s="5" t="s">
        <v>63</v>
      </c>
      <c r="C186" s="79">
        <v>5</v>
      </c>
      <c r="D186" s="79">
        <v>5.5</v>
      </c>
      <c r="E186" s="15">
        <v>10.5</v>
      </c>
      <c r="F186" s="6">
        <v>3.726</v>
      </c>
      <c r="G186" s="6">
        <v>3.968</v>
      </c>
      <c r="H186" s="6">
        <v>3.7416666666666667</v>
      </c>
      <c r="I186" s="6">
        <v>3.1829999999999998</v>
      </c>
      <c r="J186" s="6">
        <v>4.3323333333333336</v>
      </c>
      <c r="K186" s="6">
        <v>4.1020000000000003</v>
      </c>
      <c r="L186" s="6">
        <v>3.7916666666666665</v>
      </c>
      <c r="M186" s="6">
        <v>3.9346666666666668</v>
      </c>
      <c r="N186" s="7">
        <v>30.779333333333334</v>
      </c>
      <c r="O186" s="80">
        <v>0.17594444444444446</v>
      </c>
      <c r="P186" s="6"/>
    </row>
    <row r="187" spans="1:16" ht="15.75" thickBot="1" x14ac:dyDescent="0.3">
      <c r="A187" s="4" t="s">
        <v>78</v>
      </c>
      <c r="B187" s="5" t="s">
        <v>71</v>
      </c>
      <c r="C187" s="79">
        <v>5</v>
      </c>
      <c r="D187" s="79">
        <v>5</v>
      </c>
      <c r="E187" s="15">
        <v>10</v>
      </c>
      <c r="F187" s="6">
        <v>3.7</v>
      </c>
      <c r="G187" s="6">
        <v>3.968</v>
      </c>
      <c r="H187" s="6">
        <v>3.7416666666666667</v>
      </c>
      <c r="I187" s="6">
        <v>3.1829999999999998</v>
      </c>
      <c r="J187" s="6">
        <v>3.1023333333333332</v>
      </c>
      <c r="K187" s="6">
        <v>3.6240000000000001</v>
      </c>
      <c r="L187" s="6">
        <v>2.7673333333333332</v>
      </c>
      <c r="M187" s="6">
        <v>3.9346666666666668</v>
      </c>
      <c r="N187" s="7">
        <v>28.021000000000001</v>
      </c>
      <c r="O187" s="80">
        <v>0.15026250000000002</v>
      </c>
      <c r="P187" s="6"/>
    </row>
    <row r="188" spans="1:16" ht="15.75" thickBot="1" x14ac:dyDescent="0.3">
      <c r="A188" s="4" t="s">
        <v>78</v>
      </c>
      <c r="B188" s="5" t="s">
        <v>346</v>
      </c>
      <c r="C188" s="79">
        <v>5</v>
      </c>
      <c r="D188" s="79">
        <v>5</v>
      </c>
      <c r="E188" s="15">
        <v>10</v>
      </c>
      <c r="F188" s="6">
        <v>3.7</v>
      </c>
      <c r="G188" s="6">
        <v>4.8390000000000004</v>
      </c>
      <c r="H188" s="6">
        <v>3.9209999999999998</v>
      </c>
      <c r="I188" s="6">
        <v>4.4243333333333332</v>
      </c>
      <c r="J188" s="6">
        <v>3.1023333333333332</v>
      </c>
      <c r="K188" s="6">
        <v>4.1133333333333333</v>
      </c>
      <c r="L188" s="6">
        <v>3.7203333333333335</v>
      </c>
      <c r="M188" s="6">
        <v>3.9346666666666668</v>
      </c>
      <c r="N188" s="7">
        <v>31.755000000000003</v>
      </c>
      <c r="O188" s="80">
        <v>0.19693750000000004</v>
      </c>
      <c r="P188" s="6"/>
    </row>
    <row r="189" spans="1:16" ht="15.75" thickBot="1" x14ac:dyDescent="0.3">
      <c r="A189" s="4" t="s">
        <v>78</v>
      </c>
      <c r="B189" s="5" t="s">
        <v>547</v>
      </c>
      <c r="C189" s="79">
        <v>5</v>
      </c>
      <c r="D189" s="79">
        <v>4.5999999999999996</v>
      </c>
      <c r="E189" s="15">
        <v>9.6</v>
      </c>
      <c r="F189" s="6">
        <v>3.7</v>
      </c>
      <c r="G189" s="6">
        <v>3.968</v>
      </c>
      <c r="H189" s="6">
        <v>3.7416666666666667</v>
      </c>
      <c r="I189" s="6">
        <v>3.3753333333333333</v>
      </c>
      <c r="J189" s="6">
        <v>3.1023333333333332</v>
      </c>
      <c r="K189" s="6">
        <v>3.3346666666666667</v>
      </c>
      <c r="L189" s="6">
        <v>2.8780000000000001</v>
      </c>
      <c r="M189" s="6">
        <v>3.9346666666666668</v>
      </c>
      <c r="N189" s="7">
        <v>28.034666666666666</v>
      </c>
      <c r="O189" s="80">
        <v>0.1567013888888889</v>
      </c>
      <c r="P189" s="6"/>
    </row>
    <row r="190" spans="1:16" ht="15.75" thickBot="1" x14ac:dyDescent="0.3">
      <c r="A190" s="4" t="s">
        <v>78</v>
      </c>
      <c r="B190" s="5" t="s">
        <v>250</v>
      </c>
      <c r="C190" s="79">
        <v>5</v>
      </c>
      <c r="D190" s="79">
        <v>4.4000000000000004</v>
      </c>
      <c r="E190" s="15">
        <v>9.4</v>
      </c>
      <c r="F190" s="6">
        <v>3.7</v>
      </c>
      <c r="G190" s="6">
        <v>3.968</v>
      </c>
      <c r="H190" s="6">
        <v>3.7416666666666667</v>
      </c>
      <c r="I190" s="6">
        <v>3.1829999999999998</v>
      </c>
      <c r="J190" s="6">
        <v>3.1023333333333332</v>
      </c>
      <c r="K190" s="6">
        <v>3.2186666666666666</v>
      </c>
      <c r="L190" s="6">
        <v>3.0470000000000002</v>
      </c>
      <c r="M190" s="6">
        <v>3.9346666666666668</v>
      </c>
      <c r="N190" s="7">
        <v>27.895333333333333</v>
      </c>
      <c r="O190" s="80">
        <v>0.15818262411347517</v>
      </c>
      <c r="P190" s="6"/>
    </row>
    <row r="191" spans="1:16" ht="15.75" thickBot="1" x14ac:dyDescent="0.3">
      <c r="A191" s="4" t="s">
        <v>78</v>
      </c>
      <c r="B191" s="5" t="s">
        <v>115</v>
      </c>
      <c r="C191" s="79">
        <v>5</v>
      </c>
      <c r="D191" s="79">
        <v>5</v>
      </c>
      <c r="E191" s="15">
        <v>10</v>
      </c>
      <c r="F191" s="6">
        <v>3.7</v>
      </c>
      <c r="G191" s="6">
        <v>3.968</v>
      </c>
      <c r="H191" s="6">
        <v>3.7416666666666667</v>
      </c>
      <c r="I191" s="6">
        <v>3.1829999999999998</v>
      </c>
      <c r="J191" s="6">
        <v>3.29</v>
      </c>
      <c r="K191" s="6">
        <v>3.2186666666666666</v>
      </c>
      <c r="L191" s="6">
        <v>3.3650000000000002</v>
      </c>
      <c r="M191" s="6">
        <v>3.9346666666666668</v>
      </c>
      <c r="N191" s="7">
        <v>28.400999999999996</v>
      </c>
      <c r="O191" s="80">
        <v>0.15501249999999994</v>
      </c>
      <c r="P191" s="6"/>
    </row>
    <row r="192" spans="1:16" ht="15.75" thickBot="1" x14ac:dyDescent="0.3">
      <c r="A192" s="4" t="s">
        <v>78</v>
      </c>
      <c r="B192" s="5" t="s">
        <v>364</v>
      </c>
      <c r="C192" s="79">
        <v>5</v>
      </c>
      <c r="D192" s="79">
        <v>4.4000000000000004</v>
      </c>
      <c r="E192" s="15">
        <v>9.4</v>
      </c>
      <c r="F192" s="6">
        <v>3.7</v>
      </c>
      <c r="G192" s="6">
        <v>3.968</v>
      </c>
      <c r="H192" s="6">
        <v>3.7416666666666667</v>
      </c>
      <c r="I192" s="6">
        <v>3.1829999999999998</v>
      </c>
      <c r="J192" s="6">
        <v>3.1023333333333332</v>
      </c>
      <c r="K192" s="6">
        <v>3.2186666666666666</v>
      </c>
      <c r="L192" s="6">
        <v>2.9566666666666666</v>
      </c>
      <c r="M192" s="6">
        <v>3.9346666666666668</v>
      </c>
      <c r="N192" s="7">
        <v>27.805</v>
      </c>
      <c r="O192" s="80">
        <v>0.15698138297872338</v>
      </c>
      <c r="P192" s="6"/>
    </row>
    <row r="193" spans="1:16" ht="15.75" thickBot="1" x14ac:dyDescent="0.3">
      <c r="A193" s="4" t="s">
        <v>78</v>
      </c>
      <c r="B193" s="5" t="s">
        <v>157</v>
      </c>
      <c r="C193" s="79">
        <v>5</v>
      </c>
      <c r="D193" s="79">
        <v>4.4000000000000004</v>
      </c>
      <c r="E193" s="15">
        <v>9.4</v>
      </c>
      <c r="F193" s="6">
        <v>3.7</v>
      </c>
      <c r="G193" s="6">
        <v>3.968</v>
      </c>
      <c r="H193" s="6">
        <v>3.7416666666666667</v>
      </c>
      <c r="I193" s="6">
        <v>3.4359999999999999</v>
      </c>
      <c r="J193" s="6">
        <v>3.3526666666666665</v>
      </c>
      <c r="K193" s="6">
        <v>3.2186666666666666</v>
      </c>
      <c r="L193" s="6">
        <v>3.3386666666666667</v>
      </c>
      <c r="M193" s="6">
        <v>3.9346666666666668</v>
      </c>
      <c r="N193" s="7">
        <v>28.690333333333335</v>
      </c>
      <c r="O193" s="80">
        <v>0.16875443262411349</v>
      </c>
      <c r="P193" s="6"/>
    </row>
    <row r="194" spans="1:16" ht="15.75" thickBot="1" x14ac:dyDescent="0.3">
      <c r="A194" s="4" t="s">
        <v>1062</v>
      </c>
      <c r="B194" s="5" t="s">
        <v>130</v>
      </c>
      <c r="C194" s="79">
        <v>4.4000000000000004</v>
      </c>
      <c r="D194" s="79">
        <v>5.6</v>
      </c>
      <c r="E194" s="15">
        <v>10</v>
      </c>
      <c r="F194" s="6">
        <v>3.5743333333333331</v>
      </c>
      <c r="G194" s="6">
        <v>3.4843333333333333</v>
      </c>
      <c r="H194" s="6">
        <v>4.9673333333333334</v>
      </c>
      <c r="I194" s="6">
        <v>4.1466666666666665</v>
      </c>
      <c r="J194" s="6">
        <v>4.3946666666666667</v>
      </c>
      <c r="K194" s="6">
        <v>4.174666666666667</v>
      </c>
      <c r="L194" s="6">
        <v>4.3570000000000002</v>
      </c>
      <c r="M194" s="6">
        <v>4.660333333333333</v>
      </c>
      <c r="N194" s="7">
        <v>33.759333333333331</v>
      </c>
      <c r="O194" s="80">
        <v>0.22199166666666664</v>
      </c>
      <c r="P194" s="6" t="s">
        <v>541</v>
      </c>
    </row>
    <row r="195" spans="1:16" ht="15.75" thickBot="1" x14ac:dyDescent="0.3">
      <c r="A195" s="4" t="s">
        <v>1062</v>
      </c>
      <c r="B195" s="5" t="s">
        <v>135</v>
      </c>
      <c r="C195" s="79">
        <v>4.4000000000000004</v>
      </c>
      <c r="D195" s="79">
        <v>5</v>
      </c>
      <c r="E195" s="15">
        <v>9.4</v>
      </c>
      <c r="F195" s="6">
        <v>3.2413333333333334</v>
      </c>
      <c r="G195" s="6">
        <v>2.9583333333333335</v>
      </c>
      <c r="H195" s="6">
        <v>3.6136666666666666</v>
      </c>
      <c r="I195" s="6">
        <v>4.1466666666666665</v>
      </c>
      <c r="J195" s="6">
        <v>3.7810000000000001</v>
      </c>
      <c r="K195" s="6">
        <v>3.5136666666666665</v>
      </c>
      <c r="L195" s="6">
        <v>4.0083333333333337</v>
      </c>
      <c r="M195" s="6">
        <v>2.8620000000000001</v>
      </c>
      <c r="N195" s="7">
        <v>28.125</v>
      </c>
      <c r="O195" s="80">
        <v>0.16123670212765956</v>
      </c>
      <c r="P195" s="6" t="s">
        <v>541</v>
      </c>
    </row>
    <row r="196" spans="1:16" ht="15.75" thickBot="1" x14ac:dyDescent="0.3">
      <c r="A196" s="4" t="s">
        <v>1062</v>
      </c>
      <c r="B196" s="5" t="s">
        <v>1490</v>
      </c>
      <c r="C196" s="79">
        <v>4.4000000000000004</v>
      </c>
      <c r="D196" s="79">
        <v>4.5</v>
      </c>
      <c r="E196" s="15">
        <v>8.9</v>
      </c>
      <c r="F196" s="6">
        <v>3.2413333333333334</v>
      </c>
      <c r="G196" s="6">
        <v>4.0119999999999996</v>
      </c>
      <c r="H196" s="6">
        <v>3.4303333333333335</v>
      </c>
      <c r="I196" s="6">
        <v>4.2169999999999996</v>
      </c>
      <c r="J196" s="6">
        <v>3.7810000000000001</v>
      </c>
      <c r="K196" s="6">
        <v>4.1436666666666664</v>
      </c>
      <c r="L196" s="6">
        <v>3.9249999999999998</v>
      </c>
      <c r="M196" s="6">
        <v>4.065666666666667</v>
      </c>
      <c r="N196" s="7">
        <v>30.816000000000003</v>
      </c>
      <c r="O196" s="80">
        <v>0.20808988764044947</v>
      </c>
      <c r="P196" s="6" t="s">
        <v>541</v>
      </c>
    </row>
    <row r="197" spans="1:16" ht="15.75" thickBot="1" x14ac:dyDescent="0.3">
      <c r="A197" s="4" t="s">
        <v>1062</v>
      </c>
      <c r="B197" s="5" t="s">
        <v>90</v>
      </c>
      <c r="C197" s="79">
        <v>4.4000000000000004</v>
      </c>
      <c r="D197" s="79">
        <v>4.5</v>
      </c>
      <c r="E197" s="15">
        <v>8.9</v>
      </c>
      <c r="F197" s="6">
        <v>3.9546666666666668</v>
      </c>
      <c r="G197" s="6">
        <v>4.0186666666666664</v>
      </c>
      <c r="H197" s="6">
        <v>4.2233333333333336</v>
      </c>
      <c r="I197" s="6">
        <v>4.1466666666666665</v>
      </c>
      <c r="J197" s="6">
        <v>3.7810000000000001</v>
      </c>
      <c r="K197" s="6">
        <v>3.4849999999999999</v>
      </c>
      <c r="L197" s="6">
        <v>3.512</v>
      </c>
      <c r="M197" s="6">
        <v>4.6909999999999998</v>
      </c>
      <c r="N197" s="7">
        <v>31.812333333333331</v>
      </c>
      <c r="O197" s="80">
        <v>0.2220833333333333</v>
      </c>
      <c r="P197" s="6" t="s">
        <v>541</v>
      </c>
    </row>
    <row r="198" spans="1:16" ht="15.75" thickBot="1" x14ac:dyDescent="0.3">
      <c r="A198" s="4" t="s">
        <v>1062</v>
      </c>
      <c r="B198" s="5" t="s">
        <v>202</v>
      </c>
      <c r="C198" s="79">
        <v>4.4000000000000004</v>
      </c>
      <c r="D198" s="79">
        <v>4.5</v>
      </c>
      <c r="E198" s="15">
        <v>8.9</v>
      </c>
      <c r="F198" s="6">
        <v>3.2413333333333334</v>
      </c>
      <c r="G198" s="6">
        <v>2.9583333333333335</v>
      </c>
      <c r="H198" s="6">
        <v>3.4303333333333335</v>
      </c>
      <c r="I198" s="6">
        <v>4.1466666666666665</v>
      </c>
      <c r="J198" s="6">
        <v>3.7810000000000001</v>
      </c>
      <c r="K198" s="6">
        <v>3.4693333333333332</v>
      </c>
      <c r="L198" s="6">
        <v>3.4753333333333334</v>
      </c>
      <c r="M198" s="6">
        <v>2.8783333333333334</v>
      </c>
      <c r="N198" s="7">
        <v>27.380666666666666</v>
      </c>
      <c r="O198" s="23">
        <v>0.15984082397003743</v>
      </c>
      <c r="P198" s="6" t="s">
        <v>541</v>
      </c>
    </row>
    <row r="199" spans="1:16" ht="15.75" thickBot="1" x14ac:dyDescent="0.3">
      <c r="A199" s="4" t="s">
        <v>1062</v>
      </c>
      <c r="B199" s="5" t="s">
        <v>73</v>
      </c>
      <c r="C199" s="79">
        <v>4.4000000000000004</v>
      </c>
      <c r="D199" s="79">
        <v>4.7</v>
      </c>
      <c r="E199" s="15">
        <v>9.1000000000000014</v>
      </c>
      <c r="F199" s="6">
        <v>3.9436666666666667</v>
      </c>
      <c r="G199" s="6">
        <v>3.3323333333333331</v>
      </c>
      <c r="H199" s="6">
        <v>3.4510000000000001</v>
      </c>
      <c r="I199" s="6">
        <v>4.1466666666666665</v>
      </c>
      <c r="J199" s="6">
        <v>4.0996666666666668</v>
      </c>
      <c r="K199" s="6">
        <v>3.5076666666666667</v>
      </c>
      <c r="L199" s="6">
        <v>4</v>
      </c>
      <c r="M199" s="6">
        <v>3.839</v>
      </c>
      <c r="N199" s="7">
        <v>30.319999999999997</v>
      </c>
      <c r="O199" s="80">
        <v>0.19670329670329662</v>
      </c>
      <c r="P199" s="6" t="s">
        <v>541</v>
      </c>
    </row>
    <row r="200" spans="1:16" ht="15.75" thickBot="1" x14ac:dyDescent="0.3">
      <c r="A200" s="4" t="s">
        <v>1062</v>
      </c>
      <c r="B200" s="5" t="s">
        <v>326</v>
      </c>
      <c r="C200" s="79">
        <v>4.4000000000000004</v>
      </c>
      <c r="D200" s="79">
        <v>4.4000000000000004</v>
      </c>
      <c r="E200" s="15">
        <v>8.8000000000000007</v>
      </c>
      <c r="F200" s="6">
        <v>3.2413333333333334</v>
      </c>
      <c r="G200" s="6">
        <v>3.1466666666666665</v>
      </c>
      <c r="H200" s="6">
        <v>3.4303333333333335</v>
      </c>
      <c r="I200" s="6">
        <v>4.1466666666666665</v>
      </c>
      <c r="J200" s="6">
        <v>3.7810000000000001</v>
      </c>
      <c r="K200" s="6">
        <v>3.4693333333333332</v>
      </c>
      <c r="L200" s="6">
        <v>3.3993333333333333</v>
      </c>
      <c r="M200" s="6">
        <v>2.8620000000000001</v>
      </c>
      <c r="N200" s="7">
        <v>27.476666666666667</v>
      </c>
      <c r="O200" s="80">
        <v>0.16302083333333331</v>
      </c>
      <c r="P200" s="6" t="s">
        <v>541</v>
      </c>
    </row>
    <row r="201" spans="1:16" ht="15.75" thickBot="1" x14ac:dyDescent="0.3">
      <c r="A201" s="4" t="s">
        <v>1062</v>
      </c>
      <c r="B201" s="5" t="s">
        <v>151</v>
      </c>
      <c r="C201" s="79">
        <v>4.4000000000000004</v>
      </c>
      <c r="D201" s="79">
        <v>4.8</v>
      </c>
      <c r="E201" s="15">
        <v>9.1999999999999993</v>
      </c>
      <c r="F201" s="6">
        <v>3.2413333333333334</v>
      </c>
      <c r="G201" s="6">
        <v>2.9583333333333335</v>
      </c>
      <c r="H201" s="6">
        <v>3.4303333333333335</v>
      </c>
      <c r="I201" s="6">
        <v>4.1466666666666665</v>
      </c>
      <c r="J201" s="6">
        <v>3.7810000000000001</v>
      </c>
      <c r="K201" s="6">
        <v>3.4693333333333332</v>
      </c>
      <c r="L201" s="6">
        <v>3.3993333333333333</v>
      </c>
      <c r="M201" s="6">
        <v>2.8620000000000001</v>
      </c>
      <c r="N201" s="7">
        <v>27.288333333333334</v>
      </c>
      <c r="O201" s="80">
        <v>0.15337409420289858</v>
      </c>
      <c r="P201" s="6" t="s">
        <v>541</v>
      </c>
    </row>
    <row r="202" spans="1:16" ht="15.75" thickBot="1" x14ac:dyDescent="0.3">
      <c r="A202" s="4" t="s">
        <v>1062</v>
      </c>
      <c r="B202" s="5" t="s">
        <v>78</v>
      </c>
      <c r="C202" s="79">
        <v>4.4000000000000004</v>
      </c>
      <c r="D202" s="79">
        <v>5</v>
      </c>
      <c r="E202" s="15">
        <v>9.4</v>
      </c>
      <c r="F202" s="6">
        <v>3.7</v>
      </c>
      <c r="G202" s="6">
        <v>3.968</v>
      </c>
      <c r="H202" s="6">
        <v>3.7416666666666667</v>
      </c>
      <c r="I202" s="6">
        <v>4.1466666666666665</v>
      </c>
      <c r="J202" s="6">
        <v>3.7810000000000001</v>
      </c>
      <c r="K202" s="6">
        <v>3.4693333333333332</v>
      </c>
      <c r="L202" s="6">
        <v>3.3993333333333333</v>
      </c>
      <c r="M202" s="6">
        <v>3.9346666666666668</v>
      </c>
      <c r="N202" s="7">
        <v>30.140666666666668</v>
      </c>
      <c r="O202" s="80">
        <v>0.18804078014184397</v>
      </c>
      <c r="P202" s="6" t="s">
        <v>541</v>
      </c>
    </row>
    <row r="203" spans="1:16" ht="15.75" thickBot="1" x14ac:dyDescent="0.3">
      <c r="A203" s="4" t="s">
        <v>1062</v>
      </c>
      <c r="B203" s="5" t="s">
        <v>633</v>
      </c>
      <c r="C203" s="79">
        <v>4.4000000000000004</v>
      </c>
      <c r="D203" s="79">
        <v>4.5</v>
      </c>
      <c r="E203" s="15">
        <v>8.9</v>
      </c>
      <c r="F203" s="6">
        <v>3.6783333333333332</v>
      </c>
      <c r="G203" s="6">
        <v>3.7523333333333335</v>
      </c>
      <c r="H203" s="6">
        <v>3.4303333333333335</v>
      </c>
      <c r="I203" s="6">
        <v>4.1466666666666665</v>
      </c>
      <c r="J203" s="6">
        <v>3.7810000000000001</v>
      </c>
      <c r="K203" s="6">
        <v>3.4693333333333332</v>
      </c>
      <c r="L203" s="6">
        <v>3.3993333333333333</v>
      </c>
      <c r="M203" s="6">
        <v>3.5953333333333335</v>
      </c>
      <c r="N203" s="7">
        <v>29.25266666666667</v>
      </c>
      <c r="O203" s="80">
        <v>0.18613295880149816</v>
      </c>
      <c r="P203" s="6"/>
    </row>
    <row r="204" spans="1:16" ht="15.75" thickBot="1" x14ac:dyDescent="0.3">
      <c r="A204" s="4" t="s">
        <v>1062</v>
      </c>
      <c r="B204" s="5" t="s">
        <v>334</v>
      </c>
      <c r="C204" s="79">
        <v>4.4000000000000004</v>
      </c>
      <c r="D204" s="79">
        <v>5.4</v>
      </c>
      <c r="E204" s="15">
        <v>9.8000000000000007</v>
      </c>
      <c r="F204" s="6">
        <v>3.2413333333333334</v>
      </c>
      <c r="G204" s="6">
        <v>2.9583333333333335</v>
      </c>
      <c r="H204" s="6">
        <v>3.4303333333333335</v>
      </c>
      <c r="I204" s="6">
        <v>4.1466666666666665</v>
      </c>
      <c r="J204" s="6">
        <v>3.7810000000000001</v>
      </c>
      <c r="K204" s="6">
        <v>4.17</v>
      </c>
      <c r="L204" s="6">
        <v>4.04</v>
      </c>
      <c r="M204" s="6">
        <v>3.819</v>
      </c>
      <c r="N204" s="7">
        <v>29.586666666666662</v>
      </c>
      <c r="O204" s="80">
        <v>0.17329931972789109</v>
      </c>
      <c r="P204" s="6"/>
    </row>
    <row r="205" spans="1:16" ht="15.75" thickBot="1" x14ac:dyDescent="0.3">
      <c r="A205" s="4" t="s">
        <v>1062</v>
      </c>
      <c r="B205" s="5" t="s">
        <v>63</v>
      </c>
      <c r="C205" s="79">
        <v>4.4000000000000004</v>
      </c>
      <c r="D205" s="79">
        <v>5.5</v>
      </c>
      <c r="E205" s="15">
        <v>9.9</v>
      </c>
      <c r="F205" s="6">
        <v>3.726</v>
      </c>
      <c r="G205" s="6">
        <v>2.9616666666666664</v>
      </c>
      <c r="H205" s="6">
        <v>3.4303333333333335</v>
      </c>
      <c r="I205" s="6">
        <v>4.1466666666666665</v>
      </c>
      <c r="J205" s="6">
        <v>4.3323333333333336</v>
      </c>
      <c r="K205" s="6">
        <v>4.1020000000000003</v>
      </c>
      <c r="L205" s="6">
        <v>3.7916666666666665</v>
      </c>
      <c r="M205" s="6">
        <v>3.145</v>
      </c>
      <c r="N205" s="7">
        <v>29.635666666666669</v>
      </c>
      <c r="O205" s="80">
        <v>0.17216750841750844</v>
      </c>
      <c r="P205" s="6"/>
    </row>
    <row r="206" spans="1:16" ht="15.75" thickBot="1" x14ac:dyDescent="0.3">
      <c r="A206" s="4" t="s">
        <v>1062</v>
      </c>
      <c r="B206" s="5" t="s">
        <v>71</v>
      </c>
      <c r="C206" s="79">
        <v>4.4000000000000004</v>
      </c>
      <c r="D206" s="79">
        <v>5</v>
      </c>
      <c r="E206" s="15">
        <v>9.4</v>
      </c>
      <c r="F206" s="6">
        <v>3.2413333333333334</v>
      </c>
      <c r="G206" s="6">
        <v>2.9990000000000001</v>
      </c>
      <c r="H206" s="6">
        <v>3.4303333333333335</v>
      </c>
      <c r="I206" s="6">
        <v>4.1466666666666665</v>
      </c>
      <c r="J206" s="6">
        <v>3.7810000000000001</v>
      </c>
      <c r="K206" s="6">
        <v>3.6240000000000001</v>
      </c>
      <c r="L206" s="6">
        <v>3.3993333333333333</v>
      </c>
      <c r="M206" s="6">
        <v>3.1096666666666666</v>
      </c>
      <c r="N206" s="7">
        <v>27.731333333333332</v>
      </c>
      <c r="O206" s="80">
        <v>0.15600177304964535</v>
      </c>
      <c r="P206" s="6"/>
    </row>
    <row r="207" spans="1:16" ht="15.75" thickBot="1" x14ac:dyDescent="0.3">
      <c r="A207" s="4" t="s">
        <v>1062</v>
      </c>
      <c r="B207" s="5" t="s">
        <v>346</v>
      </c>
      <c r="C207" s="79">
        <v>4.4000000000000004</v>
      </c>
      <c r="D207" s="79">
        <v>5</v>
      </c>
      <c r="E207" s="15">
        <v>9.4</v>
      </c>
      <c r="F207" s="6">
        <v>3.6103333333333332</v>
      </c>
      <c r="G207" s="6">
        <v>4.8390000000000004</v>
      </c>
      <c r="H207" s="6">
        <v>3.9209999999999998</v>
      </c>
      <c r="I207" s="6">
        <v>4.4243333333333332</v>
      </c>
      <c r="J207" s="6">
        <v>3.7810000000000001</v>
      </c>
      <c r="K207" s="6">
        <v>4.1133333333333333</v>
      </c>
      <c r="L207" s="6">
        <v>3.7203333333333335</v>
      </c>
      <c r="M207" s="6">
        <v>3.91</v>
      </c>
      <c r="N207" s="7">
        <v>32.319333333333333</v>
      </c>
      <c r="O207" s="80">
        <v>0.21701241134751773</v>
      </c>
      <c r="P207" s="6"/>
    </row>
    <row r="208" spans="1:16" ht="15.75" thickBot="1" x14ac:dyDescent="0.3">
      <c r="A208" s="4" t="s">
        <v>1062</v>
      </c>
      <c r="B208" s="5" t="s">
        <v>547</v>
      </c>
      <c r="C208" s="79">
        <v>4.4000000000000004</v>
      </c>
      <c r="D208" s="79">
        <v>4.5999999999999996</v>
      </c>
      <c r="E208" s="15">
        <v>9</v>
      </c>
      <c r="F208" s="6">
        <v>3.2413333333333334</v>
      </c>
      <c r="G208" s="6">
        <v>2.9583333333333335</v>
      </c>
      <c r="H208" s="6">
        <v>3.4303333333333335</v>
      </c>
      <c r="I208" s="6">
        <v>4.1466666666666665</v>
      </c>
      <c r="J208" s="6">
        <v>3.7810000000000001</v>
      </c>
      <c r="K208" s="6">
        <v>3.4693333333333332</v>
      </c>
      <c r="L208" s="6">
        <v>3.3993333333333333</v>
      </c>
      <c r="M208" s="6">
        <v>3.4653333333333332</v>
      </c>
      <c r="N208" s="7">
        <v>27.891666666666669</v>
      </c>
      <c r="O208" s="80">
        <v>0.16516203703703708</v>
      </c>
      <c r="P208" s="6"/>
    </row>
    <row r="209" spans="1:16" ht="15.75" thickBot="1" x14ac:dyDescent="0.3">
      <c r="A209" s="4" t="s">
        <v>1062</v>
      </c>
      <c r="B209" s="5" t="s">
        <v>250</v>
      </c>
      <c r="C209" s="79">
        <v>4.4000000000000004</v>
      </c>
      <c r="D209" s="79">
        <v>4.4000000000000004</v>
      </c>
      <c r="E209" s="15">
        <v>8.8000000000000007</v>
      </c>
      <c r="F209" s="6">
        <v>3.4493333333333331</v>
      </c>
      <c r="G209" s="6">
        <v>3.3439999999999999</v>
      </c>
      <c r="H209" s="6">
        <v>3.4303333333333335</v>
      </c>
      <c r="I209" s="6">
        <v>4.1466666666666665</v>
      </c>
      <c r="J209" s="6">
        <v>3.7810000000000001</v>
      </c>
      <c r="K209" s="6">
        <v>3.4693333333333332</v>
      </c>
      <c r="L209" s="6">
        <v>3.3993333333333333</v>
      </c>
      <c r="M209" s="6">
        <v>3.2530000000000001</v>
      </c>
      <c r="N209" s="7">
        <v>28.273</v>
      </c>
      <c r="O209" s="80">
        <v>0.17433238636363635</v>
      </c>
      <c r="P209" s="6"/>
    </row>
    <row r="210" spans="1:16" ht="15.75" thickBot="1" x14ac:dyDescent="0.3">
      <c r="A210" s="4" t="s">
        <v>1062</v>
      </c>
      <c r="B210" s="5" t="s">
        <v>115</v>
      </c>
      <c r="C210" s="79">
        <v>4.4000000000000004</v>
      </c>
      <c r="D210" s="79">
        <v>5</v>
      </c>
      <c r="E210" s="15">
        <v>9.4</v>
      </c>
      <c r="F210" s="6">
        <v>3.2413333333333334</v>
      </c>
      <c r="G210" s="6">
        <v>3.3540000000000001</v>
      </c>
      <c r="H210" s="6">
        <v>3.4303333333333335</v>
      </c>
      <c r="I210" s="6">
        <v>4.1466666666666665</v>
      </c>
      <c r="J210" s="6">
        <v>3.7810000000000001</v>
      </c>
      <c r="K210" s="6">
        <v>3.4693333333333332</v>
      </c>
      <c r="L210" s="6">
        <v>3.3993333333333333</v>
      </c>
      <c r="M210" s="6">
        <v>2.8620000000000001</v>
      </c>
      <c r="N210" s="7">
        <v>27.683999999999997</v>
      </c>
      <c r="O210" s="80">
        <v>0.15537234042553189</v>
      </c>
      <c r="P210" s="6"/>
    </row>
    <row r="211" spans="1:16" ht="15.75" thickBot="1" x14ac:dyDescent="0.3">
      <c r="A211" s="4" t="s">
        <v>1062</v>
      </c>
      <c r="B211" s="5" t="s">
        <v>364</v>
      </c>
      <c r="C211" s="79">
        <v>4.4000000000000004</v>
      </c>
      <c r="D211" s="79">
        <v>4.4000000000000004</v>
      </c>
      <c r="E211" s="15">
        <v>8.8000000000000007</v>
      </c>
      <c r="F211" s="6">
        <v>3.5393333333333334</v>
      </c>
      <c r="G211" s="6">
        <v>3.1333333333333333</v>
      </c>
      <c r="H211" s="6">
        <v>3.4303333333333335</v>
      </c>
      <c r="I211" s="6">
        <v>4.1466666666666665</v>
      </c>
      <c r="J211" s="6">
        <v>3.7810000000000001</v>
      </c>
      <c r="K211" s="6">
        <v>3.4693333333333332</v>
      </c>
      <c r="L211" s="6">
        <v>3.3993333333333333</v>
      </c>
      <c r="M211" s="6">
        <v>2.8620000000000001</v>
      </c>
      <c r="N211" s="7">
        <v>27.761333333333333</v>
      </c>
      <c r="O211" s="80">
        <v>0.16706439393939393</v>
      </c>
      <c r="P211" s="6"/>
    </row>
    <row r="212" spans="1:16" ht="15.75" thickBot="1" x14ac:dyDescent="0.3">
      <c r="A212" s="4" t="s">
        <v>1062</v>
      </c>
      <c r="B212" s="5" t="s">
        <v>157</v>
      </c>
      <c r="C212" s="79">
        <v>4.4000000000000004</v>
      </c>
      <c r="D212" s="79">
        <v>4.4000000000000004</v>
      </c>
      <c r="E212" s="15">
        <v>8.8000000000000007</v>
      </c>
      <c r="F212" s="6">
        <v>3.2413333333333334</v>
      </c>
      <c r="G212" s="6">
        <v>3.6756666666666669</v>
      </c>
      <c r="H212" s="6">
        <v>3.4303333333333335</v>
      </c>
      <c r="I212" s="6">
        <v>4.1466666666666665</v>
      </c>
      <c r="J212" s="6">
        <v>3.7810000000000001</v>
      </c>
      <c r="K212" s="6">
        <v>3.4693333333333332</v>
      </c>
      <c r="L212" s="6">
        <v>3.3993333333333333</v>
      </c>
      <c r="M212" s="6">
        <v>2.9776666666666665</v>
      </c>
      <c r="N212" s="7">
        <v>28.121333333333332</v>
      </c>
      <c r="O212" s="80">
        <v>0.17217803030303028</v>
      </c>
      <c r="P212" s="6"/>
    </row>
    <row r="213" spans="1:16" ht="15.75" thickBot="1" x14ac:dyDescent="0.3">
      <c r="A213" s="4" t="s">
        <v>633</v>
      </c>
      <c r="B213" s="5" t="s">
        <v>130</v>
      </c>
      <c r="C213" s="79">
        <v>4.5</v>
      </c>
      <c r="D213" s="79">
        <v>5.6</v>
      </c>
      <c r="E213" s="15">
        <v>10.1</v>
      </c>
      <c r="F213" s="6">
        <v>3.6783333333333332</v>
      </c>
      <c r="G213" s="6">
        <v>3.7523333333333335</v>
      </c>
      <c r="H213" s="6">
        <v>4.9673333333333334</v>
      </c>
      <c r="I213" s="6">
        <v>4.1230000000000002</v>
      </c>
      <c r="J213" s="6">
        <v>4.3946666666666667</v>
      </c>
      <c r="K213" s="6">
        <v>4.174666666666667</v>
      </c>
      <c r="L213" s="6">
        <v>4.3570000000000002</v>
      </c>
      <c r="M213" s="6">
        <v>4.660333333333333</v>
      </c>
      <c r="N213" s="7">
        <v>34.107666666666667</v>
      </c>
      <c r="O213" s="80">
        <v>0.22410478547854787</v>
      </c>
      <c r="P213" s="6" t="s">
        <v>541</v>
      </c>
    </row>
    <row r="214" spans="1:16" ht="15.75" thickBot="1" x14ac:dyDescent="0.3">
      <c r="A214" s="4" t="s">
        <v>633</v>
      </c>
      <c r="B214" s="5" t="s">
        <v>135</v>
      </c>
      <c r="C214" s="79">
        <v>4.5</v>
      </c>
      <c r="D214" s="79">
        <v>5</v>
      </c>
      <c r="E214" s="15">
        <v>9.5</v>
      </c>
      <c r="F214" s="6">
        <v>3.6783333333333332</v>
      </c>
      <c r="G214" s="6">
        <v>3.7523333333333335</v>
      </c>
      <c r="H214" s="6">
        <v>3.6136666666666666</v>
      </c>
      <c r="I214" s="6">
        <v>3.7423333333333333</v>
      </c>
      <c r="J214" s="6">
        <v>3.4649999999999999</v>
      </c>
      <c r="K214" s="6">
        <v>3.5136666666666665</v>
      </c>
      <c r="L214" s="6">
        <v>4.0083333333333337</v>
      </c>
      <c r="M214" s="6">
        <v>3.5953333333333335</v>
      </c>
      <c r="N214" s="7">
        <v>29.368999999999996</v>
      </c>
      <c r="O214" s="80">
        <v>0.17590789473684207</v>
      </c>
      <c r="P214" s="6" t="s">
        <v>541</v>
      </c>
    </row>
    <row r="215" spans="1:16" ht="15.75" thickBot="1" x14ac:dyDescent="0.3">
      <c r="A215" s="4" t="s">
        <v>633</v>
      </c>
      <c r="B215" s="5" t="s">
        <v>1490</v>
      </c>
      <c r="C215" s="79">
        <v>4.5</v>
      </c>
      <c r="D215" s="79">
        <v>4.5</v>
      </c>
      <c r="E215" s="15">
        <v>9</v>
      </c>
      <c r="F215" s="6">
        <v>3.6783333333333332</v>
      </c>
      <c r="G215" s="6">
        <v>4.0119999999999996</v>
      </c>
      <c r="H215" s="6">
        <v>3.29</v>
      </c>
      <c r="I215" s="6">
        <v>4.2169999999999996</v>
      </c>
      <c r="J215" s="6">
        <v>3.5916666666666668</v>
      </c>
      <c r="K215" s="6">
        <v>4.1436666666666664</v>
      </c>
      <c r="L215" s="6">
        <v>3.9249999999999998</v>
      </c>
      <c r="M215" s="6">
        <v>4.065666666666667</v>
      </c>
      <c r="N215" s="7">
        <v>30.923333333333339</v>
      </c>
      <c r="O215" s="80">
        <v>0.2072685185185186</v>
      </c>
      <c r="P215" s="6" t="s">
        <v>541</v>
      </c>
    </row>
    <row r="216" spans="1:16" ht="15.75" thickBot="1" x14ac:dyDescent="0.3">
      <c r="A216" s="4" t="s">
        <v>633</v>
      </c>
      <c r="B216" s="5" t="s">
        <v>90</v>
      </c>
      <c r="C216" s="79">
        <v>4.5</v>
      </c>
      <c r="D216" s="79">
        <v>4.5</v>
      </c>
      <c r="E216" s="15">
        <v>9</v>
      </c>
      <c r="F216" s="6">
        <v>3.9546666666666668</v>
      </c>
      <c r="G216" s="6">
        <v>4.0186666666666664</v>
      </c>
      <c r="H216" s="6">
        <v>4.2233333333333336</v>
      </c>
      <c r="I216" s="6">
        <v>3.7646666666666668</v>
      </c>
      <c r="J216" s="6">
        <v>3.4849999999999999</v>
      </c>
      <c r="K216" s="6">
        <v>3.4849999999999999</v>
      </c>
      <c r="L216" s="6">
        <v>3.512</v>
      </c>
      <c r="M216" s="6">
        <v>4.6909999999999998</v>
      </c>
      <c r="N216" s="7">
        <v>31.134333333333331</v>
      </c>
      <c r="O216" s="23">
        <v>0.21019907407407404</v>
      </c>
      <c r="P216" s="6" t="s">
        <v>541</v>
      </c>
    </row>
    <row r="217" spans="1:16" ht="15.75" thickBot="1" x14ac:dyDescent="0.3">
      <c r="A217" s="4" t="s">
        <v>633</v>
      </c>
      <c r="B217" s="5" t="s">
        <v>202</v>
      </c>
      <c r="C217" s="79">
        <v>4.5</v>
      </c>
      <c r="D217" s="79">
        <v>4.5</v>
      </c>
      <c r="E217" s="15">
        <v>9</v>
      </c>
      <c r="F217" s="6">
        <v>3.6783333333333332</v>
      </c>
      <c r="G217" s="6">
        <v>3.7523333333333335</v>
      </c>
      <c r="H217" s="6">
        <v>2.9966666666666666</v>
      </c>
      <c r="I217" s="6">
        <v>3.7423333333333333</v>
      </c>
      <c r="J217" s="6">
        <v>3.367</v>
      </c>
      <c r="K217" s="6">
        <v>2.8966666666666665</v>
      </c>
      <c r="L217" s="6">
        <v>3.4753333333333334</v>
      </c>
      <c r="M217" s="6">
        <v>3.5953333333333335</v>
      </c>
      <c r="N217" s="7">
        <v>27.503999999999994</v>
      </c>
      <c r="O217" s="80">
        <v>0.15977777777777769</v>
      </c>
      <c r="P217" s="6" t="s">
        <v>541</v>
      </c>
    </row>
    <row r="218" spans="1:16" ht="15.75" thickBot="1" x14ac:dyDescent="0.3">
      <c r="A218" s="4" t="s">
        <v>633</v>
      </c>
      <c r="B218" s="5" t="s">
        <v>73</v>
      </c>
      <c r="C218" s="79">
        <v>4.5</v>
      </c>
      <c r="D218" s="79">
        <v>4.7</v>
      </c>
      <c r="E218" s="15">
        <v>9.1999999999999993</v>
      </c>
      <c r="F218" s="6">
        <v>3.9436666666666667</v>
      </c>
      <c r="G218" s="6">
        <v>3.7523333333333335</v>
      </c>
      <c r="H218" s="6">
        <v>3.4510000000000001</v>
      </c>
      <c r="I218" s="6">
        <v>3.7423333333333333</v>
      </c>
      <c r="J218" s="6">
        <v>4.0996666666666668</v>
      </c>
      <c r="K218" s="6">
        <v>3.5076666666666667</v>
      </c>
      <c r="L218" s="6">
        <v>4</v>
      </c>
      <c r="M218" s="6">
        <v>3.839</v>
      </c>
      <c r="N218" s="7">
        <v>30.335666666666665</v>
      </c>
      <c r="O218" s="80">
        <v>0.19477807971014491</v>
      </c>
      <c r="P218" s="6" t="s">
        <v>541</v>
      </c>
    </row>
    <row r="219" spans="1:16" ht="15.75" thickBot="1" x14ac:dyDescent="0.3">
      <c r="A219" s="4" t="s">
        <v>633</v>
      </c>
      <c r="B219" s="5" t="s">
        <v>326</v>
      </c>
      <c r="C219" s="79">
        <v>4.5</v>
      </c>
      <c r="D219" s="79">
        <v>4.4000000000000004</v>
      </c>
      <c r="E219" s="15">
        <v>8.9</v>
      </c>
      <c r="F219" s="6">
        <v>3.6783333333333332</v>
      </c>
      <c r="G219" s="6">
        <v>3.7523333333333335</v>
      </c>
      <c r="H219" s="6">
        <v>2.8163333333333331</v>
      </c>
      <c r="I219" s="6">
        <v>3.7423333333333333</v>
      </c>
      <c r="J219" s="6">
        <v>3.367</v>
      </c>
      <c r="K219" s="6">
        <v>2.8966666666666665</v>
      </c>
      <c r="L219" s="6">
        <v>2.9279999999999999</v>
      </c>
      <c r="M219" s="6">
        <v>3.5953333333333335</v>
      </c>
      <c r="N219" s="7">
        <v>26.776333333333334</v>
      </c>
      <c r="O219" s="80">
        <v>0.15135299625468165</v>
      </c>
      <c r="P219" s="6" t="s">
        <v>541</v>
      </c>
    </row>
    <row r="220" spans="1:16" ht="15.75" thickBot="1" x14ac:dyDescent="0.3">
      <c r="A220" s="4" t="s">
        <v>633</v>
      </c>
      <c r="B220" s="5" t="s">
        <v>151</v>
      </c>
      <c r="C220" s="79">
        <v>4.5</v>
      </c>
      <c r="D220" s="79">
        <v>4.8</v>
      </c>
      <c r="E220" s="15">
        <v>9.3000000000000007</v>
      </c>
      <c r="F220" s="6">
        <v>3.6783333333333332</v>
      </c>
      <c r="G220" s="6">
        <v>3.7523333333333335</v>
      </c>
      <c r="H220" s="6">
        <v>2.9913333333333334</v>
      </c>
      <c r="I220" s="6">
        <v>3.7423333333333333</v>
      </c>
      <c r="J220" s="6">
        <v>3.367</v>
      </c>
      <c r="K220" s="6">
        <v>2.8966666666666665</v>
      </c>
      <c r="L220" s="6">
        <v>2.9279999999999999</v>
      </c>
      <c r="M220" s="6">
        <v>3.5953333333333335</v>
      </c>
      <c r="N220" s="7">
        <v>26.951333333333331</v>
      </c>
      <c r="O220" s="80">
        <v>0.14719534050179206</v>
      </c>
      <c r="P220" s="6" t="s">
        <v>541</v>
      </c>
    </row>
    <row r="221" spans="1:16" ht="15.75" thickBot="1" x14ac:dyDescent="0.3">
      <c r="A221" s="4" t="s">
        <v>633</v>
      </c>
      <c r="B221" s="5" t="s">
        <v>78</v>
      </c>
      <c r="C221" s="79">
        <v>4.5</v>
      </c>
      <c r="D221" s="79">
        <v>5</v>
      </c>
      <c r="E221" s="15">
        <v>9.5</v>
      </c>
      <c r="F221" s="6">
        <v>3.7</v>
      </c>
      <c r="G221" s="6">
        <v>3.968</v>
      </c>
      <c r="H221" s="6">
        <v>3.7416666666666667</v>
      </c>
      <c r="I221" s="6">
        <v>3.7423333333333333</v>
      </c>
      <c r="J221" s="6">
        <v>3.367</v>
      </c>
      <c r="K221" s="6">
        <v>3.2186666666666666</v>
      </c>
      <c r="L221" s="6">
        <v>2.9279999999999999</v>
      </c>
      <c r="M221" s="6">
        <v>3.9346666666666668</v>
      </c>
      <c r="N221" s="7">
        <v>28.600333333333332</v>
      </c>
      <c r="O221" s="80">
        <v>0.16579385964912277</v>
      </c>
      <c r="P221" s="6" t="s">
        <v>541</v>
      </c>
    </row>
    <row r="222" spans="1:16" ht="15.75" thickBot="1" x14ac:dyDescent="0.3">
      <c r="A222" s="4" t="s">
        <v>633</v>
      </c>
      <c r="B222" s="5" t="s">
        <v>1062</v>
      </c>
      <c r="C222" s="79">
        <v>4.5</v>
      </c>
      <c r="D222" s="79">
        <v>4.4000000000000004</v>
      </c>
      <c r="E222" s="15">
        <v>8.9</v>
      </c>
      <c r="F222" s="6">
        <v>3.6783333333333332</v>
      </c>
      <c r="G222" s="6">
        <v>3.7523333333333335</v>
      </c>
      <c r="H222" s="6">
        <v>3.4303333333333335</v>
      </c>
      <c r="I222" s="6">
        <v>4.1466666666666665</v>
      </c>
      <c r="J222" s="6">
        <v>3.7810000000000001</v>
      </c>
      <c r="K222" s="6">
        <v>3.4693333333333332</v>
      </c>
      <c r="L222" s="6">
        <v>3.3993333333333333</v>
      </c>
      <c r="M222" s="6">
        <v>3.5953333333333335</v>
      </c>
      <c r="N222" s="7">
        <v>29.25266666666667</v>
      </c>
      <c r="O222" s="80">
        <v>0.18613295880149816</v>
      </c>
      <c r="P222" s="6" t="s">
        <v>541</v>
      </c>
    </row>
    <row r="223" spans="1:16" ht="15.75" thickBot="1" x14ac:dyDescent="0.3">
      <c r="A223" s="4" t="s">
        <v>633</v>
      </c>
      <c r="B223" s="5" t="s">
        <v>334</v>
      </c>
      <c r="C223" s="79">
        <v>4.5</v>
      </c>
      <c r="D223" s="79">
        <v>5.4</v>
      </c>
      <c r="E223" s="15">
        <v>9.9</v>
      </c>
      <c r="F223" s="6">
        <v>3.6783333333333332</v>
      </c>
      <c r="G223" s="6">
        <v>3.7523333333333335</v>
      </c>
      <c r="H223" s="6">
        <v>2.8163333333333331</v>
      </c>
      <c r="I223" s="6">
        <v>3.7423333333333333</v>
      </c>
      <c r="J223" s="6">
        <v>3.5566666666666666</v>
      </c>
      <c r="K223" s="6">
        <v>4.17</v>
      </c>
      <c r="L223" s="6">
        <v>4.04</v>
      </c>
      <c r="M223" s="6">
        <v>3.819</v>
      </c>
      <c r="N223" s="7">
        <v>29.574999999999999</v>
      </c>
      <c r="O223" s="80">
        <v>0.17140151515151514</v>
      </c>
      <c r="P223" s="6"/>
    </row>
    <row r="224" spans="1:16" ht="15.75" thickBot="1" x14ac:dyDescent="0.3">
      <c r="A224" s="4" t="s">
        <v>633</v>
      </c>
      <c r="B224" s="5" t="s">
        <v>63</v>
      </c>
      <c r="C224" s="79">
        <v>4.5</v>
      </c>
      <c r="D224" s="79">
        <v>5.5</v>
      </c>
      <c r="E224" s="15">
        <v>10</v>
      </c>
      <c r="F224" s="6">
        <v>3.726</v>
      </c>
      <c r="G224" s="6">
        <v>3.7523333333333335</v>
      </c>
      <c r="H224" s="6">
        <v>3.3806666666666665</v>
      </c>
      <c r="I224" s="6">
        <v>3.7423333333333333</v>
      </c>
      <c r="J224" s="6">
        <v>4.3323333333333336</v>
      </c>
      <c r="K224" s="6">
        <v>4.1020000000000003</v>
      </c>
      <c r="L224" s="6">
        <v>3.7916666666666665</v>
      </c>
      <c r="M224" s="6">
        <v>3.5953333333333335</v>
      </c>
      <c r="N224" s="7">
        <v>30.422666666666668</v>
      </c>
      <c r="O224" s="80">
        <v>0.18028333333333335</v>
      </c>
      <c r="P224" s="6"/>
    </row>
    <row r="225" spans="1:16" ht="15.75" thickBot="1" x14ac:dyDescent="0.3">
      <c r="A225" s="4" t="s">
        <v>633</v>
      </c>
      <c r="B225" s="5" t="s">
        <v>71</v>
      </c>
      <c r="C225" s="79">
        <v>4.5</v>
      </c>
      <c r="D225" s="79">
        <v>5</v>
      </c>
      <c r="E225" s="15">
        <v>9.5</v>
      </c>
      <c r="F225" s="6">
        <v>3.6783333333333332</v>
      </c>
      <c r="G225" s="6">
        <v>3.7523333333333335</v>
      </c>
      <c r="H225" s="6">
        <v>2.8820000000000001</v>
      </c>
      <c r="I225" s="6">
        <v>3.7423333333333333</v>
      </c>
      <c r="J225" s="6">
        <v>3.367</v>
      </c>
      <c r="K225" s="6">
        <v>3.6240000000000001</v>
      </c>
      <c r="L225" s="6">
        <v>2.9279999999999999</v>
      </c>
      <c r="M225" s="6">
        <v>3.5953333333333335</v>
      </c>
      <c r="N225" s="7">
        <v>27.569333333333333</v>
      </c>
      <c r="O225" s="80">
        <v>0.1522280701754386</v>
      </c>
      <c r="P225" s="6"/>
    </row>
    <row r="226" spans="1:16" ht="15.75" thickBot="1" x14ac:dyDescent="0.3">
      <c r="A226" s="4" t="s">
        <v>633</v>
      </c>
      <c r="B226" s="5" t="s">
        <v>346</v>
      </c>
      <c r="C226" s="79">
        <v>4.5</v>
      </c>
      <c r="D226" s="79">
        <v>5</v>
      </c>
      <c r="E226" s="15">
        <v>9.5</v>
      </c>
      <c r="F226" s="6">
        <v>3.6783333333333332</v>
      </c>
      <c r="G226" s="6">
        <v>4.8390000000000004</v>
      </c>
      <c r="H226" s="6">
        <v>3.9209999999999998</v>
      </c>
      <c r="I226" s="6">
        <v>4.4243333333333332</v>
      </c>
      <c r="J226" s="6">
        <v>3.367</v>
      </c>
      <c r="K226" s="6">
        <v>4.1133333333333333</v>
      </c>
      <c r="L226" s="6">
        <v>3.7203333333333335</v>
      </c>
      <c r="M226" s="6">
        <v>3.91</v>
      </c>
      <c r="N226" s="7">
        <v>31.973333333333333</v>
      </c>
      <c r="O226" s="80">
        <v>0.21017543859649121</v>
      </c>
      <c r="P226" s="6"/>
    </row>
    <row r="227" spans="1:16" ht="15.75" thickBot="1" x14ac:dyDescent="0.3">
      <c r="A227" s="4" t="s">
        <v>633</v>
      </c>
      <c r="B227" s="5" t="s">
        <v>547</v>
      </c>
      <c r="C227" s="79">
        <v>4.5</v>
      </c>
      <c r="D227" s="79">
        <v>4.5999999999999996</v>
      </c>
      <c r="E227" s="15">
        <v>9.1</v>
      </c>
      <c r="F227" s="6">
        <v>3.6783333333333332</v>
      </c>
      <c r="G227" s="6">
        <v>3.7523333333333335</v>
      </c>
      <c r="H227" s="6">
        <v>2.871</v>
      </c>
      <c r="I227" s="6">
        <v>3.7423333333333333</v>
      </c>
      <c r="J227" s="6">
        <v>3.367</v>
      </c>
      <c r="K227" s="6">
        <v>3.3346666666666667</v>
      </c>
      <c r="L227" s="6">
        <v>2.9279999999999999</v>
      </c>
      <c r="M227" s="6">
        <v>3.5953333333333335</v>
      </c>
      <c r="N227" s="7">
        <v>27.269000000000002</v>
      </c>
      <c r="O227" s="80">
        <v>0.15479395604395607</v>
      </c>
      <c r="P227" s="6"/>
    </row>
    <row r="228" spans="1:16" ht="15.75" thickBot="1" x14ac:dyDescent="0.3">
      <c r="A228" s="4" t="s">
        <v>633</v>
      </c>
      <c r="B228" s="5" t="s">
        <v>250</v>
      </c>
      <c r="C228" s="79">
        <v>4.5</v>
      </c>
      <c r="D228" s="79">
        <v>4.4000000000000004</v>
      </c>
      <c r="E228" s="15">
        <v>8.9</v>
      </c>
      <c r="F228" s="6">
        <v>3.6783333333333332</v>
      </c>
      <c r="G228" s="6">
        <v>3.7523333333333335</v>
      </c>
      <c r="H228" s="6">
        <v>2.8163333333333331</v>
      </c>
      <c r="I228" s="6">
        <v>3.7423333333333333</v>
      </c>
      <c r="J228" s="6">
        <v>3.367</v>
      </c>
      <c r="K228" s="6">
        <v>2.8966666666666665</v>
      </c>
      <c r="L228" s="6">
        <v>3.0470000000000002</v>
      </c>
      <c r="M228" s="6">
        <v>3.5953333333333335</v>
      </c>
      <c r="N228" s="7">
        <v>26.895333333333333</v>
      </c>
      <c r="O228" s="80">
        <v>0.15302434456928837</v>
      </c>
      <c r="P228" s="6"/>
    </row>
    <row r="229" spans="1:16" ht="15.75" thickBot="1" x14ac:dyDescent="0.3">
      <c r="A229" s="4" t="s">
        <v>633</v>
      </c>
      <c r="B229" s="5" t="s">
        <v>115</v>
      </c>
      <c r="C229" s="79">
        <v>4.5</v>
      </c>
      <c r="D229" s="79">
        <v>5</v>
      </c>
      <c r="E229" s="15">
        <v>9.5</v>
      </c>
      <c r="F229" s="6">
        <v>3.6783333333333332</v>
      </c>
      <c r="G229" s="6">
        <v>3.7523333333333335</v>
      </c>
      <c r="H229" s="6">
        <v>2.8206666666666669</v>
      </c>
      <c r="I229" s="6">
        <v>3.7423333333333333</v>
      </c>
      <c r="J229" s="6">
        <v>3.367</v>
      </c>
      <c r="K229" s="6">
        <v>2.8966666666666665</v>
      </c>
      <c r="L229" s="6">
        <v>3.3650000000000002</v>
      </c>
      <c r="M229" s="6">
        <v>3.5953333333333335</v>
      </c>
      <c r="N229" s="7">
        <v>27.21766666666667</v>
      </c>
      <c r="O229" s="80">
        <v>0.14760087719298251</v>
      </c>
      <c r="P229" s="6"/>
    </row>
    <row r="230" spans="1:16" ht="15.75" thickBot="1" x14ac:dyDescent="0.3">
      <c r="A230" s="4" t="s">
        <v>633</v>
      </c>
      <c r="B230" s="5" t="s">
        <v>364</v>
      </c>
      <c r="C230" s="79">
        <v>4.5</v>
      </c>
      <c r="D230" s="79">
        <v>4.4000000000000004</v>
      </c>
      <c r="E230" s="15">
        <v>8.9</v>
      </c>
      <c r="F230" s="6">
        <v>3.6783333333333332</v>
      </c>
      <c r="G230" s="6">
        <v>3.7523333333333335</v>
      </c>
      <c r="H230" s="6">
        <v>2.8163333333333331</v>
      </c>
      <c r="I230" s="6">
        <v>3.7423333333333333</v>
      </c>
      <c r="J230" s="6">
        <v>3.367</v>
      </c>
      <c r="K230" s="6">
        <v>3.0966666666666667</v>
      </c>
      <c r="L230" s="6">
        <v>2.9566666666666666</v>
      </c>
      <c r="M230" s="6">
        <v>3.5953333333333335</v>
      </c>
      <c r="N230" s="7">
        <v>27.004999999999999</v>
      </c>
      <c r="O230" s="80">
        <v>0.15456460674157302</v>
      </c>
      <c r="P230" s="6"/>
    </row>
    <row r="231" spans="1:16" ht="15.75" thickBot="1" x14ac:dyDescent="0.3">
      <c r="A231" s="4" t="s">
        <v>633</v>
      </c>
      <c r="B231" s="5" t="s">
        <v>157</v>
      </c>
      <c r="C231" s="79">
        <v>4.5</v>
      </c>
      <c r="D231" s="79">
        <v>4.4000000000000004</v>
      </c>
      <c r="E231" s="15">
        <v>8.9</v>
      </c>
      <c r="F231" s="6">
        <v>3.6783333333333332</v>
      </c>
      <c r="G231" s="6">
        <v>3.7523333333333335</v>
      </c>
      <c r="H231" s="6">
        <v>3.3359999999999999</v>
      </c>
      <c r="I231" s="6">
        <v>3.7423333333333333</v>
      </c>
      <c r="J231" s="6">
        <v>3.367</v>
      </c>
      <c r="K231" s="6">
        <v>3.1240000000000001</v>
      </c>
      <c r="L231" s="6">
        <v>3.3386666666666667</v>
      </c>
      <c r="M231" s="6">
        <v>3.5953333333333335</v>
      </c>
      <c r="N231" s="7">
        <v>27.934000000000001</v>
      </c>
      <c r="O231" s="80">
        <v>0.16761235955056181</v>
      </c>
      <c r="P231" s="6"/>
    </row>
    <row r="232" spans="1:16" ht="15.75" thickBot="1" x14ac:dyDescent="0.3">
      <c r="A232" s="4" t="s">
        <v>334</v>
      </c>
      <c r="B232" s="5" t="s">
        <v>130</v>
      </c>
      <c r="C232" s="79">
        <v>5.4</v>
      </c>
      <c r="D232" s="79">
        <v>5.6</v>
      </c>
      <c r="E232" s="15">
        <v>11</v>
      </c>
      <c r="F232" s="6">
        <v>3.5743333333333331</v>
      </c>
      <c r="G232" s="6">
        <v>3.4843333333333333</v>
      </c>
      <c r="H232" s="6">
        <v>4.9673333333333334</v>
      </c>
      <c r="I232" s="6">
        <v>4.1230000000000002</v>
      </c>
      <c r="J232" s="6">
        <v>4.3946666666666667</v>
      </c>
      <c r="K232" s="6">
        <v>4.174666666666667</v>
      </c>
      <c r="L232" s="6">
        <v>4.3570000000000002</v>
      </c>
      <c r="M232" s="6">
        <v>4.660333333333333</v>
      </c>
      <c r="N232" s="7">
        <v>33.735666666666667</v>
      </c>
      <c r="O232" s="80">
        <v>0.20154166666666667</v>
      </c>
      <c r="P232" s="6" t="s">
        <v>541</v>
      </c>
    </row>
    <row r="233" spans="1:16" ht="15.75" thickBot="1" x14ac:dyDescent="0.3">
      <c r="A233" s="4" t="s">
        <v>334</v>
      </c>
      <c r="B233" s="5" t="s">
        <v>135</v>
      </c>
      <c r="C233" s="79">
        <v>5.4</v>
      </c>
      <c r="D233" s="79">
        <v>5</v>
      </c>
      <c r="E233" s="15">
        <v>10.4</v>
      </c>
      <c r="F233" s="6">
        <v>2.8223333333333334</v>
      </c>
      <c r="G233" s="6">
        <v>2.355</v>
      </c>
      <c r="H233" s="6">
        <v>3.6136666666666666</v>
      </c>
      <c r="I233" s="6">
        <v>2.9039999999999999</v>
      </c>
      <c r="J233" s="6">
        <v>3.5566666666666666</v>
      </c>
      <c r="K233" s="6">
        <v>4.17</v>
      </c>
      <c r="L233" s="6">
        <v>4.04</v>
      </c>
      <c r="M233" s="6">
        <v>3.819</v>
      </c>
      <c r="N233" s="7">
        <v>27.280666666666665</v>
      </c>
      <c r="O233" s="80">
        <v>0.13558493589743587</v>
      </c>
      <c r="P233" s="6" t="s">
        <v>541</v>
      </c>
    </row>
    <row r="234" spans="1:16" ht="15.75" thickBot="1" x14ac:dyDescent="0.3">
      <c r="A234" s="4" t="s">
        <v>334</v>
      </c>
      <c r="B234" s="5" t="s">
        <v>1490</v>
      </c>
      <c r="C234" s="79">
        <v>5.4</v>
      </c>
      <c r="D234" s="79">
        <v>4.5</v>
      </c>
      <c r="E234" s="15">
        <v>9.9</v>
      </c>
      <c r="F234" s="6">
        <v>1.73</v>
      </c>
      <c r="G234" s="6">
        <v>4.0119999999999996</v>
      </c>
      <c r="H234" s="6">
        <v>3.29</v>
      </c>
      <c r="I234" s="6">
        <v>4.2169999999999996</v>
      </c>
      <c r="J234" s="6">
        <v>3.5916666666666668</v>
      </c>
      <c r="K234" s="6">
        <v>4.17</v>
      </c>
      <c r="L234" s="6">
        <v>4.04</v>
      </c>
      <c r="M234" s="6">
        <v>4.065666666666667</v>
      </c>
      <c r="N234" s="7">
        <v>29.11633333333333</v>
      </c>
      <c r="O234" s="80">
        <v>0.16561026936026932</v>
      </c>
      <c r="P234" s="6" t="s">
        <v>541</v>
      </c>
    </row>
    <row r="235" spans="1:16" ht="15.75" thickBot="1" x14ac:dyDescent="0.3">
      <c r="A235" s="4" t="s">
        <v>334</v>
      </c>
      <c r="B235" s="5" t="s">
        <v>90</v>
      </c>
      <c r="C235" s="79">
        <v>5.4</v>
      </c>
      <c r="D235" s="79">
        <v>4.5</v>
      </c>
      <c r="E235" s="15">
        <v>9.9</v>
      </c>
      <c r="F235" s="6">
        <v>3.9546666666666668</v>
      </c>
      <c r="G235" s="6">
        <v>4.0186666666666664</v>
      </c>
      <c r="H235" s="6">
        <v>4.2233333333333336</v>
      </c>
      <c r="I235" s="6">
        <v>3.7646666666666668</v>
      </c>
      <c r="J235" s="6">
        <v>3.5566666666666666</v>
      </c>
      <c r="K235" s="6">
        <v>4.17</v>
      </c>
      <c r="L235" s="6">
        <v>4.04</v>
      </c>
      <c r="M235" s="6">
        <v>4.6909999999999998</v>
      </c>
      <c r="N235" s="7">
        <v>32.419000000000004</v>
      </c>
      <c r="O235" s="80">
        <v>0.20731060606060611</v>
      </c>
      <c r="P235" s="6" t="s">
        <v>541</v>
      </c>
    </row>
    <row r="236" spans="1:16" ht="15.75" thickBot="1" x14ac:dyDescent="0.3">
      <c r="A236" s="4" t="s">
        <v>334</v>
      </c>
      <c r="B236" s="5" t="s">
        <v>202</v>
      </c>
      <c r="C236" s="79">
        <v>5.4</v>
      </c>
      <c r="D236" s="79">
        <v>4.5</v>
      </c>
      <c r="E236" s="15">
        <v>9.9</v>
      </c>
      <c r="F236" s="6">
        <v>2.2166666666666668</v>
      </c>
      <c r="G236" s="6">
        <v>2.4943333333333335</v>
      </c>
      <c r="H236" s="6">
        <v>2.9966666666666666</v>
      </c>
      <c r="I236" s="6">
        <v>3.3736666666666668</v>
      </c>
      <c r="J236" s="6">
        <v>3.5566666666666666</v>
      </c>
      <c r="K236" s="6">
        <v>4.17</v>
      </c>
      <c r="L236" s="6">
        <v>4.04</v>
      </c>
      <c r="M236" s="6">
        <v>3.819</v>
      </c>
      <c r="N236" s="7">
        <v>26.666999999999998</v>
      </c>
      <c r="O236" s="80">
        <v>0.13468434343434341</v>
      </c>
      <c r="P236" s="6" t="s">
        <v>541</v>
      </c>
    </row>
    <row r="237" spans="1:16" ht="15.75" thickBot="1" x14ac:dyDescent="0.3">
      <c r="A237" s="4" t="s">
        <v>334</v>
      </c>
      <c r="B237" s="5" t="s">
        <v>73</v>
      </c>
      <c r="C237" s="79">
        <v>5.4</v>
      </c>
      <c r="D237" s="79">
        <v>4.7</v>
      </c>
      <c r="E237" s="15">
        <v>10.100000000000001</v>
      </c>
      <c r="F237" s="6">
        <v>3.9436666666666667</v>
      </c>
      <c r="G237" s="6">
        <v>3.3323333333333331</v>
      </c>
      <c r="H237" s="6">
        <v>3.4510000000000001</v>
      </c>
      <c r="I237" s="6">
        <v>3.44</v>
      </c>
      <c r="J237" s="6">
        <v>4.0996666666666668</v>
      </c>
      <c r="K237" s="6">
        <v>4.17</v>
      </c>
      <c r="L237" s="6">
        <v>4.04</v>
      </c>
      <c r="M237" s="6">
        <v>3.839</v>
      </c>
      <c r="N237" s="7">
        <v>30.315666666666665</v>
      </c>
      <c r="O237" s="80">
        <v>0.17717409240924087</v>
      </c>
      <c r="P237" s="6" t="s">
        <v>541</v>
      </c>
    </row>
    <row r="238" spans="1:16" ht="15.75" thickBot="1" x14ac:dyDescent="0.3">
      <c r="A238" s="4" t="s">
        <v>334</v>
      </c>
      <c r="B238" s="5" t="s">
        <v>326</v>
      </c>
      <c r="C238" s="79">
        <v>5.4</v>
      </c>
      <c r="D238" s="79">
        <v>4.4000000000000004</v>
      </c>
      <c r="E238" s="15">
        <v>9.8000000000000007</v>
      </c>
      <c r="F238" s="6">
        <v>3.0659999999999998</v>
      </c>
      <c r="G238" s="6">
        <v>3.1466666666666665</v>
      </c>
      <c r="H238" s="6">
        <v>2.5609999999999999</v>
      </c>
      <c r="I238" s="6">
        <v>2.9039999999999999</v>
      </c>
      <c r="J238" s="6">
        <v>3.5566666666666666</v>
      </c>
      <c r="K238" s="6">
        <v>4.17</v>
      </c>
      <c r="L238" s="6">
        <v>4.04</v>
      </c>
      <c r="M238" s="6">
        <v>3.819</v>
      </c>
      <c r="N238" s="7">
        <v>27.263333333333332</v>
      </c>
      <c r="O238" s="80">
        <v>0.14366496598639453</v>
      </c>
      <c r="P238" s="6" t="s">
        <v>541</v>
      </c>
    </row>
    <row r="239" spans="1:16" ht="15.75" thickBot="1" x14ac:dyDescent="0.3">
      <c r="A239" s="4" t="s">
        <v>334</v>
      </c>
      <c r="B239" s="5" t="s">
        <v>151</v>
      </c>
      <c r="C239" s="79">
        <v>5.4</v>
      </c>
      <c r="D239" s="79">
        <v>4.8</v>
      </c>
      <c r="E239" s="15">
        <v>10.199999999999999</v>
      </c>
      <c r="F239" s="6">
        <v>3.008</v>
      </c>
      <c r="G239" s="6">
        <v>2.5063333333333335</v>
      </c>
      <c r="H239" s="6">
        <v>2.9913333333333334</v>
      </c>
      <c r="I239" s="6">
        <v>2.9039999999999999</v>
      </c>
      <c r="J239" s="6">
        <v>3.5566666666666666</v>
      </c>
      <c r="K239" s="6">
        <v>4.17</v>
      </c>
      <c r="L239" s="6">
        <v>4.04</v>
      </c>
      <c r="M239" s="6">
        <v>3.819</v>
      </c>
      <c r="N239" s="7">
        <v>26.995333333333331</v>
      </c>
      <c r="O239" s="80">
        <v>0.13474673202614376</v>
      </c>
      <c r="P239" s="6" t="s">
        <v>541</v>
      </c>
    </row>
    <row r="240" spans="1:16" ht="15.75" thickBot="1" x14ac:dyDescent="0.3">
      <c r="A240" s="4" t="s">
        <v>334</v>
      </c>
      <c r="B240" s="5" t="s">
        <v>78</v>
      </c>
      <c r="C240" s="79">
        <v>5.4</v>
      </c>
      <c r="D240" s="79">
        <v>5</v>
      </c>
      <c r="E240" s="15">
        <v>10.4</v>
      </c>
      <c r="F240" s="6">
        <v>3.7</v>
      </c>
      <c r="G240" s="6">
        <v>3.968</v>
      </c>
      <c r="H240" s="6">
        <v>3.7416666666666667</v>
      </c>
      <c r="I240" s="6">
        <v>3.1829999999999998</v>
      </c>
      <c r="J240" s="6">
        <v>3.5566666666666666</v>
      </c>
      <c r="K240" s="6">
        <v>4.17</v>
      </c>
      <c r="L240" s="6">
        <v>4.04</v>
      </c>
      <c r="M240" s="6">
        <v>3.9346666666666668</v>
      </c>
      <c r="N240" s="7">
        <v>30.293999999999997</v>
      </c>
      <c r="O240" s="80">
        <v>0.17180288461538457</v>
      </c>
      <c r="P240" s="6" t="s">
        <v>541</v>
      </c>
    </row>
    <row r="241" spans="1:16" ht="15.75" thickBot="1" x14ac:dyDescent="0.3">
      <c r="A241" s="4" t="s">
        <v>334</v>
      </c>
      <c r="B241" s="5" t="s">
        <v>1062</v>
      </c>
      <c r="C241" s="79">
        <v>5.4</v>
      </c>
      <c r="D241" s="79">
        <v>4.4000000000000004</v>
      </c>
      <c r="E241" s="15">
        <v>9.8000000000000007</v>
      </c>
      <c r="F241" s="6">
        <v>3.2413333333333334</v>
      </c>
      <c r="G241" s="6">
        <v>2.9583333333333335</v>
      </c>
      <c r="H241" s="6">
        <v>3.4303333333333335</v>
      </c>
      <c r="I241" s="6">
        <v>4.1466666666666665</v>
      </c>
      <c r="J241" s="6">
        <v>3.7810000000000001</v>
      </c>
      <c r="K241" s="6">
        <v>4.17</v>
      </c>
      <c r="L241" s="6">
        <v>4.04</v>
      </c>
      <c r="M241" s="6">
        <v>3.819</v>
      </c>
      <c r="N241" s="7">
        <v>29.586666666666662</v>
      </c>
      <c r="O241" s="80">
        <v>0.17329931972789109</v>
      </c>
      <c r="P241" s="6" t="s">
        <v>541</v>
      </c>
    </row>
    <row r="242" spans="1:16" ht="15.75" thickBot="1" x14ac:dyDescent="0.3">
      <c r="A242" s="4" t="s">
        <v>334</v>
      </c>
      <c r="B242" s="5" t="s">
        <v>633</v>
      </c>
      <c r="C242" s="79">
        <v>5.4</v>
      </c>
      <c r="D242" s="79">
        <v>4.5</v>
      </c>
      <c r="E242" s="15">
        <v>9.9</v>
      </c>
      <c r="F242" s="6">
        <v>3.6783333333333332</v>
      </c>
      <c r="G242" s="6">
        <v>3.7523333333333335</v>
      </c>
      <c r="H242" s="6">
        <v>2.8163333333333331</v>
      </c>
      <c r="I242" s="6">
        <v>3.7423333333333333</v>
      </c>
      <c r="J242" s="6">
        <v>3.5566666666666666</v>
      </c>
      <c r="K242" s="6">
        <v>4.17</v>
      </c>
      <c r="L242" s="6">
        <v>4.04</v>
      </c>
      <c r="M242" s="6">
        <v>3.819</v>
      </c>
      <c r="N242" s="7">
        <v>29.574999999999999</v>
      </c>
      <c r="O242" s="80">
        <v>0.17140151515151514</v>
      </c>
      <c r="P242" s="6" t="s">
        <v>541</v>
      </c>
    </row>
    <row r="243" spans="1:16" ht="15.75" thickBot="1" x14ac:dyDescent="0.3">
      <c r="A243" s="4" t="s">
        <v>334</v>
      </c>
      <c r="B243" s="5" t="s">
        <v>63</v>
      </c>
      <c r="C243" s="79">
        <v>5.4</v>
      </c>
      <c r="D243" s="79">
        <v>5.5</v>
      </c>
      <c r="E243" s="15">
        <v>10.9</v>
      </c>
      <c r="F243" s="6">
        <v>3.726</v>
      </c>
      <c r="G243" s="6">
        <v>2.9616666666666664</v>
      </c>
      <c r="H243" s="6">
        <v>3.3806666666666665</v>
      </c>
      <c r="I243" s="6">
        <v>2.9233333333333333</v>
      </c>
      <c r="J243" s="6">
        <v>4.3323333333333336</v>
      </c>
      <c r="K243" s="6">
        <v>4.17</v>
      </c>
      <c r="L243" s="6">
        <v>4.04</v>
      </c>
      <c r="M243" s="6">
        <v>3.819</v>
      </c>
      <c r="N243" s="7">
        <v>29.352999999999998</v>
      </c>
      <c r="O243" s="80">
        <v>0.15313073394495411</v>
      </c>
      <c r="P243" s="6"/>
    </row>
    <row r="244" spans="1:16" ht="15.75" thickBot="1" x14ac:dyDescent="0.3">
      <c r="A244" s="4" t="s">
        <v>334</v>
      </c>
      <c r="B244" s="5" t="s">
        <v>71</v>
      </c>
      <c r="C244" s="79">
        <v>5.4</v>
      </c>
      <c r="D244" s="79">
        <v>5</v>
      </c>
      <c r="E244" s="15">
        <v>10.4</v>
      </c>
      <c r="F244" s="6">
        <v>2.4503333333333335</v>
      </c>
      <c r="G244" s="6">
        <v>2.9990000000000001</v>
      </c>
      <c r="H244" s="6">
        <v>2.8820000000000001</v>
      </c>
      <c r="I244" s="6">
        <v>3.1640000000000001</v>
      </c>
      <c r="J244" s="6">
        <v>3.5566666666666666</v>
      </c>
      <c r="K244" s="6">
        <v>4.17</v>
      </c>
      <c r="L244" s="6">
        <v>4.04</v>
      </c>
      <c r="M244" s="6">
        <v>3.819</v>
      </c>
      <c r="N244" s="7">
        <v>27.081</v>
      </c>
      <c r="O244" s="80">
        <v>0.13318509615384613</v>
      </c>
      <c r="P244" s="6"/>
    </row>
    <row r="245" spans="1:16" ht="15.75" thickBot="1" x14ac:dyDescent="0.3">
      <c r="A245" s="4" t="s">
        <v>334</v>
      </c>
      <c r="B245" s="5" t="s">
        <v>346</v>
      </c>
      <c r="C245" s="79">
        <v>5.4</v>
      </c>
      <c r="D245" s="79">
        <v>5</v>
      </c>
      <c r="E245" s="15">
        <v>10.4</v>
      </c>
      <c r="F245" s="6">
        <v>3.6103333333333332</v>
      </c>
      <c r="G245" s="6">
        <v>4.8390000000000004</v>
      </c>
      <c r="H245" s="6">
        <v>3.9209999999999998</v>
      </c>
      <c r="I245" s="6">
        <v>4.4243333333333332</v>
      </c>
      <c r="J245" s="6">
        <v>3.5566666666666666</v>
      </c>
      <c r="K245" s="6">
        <v>4.17</v>
      </c>
      <c r="L245" s="6">
        <v>4.04</v>
      </c>
      <c r="M245" s="6">
        <v>3.91</v>
      </c>
      <c r="N245" s="7">
        <v>32.471333333333334</v>
      </c>
      <c r="O245" s="80">
        <v>0.19797275641025641</v>
      </c>
      <c r="P245" s="6"/>
    </row>
    <row r="246" spans="1:16" ht="15.75" thickBot="1" x14ac:dyDescent="0.3">
      <c r="A246" s="4" t="s">
        <v>334</v>
      </c>
      <c r="B246" s="5" t="s">
        <v>547</v>
      </c>
      <c r="C246" s="79">
        <v>5.4</v>
      </c>
      <c r="D246" s="79">
        <v>4.5999999999999996</v>
      </c>
      <c r="E246" s="15">
        <v>10</v>
      </c>
      <c r="F246" s="6">
        <v>3.2226666666666666</v>
      </c>
      <c r="G246" s="6">
        <v>2.8086666666666669</v>
      </c>
      <c r="H246" s="6">
        <v>2.871</v>
      </c>
      <c r="I246" s="6">
        <v>3.3753333333333333</v>
      </c>
      <c r="J246" s="6">
        <v>3.5566666666666666</v>
      </c>
      <c r="K246" s="6">
        <v>4.17</v>
      </c>
      <c r="L246" s="6">
        <v>4.04</v>
      </c>
      <c r="M246" s="6">
        <v>3.819</v>
      </c>
      <c r="N246" s="7">
        <v>27.863333333333333</v>
      </c>
      <c r="O246" s="80">
        <v>0.14829166666666665</v>
      </c>
      <c r="P246" s="6"/>
    </row>
    <row r="247" spans="1:16" ht="15.75" thickBot="1" x14ac:dyDescent="0.3">
      <c r="A247" s="4" t="s">
        <v>334</v>
      </c>
      <c r="B247" s="5" t="s">
        <v>250</v>
      </c>
      <c r="C247" s="79">
        <v>5.4</v>
      </c>
      <c r="D247" s="79">
        <v>4.4000000000000004</v>
      </c>
      <c r="E247" s="15">
        <v>9.8000000000000007</v>
      </c>
      <c r="F247" s="6">
        <v>3.4493333333333331</v>
      </c>
      <c r="G247" s="6">
        <v>3.3439999999999999</v>
      </c>
      <c r="H247" s="6">
        <v>2.5670000000000002</v>
      </c>
      <c r="I247" s="6">
        <v>2.9039999999999999</v>
      </c>
      <c r="J247" s="6">
        <v>3.5566666666666666</v>
      </c>
      <c r="K247" s="6">
        <v>4.17</v>
      </c>
      <c r="L247" s="6">
        <v>4.04</v>
      </c>
      <c r="M247" s="6">
        <v>3.819</v>
      </c>
      <c r="N247" s="7">
        <v>27.849999999999998</v>
      </c>
      <c r="O247" s="80">
        <v>0.15114795918367344</v>
      </c>
      <c r="P247" s="6"/>
    </row>
    <row r="248" spans="1:16" ht="15.75" thickBot="1" x14ac:dyDescent="0.3">
      <c r="A248" s="4" t="s">
        <v>334</v>
      </c>
      <c r="B248" s="5" t="s">
        <v>115</v>
      </c>
      <c r="C248" s="79">
        <v>5.4</v>
      </c>
      <c r="D248" s="79">
        <v>5</v>
      </c>
      <c r="E248" s="15">
        <v>10.4</v>
      </c>
      <c r="F248" s="6">
        <v>2.8643333333333332</v>
      </c>
      <c r="G248" s="6">
        <v>3.3540000000000001</v>
      </c>
      <c r="H248" s="6">
        <v>2.8206666666666669</v>
      </c>
      <c r="I248" s="6">
        <v>3.18</v>
      </c>
      <c r="J248" s="6">
        <v>3.5566666666666666</v>
      </c>
      <c r="K248" s="6">
        <v>4.17</v>
      </c>
      <c r="L248" s="6">
        <v>4.04</v>
      </c>
      <c r="M248" s="6">
        <v>3.819</v>
      </c>
      <c r="N248" s="7">
        <v>27.804666666666666</v>
      </c>
      <c r="O248" s="80">
        <v>0.1418830128205128</v>
      </c>
      <c r="P248" s="6"/>
    </row>
    <row r="249" spans="1:16" ht="15.75" thickBot="1" x14ac:dyDescent="0.3">
      <c r="A249" s="4" t="s">
        <v>334</v>
      </c>
      <c r="B249" s="5" t="s">
        <v>364</v>
      </c>
      <c r="C249" s="79">
        <v>5.4</v>
      </c>
      <c r="D249" s="79">
        <v>4.4000000000000004</v>
      </c>
      <c r="E249" s="15">
        <v>9.8000000000000007</v>
      </c>
      <c r="F249" s="6">
        <v>3.5393333333333334</v>
      </c>
      <c r="G249" s="6">
        <v>3.1333333333333333</v>
      </c>
      <c r="H249" s="6">
        <v>2.4426666666666668</v>
      </c>
      <c r="I249" s="6">
        <v>2.9039999999999999</v>
      </c>
      <c r="J249" s="6">
        <v>3.5566666666666666</v>
      </c>
      <c r="K249" s="6">
        <v>4.17</v>
      </c>
      <c r="L249" s="6">
        <v>4.04</v>
      </c>
      <c r="M249" s="6">
        <v>3.819</v>
      </c>
      <c r="N249" s="7">
        <v>27.604999999999997</v>
      </c>
      <c r="O249" s="80">
        <v>0.14802295918367342</v>
      </c>
      <c r="P249" s="6"/>
    </row>
    <row r="250" spans="1:16" ht="15.75" thickBot="1" x14ac:dyDescent="0.3">
      <c r="A250" s="4" t="s">
        <v>334</v>
      </c>
      <c r="B250" s="5" t="s">
        <v>157</v>
      </c>
      <c r="C250" s="79">
        <v>5.4</v>
      </c>
      <c r="D250" s="79">
        <v>4.4000000000000004</v>
      </c>
      <c r="E250" s="15">
        <v>9.8000000000000007</v>
      </c>
      <c r="F250" s="6">
        <v>1.6719999999999999</v>
      </c>
      <c r="G250" s="6">
        <v>3.6756666666666669</v>
      </c>
      <c r="H250" s="6">
        <v>3.3359999999999999</v>
      </c>
      <c r="I250" s="6">
        <v>3.4359999999999999</v>
      </c>
      <c r="J250" s="6">
        <v>3.5566666666666666</v>
      </c>
      <c r="K250" s="6">
        <v>4.17</v>
      </c>
      <c r="L250" s="6">
        <v>4.04</v>
      </c>
      <c r="M250" s="6">
        <v>3.819</v>
      </c>
      <c r="N250" s="7">
        <v>27.705333333333332</v>
      </c>
      <c r="O250" s="80">
        <v>0.14930272108843534</v>
      </c>
      <c r="P250" s="6"/>
    </row>
    <row r="251" spans="1:16" ht="15.75" thickBot="1" x14ac:dyDescent="0.3">
      <c r="A251" s="4" t="s">
        <v>63</v>
      </c>
      <c r="B251" s="5" t="s">
        <v>130</v>
      </c>
      <c r="C251" s="79">
        <v>5.5</v>
      </c>
      <c r="D251" s="79">
        <v>5.6</v>
      </c>
      <c r="E251" s="15">
        <v>11.1</v>
      </c>
      <c r="F251" s="6">
        <v>3.726</v>
      </c>
      <c r="G251" s="6">
        <v>3.4843333333333333</v>
      </c>
      <c r="H251" s="6">
        <v>4.9673333333333334</v>
      </c>
      <c r="I251" s="6">
        <v>4.1230000000000002</v>
      </c>
      <c r="J251" s="6">
        <v>4.3946666666666667</v>
      </c>
      <c r="K251" s="6">
        <v>4.174666666666667</v>
      </c>
      <c r="L251" s="6">
        <v>4.3570000000000002</v>
      </c>
      <c r="M251" s="6">
        <v>4.660333333333333</v>
      </c>
      <c r="N251" s="7">
        <v>33.887333333333331</v>
      </c>
      <c r="O251" s="80">
        <v>0.20143393393393391</v>
      </c>
      <c r="P251" s="6" t="s">
        <v>541</v>
      </c>
    </row>
    <row r="252" spans="1:16" ht="15.75" thickBot="1" x14ac:dyDescent="0.3">
      <c r="A252" s="4" t="s">
        <v>63</v>
      </c>
      <c r="B252" s="5" t="s">
        <v>135</v>
      </c>
      <c r="C252" s="79">
        <v>5.5</v>
      </c>
      <c r="D252" s="79">
        <v>5</v>
      </c>
      <c r="E252" s="15">
        <v>10.5</v>
      </c>
      <c r="F252" s="6">
        <v>3.726</v>
      </c>
      <c r="G252" s="6">
        <v>2.9616666666666664</v>
      </c>
      <c r="H252" s="6">
        <v>3.6136666666666666</v>
      </c>
      <c r="I252" s="6">
        <v>2.9233333333333333</v>
      </c>
      <c r="J252" s="6">
        <v>4.3323333333333336</v>
      </c>
      <c r="K252" s="6">
        <v>4.1020000000000003</v>
      </c>
      <c r="L252" s="6">
        <v>4.0083333333333337</v>
      </c>
      <c r="M252" s="6">
        <v>3.145</v>
      </c>
      <c r="N252" s="7">
        <v>28.812333333333335</v>
      </c>
      <c r="O252" s="80">
        <v>0.15252777777777779</v>
      </c>
      <c r="P252" s="6" t="s">
        <v>541</v>
      </c>
    </row>
    <row r="253" spans="1:16" ht="15.75" thickBot="1" x14ac:dyDescent="0.3">
      <c r="A253" s="4" t="s">
        <v>63</v>
      </c>
      <c r="B253" s="5" t="s">
        <v>1490</v>
      </c>
      <c r="C253" s="79">
        <v>5.5</v>
      </c>
      <c r="D253" s="79">
        <v>4.5</v>
      </c>
      <c r="E253" s="15">
        <v>10</v>
      </c>
      <c r="F253" s="6">
        <v>3.726</v>
      </c>
      <c r="G253" s="6">
        <v>4.0119999999999996</v>
      </c>
      <c r="H253" s="6">
        <v>3.3806666666666665</v>
      </c>
      <c r="I253" s="6">
        <v>4.2169999999999996</v>
      </c>
      <c r="J253" s="6">
        <v>4.3323333333333336</v>
      </c>
      <c r="K253" s="6">
        <v>4.1436666666666664</v>
      </c>
      <c r="L253" s="6">
        <v>3.9249999999999998</v>
      </c>
      <c r="M253" s="6">
        <v>4.065666666666667</v>
      </c>
      <c r="N253" s="7">
        <v>31.802333333333337</v>
      </c>
      <c r="O253" s="80">
        <v>0.1975291666666667</v>
      </c>
      <c r="P253" s="6" t="s">
        <v>541</v>
      </c>
    </row>
    <row r="254" spans="1:16" ht="15.75" thickBot="1" x14ac:dyDescent="0.3">
      <c r="A254" s="4" t="s">
        <v>63</v>
      </c>
      <c r="B254" s="5" t="s">
        <v>90</v>
      </c>
      <c r="C254" s="79">
        <v>5.5</v>
      </c>
      <c r="D254" s="79">
        <v>4.5</v>
      </c>
      <c r="E254" s="15">
        <v>10</v>
      </c>
      <c r="F254" s="6">
        <v>3.9546666666666668</v>
      </c>
      <c r="G254" s="6">
        <v>4.0186666666666664</v>
      </c>
      <c r="H254" s="6">
        <v>4.2233333333333336</v>
      </c>
      <c r="I254" s="6">
        <v>3.7646666666666668</v>
      </c>
      <c r="J254" s="6">
        <v>4.3323333333333336</v>
      </c>
      <c r="K254" s="6">
        <v>4.1020000000000003</v>
      </c>
      <c r="L254" s="6">
        <v>3.7916666666666665</v>
      </c>
      <c r="M254" s="6">
        <v>4.6909999999999998</v>
      </c>
      <c r="N254" s="7">
        <v>32.878333333333337</v>
      </c>
      <c r="O254" s="80">
        <v>0.21097916666666672</v>
      </c>
      <c r="P254" s="6" t="s">
        <v>541</v>
      </c>
    </row>
    <row r="255" spans="1:16" ht="15.75" thickBot="1" x14ac:dyDescent="0.3">
      <c r="A255" s="4" t="s">
        <v>63</v>
      </c>
      <c r="B255" s="5" t="s">
        <v>202</v>
      </c>
      <c r="C255" s="79">
        <v>5.5</v>
      </c>
      <c r="D255" s="79">
        <v>4.5</v>
      </c>
      <c r="E255" s="15">
        <v>10</v>
      </c>
      <c r="F255" s="6">
        <v>3.726</v>
      </c>
      <c r="G255" s="6">
        <v>2.9616666666666664</v>
      </c>
      <c r="H255" s="6">
        <v>3.3806666666666665</v>
      </c>
      <c r="I255" s="6">
        <v>3.3736666666666668</v>
      </c>
      <c r="J255" s="6">
        <v>4.3323333333333336</v>
      </c>
      <c r="K255" s="6">
        <v>4.1020000000000003</v>
      </c>
      <c r="L255" s="6">
        <v>3.7916666666666665</v>
      </c>
      <c r="M255" s="6">
        <v>3.145</v>
      </c>
      <c r="N255" s="7">
        <v>28.813000000000002</v>
      </c>
      <c r="O255" s="80">
        <v>0.16016250000000004</v>
      </c>
      <c r="P255" s="6" t="s">
        <v>541</v>
      </c>
    </row>
    <row r="256" spans="1:16" ht="15.75" thickBot="1" x14ac:dyDescent="0.3">
      <c r="A256" s="4" t="s">
        <v>63</v>
      </c>
      <c r="B256" s="5" t="s">
        <v>73</v>
      </c>
      <c r="C256" s="79">
        <v>5.5</v>
      </c>
      <c r="D256" s="79">
        <v>4.7</v>
      </c>
      <c r="E256" s="15">
        <v>10.199999999999999</v>
      </c>
      <c r="F256" s="6">
        <v>3.9436666666666667</v>
      </c>
      <c r="G256" s="6">
        <v>3.3323333333333331</v>
      </c>
      <c r="H256" s="6">
        <v>3.4510000000000001</v>
      </c>
      <c r="I256" s="6">
        <v>3.44</v>
      </c>
      <c r="J256" s="6">
        <v>4.3323333333333336</v>
      </c>
      <c r="K256" s="6">
        <v>4.1020000000000003</v>
      </c>
      <c r="L256" s="6">
        <v>4</v>
      </c>
      <c r="M256" s="6">
        <v>3.839</v>
      </c>
      <c r="N256" s="7">
        <v>30.440333333333331</v>
      </c>
      <c r="O256" s="80">
        <v>0.17696486928104574</v>
      </c>
      <c r="P256" s="6" t="s">
        <v>541</v>
      </c>
    </row>
    <row r="257" spans="1:16" ht="15.75" thickBot="1" x14ac:dyDescent="0.3">
      <c r="A257" s="4" t="s">
        <v>63</v>
      </c>
      <c r="B257" s="5" t="s">
        <v>326</v>
      </c>
      <c r="C257" s="79">
        <v>5.5</v>
      </c>
      <c r="D257" s="79">
        <v>4.4000000000000004</v>
      </c>
      <c r="E257" s="15">
        <v>9.9</v>
      </c>
      <c r="F257" s="6">
        <v>3.726</v>
      </c>
      <c r="G257" s="6">
        <v>3.1466666666666665</v>
      </c>
      <c r="H257" s="6">
        <v>3.3806666666666665</v>
      </c>
      <c r="I257" s="6">
        <v>2.9233333333333333</v>
      </c>
      <c r="J257" s="6">
        <v>4.3323333333333336</v>
      </c>
      <c r="K257" s="6">
        <v>4.1020000000000003</v>
      </c>
      <c r="L257" s="6">
        <v>3.7916666666666665</v>
      </c>
      <c r="M257" s="6">
        <v>3.145</v>
      </c>
      <c r="N257" s="7">
        <v>28.547666666666668</v>
      </c>
      <c r="O257" s="80">
        <v>0.1584301346801347</v>
      </c>
      <c r="P257" s="6" t="s">
        <v>541</v>
      </c>
    </row>
    <row r="258" spans="1:16" ht="15.75" thickBot="1" x14ac:dyDescent="0.3">
      <c r="A258" s="4" t="s">
        <v>63</v>
      </c>
      <c r="B258" s="5" t="s">
        <v>151</v>
      </c>
      <c r="C258" s="79">
        <v>5.5</v>
      </c>
      <c r="D258" s="79">
        <v>4.8</v>
      </c>
      <c r="E258" s="15">
        <v>10.3</v>
      </c>
      <c r="F258" s="6">
        <v>3.726</v>
      </c>
      <c r="G258" s="6">
        <v>2.9616666666666664</v>
      </c>
      <c r="H258" s="6">
        <v>3.3806666666666665</v>
      </c>
      <c r="I258" s="6">
        <v>2.9233333333333333</v>
      </c>
      <c r="J258" s="6">
        <v>4.3323333333333336</v>
      </c>
      <c r="K258" s="6">
        <v>4.1020000000000003</v>
      </c>
      <c r="L258" s="6">
        <v>3.7916666666666665</v>
      </c>
      <c r="M258" s="6">
        <v>3.145</v>
      </c>
      <c r="N258" s="7">
        <v>28.362666666666669</v>
      </c>
      <c r="O258" s="80">
        <v>0.15003236245954696</v>
      </c>
      <c r="P258" s="6" t="s">
        <v>541</v>
      </c>
    </row>
    <row r="259" spans="1:16" ht="15.75" thickBot="1" x14ac:dyDescent="0.3">
      <c r="A259" s="4" t="s">
        <v>63</v>
      </c>
      <c r="B259" s="5" t="s">
        <v>78</v>
      </c>
      <c r="C259" s="79">
        <v>5.5</v>
      </c>
      <c r="D259" s="79">
        <v>5</v>
      </c>
      <c r="E259" s="15">
        <v>10.5</v>
      </c>
      <c r="F259" s="6">
        <v>3.726</v>
      </c>
      <c r="G259" s="6">
        <v>3.968</v>
      </c>
      <c r="H259" s="6">
        <v>3.7416666666666667</v>
      </c>
      <c r="I259" s="6">
        <v>3.1829999999999998</v>
      </c>
      <c r="J259" s="6">
        <v>4.3323333333333336</v>
      </c>
      <c r="K259" s="6">
        <v>4.1020000000000003</v>
      </c>
      <c r="L259" s="6">
        <v>3.7916666666666665</v>
      </c>
      <c r="M259" s="6">
        <v>3.9346666666666668</v>
      </c>
      <c r="N259" s="7">
        <v>30.779333333333334</v>
      </c>
      <c r="O259" s="80">
        <v>0.17594444444444446</v>
      </c>
      <c r="P259" s="6" t="s">
        <v>541</v>
      </c>
    </row>
    <row r="260" spans="1:16" ht="15.75" thickBot="1" x14ac:dyDescent="0.3">
      <c r="A260" s="4" t="s">
        <v>63</v>
      </c>
      <c r="B260" s="5" t="s">
        <v>1062</v>
      </c>
      <c r="C260" s="79">
        <v>5.5</v>
      </c>
      <c r="D260" s="79">
        <v>4.4000000000000004</v>
      </c>
      <c r="E260" s="15">
        <v>9.9</v>
      </c>
      <c r="F260" s="6">
        <v>3.726</v>
      </c>
      <c r="G260" s="6">
        <v>2.9616666666666664</v>
      </c>
      <c r="H260" s="6">
        <v>3.4303333333333335</v>
      </c>
      <c r="I260" s="6">
        <v>4.1466666666666665</v>
      </c>
      <c r="J260" s="6">
        <v>4.3323333333333336</v>
      </c>
      <c r="K260" s="6">
        <v>4.1020000000000003</v>
      </c>
      <c r="L260" s="6">
        <v>3.7916666666666665</v>
      </c>
      <c r="M260" s="6">
        <v>3.145</v>
      </c>
      <c r="N260" s="7">
        <v>29.635666666666669</v>
      </c>
      <c r="O260" s="80">
        <v>0.17216750841750844</v>
      </c>
      <c r="P260" s="6" t="s">
        <v>541</v>
      </c>
    </row>
    <row r="261" spans="1:16" ht="15.75" thickBot="1" x14ac:dyDescent="0.3">
      <c r="A261" s="4" t="s">
        <v>63</v>
      </c>
      <c r="B261" s="5" t="s">
        <v>633</v>
      </c>
      <c r="C261" s="79">
        <v>5.5</v>
      </c>
      <c r="D261" s="79">
        <v>4.5</v>
      </c>
      <c r="E261" s="15">
        <v>10</v>
      </c>
      <c r="F261" s="6">
        <v>3.726</v>
      </c>
      <c r="G261" s="6">
        <v>3.7523333333333335</v>
      </c>
      <c r="H261" s="6">
        <v>3.3806666666666665</v>
      </c>
      <c r="I261" s="6">
        <v>3.7423333333333333</v>
      </c>
      <c r="J261" s="6">
        <v>4.3323333333333336</v>
      </c>
      <c r="K261" s="6">
        <v>4.1020000000000003</v>
      </c>
      <c r="L261" s="6">
        <v>3.7916666666666665</v>
      </c>
      <c r="M261" s="6">
        <v>3.5953333333333335</v>
      </c>
      <c r="N261" s="7">
        <v>30.422666666666668</v>
      </c>
      <c r="O261" s="80">
        <v>0.18028333333333335</v>
      </c>
      <c r="P261" s="6" t="s">
        <v>541</v>
      </c>
    </row>
    <row r="262" spans="1:16" ht="15.75" thickBot="1" x14ac:dyDescent="0.3">
      <c r="A262" s="4" t="s">
        <v>63</v>
      </c>
      <c r="B262" s="5" t="s">
        <v>334</v>
      </c>
      <c r="C262" s="79">
        <v>5.5</v>
      </c>
      <c r="D262" s="79">
        <v>5.4</v>
      </c>
      <c r="E262" s="15">
        <v>10.9</v>
      </c>
      <c r="F262" s="6">
        <v>3.726</v>
      </c>
      <c r="G262" s="6">
        <v>2.9616666666666664</v>
      </c>
      <c r="H262" s="6">
        <v>3.3806666666666665</v>
      </c>
      <c r="I262" s="6">
        <v>2.9233333333333333</v>
      </c>
      <c r="J262" s="6">
        <v>4.3323333333333336</v>
      </c>
      <c r="K262" s="6">
        <v>4.17</v>
      </c>
      <c r="L262" s="6">
        <v>4.04</v>
      </c>
      <c r="M262" s="6">
        <v>3.819</v>
      </c>
      <c r="N262" s="7">
        <v>29.352999999999998</v>
      </c>
      <c r="O262" s="80">
        <v>0.15313073394495411</v>
      </c>
      <c r="P262" s="6" t="s">
        <v>541</v>
      </c>
    </row>
    <row r="263" spans="1:16" ht="15.75" thickBot="1" x14ac:dyDescent="0.3">
      <c r="A263" s="4" t="s">
        <v>63</v>
      </c>
      <c r="B263" s="5" t="s">
        <v>71</v>
      </c>
      <c r="C263" s="79">
        <v>5.5</v>
      </c>
      <c r="D263" s="79">
        <v>5</v>
      </c>
      <c r="E263" s="15">
        <v>10.5</v>
      </c>
      <c r="F263" s="6">
        <v>3.726</v>
      </c>
      <c r="G263" s="6">
        <v>2.9990000000000001</v>
      </c>
      <c r="H263" s="6">
        <v>3.3806666666666665</v>
      </c>
      <c r="I263" s="6">
        <v>3.1640000000000001</v>
      </c>
      <c r="J263" s="6">
        <v>4.3323333333333336</v>
      </c>
      <c r="K263" s="6">
        <v>4.1020000000000003</v>
      </c>
      <c r="L263" s="6">
        <v>3.7916666666666665</v>
      </c>
      <c r="M263" s="6">
        <v>3.145</v>
      </c>
      <c r="N263" s="7">
        <v>28.640666666666668</v>
      </c>
      <c r="O263" s="80">
        <v>0.150484126984127</v>
      </c>
      <c r="P263" s="6"/>
    </row>
    <row r="264" spans="1:16" ht="15.75" thickBot="1" x14ac:dyDescent="0.3">
      <c r="A264" s="4" t="s">
        <v>63</v>
      </c>
      <c r="B264" s="5" t="s">
        <v>346</v>
      </c>
      <c r="C264" s="79">
        <v>5.5</v>
      </c>
      <c r="D264" s="79">
        <v>5</v>
      </c>
      <c r="E264" s="15">
        <v>10.5</v>
      </c>
      <c r="F264" s="6">
        <v>3.726</v>
      </c>
      <c r="G264" s="6">
        <v>4.8390000000000004</v>
      </c>
      <c r="H264" s="6">
        <v>3.9209999999999998</v>
      </c>
      <c r="I264" s="6">
        <v>4.4243333333333332</v>
      </c>
      <c r="J264" s="6">
        <v>4.3323333333333336</v>
      </c>
      <c r="K264" s="6">
        <v>4.1133333333333333</v>
      </c>
      <c r="L264" s="6">
        <v>3.7916666666666665</v>
      </c>
      <c r="M264" s="6">
        <v>3.91</v>
      </c>
      <c r="N264" s="7">
        <v>33.05766666666667</v>
      </c>
      <c r="O264" s="80">
        <v>0.20306746031746034</v>
      </c>
      <c r="P264" s="6"/>
    </row>
    <row r="265" spans="1:16" ht="15.75" thickBot="1" x14ac:dyDescent="0.3">
      <c r="A265" s="4" t="s">
        <v>63</v>
      </c>
      <c r="B265" s="5" t="s">
        <v>547</v>
      </c>
      <c r="C265" s="79">
        <v>5.5</v>
      </c>
      <c r="D265" s="79">
        <v>4.5999999999999996</v>
      </c>
      <c r="E265" s="15">
        <v>10.1</v>
      </c>
      <c r="F265" s="6">
        <v>3.726</v>
      </c>
      <c r="G265" s="6">
        <v>2.9616666666666664</v>
      </c>
      <c r="H265" s="6">
        <v>3.3806666666666665</v>
      </c>
      <c r="I265" s="6">
        <v>3.3753333333333333</v>
      </c>
      <c r="J265" s="6">
        <v>4.3323333333333336</v>
      </c>
      <c r="K265" s="6">
        <v>4.1020000000000003</v>
      </c>
      <c r="L265" s="6">
        <v>3.7916666666666665</v>
      </c>
      <c r="M265" s="6">
        <v>3.4653333333333332</v>
      </c>
      <c r="N265" s="7">
        <v>29.135000000000002</v>
      </c>
      <c r="O265" s="80">
        <v>0.16256188118811885</v>
      </c>
      <c r="P265" s="6"/>
    </row>
    <row r="266" spans="1:16" ht="15.75" thickBot="1" x14ac:dyDescent="0.3">
      <c r="A266" s="4" t="s">
        <v>63</v>
      </c>
      <c r="B266" s="5" t="s">
        <v>250</v>
      </c>
      <c r="C266" s="79">
        <v>5.5</v>
      </c>
      <c r="D266" s="79">
        <v>4.4000000000000004</v>
      </c>
      <c r="E266" s="15">
        <v>9.9</v>
      </c>
      <c r="F266" s="6">
        <v>3.726</v>
      </c>
      <c r="G266" s="6">
        <v>3.3439999999999999</v>
      </c>
      <c r="H266" s="6">
        <v>3.3806666666666665</v>
      </c>
      <c r="I266" s="6">
        <v>2.9233333333333333</v>
      </c>
      <c r="J266" s="6">
        <v>4.3323333333333336</v>
      </c>
      <c r="K266" s="6">
        <v>4.1020000000000003</v>
      </c>
      <c r="L266" s="6">
        <v>3.7916666666666665</v>
      </c>
      <c r="M266" s="6">
        <v>3.2530000000000001</v>
      </c>
      <c r="N266" s="7">
        <v>28.853000000000002</v>
      </c>
      <c r="O266" s="80">
        <v>0.16228535353535356</v>
      </c>
      <c r="P266" s="6"/>
    </row>
    <row r="267" spans="1:16" ht="15.75" thickBot="1" x14ac:dyDescent="0.3">
      <c r="A267" s="4" t="s">
        <v>63</v>
      </c>
      <c r="B267" s="5" t="s">
        <v>115</v>
      </c>
      <c r="C267" s="79">
        <v>5.5</v>
      </c>
      <c r="D267" s="79">
        <v>5</v>
      </c>
      <c r="E267" s="15">
        <v>10.5</v>
      </c>
      <c r="F267" s="6">
        <v>3.726</v>
      </c>
      <c r="G267" s="6">
        <v>3.3540000000000001</v>
      </c>
      <c r="H267" s="6">
        <v>3.3806666666666665</v>
      </c>
      <c r="I267" s="6">
        <v>3.18</v>
      </c>
      <c r="J267" s="6">
        <v>4.3323333333333336</v>
      </c>
      <c r="K267" s="6">
        <v>4.1020000000000003</v>
      </c>
      <c r="L267" s="6">
        <v>3.7916666666666665</v>
      </c>
      <c r="M267" s="6">
        <v>3.145</v>
      </c>
      <c r="N267" s="7">
        <v>29.011666666666667</v>
      </c>
      <c r="O267" s="80">
        <v>0.15490079365079365</v>
      </c>
      <c r="P267" s="6"/>
    </row>
    <row r="268" spans="1:16" ht="15.75" thickBot="1" x14ac:dyDescent="0.3">
      <c r="A268" s="4" t="s">
        <v>63</v>
      </c>
      <c r="B268" s="5" t="s">
        <v>364</v>
      </c>
      <c r="C268" s="79">
        <v>5.5</v>
      </c>
      <c r="D268" s="79">
        <v>4.4000000000000004</v>
      </c>
      <c r="E268" s="15">
        <v>9.9</v>
      </c>
      <c r="F268" s="6">
        <v>3.726</v>
      </c>
      <c r="G268" s="6">
        <v>3.1333333333333333</v>
      </c>
      <c r="H268" s="6">
        <v>3.3806666666666665</v>
      </c>
      <c r="I268" s="6">
        <v>2.9233333333333333</v>
      </c>
      <c r="J268" s="6">
        <v>4.3323333333333336</v>
      </c>
      <c r="K268" s="6">
        <v>4.1020000000000003</v>
      </c>
      <c r="L268" s="6">
        <v>3.7916666666666665</v>
      </c>
      <c r="M268" s="6">
        <v>3.145</v>
      </c>
      <c r="N268" s="7">
        <v>28.534333333333336</v>
      </c>
      <c r="O268" s="80">
        <v>0.15826178451178455</v>
      </c>
      <c r="P268" s="6"/>
    </row>
    <row r="269" spans="1:16" ht="15.75" thickBot="1" x14ac:dyDescent="0.3">
      <c r="A269" s="4" t="s">
        <v>63</v>
      </c>
      <c r="B269" s="5" t="s">
        <v>157</v>
      </c>
      <c r="C269" s="79">
        <v>5.5</v>
      </c>
      <c r="D269" s="79">
        <v>4.4000000000000004</v>
      </c>
      <c r="E269" s="15">
        <v>9.9</v>
      </c>
      <c r="F269" s="6">
        <v>3.726</v>
      </c>
      <c r="G269" s="6">
        <v>3.6756666666666669</v>
      </c>
      <c r="H269" s="6">
        <v>3.3806666666666665</v>
      </c>
      <c r="I269" s="6">
        <v>3.4359999999999999</v>
      </c>
      <c r="J269" s="6">
        <v>4.3323333333333336</v>
      </c>
      <c r="K269" s="6">
        <v>4.1020000000000003</v>
      </c>
      <c r="L269" s="6">
        <v>3.7916666666666665</v>
      </c>
      <c r="M269" s="6">
        <v>3.145</v>
      </c>
      <c r="N269" s="7">
        <v>29.589333333333336</v>
      </c>
      <c r="O269" s="80">
        <v>0.17158249158249161</v>
      </c>
      <c r="P269" s="6"/>
    </row>
    <row r="270" spans="1:16" ht="15.75" thickBot="1" x14ac:dyDescent="0.3">
      <c r="A270" s="4" t="s">
        <v>71</v>
      </c>
      <c r="B270" s="5" t="s">
        <v>130</v>
      </c>
      <c r="C270" s="79">
        <v>5</v>
      </c>
      <c r="D270" s="79">
        <v>5.6</v>
      </c>
      <c r="E270" s="15">
        <v>10.6</v>
      </c>
      <c r="F270" s="6">
        <v>3.5743333333333331</v>
      </c>
      <c r="G270" s="6">
        <v>3.4843333333333333</v>
      </c>
      <c r="H270" s="6">
        <v>4.9673333333333334</v>
      </c>
      <c r="I270" s="6">
        <v>4.1230000000000002</v>
      </c>
      <c r="J270" s="6">
        <v>4.3946666666666667</v>
      </c>
      <c r="K270" s="6">
        <v>4.174666666666667</v>
      </c>
      <c r="L270" s="6">
        <v>4.3570000000000002</v>
      </c>
      <c r="M270" s="6">
        <v>4.660333333333333</v>
      </c>
      <c r="N270" s="7">
        <v>33.735666666666667</v>
      </c>
      <c r="O270" s="80">
        <v>0.20914701257861637</v>
      </c>
      <c r="P270" s="6" t="s">
        <v>541</v>
      </c>
    </row>
    <row r="271" spans="1:16" ht="15.75" thickBot="1" x14ac:dyDescent="0.3">
      <c r="A271" s="4" t="s">
        <v>71</v>
      </c>
      <c r="B271" s="5" t="s">
        <v>135</v>
      </c>
      <c r="C271" s="79">
        <v>5</v>
      </c>
      <c r="D271" s="79">
        <v>5</v>
      </c>
      <c r="E271" s="15">
        <v>10</v>
      </c>
      <c r="F271" s="6">
        <v>2.8223333333333334</v>
      </c>
      <c r="G271" s="6">
        <v>2.9990000000000001</v>
      </c>
      <c r="H271" s="6">
        <v>3.6136666666666666</v>
      </c>
      <c r="I271" s="6">
        <v>3.1640000000000001</v>
      </c>
      <c r="J271" s="6">
        <v>3.4649999999999999</v>
      </c>
      <c r="K271" s="6">
        <v>3.6240000000000001</v>
      </c>
      <c r="L271" s="6">
        <v>4.0083333333333337</v>
      </c>
      <c r="M271" s="6">
        <v>3.1096666666666666</v>
      </c>
      <c r="N271" s="7">
        <v>26.805999999999997</v>
      </c>
      <c r="O271" s="80">
        <v>0.13507499999999997</v>
      </c>
      <c r="P271" s="6" t="s">
        <v>541</v>
      </c>
    </row>
    <row r="272" spans="1:16" ht="15.75" thickBot="1" x14ac:dyDescent="0.3">
      <c r="A272" s="4" t="s">
        <v>71</v>
      </c>
      <c r="B272" s="5" t="s">
        <v>1490</v>
      </c>
      <c r="C272" s="79">
        <v>5</v>
      </c>
      <c r="D272" s="79">
        <v>4.5</v>
      </c>
      <c r="E272" s="15">
        <v>9.5</v>
      </c>
      <c r="F272" s="6">
        <v>2.4503333333333335</v>
      </c>
      <c r="G272" s="6">
        <v>4.0119999999999996</v>
      </c>
      <c r="H272" s="6">
        <v>3.29</v>
      </c>
      <c r="I272" s="6">
        <v>4.2169999999999996</v>
      </c>
      <c r="J272" s="6">
        <v>3.5916666666666668</v>
      </c>
      <c r="K272" s="6">
        <v>4.1436666666666664</v>
      </c>
      <c r="L272" s="6">
        <v>3.9249999999999998</v>
      </c>
      <c r="M272" s="6">
        <v>4.065666666666667</v>
      </c>
      <c r="N272" s="7">
        <v>29.695333333333338</v>
      </c>
      <c r="O272" s="80">
        <v>0.18020175438596497</v>
      </c>
      <c r="P272" s="6" t="s">
        <v>541</v>
      </c>
    </row>
    <row r="273" spans="1:16" ht="15.75" thickBot="1" x14ac:dyDescent="0.3">
      <c r="A273" s="4" t="s">
        <v>71</v>
      </c>
      <c r="B273" s="5" t="s">
        <v>90</v>
      </c>
      <c r="C273" s="79">
        <v>5</v>
      </c>
      <c r="D273" s="79">
        <v>4.5</v>
      </c>
      <c r="E273" s="15">
        <v>9.5</v>
      </c>
      <c r="F273" s="6">
        <v>3.9546666666666668</v>
      </c>
      <c r="G273" s="6">
        <v>4.0186666666666664</v>
      </c>
      <c r="H273" s="6">
        <v>4.2233333333333336</v>
      </c>
      <c r="I273" s="6">
        <v>3.7646666666666668</v>
      </c>
      <c r="J273" s="6">
        <v>3.4849999999999999</v>
      </c>
      <c r="K273" s="6">
        <v>3.6240000000000001</v>
      </c>
      <c r="L273" s="6">
        <v>3.512</v>
      </c>
      <c r="M273" s="6">
        <v>4.6909999999999998</v>
      </c>
      <c r="N273" s="7">
        <v>31.27333333333333</v>
      </c>
      <c r="O273" s="80">
        <v>0.20096491228070171</v>
      </c>
      <c r="P273" s="6" t="s">
        <v>541</v>
      </c>
    </row>
    <row r="274" spans="1:16" ht="15.75" thickBot="1" x14ac:dyDescent="0.3">
      <c r="A274" s="4" t="s">
        <v>71</v>
      </c>
      <c r="B274" s="5" t="s">
        <v>202</v>
      </c>
      <c r="C274" s="79">
        <v>5</v>
      </c>
      <c r="D274" s="79">
        <v>4.5</v>
      </c>
      <c r="E274" s="15">
        <v>9.5</v>
      </c>
      <c r="F274" s="6">
        <v>2.4503333333333335</v>
      </c>
      <c r="G274" s="6">
        <v>2.9990000000000001</v>
      </c>
      <c r="H274" s="6">
        <v>2.9966666666666666</v>
      </c>
      <c r="I274" s="6">
        <v>3.3736666666666668</v>
      </c>
      <c r="J274" s="6">
        <v>2.9409999999999998</v>
      </c>
      <c r="K274" s="6">
        <v>3.6240000000000001</v>
      </c>
      <c r="L274" s="6">
        <v>3.4753333333333334</v>
      </c>
      <c r="M274" s="6">
        <v>3.1096666666666666</v>
      </c>
      <c r="N274" s="7">
        <v>24.969666666666665</v>
      </c>
      <c r="O274" s="80">
        <v>0.11802192982456139</v>
      </c>
      <c r="P274" s="6" t="s">
        <v>541</v>
      </c>
    </row>
    <row r="275" spans="1:16" ht="15.75" thickBot="1" x14ac:dyDescent="0.3">
      <c r="A275" s="4" t="s">
        <v>71</v>
      </c>
      <c r="B275" s="5" t="s">
        <v>73</v>
      </c>
      <c r="C275" s="79">
        <v>5</v>
      </c>
      <c r="D275" s="79">
        <v>4.7</v>
      </c>
      <c r="E275" s="15">
        <v>9.6999999999999993</v>
      </c>
      <c r="F275" s="6">
        <v>3.9436666666666667</v>
      </c>
      <c r="G275" s="6">
        <v>3.3323333333333331</v>
      </c>
      <c r="H275" s="6">
        <v>3.4510000000000001</v>
      </c>
      <c r="I275" s="6">
        <v>3.44</v>
      </c>
      <c r="J275" s="6">
        <v>4.0996666666666668</v>
      </c>
      <c r="K275" s="6">
        <v>3.6240000000000001</v>
      </c>
      <c r="L275" s="6">
        <v>4</v>
      </c>
      <c r="M275" s="6">
        <v>3.839</v>
      </c>
      <c r="N275" s="7">
        <v>29.729666666666663</v>
      </c>
      <c r="O275" s="80">
        <v>0.17692869415807558</v>
      </c>
      <c r="P275" s="6" t="s">
        <v>541</v>
      </c>
    </row>
    <row r="276" spans="1:16" ht="15.75" thickBot="1" x14ac:dyDescent="0.3">
      <c r="A276" s="4" t="s">
        <v>71</v>
      </c>
      <c r="B276" s="5" t="s">
        <v>326</v>
      </c>
      <c r="C276" s="79">
        <v>5</v>
      </c>
      <c r="D276" s="79">
        <v>4.4000000000000004</v>
      </c>
      <c r="E276" s="15">
        <v>9.4</v>
      </c>
      <c r="F276" s="6">
        <v>3.0659999999999998</v>
      </c>
      <c r="G276" s="6">
        <v>3.1466666666666665</v>
      </c>
      <c r="H276" s="6">
        <v>2.8820000000000001</v>
      </c>
      <c r="I276" s="6">
        <v>3.1640000000000001</v>
      </c>
      <c r="J276" s="6">
        <v>3.1623333333333332</v>
      </c>
      <c r="K276" s="6">
        <v>3.6240000000000001</v>
      </c>
      <c r="L276" s="6">
        <v>2.5373333333333332</v>
      </c>
      <c r="M276" s="6">
        <v>3.1096666666666666</v>
      </c>
      <c r="N276" s="7">
        <v>24.691999999999997</v>
      </c>
      <c r="O276" s="80">
        <v>0.11558510638297867</v>
      </c>
      <c r="P276" s="6" t="s">
        <v>541</v>
      </c>
    </row>
    <row r="277" spans="1:16" ht="15.75" thickBot="1" x14ac:dyDescent="0.3">
      <c r="A277" s="4" t="s">
        <v>71</v>
      </c>
      <c r="B277" s="5" t="s">
        <v>151</v>
      </c>
      <c r="C277" s="79">
        <v>5</v>
      </c>
      <c r="D277" s="79">
        <v>4.8</v>
      </c>
      <c r="E277" s="15">
        <v>9.8000000000000007</v>
      </c>
      <c r="F277" s="6">
        <v>3.008</v>
      </c>
      <c r="G277" s="6">
        <v>2.9990000000000001</v>
      </c>
      <c r="H277" s="6">
        <v>2.9913333333333334</v>
      </c>
      <c r="I277" s="6">
        <v>3.1640000000000001</v>
      </c>
      <c r="J277" s="6">
        <v>2.9763333333333333</v>
      </c>
      <c r="K277" s="6">
        <v>3.6240000000000001</v>
      </c>
      <c r="L277" s="6">
        <v>2.4033333333333333</v>
      </c>
      <c r="M277" s="6">
        <v>3.1096666666666666</v>
      </c>
      <c r="N277" s="7">
        <v>24.275666666666663</v>
      </c>
      <c r="O277" s="80">
        <v>0.10555697278911559</v>
      </c>
      <c r="P277" s="6" t="s">
        <v>541</v>
      </c>
    </row>
    <row r="278" spans="1:16" ht="15.75" thickBot="1" x14ac:dyDescent="0.3">
      <c r="A278" s="4" t="s">
        <v>71</v>
      </c>
      <c r="B278" s="5" t="s">
        <v>78</v>
      </c>
      <c r="C278" s="79">
        <v>5</v>
      </c>
      <c r="D278" s="79">
        <v>5</v>
      </c>
      <c r="E278" s="15">
        <v>10</v>
      </c>
      <c r="F278" s="6">
        <v>3.7</v>
      </c>
      <c r="G278" s="6">
        <v>3.968</v>
      </c>
      <c r="H278" s="6">
        <v>3.7416666666666667</v>
      </c>
      <c r="I278" s="6">
        <v>3.1829999999999998</v>
      </c>
      <c r="J278" s="6">
        <v>3.1023333333333332</v>
      </c>
      <c r="K278" s="6">
        <v>3.6240000000000001</v>
      </c>
      <c r="L278" s="6">
        <v>2.7673333333333332</v>
      </c>
      <c r="M278" s="6">
        <v>3.9346666666666668</v>
      </c>
      <c r="N278" s="7">
        <v>28.021000000000001</v>
      </c>
      <c r="O278" s="80">
        <v>0.15026250000000002</v>
      </c>
      <c r="P278" s="6" t="s">
        <v>541</v>
      </c>
    </row>
    <row r="279" spans="1:16" ht="15.75" thickBot="1" x14ac:dyDescent="0.3">
      <c r="A279" s="4" t="s">
        <v>71</v>
      </c>
      <c r="B279" s="5" t="s">
        <v>1062</v>
      </c>
      <c r="C279" s="79">
        <v>5</v>
      </c>
      <c r="D279" s="79">
        <v>4.4000000000000004</v>
      </c>
      <c r="E279" s="15">
        <v>9.4</v>
      </c>
      <c r="F279" s="6">
        <v>3.2413333333333334</v>
      </c>
      <c r="G279" s="6">
        <v>2.9990000000000001</v>
      </c>
      <c r="H279" s="6">
        <v>3.4303333333333335</v>
      </c>
      <c r="I279" s="6">
        <v>4.1466666666666665</v>
      </c>
      <c r="J279" s="6">
        <v>3.7810000000000001</v>
      </c>
      <c r="K279" s="6">
        <v>3.6240000000000001</v>
      </c>
      <c r="L279" s="6">
        <v>3.3993333333333333</v>
      </c>
      <c r="M279" s="6">
        <v>3.1096666666666666</v>
      </c>
      <c r="N279" s="7">
        <v>27.731333333333332</v>
      </c>
      <c r="O279" s="80">
        <v>0.15600177304964535</v>
      </c>
      <c r="P279" s="6" t="s">
        <v>541</v>
      </c>
    </row>
    <row r="280" spans="1:16" ht="15.75" thickBot="1" x14ac:dyDescent="0.3">
      <c r="A280" s="4" t="s">
        <v>71</v>
      </c>
      <c r="B280" s="5" t="s">
        <v>633</v>
      </c>
      <c r="C280" s="79">
        <v>5</v>
      </c>
      <c r="D280" s="79">
        <v>4.5</v>
      </c>
      <c r="E280" s="15">
        <v>9.5</v>
      </c>
      <c r="F280" s="6">
        <v>3.6783333333333332</v>
      </c>
      <c r="G280" s="6">
        <v>3.7523333333333335</v>
      </c>
      <c r="H280" s="6">
        <v>2.8820000000000001</v>
      </c>
      <c r="I280" s="6">
        <v>3.7423333333333333</v>
      </c>
      <c r="J280" s="6">
        <v>3.367</v>
      </c>
      <c r="K280" s="6">
        <v>3.6240000000000001</v>
      </c>
      <c r="L280" s="6">
        <v>2.9279999999999999</v>
      </c>
      <c r="M280" s="6">
        <v>3.5953333333333335</v>
      </c>
      <c r="N280" s="7">
        <v>27.569333333333333</v>
      </c>
      <c r="O280" s="80">
        <v>0.1522280701754386</v>
      </c>
      <c r="P280" s="6" t="s">
        <v>541</v>
      </c>
    </row>
    <row r="281" spans="1:16" ht="15.75" thickBot="1" x14ac:dyDescent="0.3">
      <c r="A281" s="4" t="s">
        <v>71</v>
      </c>
      <c r="B281" s="5" t="s">
        <v>334</v>
      </c>
      <c r="C281" s="79">
        <v>5</v>
      </c>
      <c r="D281" s="79">
        <v>5.4</v>
      </c>
      <c r="E281" s="15">
        <v>10.4</v>
      </c>
      <c r="F281" s="6">
        <v>2.4503333333333335</v>
      </c>
      <c r="G281" s="6">
        <v>2.9990000000000001</v>
      </c>
      <c r="H281" s="6">
        <v>2.8820000000000001</v>
      </c>
      <c r="I281" s="6">
        <v>3.1640000000000001</v>
      </c>
      <c r="J281" s="6">
        <v>3.5566666666666666</v>
      </c>
      <c r="K281" s="6">
        <v>4.17</v>
      </c>
      <c r="L281" s="6">
        <v>4.04</v>
      </c>
      <c r="M281" s="6">
        <v>3.819</v>
      </c>
      <c r="N281" s="7">
        <v>27.081</v>
      </c>
      <c r="O281" s="80">
        <v>0.13318509615384613</v>
      </c>
      <c r="P281" s="6" t="s">
        <v>541</v>
      </c>
    </row>
    <row r="282" spans="1:16" ht="15.75" thickBot="1" x14ac:dyDescent="0.3">
      <c r="A282" s="4" t="s">
        <v>71</v>
      </c>
      <c r="B282" s="5" t="s">
        <v>63</v>
      </c>
      <c r="C282" s="79">
        <v>5</v>
      </c>
      <c r="D282" s="79">
        <v>5.5</v>
      </c>
      <c r="E282" s="15">
        <v>10.5</v>
      </c>
      <c r="F282" s="6">
        <v>3.726</v>
      </c>
      <c r="G282" s="6">
        <v>2.9990000000000001</v>
      </c>
      <c r="H282" s="6">
        <v>3.3806666666666665</v>
      </c>
      <c r="I282" s="6">
        <v>3.1640000000000001</v>
      </c>
      <c r="J282" s="6">
        <v>4.3323333333333336</v>
      </c>
      <c r="K282" s="6">
        <v>4.1020000000000003</v>
      </c>
      <c r="L282" s="6">
        <v>3.7916666666666665</v>
      </c>
      <c r="M282" s="6">
        <v>3.145</v>
      </c>
      <c r="N282" s="7">
        <v>28.640666666666668</v>
      </c>
      <c r="O282" s="80">
        <v>0.150484126984127</v>
      </c>
      <c r="P282" s="6" t="s">
        <v>541</v>
      </c>
    </row>
    <row r="283" spans="1:16" ht="15.75" thickBot="1" x14ac:dyDescent="0.3">
      <c r="A283" s="4" t="s">
        <v>71</v>
      </c>
      <c r="B283" s="5" t="s">
        <v>346</v>
      </c>
      <c r="C283" s="79">
        <v>5</v>
      </c>
      <c r="D283" s="79">
        <v>5</v>
      </c>
      <c r="E283" s="15">
        <v>10</v>
      </c>
      <c r="F283" s="6">
        <v>3.6103333333333332</v>
      </c>
      <c r="G283" s="6">
        <v>4.8390000000000004</v>
      </c>
      <c r="H283" s="6">
        <v>3.9209999999999998</v>
      </c>
      <c r="I283" s="6">
        <v>4.4243333333333332</v>
      </c>
      <c r="J283" s="6">
        <v>3.0876666666666668</v>
      </c>
      <c r="K283" s="6">
        <v>4.1133333333333333</v>
      </c>
      <c r="L283" s="6">
        <v>3.7203333333333335</v>
      </c>
      <c r="M283" s="6">
        <v>3.91</v>
      </c>
      <c r="N283" s="7">
        <v>31.625999999999998</v>
      </c>
      <c r="O283" s="80">
        <v>0.19532499999999997</v>
      </c>
      <c r="P283" s="6"/>
    </row>
    <row r="284" spans="1:16" ht="15.75" thickBot="1" x14ac:dyDescent="0.3">
      <c r="A284" s="4" t="s">
        <v>71</v>
      </c>
      <c r="B284" s="5" t="s">
        <v>547</v>
      </c>
      <c r="C284" s="79">
        <v>5</v>
      </c>
      <c r="D284" s="79">
        <v>4.5999999999999996</v>
      </c>
      <c r="E284" s="15">
        <v>9.6</v>
      </c>
      <c r="F284" s="6">
        <v>3.2226666666666666</v>
      </c>
      <c r="G284" s="6">
        <v>2.9990000000000001</v>
      </c>
      <c r="H284" s="6">
        <v>2.8820000000000001</v>
      </c>
      <c r="I284" s="6">
        <v>3.3753333333333333</v>
      </c>
      <c r="J284" s="6">
        <v>2.7943333333333333</v>
      </c>
      <c r="K284" s="6">
        <v>3.6240000000000001</v>
      </c>
      <c r="L284" s="6">
        <v>2.8780000000000001</v>
      </c>
      <c r="M284" s="6">
        <v>3.4653333333333332</v>
      </c>
      <c r="N284" s="7">
        <v>25.240666666666666</v>
      </c>
      <c r="O284" s="80">
        <v>0.12032118055555555</v>
      </c>
      <c r="P284" s="6"/>
    </row>
    <row r="285" spans="1:16" ht="15.75" thickBot="1" x14ac:dyDescent="0.3">
      <c r="A285" s="4" t="s">
        <v>71</v>
      </c>
      <c r="B285" s="5" t="s">
        <v>250</v>
      </c>
      <c r="C285" s="79">
        <v>5</v>
      </c>
      <c r="D285" s="79">
        <v>4.4000000000000004</v>
      </c>
      <c r="E285" s="15">
        <v>9.4</v>
      </c>
      <c r="F285" s="6">
        <v>3.4493333333333331</v>
      </c>
      <c r="G285" s="6">
        <v>3.3439999999999999</v>
      </c>
      <c r="H285" s="6">
        <v>2.8820000000000001</v>
      </c>
      <c r="I285" s="6">
        <v>3.1640000000000001</v>
      </c>
      <c r="J285" s="6">
        <v>2.6890000000000001</v>
      </c>
      <c r="K285" s="6">
        <v>3.6240000000000001</v>
      </c>
      <c r="L285" s="6">
        <v>3.0470000000000002</v>
      </c>
      <c r="M285" s="6">
        <v>3.2530000000000001</v>
      </c>
      <c r="N285" s="7">
        <v>25.452333333333332</v>
      </c>
      <c r="O285" s="80">
        <v>0.12569592198581558</v>
      </c>
      <c r="P285" s="6"/>
    </row>
    <row r="286" spans="1:16" ht="15.75" thickBot="1" x14ac:dyDescent="0.3">
      <c r="A286" s="4" t="s">
        <v>71</v>
      </c>
      <c r="B286" s="5" t="s">
        <v>115</v>
      </c>
      <c r="C286" s="79">
        <v>5</v>
      </c>
      <c r="D286" s="79">
        <v>5</v>
      </c>
      <c r="E286" s="15">
        <v>10</v>
      </c>
      <c r="F286" s="6">
        <v>2.8643333333333332</v>
      </c>
      <c r="G286" s="6">
        <v>3.3540000000000001</v>
      </c>
      <c r="H286" s="6">
        <v>2.8820000000000001</v>
      </c>
      <c r="I286" s="6">
        <v>3.18</v>
      </c>
      <c r="J286" s="6">
        <v>3.29</v>
      </c>
      <c r="K286" s="6">
        <v>3.6240000000000001</v>
      </c>
      <c r="L286" s="6">
        <v>3.3650000000000002</v>
      </c>
      <c r="M286" s="6">
        <v>3.1096666666666666</v>
      </c>
      <c r="N286" s="7">
        <v>25.669</v>
      </c>
      <c r="O286" s="80">
        <v>0.12086250000000001</v>
      </c>
      <c r="P286" s="6"/>
    </row>
    <row r="287" spans="1:16" ht="15.75" thickBot="1" x14ac:dyDescent="0.3">
      <c r="A287" s="4" t="s">
        <v>71</v>
      </c>
      <c r="B287" s="5" t="s">
        <v>364</v>
      </c>
      <c r="C287" s="79">
        <v>5</v>
      </c>
      <c r="D287" s="79">
        <v>4.4000000000000004</v>
      </c>
      <c r="E287" s="15">
        <v>9.4</v>
      </c>
      <c r="F287" s="6">
        <v>3.5393333333333334</v>
      </c>
      <c r="G287" s="6">
        <v>3.1333333333333333</v>
      </c>
      <c r="H287" s="6">
        <v>2.8820000000000001</v>
      </c>
      <c r="I287" s="6">
        <v>3.1640000000000001</v>
      </c>
      <c r="J287" s="6">
        <v>2.6076666666666668</v>
      </c>
      <c r="K287" s="6">
        <v>3.6240000000000001</v>
      </c>
      <c r="L287" s="6">
        <v>2.9566666666666666</v>
      </c>
      <c r="M287" s="6">
        <v>3.1096666666666666</v>
      </c>
      <c r="N287" s="7">
        <v>25.016666666666666</v>
      </c>
      <c r="O287" s="23">
        <v>0.11990248226950354</v>
      </c>
      <c r="P287" s="6"/>
    </row>
    <row r="288" spans="1:16" ht="15.75" thickBot="1" x14ac:dyDescent="0.3">
      <c r="A288" s="4" t="s">
        <v>71</v>
      </c>
      <c r="B288" s="5" t="s">
        <v>157</v>
      </c>
      <c r="C288" s="79">
        <v>5</v>
      </c>
      <c r="D288" s="79">
        <v>4.4000000000000004</v>
      </c>
      <c r="E288" s="15">
        <v>9.4</v>
      </c>
      <c r="F288" s="6">
        <v>2.4503333333333335</v>
      </c>
      <c r="G288" s="6">
        <v>3.6756666666666669</v>
      </c>
      <c r="H288" s="6">
        <v>3.3359999999999999</v>
      </c>
      <c r="I288" s="6">
        <v>3.4359999999999999</v>
      </c>
      <c r="J288" s="6">
        <v>3.3526666666666665</v>
      </c>
      <c r="K288" s="6">
        <v>3.6240000000000001</v>
      </c>
      <c r="L288" s="6">
        <v>3.3386666666666667</v>
      </c>
      <c r="M288" s="6">
        <v>3.1096666666666666</v>
      </c>
      <c r="N288" s="7">
        <v>26.322999999999997</v>
      </c>
      <c r="O288" s="80">
        <v>0.13727393617021272</v>
      </c>
      <c r="P288" s="6"/>
    </row>
    <row r="289" spans="1:16" ht="15.75" thickBot="1" x14ac:dyDescent="0.3">
      <c r="A289" s="4" t="s">
        <v>346</v>
      </c>
      <c r="B289" s="5" t="s">
        <v>130</v>
      </c>
      <c r="C289" s="79">
        <v>5</v>
      </c>
      <c r="D289" s="79">
        <v>5.6</v>
      </c>
      <c r="E289" s="15">
        <v>10.6</v>
      </c>
      <c r="F289" s="6">
        <v>3.6103333333333332</v>
      </c>
      <c r="G289" s="6">
        <v>4.8390000000000004</v>
      </c>
      <c r="H289" s="6">
        <v>4.9673333333333334</v>
      </c>
      <c r="I289" s="6">
        <v>4.4243333333333332</v>
      </c>
      <c r="J289" s="6">
        <v>4.3946666666666667</v>
      </c>
      <c r="K289" s="6">
        <v>4.174666666666667</v>
      </c>
      <c r="L289" s="6">
        <v>4.3570000000000002</v>
      </c>
      <c r="M289" s="6">
        <v>4.660333333333333</v>
      </c>
      <c r="N289" s="7">
        <v>35.427666666666667</v>
      </c>
      <c r="O289" s="80">
        <v>0.22909984276729561</v>
      </c>
      <c r="P289" s="6" t="s">
        <v>541</v>
      </c>
    </row>
    <row r="290" spans="1:16" ht="15.75" thickBot="1" x14ac:dyDescent="0.3">
      <c r="A290" s="4" t="s">
        <v>346</v>
      </c>
      <c r="B290" s="5" t="s">
        <v>135</v>
      </c>
      <c r="C290" s="79">
        <v>5</v>
      </c>
      <c r="D290" s="79">
        <v>5</v>
      </c>
      <c r="E290" s="15">
        <v>10</v>
      </c>
      <c r="F290" s="6">
        <v>3.6103333333333332</v>
      </c>
      <c r="G290" s="6">
        <v>4.8390000000000004</v>
      </c>
      <c r="H290" s="6">
        <v>3.9209999999999998</v>
      </c>
      <c r="I290" s="6">
        <v>4.4243333333333332</v>
      </c>
      <c r="J290" s="6">
        <v>3.4649999999999999</v>
      </c>
      <c r="K290" s="6">
        <v>4.1133333333333333</v>
      </c>
      <c r="L290" s="6">
        <v>4.0083333333333337</v>
      </c>
      <c r="M290" s="6">
        <v>3.91</v>
      </c>
      <c r="N290" s="7">
        <v>32.291333333333327</v>
      </c>
      <c r="O290" s="80">
        <v>0.20364166666666658</v>
      </c>
      <c r="P290" s="6" t="s">
        <v>541</v>
      </c>
    </row>
    <row r="291" spans="1:16" ht="15.75" thickBot="1" x14ac:dyDescent="0.3">
      <c r="A291" s="4" t="s">
        <v>346</v>
      </c>
      <c r="B291" s="5" t="s">
        <v>1490</v>
      </c>
      <c r="C291" s="79">
        <v>5</v>
      </c>
      <c r="D291" s="79">
        <v>4.5</v>
      </c>
      <c r="E291" s="15">
        <v>9.5</v>
      </c>
      <c r="F291" s="6">
        <v>3.6103333333333332</v>
      </c>
      <c r="G291" s="6">
        <v>4.8390000000000004</v>
      </c>
      <c r="H291" s="6">
        <v>3.9209999999999998</v>
      </c>
      <c r="I291" s="6">
        <v>4.4243333333333332</v>
      </c>
      <c r="J291" s="6">
        <v>3.5916666666666668</v>
      </c>
      <c r="K291" s="6">
        <v>4.1436666666666664</v>
      </c>
      <c r="L291" s="6">
        <v>3.9249999999999998</v>
      </c>
      <c r="M291" s="6">
        <v>4.065666666666667</v>
      </c>
      <c r="N291" s="7">
        <v>32.520666666666671</v>
      </c>
      <c r="O291" s="80">
        <v>0.2173771929824562</v>
      </c>
      <c r="P291" s="6" t="s">
        <v>541</v>
      </c>
    </row>
    <row r="292" spans="1:16" ht="15.75" thickBot="1" x14ac:dyDescent="0.3">
      <c r="A292" s="4" t="s">
        <v>346</v>
      </c>
      <c r="B292" s="5" t="s">
        <v>90</v>
      </c>
      <c r="C292" s="79">
        <v>5</v>
      </c>
      <c r="D292" s="79">
        <v>4.5</v>
      </c>
      <c r="E292" s="15">
        <v>9.5</v>
      </c>
      <c r="F292" s="6">
        <v>3.9546666666666668</v>
      </c>
      <c r="G292" s="6">
        <v>4.8390000000000004</v>
      </c>
      <c r="H292" s="6">
        <v>4.2233333333333336</v>
      </c>
      <c r="I292" s="6">
        <v>4.4243333333333332</v>
      </c>
      <c r="J292" s="6">
        <v>3.4849999999999999</v>
      </c>
      <c r="K292" s="6">
        <v>4.1133333333333333</v>
      </c>
      <c r="L292" s="6">
        <v>3.7203333333333335</v>
      </c>
      <c r="M292" s="6">
        <v>4.6909999999999998</v>
      </c>
      <c r="N292" s="7">
        <v>33.451000000000001</v>
      </c>
      <c r="O292" s="80">
        <v>0.22961842105263158</v>
      </c>
      <c r="P292" s="6" t="s">
        <v>541</v>
      </c>
    </row>
    <row r="293" spans="1:16" ht="15.75" thickBot="1" x14ac:dyDescent="0.3">
      <c r="A293" s="4" t="s">
        <v>346</v>
      </c>
      <c r="B293" s="5" t="s">
        <v>202</v>
      </c>
      <c r="C293" s="79">
        <v>5</v>
      </c>
      <c r="D293" s="79">
        <v>4.5</v>
      </c>
      <c r="E293" s="15">
        <v>9.5</v>
      </c>
      <c r="F293" s="6">
        <v>3.6103333333333332</v>
      </c>
      <c r="G293" s="6">
        <v>4.8390000000000004</v>
      </c>
      <c r="H293" s="6">
        <v>3.9209999999999998</v>
      </c>
      <c r="I293" s="6">
        <v>4.4243333333333332</v>
      </c>
      <c r="J293" s="6">
        <v>3.0876666666666668</v>
      </c>
      <c r="K293" s="6">
        <v>4.1133333333333333</v>
      </c>
      <c r="L293" s="6">
        <v>3.7203333333333335</v>
      </c>
      <c r="M293" s="6">
        <v>3.91</v>
      </c>
      <c r="N293" s="7">
        <v>31.625999999999998</v>
      </c>
      <c r="O293" s="80">
        <v>0.20560526315789471</v>
      </c>
      <c r="P293" s="6" t="s">
        <v>541</v>
      </c>
    </row>
    <row r="294" spans="1:16" ht="15.75" thickBot="1" x14ac:dyDescent="0.3">
      <c r="A294" s="4" t="s">
        <v>346</v>
      </c>
      <c r="B294" s="5" t="s">
        <v>73</v>
      </c>
      <c r="C294" s="79">
        <v>5</v>
      </c>
      <c r="D294" s="79">
        <v>4.7</v>
      </c>
      <c r="E294" s="15">
        <v>9.6999999999999993</v>
      </c>
      <c r="F294" s="6">
        <v>3.9436666666666667</v>
      </c>
      <c r="G294" s="6">
        <v>4.8390000000000004</v>
      </c>
      <c r="H294" s="6">
        <v>3.9209999999999998</v>
      </c>
      <c r="I294" s="6">
        <v>4.4243333333333332</v>
      </c>
      <c r="J294" s="6">
        <v>4.0996666666666668</v>
      </c>
      <c r="K294" s="6">
        <v>4.1133333333333333</v>
      </c>
      <c r="L294" s="6">
        <v>4</v>
      </c>
      <c r="M294" s="6">
        <v>3.91</v>
      </c>
      <c r="N294" s="7">
        <v>33.251000000000005</v>
      </c>
      <c r="O294" s="80">
        <v>0.22230670103092792</v>
      </c>
      <c r="P294" s="6" t="s">
        <v>541</v>
      </c>
    </row>
    <row r="295" spans="1:16" ht="15.75" thickBot="1" x14ac:dyDescent="0.3">
      <c r="A295" s="4" t="s">
        <v>346</v>
      </c>
      <c r="B295" s="5" t="s">
        <v>326</v>
      </c>
      <c r="C295" s="79">
        <v>5</v>
      </c>
      <c r="D295" s="79">
        <v>4.4000000000000004</v>
      </c>
      <c r="E295" s="15">
        <v>9.4</v>
      </c>
      <c r="F295" s="6">
        <v>3.6103333333333332</v>
      </c>
      <c r="G295" s="6">
        <v>4.8390000000000004</v>
      </c>
      <c r="H295" s="6">
        <v>3.9209999999999998</v>
      </c>
      <c r="I295" s="6">
        <v>4.4243333333333332</v>
      </c>
      <c r="J295" s="6">
        <v>3.1623333333333332</v>
      </c>
      <c r="K295" s="6">
        <v>4.1133333333333333</v>
      </c>
      <c r="L295" s="6">
        <v>3.7203333333333335</v>
      </c>
      <c r="M295" s="6">
        <v>3.91</v>
      </c>
      <c r="N295" s="7">
        <v>31.700666666666663</v>
      </c>
      <c r="O295" s="80">
        <v>0.20878546099290773</v>
      </c>
      <c r="P295" s="6" t="s">
        <v>541</v>
      </c>
    </row>
    <row r="296" spans="1:16" ht="15.75" thickBot="1" x14ac:dyDescent="0.3">
      <c r="A296" s="4" t="s">
        <v>346</v>
      </c>
      <c r="B296" s="5" t="s">
        <v>151</v>
      </c>
      <c r="C296" s="79">
        <v>5</v>
      </c>
      <c r="D296" s="79">
        <v>4.8</v>
      </c>
      <c r="E296" s="15">
        <v>9.8000000000000007</v>
      </c>
      <c r="F296" s="6">
        <v>3.6103333333333332</v>
      </c>
      <c r="G296" s="6">
        <v>4.8390000000000004</v>
      </c>
      <c r="H296" s="6">
        <v>3.9209999999999998</v>
      </c>
      <c r="I296" s="6">
        <v>4.4243333333333332</v>
      </c>
      <c r="J296" s="6">
        <v>3.0876666666666668</v>
      </c>
      <c r="K296" s="6">
        <v>4.1133333333333333</v>
      </c>
      <c r="L296" s="6">
        <v>3.7203333333333335</v>
      </c>
      <c r="M296" s="6">
        <v>3.91</v>
      </c>
      <c r="N296" s="7">
        <v>31.625999999999998</v>
      </c>
      <c r="O296" s="80">
        <v>0.19931122448979588</v>
      </c>
      <c r="P296" s="6" t="s">
        <v>541</v>
      </c>
    </row>
    <row r="297" spans="1:16" ht="15.75" thickBot="1" x14ac:dyDescent="0.3">
      <c r="A297" s="4" t="s">
        <v>346</v>
      </c>
      <c r="B297" s="5" t="s">
        <v>78</v>
      </c>
      <c r="C297" s="79">
        <v>5</v>
      </c>
      <c r="D297" s="79">
        <v>5</v>
      </c>
      <c r="E297" s="15">
        <v>10</v>
      </c>
      <c r="F297" s="6">
        <v>3.7</v>
      </c>
      <c r="G297" s="6">
        <v>4.8390000000000004</v>
      </c>
      <c r="H297" s="6">
        <v>3.9209999999999998</v>
      </c>
      <c r="I297" s="6">
        <v>4.4243333333333332</v>
      </c>
      <c r="J297" s="6">
        <v>3.1023333333333332</v>
      </c>
      <c r="K297" s="6">
        <v>4.1133333333333333</v>
      </c>
      <c r="L297" s="6">
        <v>3.7203333333333335</v>
      </c>
      <c r="M297" s="6">
        <v>3.9346666666666668</v>
      </c>
      <c r="N297" s="7">
        <v>31.755000000000003</v>
      </c>
      <c r="O297" s="80">
        <v>0.19693750000000004</v>
      </c>
      <c r="P297" s="6" t="s">
        <v>541</v>
      </c>
    </row>
    <row r="298" spans="1:16" ht="15.75" thickBot="1" x14ac:dyDescent="0.3">
      <c r="A298" s="4" t="s">
        <v>346</v>
      </c>
      <c r="B298" s="5" t="s">
        <v>1062</v>
      </c>
      <c r="C298" s="79">
        <v>5</v>
      </c>
      <c r="D298" s="79">
        <v>4.4000000000000004</v>
      </c>
      <c r="E298" s="15">
        <v>9.4</v>
      </c>
      <c r="F298" s="6">
        <v>3.6103333333333332</v>
      </c>
      <c r="G298" s="6">
        <v>4.8390000000000004</v>
      </c>
      <c r="H298" s="6">
        <v>3.9209999999999998</v>
      </c>
      <c r="I298" s="6">
        <v>4.4243333333333332</v>
      </c>
      <c r="J298" s="6">
        <v>3.7810000000000001</v>
      </c>
      <c r="K298" s="6">
        <v>4.1133333333333333</v>
      </c>
      <c r="L298" s="6">
        <v>3.7203333333333335</v>
      </c>
      <c r="M298" s="6">
        <v>3.91</v>
      </c>
      <c r="N298" s="7">
        <v>32.319333333333333</v>
      </c>
      <c r="O298" s="80">
        <v>0.21701241134751773</v>
      </c>
      <c r="P298" s="6" t="s">
        <v>541</v>
      </c>
    </row>
    <row r="299" spans="1:16" ht="15.75" thickBot="1" x14ac:dyDescent="0.3">
      <c r="A299" s="4" t="s">
        <v>346</v>
      </c>
      <c r="B299" s="5" t="s">
        <v>633</v>
      </c>
      <c r="C299" s="79">
        <v>5</v>
      </c>
      <c r="D299" s="79">
        <v>4.5</v>
      </c>
      <c r="E299" s="15">
        <v>9.5</v>
      </c>
      <c r="F299" s="6">
        <v>3.6783333333333332</v>
      </c>
      <c r="G299" s="6">
        <v>4.8390000000000004</v>
      </c>
      <c r="H299" s="6">
        <v>3.9209999999999998</v>
      </c>
      <c r="I299" s="6">
        <v>4.4243333333333332</v>
      </c>
      <c r="J299" s="6">
        <v>3.367</v>
      </c>
      <c r="K299" s="6">
        <v>4.1133333333333333</v>
      </c>
      <c r="L299" s="6">
        <v>3.7203333333333335</v>
      </c>
      <c r="M299" s="6">
        <v>3.91</v>
      </c>
      <c r="N299" s="7">
        <v>31.973333333333333</v>
      </c>
      <c r="O299" s="80">
        <v>0.21017543859649121</v>
      </c>
      <c r="P299" s="6" t="s">
        <v>541</v>
      </c>
    </row>
    <row r="300" spans="1:16" ht="15.75" thickBot="1" x14ac:dyDescent="0.3">
      <c r="A300" s="4" t="s">
        <v>346</v>
      </c>
      <c r="B300" s="5" t="s">
        <v>334</v>
      </c>
      <c r="C300" s="79">
        <v>5</v>
      </c>
      <c r="D300" s="79">
        <v>5.4</v>
      </c>
      <c r="E300" s="15">
        <v>10.4</v>
      </c>
      <c r="F300" s="6">
        <v>3.6103333333333332</v>
      </c>
      <c r="G300" s="6">
        <v>4.8390000000000004</v>
      </c>
      <c r="H300" s="6">
        <v>3.9209999999999998</v>
      </c>
      <c r="I300" s="6">
        <v>4.4243333333333332</v>
      </c>
      <c r="J300" s="6">
        <v>3.5566666666666666</v>
      </c>
      <c r="K300" s="6">
        <v>4.17</v>
      </c>
      <c r="L300" s="6">
        <v>4.04</v>
      </c>
      <c r="M300" s="6">
        <v>3.91</v>
      </c>
      <c r="N300" s="7">
        <v>32.471333333333334</v>
      </c>
      <c r="O300" s="80">
        <v>0.19797275641025641</v>
      </c>
      <c r="P300" s="6" t="s">
        <v>541</v>
      </c>
    </row>
    <row r="301" spans="1:16" ht="15.75" thickBot="1" x14ac:dyDescent="0.3">
      <c r="A301" s="4" t="s">
        <v>346</v>
      </c>
      <c r="B301" s="5" t="s">
        <v>63</v>
      </c>
      <c r="C301" s="79">
        <v>5</v>
      </c>
      <c r="D301" s="79">
        <v>5.5</v>
      </c>
      <c r="E301" s="15">
        <v>10.5</v>
      </c>
      <c r="F301" s="6">
        <v>3.726</v>
      </c>
      <c r="G301" s="6">
        <v>4.8390000000000004</v>
      </c>
      <c r="H301" s="6">
        <v>3.9209999999999998</v>
      </c>
      <c r="I301" s="6">
        <v>4.4243333333333332</v>
      </c>
      <c r="J301" s="6">
        <v>4.3323333333333336</v>
      </c>
      <c r="K301" s="6">
        <v>4.1133333333333333</v>
      </c>
      <c r="L301" s="6">
        <v>3.7916666666666665</v>
      </c>
      <c r="M301" s="6">
        <v>3.91</v>
      </c>
      <c r="N301" s="7">
        <v>33.05766666666667</v>
      </c>
      <c r="O301" s="80">
        <v>0.20306746031746034</v>
      </c>
      <c r="P301" s="6" t="s">
        <v>541</v>
      </c>
    </row>
    <row r="302" spans="1:16" ht="15.75" thickBot="1" x14ac:dyDescent="0.3">
      <c r="A302" s="4" t="s">
        <v>346</v>
      </c>
      <c r="B302" s="5" t="s">
        <v>71</v>
      </c>
      <c r="C302" s="79">
        <v>5</v>
      </c>
      <c r="D302" s="79">
        <v>5</v>
      </c>
      <c r="E302" s="15">
        <v>10</v>
      </c>
      <c r="F302" s="6">
        <v>3.6103333333333332</v>
      </c>
      <c r="G302" s="6">
        <v>4.8390000000000004</v>
      </c>
      <c r="H302" s="6">
        <v>3.9209999999999998</v>
      </c>
      <c r="I302" s="6">
        <v>4.4243333333333332</v>
      </c>
      <c r="J302" s="6">
        <v>3.0876666666666668</v>
      </c>
      <c r="K302" s="6">
        <v>4.1133333333333333</v>
      </c>
      <c r="L302" s="6">
        <v>3.7203333333333335</v>
      </c>
      <c r="M302" s="6">
        <v>3.91</v>
      </c>
      <c r="N302" s="7">
        <v>31.625999999999998</v>
      </c>
      <c r="O302" s="80">
        <v>0.19532499999999997</v>
      </c>
      <c r="P302" s="6" t="s">
        <v>541</v>
      </c>
    </row>
    <row r="303" spans="1:16" ht="15.75" thickBot="1" x14ac:dyDescent="0.3">
      <c r="A303" s="4" t="s">
        <v>346</v>
      </c>
      <c r="B303" s="5" t="s">
        <v>547</v>
      </c>
      <c r="C303" s="79">
        <v>5</v>
      </c>
      <c r="D303" s="79">
        <v>4.5999999999999996</v>
      </c>
      <c r="E303" s="15">
        <v>9.6</v>
      </c>
      <c r="F303" s="6">
        <v>3.6103333333333332</v>
      </c>
      <c r="G303" s="6">
        <v>4.8390000000000004</v>
      </c>
      <c r="H303" s="6">
        <v>3.9209999999999998</v>
      </c>
      <c r="I303" s="6">
        <v>4.4243333333333332</v>
      </c>
      <c r="J303" s="6">
        <v>3.0876666666666668</v>
      </c>
      <c r="K303" s="6">
        <v>4.1133333333333333</v>
      </c>
      <c r="L303" s="6">
        <v>3.7203333333333335</v>
      </c>
      <c r="M303" s="6">
        <v>3.91</v>
      </c>
      <c r="N303" s="7">
        <v>31.625999999999998</v>
      </c>
      <c r="O303" s="80">
        <v>0.20346354166666664</v>
      </c>
      <c r="P303" s="6"/>
    </row>
    <row r="304" spans="1:16" ht="15.75" thickBot="1" x14ac:dyDescent="0.3">
      <c r="A304" s="4" t="s">
        <v>346</v>
      </c>
      <c r="B304" s="5" t="s">
        <v>250</v>
      </c>
      <c r="C304" s="79">
        <v>5</v>
      </c>
      <c r="D304" s="79">
        <v>4.4000000000000004</v>
      </c>
      <c r="E304" s="15">
        <v>9.4</v>
      </c>
      <c r="F304" s="6">
        <v>3.6103333333333332</v>
      </c>
      <c r="G304" s="6">
        <v>4.8390000000000004</v>
      </c>
      <c r="H304" s="6">
        <v>3.9209999999999998</v>
      </c>
      <c r="I304" s="6">
        <v>4.4243333333333332</v>
      </c>
      <c r="J304" s="6">
        <v>3.0876666666666668</v>
      </c>
      <c r="K304" s="6">
        <v>4.1133333333333333</v>
      </c>
      <c r="L304" s="6">
        <v>3.7203333333333335</v>
      </c>
      <c r="M304" s="6">
        <v>3.91</v>
      </c>
      <c r="N304" s="7">
        <v>31.625999999999998</v>
      </c>
      <c r="O304" s="80">
        <v>0.20779255319148932</v>
      </c>
      <c r="P304" s="6"/>
    </row>
    <row r="305" spans="1:16" ht="15.75" thickBot="1" x14ac:dyDescent="0.3">
      <c r="A305" s="4" t="s">
        <v>346</v>
      </c>
      <c r="B305" s="5" t="s">
        <v>115</v>
      </c>
      <c r="C305" s="79">
        <v>5</v>
      </c>
      <c r="D305" s="79">
        <v>5</v>
      </c>
      <c r="E305" s="15">
        <v>10</v>
      </c>
      <c r="F305" s="6">
        <v>3.6103333333333332</v>
      </c>
      <c r="G305" s="6">
        <v>4.8390000000000004</v>
      </c>
      <c r="H305" s="6">
        <v>3.9209999999999998</v>
      </c>
      <c r="I305" s="6">
        <v>4.4243333333333332</v>
      </c>
      <c r="J305" s="6">
        <v>3.29</v>
      </c>
      <c r="K305" s="6">
        <v>4.1133333333333333</v>
      </c>
      <c r="L305" s="6">
        <v>3.7203333333333335</v>
      </c>
      <c r="M305" s="6">
        <v>3.91</v>
      </c>
      <c r="N305" s="7">
        <v>31.82833333333333</v>
      </c>
      <c r="O305" s="80">
        <v>0.19785416666666661</v>
      </c>
      <c r="P305" s="6"/>
    </row>
    <row r="306" spans="1:16" ht="15.75" thickBot="1" x14ac:dyDescent="0.3">
      <c r="A306" s="4" t="s">
        <v>346</v>
      </c>
      <c r="B306" s="5" t="s">
        <v>364</v>
      </c>
      <c r="C306" s="79">
        <v>5</v>
      </c>
      <c r="D306" s="79">
        <v>4.4000000000000004</v>
      </c>
      <c r="E306" s="15">
        <v>9.4</v>
      </c>
      <c r="F306" s="6">
        <v>3.6103333333333332</v>
      </c>
      <c r="G306" s="6">
        <v>4.8390000000000004</v>
      </c>
      <c r="H306" s="6">
        <v>3.9209999999999998</v>
      </c>
      <c r="I306" s="6">
        <v>4.4243333333333332</v>
      </c>
      <c r="J306" s="6">
        <v>3.0876666666666668</v>
      </c>
      <c r="K306" s="6">
        <v>4.1133333333333333</v>
      </c>
      <c r="L306" s="6">
        <v>3.7203333333333335</v>
      </c>
      <c r="M306" s="6">
        <v>3.91</v>
      </c>
      <c r="N306" s="7">
        <v>31.625999999999998</v>
      </c>
      <c r="O306" s="80">
        <v>0.20779255319148932</v>
      </c>
      <c r="P306" s="6"/>
    </row>
    <row r="307" spans="1:16" ht="15.75" thickBot="1" x14ac:dyDescent="0.3">
      <c r="A307" s="4" t="s">
        <v>346</v>
      </c>
      <c r="B307" s="5" t="s">
        <v>157</v>
      </c>
      <c r="C307" s="79">
        <v>5</v>
      </c>
      <c r="D307" s="79">
        <v>4.4000000000000004</v>
      </c>
      <c r="E307" s="15">
        <v>9.4</v>
      </c>
      <c r="F307" s="6">
        <v>3.6103333333333332</v>
      </c>
      <c r="G307" s="6">
        <v>4.8390000000000004</v>
      </c>
      <c r="H307" s="6">
        <v>3.9209999999999998</v>
      </c>
      <c r="I307" s="6">
        <v>4.4243333333333332</v>
      </c>
      <c r="J307" s="6">
        <v>3.3526666666666665</v>
      </c>
      <c r="K307" s="6">
        <v>4.1133333333333333</v>
      </c>
      <c r="L307" s="6">
        <v>3.7203333333333335</v>
      </c>
      <c r="M307" s="6">
        <v>3.91</v>
      </c>
      <c r="N307" s="7">
        <v>31.890999999999998</v>
      </c>
      <c r="O307" s="80">
        <v>0.21131648936170211</v>
      </c>
      <c r="P307" s="6"/>
    </row>
    <row r="308" spans="1:16" ht="15.75" thickBot="1" x14ac:dyDescent="0.3">
      <c r="A308" s="4" t="s">
        <v>547</v>
      </c>
      <c r="B308" s="5" t="s">
        <v>130</v>
      </c>
      <c r="C308" s="79">
        <v>4.5999999999999996</v>
      </c>
      <c r="D308" s="79">
        <v>5.6</v>
      </c>
      <c r="E308" s="15">
        <v>10.199999999999999</v>
      </c>
      <c r="F308" s="6">
        <v>3.5743333333333331</v>
      </c>
      <c r="G308" s="6">
        <v>3.4843333333333333</v>
      </c>
      <c r="H308" s="6">
        <v>4.9673333333333334</v>
      </c>
      <c r="I308" s="6">
        <v>4.1230000000000002</v>
      </c>
      <c r="J308" s="6">
        <v>4.3946666666666667</v>
      </c>
      <c r="K308" s="6">
        <v>4.174666666666667</v>
      </c>
      <c r="L308" s="6">
        <v>4.3570000000000002</v>
      </c>
      <c r="M308" s="6">
        <v>4.660333333333333</v>
      </c>
      <c r="N308" s="7">
        <v>33.735666666666667</v>
      </c>
      <c r="O308" s="80">
        <v>0.21734885620915034</v>
      </c>
      <c r="P308" s="6" t="s">
        <v>541</v>
      </c>
    </row>
    <row r="309" spans="1:16" ht="15.75" thickBot="1" x14ac:dyDescent="0.3">
      <c r="A309" s="4" t="s">
        <v>547</v>
      </c>
      <c r="B309" s="5" t="s">
        <v>135</v>
      </c>
      <c r="C309" s="79">
        <v>4.5999999999999996</v>
      </c>
      <c r="D309" s="79">
        <v>5</v>
      </c>
      <c r="E309" s="15">
        <v>9.6</v>
      </c>
      <c r="F309" s="6">
        <v>3.2226666666666666</v>
      </c>
      <c r="G309" s="6">
        <v>2.8086666666666669</v>
      </c>
      <c r="H309" s="6">
        <v>3.6136666666666666</v>
      </c>
      <c r="I309" s="6">
        <v>3.3753333333333333</v>
      </c>
      <c r="J309" s="6">
        <v>3.4649999999999999</v>
      </c>
      <c r="K309" s="6">
        <v>3.5136666666666665</v>
      </c>
      <c r="L309" s="6">
        <v>4.0083333333333337</v>
      </c>
      <c r="M309" s="6">
        <v>3.4653333333333332</v>
      </c>
      <c r="N309" s="7">
        <v>27.472666666666665</v>
      </c>
      <c r="O309" s="80">
        <v>0.14938368055555554</v>
      </c>
      <c r="P309" s="6" t="s">
        <v>541</v>
      </c>
    </row>
    <row r="310" spans="1:16" ht="15.75" thickBot="1" x14ac:dyDescent="0.3">
      <c r="A310" s="4" t="s">
        <v>547</v>
      </c>
      <c r="B310" s="5" t="s">
        <v>1490</v>
      </c>
      <c r="C310" s="79">
        <v>4.5999999999999996</v>
      </c>
      <c r="D310" s="79">
        <v>4.5</v>
      </c>
      <c r="E310" s="15">
        <v>9.1</v>
      </c>
      <c r="F310" s="6">
        <v>3.2226666666666666</v>
      </c>
      <c r="G310" s="6">
        <v>4.0119999999999996</v>
      </c>
      <c r="H310" s="6">
        <v>3.29</v>
      </c>
      <c r="I310" s="6">
        <v>4.2169999999999996</v>
      </c>
      <c r="J310" s="6">
        <v>3.5916666666666668</v>
      </c>
      <c r="K310" s="6">
        <v>4.1436666666666664</v>
      </c>
      <c r="L310" s="6">
        <v>3.9249999999999998</v>
      </c>
      <c r="M310" s="6">
        <v>4.065666666666667</v>
      </c>
      <c r="N310" s="7">
        <v>30.467666666666666</v>
      </c>
      <c r="O310" s="80">
        <v>0.19873168498168498</v>
      </c>
      <c r="P310" s="6" t="s">
        <v>541</v>
      </c>
    </row>
    <row r="311" spans="1:16" ht="15.75" thickBot="1" x14ac:dyDescent="0.3">
      <c r="A311" s="4" t="s">
        <v>547</v>
      </c>
      <c r="B311" s="5" t="s">
        <v>90</v>
      </c>
      <c r="C311" s="79">
        <v>4.5999999999999996</v>
      </c>
      <c r="D311" s="79">
        <v>4.5</v>
      </c>
      <c r="E311" s="15">
        <v>9.1</v>
      </c>
      <c r="F311" s="6">
        <v>3.9546666666666668</v>
      </c>
      <c r="G311" s="6">
        <v>4.0186666666666664</v>
      </c>
      <c r="H311" s="6">
        <v>4.2233333333333336</v>
      </c>
      <c r="I311" s="6">
        <v>3.7646666666666668</v>
      </c>
      <c r="J311" s="6">
        <v>3.4849999999999999</v>
      </c>
      <c r="K311" s="6">
        <v>3.4849999999999999</v>
      </c>
      <c r="L311" s="6">
        <v>3.512</v>
      </c>
      <c r="M311" s="6">
        <v>4.6909999999999998</v>
      </c>
      <c r="N311" s="7">
        <v>31.134333333333331</v>
      </c>
      <c r="O311" s="80">
        <v>0.2078891941391941</v>
      </c>
      <c r="P311" s="6" t="s">
        <v>541</v>
      </c>
    </row>
    <row r="312" spans="1:16" ht="15.75" thickBot="1" x14ac:dyDescent="0.3">
      <c r="A312" s="4" t="s">
        <v>547</v>
      </c>
      <c r="B312" s="5" t="s">
        <v>202</v>
      </c>
      <c r="C312" s="79">
        <v>4.5999999999999996</v>
      </c>
      <c r="D312" s="79">
        <v>4.5</v>
      </c>
      <c r="E312" s="15">
        <v>9.1</v>
      </c>
      <c r="F312" s="6">
        <v>3.2226666666666666</v>
      </c>
      <c r="G312" s="6">
        <v>2.8086666666666669</v>
      </c>
      <c r="H312" s="6">
        <v>2.9966666666666666</v>
      </c>
      <c r="I312" s="6">
        <v>3.3753333333333333</v>
      </c>
      <c r="J312" s="6">
        <v>2.9409999999999998</v>
      </c>
      <c r="K312" s="6">
        <v>3.3346666666666667</v>
      </c>
      <c r="L312" s="6">
        <v>3.4753333333333334</v>
      </c>
      <c r="M312" s="6">
        <v>3.4653333333333332</v>
      </c>
      <c r="N312" s="7">
        <v>25.619666666666667</v>
      </c>
      <c r="O312" s="80">
        <v>0.13213827838827841</v>
      </c>
      <c r="P312" s="6" t="s">
        <v>541</v>
      </c>
    </row>
    <row r="313" spans="1:16" ht="15.75" thickBot="1" x14ac:dyDescent="0.3">
      <c r="A313" s="4" t="s">
        <v>547</v>
      </c>
      <c r="B313" s="5" t="s">
        <v>73</v>
      </c>
      <c r="C313" s="79">
        <v>4.5999999999999996</v>
      </c>
      <c r="D313" s="79">
        <v>4.7</v>
      </c>
      <c r="E313" s="15">
        <v>9.3000000000000007</v>
      </c>
      <c r="F313" s="6">
        <v>3.9436666666666667</v>
      </c>
      <c r="G313" s="6">
        <v>3.3323333333333331</v>
      </c>
      <c r="H313" s="6">
        <v>3.4510000000000001</v>
      </c>
      <c r="I313" s="6">
        <v>3.44</v>
      </c>
      <c r="J313" s="6">
        <v>4.0996666666666668</v>
      </c>
      <c r="K313" s="6">
        <v>3.5076666666666667</v>
      </c>
      <c r="L313" s="6">
        <v>4</v>
      </c>
      <c r="M313" s="6">
        <v>3.839</v>
      </c>
      <c r="N313" s="7">
        <v>29.61333333333333</v>
      </c>
      <c r="O313" s="80">
        <v>0.18297491039426517</v>
      </c>
      <c r="P313" s="6" t="s">
        <v>541</v>
      </c>
    </row>
    <row r="314" spans="1:16" ht="15.75" thickBot="1" x14ac:dyDescent="0.3">
      <c r="A314" s="4" t="s">
        <v>547</v>
      </c>
      <c r="B314" s="5" t="s">
        <v>326</v>
      </c>
      <c r="C314" s="79">
        <v>4.5999999999999996</v>
      </c>
      <c r="D314" s="79">
        <v>4.4000000000000004</v>
      </c>
      <c r="E314" s="15">
        <v>9</v>
      </c>
      <c r="F314" s="6">
        <v>3.2226666666666666</v>
      </c>
      <c r="G314" s="6">
        <v>3.1466666666666665</v>
      </c>
      <c r="H314" s="6">
        <v>2.871</v>
      </c>
      <c r="I314" s="6">
        <v>3.3753333333333333</v>
      </c>
      <c r="J314" s="6">
        <v>3.1623333333333332</v>
      </c>
      <c r="K314" s="6">
        <v>3.3346666666666667</v>
      </c>
      <c r="L314" s="6">
        <v>2.8780000000000001</v>
      </c>
      <c r="M314" s="6">
        <v>3.4653333333333332</v>
      </c>
      <c r="N314" s="7">
        <v>25.456</v>
      </c>
      <c r="O314" s="80">
        <v>0.13133333333333333</v>
      </c>
      <c r="P314" s="6" t="s">
        <v>541</v>
      </c>
    </row>
    <row r="315" spans="1:16" ht="15.75" thickBot="1" x14ac:dyDescent="0.3">
      <c r="A315" s="4" t="s">
        <v>547</v>
      </c>
      <c r="B315" s="5" t="s">
        <v>151</v>
      </c>
      <c r="C315" s="79">
        <v>4.5999999999999996</v>
      </c>
      <c r="D315" s="79">
        <v>4.8</v>
      </c>
      <c r="E315" s="15">
        <v>9.3999999999999986</v>
      </c>
      <c r="F315" s="6">
        <v>3.2226666666666666</v>
      </c>
      <c r="G315" s="6">
        <v>2.8086666666666669</v>
      </c>
      <c r="H315" s="6">
        <v>2.9913333333333334</v>
      </c>
      <c r="I315" s="6">
        <v>3.3753333333333333</v>
      </c>
      <c r="J315" s="6">
        <v>2.9763333333333333</v>
      </c>
      <c r="K315" s="6">
        <v>3.3346666666666667</v>
      </c>
      <c r="L315" s="6">
        <v>2.8780000000000001</v>
      </c>
      <c r="M315" s="6">
        <v>3.4653333333333332</v>
      </c>
      <c r="N315" s="7">
        <v>25.052333333333333</v>
      </c>
      <c r="O315" s="80">
        <v>0.12037677304964541</v>
      </c>
      <c r="P315" s="6" t="s">
        <v>541</v>
      </c>
    </row>
    <row r="316" spans="1:16" ht="15.75" thickBot="1" x14ac:dyDescent="0.3">
      <c r="A316" s="4" t="s">
        <v>547</v>
      </c>
      <c r="B316" s="5" t="s">
        <v>78</v>
      </c>
      <c r="C316" s="79">
        <v>4.5999999999999996</v>
      </c>
      <c r="D316" s="79">
        <v>5</v>
      </c>
      <c r="E316" s="15">
        <v>9.6</v>
      </c>
      <c r="F316" s="6">
        <v>3.7</v>
      </c>
      <c r="G316" s="6">
        <v>3.968</v>
      </c>
      <c r="H316" s="6">
        <v>3.7416666666666667</v>
      </c>
      <c r="I316" s="6">
        <v>3.3753333333333333</v>
      </c>
      <c r="J316" s="6">
        <v>3.1023333333333332</v>
      </c>
      <c r="K316" s="6">
        <v>3.3346666666666667</v>
      </c>
      <c r="L316" s="6">
        <v>2.8780000000000001</v>
      </c>
      <c r="M316" s="6">
        <v>3.9346666666666668</v>
      </c>
      <c r="N316" s="7">
        <v>28.034666666666666</v>
      </c>
      <c r="O316" s="23">
        <v>0.1567013888888889</v>
      </c>
      <c r="P316" s="6" t="s">
        <v>541</v>
      </c>
    </row>
    <row r="317" spans="1:16" ht="15.75" thickBot="1" x14ac:dyDescent="0.3">
      <c r="A317" s="4" t="s">
        <v>547</v>
      </c>
      <c r="B317" s="5" t="s">
        <v>1062</v>
      </c>
      <c r="C317" s="79">
        <v>4.5999999999999996</v>
      </c>
      <c r="D317" s="79">
        <v>4.4000000000000004</v>
      </c>
      <c r="E317" s="15">
        <v>9</v>
      </c>
      <c r="F317" s="6">
        <v>3.2413333333333334</v>
      </c>
      <c r="G317" s="6">
        <v>2.9583333333333335</v>
      </c>
      <c r="H317" s="6">
        <v>3.4303333333333335</v>
      </c>
      <c r="I317" s="6">
        <v>4.1466666666666665</v>
      </c>
      <c r="J317" s="6">
        <v>3.7810000000000001</v>
      </c>
      <c r="K317" s="6">
        <v>3.4693333333333332</v>
      </c>
      <c r="L317" s="6">
        <v>3.3993333333333333</v>
      </c>
      <c r="M317" s="6">
        <v>3.4653333333333332</v>
      </c>
      <c r="N317" s="7">
        <v>27.891666666666669</v>
      </c>
      <c r="O317" s="80">
        <v>0.16516203703703708</v>
      </c>
      <c r="P317" s="6" t="s">
        <v>541</v>
      </c>
    </row>
    <row r="318" spans="1:16" ht="15.75" thickBot="1" x14ac:dyDescent="0.3">
      <c r="A318" s="4" t="s">
        <v>547</v>
      </c>
      <c r="B318" s="5" t="s">
        <v>633</v>
      </c>
      <c r="C318" s="79">
        <v>4.5999999999999996</v>
      </c>
      <c r="D318" s="79">
        <v>4.5</v>
      </c>
      <c r="E318" s="15">
        <v>9.1</v>
      </c>
      <c r="F318" s="6">
        <v>3.6783333333333332</v>
      </c>
      <c r="G318" s="6">
        <v>3.7523333333333335</v>
      </c>
      <c r="H318" s="6">
        <v>2.871</v>
      </c>
      <c r="I318" s="6">
        <v>3.7423333333333333</v>
      </c>
      <c r="J318" s="6">
        <v>3.367</v>
      </c>
      <c r="K318" s="6">
        <v>3.3346666666666667</v>
      </c>
      <c r="L318" s="6">
        <v>2.9279999999999999</v>
      </c>
      <c r="M318" s="6">
        <v>3.5953333333333335</v>
      </c>
      <c r="N318" s="7">
        <v>27.269000000000002</v>
      </c>
      <c r="O318" s="80">
        <v>0.15479395604395607</v>
      </c>
      <c r="P318" s="6" t="s">
        <v>541</v>
      </c>
    </row>
    <row r="319" spans="1:16" ht="15.75" thickBot="1" x14ac:dyDescent="0.3">
      <c r="A319" s="4" t="s">
        <v>547</v>
      </c>
      <c r="B319" s="5" t="s">
        <v>334</v>
      </c>
      <c r="C319" s="79">
        <v>4.5999999999999996</v>
      </c>
      <c r="D319" s="79">
        <v>5.4</v>
      </c>
      <c r="E319" s="15">
        <v>10</v>
      </c>
      <c r="F319" s="6">
        <v>3.2226666666666666</v>
      </c>
      <c r="G319" s="6">
        <v>2.8086666666666669</v>
      </c>
      <c r="H319" s="6">
        <v>2.871</v>
      </c>
      <c r="I319" s="6">
        <v>3.3753333333333333</v>
      </c>
      <c r="J319" s="6">
        <v>3.5566666666666666</v>
      </c>
      <c r="K319" s="6">
        <v>4.17</v>
      </c>
      <c r="L319" s="6">
        <v>4.04</v>
      </c>
      <c r="M319" s="6">
        <v>3.819</v>
      </c>
      <c r="N319" s="7">
        <v>27.863333333333333</v>
      </c>
      <c r="O319" s="80">
        <v>0.14829166666666665</v>
      </c>
      <c r="P319" s="6" t="s">
        <v>541</v>
      </c>
    </row>
    <row r="320" spans="1:16" ht="15.75" thickBot="1" x14ac:dyDescent="0.3">
      <c r="A320" s="4" t="s">
        <v>547</v>
      </c>
      <c r="B320" s="5" t="s">
        <v>63</v>
      </c>
      <c r="C320" s="79">
        <v>4.5999999999999996</v>
      </c>
      <c r="D320" s="79">
        <v>5.5</v>
      </c>
      <c r="E320" s="15">
        <v>10.1</v>
      </c>
      <c r="F320" s="6">
        <v>3.726</v>
      </c>
      <c r="G320" s="6">
        <v>2.9616666666666664</v>
      </c>
      <c r="H320" s="6">
        <v>3.3806666666666665</v>
      </c>
      <c r="I320" s="6">
        <v>3.3753333333333333</v>
      </c>
      <c r="J320" s="6">
        <v>4.3323333333333336</v>
      </c>
      <c r="K320" s="6">
        <v>4.1020000000000003</v>
      </c>
      <c r="L320" s="6">
        <v>3.7916666666666665</v>
      </c>
      <c r="M320" s="6">
        <v>3.4653333333333332</v>
      </c>
      <c r="N320" s="7">
        <v>29.135000000000002</v>
      </c>
      <c r="O320" s="80">
        <v>0.16256188118811885</v>
      </c>
      <c r="P320" s="6" t="s">
        <v>541</v>
      </c>
    </row>
    <row r="321" spans="1:16" ht="15.75" thickBot="1" x14ac:dyDescent="0.3">
      <c r="A321" s="4" t="s">
        <v>547</v>
      </c>
      <c r="B321" s="5" t="s">
        <v>71</v>
      </c>
      <c r="C321" s="79">
        <v>4.5999999999999996</v>
      </c>
      <c r="D321" s="79">
        <v>5</v>
      </c>
      <c r="E321" s="15">
        <v>9.6</v>
      </c>
      <c r="F321" s="6">
        <v>3.2226666666666666</v>
      </c>
      <c r="G321" s="6">
        <v>2.9990000000000001</v>
      </c>
      <c r="H321" s="6">
        <v>2.8820000000000001</v>
      </c>
      <c r="I321" s="6">
        <v>3.3753333333333333</v>
      </c>
      <c r="J321" s="6">
        <v>2.7943333333333333</v>
      </c>
      <c r="K321" s="6">
        <v>3.6240000000000001</v>
      </c>
      <c r="L321" s="6">
        <v>2.8780000000000001</v>
      </c>
      <c r="M321" s="6">
        <v>3.4653333333333332</v>
      </c>
      <c r="N321" s="7">
        <v>25.240666666666666</v>
      </c>
      <c r="O321" s="80">
        <v>0.12032118055555555</v>
      </c>
      <c r="P321" s="6" t="s">
        <v>541</v>
      </c>
    </row>
    <row r="322" spans="1:16" ht="15.75" thickBot="1" x14ac:dyDescent="0.3">
      <c r="A322" s="4" t="s">
        <v>547</v>
      </c>
      <c r="B322" s="5" t="s">
        <v>346</v>
      </c>
      <c r="C322" s="79">
        <v>4.5999999999999996</v>
      </c>
      <c r="D322" s="79">
        <v>5</v>
      </c>
      <c r="E322" s="15">
        <v>9.6</v>
      </c>
      <c r="F322" s="6">
        <v>3.6103333333333332</v>
      </c>
      <c r="G322" s="6">
        <v>4.8390000000000004</v>
      </c>
      <c r="H322" s="6">
        <v>3.9209999999999998</v>
      </c>
      <c r="I322" s="6">
        <v>4.4243333333333332</v>
      </c>
      <c r="J322" s="6">
        <v>3.0876666666666668</v>
      </c>
      <c r="K322" s="6">
        <v>4.1133333333333333</v>
      </c>
      <c r="L322" s="6">
        <v>3.7203333333333335</v>
      </c>
      <c r="M322" s="6">
        <v>3.91</v>
      </c>
      <c r="N322" s="7">
        <v>31.625999999999998</v>
      </c>
      <c r="O322" s="80">
        <v>0.20346354166666664</v>
      </c>
      <c r="P322" s="6" t="s">
        <v>541</v>
      </c>
    </row>
    <row r="323" spans="1:16" ht="15.75" thickBot="1" x14ac:dyDescent="0.3">
      <c r="A323" s="4" t="s">
        <v>547</v>
      </c>
      <c r="B323" s="5" t="s">
        <v>250</v>
      </c>
      <c r="C323" s="79">
        <v>4.5999999999999996</v>
      </c>
      <c r="D323" s="79">
        <v>4.4000000000000004</v>
      </c>
      <c r="E323" s="15">
        <v>9</v>
      </c>
      <c r="F323" s="6">
        <v>3.4493333333333331</v>
      </c>
      <c r="G323" s="6">
        <v>3.3439999999999999</v>
      </c>
      <c r="H323" s="6">
        <v>2.871</v>
      </c>
      <c r="I323" s="6">
        <v>3.3753333333333333</v>
      </c>
      <c r="J323" s="6">
        <v>2.7943333333333333</v>
      </c>
      <c r="K323" s="6">
        <v>3.3346666666666667</v>
      </c>
      <c r="L323" s="6">
        <v>3.0470000000000002</v>
      </c>
      <c r="M323" s="6">
        <v>3.4653333333333332</v>
      </c>
      <c r="N323" s="7">
        <v>25.681000000000001</v>
      </c>
      <c r="O323" s="80">
        <v>0.13445833333333335</v>
      </c>
      <c r="P323" s="6"/>
    </row>
    <row r="324" spans="1:16" ht="15.75" thickBot="1" x14ac:dyDescent="0.3">
      <c r="A324" s="4" t="s">
        <v>547</v>
      </c>
      <c r="B324" s="5" t="s">
        <v>115</v>
      </c>
      <c r="C324" s="79">
        <v>4.5999999999999996</v>
      </c>
      <c r="D324" s="79">
        <v>5</v>
      </c>
      <c r="E324" s="15">
        <v>9.6</v>
      </c>
      <c r="F324" s="6">
        <v>3.2226666666666666</v>
      </c>
      <c r="G324" s="6">
        <v>3.3540000000000001</v>
      </c>
      <c r="H324" s="6">
        <v>2.871</v>
      </c>
      <c r="I324" s="6">
        <v>3.3753333333333333</v>
      </c>
      <c r="J324" s="6">
        <v>3.29</v>
      </c>
      <c r="K324" s="6">
        <v>3.3346666666666667</v>
      </c>
      <c r="L324" s="6">
        <v>3.3650000000000002</v>
      </c>
      <c r="M324" s="6">
        <v>3.4653333333333332</v>
      </c>
      <c r="N324" s="7">
        <v>26.277999999999999</v>
      </c>
      <c r="O324" s="80">
        <v>0.13382812499999999</v>
      </c>
      <c r="P324" s="6"/>
    </row>
    <row r="325" spans="1:16" ht="15.75" thickBot="1" x14ac:dyDescent="0.3">
      <c r="A325" s="4" t="s">
        <v>547</v>
      </c>
      <c r="B325" s="5" t="s">
        <v>364</v>
      </c>
      <c r="C325" s="79">
        <v>4.5999999999999996</v>
      </c>
      <c r="D325" s="79">
        <v>4.4000000000000004</v>
      </c>
      <c r="E325" s="15">
        <v>9</v>
      </c>
      <c r="F325" s="6">
        <v>3.5393333333333334</v>
      </c>
      <c r="G325" s="6">
        <v>3.1333333333333333</v>
      </c>
      <c r="H325" s="6">
        <v>2.871</v>
      </c>
      <c r="I325" s="6">
        <v>3.3753333333333333</v>
      </c>
      <c r="J325" s="6">
        <v>2.7943333333333333</v>
      </c>
      <c r="K325" s="6">
        <v>3.3346666666666667</v>
      </c>
      <c r="L325" s="6">
        <v>2.9566666666666666</v>
      </c>
      <c r="M325" s="6">
        <v>3.4653333333333332</v>
      </c>
      <c r="N325" s="7">
        <v>25.470000000000002</v>
      </c>
      <c r="O325" s="80">
        <v>0.1315277777777778</v>
      </c>
      <c r="P325" s="6"/>
    </row>
    <row r="326" spans="1:16" ht="15.75" thickBot="1" x14ac:dyDescent="0.3">
      <c r="A326" s="4" t="s">
        <v>547</v>
      </c>
      <c r="B326" s="5" t="s">
        <v>157</v>
      </c>
      <c r="C326" s="79">
        <v>4.5999999999999996</v>
      </c>
      <c r="D326" s="79">
        <v>4.4000000000000004</v>
      </c>
      <c r="E326" s="15">
        <v>9</v>
      </c>
      <c r="F326" s="6">
        <v>3.2226666666666666</v>
      </c>
      <c r="G326" s="6">
        <v>3.6756666666666669</v>
      </c>
      <c r="H326" s="6">
        <v>3.3359999999999999</v>
      </c>
      <c r="I326" s="6">
        <v>3.4359999999999999</v>
      </c>
      <c r="J326" s="6">
        <v>3.3526666666666665</v>
      </c>
      <c r="K326" s="6">
        <v>3.3346666666666667</v>
      </c>
      <c r="L326" s="6">
        <v>3.3386666666666667</v>
      </c>
      <c r="M326" s="6">
        <v>3.4653333333333332</v>
      </c>
      <c r="N326" s="7">
        <v>27.161666666666669</v>
      </c>
      <c r="O326" s="80">
        <v>0.15502314814814819</v>
      </c>
      <c r="P326" s="6"/>
    </row>
    <row r="327" spans="1:16" ht="15.75" thickBot="1" x14ac:dyDescent="0.3">
      <c r="A327" s="4" t="s">
        <v>250</v>
      </c>
      <c r="B327" s="5" t="s">
        <v>130</v>
      </c>
      <c r="C327" s="79">
        <v>4.4000000000000004</v>
      </c>
      <c r="D327" s="79">
        <v>5.6</v>
      </c>
      <c r="E327" s="15">
        <v>10</v>
      </c>
      <c r="F327" s="6">
        <v>3.5743333333333331</v>
      </c>
      <c r="G327" s="6">
        <v>3.4843333333333333</v>
      </c>
      <c r="H327" s="6">
        <v>4.9673333333333334</v>
      </c>
      <c r="I327" s="6">
        <v>4.1230000000000002</v>
      </c>
      <c r="J327" s="6">
        <v>4.3946666666666667</v>
      </c>
      <c r="K327" s="6">
        <v>4.174666666666667</v>
      </c>
      <c r="L327" s="6">
        <v>4.3570000000000002</v>
      </c>
      <c r="M327" s="6">
        <v>4.660333333333333</v>
      </c>
      <c r="N327" s="7">
        <v>33.735666666666667</v>
      </c>
      <c r="O327" s="80">
        <v>0.22169583333333334</v>
      </c>
      <c r="P327" s="6" t="s">
        <v>541</v>
      </c>
    </row>
    <row r="328" spans="1:16" ht="15.75" thickBot="1" x14ac:dyDescent="0.3">
      <c r="A328" s="4" t="s">
        <v>250</v>
      </c>
      <c r="B328" s="5" t="s">
        <v>135</v>
      </c>
      <c r="C328" s="79">
        <v>4.4000000000000004</v>
      </c>
      <c r="D328" s="79">
        <v>5</v>
      </c>
      <c r="E328" s="15">
        <v>9.4</v>
      </c>
      <c r="F328" s="6">
        <v>3.4493333333333331</v>
      </c>
      <c r="G328" s="6">
        <v>3.3439999999999999</v>
      </c>
      <c r="H328" s="6">
        <v>3.6136666666666666</v>
      </c>
      <c r="I328" s="6">
        <v>2.7690000000000001</v>
      </c>
      <c r="J328" s="6">
        <v>3.4649999999999999</v>
      </c>
      <c r="K328" s="6">
        <v>3.5136666666666665</v>
      </c>
      <c r="L328" s="6">
        <v>4.0083333333333337</v>
      </c>
      <c r="M328" s="6">
        <v>3.2530000000000001</v>
      </c>
      <c r="N328" s="7">
        <v>27.415999999999997</v>
      </c>
      <c r="O328" s="80">
        <v>0.15180851063829781</v>
      </c>
      <c r="P328" s="6" t="s">
        <v>541</v>
      </c>
    </row>
    <row r="329" spans="1:16" ht="15.75" thickBot="1" x14ac:dyDescent="0.3">
      <c r="A329" s="4" t="s">
        <v>250</v>
      </c>
      <c r="B329" s="5" t="s">
        <v>1490</v>
      </c>
      <c r="C329" s="79">
        <v>4.4000000000000004</v>
      </c>
      <c r="D329" s="79">
        <v>4.5</v>
      </c>
      <c r="E329" s="15">
        <v>8.9</v>
      </c>
      <c r="F329" s="6">
        <v>3.4493333333333331</v>
      </c>
      <c r="G329" s="6">
        <v>4.0119999999999996</v>
      </c>
      <c r="H329" s="6">
        <v>3.29</v>
      </c>
      <c r="I329" s="6">
        <v>4.2169999999999996</v>
      </c>
      <c r="J329" s="6">
        <v>3.5916666666666668</v>
      </c>
      <c r="K329" s="6">
        <v>4.1436666666666664</v>
      </c>
      <c r="L329" s="6">
        <v>3.9249999999999998</v>
      </c>
      <c r="M329" s="6">
        <v>4.065666666666667</v>
      </c>
      <c r="N329" s="7">
        <v>30.694333333333333</v>
      </c>
      <c r="O329" s="80">
        <v>0.20638108614232209</v>
      </c>
      <c r="P329" s="6" t="s">
        <v>541</v>
      </c>
    </row>
    <row r="330" spans="1:16" ht="15.75" thickBot="1" x14ac:dyDescent="0.3">
      <c r="A330" s="4" t="s">
        <v>250</v>
      </c>
      <c r="B330" s="5" t="s">
        <v>90</v>
      </c>
      <c r="C330" s="79">
        <v>4.4000000000000004</v>
      </c>
      <c r="D330" s="79">
        <v>4.5</v>
      </c>
      <c r="E330" s="15">
        <v>8.9</v>
      </c>
      <c r="F330" s="6">
        <v>3.9546666666666668</v>
      </c>
      <c r="G330" s="6">
        <v>4.0186666666666664</v>
      </c>
      <c r="H330" s="6">
        <v>4.2233333333333336</v>
      </c>
      <c r="I330" s="6">
        <v>3.7646666666666668</v>
      </c>
      <c r="J330" s="6">
        <v>3.4849999999999999</v>
      </c>
      <c r="K330" s="6">
        <v>3.4849999999999999</v>
      </c>
      <c r="L330" s="6">
        <v>3.512</v>
      </c>
      <c r="M330" s="6">
        <v>4.6909999999999998</v>
      </c>
      <c r="N330" s="7">
        <v>31.134333333333331</v>
      </c>
      <c r="O330" s="80">
        <v>0.21256086142322092</v>
      </c>
      <c r="P330" s="6" t="s">
        <v>541</v>
      </c>
    </row>
    <row r="331" spans="1:16" ht="15.75" thickBot="1" x14ac:dyDescent="0.3">
      <c r="A331" s="4" t="s">
        <v>250</v>
      </c>
      <c r="B331" s="5" t="s">
        <v>202</v>
      </c>
      <c r="C331" s="79">
        <v>4.4000000000000004</v>
      </c>
      <c r="D331" s="79">
        <v>4.5</v>
      </c>
      <c r="E331" s="15">
        <v>8.9</v>
      </c>
      <c r="F331" s="6">
        <v>3.4493333333333331</v>
      </c>
      <c r="G331" s="6">
        <v>3.3439999999999999</v>
      </c>
      <c r="H331" s="6">
        <v>2.9966666666666666</v>
      </c>
      <c r="I331" s="6">
        <v>3.3736666666666668</v>
      </c>
      <c r="J331" s="6">
        <v>2.9409999999999998</v>
      </c>
      <c r="K331" s="6">
        <v>2.8933333333333335</v>
      </c>
      <c r="L331" s="6">
        <v>3.4753333333333334</v>
      </c>
      <c r="M331" s="6">
        <v>3.2530000000000001</v>
      </c>
      <c r="N331" s="7">
        <v>25.726333333333336</v>
      </c>
      <c r="O331" s="80">
        <v>0.13660580524344573</v>
      </c>
      <c r="P331" s="6" t="s">
        <v>541</v>
      </c>
    </row>
    <row r="332" spans="1:16" ht="15.75" thickBot="1" x14ac:dyDescent="0.3">
      <c r="A332" s="4" t="s">
        <v>250</v>
      </c>
      <c r="B332" s="5" t="s">
        <v>73</v>
      </c>
      <c r="C332" s="79">
        <v>4.4000000000000004</v>
      </c>
      <c r="D332" s="79">
        <v>4.7</v>
      </c>
      <c r="E332" s="15">
        <v>9.1000000000000014</v>
      </c>
      <c r="F332" s="6">
        <v>3.9436666666666667</v>
      </c>
      <c r="G332" s="6">
        <v>3.3439999999999999</v>
      </c>
      <c r="H332" s="6">
        <v>3.4510000000000001</v>
      </c>
      <c r="I332" s="6">
        <v>3.44</v>
      </c>
      <c r="J332" s="6">
        <v>4.0996666666666668</v>
      </c>
      <c r="K332" s="6">
        <v>3.5076666666666667</v>
      </c>
      <c r="L332" s="6">
        <v>4</v>
      </c>
      <c r="M332" s="6">
        <v>3.839</v>
      </c>
      <c r="N332" s="7">
        <v>29.624999999999996</v>
      </c>
      <c r="O332" s="80">
        <v>0.18715659340659332</v>
      </c>
      <c r="P332" s="6" t="s">
        <v>541</v>
      </c>
    </row>
    <row r="333" spans="1:16" ht="15.75" thickBot="1" x14ac:dyDescent="0.3">
      <c r="A333" s="4" t="s">
        <v>250</v>
      </c>
      <c r="B333" s="5" t="s">
        <v>326</v>
      </c>
      <c r="C333" s="79">
        <v>4.4000000000000004</v>
      </c>
      <c r="D333" s="79">
        <v>4.4000000000000004</v>
      </c>
      <c r="E333" s="15">
        <v>8.8000000000000007</v>
      </c>
      <c r="F333" s="6">
        <v>3.4493333333333331</v>
      </c>
      <c r="G333" s="6">
        <v>3.3439999999999999</v>
      </c>
      <c r="H333" s="6">
        <v>2.5670000000000002</v>
      </c>
      <c r="I333" s="6">
        <v>2.7956666666666665</v>
      </c>
      <c r="J333" s="6">
        <v>3.1623333333333332</v>
      </c>
      <c r="K333" s="6">
        <v>2.8933333333333335</v>
      </c>
      <c r="L333" s="6">
        <v>3.0470000000000002</v>
      </c>
      <c r="M333" s="6">
        <v>3.2530000000000001</v>
      </c>
      <c r="N333" s="7">
        <v>24.511666666666667</v>
      </c>
      <c r="O333" s="80">
        <v>0.12090435606060605</v>
      </c>
      <c r="P333" s="6" t="s">
        <v>541</v>
      </c>
    </row>
    <row r="334" spans="1:16" ht="15.75" thickBot="1" x14ac:dyDescent="0.3">
      <c r="A334" s="4" t="s">
        <v>250</v>
      </c>
      <c r="B334" s="5" t="s">
        <v>151</v>
      </c>
      <c r="C334" s="79">
        <v>4.4000000000000004</v>
      </c>
      <c r="D334" s="79">
        <v>4.8</v>
      </c>
      <c r="E334" s="15">
        <v>9.1999999999999993</v>
      </c>
      <c r="F334" s="6">
        <v>3.4493333333333331</v>
      </c>
      <c r="G334" s="6">
        <v>3.3439999999999999</v>
      </c>
      <c r="H334" s="6">
        <v>2.9913333333333334</v>
      </c>
      <c r="I334" s="6">
        <v>2.8546666666666667</v>
      </c>
      <c r="J334" s="6">
        <v>2.9763333333333333</v>
      </c>
      <c r="K334" s="6">
        <v>2.8933333333333335</v>
      </c>
      <c r="L334" s="6">
        <v>3.0470000000000002</v>
      </c>
      <c r="M334" s="6">
        <v>3.2530000000000001</v>
      </c>
      <c r="N334" s="7">
        <v>24.809000000000001</v>
      </c>
      <c r="O334" s="80">
        <v>0.11968750000000003</v>
      </c>
      <c r="P334" s="6" t="s">
        <v>541</v>
      </c>
    </row>
    <row r="335" spans="1:16" ht="15.75" thickBot="1" x14ac:dyDescent="0.3">
      <c r="A335" s="4" t="s">
        <v>250</v>
      </c>
      <c r="B335" s="5" t="s">
        <v>78</v>
      </c>
      <c r="C335" s="79">
        <v>4.4000000000000004</v>
      </c>
      <c r="D335" s="79">
        <v>5</v>
      </c>
      <c r="E335" s="15">
        <v>9.4</v>
      </c>
      <c r="F335" s="6">
        <v>3.7</v>
      </c>
      <c r="G335" s="6">
        <v>3.968</v>
      </c>
      <c r="H335" s="6">
        <v>3.7416666666666667</v>
      </c>
      <c r="I335" s="6">
        <v>3.1829999999999998</v>
      </c>
      <c r="J335" s="6">
        <v>3.1023333333333332</v>
      </c>
      <c r="K335" s="6">
        <v>3.2186666666666666</v>
      </c>
      <c r="L335" s="6">
        <v>3.0470000000000002</v>
      </c>
      <c r="M335" s="6">
        <v>3.9346666666666668</v>
      </c>
      <c r="N335" s="7">
        <v>27.895333333333333</v>
      </c>
      <c r="O335" s="80">
        <v>0.15818262411347517</v>
      </c>
      <c r="P335" s="6" t="s">
        <v>541</v>
      </c>
    </row>
    <row r="336" spans="1:16" ht="15.75" thickBot="1" x14ac:dyDescent="0.3">
      <c r="A336" s="4" t="s">
        <v>250</v>
      </c>
      <c r="B336" s="5" t="s">
        <v>1062</v>
      </c>
      <c r="C336" s="79">
        <v>4.4000000000000004</v>
      </c>
      <c r="D336" s="79">
        <v>4.4000000000000004</v>
      </c>
      <c r="E336" s="15">
        <v>8.8000000000000007</v>
      </c>
      <c r="F336" s="6">
        <v>3.4493333333333331</v>
      </c>
      <c r="G336" s="6">
        <v>3.3439999999999999</v>
      </c>
      <c r="H336" s="6">
        <v>3.4303333333333335</v>
      </c>
      <c r="I336" s="6">
        <v>4.1466666666666665</v>
      </c>
      <c r="J336" s="6">
        <v>3.7810000000000001</v>
      </c>
      <c r="K336" s="6">
        <v>3.4693333333333332</v>
      </c>
      <c r="L336" s="6">
        <v>3.3993333333333333</v>
      </c>
      <c r="M336" s="6">
        <v>3.2530000000000001</v>
      </c>
      <c r="N336" s="7">
        <v>28.273</v>
      </c>
      <c r="O336" s="80">
        <v>0.17433238636363635</v>
      </c>
      <c r="P336" s="6" t="s">
        <v>541</v>
      </c>
    </row>
    <row r="337" spans="1:16" ht="15.75" thickBot="1" x14ac:dyDescent="0.3">
      <c r="A337" s="4" t="s">
        <v>250</v>
      </c>
      <c r="B337" s="5" t="s">
        <v>633</v>
      </c>
      <c r="C337" s="79">
        <v>4.4000000000000004</v>
      </c>
      <c r="D337" s="79">
        <v>4.5</v>
      </c>
      <c r="E337" s="15">
        <v>8.9</v>
      </c>
      <c r="F337" s="6">
        <v>3.6783333333333332</v>
      </c>
      <c r="G337" s="6">
        <v>3.7523333333333335</v>
      </c>
      <c r="H337" s="6">
        <v>2.8163333333333331</v>
      </c>
      <c r="I337" s="6">
        <v>3.7423333333333333</v>
      </c>
      <c r="J337" s="6">
        <v>3.367</v>
      </c>
      <c r="K337" s="6">
        <v>2.8966666666666665</v>
      </c>
      <c r="L337" s="6">
        <v>3.0470000000000002</v>
      </c>
      <c r="M337" s="6">
        <v>3.5953333333333335</v>
      </c>
      <c r="N337" s="7">
        <v>26.895333333333333</v>
      </c>
      <c r="O337" s="80">
        <v>0.15302434456928837</v>
      </c>
      <c r="P337" s="6" t="s">
        <v>541</v>
      </c>
    </row>
    <row r="338" spans="1:16" ht="15.75" thickBot="1" x14ac:dyDescent="0.3">
      <c r="A338" s="4" t="s">
        <v>250</v>
      </c>
      <c r="B338" s="5" t="s">
        <v>334</v>
      </c>
      <c r="C338" s="79">
        <v>4.4000000000000004</v>
      </c>
      <c r="D338" s="79">
        <v>5.4</v>
      </c>
      <c r="E338" s="15">
        <v>9.8000000000000007</v>
      </c>
      <c r="F338" s="6">
        <v>3.4493333333333331</v>
      </c>
      <c r="G338" s="6">
        <v>3.3439999999999999</v>
      </c>
      <c r="H338" s="6">
        <v>2.5670000000000002</v>
      </c>
      <c r="I338" s="6">
        <v>2.9039999999999999</v>
      </c>
      <c r="J338" s="6">
        <v>3.5566666666666666</v>
      </c>
      <c r="K338" s="6">
        <v>4.17</v>
      </c>
      <c r="L338" s="6">
        <v>4.04</v>
      </c>
      <c r="M338" s="6">
        <v>3.819</v>
      </c>
      <c r="N338" s="7">
        <v>27.849999999999998</v>
      </c>
      <c r="O338" s="80">
        <v>0.15114795918367344</v>
      </c>
      <c r="P338" s="6" t="s">
        <v>541</v>
      </c>
    </row>
    <row r="339" spans="1:16" ht="15.75" thickBot="1" x14ac:dyDescent="0.3">
      <c r="A339" s="4" t="s">
        <v>250</v>
      </c>
      <c r="B339" s="5" t="s">
        <v>63</v>
      </c>
      <c r="C339" s="79">
        <v>4.4000000000000004</v>
      </c>
      <c r="D339" s="79">
        <v>5.5</v>
      </c>
      <c r="E339" s="15">
        <v>9.9</v>
      </c>
      <c r="F339" s="6">
        <v>3.726</v>
      </c>
      <c r="G339" s="6">
        <v>3.3439999999999999</v>
      </c>
      <c r="H339" s="6">
        <v>3.3806666666666665</v>
      </c>
      <c r="I339" s="6">
        <v>2.9233333333333333</v>
      </c>
      <c r="J339" s="6">
        <v>4.3323333333333336</v>
      </c>
      <c r="K339" s="6">
        <v>4.1020000000000003</v>
      </c>
      <c r="L339" s="6">
        <v>3.7916666666666665</v>
      </c>
      <c r="M339" s="6">
        <v>3.2530000000000001</v>
      </c>
      <c r="N339" s="7">
        <v>28.853000000000002</v>
      </c>
      <c r="O339" s="80">
        <v>0.16228535353535356</v>
      </c>
      <c r="P339" s="6" t="s">
        <v>541</v>
      </c>
    </row>
    <row r="340" spans="1:16" ht="15.75" thickBot="1" x14ac:dyDescent="0.3">
      <c r="A340" s="4" t="s">
        <v>250</v>
      </c>
      <c r="B340" s="5" t="s">
        <v>71</v>
      </c>
      <c r="C340" s="79">
        <v>4.4000000000000004</v>
      </c>
      <c r="D340" s="79">
        <v>5</v>
      </c>
      <c r="E340" s="15">
        <v>9.4</v>
      </c>
      <c r="F340" s="6">
        <v>3.4493333333333331</v>
      </c>
      <c r="G340" s="6">
        <v>3.3439999999999999</v>
      </c>
      <c r="H340" s="6">
        <v>2.8820000000000001</v>
      </c>
      <c r="I340" s="6">
        <v>3.1640000000000001</v>
      </c>
      <c r="J340" s="6">
        <v>2.6890000000000001</v>
      </c>
      <c r="K340" s="6">
        <v>3.6240000000000001</v>
      </c>
      <c r="L340" s="6">
        <v>3.0470000000000002</v>
      </c>
      <c r="M340" s="6">
        <v>3.2530000000000001</v>
      </c>
      <c r="N340" s="7">
        <v>25.452333333333332</v>
      </c>
      <c r="O340" s="80">
        <v>0.12569592198581558</v>
      </c>
      <c r="P340" s="6" t="s">
        <v>541</v>
      </c>
    </row>
    <row r="341" spans="1:16" ht="15.75" thickBot="1" x14ac:dyDescent="0.3">
      <c r="A341" s="4" t="s">
        <v>250</v>
      </c>
      <c r="B341" s="5" t="s">
        <v>346</v>
      </c>
      <c r="C341" s="79">
        <v>4.4000000000000004</v>
      </c>
      <c r="D341" s="79">
        <v>5</v>
      </c>
      <c r="E341" s="15">
        <v>9.4</v>
      </c>
      <c r="F341" s="6">
        <v>3.6103333333333332</v>
      </c>
      <c r="G341" s="6">
        <v>4.8390000000000004</v>
      </c>
      <c r="H341" s="6">
        <v>3.9209999999999998</v>
      </c>
      <c r="I341" s="6">
        <v>4.4243333333333332</v>
      </c>
      <c r="J341" s="6">
        <v>3.0876666666666668</v>
      </c>
      <c r="K341" s="6">
        <v>4.1133333333333333</v>
      </c>
      <c r="L341" s="6">
        <v>3.7203333333333335</v>
      </c>
      <c r="M341" s="6">
        <v>3.91</v>
      </c>
      <c r="N341" s="7">
        <v>31.625999999999998</v>
      </c>
      <c r="O341" s="80">
        <v>0.20779255319148932</v>
      </c>
      <c r="P341" s="6" t="s">
        <v>541</v>
      </c>
    </row>
    <row r="342" spans="1:16" ht="15.75" thickBot="1" x14ac:dyDescent="0.3">
      <c r="A342" s="4" t="s">
        <v>250</v>
      </c>
      <c r="B342" s="5" t="s">
        <v>547</v>
      </c>
      <c r="C342" s="79">
        <v>4.4000000000000004</v>
      </c>
      <c r="D342" s="79">
        <v>4.5999999999999996</v>
      </c>
      <c r="E342" s="15">
        <v>9</v>
      </c>
      <c r="F342" s="6">
        <v>3.4493333333333331</v>
      </c>
      <c r="G342" s="6">
        <v>3.3439999999999999</v>
      </c>
      <c r="H342" s="6">
        <v>2.871</v>
      </c>
      <c r="I342" s="6">
        <v>3.3753333333333333</v>
      </c>
      <c r="J342" s="6">
        <v>2.7943333333333333</v>
      </c>
      <c r="K342" s="6">
        <v>3.3346666666666667</v>
      </c>
      <c r="L342" s="6">
        <v>3.0470000000000002</v>
      </c>
      <c r="M342" s="6">
        <v>3.4653333333333332</v>
      </c>
      <c r="N342" s="7">
        <v>25.681000000000001</v>
      </c>
      <c r="O342" s="80">
        <v>0.13445833333333335</v>
      </c>
      <c r="P342" s="6" t="s">
        <v>541</v>
      </c>
    </row>
    <row r="343" spans="1:16" ht="15.75" thickBot="1" x14ac:dyDescent="0.3">
      <c r="A343" s="4" t="s">
        <v>250</v>
      </c>
      <c r="B343" s="5" t="s">
        <v>115</v>
      </c>
      <c r="C343" s="79">
        <v>4.4000000000000004</v>
      </c>
      <c r="D343" s="79">
        <v>5</v>
      </c>
      <c r="E343" s="15">
        <v>9.4</v>
      </c>
      <c r="F343" s="6">
        <v>3.4493333333333331</v>
      </c>
      <c r="G343" s="6">
        <v>3.3540000000000001</v>
      </c>
      <c r="H343" s="6">
        <v>2.8206666666666669</v>
      </c>
      <c r="I343" s="6">
        <v>3.18</v>
      </c>
      <c r="J343" s="6">
        <v>3.29</v>
      </c>
      <c r="K343" s="6">
        <v>2.8933333333333335</v>
      </c>
      <c r="L343" s="6">
        <v>3.3650000000000002</v>
      </c>
      <c r="M343" s="6">
        <v>3.2530000000000001</v>
      </c>
      <c r="N343" s="7">
        <v>25.605333333333334</v>
      </c>
      <c r="O343" s="80">
        <v>0.12773049645390072</v>
      </c>
      <c r="P343" s="6"/>
    </row>
    <row r="344" spans="1:16" ht="15.75" thickBot="1" x14ac:dyDescent="0.3">
      <c r="A344" s="4" t="s">
        <v>250</v>
      </c>
      <c r="B344" s="5" t="s">
        <v>364</v>
      </c>
      <c r="C344" s="79">
        <v>4.4000000000000004</v>
      </c>
      <c r="D344" s="79">
        <v>4.4000000000000004</v>
      </c>
      <c r="E344" s="15">
        <v>8.8000000000000007</v>
      </c>
      <c r="F344" s="6">
        <v>3.5393333333333334</v>
      </c>
      <c r="G344" s="6">
        <v>3.3439999999999999</v>
      </c>
      <c r="H344" s="6">
        <v>2.5670000000000002</v>
      </c>
      <c r="I344" s="6">
        <v>2.7690000000000001</v>
      </c>
      <c r="J344" s="6">
        <v>2.6890000000000001</v>
      </c>
      <c r="K344" s="6">
        <v>3.0966666666666667</v>
      </c>
      <c r="L344" s="6">
        <v>3.0470000000000002</v>
      </c>
      <c r="M344" s="6">
        <v>3.2530000000000001</v>
      </c>
      <c r="N344" s="7">
        <v>24.305</v>
      </c>
      <c r="O344" s="80">
        <v>0.11796874999999998</v>
      </c>
      <c r="P344" s="6"/>
    </row>
    <row r="345" spans="1:16" ht="15.75" thickBot="1" x14ac:dyDescent="0.3">
      <c r="A345" s="4" t="s">
        <v>250</v>
      </c>
      <c r="B345" s="5" t="s">
        <v>157</v>
      </c>
      <c r="C345" s="79">
        <v>4.4000000000000004</v>
      </c>
      <c r="D345" s="79">
        <v>4.4000000000000004</v>
      </c>
      <c r="E345" s="15">
        <v>8.8000000000000007</v>
      </c>
      <c r="F345" s="6">
        <v>3.4493333333333331</v>
      </c>
      <c r="G345" s="6">
        <v>3.6756666666666669</v>
      </c>
      <c r="H345" s="6">
        <v>3.3359999999999999</v>
      </c>
      <c r="I345" s="6">
        <v>3.4359999999999999</v>
      </c>
      <c r="J345" s="6">
        <v>3.3526666666666665</v>
      </c>
      <c r="K345" s="6">
        <v>3.1240000000000001</v>
      </c>
      <c r="L345" s="6">
        <v>3.3386666666666667</v>
      </c>
      <c r="M345" s="6">
        <v>3.2530000000000001</v>
      </c>
      <c r="N345" s="7">
        <v>26.965333333333334</v>
      </c>
      <c r="O345" s="80">
        <v>0.15575757575757576</v>
      </c>
      <c r="P345" s="6"/>
    </row>
    <row r="346" spans="1:16" ht="15.75" thickBot="1" x14ac:dyDescent="0.3">
      <c r="A346" s="4" t="s">
        <v>115</v>
      </c>
      <c r="B346" s="5" t="s">
        <v>130</v>
      </c>
      <c r="C346" s="79">
        <v>5</v>
      </c>
      <c r="D346" s="79">
        <v>5.6</v>
      </c>
      <c r="E346" s="15">
        <v>10.6</v>
      </c>
      <c r="F346" s="6">
        <v>3.5743333333333331</v>
      </c>
      <c r="G346" s="6">
        <v>3.4843333333333333</v>
      </c>
      <c r="H346" s="6">
        <v>4.9673333333333334</v>
      </c>
      <c r="I346" s="6">
        <v>4.1230000000000002</v>
      </c>
      <c r="J346" s="6">
        <v>4.3946666666666667</v>
      </c>
      <c r="K346" s="6">
        <v>4.174666666666667</v>
      </c>
      <c r="L346" s="6">
        <v>4.3570000000000002</v>
      </c>
      <c r="M346" s="6">
        <v>4.660333333333333</v>
      </c>
      <c r="N346" s="7">
        <v>33.735666666666667</v>
      </c>
      <c r="O346" s="80">
        <v>0.20914701257861637</v>
      </c>
      <c r="P346" s="6" t="s">
        <v>541</v>
      </c>
    </row>
    <row r="347" spans="1:16" ht="15.75" thickBot="1" x14ac:dyDescent="0.3">
      <c r="A347" s="4" t="s">
        <v>115</v>
      </c>
      <c r="B347" s="5" t="s">
        <v>135</v>
      </c>
      <c r="C347" s="79">
        <v>5</v>
      </c>
      <c r="D347" s="79">
        <v>5</v>
      </c>
      <c r="E347" s="15">
        <v>10</v>
      </c>
      <c r="F347" s="6">
        <v>2.8643333333333332</v>
      </c>
      <c r="G347" s="6">
        <v>3.3540000000000001</v>
      </c>
      <c r="H347" s="6">
        <v>3.6136666666666666</v>
      </c>
      <c r="I347" s="6">
        <v>3.18</v>
      </c>
      <c r="J347" s="6">
        <v>3.4649999999999999</v>
      </c>
      <c r="K347" s="6">
        <v>3.5136666666666665</v>
      </c>
      <c r="L347" s="6">
        <v>4.0083333333333337</v>
      </c>
      <c r="M347" s="6">
        <v>2.6156666666666668</v>
      </c>
      <c r="N347" s="7">
        <v>26.614666666666665</v>
      </c>
      <c r="O347" s="80">
        <v>0.13268333333333332</v>
      </c>
      <c r="P347" s="6" t="s">
        <v>541</v>
      </c>
    </row>
    <row r="348" spans="1:16" ht="15.75" thickBot="1" x14ac:dyDescent="0.3">
      <c r="A348" s="4" t="s">
        <v>115</v>
      </c>
      <c r="B348" s="5" t="s">
        <v>1490</v>
      </c>
      <c r="C348" s="79">
        <v>5</v>
      </c>
      <c r="D348" s="79">
        <v>4.5</v>
      </c>
      <c r="E348" s="15">
        <v>9.5</v>
      </c>
      <c r="F348" s="6">
        <v>2.8643333333333332</v>
      </c>
      <c r="G348" s="6">
        <v>4.0119999999999996</v>
      </c>
      <c r="H348" s="6">
        <v>3.29</v>
      </c>
      <c r="I348" s="6">
        <v>4.2169999999999996</v>
      </c>
      <c r="J348" s="6">
        <v>3.5916666666666668</v>
      </c>
      <c r="K348" s="6">
        <v>4.1436666666666664</v>
      </c>
      <c r="L348" s="6">
        <v>3.9249999999999998</v>
      </c>
      <c r="M348" s="6">
        <v>4.065666666666667</v>
      </c>
      <c r="N348" s="7">
        <v>30.109333333333339</v>
      </c>
      <c r="O348" s="80">
        <v>0.18564912280701762</v>
      </c>
      <c r="P348" s="6" t="s">
        <v>541</v>
      </c>
    </row>
    <row r="349" spans="1:16" ht="15.75" thickBot="1" x14ac:dyDescent="0.3">
      <c r="A349" s="4" t="s">
        <v>115</v>
      </c>
      <c r="B349" s="5" t="s">
        <v>90</v>
      </c>
      <c r="C349" s="79">
        <v>5</v>
      </c>
      <c r="D349" s="79">
        <v>4.5</v>
      </c>
      <c r="E349" s="15">
        <v>9.5</v>
      </c>
      <c r="F349" s="6">
        <v>3.9546666666666668</v>
      </c>
      <c r="G349" s="6">
        <v>4.0186666666666664</v>
      </c>
      <c r="H349" s="6">
        <v>4.2233333333333336</v>
      </c>
      <c r="I349" s="6">
        <v>3.7646666666666668</v>
      </c>
      <c r="J349" s="6">
        <v>3.4849999999999999</v>
      </c>
      <c r="K349" s="6">
        <v>3.4849999999999999</v>
      </c>
      <c r="L349" s="6">
        <v>3.512</v>
      </c>
      <c r="M349" s="6">
        <v>4.6909999999999998</v>
      </c>
      <c r="N349" s="7">
        <v>31.134333333333331</v>
      </c>
      <c r="O349" s="80">
        <v>0.19913596491228067</v>
      </c>
      <c r="P349" s="6" t="s">
        <v>541</v>
      </c>
    </row>
    <row r="350" spans="1:16" ht="15.75" thickBot="1" x14ac:dyDescent="0.3">
      <c r="A350" s="4" t="s">
        <v>115</v>
      </c>
      <c r="B350" s="5" t="s">
        <v>202</v>
      </c>
      <c r="C350" s="79">
        <v>5</v>
      </c>
      <c r="D350" s="79">
        <v>4.5</v>
      </c>
      <c r="E350" s="15">
        <v>9.5</v>
      </c>
      <c r="F350" s="6">
        <v>2.8643333333333332</v>
      </c>
      <c r="G350" s="6">
        <v>3.3540000000000001</v>
      </c>
      <c r="H350" s="6">
        <v>2.9966666666666666</v>
      </c>
      <c r="I350" s="6">
        <v>3.3736666666666668</v>
      </c>
      <c r="J350" s="6">
        <v>3.29</v>
      </c>
      <c r="K350" s="6">
        <v>2.7983333333333333</v>
      </c>
      <c r="L350" s="6">
        <v>3.4753333333333334</v>
      </c>
      <c r="M350" s="6">
        <v>2.8783333333333334</v>
      </c>
      <c r="N350" s="7">
        <v>25.030666666666665</v>
      </c>
      <c r="O350" s="80">
        <v>0.11882456140350875</v>
      </c>
      <c r="P350" s="6" t="s">
        <v>541</v>
      </c>
    </row>
    <row r="351" spans="1:16" ht="15.75" thickBot="1" x14ac:dyDescent="0.3">
      <c r="A351" s="4" t="s">
        <v>115</v>
      </c>
      <c r="B351" s="5" t="s">
        <v>73</v>
      </c>
      <c r="C351" s="79">
        <v>5</v>
      </c>
      <c r="D351" s="79">
        <v>4.7</v>
      </c>
      <c r="E351" s="15">
        <v>9.6999999999999993</v>
      </c>
      <c r="F351" s="6">
        <v>3.9436666666666667</v>
      </c>
      <c r="G351" s="6">
        <v>3.3540000000000001</v>
      </c>
      <c r="H351" s="6">
        <v>3.4510000000000001</v>
      </c>
      <c r="I351" s="6">
        <v>3.44</v>
      </c>
      <c r="J351" s="6">
        <v>4.0996666666666668</v>
      </c>
      <c r="K351" s="6">
        <v>3.5076666666666667</v>
      </c>
      <c r="L351" s="6">
        <v>4</v>
      </c>
      <c r="M351" s="6">
        <v>3.839</v>
      </c>
      <c r="N351" s="7">
        <v>29.634999999999998</v>
      </c>
      <c r="O351" s="80">
        <v>0.17570876288659792</v>
      </c>
      <c r="P351" s="6" t="s">
        <v>541</v>
      </c>
    </row>
    <row r="352" spans="1:16" ht="15.75" thickBot="1" x14ac:dyDescent="0.3">
      <c r="A352" s="4" t="s">
        <v>115</v>
      </c>
      <c r="B352" s="5" t="s">
        <v>326</v>
      </c>
      <c r="C352" s="79">
        <v>5</v>
      </c>
      <c r="D352" s="79">
        <v>4.4000000000000004</v>
      </c>
      <c r="E352" s="15">
        <v>9.4</v>
      </c>
      <c r="F352" s="6">
        <v>3.0659999999999998</v>
      </c>
      <c r="G352" s="6">
        <v>3.3540000000000001</v>
      </c>
      <c r="H352" s="6">
        <v>2.8206666666666669</v>
      </c>
      <c r="I352" s="6">
        <v>3.18</v>
      </c>
      <c r="J352" s="6">
        <v>3.29</v>
      </c>
      <c r="K352" s="6">
        <v>2.7610000000000001</v>
      </c>
      <c r="L352" s="6">
        <v>3.3650000000000002</v>
      </c>
      <c r="M352" s="6">
        <v>2.6696666666666666</v>
      </c>
      <c r="N352" s="7">
        <v>24.506333333333334</v>
      </c>
      <c r="O352" s="80">
        <v>0.11311613475177305</v>
      </c>
      <c r="P352" s="6" t="s">
        <v>541</v>
      </c>
    </row>
    <row r="353" spans="1:16" ht="15.75" thickBot="1" x14ac:dyDescent="0.3">
      <c r="A353" s="4" t="s">
        <v>115</v>
      </c>
      <c r="B353" s="5" t="s">
        <v>151</v>
      </c>
      <c r="C353" s="79">
        <v>5</v>
      </c>
      <c r="D353" s="79">
        <v>4.8</v>
      </c>
      <c r="E353" s="15">
        <v>9.8000000000000007</v>
      </c>
      <c r="F353" s="6">
        <v>3.008</v>
      </c>
      <c r="G353" s="6">
        <v>3.3540000000000001</v>
      </c>
      <c r="H353" s="6">
        <v>2.9913333333333334</v>
      </c>
      <c r="I353" s="6">
        <v>3.18</v>
      </c>
      <c r="J353" s="6">
        <v>3.29</v>
      </c>
      <c r="K353" s="6">
        <v>2.7610000000000001</v>
      </c>
      <c r="L353" s="6">
        <v>3.3650000000000002</v>
      </c>
      <c r="M353" s="6">
        <v>2.5529999999999999</v>
      </c>
      <c r="N353" s="7">
        <v>24.502333333333336</v>
      </c>
      <c r="O353" s="80">
        <v>0.10844812925170071</v>
      </c>
      <c r="P353" s="6" t="s">
        <v>541</v>
      </c>
    </row>
    <row r="354" spans="1:16" ht="15.75" thickBot="1" x14ac:dyDescent="0.3">
      <c r="A354" s="4" t="s">
        <v>115</v>
      </c>
      <c r="B354" s="5" t="s">
        <v>78</v>
      </c>
      <c r="C354" s="79">
        <v>5</v>
      </c>
      <c r="D354" s="79">
        <v>5</v>
      </c>
      <c r="E354" s="15">
        <v>10</v>
      </c>
      <c r="F354" s="6">
        <v>3.7</v>
      </c>
      <c r="G354" s="6">
        <v>3.968</v>
      </c>
      <c r="H354" s="6">
        <v>3.7416666666666667</v>
      </c>
      <c r="I354" s="6">
        <v>3.1829999999999998</v>
      </c>
      <c r="J354" s="6">
        <v>3.29</v>
      </c>
      <c r="K354" s="6">
        <v>3.2186666666666666</v>
      </c>
      <c r="L354" s="6">
        <v>3.3650000000000002</v>
      </c>
      <c r="M354" s="6">
        <v>3.9346666666666668</v>
      </c>
      <c r="N354" s="7">
        <v>28.400999999999996</v>
      </c>
      <c r="O354" s="80">
        <v>0.15501249999999994</v>
      </c>
      <c r="P354" s="6" t="s">
        <v>541</v>
      </c>
    </row>
    <row r="355" spans="1:16" ht="15.75" thickBot="1" x14ac:dyDescent="0.3">
      <c r="A355" s="4" t="s">
        <v>115</v>
      </c>
      <c r="B355" s="5" t="s">
        <v>1062</v>
      </c>
      <c r="C355" s="79">
        <v>5</v>
      </c>
      <c r="D355" s="79">
        <v>4.4000000000000004</v>
      </c>
      <c r="E355" s="15">
        <v>9.4</v>
      </c>
      <c r="F355" s="6">
        <v>3.2413333333333334</v>
      </c>
      <c r="G355" s="6">
        <v>3.3540000000000001</v>
      </c>
      <c r="H355" s="6">
        <v>3.4303333333333335</v>
      </c>
      <c r="I355" s="6">
        <v>4.1466666666666665</v>
      </c>
      <c r="J355" s="6">
        <v>3.7810000000000001</v>
      </c>
      <c r="K355" s="6">
        <v>3.4693333333333332</v>
      </c>
      <c r="L355" s="6">
        <v>3.3993333333333333</v>
      </c>
      <c r="M355" s="6">
        <v>2.8620000000000001</v>
      </c>
      <c r="N355" s="7">
        <v>27.683999999999997</v>
      </c>
      <c r="O355" s="80">
        <v>0.15537234042553189</v>
      </c>
      <c r="P355" s="6" t="s">
        <v>541</v>
      </c>
    </row>
    <row r="356" spans="1:16" ht="15.75" thickBot="1" x14ac:dyDescent="0.3">
      <c r="A356" s="4" t="s">
        <v>115</v>
      </c>
      <c r="B356" s="5" t="s">
        <v>633</v>
      </c>
      <c r="C356" s="79">
        <v>5</v>
      </c>
      <c r="D356" s="79">
        <v>4.5</v>
      </c>
      <c r="E356" s="15">
        <v>9.5</v>
      </c>
      <c r="F356" s="6">
        <v>3.6783333333333332</v>
      </c>
      <c r="G356" s="6">
        <v>3.7523333333333335</v>
      </c>
      <c r="H356" s="6">
        <v>2.8206666666666669</v>
      </c>
      <c r="I356" s="6">
        <v>3.7423333333333333</v>
      </c>
      <c r="J356" s="6">
        <v>3.367</v>
      </c>
      <c r="K356" s="6">
        <v>2.8966666666666665</v>
      </c>
      <c r="L356" s="6">
        <v>3.3650000000000002</v>
      </c>
      <c r="M356" s="6">
        <v>3.5953333333333335</v>
      </c>
      <c r="N356" s="7">
        <v>27.21766666666667</v>
      </c>
      <c r="O356" s="80">
        <v>0.14760087719298251</v>
      </c>
      <c r="P356" s="6" t="s">
        <v>541</v>
      </c>
    </row>
    <row r="357" spans="1:16" ht="15.75" thickBot="1" x14ac:dyDescent="0.3">
      <c r="A357" s="4" t="s">
        <v>115</v>
      </c>
      <c r="B357" s="5" t="s">
        <v>334</v>
      </c>
      <c r="C357" s="79">
        <v>5</v>
      </c>
      <c r="D357" s="79">
        <v>5.4</v>
      </c>
      <c r="E357" s="15">
        <v>10.4</v>
      </c>
      <c r="F357" s="6">
        <v>2.8643333333333332</v>
      </c>
      <c r="G357" s="6">
        <v>3.3540000000000001</v>
      </c>
      <c r="H357" s="6">
        <v>2.8206666666666669</v>
      </c>
      <c r="I357" s="6">
        <v>3.18</v>
      </c>
      <c r="J357" s="6">
        <v>3.5566666666666666</v>
      </c>
      <c r="K357" s="6">
        <v>4.17</v>
      </c>
      <c r="L357" s="6">
        <v>4.04</v>
      </c>
      <c r="M357" s="6">
        <v>3.819</v>
      </c>
      <c r="N357" s="7">
        <v>27.804666666666666</v>
      </c>
      <c r="O357" s="80">
        <v>0.1418830128205128</v>
      </c>
      <c r="P357" s="6" t="s">
        <v>541</v>
      </c>
    </row>
    <row r="358" spans="1:16" ht="15.75" thickBot="1" x14ac:dyDescent="0.3">
      <c r="A358" s="4" t="s">
        <v>115</v>
      </c>
      <c r="B358" s="5" t="s">
        <v>63</v>
      </c>
      <c r="C358" s="79">
        <v>5</v>
      </c>
      <c r="D358" s="79">
        <v>5.5</v>
      </c>
      <c r="E358" s="15">
        <v>10.5</v>
      </c>
      <c r="F358" s="6">
        <v>3.726</v>
      </c>
      <c r="G358" s="6">
        <v>3.3540000000000001</v>
      </c>
      <c r="H358" s="6">
        <v>3.3806666666666665</v>
      </c>
      <c r="I358" s="6">
        <v>3.18</v>
      </c>
      <c r="J358" s="6">
        <v>4.3323333333333336</v>
      </c>
      <c r="K358" s="6">
        <v>4.1020000000000003</v>
      </c>
      <c r="L358" s="6">
        <v>3.7916666666666665</v>
      </c>
      <c r="M358" s="6">
        <v>3.145</v>
      </c>
      <c r="N358" s="7">
        <v>29.011666666666667</v>
      </c>
      <c r="O358" s="80">
        <v>0.15490079365079365</v>
      </c>
      <c r="P358" s="6" t="s">
        <v>541</v>
      </c>
    </row>
    <row r="359" spans="1:16" ht="15.75" thickBot="1" x14ac:dyDescent="0.3">
      <c r="A359" s="4" t="s">
        <v>115</v>
      </c>
      <c r="B359" s="5" t="s">
        <v>71</v>
      </c>
      <c r="C359" s="79">
        <v>5</v>
      </c>
      <c r="D359" s="79">
        <v>5</v>
      </c>
      <c r="E359" s="15">
        <v>10</v>
      </c>
      <c r="F359" s="6">
        <v>2.8643333333333332</v>
      </c>
      <c r="G359" s="6">
        <v>3.3540000000000001</v>
      </c>
      <c r="H359" s="6">
        <v>2.8820000000000001</v>
      </c>
      <c r="I359" s="6">
        <v>3.18</v>
      </c>
      <c r="J359" s="6">
        <v>3.29</v>
      </c>
      <c r="K359" s="6">
        <v>3.6240000000000001</v>
      </c>
      <c r="L359" s="6">
        <v>3.3650000000000002</v>
      </c>
      <c r="M359" s="6">
        <v>3.1096666666666666</v>
      </c>
      <c r="N359" s="7">
        <v>25.669</v>
      </c>
      <c r="O359" s="80">
        <v>0.12086250000000001</v>
      </c>
      <c r="P359" s="6" t="s">
        <v>541</v>
      </c>
    </row>
    <row r="360" spans="1:16" ht="15.75" thickBot="1" x14ac:dyDescent="0.3">
      <c r="A360" s="4" t="s">
        <v>115</v>
      </c>
      <c r="B360" s="5" t="s">
        <v>346</v>
      </c>
      <c r="C360" s="79">
        <v>5</v>
      </c>
      <c r="D360" s="79">
        <v>5</v>
      </c>
      <c r="E360" s="15">
        <v>10</v>
      </c>
      <c r="F360" s="6">
        <v>3.6103333333333332</v>
      </c>
      <c r="G360" s="6">
        <v>4.8390000000000004</v>
      </c>
      <c r="H360" s="6">
        <v>3.9209999999999998</v>
      </c>
      <c r="I360" s="6">
        <v>4.4243333333333332</v>
      </c>
      <c r="J360" s="6">
        <v>3.29</v>
      </c>
      <c r="K360" s="6">
        <v>4.1133333333333333</v>
      </c>
      <c r="L360" s="6">
        <v>3.7203333333333335</v>
      </c>
      <c r="M360" s="6">
        <v>3.91</v>
      </c>
      <c r="N360" s="7">
        <v>31.82833333333333</v>
      </c>
      <c r="O360" s="80">
        <v>0.19785416666666661</v>
      </c>
      <c r="P360" s="6" t="s">
        <v>541</v>
      </c>
    </row>
    <row r="361" spans="1:16" ht="15.75" thickBot="1" x14ac:dyDescent="0.3">
      <c r="A361" s="4" t="s">
        <v>115</v>
      </c>
      <c r="B361" s="5" t="s">
        <v>547</v>
      </c>
      <c r="C361" s="79">
        <v>5</v>
      </c>
      <c r="D361" s="79">
        <v>4.5999999999999996</v>
      </c>
      <c r="E361" s="15">
        <v>9.6</v>
      </c>
      <c r="F361" s="6">
        <v>3.2226666666666666</v>
      </c>
      <c r="G361" s="6">
        <v>3.3540000000000001</v>
      </c>
      <c r="H361" s="6">
        <v>2.871</v>
      </c>
      <c r="I361" s="6">
        <v>3.3753333333333333</v>
      </c>
      <c r="J361" s="6">
        <v>3.29</v>
      </c>
      <c r="K361" s="6">
        <v>3.3346666666666667</v>
      </c>
      <c r="L361" s="6">
        <v>3.3650000000000002</v>
      </c>
      <c r="M361" s="6">
        <v>3.4653333333333332</v>
      </c>
      <c r="N361" s="7">
        <v>26.277999999999999</v>
      </c>
      <c r="O361" s="80">
        <v>0.13382812499999999</v>
      </c>
      <c r="P361" s="6" t="s">
        <v>541</v>
      </c>
    </row>
    <row r="362" spans="1:16" ht="15.75" thickBot="1" x14ac:dyDescent="0.3">
      <c r="A362" s="4" t="s">
        <v>115</v>
      </c>
      <c r="B362" s="5" t="s">
        <v>250</v>
      </c>
      <c r="C362" s="79">
        <v>5</v>
      </c>
      <c r="D362" s="79">
        <v>4.4000000000000004</v>
      </c>
      <c r="E362" s="15">
        <v>9.4</v>
      </c>
      <c r="F362" s="6">
        <v>3.4493333333333331</v>
      </c>
      <c r="G362" s="6">
        <v>3.3540000000000001</v>
      </c>
      <c r="H362" s="6">
        <v>2.8206666666666669</v>
      </c>
      <c r="I362" s="6">
        <v>3.18</v>
      </c>
      <c r="J362" s="6">
        <v>3.29</v>
      </c>
      <c r="K362" s="6">
        <v>2.8933333333333335</v>
      </c>
      <c r="L362" s="6">
        <v>3.3650000000000002</v>
      </c>
      <c r="M362" s="6">
        <v>3.2530000000000001</v>
      </c>
      <c r="N362" s="7">
        <v>25.605333333333334</v>
      </c>
      <c r="O362" s="80">
        <v>0.12773049645390072</v>
      </c>
      <c r="P362" s="6" t="s">
        <v>541</v>
      </c>
    </row>
    <row r="363" spans="1:16" ht="15.75" thickBot="1" x14ac:dyDescent="0.3">
      <c r="A363" s="4" t="s">
        <v>115</v>
      </c>
      <c r="B363" s="5" t="s">
        <v>364</v>
      </c>
      <c r="C363" s="79">
        <v>5</v>
      </c>
      <c r="D363" s="79">
        <v>4.4000000000000004</v>
      </c>
      <c r="E363" s="15">
        <v>9.4</v>
      </c>
      <c r="F363" s="6">
        <v>3.5393333333333334</v>
      </c>
      <c r="G363" s="6">
        <v>3.3540000000000001</v>
      </c>
      <c r="H363" s="6">
        <v>2.8206666666666669</v>
      </c>
      <c r="I363" s="6">
        <v>3.18</v>
      </c>
      <c r="J363" s="6">
        <v>3.29</v>
      </c>
      <c r="K363" s="6">
        <v>3.0966666666666667</v>
      </c>
      <c r="L363" s="6">
        <v>3.3650000000000002</v>
      </c>
      <c r="M363" s="6">
        <v>2.5529999999999999</v>
      </c>
      <c r="N363" s="7">
        <v>25.198666666666671</v>
      </c>
      <c r="O363" s="80">
        <v>0.12232269503546105</v>
      </c>
      <c r="P363" s="6"/>
    </row>
    <row r="364" spans="1:16" ht="15.75" thickBot="1" x14ac:dyDescent="0.3">
      <c r="A364" s="4" t="s">
        <v>115</v>
      </c>
      <c r="B364" s="5" t="s">
        <v>157</v>
      </c>
      <c r="C364" s="79">
        <v>5</v>
      </c>
      <c r="D364" s="79">
        <v>4.4000000000000004</v>
      </c>
      <c r="E364" s="15">
        <v>9.4</v>
      </c>
      <c r="F364" s="6">
        <v>2.8643333333333332</v>
      </c>
      <c r="G364" s="6">
        <v>3.6756666666666669</v>
      </c>
      <c r="H364" s="6">
        <v>3.3359999999999999</v>
      </c>
      <c r="I364" s="6">
        <v>3.4359999999999999</v>
      </c>
      <c r="J364" s="6">
        <v>3.3526666666666665</v>
      </c>
      <c r="K364" s="6">
        <v>3.1240000000000001</v>
      </c>
      <c r="L364" s="6">
        <v>3.3650000000000002</v>
      </c>
      <c r="M364" s="6">
        <v>2.9776666666666665</v>
      </c>
      <c r="N364" s="7">
        <v>26.131333333333334</v>
      </c>
      <c r="O364" s="80">
        <v>0.13472517730496456</v>
      </c>
      <c r="P364" s="6"/>
    </row>
    <row r="365" spans="1:16" ht="15.75" thickBot="1" x14ac:dyDescent="0.3">
      <c r="A365" s="4" t="s">
        <v>364</v>
      </c>
      <c r="B365" s="5" t="s">
        <v>130</v>
      </c>
      <c r="C365" s="79">
        <v>4.4000000000000004</v>
      </c>
      <c r="D365" s="79">
        <v>5.6</v>
      </c>
      <c r="E365" s="15">
        <v>10</v>
      </c>
      <c r="F365" s="6">
        <v>3.5743333333333331</v>
      </c>
      <c r="G365" s="6">
        <v>3.4843333333333333</v>
      </c>
      <c r="H365" s="6">
        <v>4.9673333333333334</v>
      </c>
      <c r="I365" s="6">
        <v>4.1230000000000002</v>
      </c>
      <c r="J365" s="6">
        <v>4.3946666666666667</v>
      </c>
      <c r="K365" s="6">
        <v>4.174666666666667</v>
      </c>
      <c r="L365" s="6">
        <v>4.3570000000000002</v>
      </c>
      <c r="M365" s="6">
        <v>4.660333333333333</v>
      </c>
      <c r="N365" s="7">
        <v>33.735666666666667</v>
      </c>
      <c r="O365" s="80">
        <v>0.22169583333333334</v>
      </c>
      <c r="P365" s="6" t="s">
        <v>541</v>
      </c>
    </row>
    <row r="366" spans="1:16" ht="15.75" thickBot="1" x14ac:dyDescent="0.3">
      <c r="A366" s="4" t="s">
        <v>364</v>
      </c>
      <c r="B366" s="5" t="s">
        <v>135</v>
      </c>
      <c r="C366" s="79">
        <v>4.4000000000000004</v>
      </c>
      <c r="D366" s="79">
        <v>5</v>
      </c>
      <c r="E366" s="15">
        <v>9.4</v>
      </c>
      <c r="F366" s="6">
        <v>3.5393333333333334</v>
      </c>
      <c r="G366" s="6">
        <v>3.1333333333333333</v>
      </c>
      <c r="H366" s="6">
        <v>3.6136666666666666</v>
      </c>
      <c r="I366" s="6">
        <v>2.6123333333333334</v>
      </c>
      <c r="J366" s="6">
        <v>3.4649999999999999</v>
      </c>
      <c r="K366" s="6">
        <v>3.5136666666666665</v>
      </c>
      <c r="L366" s="6">
        <v>4.0083333333333337</v>
      </c>
      <c r="M366" s="6">
        <v>2.6156666666666668</v>
      </c>
      <c r="N366" s="7">
        <v>26.501333333333331</v>
      </c>
      <c r="O366" s="80">
        <v>0.13964539007092194</v>
      </c>
      <c r="P366" s="6" t="s">
        <v>541</v>
      </c>
    </row>
    <row r="367" spans="1:16" ht="15.75" thickBot="1" x14ac:dyDescent="0.3">
      <c r="A367" s="4" t="s">
        <v>364</v>
      </c>
      <c r="B367" s="5" t="s">
        <v>1490</v>
      </c>
      <c r="C367" s="79">
        <v>4.4000000000000004</v>
      </c>
      <c r="D367" s="79">
        <v>4.5</v>
      </c>
      <c r="E367" s="15">
        <v>8.9</v>
      </c>
      <c r="F367" s="6">
        <v>3.5393333333333334</v>
      </c>
      <c r="G367" s="6">
        <v>4.0119999999999996</v>
      </c>
      <c r="H367" s="6">
        <v>3.29</v>
      </c>
      <c r="I367" s="6">
        <v>4.2169999999999996</v>
      </c>
      <c r="J367" s="6">
        <v>3.5916666666666668</v>
      </c>
      <c r="K367" s="6">
        <v>4.1436666666666664</v>
      </c>
      <c r="L367" s="6">
        <v>3.9249999999999998</v>
      </c>
      <c r="M367" s="6">
        <v>4.065666666666667</v>
      </c>
      <c r="N367" s="7">
        <v>30.784333333333336</v>
      </c>
      <c r="O367" s="80">
        <v>0.20764513108614235</v>
      </c>
      <c r="P367" s="6" t="s">
        <v>541</v>
      </c>
    </row>
    <row r="368" spans="1:16" ht="15.75" thickBot="1" x14ac:dyDescent="0.3">
      <c r="A368" s="4" t="s">
        <v>364</v>
      </c>
      <c r="B368" s="5" t="s">
        <v>90</v>
      </c>
      <c r="C368" s="79">
        <v>4.4000000000000004</v>
      </c>
      <c r="D368" s="79">
        <v>4.5</v>
      </c>
      <c r="E368" s="15">
        <v>8.9</v>
      </c>
      <c r="F368" s="6">
        <v>3.9546666666666668</v>
      </c>
      <c r="G368" s="6">
        <v>4.0186666666666664</v>
      </c>
      <c r="H368" s="6">
        <v>4.2233333333333336</v>
      </c>
      <c r="I368" s="6">
        <v>3.7646666666666668</v>
      </c>
      <c r="J368" s="6">
        <v>3.4849999999999999</v>
      </c>
      <c r="K368" s="6">
        <v>3.4849999999999999</v>
      </c>
      <c r="L368" s="6">
        <v>3.512</v>
      </c>
      <c r="M368" s="6">
        <v>4.6909999999999998</v>
      </c>
      <c r="N368" s="7">
        <v>31.134333333333331</v>
      </c>
      <c r="O368" s="80">
        <v>0.21256086142322092</v>
      </c>
      <c r="P368" s="6" t="s">
        <v>541</v>
      </c>
    </row>
    <row r="369" spans="1:16" ht="15.75" thickBot="1" x14ac:dyDescent="0.3">
      <c r="A369" s="4" t="s">
        <v>364</v>
      </c>
      <c r="B369" s="5" t="s">
        <v>202</v>
      </c>
      <c r="C369" s="79">
        <v>4.4000000000000004</v>
      </c>
      <c r="D369" s="79">
        <v>4.5</v>
      </c>
      <c r="E369" s="15">
        <v>8.9</v>
      </c>
      <c r="F369" s="6">
        <v>3.5393333333333334</v>
      </c>
      <c r="G369" s="6">
        <v>3.1333333333333333</v>
      </c>
      <c r="H369" s="6">
        <v>2.9966666666666666</v>
      </c>
      <c r="I369" s="6">
        <v>3.3736666666666668</v>
      </c>
      <c r="J369" s="6">
        <v>2.9409999999999998</v>
      </c>
      <c r="K369" s="6">
        <v>3.0966666666666667</v>
      </c>
      <c r="L369" s="6">
        <v>3.4753333333333334</v>
      </c>
      <c r="M369" s="6">
        <v>2.8783333333333334</v>
      </c>
      <c r="N369" s="7">
        <v>25.434333333333331</v>
      </c>
      <c r="O369" s="80">
        <v>0.13250468164794005</v>
      </c>
      <c r="P369" s="6" t="s">
        <v>541</v>
      </c>
    </row>
    <row r="370" spans="1:16" ht="15.75" thickBot="1" x14ac:dyDescent="0.3">
      <c r="A370" s="4" t="s">
        <v>364</v>
      </c>
      <c r="B370" s="5" t="s">
        <v>73</v>
      </c>
      <c r="C370" s="79">
        <v>4.4000000000000004</v>
      </c>
      <c r="D370" s="79">
        <v>4.7</v>
      </c>
      <c r="E370" s="15">
        <v>9.1000000000000014</v>
      </c>
      <c r="F370" s="6">
        <v>3.9436666666666667</v>
      </c>
      <c r="G370" s="6">
        <v>3.3323333333333331</v>
      </c>
      <c r="H370" s="6">
        <v>3.4510000000000001</v>
      </c>
      <c r="I370" s="6">
        <v>3.44</v>
      </c>
      <c r="J370" s="6">
        <v>4.0996666666666668</v>
      </c>
      <c r="K370" s="6">
        <v>3.5076666666666667</v>
      </c>
      <c r="L370" s="6">
        <v>4</v>
      </c>
      <c r="M370" s="6">
        <v>3.839</v>
      </c>
      <c r="N370" s="7">
        <v>29.61333333333333</v>
      </c>
      <c r="O370" s="80">
        <v>0.18699633699633691</v>
      </c>
      <c r="P370" s="6" t="s">
        <v>541</v>
      </c>
    </row>
    <row r="371" spans="1:16" ht="15.75" thickBot="1" x14ac:dyDescent="0.3">
      <c r="A371" s="4" t="s">
        <v>364</v>
      </c>
      <c r="B371" s="5" t="s">
        <v>326</v>
      </c>
      <c r="C371" s="79">
        <v>4.4000000000000004</v>
      </c>
      <c r="D371" s="79">
        <v>4.4000000000000004</v>
      </c>
      <c r="E371" s="15">
        <v>8.8000000000000007</v>
      </c>
      <c r="F371" s="6">
        <v>3.5393333333333334</v>
      </c>
      <c r="G371" s="6">
        <v>3.1466666666666665</v>
      </c>
      <c r="H371" s="6">
        <v>2.5609999999999999</v>
      </c>
      <c r="I371" s="6">
        <v>2.7956666666666665</v>
      </c>
      <c r="J371" s="6">
        <v>3.1623333333333332</v>
      </c>
      <c r="K371" s="6">
        <v>3.0966666666666667</v>
      </c>
      <c r="L371" s="6">
        <v>2.9566666666666666</v>
      </c>
      <c r="M371" s="6">
        <v>2.6696666666666666</v>
      </c>
      <c r="N371" s="7">
        <v>23.928000000000001</v>
      </c>
      <c r="O371" s="80">
        <v>0.11261363636363636</v>
      </c>
      <c r="P371" s="6" t="s">
        <v>541</v>
      </c>
    </row>
    <row r="372" spans="1:16" ht="15.75" thickBot="1" x14ac:dyDescent="0.3">
      <c r="A372" s="4" t="s">
        <v>364</v>
      </c>
      <c r="B372" s="5" t="s">
        <v>151</v>
      </c>
      <c r="C372" s="79">
        <v>4.4000000000000004</v>
      </c>
      <c r="D372" s="79">
        <v>4.8</v>
      </c>
      <c r="E372" s="15">
        <v>9.1999999999999993</v>
      </c>
      <c r="F372" s="6">
        <v>3.5393333333333334</v>
      </c>
      <c r="G372" s="6">
        <v>3.1333333333333333</v>
      </c>
      <c r="H372" s="6">
        <v>2.9913333333333334</v>
      </c>
      <c r="I372" s="6">
        <v>2.8546666666666667</v>
      </c>
      <c r="J372" s="6">
        <v>2.9763333333333333</v>
      </c>
      <c r="K372" s="6">
        <v>3.0966666666666667</v>
      </c>
      <c r="L372" s="6">
        <v>2.9566666666666666</v>
      </c>
      <c r="M372" s="6">
        <v>2.3953333333333333</v>
      </c>
      <c r="N372" s="7">
        <v>23.943666666666665</v>
      </c>
      <c r="O372" s="80">
        <v>0.10793025362318839</v>
      </c>
      <c r="P372" s="6" t="s">
        <v>541</v>
      </c>
    </row>
    <row r="373" spans="1:16" ht="15.75" thickBot="1" x14ac:dyDescent="0.3">
      <c r="A373" s="4" t="s">
        <v>364</v>
      </c>
      <c r="B373" s="5" t="s">
        <v>78</v>
      </c>
      <c r="C373" s="79">
        <v>4.4000000000000004</v>
      </c>
      <c r="D373" s="79">
        <v>5</v>
      </c>
      <c r="E373" s="15">
        <v>9.4</v>
      </c>
      <c r="F373" s="6">
        <v>3.7</v>
      </c>
      <c r="G373" s="6">
        <v>3.968</v>
      </c>
      <c r="H373" s="6">
        <v>3.7416666666666667</v>
      </c>
      <c r="I373" s="6">
        <v>3.1829999999999998</v>
      </c>
      <c r="J373" s="6">
        <v>3.1023333333333332</v>
      </c>
      <c r="K373" s="6">
        <v>3.2186666666666666</v>
      </c>
      <c r="L373" s="6">
        <v>2.9566666666666666</v>
      </c>
      <c r="M373" s="6">
        <v>3.9346666666666668</v>
      </c>
      <c r="N373" s="7">
        <v>27.805</v>
      </c>
      <c r="O373" s="80">
        <v>0.15698138297872338</v>
      </c>
      <c r="P373" s="6" t="s">
        <v>541</v>
      </c>
    </row>
    <row r="374" spans="1:16" ht="15.75" thickBot="1" x14ac:dyDescent="0.3">
      <c r="A374" s="4" t="s">
        <v>364</v>
      </c>
      <c r="B374" s="5" t="s">
        <v>1062</v>
      </c>
      <c r="C374" s="79">
        <v>4.4000000000000004</v>
      </c>
      <c r="D374" s="79">
        <v>4.4000000000000004</v>
      </c>
      <c r="E374" s="15">
        <v>8.8000000000000007</v>
      </c>
      <c r="F374" s="6">
        <v>3.5393333333333334</v>
      </c>
      <c r="G374" s="6">
        <v>3.1333333333333333</v>
      </c>
      <c r="H374" s="6">
        <v>3.4303333333333335</v>
      </c>
      <c r="I374" s="6">
        <v>4.1466666666666665</v>
      </c>
      <c r="J374" s="6">
        <v>3.7810000000000001</v>
      </c>
      <c r="K374" s="6">
        <v>3.4693333333333332</v>
      </c>
      <c r="L374" s="6">
        <v>3.3993333333333333</v>
      </c>
      <c r="M374" s="6">
        <v>2.8620000000000001</v>
      </c>
      <c r="N374" s="7">
        <v>27.761333333333333</v>
      </c>
      <c r="O374" s="80">
        <v>0.16706439393939393</v>
      </c>
      <c r="P374" s="6" t="s">
        <v>541</v>
      </c>
    </row>
    <row r="375" spans="1:16" ht="15.75" thickBot="1" x14ac:dyDescent="0.3">
      <c r="A375" s="4" t="s">
        <v>364</v>
      </c>
      <c r="B375" s="5" t="s">
        <v>633</v>
      </c>
      <c r="C375" s="79">
        <v>4.4000000000000004</v>
      </c>
      <c r="D375" s="79">
        <v>4.5</v>
      </c>
      <c r="E375" s="15">
        <v>8.9</v>
      </c>
      <c r="F375" s="6">
        <v>3.6783333333333332</v>
      </c>
      <c r="G375" s="6">
        <v>3.7523333333333335</v>
      </c>
      <c r="H375" s="6">
        <v>2.8163333333333331</v>
      </c>
      <c r="I375" s="6">
        <v>3.7423333333333333</v>
      </c>
      <c r="J375" s="6">
        <v>3.367</v>
      </c>
      <c r="K375" s="6">
        <v>3.0966666666666667</v>
      </c>
      <c r="L375" s="6">
        <v>2.9566666666666666</v>
      </c>
      <c r="M375" s="6">
        <v>3.5953333333333335</v>
      </c>
      <c r="N375" s="7">
        <v>27.004999999999999</v>
      </c>
      <c r="O375" s="80">
        <v>0.15456460674157302</v>
      </c>
      <c r="P375" s="6" t="s">
        <v>541</v>
      </c>
    </row>
    <row r="376" spans="1:16" ht="15.75" thickBot="1" x14ac:dyDescent="0.3">
      <c r="A376" s="4" t="s">
        <v>364</v>
      </c>
      <c r="B376" s="5" t="s">
        <v>334</v>
      </c>
      <c r="C376" s="79">
        <v>4.4000000000000004</v>
      </c>
      <c r="D376" s="79">
        <v>5.4</v>
      </c>
      <c r="E376" s="15">
        <v>9.8000000000000007</v>
      </c>
      <c r="F376" s="6">
        <v>3.5393333333333334</v>
      </c>
      <c r="G376" s="6">
        <v>3.1333333333333333</v>
      </c>
      <c r="H376" s="6">
        <v>2.4426666666666668</v>
      </c>
      <c r="I376" s="6">
        <v>2.9039999999999999</v>
      </c>
      <c r="J376" s="6">
        <v>3.5566666666666666</v>
      </c>
      <c r="K376" s="6">
        <v>4.17</v>
      </c>
      <c r="L376" s="6">
        <v>4.04</v>
      </c>
      <c r="M376" s="6">
        <v>3.819</v>
      </c>
      <c r="N376" s="7">
        <v>27.604999999999997</v>
      </c>
      <c r="O376" s="80">
        <v>0.14802295918367342</v>
      </c>
      <c r="P376" s="6" t="s">
        <v>541</v>
      </c>
    </row>
    <row r="377" spans="1:16" ht="15.75" thickBot="1" x14ac:dyDescent="0.3">
      <c r="A377" s="4" t="s">
        <v>364</v>
      </c>
      <c r="B377" s="5" t="s">
        <v>63</v>
      </c>
      <c r="C377" s="79">
        <v>4.4000000000000004</v>
      </c>
      <c r="D377" s="79">
        <v>5.5</v>
      </c>
      <c r="E377" s="15">
        <v>9.9</v>
      </c>
      <c r="F377" s="6">
        <v>3.726</v>
      </c>
      <c r="G377" s="6">
        <v>3.1333333333333333</v>
      </c>
      <c r="H377" s="6">
        <v>3.3806666666666665</v>
      </c>
      <c r="I377" s="6">
        <v>2.9233333333333333</v>
      </c>
      <c r="J377" s="6">
        <v>4.3323333333333336</v>
      </c>
      <c r="K377" s="6">
        <v>4.1020000000000003</v>
      </c>
      <c r="L377" s="6">
        <v>3.7916666666666665</v>
      </c>
      <c r="M377" s="6">
        <v>3.145</v>
      </c>
      <c r="N377" s="7">
        <v>28.534333333333336</v>
      </c>
      <c r="O377" s="80">
        <v>0.15826178451178455</v>
      </c>
      <c r="P377" s="6" t="s">
        <v>541</v>
      </c>
    </row>
    <row r="378" spans="1:16" ht="15.75" thickBot="1" x14ac:dyDescent="0.3">
      <c r="A378" s="4" t="s">
        <v>364</v>
      </c>
      <c r="B378" s="5" t="s">
        <v>71</v>
      </c>
      <c r="C378" s="79">
        <v>4.4000000000000004</v>
      </c>
      <c r="D378" s="79">
        <v>5</v>
      </c>
      <c r="E378" s="15">
        <v>9.4</v>
      </c>
      <c r="F378" s="6">
        <v>3.5393333333333334</v>
      </c>
      <c r="G378" s="6">
        <v>3.1333333333333333</v>
      </c>
      <c r="H378" s="6">
        <v>2.8820000000000001</v>
      </c>
      <c r="I378" s="6">
        <v>3.1640000000000001</v>
      </c>
      <c r="J378" s="6">
        <v>2.6076666666666668</v>
      </c>
      <c r="K378" s="6">
        <v>3.6240000000000001</v>
      </c>
      <c r="L378" s="6">
        <v>2.9566666666666666</v>
      </c>
      <c r="M378" s="6">
        <v>3.1096666666666666</v>
      </c>
      <c r="N378" s="7">
        <v>25.016666666666666</v>
      </c>
      <c r="O378" s="80">
        <v>0.11990248226950354</v>
      </c>
      <c r="P378" s="6" t="s">
        <v>541</v>
      </c>
    </row>
    <row r="379" spans="1:16" ht="15.75" thickBot="1" x14ac:dyDescent="0.3">
      <c r="A379" s="4" t="s">
        <v>364</v>
      </c>
      <c r="B379" s="5" t="s">
        <v>346</v>
      </c>
      <c r="C379" s="79">
        <v>4.4000000000000004</v>
      </c>
      <c r="D379" s="79">
        <v>5</v>
      </c>
      <c r="E379" s="15">
        <v>9.4</v>
      </c>
      <c r="F379" s="6">
        <v>3.6103333333333332</v>
      </c>
      <c r="G379" s="6">
        <v>4.8390000000000004</v>
      </c>
      <c r="H379" s="6">
        <v>3.9209999999999998</v>
      </c>
      <c r="I379" s="6">
        <v>4.4243333333333332</v>
      </c>
      <c r="J379" s="6">
        <v>3.0876666666666668</v>
      </c>
      <c r="K379" s="6">
        <v>4.1133333333333333</v>
      </c>
      <c r="L379" s="6">
        <v>3.7203333333333335</v>
      </c>
      <c r="M379" s="6">
        <v>3.91</v>
      </c>
      <c r="N379" s="7">
        <v>31.625999999999998</v>
      </c>
      <c r="O379" s="80">
        <v>0.20779255319148932</v>
      </c>
      <c r="P379" s="6" t="s">
        <v>541</v>
      </c>
    </row>
    <row r="380" spans="1:16" ht="15.75" thickBot="1" x14ac:dyDescent="0.3">
      <c r="A380" s="4" t="s">
        <v>364</v>
      </c>
      <c r="B380" s="5" t="s">
        <v>547</v>
      </c>
      <c r="C380" s="79">
        <v>4.4000000000000004</v>
      </c>
      <c r="D380" s="79">
        <v>4.5999999999999996</v>
      </c>
      <c r="E380" s="15">
        <v>9</v>
      </c>
      <c r="F380" s="6">
        <v>3.5393333333333334</v>
      </c>
      <c r="G380" s="6">
        <v>3.1333333333333333</v>
      </c>
      <c r="H380" s="6">
        <v>2.871</v>
      </c>
      <c r="I380" s="6">
        <v>3.3753333333333333</v>
      </c>
      <c r="J380" s="6">
        <v>2.7943333333333333</v>
      </c>
      <c r="K380" s="6">
        <v>3.3346666666666667</v>
      </c>
      <c r="L380" s="6">
        <v>2.9566666666666666</v>
      </c>
      <c r="M380" s="6">
        <v>3.4653333333333332</v>
      </c>
      <c r="N380" s="7">
        <v>25.470000000000002</v>
      </c>
      <c r="O380" s="80">
        <v>0.1315277777777778</v>
      </c>
      <c r="P380" s="6" t="s">
        <v>541</v>
      </c>
    </row>
    <row r="381" spans="1:16" ht="15.75" thickBot="1" x14ac:dyDescent="0.3">
      <c r="A381" s="4" t="s">
        <v>364</v>
      </c>
      <c r="B381" s="5" t="s">
        <v>250</v>
      </c>
      <c r="C381" s="79">
        <v>4.4000000000000004</v>
      </c>
      <c r="D381" s="79">
        <v>4.4000000000000004</v>
      </c>
      <c r="E381" s="15">
        <v>8.8000000000000007</v>
      </c>
      <c r="F381" s="6">
        <v>3.5393333333333334</v>
      </c>
      <c r="G381" s="6">
        <v>3.3439999999999999</v>
      </c>
      <c r="H381" s="6">
        <v>2.5670000000000002</v>
      </c>
      <c r="I381" s="6">
        <v>2.7690000000000001</v>
      </c>
      <c r="J381" s="6">
        <v>2.6890000000000001</v>
      </c>
      <c r="K381" s="6">
        <v>3.0966666666666667</v>
      </c>
      <c r="L381" s="6">
        <v>3.0470000000000002</v>
      </c>
      <c r="M381" s="6">
        <v>3.2530000000000001</v>
      </c>
      <c r="N381" s="7">
        <v>24.305</v>
      </c>
      <c r="O381" s="80">
        <v>0.11796874999999998</v>
      </c>
      <c r="P381" s="6" t="s">
        <v>541</v>
      </c>
    </row>
    <row r="382" spans="1:16" ht="15.75" thickBot="1" x14ac:dyDescent="0.3">
      <c r="A382" s="4" t="s">
        <v>364</v>
      </c>
      <c r="B382" s="5" t="s">
        <v>115</v>
      </c>
      <c r="C382" s="79">
        <v>4.4000000000000004</v>
      </c>
      <c r="D382" s="79">
        <v>5</v>
      </c>
      <c r="E382" s="15">
        <v>9.4</v>
      </c>
      <c r="F382" s="6">
        <v>3.5393333333333334</v>
      </c>
      <c r="G382" s="6">
        <v>3.3540000000000001</v>
      </c>
      <c r="H382" s="6">
        <v>2.8206666666666669</v>
      </c>
      <c r="I382" s="6">
        <v>3.18</v>
      </c>
      <c r="J382" s="6">
        <v>3.29</v>
      </c>
      <c r="K382" s="6">
        <v>3.0966666666666667</v>
      </c>
      <c r="L382" s="6">
        <v>3.3650000000000002</v>
      </c>
      <c r="M382" s="6">
        <v>2.5529999999999999</v>
      </c>
      <c r="N382" s="7">
        <v>25.198666666666671</v>
      </c>
      <c r="O382" s="80">
        <v>0.12232269503546105</v>
      </c>
      <c r="P382" s="6" t="s">
        <v>541</v>
      </c>
    </row>
    <row r="383" spans="1:16" ht="15.75" thickBot="1" x14ac:dyDescent="0.3">
      <c r="A383" s="4" t="s">
        <v>364</v>
      </c>
      <c r="B383" s="5" t="s">
        <v>157</v>
      </c>
      <c r="C383" s="79">
        <v>4.4000000000000004</v>
      </c>
      <c r="D383" s="79">
        <v>4.4000000000000004</v>
      </c>
      <c r="E383" s="15">
        <v>8.8000000000000007</v>
      </c>
      <c r="F383" s="6">
        <v>3.5393333333333334</v>
      </c>
      <c r="G383" s="6">
        <v>3.6756666666666669</v>
      </c>
      <c r="H383" s="6">
        <v>3.3359999999999999</v>
      </c>
      <c r="I383" s="6">
        <v>3.4359999999999999</v>
      </c>
      <c r="J383" s="6">
        <v>3.3526666666666665</v>
      </c>
      <c r="K383" s="6">
        <v>3.1240000000000001</v>
      </c>
      <c r="L383" s="6">
        <v>3.3386666666666667</v>
      </c>
      <c r="M383" s="6">
        <v>2.9776666666666665</v>
      </c>
      <c r="N383" s="7">
        <v>26.779999999999998</v>
      </c>
      <c r="O383" s="80">
        <v>0.15312499999999996</v>
      </c>
      <c r="P383" s="6"/>
    </row>
    <row r="384" spans="1:16" ht="15.75" thickBot="1" x14ac:dyDescent="0.3">
      <c r="A384" s="4" t="s">
        <v>157</v>
      </c>
      <c r="B384" s="5" t="s">
        <v>130</v>
      </c>
      <c r="C384" s="79">
        <v>4.4000000000000004</v>
      </c>
      <c r="D384" s="79">
        <v>5.6</v>
      </c>
      <c r="E384" s="15">
        <v>10</v>
      </c>
      <c r="F384" s="6">
        <v>3.5743333333333331</v>
      </c>
      <c r="G384" s="6">
        <v>3.6756666666666669</v>
      </c>
      <c r="H384" s="6">
        <v>4.9673333333333334</v>
      </c>
      <c r="I384" s="6">
        <v>4.1230000000000002</v>
      </c>
      <c r="J384" s="6">
        <v>4.3946666666666667</v>
      </c>
      <c r="K384" s="6">
        <v>4.174666666666667</v>
      </c>
      <c r="L384" s="6">
        <v>4.3570000000000002</v>
      </c>
      <c r="M384" s="6">
        <v>4.660333333333333</v>
      </c>
      <c r="N384" s="7">
        <v>33.927</v>
      </c>
      <c r="O384" s="80">
        <v>0.2240875</v>
      </c>
      <c r="P384" s="6" t="s">
        <v>541</v>
      </c>
    </row>
    <row r="385" spans="1:16" ht="15.75" thickBot="1" x14ac:dyDescent="0.3">
      <c r="A385" s="4" t="s">
        <v>157</v>
      </c>
      <c r="B385" s="5" t="s">
        <v>135</v>
      </c>
      <c r="C385" s="79">
        <v>4.4000000000000004</v>
      </c>
      <c r="D385" s="79">
        <v>5</v>
      </c>
      <c r="E385" s="15">
        <v>9.4</v>
      </c>
      <c r="F385" s="6">
        <v>2.8223333333333334</v>
      </c>
      <c r="G385" s="6">
        <v>3.6756666666666669</v>
      </c>
      <c r="H385" s="6">
        <v>3.6136666666666666</v>
      </c>
      <c r="I385" s="6">
        <v>3.4359999999999999</v>
      </c>
      <c r="J385" s="6">
        <v>3.4649999999999999</v>
      </c>
      <c r="K385" s="6">
        <v>3.5136666666666665</v>
      </c>
      <c r="L385" s="6">
        <v>4.0083333333333337</v>
      </c>
      <c r="M385" s="6">
        <v>2.9776666666666665</v>
      </c>
      <c r="N385" s="7">
        <v>27.512333333333334</v>
      </c>
      <c r="O385" s="80">
        <v>0.15308953900709221</v>
      </c>
      <c r="P385" s="6" t="s">
        <v>541</v>
      </c>
    </row>
    <row r="386" spans="1:16" ht="15.75" thickBot="1" x14ac:dyDescent="0.3">
      <c r="A386" s="4" t="s">
        <v>157</v>
      </c>
      <c r="B386" s="5" t="s">
        <v>1490</v>
      </c>
      <c r="C386" s="79">
        <v>4.4000000000000004</v>
      </c>
      <c r="D386" s="79">
        <v>4.5</v>
      </c>
      <c r="E386" s="15">
        <v>8.9</v>
      </c>
      <c r="F386" s="6">
        <v>1.73</v>
      </c>
      <c r="G386" s="6">
        <v>4.0119999999999996</v>
      </c>
      <c r="H386" s="6">
        <v>3.3359999999999999</v>
      </c>
      <c r="I386" s="6">
        <v>4.2169999999999996</v>
      </c>
      <c r="J386" s="6">
        <v>3.5916666666666668</v>
      </c>
      <c r="K386" s="6">
        <v>4.1436666666666664</v>
      </c>
      <c r="L386" s="6">
        <v>3.9249999999999998</v>
      </c>
      <c r="M386" s="6">
        <v>4.065666666666667</v>
      </c>
      <c r="N386" s="7">
        <v>29.021000000000001</v>
      </c>
      <c r="O386" s="80">
        <v>0.18287921348314606</v>
      </c>
      <c r="P386" s="6" t="s">
        <v>541</v>
      </c>
    </row>
    <row r="387" spans="1:16" ht="15.75" thickBot="1" x14ac:dyDescent="0.3">
      <c r="A387" s="4" t="s">
        <v>157</v>
      </c>
      <c r="B387" s="5" t="s">
        <v>90</v>
      </c>
      <c r="C387" s="79">
        <v>4.4000000000000004</v>
      </c>
      <c r="D387" s="79">
        <v>4.5</v>
      </c>
      <c r="E387" s="15">
        <v>8.9</v>
      </c>
      <c r="F387" s="6">
        <v>3.9546666666666668</v>
      </c>
      <c r="G387" s="6">
        <v>4.0186666666666664</v>
      </c>
      <c r="H387" s="6">
        <v>4.2233333333333336</v>
      </c>
      <c r="I387" s="6">
        <v>3.7646666666666668</v>
      </c>
      <c r="J387" s="6">
        <v>3.4849999999999999</v>
      </c>
      <c r="K387" s="6">
        <v>3.4849999999999999</v>
      </c>
      <c r="L387" s="6">
        <v>3.512</v>
      </c>
      <c r="M387" s="6">
        <v>4.6909999999999998</v>
      </c>
      <c r="N387" s="7">
        <v>31.134333333333331</v>
      </c>
      <c r="O387" s="80">
        <v>0.21256086142322092</v>
      </c>
      <c r="P387" s="6" t="s">
        <v>541</v>
      </c>
    </row>
    <row r="388" spans="1:16" ht="15.75" thickBot="1" x14ac:dyDescent="0.3">
      <c r="A388" s="4" t="s">
        <v>157</v>
      </c>
      <c r="B388" s="5" t="s">
        <v>202</v>
      </c>
      <c r="C388" s="79">
        <v>4.4000000000000004</v>
      </c>
      <c r="D388" s="79">
        <v>4.5</v>
      </c>
      <c r="E388" s="15">
        <v>8.9</v>
      </c>
      <c r="F388" s="6">
        <v>2.2166666666666668</v>
      </c>
      <c r="G388" s="6">
        <v>3.6756666666666669</v>
      </c>
      <c r="H388" s="6">
        <v>3.3359999999999999</v>
      </c>
      <c r="I388" s="6">
        <v>3.4359999999999999</v>
      </c>
      <c r="J388" s="6">
        <v>3.3526666666666665</v>
      </c>
      <c r="K388" s="6">
        <v>3.1240000000000001</v>
      </c>
      <c r="L388" s="6">
        <v>3.4753333333333334</v>
      </c>
      <c r="M388" s="6">
        <v>2.9776666666666665</v>
      </c>
      <c r="N388" s="7">
        <v>25.593999999999998</v>
      </c>
      <c r="O388" s="80">
        <v>0.13474719101123592</v>
      </c>
      <c r="P388" s="6" t="s">
        <v>541</v>
      </c>
    </row>
    <row r="389" spans="1:16" ht="15.75" thickBot="1" x14ac:dyDescent="0.3">
      <c r="A389" s="4" t="s">
        <v>157</v>
      </c>
      <c r="B389" s="5" t="s">
        <v>73</v>
      </c>
      <c r="C389" s="79">
        <v>4.4000000000000004</v>
      </c>
      <c r="D389" s="79">
        <v>4.7</v>
      </c>
      <c r="E389" s="15">
        <v>9.1000000000000014</v>
      </c>
      <c r="F389" s="6">
        <v>3.9436666666666667</v>
      </c>
      <c r="G389" s="6">
        <v>3.6756666666666669</v>
      </c>
      <c r="H389" s="6">
        <v>3.4510000000000001</v>
      </c>
      <c r="I389" s="6">
        <v>3.44</v>
      </c>
      <c r="J389" s="6">
        <v>4.0996666666666668</v>
      </c>
      <c r="K389" s="6">
        <v>3.5076666666666667</v>
      </c>
      <c r="L389" s="6">
        <v>4</v>
      </c>
      <c r="M389" s="6">
        <v>3.839</v>
      </c>
      <c r="N389" s="7">
        <v>29.956666666666663</v>
      </c>
      <c r="O389" s="80">
        <v>0.19171245421245414</v>
      </c>
      <c r="P389" s="6" t="s">
        <v>541</v>
      </c>
    </row>
    <row r="390" spans="1:16" ht="15.75" thickBot="1" x14ac:dyDescent="0.3">
      <c r="A390" s="4" t="s">
        <v>157</v>
      </c>
      <c r="B390" s="5" t="s">
        <v>326</v>
      </c>
      <c r="C390" s="79">
        <v>4.4000000000000004</v>
      </c>
      <c r="D390" s="79">
        <v>4.4000000000000004</v>
      </c>
      <c r="E390" s="15">
        <v>8.8000000000000007</v>
      </c>
      <c r="F390" s="6">
        <v>3.0659999999999998</v>
      </c>
      <c r="G390" s="6">
        <v>3.6756666666666669</v>
      </c>
      <c r="H390" s="6">
        <v>3.3359999999999999</v>
      </c>
      <c r="I390" s="6">
        <v>3.4359999999999999</v>
      </c>
      <c r="J390" s="6">
        <v>3.3526666666666665</v>
      </c>
      <c r="K390" s="6">
        <v>3.1240000000000001</v>
      </c>
      <c r="L390" s="6">
        <v>3.3386666666666667</v>
      </c>
      <c r="M390" s="6">
        <v>2.9776666666666665</v>
      </c>
      <c r="N390" s="7">
        <v>26.306666666666668</v>
      </c>
      <c r="O390" s="80">
        <v>0.14640151515151517</v>
      </c>
      <c r="P390" s="6" t="s">
        <v>541</v>
      </c>
    </row>
    <row r="391" spans="1:16" ht="15.75" thickBot="1" x14ac:dyDescent="0.3">
      <c r="A391" s="4" t="s">
        <v>157</v>
      </c>
      <c r="B391" s="5" t="s">
        <v>151</v>
      </c>
      <c r="C391" s="79">
        <v>4.4000000000000004</v>
      </c>
      <c r="D391" s="79">
        <v>4.8</v>
      </c>
      <c r="E391" s="15">
        <v>9.1999999999999993</v>
      </c>
      <c r="F391" s="6">
        <v>3.008</v>
      </c>
      <c r="G391" s="6">
        <v>3.6756666666666669</v>
      </c>
      <c r="H391" s="6">
        <v>3.3359999999999999</v>
      </c>
      <c r="I391" s="6">
        <v>3.4359999999999999</v>
      </c>
      <c r="J391" s="6">
        <v>3.3526666666666665</v>
      </c>
      <c r="K391" s="6">
        <v>3.1240000000000001</v>
      </c>
      <c r="L391" s="6">
        <v>3.3386666666666667</v>
      </c>
      <c r="M391" s="6">
        <v>2.9776666666666665</v>
      </c>
      <c r="N391" s="7">
        <v>26.248666666666669</v>
      </c>
      <c r="O391" s="80">
        <v>0.13924818840579714</v>
      </c>
      <c r="P391" s="6" t="s">
        <v>541</v>
      </c>
    </row>
    <row r="392" spans="1:16" ht="15.75" thickBot="1" x14ac:dyDescent="0.3">
      <c r="A392" s="4" t="s">
        <v>157</v>
      </c>
      <c r="B392" s="5" t="s">
        <v>78</v>
      </c>
      <c r="C392" s="79">
        <v>4.4000000000000004</v>
      </c>
      <c r="D392" s="79">
        <v>5</v>
      </c>
      <c r="E392" s="15">
        <v>9.4</v>
      </c>
      <c r="F392" s="6">
        <v>3.7</v>
      </c>
      <c r="G392" s="6">
        <v>3.968</v>
      </c>
      <c r="H392" s="6">
        <v>3.7416666666666667</v>
      </c>
      <c r="I392" s="6">
        <v>3.4359999999999999</v>
      </c>
      <c r="J392" s="6">
        <v>3.3526666666666665</v>
      </c>
      <c r="K392" s="6">
        <v>3.2186666666666666</v>
      </c>
      <c r="L392" s="6">
        <v>3.3386666666666667</v>
      </c>
      <c r="M392" s="6">
        <v>3.9346666666666668</v>
      </c>
      <c r="N392" s="7">
        <v>28.690333333333335</v>
      </c>
      <c r="O392" s="80">
        <v>0.16875443262411349</v>
      </c>
      <c r="P392" s="6" t="s">
        <v>541</v>
      </c>
    </row>
    <row r="393" spans="1:16" ht="15.75" thickBot="1" x14ac:dyDescent="0.3">
      <c r="A393" s="4" t="s">
        <v>157</v>
      </c>
      <c r="B393" s="5" t="s">
        <v>1062</v>
      </c>
      <c r="C393" s="79">
        <v>4.4000000000000004</v>
      </c>
      <c r="D393" s="79">
        <v>4.4000000000000004</v>
      </c>
      <c r="E393" s="15">
        <v>8.8000000000000007</v>
      </c>
      <c r="F393" s="6">
        <v>3.2413333333333334</v>
      </c>
      <c r="G393" s="6">
        <v>3.6756666666666669</v>
      </c>
      <c r="H393" s="6">
        <v>3.4303333333333335</v>
      </c>
      <c r="I393" s="6">
        <v>4.1466666666666665</v>
      </c>
      <c r="J393" s="6">
        <v>3.7810000000000001</v>
      </c>
      <c r="K393" s="6">
        <v>3.4693333333333332</v>
      </c>
      <c r="L393" s="6">
        <v>3.3993333333333333</v>
      </c>
      <c r="M393" s="6">
        <v>2.9776666666666665</v>
      </c>
      <c r="N393" s="7">
        <v>28.121333333333332</v>
      </c>
      <c r="O393" s="80">
        <v>0.17217803030303028</v>
      </c>
      <c r="P393" s="6" t="s">
        <v>541</v>
      </c>
    </row>
    <row r="394" spans="1:16" ht="15.75" thickBot="1" x14ac:dyDescent="0.3">
      <c r="A394" s="4" t="s">
        <v>157</v>
      </c>
      <c r="B394" s="5" t="s">
        <v>633</v>
      </c>
      <c r="C394" s="79">
        <v>4.4000000000000004</v>
      </c>
      <c r="D394" s="79">
        <v>4.5</v>
      </c>
      <c r="E394" s="15">
        <v>8.9</v>
      </c>
      <c r="F394" s="6">
        <v>3.6783333333333332</v>
      </c>
      <c r="G394" s="6">
        <v>3.7523333333333335</v>
      </c>
      <c r="H394" s="6">
        <v>3.3359999999999999</v>
      </c>
      <c r="I394" s="6">
        <v>3.7423333333333333</v>
      </c>
      <c r="J394" s="6">
        <v>3.367</v>
      </c>
      <c r="K394" s="6">
        <v>3.1240000000000001</v>
      </c>
      <c r="L394" s="6">
        <v>3.3386666666666667</v>
      </c>
      <c r="M394" s="6">
        <v>3.5953333333333335</v>
      </c>
      <c r="N394" s="7">
        <v>27.934000000000001</v>
      </c>
      <c r="O394" s="80">
        <v>0.16761235955056181</v>
      </c>
      <c r="P394" s="6" t="s">
        <v>541</v>
      </c>
    </row>
    <row r="395" spans="1:16" ht="15.75" thickBot="1" x14ac:dyDescent="0.3">
      <c r="A395" s="4" t="s">
        <v>157</v>
      </c>
      <c r="B395" s="5" t="s">
        <v>334</v>
      </c>
      <c r="C395" s="79">
        <v>4.4000000000000004</v>
      </c>
      <c r="D395" s="79">
        <v>5.4</v>
      </c>
      <c r="E395" s="15">
        <v>9.8000000000000007</v>
      </c>
      <c r="F395" s="6">
        <v>1.6719999999999999</v>
      </c>
      <c r="G395" s="6">
        <v>3.6756666666666669</v>
      </c>
      <c r="H395" s="6">
        <v>3.3359999999999999</v>
      </c>
      <c r="I395" s="6">
        <v>3.4359999999999999</v>
      </c>
      <c r="J395" s="6">
        <v>3.5566666666666666</v>
      </c>
      <c r="K395" s="6">
        <v>4.17</v>
      </c>
      <c r="L395" s="6">
        <v>4.04</v>
      </c>
      <c r="M395" s="6">
        <v>3.819</v>
      </c>
      <c r="N395" s="7">
        <v>27.705333333333332</v>
      </c>
      <c r="O395" s="80">
        <v>0.14930272108843534</v>
      </c>
      <c r="P395" s="6" t="s">
        <v>541</v>
      </c>
    </row>
    <row r="396" spans="1:16" ht="15.75" thickBot="1" x14ac:dyDescent="0.3">
      <c r="A396" s="4" t="s">
        <v>157</v>
      </c>
      <c r="B396" s="5" t="s">
        <v>63</v>
      </c>
      <c r="C396" s="79">
        <v>4.4000000000000004</v>
      </c>
      <c r="D396" s="79">
        <v>5.5</v>
      </c>
      <c r="E396" s="15">
        <v>9.9</v>
      </c>
      <c r="F396" s="6">
        <v>3.726</v>
      </c>
      <c r="G396" s="6">
        <v>3.6756666666666669</v>
      </c>
      <c r="H396" s="6">
        <v>3.3806666666666665</v>
      </c>
      <c r="I396" s="6">
        <v>3.4359999999999999</v>
      </c>
      <c r="J396" s="6">
        <v>4.3323333333333336</v>
      </c>
      <c r="K396" s="6">
        <v>4.1020000000000003</v>
      </c>
      <c r="L396" s="6">
        <v>3.7916666666666665</v>
      </c>
      <c r="M396" s="6">
        <v>3.145</v>
      </c>
      <c r="N396" s="7">
        <v>29.589333333333336</v>
      </c>
      <c r="O396" s="80">
        <v>0.17158249158249161</v>
      </c>
      <c r="P396" s="6" t="s">
        <v>541</v>
      </c>
    </row>
    <row r="397" spans="1:16" ht="15.75" thickBot="1" x14ac:dyDescent="0.3">
      <c r="A397" s="4" t="s">
        <v>157</v>
      </c>
      <c r="B397" s="5" t="s">
        <v>71</v>
      </c>
      <c r="C397" s="79">
        <v>4.4000000000000004</v>
      </c>
      <c r="D397" s="79">
        <v>5</v>
      </c>
      <c r="E397" s="15">
        <v>9.4</v>
      </c>
      <c r="F397" s="6">
        <v>2.4503333333333335</v>
      </c>
      <c r="G397" s="6">
        <v>3.6756666666666669</v>
      </c>
      <c r="H397" s="6">
        <v>3.3359999999999999</v>
      </c>
      <c r="I397" s="6">
        <v>3.4359999999999999</v>
      </c>
      <c r="J397" s="6">
        <v>3.3526666666666665</v>
      </c>
      <c r="K397" s="6">
        <v>3.6240000000000001</v>
      </c>
      <c r="L397" s="6">
        <v>3.3386666666666667</v>
      </c>
      <c r="M397" s="6">
        <v>3.1096666666666666</v>
      </c>
      <c r="N397" s="7">
        <v>26.322999999999997</v>
      </c>
      <c r="O397" s="80">
        <v>0.13727393617021272</v>
      </c>
      <c r="P397" s="6" t="s">
        <v>541</v>
      </c>
    </row>
    <row r="398" spans="1:16" ht="15.75" thickBot="1" x14ac:dyDescent="0.3">
      <c r="A398" s="4" t="s">
        <v>157</v>
      </c>
      <c r="B398" s="5" t="s">
        <v>346</v>
      </c>
      <c r="C398" s="79">
        <v>4.4000000000000004</v>
      </c>
      <c r="D398" s="79">
        <v>5</v>
      </c>
      <c r="E398" s="15">
        <v>9.4</v>
      </c>
      <c r="F398" s="6">
        <v>3.6103333333333332</v>
      </c>
      <c r="G398" s="6">
        <v>4.8390000000000004</v>
      </c>
      <c r="H398" s="6">
        <v>3.9209999999999998</v>
      </c>
      <c r="I398" s="6">
        <v>4.4243333333333332</v>
      </c>
      <c r="J398" s="6">
        <v>3.3526666666666665</v>
      </c>
      <c r="K398" s="6">
        <v>4.1133333333333333</v>
      </c>
      <c r="L398" s="6">
        <v>3.7203333333333335</v>
      </c>
      <c r="M398" s="6">
        <v>3.91</v>
      </c>
      <c r="N398" s="7">
        <v>31.890999999999998</v>
      </c>
      <c r="O398" s="80">
        <v>0.21131648936170211</v>
      </c>
      <c r="P398" s="6" t="s">
        <v>541</v>
      </c>
    </row>
    <row r="399" spans="1:16" ht="15.75" thickBot="1" x14ac:dyDescent="0.3">
      <c r="A399" s="4" t="s">
        <v>157</v>
      </c>
      <c r="B399" s="5" t="s">
        <v>547</v>
      </c>
      <c r="C399" s="79">
        <v>4.4000000000000004</v>
      </c>
      <c r="D399" s="79">
        <v>4.5999999999999996</v>
      </c>
      <c r="E399" s="15">
        <v>9</v>
      </c>
      <c r="F399" s="6">
        <v>3.2226666666666666</v>
      </c>
      <c r="G399" s="6">
        <v>3.6756666666666669</v>
      </c>
      <c r="H399" s="6">
        <v>3.3359999999999999</v>
      </c>
      <c r="I399" s="6">
        <v>3.4359999999999999</v>
      </c>
      <c r="J399" s="6">
        <v>3.3526666666666665</v>
      </c>
      <c r="K399" s="6">
        <v>3.3346666666666667</v>
      </c>
      <c r="L399" s="6">
        <v>3.3386666666666667</v>
      </c>
      <c r="M399" s="6">
        <v>3.4653333333333332</v>
      </c>
      <c r="N399" s="7">
        <v>27.161666666666669</v>
      </c>
      <c r="O399" s="80">
        <v>0.15502314814814819</v>
      </c>
      <c r="P399" s="6" t="s">
        <v>541</v>
      </c>
    </row>
    <row r="400" spans="1:16" ht="15.75" thickBot="1" x14ac:dyDescent="0.3">
      <c r="A400" s="4" t="s">
        <v>157</v>
      </c>
      <c r="B400" s="5" t="s">
        <v>250</v>
      </c>
      <c r="C400" s="79">
        <v>4.4000000000000004</v>
      </c>
      <c r="D400" s="79">
        <v>4.4000000000000004</v>
      </c>
      <c r="E400" s="15">
        <v>8.8000000000000007</v>
      </c>
      <c r="F400" s="6">
        <v>3.4493333333333331</v>
      </c>
      <c r="G400" s="6">
        <v>3.6756666666666669</v>
      </c>
      <c r="H400" s="6">
        <v>3.3359999999999999</v>
      </c>
      <c r="I400" s="6">
        <v>3.4359999999999999</v>
      </c>
      <c r="J400" s="6">
        <v>3.3526666666666665</v>
      </c>
      <c r="K400" s="6">
        <v>3.1240000000000001</v>
      </c>
      <c r="L400" s="6">
        <v>3.3386666666666667</v>
      </c>
      <c r="M400" s="6">
        <v>3.2530000000000001</v>
      </c>
      <c r="N400" s="7">
        <v>26.965333333333334</v>
      </c>
      <c r="O400" s="80">
        <v>0.15575757575757576</v>
      </c>
      <c r="P400" s="6" t="s">
        <v>541</v>
      </c>
    </row>
    <row r="401" spans="1:16" ht="15.75" thickBot="1" x14ac:dyDescent="0.3">
      <c r="A401" s="4" t="s">
        <v>157</v>
      </c>
      <c r="B401" s="5" t="s">
        <v>115</v>
      </c>
      <c r="C401" s="79">
        <v>4.4000000000000004</v>
      </c>
      <c r="D401" s="79">
        <v>5</v>
      </c>
      <c r="E401" s="15">
        <v>9.4</v>
      </c>
      <c r="F401" s="6">
        <v>2.8643333333333332</v>
      </c>
      <c r="G401" s="6">
        <v>3.6756666666666669</v>
      </c>
      <c r="H401" s="6">
        <v>3.3359999999999999</v>
      </c>
      <c r="I401" s="6">
        <v>3.4359999999999999</v>
      </c>
      <c r="J401" s="6">
        <v>3.3526666666666665</v>
      </c>
      <c r="K401" s="6">
        <v>3.1240000000000001</v>
      </c>
      <c r="L401" s="6">
        <v>3.3650000000000002</v>
      </c>
      <c r="M401" s="6">
        <v>2.9776666666666665</v>
      </c>
      <c r="N401" s="7">
        <v>26.131333333333334</v>
      </c>
      <c r="O401" s="80">
        <v>0.13472517730496456</v>
      </c>
      <c r="P401" s="6" t="s">
        <v>541</v>
      </c>
    </row>
    <row r="402" spans="1:16" ht="15.75" thickBot="1" x14ac:dyDescent="0.3">
      <c r="A402" s="4" t="s">
        <v>157</v>
      </c>
      <c r="B402" s="5" t="s">
        <v>364</v>
      </c>
      <c r="C402" s="79">
        <v>4.4000000000000004</v>
      </c>
      <c r="D402" s="79">
        <v>4.4000000000000004</v>
      </c>
      <c r="E402" s="15">
        <v>8.8000000000000007</v>
      </c>
      <c r="F402" s="6">
        <v>3.5393333333333334</v>
      </c>
      <c r="G402" s="6">
        <v>3.6756666666666669</v>
      </c>
      <c r="H402" s="6">
        <v>3.3359999999999999</v>
      </c>
      <c r="I402" s="6">
        <v>3.4359999999999999</v>
      </c>
      <c r="J402" s="6">
        <v>3.3526666666666665</v>
      </c>
      <c r="K402" s="6">
        <v>3.1240000000000001</v>
      </c>
      <c r="L402" s="6">
        <v>3.3386666666666667</v>
      </c>
      <c r="M402" s="6">
        <v>2.9776666666666665</v>
      </c>
      <c r="N402" s="7">
        <v>26.779999999999998</v>
      </c>
      <c r="O402" s="80">
        <v>0.15312499999999996</v>
      </c>
      <c r="P402" s="6" t="s">
        <v>541</v>
      </c>
    </row>
  </sheetData>
  <mergeCells count="1">
    <mergeCell ref="F1:N1"/>
  </mergeCells>
  <phoneticPr fontId="12" type="noConversion"/>
  <conditionalFormatting sqref="C3:D402">
    <cfRule type="colorScale" priority="4">
      <colorScale>
        <cfvo type="min"/>
        <cfvo type="percentile" val="50"/>
        <cfvo type="max"/>
        <color rgb="FF63BE7B"/>
        <color rgb="FFFCFCFF"/>
        <color rgb="FFF8696B"/>
      </colorScale>
    </cfRule>
    <cfRule type="cellIs" dxfId="41" priority="5" operator="equal">
      <formula>"F"</formula>
    </cfRule>
    <cfRule type="cellIs" dxfId="40" priority="6" operator="equal">
      <formula>"M"</formula>
    </cfRule>
    <cfRule type="cellIs" dxfId="39" priority="7" operator="equal">
      <formula>"D"</formula>
    </cfRule>
    <cfRule type="cellIs" dxfId="38" priority="8" operator="equal">
      <formula>"G"</formula>
    </cfRule>
  </conditionalFormatting>
  <conditionalFormatting sqref="E3:E402">
    <cfRule type="colorScale" priority="3">
      <colorScale>
        <cfvo type="min"/>
        <cfvo type="percentile" val="50"/>
        <cfvo type="max"/>
        <color rgb="FF63BE7B"/>
        <color rgb="FFFCFCFF"/>
        <color rgb="FFF8696B"/>
      </colorScale>
    </cfRule>
  </conditionalFormatting>
  <conditionalFormatting sqref="F3:M402">
    <cfRule type="colorScale" priority="4992">
      <colorScale>
        <cfvo type="min"/>
        <cfvo type="percentile" val="50"/>
        <cfvo type="max"/>
        <color rgb="FFF8696B"/>
        <color rgb="FFFCFCFF"/>
        <color rgb="FF63BE7B"/>
      </colorScale>
    </cfRule>
  </conditionalFormatting>
  <conditionalFormatting sqref="N3:N402">
    <cfRule type="colorScale" priority="2">
      <colorScale>
        <cfvo type="min"/>
        <cfvo type="percentile" val="50"/>
        <cfvo type="max"/>
        <color rgb="FFF8696B"/>
        <color rgb="FFFCFCFF"/>
        <color rgb="FF63BE7B"/>
      </colorScale>
    </cfRule>
    <cfRule type="colorScale" priority="1238">
      <colorScale>
        <cfvo type="min"/>
        <cfvo type="max"/>
        <color rgb="FFFCFCFF"/>
        <color rgb="FF63BE7B"/>
      </colorScale>
    </cfRule>
  </conditionalFormatting>
  <conditionalFormatting sqref="O3:O402">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1448B-6326-4A0E-9411-63C0C8B04F1A}">
  <sheetPr codeName="Sheet9">
    <tabColor theme="9" tint="-0.249977111117893"/>
  </sheetPr>
  <dimension ref="A1:K9"/>
  <sheetViews>
    <sheetView showGridLines="0" zoomScaleNormal="100" zoomScaleSheetLayoutView="100" workbookViewId="0"/>
  </sheetViews>
  <sheetFormatPr defaultColWidth="9.140625" defaultRowHeight="15" x14ac:dyDescent="0.25"/>
  <cols>
    <col min="1" max="1" width="6.42578125" style="1" bestFit="1" customWidth="1"/>
    <col min="2" max="2" width="23.140625" style="1" customWidth="1"/>
    <col min="3" max="3" width="9.42578125" style="1" customWidth="1"/>
    <col min="4" max="4" width="8.5703125" style="1" customWidth="1"/>
    <col min="5" max="5" width="23.140625" style="1" customWidth="1"/>
    <col min="6" max="7" width="8" style="1" customWidth="1"/>
    <col min="8" max="8" width="23.140625" style="1" customWidth="1"/>
    <col min="9" max="9" width="8.85546875" style="1" bestFit="1" customWidth="1"/>
    <col min="10" max="16384" width="9.140625" style="1"/>
  </cols>
  <sheetData>
    <row r="1" spans="1:11" ht="45.75" thickBot="1" x14ac:dyDescent="0.3">
      <c r="A1" s="2" t="s">
        <v>464</v>
      </c>
      <c r="B1" s="77" t="s">
        <v>684</v>
      </c>
      <c r="C1" s="77" t="s">
        <v>685</v>
      </c>
      <c r="D1" s="77" t="s">
        <v>686</v>
      </c>
      <c r="E1" s="77" t="s">
        <v>687</v>
      </c>
      <c r="F1" s="77" t="s">
        <v>688</v>
      </c>
      <c r="G1" s="77" t="s">
        <v>689</v>
      </c>
      <c r="H1" s="77" t="s">
        <v>690</v>
      </c>
      <c r="I1" s="77" t="s">
        <v>691</v>
      </c>
      <c r="J1" s="89" t="s">
        <v>692</v>
      </c>
      <c r="K1" s="89" t="s">
        <v>1248</v>
      </c>
    </row>
    <row r="2" spans="1:11" ht="15.75" thickBot="1" x14ac:dyDescent="0.3">
      <c r="A2" s="4">
        <v>10</v>
      </c>
      <c r="B2" s="90" t="s">
        <v>26</v>
      </c>
      <c r="C2" s="91">
        <v>6.8533333333333335</v>
      </c>
      <c r="D2" s="92">
        <v>12.7</v>
      </c>
      <c r="E2" s="92" t="s">
        <v>24</v>
      </c>
      <c r="F2" s="92">
        <v>6.4930000000000003</v>
      </c>
      <c r="G2" s="92">
        <v>15.4</v>
      </c>
      <c r="H2" s="93" t="s">
        <v>36</v>
      </c>
      <c r="I2" s="94">
        <v>5.3873333333333333</v>
      </c>
      <c r="J2" s="95">
        <v>10</v>
      </c>
      <c r="K2" s="399">
        <f>Table3737381110[[#This Row],[Best Player xPts]]-Table3737381110[[#This Row],[2nd Player xPts]]</f>
        <v>0.36033333333333317</v>
      </c>
    </row>
    <row r="3" spans="1:11" ht="15.75" thickBot="1" x14ac:dyDescent="0.3">
      <c r="A3" s="4">
        <v>11</v>
      </c>
      <c r="B3" s="90" t="s">
        <v>24</v>
      </c>
      <c r="C3" s="91">
        <v>6.6226666666666665</v>
      </c>
      <c r="D3" s="92">
        <v>15.4</v>
      </c>
      <c r="E3" s="92" t="s">
        <v>26</v>
      </c>
      <c r="F3" s="92">
        <v>5.9316666666666666</v>
      </c>
      <c r="G3" s="92">
        <v>12.7</v>
      </c>
      <c r="H3" s="93" t="s">
        <v>31</v>
      </c>
      <c r="I3" s="94">
        <v>5.9290000000000003</v>
      </c>
      <c r="J3" s="95">
        <v>8.1999999999999993</v>
      </c>
      <c r="K3" s="399">
        <f>Table3737381110[[#This Row],[Best Player xPts]]-Table3737381110[[#This Row],[2nd Player xPts]]</f>
        <v>0.69099999999999984</v>
      </c>
    </row>
    <row r="4" spans="1:11" ht="15.75" thickBot="1" x14ac:dyDescent="0.3">
      <c r="A4" s="4">
        <v>12</v>
      </c>
      <c r="B4" s="90" t="s">
        <v>26</v>
      </c>
      <c r="C4" s="91">
        <v>6.9493333333333336</v>
      </c>
      <c r="D4" s="92">
        <v>12.7</v>
      </c>
      <c r="E4" s="92" t="s">
        <v>24</v>
      </c>
      <c r="F4" s="92">
        <v>6.9409999999999998</v>
      </c>
      <c r="G4" s="92">
        <v>15.4</v>
      </c>
      <c r="H4" s="93" t="s">
        <v>55</v>
      </c>
      <c r="I4" s="94">
        <v>6.625</v>
      </c>
      <c r="J4" s="95">
        <v>11</v>
      </c>
      <c r="K4" s="399">
        <f>Table3737381110[[#This Row],[Best Player xPts]]-Table3737381110[[#This Row],[2nd Player xPts]]</f>
        <v>8.3333333333337478E-3</v>
      </c>
    </row>
    <row r="5" spans="1:11" ht="15.75" thickBot="1" x14ac:dyDescent="0.3">
      <c r="A5" s="4">
        <v>13</v>
      </c>
      <c r="B5" s="90" t="s">
        <v>36</v>
      </c>
      <c r="C5" s="91">
        <v>6.1340000000000003</v>
      </c>
      <c r="D5" s="92">
        <v>10</v>
      </c>
      <c r="E5" s="92" t="s">
        <v>55</v>
      </c>
      <c r="F5" s="92">
        <v>5.7763333333333335</v>
      </c>
      <c r="G5" s="92">
        <v>11</v>
      </c>
      <c r="H5" s="93" t="s">
        <v>31</v>
      </c>
      <c r="I5" s="94">
        <v>5.6253333333333337</v>
      </c>
      <c r="J5" s="95">
        <v>8.1999999999999993</v>
      </c>
      <c r="K5" s="399">
        <f>Table3737381110[[#This Row],[Best Player xPts]]-Table3737381110[[#This Row],[2nd Player xPts]]</f>
        <v>0.3576666666666668</v>
      </c>
    </row>
    <row r="6" spans="1:11" ht="15.75" thickBot="1" x14ac:dyDescent="0.3">
      <c r="A6" s="4">
        <v>14</v>
      </c>
      <c r="B6" s="90" t="s">
        <v>24</v>
      </c>
      <c r="C6" s="91">
        <v>7.2426666666666666</v>
      </c>
      <c r="D6" s="92">
        <v>15.4</v>
      </c>
      <c r="E6" s="92" t="s">
        <v>55</v>
      </c>
      <c r="F6" s="92">
        <v>6.6163333333333334</v>
      </c>
      <c r="G6" s="92">
        <v>11</v>
      </c>
      <c r="H6" s="93" t="s">
        <v>330</v>
      </c>
      <c r="I6" s="94">
        <v>5.82</v>
      </c>
      <c r="J6" s="95">
        <v>6.7</v>
      </c>
      <c r="K6" s="399">
        <f>Table3737381110[[#This Row],[Best Player xPts]]-Table3737381110[[#This Row],[2nd Player xPts]]</f>
        <v>0.62633333333333319</v>
      </c>
    </row>
    <row r="7" spans="1:11" ht="15.75" thickBot="1" x14ac:dyDescent="0.3">
      <c r="A7" s="4">
        <v>15</v>
      </c>
      <c r="B7" s="90" t="s">
        <v>24</v>
      </c>
      <c r="C7" s="91">
        <v>6.9613333333333332</v>
      </c>
      <c r="D7" s="92">
        <v>15.4</v>
      </c>
      <c r="E7" s="92" t="s">
        <v>26</v>
      </c>
      <c r="F7" s="92">
        <v>6.1353333333333335</v>
      </c>
      <c r="G7" s="92">
        <v>12.7</v>
      </c>
      <c r="H7" s="93" t="s">
        <v>62</v>
      </c>
      <c r="I7" s="94">
        <v>5.9223333333333334</v>
      </c>
      <c r="J7" s="95">
        <v>9.1</v>
      </c>
      <c r="K7" s="399">
        <f>Table3737381110[[#This Row],[Best Player xPts]]-Table3737381110[[#This Row],[2nd Player xPts]]</f>
        <v>0.82599999999999962</v>
      </c>
    </row>
    <row r="8" spans="1:11" ht="15.75" thickBot="1" x14ac:dyDescent="0.3">
      <c r="A8" s="4">
        <v>16</v>
      </c>
      <c r="B8" s="90" t="s">
        <v>24</v>
      </c>
      <c r="C8" s="79">
        <v>7.3823333333333334</v>
      </c>
      <c r="D8" s="15">
        <v>15.4</v>
      </c>
      <c r="E8" s="15" t="s">
        <v>36</v>
      </c>
      <c r="F8" s="15">
        <v>6.6059999999999999</v>
      </c>
      <c r="G8" s="348">
        <v>10</v>
      </c>
      <c r="H8" s="15" t="s">
        <v>55</v>
      </c>
      <c r="I8" s="349">
        <v>6.3816666666666668</v>
      </c>
      <c r="J8" s="350">
        <v>11</v>
      </c>
      <c r="K8" s="399">
        <f>Table3737381110[[#This Row],[Best Player xPts]]-Table3737381110[[#This Row],[2nd Player xPts]]</f>
        <v>0.77633333333333354</v>
      </c>
    </row>
    <row r="9" spans="1:11" ht="15.75" thickBot="1" x14ac:dyDescent="0.3">
      <c r="A9" s="351">
        <v>17</v>
      </c>
      <c r="B9" s="90" t="s">
        <v>24</v>
      </c>
      <c r="C9" s="352">
        <v>6.1526666666666667</v>
      </c>
      <c r="D9" s="353">
        <v>15.4</v>
      </c>
      <c r="E9" s="353" t="s">
        <v>55</v>
      </c>
      <c r="F9" s="353">
        <v>6.075333333333333</v>
      </c>
      <c r="G9" s="354">
        <v>11</v>
      </c>
      <c r="H9" s="353" t="s">
        <v>36</v>
      </c>
      <c r="I9" s="355">
        <v>5.7649999999999997</v>
      </c>
      <c r="J9" s="356">
        <v>10</v>
      </c>
      <c r="K9" s="399">
        <f>Table3737381110[[#This Row],[Best Player xPts]]-Table3737381110[[#This Row],[2nd Player xPts]]</f>
        <v>7.7333333333333698E-2</v>
      </c>
    </row>
  </sheetData>
  <conditionalFormatting sqref="C2:C9 F2:F9 I2:I9">
    <cfRule type="colorScale" priority="5020">
      <colorScale>
        <cfvo type="min"/>
        <cfvo type="percentile" val="50"/>
        <cfvo type="max"/>
        <color rgb="FFF8696B"/>
        <color rgb="FFFCFCFF"/>
        <color rgb="FF63BE7B"/>
      </colorScale>
    </cfRule>
  </conditionalFormatting>
  <conditionalFormatting sqref="D2:D9 G2:G9 J2:J9">
    <cfRule type="colorScale" priority="5023">
      <colorScale>
        <cfvo type="min"/>
        <cfvo type="percentile" val="50"/>
        <cfvo type="max"/>
        <color rgb="FF63BE7B"/>
        <color rgb="FFFCFCFF"/>
        <color rgb="FFF8696B"/>
      </colorScale>
    </cfRule>
  </conditionalFormatting>
  <conditionalFormatting sqref="K2:K9">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9BF22-94D8-4725-BAF6-0020E6A30E97}">
  <sheetPr codeName="Sheet11">
    <tabColor theme="9" tint="-0.499984740745262"/>
  </sheetPr>
  <dimension ref="A1:H31"/>
  <sheetViews>
    <sheetView showGridLines="0" workbookViewId="0"/>
  </sheetViews>
  <sheetFormatPr defaultColWidth="0" defaultRowHeight="15" customHeight="1" zeroHeight="1" x14ac:dyDescent="0.25"/>
  <cols>
    <col min="1" max="1" width="4.140625" style="1" bestFit="1" customWidth="1"/>
    <col min="2" max="2" width="15.42578125" style="1" customWidth="1"/>
    <col min="3" max="3" width="25.28515625" style="1" customWidth="1"/>
    <col min="4" max="4" width="7" style="1" bestFit="1" customWidth="1"/>
    <col min="5" max="5" width="119" style="1" customWidth="1"/>
    <col min="6" max="7" width="9.140625" style="1" hidden="1" customWidth="1"/>
    <col min="8" max="8" width="16" style="1" hidden="1" customWidth="1"/>
    <col min="9" max="16384" width="9.140625" style="1" hidden="1"/>
  </cols>
  <sheetData>
    <row r="1" spans="1:8" ht="15.75" thickBot="1" x14ac:dyDescent="0.3">
      <c r="A1" s="378" t="s">
        <v>2</v>
      </c>
      <c r="B1" s="378" t="s">
        <v>413</v>
      </c>
      <c r="C1" s="378" t="s">
        <v>1</v>
      </c>
      <c r="D1" s="378" t="s">
        <v>1075</v>
      </c>
      <c r="E1" s="378" t="s">
        <v>1228</v>
      </c>
    </row>
    <row r="2" spans="1:8" ht="15.75" thickBot="1" x14ac:dyDescent="0.3">
      <c r="A2" s="379" t="s">
        <v>16</v>
      </c>
      <c r="B2" s="31" t="str">
        <f>IFERROR(INDEX(Solver!$B:$B,MATCH($C2,Solver!$C:$C,0)),"")</f>
        <v>Brentford</v>
      </c>
      <c r="C2" s="8" t="s">
        <v>90</v>
      </c>
      <c r="D2" s="400">
        <v>4.5</v>
      </c>
      <c r="E2" s="31" t="str">
        <f>IF(COUNTIF(Solver!$C:$C,C2)=1,"",IF(COUNTIF(Solver!$C:$C,C2)=0,"Error. Player not present in Column C of tab 'Solver'",IF(COUNTIF(Solver!$C:$C,C2)&gt;1,"Error-More than 1 instance of player in Column C of tab 'Solver'","")))</f>
        <v/>
      </c>
    </row>
    <row r="3" spans="1:8" ht="15.75" thickBot="1" x14ac:dyDescent="0.3">
      <c r="A3" s="379" t="s">
        <v>16</v>
      </c>
      <c r="B3" s="31" t="str">
        <f>IFERROR(INDEX(Solver!$B:$B,MATCH($C3,Solver!$C:$C,0)),"")</f>
        <v>Chelsea</v>
      </c>
      <c r="C3" s="8" t="s">
        <v>73</v>
      </c>
      <c r="D3" s="400">
        <v>4.5999999999999996</v>
      </c>
      <c r="E3" s="31" t="str">
        <f>IF(COUNTIF(Solver!$C:$C,C3)=1,"",IF(COUNTIF(Solver!$C:$C,C3)=0,"Error. Player not present in Column C of tab 'Solver'",IF(COUNTIF(Solver!$C:$C,C3)&gt;1,"Error-More than 1 instance of player in Column C of tab 'Solver'","")))</f>
        <v/>
      </c>
    </row>
    <row r="4" spans="1:8" ht="15.75" thickBot="1" x14ac:dyDescent="0.3">
      <c r="A4" s="379" t="s">
        <v>14</v>
      </c>
      <c r="B4" s="31" t="str">
        <f>IFERROR(INDEX(Solver!$B:$B,MATCH($C4,Solver!$C:$C,0)),"")</f>
        <v>Arsenal</v>
      </c>
      <c r="C4" s="8" t="s">
        <v>604</v>
      </c>
      <c r="D4" s="400">
        <v>6.1</v>
      </c>
      <c r="E4" s="31" t="str">
        <f>IF(COUNTIF(Solver!$C:$C,C4)=1,"",IF(COUNTIF(Solver!$C:$C,C4)=0,"Error. Player not present in Column C of tab 'Solver'",IF(COUNTIF(Solver!$C:$C,C4)&gt;1,"Error-More than 1 instance of player in Column C of tab 'Solver'","")))</f>
        <v/>
      </c>
    </row>
    <row r="5" spans="1:8" ht="15.75" thickBot="1" x14ac:dyDescent="0.3">
      <c r="A5" s="379" t="s">
        <v>14</v>
      </c>
      <c r="B5" s="31" t="str">
        <f>IFERROR(INDEX(Solver!$B:$B,MATCH($C5,Solver!$C:$C,0)),"")</f>
        <v>Wolves</v>
      </c>
      <c r="C5" s="8" t="s">
        <v>1549</v>
      </c>
      <c r="D5" s="400">
        <v>4.4000000000000004</v>
      </c>
      <c r="E5" s="31" t="str">
        <f>IF(COUNTIF(Solver!$C:$C,C5)=1,"",IF(COUNTIF(Solver!$C:$C,C5)=0,"Error. Player not present in Column C of tab 'Solver'",IF(COUNTIF(Solver!$C:$C,C5)&gt;1,"Error-More than 1 instance of player in Column C of tab 'Solver'","")))</f>
        <v/>
      </c>
    </row>
    <row r="6" spans="1:8" ht="15.75" thickBot="1" x14ac:dyDescent="0.3">
      <c r="A6" s="379" t="s">
        <v>14</v>
      </c>
      <c r="B6" s="31" t="str">
        <f>IFERROR(INDEX(Solver!$B:$B,MATCH($C6,Solver!$C:$C,0)),"")</f>
        <v>Aston Villa</v>
      </c>
      <c r="C6" s="8" t="s">
        <v>156</v>
      </c>
      <c r="D6" s="400">
        <v>4.5</v>
      </c>
      <c r="E6" s="31" t="str">
        <f>IF(COUNTIF(Solver!$C:$C,C6)=1,"",IF(COUNTIF(Solver!$C:$C,C6)=0,"Error. Player not present in Column C of tab 'Solver'",IF(COUNTIF(Solver!$C:$C,C6)&gt;1,"Error-More than 1 instance of player in Column C of tab 'Solver'","")))</f>
        <v/>
      </c>
      <c r="H6" s="380"/>
    </row>
    <row r="7" spans="1:8" ht="15.75" thickBot="1" x14ac:dyDescent="0.3">
      <c r="A7" s="379" t="s">
        <v>14</v>
      </c>
      <c r="B7" s="31" t="str">
        <f>IFERROR(INDEX(Solver!$B:$B,MATCH($C7,Solver!$C:$C,0)),"")</f>
        <v>Chelsea</v>
      </c>
      <c r="C7" s="8" t="s">
        <v>131</v>
      </c>
      <c r="D7" s="400">
        <v>4.5</v>
      </c>
      <c r="E7" s="31" t="str">
        <f>IF(COUNTIF(Solver!$C:$C,C7)=1,"",IF(COUNTIF(Solver!$C:$C,C7)=0,"Error. Player not present in Column C of tab 'Solver'",IF(COUNTIF(Solver!$C:$C,C7)&gt;1,"Error-More than 1 instance of player in Column C of tab 'Solver'","")))</f>
        <v/>
      </c>
      <c r="H7" s="380"/>
    </row>
    <row r="8" spans="1:8" ht="15.75" thickBot="1" x14ac:dyDescent="0.3">
      <c r="A8" s="379" t="s">
        <v>14</v>
      </c>
      <c r="B8" s="31" t="str">
        <f>IFERROR(INDEX(Solver!$B:$B,MATCH($C8,Solver!$C:$C,0)),"")</f>
        <v>Brentford</v>
      </c>
      <c r="C8" s="8" t="s">
        <v>1489</v>
      </c>
      <c r="D8" s="400">
        <v>4</v>
      </c>
      <c r="E8" s="31" t="str">
        <f>IF(COUNTIF(Solver!$C:$C,C8)=1,"",IF(COUNTIF(Solver!$C:$C,C8)=0,"Error. Player not present in Column C of tab 'Solver'",IF(COUNTIF(Solver!$C:$C,C8)&gt;1,"Error-More than 1 instance of player in Column C of tab 'Solver'","")))</f>
        <v/>
      </c>
      <c r="H8" s="380"/>
    </row>
    <row r="9" spans="1:8" ht="15.75" thickBot="1" x14ac:dyDescent="0.3">
      <c r="A9" s="379" t="s">
        <v>13</v>
      </c>
      <c r="B9" s="31" t="str">
        <f>IFERROR(INDEX(Solver!$B:$B,MATCH($C9,Solver!$C:$C,0)),"")</f>
        <v>Chelsea</v>
      </c>
      <c r="C9" s="8" t="s">
        <v>55</v>
      </c>
      <c r="D9" s="400">
        <v>10.9</v>
      </c>
      <c r="E9" s="31" t="str">
        <f>IF(COUNTIF(Solver!$C:$C,C9)=1,"",IF(COUNTIF(Solver!$C:$C,C9)=0,"Error. Player not present in Column C of tab 'Solver'",IF(COUNTIF(Solver!$C:$C,C9)&gt;1,"Error-More than 1 instance of player in Column C of tab 'Solver'","")))</f>
        <v/>
      </c>
      <c r="H9" s="380"/>
    </row>
    <row r="10" spans="1:8" ht="15.75" thickBot="1" x14ac:dyDescent="0.3">
      <c r="A10" s="379" t="s">
        <v>13</v>
      </c>
      <c r="B10" s="31" t="str">
        <f>IFERROR(INDEX(Solver!$B:$B,MATCH($C10,Solver!$C:$C,0)),"")</f>
        <v>Aston Villa</v>
      </c>
      <c r="C10" s="8" t="s">
        <v>188</v>
      </c>
      <c r="D10" s="400">
        <v>5.5</v>
      </c>
      <c r="E10" s="31" t="str">
        <f>IF(COUNTIF(Solver!$C:$C,C10)=1,"",IF(COUNTIF(Solver!$C:$C,C10)=0,"Error. Player not present in Column C of tab 'Solver'",IF(COUNTIF(Solver!$C:$C,C10)&gt;1,"Error-More than 1 instance of player in Column C of tab 'Solver'","")))</f>
        <v/>
      </c>
    </row>
    <row r="11" spans="1:8" ht="15.75" thickBot="1" x14ac:dyDescent="0.3">
      <c r="A11" s="379" t="s">
        <v>13</v>
      </c>
      <c r="B11" s="31" t="str">
        <f>IFERROR(INDEX(Solver!$B:$B,MATCH($C11,Solver!$C:$C,0)),"")</f>
        <v>Bournemouth</v>
      </c>
      <c r="C11" s="8" t="s">
        <v>166</v>
      </c>
      <c r="D11" s="400">
        <v>5.6</v>
      </c>
      <c r="E11" s="31" t="str">
        <f>IF(COUNTIF(Solver!$C:$C,C11)=1,"",IF(COUNTIF(Solver!$C:$C,C11)=0,"Error. Player not present in Column C of tab 'Solver'",IF(COUNTIF(Solver!$C:$C,C11)&gt;1,"Error-More than 1 instance of player in Column C of tab 'Solver'","")))</f>
        <v/>
      </c>
      <c r="F11" s="357"/>
      <c r="H11" s="380"/>
    </row>
    <row r="12" spans="1:8" ht="15.75" thickBot="1" x14ac:dyDescent="0.3">
      <c r="A12" s="379" t="s">
        <v>13</v>
      </c>
      <c r="B12" s="31" t="str">
        <f>IFERROR(INDEX(Solver!$B:$B,MATCH($C12,Solver!$C:$C,0)),"")</f>
        <v>Manchester Utd</v>
      </c>
      <c r="C12" s="8" t="s">
        <v>31</v>
      </c>
      <c r="D12" s="400">
        <v>8.1999999999999993</v>
      </c>
      <c r="E12" s="31" t="str">
        <f>IF(COUNTIF(Solver!$C:$C,C12)=1,"",IF(COUNTIF(Solver!$C:$C,C12)=0,"Error. Player not present in Column C of tab 'Solver'",IF(COUNTIF(Solver!$C:$C,C12)&gt;1,"Error-More than 1 instance of player in Column C of tab 'Solver'","")))</f>
        <v/>
      </c>
      <c r="H12" s="380"/>
    </row>
    <row r="13" spans="1:8" ht="15.75" thickBot="1" x14ac:dyDescent="0.3">
      <c r="A13" s="379" t="s">
        <v>13</v>
      </c>
      <c r="B13" s="31" t="str">
        <f>IFERROR(INDEX(Solver!$B:$B,MATCH($C13,Solver!$C:$C,0)),"")</f>
        <v>Brentford</v>
      </c>
      <c r="C13" s="8" t="s">
        <v>308</v>
      </c>
      <c r="D13" s="400">
        <v>7.3</v>
      </c>
      <c r="E13" s="31" t="str">
        <f>IF(COUNTIF(Solver!$C:$C,C13)=1,"",IF(COUNTIF(Solver!$C:$C,C13)=0,"Error. Player not present in Column C of tab 'Solver'",IF(COUNTIF(Solver!$C:$C,C13)&gt;1,"Error-More than 1 instance of player in Column C of tab 'Solver'","")))</f>
        <v/>
      </c>
      <c r="H13" s="380"/>
    </row>
    <row r="14" spans="1:8" ht="15.75" thickBot="1" x14ac:dyDescent="0.3">
      <c r="A14" s="379" t="s">
        <v>15</v>
      </c>
      <c r="B14" s="31" t="str">
        <f>IFERROR(INDEX(Solver!$B:$B,MATCH($C14,Solver!$C:$C,0)),"")</f>
        <v>Tottenham</v>
      </c>
      <c r="C14" s="8" t="s">
        <v>66</v>
      </c>
      <c r="D14" s="400">
        <v>7.6</v>
      </c>
      <c r="E14" s="31" t="str">
        <f>IF(COUNTIF(Solver!$C:$C,C14)=1,"",IF(COUNTIF(Solver!$C:$C,C14)=0,"Error. Player not present in Column C of tab 'Solver'",IF(COUNTIF(Solver!$C:$C,C14)&gt;1,"Error-More than 1 instance of player in Column C of tab 'Solver'","")))</f>
        <v/>
      </c>
    </row>
    <row r="15" spans="1:8" ht="15.75" thickBot="1" x14ac:dyDescent="0.3">
      <c r="A15" s="379" t="s">
        <v>15</v>
      </c>
      <c r="B15" s="31" t="str">
        <f>IFERROR(INDEX(Solver!$B:$B,MATCH($C15,Solver!$C:$C,0)),"")</f>
        <v>Everton</v>
      </c>
      <c r="C15" s="8" t="s">
        <v>129</v>
      </c>
      <c r="D15" s="400">
        <v>5.9</v>
      </c>
      <c r="E15" s="31" t="str">
        <f>IF(COUNTIF(Solver!$C:$C,C15)=1,"",IF(COUNTIF(Solver!$C:$C,C15)=0,"Error. Player not present in Column C of tab 'Solver'",IF(COUNTIF(Solver!$C:$C,C15)&gt;1,"Error-More than 1 instance of player in Column C of tab 'Solver'","")))</f>
        <v/>
      </c>
    </row>
    <row r="16" spans="1:8" ht="15.75" thickBot="1" x14ac:dyDescent="0.3">
      <c r="A16" s="379" t="s">
        <v>15</v>
      </c>
      <c r="B16" s="31" t="str">
        <f>IFERROR(INDEX(Solver!$B:$B,MATCH($C16,Solver!$C:$C,0)),"")</f>
        <v>Manchester City</v>
      </c>
      <c r="C16" s="8" t="s">
        <v>24</v>
      </c>
      <c r="D16" s="400">
        <v>15.3</v>
      </c>
      <c r="E16" s="31" t="str">
        <f>IF(COUNTIF(Solver!$C:$C,C16)=1,"",IF(COUNTIF(Solver!$C:$C,C16)=0,"Error. Player not present in Column C of tab 'Solver'",IF(COUNTIF(Solver!$C:$C,C16)&gt;1,"Error-More than 1 instance of player in Column C of tab 'Solver'","")))</f>
        <v/>
      </c>
    </row>
    <row r="17" spans="3:8" ht="15.75" thickBot="1" x14ac:dyDescent="0.3">
      <c r="C17" s="381" t="s">
        <v>10</v>
      </c>
      <c r="D17" s="382">
        <f>SUM(D2:D16)</f>
        <v>98.899999999999991</v>
      </c>
      <c r="H17" s="380"/>
    </row>
    <row r="18" spans="3:8" ht="15.75" thickBot="1" x14ac:dyDescent="0.3"/>
    <row r="19" spans="3:8" ht="15.75" thickBot="1" x14ac:dyDescent="0.3">
      <c r="C19" s="378" t="s">
        <v>1229</v>
      </c>
      <c r="D19" s="383">
        <v>0.2</v>
      </c>
    </row>
    <row r="20" spans="3:8" ht="15.75" thickBot="1" x14ac:dyDescent="0.3">
      <c r="C20" s="378" t="s">
        <v>1230</v>
      </c>
      <c r="D20" s="384">
        <v>5</v>
      </c>
    </row>
    <row r="21" spans="3:8" x14ac:dyDescent="0.25">
      <c r="C21" s="380"/>
      <c r="D21" s="385"/>
    </row>
    <row r="22" spans="3:8" ht="15.75" thickBot="1" x14ac:dyDescent="0.3">
      <c r="C22" s="57" t="s">
        <v>1231</v>
      </c>
    </row>
    <row r="23" spans="3:8" ht="15.75" thickBot="1" x14ac:dyDescent="0.3">
      <c r="C23" s="378" t="s">
        <v>1232</v>
      </c>
      <c r="D23" s="384"/>
    </row>
    <row r="24" spans="3:8" ht="15.75" thickBot="1" x14ac:dyDescent="0.3">
      <c r="C24" s="378" t="s">
        <v>1233</v>
      </c>
      <c r="D24" s="384"/>
    </row>
    <row r="25" spans="3:8" ht="15.75" thickBot="1" x14ac:dyDescent="0.3">
      <c r="C25" s="378" t="s">
        <v>1234</v>
      </c>
      <c r="D25" s="384"/>
    </row>
    <row r="26" spans="3:8" ht="15" customHeight="1" x14ac:dyDescent="0.25"/>
    <row r="27" spans="3:8" ht="15" customHeight="1" thickBot="1" x14ac:dyDescent="0.3">
      <c r="C27" s="57" t="s">
        <v>1243</v>
      </c>
    </row>
    <row r="28" spans="3:8" ht="15" customHeight="1" thickBot="1" x14ac:dyDescent="0.3">
      <c r="C28" s="378" t="s">
        <v>1207</v>
      </c>
      <c r="D28" s="398">
        <v>1.5</v>
      </c>
      <c r="E28" s="1" t="s">
        <v>1246</v>
      </c>
    </row>
    <row r="29" spans="3:8" ht="15" customHeight="1" thickBot="1" x14ac:dyDescent="0.3">
      <c r="C29" s="378" t="s">
        <v>1208</v>
      </c>
      <c r="D29" s="398">
        <v>0.1</v>
      </c>
      <c r="E29" s="1" t="s">
        <v>1245</v>
      </c>
    </row>
    <row r="30" spans="3:8" ht="15" customHeight="1" thickBot="1" x14ac:dyDescent="0.3">
      <c r="C30" s="378" t="s">
        <v>1244</v>
      </c>
      <c r="D30" s="398">
        <v>0.9</v>
      </c>
      <c r="E30" s="1" t="s">
        <v>1247</v>
      </c>
    </row>
    <row r="31" spans="3:8" ht="15" customHeight="1" thickBot="1" x14ac:dyDescent="0.3">
      <c r="C31" s="378" t="s">
        <v>1344</v>
      </c>
      <c r="D31" s="398">
        <v>0.1</v>
      </c>
      <c r="E31" s="1" t="s">
        <v>1345</v>
      </c>
    </row>
  </sheetData>
  <conditionalFormatting sqref="A2:A16">
    <cfRule type="cellIs" dxfId="37" priority="2" operator="equal">
      <formula>"F"</formula>
    </cfRule>
    <cfRule type="cellIs" dxfId="36" priority="3" operator="equal">
      <formula>"M"</formula>
    </cfRule>
    <cfRule type="cellIs" dxfId="35" priority="4" operator="equal">
      <formula>"D"</formula>
    </cfRule>
    <cfRule type="cellIs" dxfId="34" priority="5" operator="equal">
      <formula>"G"</formula>
    </cfRule>
  </conditionalFormatting>
  <conditionalFormatting sqref="D2:D16">
    <cfRule type="colorScale" priority="1">
      <colorScale>
        <cfvo type="min"/>
        <cfvo type="percentile" val="50"/>
        <cfvo type="max"/>
        <color rgb="FF63BE7B"/>
        <color rgb="FFFCFCFF"/>
        <color rgb="FFF8696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9CA97-8CC3-41EC-8403-2D45E9F89434}">
  <sheetPr codeName="Sheet10" filterMode="1">
    <tabColor theme="9" tint="-0.499984740745262"/>
  </sheetPr>
  <dimension ref="A1:DE524"/>
  <sheetViews>
    <sheetView zoomScaleNormal="100" workbookViewId="0">
      <pane xSplit="6" ySplit="1" topLeftCell="G2" activePane="bottomRight" state="frozen"/>
      <selection activeCell="D25" sqref="D25"/>
      <selection pane="topRight" activeCell="D25" sqref="D25"/>
      <selection pane="bottomLeft" activeCell="D25" sqref="D25"/>
      <selection pane="bottomRight" activeCell="G11" sqref="G11"/>
    </sheetView>
  </sheetViews>
  <sheetFormatPr defaultColWidth="9.140625" defaultRowHeight="15" x14ac:dyDescent="0.2"/>
  <cols>
    <col min="1" max="1" width="5.42578125" style="360" customWidth="1"/>
    <col min="2" max="2" width="15.42578125" style="360" bestFit="1" customWidth="1"/>
    <col min="3" max="3" width="25.28515625" style="360" bestFit="1" customWidth="1"/>
    <col min="4" max="4" width="5" style="360" bestFit="1" customWidth="1"/>
    <col min="5" max="5" width="7.140625" style="360" bestFit="1" customWidth="1"/>
    <col min="6" max="6" width="7" style="360" bestFit="1" customWidth="1"/>
    <col min="7" max="14" width="6.140625" style="360" customWidth="1"/>
    <col min="15" max="16" width="11.28515625" style="360" bestFit="1" customWidth="1"/>
    <col min="17" max="21" width="11.28515625" style="360" customWidth="1"/>
    <col min="22" max="22" width="11.28515625" style="360" bestFit="1" customWidth="1"/>
    <col min="23" max="24" width="10.7109375" style="360" bestFit="1" customWidth="1"/>
    <col min="25" max="29" width="10.7109375" style="360" customWidth="1"/>
    <col min="30" max="30" width="10.7109375" style="360" bestFit="1" customWidth="1"/>
    <col min="31" max="32" width="12" style="360" bestFit="1" customWidth="1"/>
    <col min="33" max="37" width="12" style="360" customWidth="1"/>
    <col min="38" max="38" width="12" style="360" bestFit="1" customWidth="1"/>
    <col min="39" max="40" width="8.5703125" style="360" bestFit="1" customWidth="1"/>
    <col min="41" max="45" width="8.5703125" style="360" customWidth="1"/>
    <col min="46" max="48" width="8.5703125" style="360" bestFit="1" customWidth="1"/>
    <col min="49" max="53" width="8.5703125" style="360" customWidth="1"/>
    <col min="54" max="54" width="8.5703125" style="360" bestFit="1" customWidth="1"/>
    <col min="55" max="57" width="10.7109375" style="360" bestFit="1" customWidth="1"/>
    <col min="58" max="62" width="10.7109375" style="360" customWidth="1"/>
    <col min="63" max="63" width="10.7109375" style="360" bestFit="1" customWidth="1"/>
    <col min="64" max="65" width="8.140625" style="360" bestFit="1" customWidth="1"/>
    <col min="66" max="70" width="8.140625" style="360" customWidth="1"/>
    <col min="71" max="71" width="8.140625" style="360" bestFit="1" customWidth="1"/>
    <col min="72" max="73" width="7.85546875" style="360" bestFit="1" customWidth="1"/>
    <col min="74" max="78" width="7.85546875" style="360" customWidth="1"/>
    <col min="79" max="79" width="7.85546875" style="360" bestFit="1" customWidth="1"/>
    <col min="80" max="80" width="5" style="360" customWidth="1"/>
    <col min="81" max="81" width="10" style="360" bestFit="1" customWidth="1"/>
    <col min="82" max="82" width="15.85546875" style="360" bestFit="1" customWidth="1"/>
    <col min="83" max="90" width="6.7109375" style="360" customWidth="1"/>
    <col min="91" max="91" width="4.85546875" style="360" bestFit="1" customWidth="1"/>
    <col min="92" max="92" width="5.28515625" style="360" customWidth="1"/>
    <col min="93" max="94" width="5" style="360" bestFit="1" customWidth="1"/>
    <col min="95" max="99" width="5" style="360" customWidth="1"/>
    <col min="100" max="100" width="5" style="360" bestFit="1" customWidth="1"/>
    <col min="101" max="16384" width="9.140625" style="360"/>
  </cols>
  <sheetData>
    <row r="1" spans="1:109" x14ac:dyDescent="0.25">
      <c r="A1" s="357" t="s">
        <v>1074</v>
      </c>
      <c r="B1" s="357" t="s">
        <v>413</v>
      </c>
      <c r="C1" s="357" t="s">
        <v>1</v>
      </c>
      <c r="D1" s="357" t="s">
        <v>2</v>
      </c>
      <c r="E1" s="357" t="s">
        <v>6</v>
      </c>
      <c r="F1" s="357" t="s">
        <v>1075</v>
      </c>
      <c r="G1" s="357">
        <v>10</v>
      </c>
      <c r="H1" s="357">
        <v>11</v>
      </c>
      <c r="I1" s="357">
        <v>12</v>
      </c>
      <c r="J1" s="357">
        <v>13</v>
      </c>
      <c r="K1" s="357">
        <v>14</v>
      </c>
      <c r="L1" s="357">
        <v>15</v>
      </c>
      <c r="M1" s="357">
        <v>16</v>
      </c>
      <c r="N1" s="357">
        <v>17</v>
      </c>
      <c r="O1" s="358" t="s">
        <v>1076</v>
      </c>
      <c r="P1" s="358" t="s">
        <v>1077</v>
      </c>
      <c r="Q1" s="358" t="s">
        <v>1078</v>
      </c>
      <c r="R1" s="358" t="s">
        <v>1079</v>
      </c>
      <c r="S1" s="358" t="s">
        <v>1080</v>
      </c>
      <c r="T1" s="358" t="s">
        <v>1081</v>
      </c>
      <c r="U1" s="358" t="s">
        <v>1082</v>
      </c>
      <c r="V1" s="358" t="s">
        <v>1083</v>
      </c>
      <c r="W1" s="359" t="s">
        <v>1084</v>
      </c>
      <c r="X1" s="359" t="s">
        <v>1085</v>
      </c>
      <c r="Y1" s="359" t="s">
        <v>1086</v>
      </c>
      <c r="Z1" s="359" t="s">
        <v>1087</v>
      </c>
      <c r="AA1" s="359" t="s">
        <v>1088</v>
      </c>
      <c r="AB1" s="359" t="s">
        <v>1089</v>
      </c>
      <c r="AC1" s="359" t="s">
        <v>1090</v>
      </c>
      <c r="AD1" s="359" t="s">
        <v>1091</v>
      </c>
      <c r="AE1" s="357" t="s">
        <v>1092</v>
      </c>
      <c r="AF1" s="357" t="s">
        <v>1093</v>
      </c>
      <c r="AG1" s="357" t="s">
        <v>1094</v>
      </c>
      <c r="AH1" s="357" t="s">
        <v>1095</v>
      </c>
      <c r="AI1" s="357" t="s">
        <v>1096</v>
      </c>
      <c r="AJ1" s="357" t="s">
        <v>1097</v>
      </c>
      <c r="AK1" s="357" t="s">
        <v>1098</v>
      </c>
      <c r="AL1" s="357" t="s">
        <v>1099</v>
      </c>
      <c r="AM1" s="359" t="s">
        <v>1100</v>
      </c>
      <c r="AN1" s="359" t="s">
        <v>1101</v>
      </c>
      <c r="AO1" s="359" t="s">
        <v>1102</v>
      </c>
      <c r="AP1" s="359" t="s">
        <v>1103</v>
      </c>
      <c r="AQ1" s="359" t="s">
        <v>1104</v>
      </c>
      <c r="AR1" s="359" t="s">
        <v>1105</v>
      </c>
      <c r="AS1" s="359" t="s">
        <v>1106</v>
      </c>
      <c r="AT1" s="359" t="s">
        <v>1107</v>
      </c>
      <c r="AU1" s="357" t="s">
        <v>1108</v>
      </c>
      <c r="AV1" s="357" t="s">
        <v>1109</v>
      </c>
      <c r="AW1" s="357" t="s">
        <v>1110</v>
      </c>
      <c r="AX1" s="357" t="s">
        <v>1111</v>
      </c>
      <c r="AY1" s="357" t="s">
        <v>1112</v>
      </c>
      <c r="AZ1" s="357" t="s">
        <v>1113</v>
      </c>
      <c r="BA1" s="357" t="s">
        <v>1114</v>
      </c>
      <c r="BB1" s="357" t="s">
        <v>1115</v>
      </c>
      <c r="BC1" s="359" t="s">
        <v>1116</v>
      </c>
      <c r="BD1" s="357" t="s">
        <v>1117</v>
      </c>
      <c r="BE1" s="357" t="s">
        <v>1118</v>
      </c>
      <c r="BF1" s="357" t="s">
        <v>1119</v>
      </c>
      <c r="BG1" s="357" t="s">
        <v>1120</v>
      </c>
      <c r="BH1" s="357" t="s">
        <v>1121</v>
      </c>
      <c r="BI1" s="357" t="s">
        <v>1122</v>
      </c>
      <c r="BJ1" s="357" t="s">
        <v>1123</v>
      </c>
      <c r="BK1" s="357" t="s">
        <v>1124</v>
      </c>
      <c r="BL1" s="359" t="s">
        <v>1125</v>
      </c>
      <c r="BM1" s="359" t="s">
        <v>1126</v>
      </c>
      <c r="BN1" s="359" t="s">
        <v>1127</v>
      </c>
      <c r="BO1" s="359" t="s">
        <v>1128</v>
      </c>
      <c r="BP1" s="359" t="s">
        <v>1129</v>
      </c>
      <c r="BQ1" s="359" t="s">
        <v>1130</v>
      </c>
      <c r="BR1" s="359" t="s">
        <v>1131</v>
      </c>
      <c r="BS1" s="359" t="s">
        <v>1132</v>
      </c>
      <c r="BT1" s="357" t="s">
        <v>1133</v>
      </c>
      <c r="BU1" s="357" t="s">
        <v>1134</v>
      </c>
      <c r="BV1" s="357" t="s">
        <v>1135</v>
      </c>
      <c r="BW1" s="357" t="s">
        <v>1136</v>
      </c>
      <c r="BX1" s="357" t="s">
        <v>1137</v>
      </c>
      <c r="BY1" s="357" t="s">
        <v>1138</v>
      </c>
      <c r="BZ1" s="357" t="s">
        <v>1139</v>
      </c>
      <c r="CA1" s="357" t="s">
        <v>1140</v>
      </c>
      <c r="CB1" s="357" t="s">
        <v>1141</v>
      </c>
      <c r="CC1" s="360" t="s">
        <v>1142</v>
      </c>
      <c r="CD1" s="360" t="s">
        <v>1143</v>
      </c>
      <c r="CE1" s="360" t="s">
        <v>1144</v>
      </c>
      <c r="CF1" s="360" t="s">
        <v>1145</v>
      </c>
      <c r="CG1" s="360" t="s">
        <v>1146</v>
      </c>
      <c r="CH1" s="360" t="s">
        <v>1147</v>
      </c>
      <c r="CI1" s="360" t="s">
        <v>1148</v>
      </c>
      <c r="CJ1" s="360" t="s">
        <v>1149</v>
      </c>
      <c r="CK1" s="360" t="s">
        <v>1150</v>
      </c>
      <c r="CL1" s="360" t="s">
        <v>1151</v>
      </c>
      <c r="CM1" s="360" t="s">
        <v>1152</v>
      </c>
      <c r="CN1" s="360" t="s">
        <v>1153</v>
      </c>
      <c r="CO1" s="360" t="s">
        <v>1154</v>
      </c>
      <c r="CP1" s="360" t="s">
        <v>1155</v>
      </c>
      <c r="CQ1" s="360" t="s">
        <v>1156</v>
      </c>
      <c r="CR1" s="360" t="s">
        <v>1157</v>
      </c>
      <c r="CS1" s="360" t="s">
        <v>1158</v>
      </c>
      <c r="CT1" s="360" t="s">
        <v>1159</v>
      </c>
      <c r="CU1" s="360" t="s">
        <v>1160</v>
      </c>
      <c r="CV1" s="360" t="s">
        <v>1161</v>
      </c>
      <c r="CX1" s="8">
        <f>G1</f>
        <v>10</v>
      </c>
      <c r="CY1" s="8">
        <f>H1</f>
        <v>11</v>
      </c>
      <c r="CZ1" s="8">
        <f t="shared" ref="CZ1:DD1" si="0">I1</f>
        <v>12</v>
      </c>
      <c r="DA1" s="8">
        <f t="shared" si="0"/>
        <v>13</v>
      </c>
      <c r="DB1" s="8">
        <f t="shared" si="0"/>
        <v>14</v>
      </c>
      <c r="DC1" s="8">
        <f t="shared" si="0"/>
        <v>15</v>
      </c>
      <c r="DD1" s="8">
        <f t="shared" si="0"/>
        <v>16</v>
      </c>
      <c r="DE1" s="8">
        <f>N1</f>
        <v>17</v>
      </c>
    </row>
    <row r="2" spans="1:109" hidden="1" x14ac:dyDescent="0.25">
      <c r="A2" s="360" cm="1">
        <f t="array" ref="A2">_xlfn.SWITCH(D2,"G",1,"D",2,"M",3,"F",4)</f>
        <v>4</v>
      </c>
      <c r="B2" s="357" t="s">
        <v>23</v>
      </c>
      <c r="C2" s="357" t="s">
        <v>24</v>
      </c>
      <c r="D2" s="360" t="s">
        <v>15</v>
      </c>
      <c r="E2" s="361">
        <v>15.4</v>
      </c>
      <c r="F2" s="361">
        <f>_xlfn.IFNA(VLOOKUP(C2,'My Squad'!$C$2:$D$16,2,0),E2)</f>
        <v>15.3</v>
      </c>
      <c r="G2" s="362">
        <v>6.4930000000000003</v>
      </c>
      <c r="H2" s="362">
        <v>6.6226666666666665</v>
      </c>
      <c r="I2" s="362">
        <v>6.9409999999999998</v>
      </c>
      <c r="J2" s="362">
        <v>4.97</v>
      </c>
      <c r="K2" s="362">
        <v>7.2426666666666666</v>
      </c>
      <c r="L2" s="362">
        <v>6.9613333333333332</v>
      </c>
      <c r="M2" s="362">
        <v>7.3823333333333334</v>
      </c>
      <c r="N2" s="362">
        <v>6.1526666666666667</v>
      </c>
      <c r="O2" s="363">
        <v>0</v>
      </c>
      <c r="P2" s="363">
        <v>0</v>
      </c>
      <c r="Q2" s="363">
        <v>0</v>
      </c>
      <c r="R2" s="363">
        <v>0</v>
      </c>
      <c r="S2" s="363">
        <v>0</v>
      </c>
      <c r="T2" s="363">
        <v>0</v>
      </c>
      <c r="U2" s="363">
        <v>0</v>
      </c>
      <c r="V2" s="363">
        <v>0</v>
      </c>
      <c r="W2" s="363">
        <v>0</v>
      </c>
      <c r="X2" s="363">
        <v>0</v>
      </c>
      <c r="Y2" s="363">
        <v>0</v>
      </c>
      <c r="Z2" s="363">
        <v>0</v>
      </c>
      <c r="AA2" s="363">
        <v>0</v>
      </c>
      <c r="AB2" s="363">
        <v>0</v>
      </c>
      <c r="AC2" s="363">
        <v>0</v>
      </c>
      <c r="AD2" s="363">
        <v>0</v>
      </c>
      <c r="AE2" s="363">
        <v>0</v>
      </c>
      <c r="AF2" s="363">
        <v>0</v>
      </c>
      <c r="AG2" s="363">
        <v>0</v>
      </c>
      <c r="AH2" s="363">
        <v>0</v>
      </c>
      <c r="AI2" s="363">
        <v>0</v>
      </c>
      <c r="AJ2" s="363">
        <v>0</v>
      </c>
      <c r="AK2" s="363">
        <v>0</v>
      </c>
      <c r="AL2" s="363">
        <v>0</v>
      </c>
      <c r="AM2" s="363">
        <v>0</v>
      </c>
      <c r="AN2" s="363">
        <v>0</v>
      </c>
      <c r="AO2" s="363">
        <v>0</v>
      </c>
      <c r="AP2" s="363">
        <v>0</v>
      </c>
      <c r="AQ2" s="363">
        <v>0</v>
      </c>
      <c r="AR2" s="363">
        <v>0</v>
      </c>
      <c r="AS2" s="363">
        <v>0</v>
      </c>
      <c r="AT2" s="363">
        <v>0</v>
      </c>
      <c r="AU2" s="363">
        <v>0</v>
      </c>
      <c r="AV2" s="363">
        <v>0</v>
      </c>
      <c r="AW2" s="363">
        <v>0</v>
      </c>
      <c r="AX2" s="363">
        <v>0</v>
      </c>
      <c r="AY2" s="363">
        <v>0</v>
      </c>
      <c r="AZ2" s="363">
        <v>0</v>
      </c>
      <c r="BA2" s="363">
        <v>0</v>
      </c>
      <c r="BB2" s="363">
        <v>0</v>
      </c>
      <c r="BC2" s="364">
        <f>IF(ISNUMBER(MATCH(C2,'My Squad'!$C$2:$C$16,0)),1,0)</f>
        <v>1</v>
      </c>
      <c r="BD2" s="365">
        <f t="shared" ref="BD2:BD65" si="1">BC2+AM2-AU2</f>
        <v>1</v>
      </c>
      <c r="BE2" s="365">
        <f t="shared" ref="BE2:BE65" si="2">BD2+AN2-AV2</f>
        <v>1</v>
      </c>
      <c r="BF2" s="365">
        <f t="shared" ref="BF2:BF65" si="3">BE2+AO2-AW2</f>
        <v>1</v>
      </c>
      <c r="BG2" s="365">
        <f t="shared" ref="BG2:BG65" si="4">BF2+AP2-AX2</f>
        <v>1</v>
      </c>
      <c r="BH2" s="365">
        <f t="shared" ref="BH2:BH65" si="5">BG2+AQ2-AY2</f>
        <v>1</v>
      </c>
      <c r="BI2" s="365">
        <f t="shared" ref="BI2:BI65" si="6">BH2+AR2-AZ2</f>
        <v>1</v>
      </c>
      <c r="BJ2" s="365">
        <f t="shared" ref="BJ2:BJ65" si="7">BI2+AS2-BA2</f>
        <v>1</v>
      </c>
      <c r="BK2" s="365">
        <f t="shared" ref="BK2:BK65" si="8">BJ2+AT2-BB2</f>
        <v>1</v>
      </c>
      <c r="BL2" s="365">
        <f t="shared" ref="BL2:BL65" si="9">O2+W2</f>
        <v>0</v>
      </c>
      <c r="BM2" s="365">
        <f t="shared" ref="BM2:BM65" si="10">P2+X2</f>
        <v>0</v>
      </c>
      <c r="BN2" s="365">
        <f t="shared" ref="BN2:BN65" si="11">Q2+Y2</f>
        <v>0</v>
      </c>
      <c r="BO2" s="365">
        <f t="shared" ref="BO2:BO65" si="12">R2+Z2</f>
        <v>0</v>
      </c>
      <c r="BP2" s="365">
        <f t="shared" ref="BP2:BP65" si="13">S2+AA2</f>
        <v>0</v>
      </c>
      <c r="BQ2" s="365">
        <f t="shared" ref="BQ2:BQ65" si="14">T2+AB2</f>
        <v>0</v>
      </c>
      <c r="BR2" s="365">
        <f t="shared" ref="BR2:BR65" si="15">U2+AC2</f>
        <v>0</v>
      </c>
      <c r="BS2" s="365">
        <f t="shared" ref="BS2:BS65" si="16">V2+AD2</f>
        <v>0</v>
      </c>
      <c r="BT2" s="365">
        <f t="shared" ref="BT2:BT65" si="17">BD2+AU2</f>
        <v>1</v>
      </c>
      <c r="BU2" s="365">
        <f t="shared" ref="BU2:BU65" si="18">BE2+AV2</f>
        <v>1</v>
      </c>
      <c r="BV2" s="365">
        <f t="shared" ref="BV2:BV65" si="19">BF2+AW2</f>
        <v>1</v>
      </c>
      <c r="BW2" s="365">
        <f t="shared" ref="BW2:BW65" si="20">BG2+AX2</f>
        <v>1</v>
      </c>
      <c r="BX2" s="365">
        <f t="shared" ref="BX2:BX65" si="21">BH2+AY2</f>
        <v>1</v>
      </c>
      <c r="BY2" s="365">
        <f t="shared" ref="BY2:BY65" si="22">BI2+AZ2</f>
        <v>1</v>
      </c>
      <c r="BZ2" s="365">
        <f t="shared" ref="BZ2:BZ65" si="23">BJ2+BA2</f>
        <v>1</v>
      </c>
      <c r="CA2" s="365">
        <f t="shared" ref="CA2:CA65" si="24">BK2+BB2</f>
        <v>1</v>
      </c>
      <c r="CB2" s="360">
        <f t="shared" ref="CB2:CB65" si="25">SUM(BC2:BK2)</f>
        <v>9</v>
      </c>
      <c r="CC2" s="360" t="s">
        <v>16</v>
      </c>
      <c r="CD2" s="364">
        <v>2</v>
      </c>
      <c r="CE2" s="365" cm="1">
        <f t="array" ref="CE2">SUMPRODUCT(--($D$2:$D$524=$CC2),(BD$2:BD$524))</f>
        <v>2</v>
      </c>
      <c r="CF2" s="365" cm="1">
        <f t="array" ref="CF2">SUMPRODUCT(--($D$2:$D$524=$CC2),(BE$2:BE$524))</f>
        <v>2</v>
      </c>
      <c r="CG2" s="365" cm="1">
        <f t="array" ref="CG2">SUMPRODUCT(--($D$2:$D$524=$CC2),(BF$2:BF$524))</f>
        <v>2</v>
      </c>
      <c r="CH2" s="365" cm="1">
        <f t="array" ref="CH2">SUMPRODUCT(--($D$2:$D$524=$CC2),(BG$2:BG$524))</f>
        <v>2</v>
      </c>
      <c r="CI2" s="365" cm="1">
        <f t="array" ref="CI2">SUMPRODUCT(--($D$2:$D$524=$CC2),(BH$2:BH$524))</f>
        <v>2</v>
      </c>
      <c r="CJ2" s="365" cm="1">
        <f t="array" ref="CJ2">SUMPRODUCT(--($D$2:$D$524=$CC2),(BI$2:BI$524))</f>
        <v>3</v>
      </c>
      <c r="CK2" s="365" cm="1">
        <f t="array" ref="CK2">SUMPRODUCT(--($D$2:$D$524=$CC2),(BJ$2:BJ$524))</f>
        <v>3</v>
      </c>
      <c r="CL2" s="365" cm="1">
        <f t="array" ref="CL2">SUMPRODUCT(--($D$2:$D$524=$CC2),(BK$2:BK$524))</f>
        <v>3</v>
      </c>
      <c r="CM2" s="364">
        <v>1</v>
      </c>
      <c r="CN2" s="364">
        <v>1</v>
      </c>
      <c r="CO2" s="365" cm="1">
        <f t="array" ref="CO2">SUMPRODUCT(--($D$2:$D$524=$CC2),(O$2:O$524))</f>
        <v>1</v>
      </c>
      <c r="CP2" s="365" cm="1">
        <f t="array" ref="CP2">SUMPRODUCT(--($D$2:$D$524=$CC2),(P$2:P$524))</f>
        <v>1</v>
      </c>
      <c r="CQ2" s="365" cm="1">
        <f t="array" ref="CQ2">SUMPRODUCT(--($D$2:$D$524=$CC2),(Q$2:Q$524))</f>
        <v>1</v>
      </c>
      <c r="CR2" s="365" cm="1">
        <f t="array" ref="CR2">SUMPRODUCT(--($D$2:$D$524=$CC2),(R$2:R$524))</f>
        <v>1</v>
      </c>
      <c r="CS2" s="365" cm="1">
        <f t="array" ref="CS2">SUMPRODUCT(--($D$2:$D$524=$CC2),(S$2:S$524))</f>
        <v>1</v>
      </c>
      <c r="CT2" s="365" cm="1">
        <f t="array" ref="CT2">SUMPRODUCT(--($D$2:$D$524=$CC2),(T$2:T$524))</f>
        <v>2</v>
      </c>
      <c r="CU2" s="365" cm="1">
        <f t="array" ref="CU2">SUMPRODUCT(--($D$2:$D$524=$CC2),(U$2:U$524))</f>
        <v>1</v>
      </c>
      <c r="CV2" s="365" cm="1">
        <f t="array" ref="CV2">SUMPRODUCT(--($D$2:$D$524=$CC2),(V$2:V$524))</f>
        <v>2</v>
      </c>
      <c r="CX2" s="8" t="str" cm="1">
        <f t="array" ref="CX2:CX17">_xlfn._xlws.FILTER(Solver!$C$1:$C$524,Solver!BT$1:BT$524&gt;0)</f>
        <v>Player</v>
      </c>
      <c r="CY2" s="8" t="str" cm="1">
        <f t="array" ref="CY2:CY17">_xlfn._xlws.FILTER(Solver!$C$1:$C$524,Solver!BU$1:BU$524&gt;0)</f>
        <v>Player</v>
      </c>
      <c r="CZ2" s="8" t="str" cm="1">
        <f t="array" ref="CZ2:CZ17">_xlfn._xlws.FILTER(Solver!$C$1:$C$524,Solver!BV$1:BV$524&gt;0)</f>
        <v>Player</v>
      </c>
      <c r="DA2" s="8" t="str" cm="1">
        <f t="array" ref="DA2:DA17">_xlfn._xlws.FILTER(Solver!$C$1:$C$524,Solver!BW$1:BW$524&gt;0)</f>
        <v>Player</v>
      </c>
      <c r="DB2" s="8" t="str" cm="1">
        <f t="array" ref="DB2:DB20">_xlfn._xlws.FILTER(Solver!$C$1:$C$524,Solver!BX$1:BX$524&gt;0)</f>
        <v>Player</v>
      </c>
      <c r="DC2" s="8" t="str" cm="1">
        <f t="array" ref="DC2:DC23">_xlfn._xlws.FILTER(Solver!$C$1:$C$524,Solver!BY$1:BY$524&gt;0)</f>
        <v>Player</v>
      </c>
      <c r="DD2" s="8" t="str" cm="1">
        <f t="array" ref="DD2:DD24">_xlfn._xlws.FILTER(Solver!$C$1:$C$524,Solver!BZ$1:BZ$524&gt;0)</f>
        <v>Player</v>
      </c>
      <c r="DE2" s="8" t="str" cm="1">
        <f t="array" ref="DE2:DE25">_xlfn._xlws.FILTER(Solver!$C$1:$C$524,Solver!CA$1:CA$524&gt;0)</f>
        <v>Player</v>
      </c>
    </row>
    <row r="3" spans="1:109" hidden="1" x14ac:dyDescent="0.25">
      <c r="A3" s="360" cm="1">
        <f t="array" ref="A3">_xlfn.SWITCH(D3,"G",1,"D",2,"M",3,"F",4)</f>
        <v>3</v>
      </c>
      <c r="B3" s="357" t="s">
        <v>25</v>
      </c>
      <c r="C3" s="357" t="s">
        <v>26</v>
      </c>
      <c r="D3" s="360" t="s">
        <v>13</v>
      </c>
      <c r="E3" s="361">
        <v>12.7</v>
      </c>
      <c r="F3" s="361">
        <f>_xlfn.IFNA(VLOOKUP(C3,'My Squad'!$C$2:$D$16,2,0),E3)</f>
        <v>12.7</v>
      </c>
      <c r="G3" s="362">
        <v>6.8533333333333335</v>
      </c>
      <c r="H3" s="362">
        <v>5.9316666666666666</v>
      </c>
      <c r="I3" s="362">
        <v>6.9493333333333336</v>
      </c>
      <c r="J3" s="362">
        <v>4.4536666666666669</v>
      </c>
      <c r="K3" s="362">
        <v>5.4756666666666662</v>
      </c>
      <c r="L3" s="362">
        <v>6.1353333333333335</v>
      </c>
      <c r="M3" s="362">
        <v>6.2413333333333334</v>
      </c>
      <c r="N3" s="362">
        <v>5.2649999999999997</v>
      </c>
      <c r="O3" s="363">
        <v>0</v>
      </c>
      <c r="P3" s="363">
        <v>0</v>
      </c>
      <c r="Q3" s="363">
        <v>0</v>
      </c>
      <c r="R3" s="363">
        <v>0</v>
      </c>
      <c r="S3" s="363">
        <v>0</v>
      </c>
      <c r="T3" s="363">
        <v>0</v>
      </c>
      <c r="U3" s="363">
        <v>0</v>
      </c>
      <c r="V3" s="363">
        <v>0</v>
      </c>
      <c r="W3" s="363">
        <v>0</v>
      </c>
      <c r="X3" s="363">
        <v>0</v>
      </c>
      <c r="Y3" s="363">
        <v>0</v>
      </c>
      <c r="Z3" s="363">
        <v>0</v>
      </c>
      <c r="AA3" s="363">
        <v>0</v>
      </c>
      <c r="AB3" s="363">
        <v>0</v>
      </c>
      <c r="AC3" s="363">
        <v>0</v>
      </c>
      <c r="AD3" s="363">
        <v>0</v>
      </c>
      <c r="AE3" s="363">
        <v>0</v>
      </c>
      <c r="AF3" s="363">
        <v>0</v>
      </c>
      <c r="AG3" s="363">
        <v>0</v>
      </c>
      <c r="AH3" s="363">
        <v>0</v>
      </c>
      <c r="AI3" s="363">
        <v>0</v>
      </c>
      <c r="AJ3" s="363">
        <v>0</v>
      </c>
      <c r="AK3" s="363">
        <v>0</v>
      </c>
      <c r="AL3" s="363">
        <v>0</v>
      </c>
      <c r="AM3" s="363">
        <v>0</v>
      </c>
      <c r="AN3" s="363">
        <v>0</v>
      </c>
      <c r="AO3" s="363">
        <v>0</v>
      </c>
      <c r="AP3" s="363">
        <v>0</v>
      </c>
      <c r="AQ3" s="363">
        <v>0</v>
      </c>
      <c r="AR3" s="363">
        <v>0</v>
      </c>
      <c r="AS3" s="363">
        <v>0</v>
      </c>
      <c r="AT3" s="363">
        <v>0</v>
      </c>
      <c r="AU3" s="363">
        <v>0</v>
      </c>
      <c r="AV3" s="363">
        <v>0</v>
      </c>
      <c r="AW3" s="363">
        <v>0</v>
      </c>
      <c r="AX3" s="363">
        <v>0</v>
      </c>
      <c r="AY3" s="363">
        <v>0</v>
      </c>
      <c r="AZ3" s="363">
        <v>0</v>
      </c>
      <c r="BA3" s="363">
        <v>0</v>
      </c>
      <c r="BB3" s="363">
        <v>0</v>
      </c>
      <c r="BC3" s="364">
        <f>IF(ISNUMBER(MATCH(C3,'My Squad'!$C$2:$C$16,0)),1,0)</f>
        <v>0</v>
      </c>
      <c r="BD3" s="365">
        <f t="shared" si="1"/>
        <v>0</v>
      </c>
      <c r="BE3" s="365">
        <f t="shared" si="2"/>
        <v>0</v>
      </c>
      <c r="BF3" s="365">
        <f t="shared" si="3"/>
        <v>0</v>
      </c>
      <c r="BG3" s="365">
        <f t="shared" si="4"/>
        <v>0</v>
      </c>
      <c r="BH3" s="365">
        <f t="shared" si="5"/>
        <v>0</v>
      </c>
      <c r="BI3" s="365">
        <f t="shared" si="6"/>
        <v>0</v>
      </c>
      <c r="BJ3" s="365">
        <f t="shared" si="7"/>
        <v>0</v>
      </c>
      <c r="BK3" s="365">
        <f t="shared" si="8"/>
        <v>0</v>
      </c>
      <c r="BL3" s="365">
        <f t="shared" si="9"/>
        <v>0</v>
      </c>
      <c r="BM3" s="365">
        <f t="shared" si="10"/>
        <v>0</v>
      </c>
      <c r="BN3" s="365">
        <f t="shared" si="11"/>
        <v>0</v>
      </c>
      <c r="BO3" s="365">
        <f t="shared" si="12"/>
        <v>0</v>
      </c>
      <c r="BP3" s="365">
        <f t="shared" si="13"/>
        <v>0</v>
      </c>
      <c r="BQ3" s="365">
        <f t="shared" si="14"/>
        <v>0</v>
      </c>
      <c r="BR3" s="365">
        <f t="shared" si="15"/>
        <v>0</v>
      </c>
      <c r="BS3" s="365">
        <f t="shared" si="16"/>
        <v>0</v>
      </c>
      <c r="BT3" s="365">
        <f t="shared" si="17"/>
        <v>0</v>
      </c>
      <c r="BU3" s="365">
        <f t="shared" si="18"/>
        <v>0</v>
      </c>
      <c r="BV3" s="365">
        <f t="shared" si="19"/>
        <v>0</v>
      </c>
      <c r="BW3" s="365">
        <f t="shared" si="20"/>
        <v>0</v>
      </c>
      <c r="BX3" s="365">
        <f t="shared" si="21"/>
        <v>0</v>
      </c>
      <c r="BY3" s="365">
        <f t="shared" si="22"/>
        <v>0</v>
      </c>
      <c r="BZ3" s="365">
        <f t="shared" si="23"/>
        <v>0</v>
      </c>
      <c r="CA3" s="365">
        <f t="shared" si="24"/>
        <v>0</v>
      </c>
      <c r="CB3" s="360">
        <f t="shared" si="25"/>
        <v>0</v>
      </c>
      <c r="CC3" s="360" t="s">
        <v>14</v>
      </c>
      <c r="CD3" s="364">
        <v>5</v>
      </c>
      <c r="CE3" s="365" cm="1">
        <f t="array" ref="CE3">SUMPRODUCT(--($D$2:$D$524=$CC3),(BD$2:BD$524))</f>
        <v>5</v>
      </c>
      <c r="CF3" s="365" cm="1">
        <f t="array" ref="CF3">SUMPRODUCT(--($D$2:$D$524=$CC3),(BE$2:BE$524))</f>
        <v>5</v>
      </c>
      <c r="CG3" s="365" cm="1">
        <f t="array" ref="CG3">SUMPRODUCT(--($D$2:$D$524=$CC3),(BF$2:BF$524))</f>
        <v>5</v>
      </c>
      <c r="CH3" s="365" cm="1">
        <f t="array" ref="CH3">SUMPRODUCT(--($D$2:$D$524=$CC3),(BG$2:BG$524))</f>
        <v>5</v>
      </c>
      <c r="CI3" s="365" cm="1">
        <f t="array" ref="CI3">SUMPRODUCT(--($D$2:$D$524=$CC3),(BH$2:BH$524))</f>
        <v>3</v>
      </c>
      <c r="CJ3" s="365" cm="1">
        <f t="array" ref="CJ3">SUMPRODUCT(--($D$2:$D$524=$CC3),(BI$2:BI$524))</f>
        <v>3</v>
      </c>
      <c r="CK3" s="365" cm="1">
        <f t="array" ref="CK3">SUMPRODUCT(--($D$2:$D$524=$CC3),(BJ$2:BJ$524))</f>
        <v>3</v>
      </c>
      <c r="CL3" s="365" cm="1">
        <f t="array" ref="CL3">SUMPRODUCT(--($D$2:$D$524=$CC3),(BK$2:BK$524))</f>
        <v>3</v>
      </c>
      <c r="CM3" s="364">
        <v>3</v>
      </c>
      <c r="CN3" s="364">
        <v>5</v>
      </c>
      <c r="CO3" s="365" cm="1">
        <f t="array" ref="CO3">SUMPRODUCT(--($D$2:$D$524=$CC3),(O$2:O$524))</f>
        <v>2</v>
      </c>
      <c r="CP3" s="365" cm="1">
        <f t="array" ref="CP3">SUMPRODUCT(--($D$2:$D$524=$CC3),(P$2:P$524))</f>
        <v>3</v>
      </c>
      <c r="CQ3" s="365" cm="1">
        <f t="array" ref="CQ3">SUMPRODUCT(--($D$2:$D$524=$CC3),(Q$2:Q$524))</f>
        <v>2</v>
      </c>
      <c r="CR3" s="365" cm="1">
        <f t="array" ref="CR3">SUMPRODUCT(--($D$2:$D$524=$CC3),(R$2:R$524))</f>
        <v>2</v>
      </c>
      <c r="CS3" s="365" cm="1">
        <f t="array" ref="CS3">SUMPRODUCT(--($D$2:$D$524=$CC3),(S$2:S$524))</f>
        <v>1</v>
      </c>
      <c r="CT3" s="365" cm="1">
        <f t="array" ref="CT3">SUMPRODUCT(--($D$2:$D$524=$CC3),(T$2:T$524))</f>
        <v>0</v>
      </c>
      <c r="CU3" s="365" cm="1">
        <f t="array" ref="CU3">SUMPRODUCT(--($D$2:$D$524=$CC3),(U$2:U$524))</f>
        <v>1</v>
      </c>
      <c r="CV3" s="365" cm="1">
        <f t="array" ref="CV3">SUMPRODUCT(--($D$2:$D$524=$CC3),(V$2:V$524))</f>
        <v>0</v>
      </c>
      <c r="CX3" s="8" t="str">
        <v>Erling Haaland</v>
      </c>
      <c r="CY3" s="8" t="str">
        <v>Erling Haaland</v>
      </c>
      <c r="CZ3" s="8" t="str">
        <v>Erling Haaland</v>
      </c>
      <c r="DA3" s="8" t="str">
        <v>Erling Haaland</v>
      </c>
      <c r="DB3" s="8" t="str">
        <v>Erling Haaland</v>
      </c>
      <c r="DC3" s="8" t="str">
        <v>Erling Haaland</v>
      </c>
      <c r="DD3" s="8" t="str">
        <v>Erling Haaland</v>
      </c>
      <c r="DE3" s="8" t="str">
        <v>Erling Haaland</v>
      </c>
    </row>
    <row r="4" spans="1:109" hidden="1" x14ac:dyDescent="0.25">
      <c r="A4" s="360" cm="1">
        <f t="array" ref="A4">_xlfn.SWITCH(D4,"G",1,"D",2,"M",3,"F",4)</f>
        <v>3</v>
      </c>
      <c r="B4" s="357" t="s">
        <v>51</v>
      </c>
      <c r="C4" s="357" t="s">
        <v>55</v>
      </c>
      <c r="D4" s="360" t="s">
        <v>13</v>
      </c>
      <c r="E4" s="361">
        <v>11</v>
      </c>
      <c r="F4" s="361">
        <f>_xlfn.IFNA(VLOOKUP(C4,'My Squad'!$C$2:$D$16,2,0),E4)</f>
        <v>10.9</v>
      </c>
      <c r="G4" s="362">
        <v>5.160333333333333</v>
      </c>
      <c r="H4" s="362">
        <v>4.5746666666666664</v>
      </c>
      <c r="I4" s="362">
        <v>6.625</v>
      </c>
      <c r="J4" s="362">
        <v>5.7763333333333335</v>
      </c>
      <c r="K4" s="362">
        <v>6.6163333333333334</v>
      </c>
      <c r="L4" s="362">
        <v>4.9253333333333336</v>
      </c>
      <c r="M4" s="362">
        <v>6.3816666666666668</v>
      </c>
      <c r="N4" s="362">
        <v>6.075333333333333</v>
      </c>
      <c r="O4" s="363">
        <v>0</v>
      </c>
      <c r="P4" s="363">
        <v>0</v>
      </c>
      <c r="Q4" s="363">
        <v>0</v>
      </c>
      <c r="R4" s="363">
        <v>0</v>
      </c>
      <c r="S4" s="363">
        <v>0</v>
      </c>
      <c r="T4" s="363">
        <v>0</v>
      </c>
      <c r="U4" s="363">
        <v>0</v>
      </c>
      <c r="V4" s="363">
        <v>0</v>
      </c>
      <c r="W4" s="363">
        <v>0</v>
      </c>
      <c r="X4" s="363">
        <v>0</v>
      </c>
      <c r="Y4" s="363">
        <v>0</v>
      </c>
      <c r="Z4" s="363">
        <v>0</v>
      </c>
      <c r="AA4" s="363">
        <v>0</v>
      </c>
      <c r="AB4" s="363">
        <v>0</v>
      </c>
      <c r="AC4" s="363">
        <v>0</v>
      </c>
      <c r="AD4" s="363">
        <v>0</v>
      </c>
      <c r="AE4" s="363">
        <v>0</v>
      </c>
      <c r="AF4" s="363">
        <v>0</v>
      </c>
      <c r="AG4" s="363">
        <v>0</v>
      </c>
      <c r="AH4" s="363">
        <v>0</v>
      </c>
      <c r="AI4" s="363">
        <v>0</v>
      </c>
      <c r="AJ4" s="363">
        <v>0</v>
      </c>
      <c r="AK4" s="363">
        <v>0</v>
      </c>
      <c r="AL4" s="363">
        <v>0</v>
      </c>
      <c r="AM4" s="363">
        <v>0</v>
      </c>
      <c r="AN4" s="363">
        <v>0</v>
      </c>
      <c r="AO4" s="363">
        <v>0</v>
      </c>
      <c r="AP4" s="363">
        <v>0</v>
      </c>
      <c r="AQ4" s="363">
        <v>0</v>
      </c>
      <c r="AR4" s="363">
        <v>0</v>
      </c>
      <c r="AS4" s="363">
        <v>0</v>
      </c>
      <c r="AT4" s="363">
        <v>0</v>
      </c>
      <c r="AU4" s="363">
        <v>0</v>
      </c>
      <c r="AV4" s="363">
        <v>0</v>
      </c>
      <c r="AW4" s="363">
        <v>0</v>
      </c>
      <c r="AX4" s="363">
        <v>0</v>
      </c>
      <c r="AY4" s="363">
        <v>0</v>
      </c>
      <c r="AZ4" s="363">
        <v>0</v>
      </c>
      <c r="BA4" s="363">
        <v>0</v>
      </c>
      <c r="BB4" s="363">
        <v>0</v>
      </c>
      <c r="BC4" s="364">
        <f>IF(ISNUMBER(MATCH(C4,'My Squad'!$C$2:$C$16,0)),1,0)</f>
        <v>1</v>
      </c>
      <c r="BD4" s="365">
        <f t="shared" si="1"/>
        <v>1</v>
      </c>
      <c r="BE4" s="365">
        <f t="shared" si="2"/>
        <v>1</v>
      </c>
      <c r="BF4" s="365">
        <f t="shared" si="3"/>
        <v>1</v>
      </c>
      <c r="BG4" s="365">
        <f t="shared" si="4"/>
        <v>1</v>
      </c>
      <c r="BH4" s="365">
        <f t="shared" si="5"/>
        <v>1</v>
      </c>
      <c r="BI4" s="365">
        <f t="shared" si="6"/>
        <v>1</v>
      </c>
      <c r="BJ4" s="365">
        <f t="shared" si="7"/>
        <v>1</v>
      </c>
      <c r="BK4" s="365">
        <f t="shared" si="8"/>
        <v>1</v>
      </c>
      <c r="BL4" s="365">
        <f t="shared" si="9"/>
        <v>0</v>
      </c>
      <c r="BM4" s="365">
        <f t="shared" si="10"/>
        <v>0</v>
      </c>
      <c r="BN4" s="365">
        <f t="shared" si="11"/>
        <v>0</v>
      </c>
      <c r="BO4" s="365">
        <f t="shared" si="12"/>
        <v>0</v>
      </c>
      <c r="BP4" s="365">
        <f t="shared" si="13"/>
        <v>0</v>
      </c>
      <c r="BQ4" s="365">
        <f t="shared" si="14"/>
        <v>0</v>
      </c>
      <c r="BR4" s="365">
        <f t="shared" si="15"/>
        <v>0</v>
      </c>
      <c r="BS4" s="365">
        <f t="shared" si="16"/>
        <v>0</v>
      </c>
      <c r="BT4" s="365">
        <f t="shared" si="17"/>
        <v>1</v>
      </c>
      <c r="BU4" s="365">
        <f t="shared" si="18"/>
        <v>1</v>
      </c>
      <c r="BV4" s="365">
        <f t="shared" si="19"/>
        <v>1</v>
      </c>
      <c r="BW4" s="365">
        <f t="shared" si="20"/>
        <v>1</v>
      </c>
      <c r="BX4" s="365">
        <f t="shared" si="21"/>
        <v>1</v>
      </c>
      <c r="BY4" s="365">
        <f t="shared" si="22"/>
        <v>1</v>
      </c>
      <c r="BZ4" s="365">
        <f t="shared" si="23"/>
        <v>1</v>
      </c>
      <c r="CA4" s="365">
        <f t="shared" si="24"/>
        <v>1</v>
      </c>
      <c r="CB4" s="360">
        <f t="shared" si="25"/>
        <v>9</v>
      </c>
      <c r="CC4" s="360" t="s">
        <v>13</v>
      </c>
      <c r="CD4" s="364">
        <v>5</v>
      </c>
      <c r="CE4" s="365" cm="1">
        <f t="array" ref="CE4">SUMPRODUCT(--($D$2:$D$524=$CC4),(BD$2:BD$524))</f>
        <v>5</v>
      </c>
      <c r="CF4" s="365" cm="1">
        <f t="array" ref="CF4">SUMPRODUCT(--($D$2:$D$524=$CC4),(BE$2:BE$524))</f>
        <v>5</v>
      </c>
      <c r="CG4" s="365" cm="1">
        <f t="array" ref="CG4">SUMPRODUCT(--($D$2:$D$524=$CC4),(BF$2:BF$524))</f>
        <v>5</v>
      </c>
      <c r="CH4" s="365" cm="1">
        <f t="array" ref="CH4">SUMPRODUCT(--($D$2:$D$524=$CC4),(BG$2:BG$524))</f>
        <v>5</v>
      </c>
      <c r="CI4" s="365" cm="1">
        <f t="array" ref="CI4">SUMPRODUCT(--($D$2:$D$524=$CC4),(BH$2:BH$524))</f>
        <v>6</v>
      </c>
      <c r="CJ4" s="365" cm="1">
        <f t="array" ref="CJ4">SUMPRODUCT(--($D$2:$D$524=$CC4),(BI$2:BI$524))</f>
        <v>6</v>
      </c>
      <c r="CK4" s="365" cm="1">
        <f t="array" ref="CK4">SUMPRODUCT(--($D$2:$D$524=$CC4),(BJ$2:BJ$524))</f>
        <v>6</v>
      </c>
      <c r="CL4" s="365" cm="1">
        <f t="array" ref="CL4">SUMPRODUCT(--($D$2:$D$524=$CC4),(BK$2:BK$524))</f>
        <v>6</v>
      </c>
      <c r="CM4" s="364">
        <v>2</v>
      </c>
      <c r="CN4" s="364">
        <v>5</v>
      </c>
      <c r="CO4" s="365" cm="1">
        <f t="array" ref="CO4">SUMPRODUCT(--($D$2:$D$524=$CC4),(O$2:O$524))</f>
        <v>6</v>
      </c>
      <c r="CP4" s="365" cm="1">
        <f t="array" ref="CP4">SUMPRODUCT(--($D$2:$D$524=$CC4),(P$2:P$524))</f>
        <v>6</v>
      </c>
      <c r="CQ4" s="365" cm="1">
        <f t="array" ref="CQ4">SUMPRODUCT(--($D$2:$D$524=$CC4),(Q$2:Q$524))</f>
        <v>7</v>
      </c>
      <c r="CR4" s="365" cm="1">
        <f t="array" ref="CR4">SUMPRODUCT(--($D$2:$D$524=$CC4),(R$2:R$524))</f>
        <v>6</v>
      </c>
      <c r="CS4" s="365" cm="1">
        <f t="array" ref="CS4">SUMPRODUCT(--($D$2:$D$524=$CC4),(S$2:S$524))</f>
        <v>7</v>
      </c>
      <c r="CT4" s="365" cm="1">
        <f t="array" ref="CT4">SUMPRODUCT(--($D$2:$D$524=$CC4),(T$2:T$524))</f>
        <v>7</v>
      </c>
      <c r="CU4" s="365" cm="1">
        <f t="array" ref="CU4">SUMPRODUCT(--($D$2:$D$524=$CC4),(U$2:U$524))</f>
        <v>8</v>
      </c>
      <c r="CV4" s="365" cm="1">
        <f t="array" ref="CV4">SUMPRODUCT(--($D$2:$D$524=$CC4),(V$2:V$524))</f>
        <v>7</v>
      </c>
      <c r="CX4" s="8" t="str">
        <v>Cole Palmer</v>
      </c>
      <c r="CY4" s="8" t="str">
        <v>Cole Palmer</v>
      </c>
      <c r="CZ4" s="8" t="str">
        <v>Cole Palmer</v>
      </c>
      <c r="DA4" s="8" t="str">
        <v>Cole Palmer</v>
      </c>
      <c r="DB4" s="8" t="str">
        <v>Cole Palmer</v>
      </c>
      <c r="DC4" s="8" t="str">
        <v>Cole Palmer</v>
      </c>
      <c r="DD4" s="8" t="str">
        <v>Cole Palmer</v>
      </c>
      <c r="DE4" s="8" t="str">
        <v>Cole Palmer</v>
      </c>
    </row>
    <row r="5" spans="1:109" hidden="1" x14ac:dyDescent="0.25">
      <c r="A5" s="360" cm="1">
        <f t="array" ref="A5">_xlfn.SWITCH(D5,"G",1,"D",2,"M",3,"F",4)</f>
        <v>3</v>
      </c>
      <c r="B5" s="357" t="s">
        <v>35</v>
      </c>
      <c r="C5" s="357" t="s">
        <v>36</v>
      </c>
      <c r="D5" s="360" t="s">
        <v>13</v>
      </c>
      <c r="E5" s="361">
        <v>10</v>
      </c>
      <c r="F5" s="361">
        <f>_xlfn.IFNA(VLOOKUP(C5,'My Squad'!$C$2:$D$16,2,0),E5)</f>
        <v>10</v>
      </c>
      <c r="G5" s="362">
        <v>5.3873333333333333</v>
      </c>
      <c r="H5" s="362">
        <v>4.7973333333333334</v>
      </c>
      <c r="I5" s="362">
        <v>6.136333333333333</v>
      </c>
      <c r="J5" s="362">
        <v>6.1340000000000003</v>
      </c>
      <c r="K5" s="362">
        <v>5.7939999999999996</v>
      </c>
      <c r="L5" s="362">
        <v>5.4409999999999998</v>
      </c>
      <c r="M5" s="362">
        <v>6.6059999999999999</v>
      </c>
      <c r="N5" s="362">
        <v>5.7649999999999997</v>
      </c>
      <c r="O5" s="363">
        <v>0</v>
      </c>
      <c r="P5" s="363">
        <v>0</v>
      </c>
      <c r="Q5" s="363">
        <v>0</v>
      </c>
      <c r="R5" s="363">
        <v>0</v>
      </c>
      <c r="S5" s="363">
        <v>0</v>
      </c>
      <c r="T5" s="363">
        <v>0</v>
      </c>
      <c r="U5" s="363">
        <v>0</v>
      </c>
      <c r="V5" s="363">
        <v>0</v>
      </c>
      <c r="W5" s="363">
        <v>0</v>
      </c>
      <c r="X5" s="363">
        <v>0</v>
      </c>
      <c r="Y5" s="363">
        <v>0</v>
      </c>
      <c r="Z5" s="363">
        <v>0</v>
      </c>
      <c r="AA5" s="363">
        <v>0</v>
      </c>
      <c r="AB5" s="363">
        <v>0</v>
      </c>
      <c r="AC5" s="363">
        <v>0</v>
      </c>
      <c r="AD5" s="363">
        <v>0</v>
      </c>
      <c r="AE5" s="363">
        <v>0</v>
      </c>
      <c r="AF5" s="363">
        <v>0</v>
      </c>
      <c r="AG5" s="363">
        <v>0</v>
      </c>
      <c r="AH5" s="363">
        <v>0</v>
      </c>
      <c r="AI5" s="363">
        <v>0</v>
      </c>
      <c r="AJ5" s="363">
        <v>0</v>
      </c>
      <c r="AK5" s="363">
        <v>0</v>
      </c>
      <c r="AL5" s="363">
        <v>0</v>
      </c>
      <c r="AM5" s="363">
        <v>0</v>
      </c>
      <c r="AN5" s="363">
        <v>0</v>
      </c>
      <c r="AO5" s="363">
        <v>0</v>
      </c>
      <c r="AP5" s="363">
        <v>0</v>
      </c>
      <c r="AQ5" s="363">
        <v>0</v>
      </c>
      <c r="AR5" s="363">
        <v>0</v>
      </c>
      <c r="AS5" s="363">
        <v>0</v>
      </c>
      <c r="AT5" s="363">
        <v>0</v>
      </c>
      <c r="AU5" s="363">
        <v>0</v>
      </c>
      <c r="AV5" s="363">
        <v>0</v>
      </c>
      <c r="AW5" s="363">
        <v>0</v>
      </c>
      <c r="AX5" s="363">
        <v>0</v>
      </c>
      <c r="AY5" s="363">
        <v>0</v>
      </c>
      <c r="AZ5" s="363">
        <v>0</v>
      </c>
      <c r="BA5" s="363">
        <v>0</v>
      </c>
      <c r="BB5" s="363">
        <v>0</v>
      </c>
      <c r="BC5" s="364">
        <f>IF(ISNUMBER(MATCH(C5,'My Squad'!$C$2:$C$16,0)),1,0)</f>
        <v>0</v>
      </c>
      <c r="BD5" s="365">
        <f t="shared" si="1"/>
        <v>0</v>
      </c>
      <c r="BE5" s="365">
        <f t="shared" si="2"/>
        <v>0</v>
      </c>
      <c r="BF5" s="365">
        <f t="shared" si="3"/>
        <v>0</v>
      </c>
      <c r="BG5" s="365">
        <f t="shared" si="4"/>
        <v>0</v>
      </c>
      <c r="BH5" s="365">
        <f t="shared" si="5"/>
        <v>0</v>
      </c>
      <c r="BI5" s="365">
        <f t="shared" si="6"/>
        <v>0</v>
      </c>
      <c r="BJ5" s="365">
        <f t="shared" si="7"/>
        <v>0</v>
      </c>
      <c r="BK5" s="365">
        <f t="shared" si="8"/>
        <v>0</v>
      </c>
      <c r="BL5" s="365">
        <f t="shared" si="9"/>
        <v>0</v>
      </c>
      <c r="BM5" s="365">
        <f t="shared" si="10"/>
        <v>0</v>
      </c>
      <c r="BN5" s="365">
        <f t="shared" si="11"/>
        <v>0</v>
      </c>
      <c r="BO5" s="365">
        <f t="shared" si="12"/>
        <v>0</v>
      </c>
      <c r="BP5" s="365">
        <f t="shared" si="13"/>
        <v>0</v>
      </c>
      <c r="BQ5" s="365">
        <f t="shared" si="14"/>
        <v>0</v>
      </c>
      <c r="BR5" s="365">
        <f t="shared" si="15"/>
        <v>0</v>
      </c>
      <c r="BS5" s="365">
        <f t="shared" si="16"/>
        <v>0</v>
      </c>
      <c r="BT5" s="365">
        <f t="shared" si="17"/>
        <v>0</v>
      </c>
      <c r="BU5" s="365">
        <f t="shared" si="18"/>
        <v>0</v>
      </c>
      <c r="BV5" s="365">
        <f t="shared" si="19"/>
        <v>0</v>
      </c>
      <c r="BW5" s="365">
        <f t="shared" si="20"/>
        <v>0</v>
      </c>
      <c r="BX5" s="365">
        <f t="shared" si="21"/>
        <v>0</v>
      </c>
      <c r="BY5" s="365">
        <f t="shared" si="22"/>
        <v>0</v>
      </c>
      <c r="BZ5" s="365">
        <f t="shared" si="23"/>
        <v>0</v>
      </c>
      <c r="CA5" s="365">
        <f t="shared" si="24"/>
        <v>0</v>
      </c>
      <c r="CB5" s="360">
        <f t="shared" si="25"/>
        <v>0</v>
      </c>
      <c r="CC5" s="360" t="s">
        <v>15</v>
      </c>
      <c r="CD5" s="364">
        <v>3</v>
      </c>
      <c r="CE5" s="365" cm="1">
        <f t="array" ref="CE5">SUMPRODUCT(--($D$2:$D$524=$CC5),(BD$2:BD$524))</f>
        <v>3</v>
      </c>
      <c r="CF5" s="365" cm="1">
        <f t="array" ref="CF5">SUMPRODUCT(--($D$2:$D$524=$CC5),(BE$2:BE$524))</f>
        <v>3</v>
      </c>
      <c r="CG5" s="365" cm="1">
        <f t="array" ref="CG5">SUMPRODUCT(--($D$2:$D$524=$CC5),(BF$2:BF$524))</f>
        <v>3</v>
      </c>
      <c r="CH5" s="365" cm="1">
        <f t="array" ref="CH5">SUMPRODUCT(--($D$2:$D$524=$CC5),(BG$2:BG$524))</f>
        <v>3</v>
      </c>
      <c r="CI5" s="365" cm="1">
        <f t="array" ref="CI5">SUMPRODUCT(--($D$2:$D$524=$CC5),(BH$2:BH$524))</f>
        <v>4</v>
      </c>
      <c r="CJ5" s="365" cm="1">
        <f t="array" ref="CJ5">SUMPRODUCT(--($D$2:$D$524=$CC5),(BI$2:BI$524))</f>
        <v>3</v>
      </c>
      <c r="CK5" s="365" cm="1">
        <f t="array" ref="CK5">SUMPRODUCT(--($D$2:$D$524=$CC5),(BJ$2:BJ$524))</f>
        <v>3</v>
      </c>
      <c r="CL5" s="365" cm="1">
        <f t="array" ref="CL5">SUMPRODUCT(--($D$2:$D$524=$CC5),(BK$2:BK$524))</f>
        <v>3</v>
      </c>
      <c r="CM5" s="364">
        <v>1</v>
      </c>
      <c r="CN5" s="364">
        <v>3</v>
      </c>
      <c r="CO5" s="365" cm="1">
        <f t="array" ref="CO5">SUMPRODUCT(--($D$2:$D$524=$CC5),(O$2:O$524))</f>
        <v>2</v>
      </c>
      <c r="CP5" s="365" cm="1">
        <f t="array" ref="CP5">SUMPRODUCT(--($D$2:$D$524=$CC5),(P$2:P$524))</f>
        <v>1</v>
      </c>
      <c r="CQ5" s="365" cm="1">
        <f t="array" ref="CQ5">SUMPRODUCT(--($D$2:$D$524=$CC5),(Q$2:Q$524))</f>
        <v>1</v>
      </c>
      <c r="CR5" s="365" cm="1">
        <f t="array" ref="CR5">SUMPRODUCT(--($D$2:$D$524=$CC5),(R$2:R$524))</f>
        <v>2</v>
      </c>
      <c r="CS5" s="365" cm="1">
        <f t="array" ref="CS5">SUMPRODUCT(--($D$2:$D$524=$CC5),(S$2:S$524))</f>
        <v>2</v>
      </c>
      <c r="CT5" s="365" cm="1">
        <f t="array" ref="CT5">SUMPRODUCT(--($D$2:$D$524=$CC5),(T$2:T$524))</f>
        <v>2</v>
      </c>
      <c r="CU5" s="365" cm="1">
        <f t="array" ref="CU5">SUMPRODUCT(--($D$2:$D$524=$CC5),(U$2:U$524))</f>
        <v>1</v>
      </c>
      <c r="CV5" s="365" cm="1">
        <f t="array" ref="CV5">SUMPRODUCT(--($D$2:$D$524=$CC5),(V$2:V$524))</f>
        <v>2</v>
      </c>
      <c r="CX5" s="8" t="str">
        <v>Bruno Fernandes</v>
      </c>
      <c r="CY5" s="8" t="str">
        <v>Bruno Fernandes</v>
      </c>
      <c r="CZ5" s="8" t="str">
        <v>Bruno Fernandes</v>
      </c>
      <c r="DA5" s="8" t="str">
        <v>Bruno Fernandes</v>
      </c>
      <c r="DB5" s="8" t="str">
        <v>Bruno Fernandes</v>
      </c>
      <c r="DC5" s="8" t="str">
        <v>Bruno Fernandes</v>
      </c>
      <c r="DD5" s="8" t="str">
        <v>Bruno Fernandes</v>
      </c>
      <c r="DE5" s="8" t="str">
        <v>Bruno Fernandes</v>
      </c>
    </row>
    <row r="6" spans="1:109" hidden="1" x14ac:dyDescent="0.25">
      <c r="A6" s="360" cm="1">
        <f t="array" ref="A6">_xlfn.SWITCH(D6,"G",1,"D",2,"M",3,"F",4)</f>
        <v>3</v>
      </c>
      <c r="B6" s="357" t="s">
        <v>110</v>
      </c>
      <c r="C6" s="357" t="s">
        <v>330</v>
      </c>
      <c r="D6" s="360" t="s">
        <v>13</v>
      </c>
      <c r="E6" s="361">
        <v>6.7</v>
      </c>
      <c r="F6" s="361">
        <f>_xlfn.IFNA(VLOOKUP(C6,'My Squad'!$C$2:$D$16,2,0),E6)</f>
        <v>6.7</v>
      </c>
      <c r="G6" s="362">
        <v>5.3213333333333335</v>
      </c>
      <c r="H6" s="362">
        <v>5.423</v>
      </c>
      <c r="I6" s="362">
        <v>4.4240000000000004</v>
      </c>
      <c r="J6" s="362">
        <v>5.245333333333333</v>
      </c>
      <c r="K6" s="362">
        <v>5.82</v>
      </c>
      <c r="L6" s="362">
        <v>3.9663333333333335</v>
      </c>
      <c r="M6" s="362">
        <v>4.9586666666666668</v>
      </c>
      <c r="N6" s="362">
        <v>4.089666666666667</v>
      </c>
      <c r="O6" s="363">
        <v>0</v>
      </c>
      <c r="P6" s="363">
        <v>0</v>
      </c>
      <c r="Q6" s="363">
        <v>0</v>
      </c>
      <c r="R6" s="363">
        <v>0</v>
      </c>
      <c r="S6" s="363">
        <v>0</v>
      </c>
      <c r="T6" s="363">
        <v>0</v>
      </c>
      <c r="U6" s="363">
        <v>0</v>
      </c>
      <c r="V6" s="363">
        <v>0</v>
      </c>
      <c r="W6" s="363">
        <v>0</v>
      </c>
      <c r="X6" s="363">
        <v>0</v>
      </c>
      <c r="Y6" s="363">
        <v>0</v>
      </c>
      <c r="Z6" s="363">
        <v>0</v>
      </c>
      <c r="AA6" s="363">
        <v>0</v>
      </c>
      <c r="AB6" s="363">
        <v>0</v>
      </c>
      <c r="AC6" s="363">
        <v>0</v>
      </c>
      <c r="AD6" s="363">
        <v>0</v>
      </c>
      <c r="AE6" s="363">
        <v>0</v>
      </c>
      <c r="AF6" s="363">
        <v>0</v>
      </c>
      <c r="AG6" s="363">
        <v>0</v>
      </c>
      <c r="AH6" s="363">
        <v>0</v>
      </c>
      <c r="AI6" s="363">
        <v>0</v>
      </c>
      <c r="AJ6" s="363">
        <v>0</v>
      </c>
      <c r="AK6" s="363">
        <v>0</v>
      </c>
      <c r="AL6" s="363">
        <v>0</v>
      </c>
      <c r="AM6" s="363">
        <v>0</v>
      </c>
      <c r="AN6" s="363">
        <v>0</v>
      </c>
      <c r="AO6" s="363">
        <v>0</v>
      </c>
      <c r="AP6" s="363">
        <v>0</v>
      </c>
      <c r="AQ6" s="363">
        <v>0</v>
      </c>
      <c r="AR6" s="363">
        <v>0</v>
      </c>
      <c r="AS6" s="363">
        <v>0</v>
      </c>
      <c r="AT6" s="363">
        <v>0</v>
      </c>
      <c r="AU6" s="363">
        <v>0</v>
      </c>
      <c r="AV6" s="363">
        <v>0</v>
      </c>
      <c r="AW6" s="363">
        <v>0</v>
      </c>
      <c r="AX6" s="363">
        <v>0</v>
      </c>
      <c r="AY6" s="363">
        <v>0</v>
      </c>
      <c r="AZ6" s="363">
        <v>0</v>
      </c>
      <c r="BA6" s="363">
        <v>0</v>
      </c>
      <c r="BB6" s="363">
        <v>0</v>
      </c>
      <c r="BC6" s="364">
        <f>IF(ISNUMBER(MATCH(C6,'My Squad'!$C$2:$C$16,0)),1,0)</f>
        <v>0</v>
      </c>
      <c r="BD6" s="365">
        <f t="shared" si="1"/>
        <v>0</v>
      </c>
      <c r="BE6" s="365">
        <f t="shared" si="2"/>
        <v>0</v>
      </c>
      <c r="BF6" s="365">
        <f t="shared" si="3"/>
        <v>0</v>
      </c>
      <c r="BG6" s="365">
        <f t="shared" si="4"/>
        <v>0</v>
      </c>
      <c r="BH6" s="365">
        <f t="shared" si="5"/>
        <v>0</v>
      </c>
      <c r="BI6" s="365">
        <f t="shared" si="6"/>
        <v>0</v>
      </c>
      <c r="BJ6" s="365">
        <f t="shared" si="7"/>
        <v>0</v>
      </c>
      <c r="BK6" s="365">
        <f t="shared" si="8"/>
        <v>0</v>
      </c>
      <c r="BL6" s="365">
        <f t="shared" si="9"/>
        <v>0</v>
      </c>
      <c r="BM6" s="365">
        <f t="shared" si="10"/>
        <v>0</v>
      </c>
      <c r="BN6" s="365">
        <f t="shared" si="11"/>
        <v>0</v>
      </c>
      <c r="BO6" s="365">
        <f t="shared" si="12"/>
        <v>0</v>
      </c>
      <c r="BP6" s="365">
        <f t="shared" si="13"/>
        <v>0</v>
      </c>
      <c r="BQ6" s="365">
        <f t="shared" si="14"/>
        <v>0</v>
      </c>
      <c r="BR6" s="365">
        <f t="shared" si="15"/>
        <v>0</v>
      </c>
      <c r="BS6" s="365">
        <f t="shared" si="16"/>
        <v>0</v>
      </c>
      <c r="BT6" s="365">
        <f t="shared" si="17"/>
        <v>0</v>
      </c>
      <c r="BU6" s="365">
        <f t="shared" si="18"/>
        <v>0</v>
      </c>
      <c r="BV6" s="365">
        <f t="shared" si="19"/>
        <v>0</v>
      </c>
      <c r="BW6" s="365">
        <f t="shared" si="20"/>
        <v>0</v>
      </c>
      <c r="BX6" s="365">
        <f t="shared" si="21"/>
        <v>0</v>
      </c>
      <c r="BY6" s="365">
        <f t="shared" si="22"/>
        <v>0</v>
      </c>
      <c r="BZ6" s="365">
        <f t="shared" si="23"/>
        <v>0</v>
      </c>
      <c r="CA6" s="365">
        <f t="shared" si="24"/>
        <v>0</v>
      </c>
      <c r="CB6" s="360">
        <f t="shared" si="25"/>
        <v>0</v>
      </c>
      <c r="CX6" s="8" t="str">
        <v>Bryan Mbeumo</v>
      </c>
      <c r="CY6" s="8" t="str">
        <v>Bryan Mbeumo</v>
      </c>
      <c r="CZ6" s="8" t="str">
        <v>Bryan Mbeumo</v>
      </c>
      <c r="DA6" s="8" t="str">
        <v>Bryan Mbeumo</v>
      </c>
      <c r="DB6" s="8" t="str">
        <v>Bryan Mbeumo</v>
      </c>
      <c r="DC6" s="8" t="str">
        <v>Bryan Mbeumo</v>
      </c>
      <c r="DD6" s="8" t="str">
        <v>Bryan Mbeumo</v>
      </c>
      <c r="DE6" s="8" t="str">
        <v>Bryan Mbeumo</v>
      </c>
    </row>
    <row r="7" spans="1:109" hidden="1" x14ac:dyDescent="0.25">
      <c r="A7" s="360" cm="1">
        <f t="array" ref="A7">_xlfn.SWITCH(D7,"G",1,"D",2,"M",3,"F",4)</f>
        <v>3</v>
      </c>
      <c r="B7" s="357" t="s">
        <v>23</v>
      </c>
      <c r="C7" s="357" t="s">
        <v>27</v>
      </c>
      <c r="D7" s="360" t="s">
        <v>13</v>
      </c>
      <c r="E7" s="361">
        <v>9.3000000000000007</v>
      </c>
      <c r="F7" s="361">
        <f>_xlfn.IFNA(VLOOKUP(C7,'My Squad'!$C$2:$D$16,2,0),E7)</f>
        <v>9.3000000000000007</v>
      </c>
      <c r="G7" s="362">
        <v>5.3159999999999998</v>
      </c>
      <c r="H7" s="362">
        <v>4.8616666666666664</v>
      </c>
      <c r="I7" s="362">
        <v>4.9880000000000004</v>
      </c>
      <c r="J7" s="362">
        <v>3.7523333333333335</v>
      </c>
      <c r="K7" s="362">
        <v>5.2759999999999998</v>
      </c>
      <c r="L7" s="362">
        <v>5.0140000000000002</v>
      </c>
      <c r="M7" s="362">
        <v>5.2359999999999998</v>
      </c>
      <c r="N7" s="362">
        <v>4.5326666666666666</v>
      </c>
      <c r="O7" s="363">
        <v>0</v>
      </c>
      <c r="P7" s="363">
        <v>0</v>
      </c>
      <c r="Q7" s="363">
        <v>0</v>
      </c>
      <c r="R7" s="363">
        <v>0</v>
      </c>
      <c r="S7" s="363">
        <v>0</v>
      </c>
      <c r="T7" s="363">
        <v>0</v>
      </c>
      <c r="U7" s="363">
        <v>0</v>
      </c>
      <c r="V7" s="363">
        <v>0</v>
      </c>
      <c r="W7" s="363">
        <v>0</v>
      </c>
      <c r="X7" s="363">
        <v>0</v>
      </c>
      <c r="Y7" s="363">
        <v>0</v>
      </c>
      <c r="Z7" s="363">
        <v>0</v>
      </c>
      <c r="AA7" s="363">
        <v>0</v>
      </c>
      <c r="AB7" s="363">
        <v>0</v>
      </c>
      <c r="AC7" s="363">
        <v>0</v>
      </c>
      <c r="AD7" s="363">
        <v>0</v>
      </c>
      <c r="AE7" s="363">
        <v>0</v>
      </c>
      <c r="AF7" s="363">
        <v>0</v>
      </c>
      <c r="AG7" s="363">
        <v>0</v>
      </c>
      <c r="AH7" s="363">
        <v>0</v>
      </c>
      <c r="AI7" s="363">
        <v>0</v>
      </c>
      <c r="AJ7" s="363">
        <v>0</v>
      </c>
      <c r="AK7" s="363">
        <v>0</v>
      </c>
      <c r="AL7" s="363">
        <v>0</v>
      </c>
      <c r="AM7" s="363">
        <v>0</v>
      </c>
      <c r="AN7" s="363">
        <v>0</v>
      </c>
      <c r="AO7" s="363">
        <v>0</v>
      </c>
      <c r="AP7" s="363">
        <v>0</v>
      </c>
      <c r="AQ7" s="363">
        <v>0</v>
      </c>
      <c r="AR7" s="363">
        <v>0</v>
      </c>
      <c r="AS7" s="363">
        <v>0</v>
      </c>
      <c r="AT7" s="363">
        <v>0</v>
      </c>
      <c r="AU7" s="363">
        <v>0</v>
      </c>
      <c r="AV7" s="363">
        <v>0</v>
      </c>
      <c r="AW7" s="363">
        <v>0</v>
      </c>
      <c r="AX7" s="363">
        <v>0</v>
      </c>
      <c r="AY7" s="363">
        <v>0</v>
      </c>
      <c r="AZ7" s="363">
        <v>0</v>
      </c>
      <c r="BA7" s="363">
        <v>0</v>
      </c>
      <c r="BB7" s="363">
        <v>0</v>
      </c>
      <c r="BC7" s="364">
        <f>IF(ISNUMBER(MATCH(C7,'My Squad'!$C$2:$C$16,0)),1,0)</f>
        <v>0</v>
      </c>
      <c r="BD7" s="365">
        <f t="shared" si="1"/>
        <v>0</v>
      </c>
      <c r="BE7" s="365">
        <f t="shared" si="2"/>
        <v>0</v>
      </c>
      <c r="BF7" s="365">
        <f t="shared" si="3"/>
        <v>0</v>
      </c>
      <c r="BG7" s="365">
        <f t="shared" si="4"/>
        <v>0</v>
      </c>
      <c r="BH7" s="365">
        <f t="shared" si="5"/>
        <v>0</v>
      </c>
      <c r="BI7" s="365">
        <f t="shared" si="6"/>
        <v>0</v>
      </c>
      <c r="BJ7" s="365">
        <f t="shared" si="7"/>
        <v>0</v>
      </c>
      <c r="BK7" s="365">
        <f t="shared" si="8"/>
        <v>0</v>
      </c>
      <c r="BL7" s="365">
        <f t="shared" si="9"/>
        <v>0</v>
      </c>
      <c r="BM7" s="365">
        <f t="shared" si="10"/>
        <v>0</v>
      </c>
      <c r="BN7" s="365">
        <f t="shared" si="11"/>
        <v>0</v>
      </c>
      <c r="BO7" s="365">
        <f t="shared" si="12"/>
        <v>0</v>
      </c>
      <c r="BP7" s="365">
        <f t="shared" si="13"/>
        <v>0</v>
      </c>
      <c r="BQ7" s="365">
        <f t="shared" si="14"/>
        <v>0</v>
      </c>
      <c r="BR7" s="365">
        <f t="shared" si="15"/>
        <v>0</v>
      </c>
      <c r="BS7" s="365">
        <f t="shared" si="16"/>
        <v>0</v>
      </c>
      <c r="BT7" s="365">
        <f t="shared" si="17"/>
        <v>0</v>
      </c>
      <c r="BU7" s="365">
        <f t="shared" si="18"/>
        <v>0</v>
      </c>
      <c r="BV7" s="365">
        <f t="shared" si="19"/>
        <v>0</v>
      </c>
      <c r="BW7" s="365">
        <f t="shared" si="20"/>
        <v>0</v>
      </c>
      <c r="BX7" s="365">
        <f t="shared" si="21"/>
        <v>0</v>
      </c>
      <c r="BY7" s="365">
        <f t="shared" si="22"/>
        <v>0</v>
      </c>
      <c r="BZ7" s="365">
        <f t="shared" si="23"/>
        <v>0</v>
      </c>
      <c r="CA7" s="365">
        <f t="shared" si="24"/>
        <v>0</v>
      </c>
      <c r="CB7" s="360">
        <f t="shared" si="25"/>
        <v>0</v>
      </c>
      <c r="CD7" s="360" t="s">
        <v>413</v>
      </c>
      <c r="CE7" s="360" t="s">
        <v>1162</v>
      </c>
      <c r="CF7" s="360" t="s">
        <v>1163</v>
      </c>
      <c r="CG7" s="360" t="s">
        <v>1164</v>
      </c>
      <c r="CH7" s="360" t="s">
        <v>1165</v>
      </c>
      <c r="CI7" s="360" t="s">
        <v>1166</v>
      </c>
      <c r="CJ7" s="360" t="s">
        <v>1167</v>
      </c>
      <c r="CK7" s="360" t="s">
        <v>1168</v>
      </c>
      <c r="CL7" s="360" t="s">
        <v>1169</v>
      </c>
      <c r="CX7" s="8" t="str">
        <v>Dominic Solanke</v>
      </c>
      <c r="CY7" s="8" t="str">
        <v>Dominic Solanke</v>
      </c>
      <c r="CZ7" s="8" t="str">
        <v>Dominic Solanke</v>
      </c>
      <c r="DA7" s="8" t="str">
        <v>Dominic Solanke</v>
      </c>
      <c r="DB7" s="8" t="str">
        <v>Dominic Solanke</v>
      </c>
      <c r="DC7" s="8" t="str">
        <v>Dominic Solanke</v>
      </c>
      <c r="DD7" s="8" t="str">
        <v>Dominic Solanke</v>
      </c>
      <c r="DE7" s="8" t="str">
        <v>Dominic Solanke</v>
      </c>
    </row>
    <row r="8" spans="1:109" hidden="1" x14ac:dyDescent="0.25">
      <c r="A8" s="360" cm="1">
        <f t="array" ref="A8">_xlfn.SWITCH(D8,"G",1,"D",2,"M",3,"F",4)</f>
        <v>3</v>
      </c>
      <c r="B8" s="357" t="s">
        <v>30</v>
      </c>
      <c r="C8" s="357" t="s">
        <v>31</v>
      </c>
      <c r="D8" s="360" t="s">
        <v>13</v>
      </c>
      <c r="E8" s="361">
        <v>8.1999999999999993</v>
      </c>
      <c r="F8" s="361">
        <f>_xlfn.IFNA(VLOOKUP(C8,'My Squad'!$C$2:$D$16,2,0),E8)</f>
        <v>8.1999999999999993</v>
      </c>
      <c r="G8" s="362">
        <v>4.6466666666666665</v>
      </c>
      <c r="H8" s="362">
        <v>5.9290000000000003</v>
      </c>
      <c r="I8" s="362">
        <v>5.2216666666666667</v>
      </c>
      <c r="J8" s="362">
        <v>5.6253333333333337</v>
      </c>
      <c r="K8" s="362">
        <v>3.5670000000000002</v>
      </c>
      <c r="L8" s="362">
        <v>5.2263333333333337</v>
      </c>
      <c r="M8" s="362">
        <v>3.2856666666666667</v>
      </c>
      <c r="N8" s="362">
        <v>5.089666666666667</v>
      </c>
      <c r="O8" s="363">
        <v>0</v>
      </c>
      <c r="P8" s="363">
        <v>0</v>
      </c>
      <c r="Q8" s="363">
        <v>0</v>
      </c>
      <c r="R8" s="363">
        <v>0</v>
      </c>
      <c r="S8" s="363">
        <v>0</v>
      </c>
      <c r="T8" s="363">
        <v>0</v>
      </c>
      <c r="U8" s="363">
        <v>0</v>
      </c>
      <c r="V8" s="363">
        <v>0</v>
      </c>
      <c r="W8" s="363">
        <v>0</v>
      </c>
      <c r="X8" s="363">
        <v>0</v>
      </c>
      <c r="Y8" s="363">
        <v>0</v>
      </c>
      <c r="Z8" s="363">
        <v>0</v>
      </c>
      <c r="AA8" s="363">
        <v>0</v>
      </c>
      <c r="AB8" s="363">
        <v>0</v>
      </c>
      <c r="AC8" s="363">
        <v>0</v>
      </c>
      <c r="AD8" s="363">
        <v>0</v>
      </c>
      <c r="AE8" s="363">
        <v>0</v>
      </c>
      <c r="AF8" s="363">
        <v>0</v>
      </c>
      <c r="AG8" s="363">
        <v>0</v>
      </c>
      <c r="AH8" s="363">
        <v>0</v>
      </c>
      <c r="AI8" s="363">
        <v>0</v>
      </c>
      <c r="AJ8" s="363">
        <v>0</v>
      </c>
      <c r="AK8" s="363">
        <v>0</v>
      </c>
      <c r="AL8" s="363">
        <v>0</v>
      </c>
      <c r="AM8" s="363">
        <v>0</v>
      </c>
      <c r="AN8" s="363">
        <v>0</v>
      </c>
      <c r="AO8" s="363">
        <v>0</v>
      </c>
      <c r="AP8" s="363">
        <v>0</v>
      </c>
      <c r="AQ8" s="363">
        <v>0</v>
      </c>
      <c r="AR8" s="363">
        <v>0</v>
      </c>
      <c r="AS8" s="363">
        <v>0</v>
      </c>
      <c r="AT8" s="363">
        <v>0</v>
      </c>
      <c r="AU8" s="363">
        <v>0</v>
      </c>
      <c r="AV8" s="363">
        <v>0</v>
      </c>
      <c r="AW8" s="363">
        <v>0</v>
      </c>
      <c r="AX8" s="363">
        <v>0</v>
      </c>
      <c r="AY8" s="363">
        <v>0</v>
      </c>
      <c r="AZ8" s="363">
        <v>0</v>
      </c>
      <c r="BA8" s="363">
        <v>0</v>
      </c>
      <c r="BB8" s="363">
        <v>0</v>
      </c>
      <c r="BC8" s="364">
        <f>IF(ISNUMBER(MATCH(C8,'My Squad'!$C$2:$C$16,0)),1,0)</f>
        <v>1</v>
      </c>
      <c r="BD8" s="365">
        <f t="shared" si="1"/>
        <v>1</v>
      </c>
      <c r="BE8" s="365">
        <f t="shared" si="2"/>
        <v>1</v>
      </c>
      <c r="BF8" s="365">
        <f t="shared" si="3"/>
        <v>1</v>
      </c>
      <c r="BG8" s="365">
        <f t="shared" si="4"/>
        <v>1</v>
      </c>
      <c r="BH8" s="365">
        <f t="shared" si="5"/>
        <v>1</v>
      </c>
      <c r="BI8" s="365">
        <f t="shared" si="6"/>
        <v>1</v>
      </c>
      <c r="BJ8" s="365">
        <f t="shared" si="7"/>
        <v>1</v>
      </c>
      <c r="BK8" s="365">
        <f t="shared" si="8"/>
        <v>1</v>
      </c>
      <c r="BL8" s="365">
        <f t="shared" si="9"/>
        <v>0</v>
      </c>
      <c r="BM8" s="365">
        <f t="shared" si="10"/>
        <v>0</v>
      </c>
      <c r="BN8" s="365">
        <f t="shared" si="11"/>
        <v>0</v>
      </c>
      <c r="BO8" s="365">
        <f t="shared" si="12"/>
        <v>0</v>
      </c>
      <c r="BP8" s="365">
        <f t="shared" si="13"/>
        <v>0</v>
      </c>
      <c r="BQ8" s="365">
        <f t="shared" si="14"/>
        <v>0</v>
      </c>
      <c r="BR8" s="365">
        <f t="shared" si="15"/>
        <v>0</v>
      </c>
      <c r="BS8" s="365">
        <f t="shared" si="16"/>
        <v>0</v>
      </c>
      <c r="BT8" s="365">
        <f t="shared" si="17"/>
        <v>1</v>
      </c>
      <c r="BU8" s="365">
        <f t="shared" si="18"/>
        <v>1</v>
      </c>
      <c r="BV8" s="365">
        <f t="shared" si="19"/>
        <v>1</v>
      </c>
      <c r="BW8" s="365">
        <f t="shared" si="20"/>
        <v>1</v>
      </c>
      <c r="BX8" s="365">
        <f t="shared" si="21"/>
        <v>1</v>
      </c>
      <c r="BY8" s="365">
        <f t="shared" si="22"/>
        <v>1</v>
      </c>
      <c r="BZ8" s="365">
        <f t="shared" si="23"/>
        <v>1</v>
      </c>
      <c r="CA8" s="365">
        <f t="shared" si="24"/>
        <v>1</v>
      </c>
      <c r="CB8" s="360">
        <f t="shared" si="25"/>
        <v>9</v>
      </c>
      <c r="CD8" s="360" t="s">
        <v>35</v>
      </c>
      <c r="CE8" s="365" cm="1">
        <f t="array" ref="CE8">SUMPRODUCT(--($B$2:$B$524=$CD8),BD$2:BD$524)</f>
        <v>1</v>
      </c>
      <c r="CF8" s="365" cm="1">
        <f t="array" ref="CF8">SUMPRODUCT(--($B$2:$B$524=$CD8),BE$2:BE$524)</f>
        <v>1</v>
      </c>
      <c r="CG8" s="365" cm="1">
        <f t="array" ref="CG8">SUMPRODUCT(--($B$2:$B$524=$CD8),BF$2:BF$524)</f>
        <v>1</v>
      </c>
      <c r="CH8" s="365" cm="1">
        <f t="array" ref="CH8">SUMPRODUCT(--($B$2:$B$524=$CD8),BG$2:BG$524)</f>
        <v>1</v>
      </c>
      <c r="CI8" s="365" cm="1">
        <f t="array" ref="CI8">SUMPRODUCT(--($B$2:$B$524=$CD8),BH$2:BH$524)</f>
        <v>1</v>
      </c>
      <c r="CJ8" s="365" cm="1">
        <f t="array" ref="CJ8">SUMPRODUCT(--($B$2:$B$524=$CD8),BI$2:BI$524)</f>
        <v>1</v>
      </c>
      <c r="CK8" s="365" cm="1">
        <f t="array" ref="CK8">SUMPRODUCT(--($B$2:$B$524=$CD8),BJ$2:BJ$524)</f>
        <v>1</v>
      </c>
      <c r="CL8" s="365" cm="1">
        <f t="array" ref="CL8">SUMPRODUCT(--($B$2:$B$524=$CD8),BK$2:BK$524)</f>
        <v>1</v>
      </c>
      <c r="CX8" s="8" t="str">
        <v>Antoine Semenyo</v>
      </c>
      <c r="CY8" s="8" t="str">
        <v>Antoine Semenyo</v>
      </c>
      <c r="CZ8" s="8" t="str">
        <v>Antoine Semenyo</v>
      </c>
      <c r="DA8" s="8" t="str">
        <v>Antoine Semenyo</v>
      </c>
      <c r="DB8" s="8" t="str">
        <v>Antoine Semenyo</v>
      </c>
      <c r="DC8" s="8" t="str">
        <v>Antoine Semenyo</v>
      </c>
      <c r="DD8" s="8" t="str">
        <v>Antoine Semenyo</v>
      </c>
      <c r="DE8" s="8" t="str">
        <v>Antoine Semenyo</v>
      </c>
    </row>
    <row r="9" spans="1:109" hidden="1" x14ac:dyDescent="0.25">
      <c r="A9" s="360" cm="1">
        <f t="array" ref="A9">_xlfn.SWITCH(D9,"G",1,"D",2,"M",3,"F",4)</f>
        <v>4</v>
      </c>
      <c r="B9" s="357" t="s">
        <v>40</v>
      </c>
      <c r="C9" s="357" t="s">
        <v>41</v>
      </c>
      <c r="D9" s="360" t="s">
        <v>15</v>
      </c>
      <c r="E9" s="361">
        <v>8.3000000000000007</v>
      </c>
      <c r="F9" s="361">
        <f>_xlfn.IFNA(VLOOKUP(C9,'My Squad'!$C$2:$D$16,2,0),E9)</f>
        <v>8.3000000000000007</v>
      </c>
      <c r="G9" s="362">
        <v>4.1806666666666663</v>
      </c>
      <c r="H9" s="362">
        <v>4.8246666666666664</v>
      </c>
      <c r="I9" s="362">
        <v>5.7380000000000004</v>
      </c>
      <c r="J9" s="362">
        <v>4.4603333333333337</v>
      </c>
      <c r="K9" s="362">
        <v>3.6883333333333335</v>
      </c>
      <c r="L9" s="362">
        <v>4.5143333333333331</v>
      </c>
      <c r="M9" s="362">
        <v>5.7516666666666669</v>
      </c>
      <c r="N9" s="362">
        <v>5.1796666666666669</v>
      </c>
      <c r="O9" s="363">
        <v>0</v>
      </c>
      <c r="P9" s="363">
        <v>0</v>
      </c>
      <c r="Q9" s="363">
        <v>0</v>
      </c>
      <c r="R9" s="363">
        <v>0</v>
      </c>
      <c r="S9" s="363">
        <v>0</v>
      </c>
      <c r="T9" s="363">
        <v>0</v>
      </c>
      <c r="U9" s="363">
        <v>0</v>
      </c>
      <c r="V9" s="363">
        <v>0</v>
      </c>
      <c r="W9" s="363">
        <v>0</v>
      </c>
      <c r="X9" s="363">
        <v>0</v>
      </c>
      <c r="Y9" s="363">
        <v>0</v>
      </c>
      <c r="Z9" s="363">
        <v>0</v>
      </c>
      <c r="AA9" s="363">
        <v>0</v>
      </c>
      <c r="AB9" s="363">
        <v>0</v>
      </c>
      <c r="AC9" s="363">
        <v>0</v>
      </c>
      <c r="AD9" s="363">
        <v>0</v>
      </c>
      <c r="AE9" s="363">
        <v>0</v>
      </c>
      <c r="AF9" s="363">
        <v>0</v>
      </c>
      <c r="AG9" s="363">
        <v>0</v>
      </c>
      <c r="AH9" s="363">
        <v>0</v>
      </c>
      <c r="AI9" s="363">
        <v>0</v>
      </c>
      <c r="AJ9" s="363">
        <v>0</v>
      </c>
      <c r="AK9" s="363">
        <v>0</v>
      </c>
      <c r="AL9" s="363">
        <v>0</v>
      </c>
      <c r="AM9" s="363">
        <v>0</v>
      </c>
      <c r="AN9" s="363">
        <v>0</v>
      </c>
      <c r="AO9" s="363">
        <v>0</v>
      </c>
      <c r="AP9" s="363">
        <v>0</v>
      </c>
      <c r="AQ9" s="363">
        <v>0</v>
      </c>
      <c r="AR9" s="363">
        <v>0</v>
      </c>
      <c r="AS9" s="363">
        <v>0</v>
      </c>
      <c r="AT9" s="363">
        <v>0</v>
      </c>
      <c r="AU9" s="363">
        <v>0</v>
      </c>
      <c r="AV9" s="363">
        <v>0</v>
      </c>
      <c r="AW9" s="363">
        <v>0</v>
      </c>
      <c r="AX9" s="363">
        <v>0</v>
      </c>
      <c r="AY9" s="363">
        <v>0</v>
      </c>
      <c r="AZ9" s="363">
        <v>0</v>
      </c>
      <c r="BA9" s="363">
        <v>0</v>
      </c>
      <c r="BB9" s="363">
        <v>0</v>
      </c>
      <c r="BC9" s="364">
        <f>IF(ISNUMBER(MATCH(C9,'My Squad'!$C$2:$C$16,0)),1,0)</f>
        <v>0</v>
      </c>
      <c r="BD9" s="365">
        <f t="shared" si="1"/>
        <v>0</v>
      </c>
      <c r="BE9" s="365">
        <f t="shared" si="2"/>
        <v>0</v>
      </c>
      <c r="BF9" s="365">
        <f t="shared" si="3"/>
        <v>0</v>
      </c>
      <c r="BG9" s="365">
        <f t="shared" si="4"/>
        <v>0</v>
      </c>
      <c r="BH9" s="365">
        <f t="shared" si="5"/>
        <v>0</v>
      </c>
      <c r="BI9" s="365">
        <f t="shared" si="6"/>
        <v>0</v>
      </c>
      <c r="BJ9" s="365">
        <f t="shared" si="7"/>
        <v>0</v>
      </c>
      <c r="BK9" s="365">
        <f t="shared" si="8"/>
        <v>0</v>
      </c>
      <c r="BL9" s="365">
        <f t="shared" si="9"/>
        <v>0</v>
      </c>
      <c r="BM9" s="365">
        <f t="shared" si="10"/>
        <v>0</v>
      </c>
      <c r="BN9" s="365">
        <f t="shared" si="11"/>
        <v>0</v>
      </c>
      <c r="BO9" s="365">
        <f t="shared" si="12"/>
        <v>0</v>
      </c>
      <c r="BP9" s="365">
        <f t="shared" si="13"/>
        <v>0</v>
      </c>
      <c r="BQ9" s="365">
        <f t="shared" si="14"/>
        <v>0</v>
      </c>
      <c r="BR9" s="365">
        <f t="shared" si="15"/>
        <v>0</v>
      </c>
      <c r="BS9" s="365">
        <f t="shared" si="16"/>
        <v>0</v>
      </c>
      <c r="BT9" s="365">
        <f t="shared" si="17"/>
        <v>0</v>
      </c>
      <c r="BU9" s="365">
        <f t="shared" si="18"/>
        <v>0</v>
      </c>
      <c r="BV9" s="365">
        <f t="shared" si="19"/>
        <v>0</v>
      </c>
      <c r="BW9" s="365">
        <f t="shared" si="20"/>
        <v>0</v>
      </c>
      <c r="BX9" s="365">
        <f t="shared" si="21"/>
        <v>0</v>
      </c>
      <c r="BY9" s="365">
        <f t="shared" si="22"/>
        <v>0</v>
      </c>
      <c r="BZ9" s="365">
        <f t="shared" si="23"/>
        <v>0</v>
      </c>
      <c r="CA9" s="365">
        <f t="shared" si="24"/>
        <v>0</v>
      </c>
      <c r="CB9" s="360">
        <f t="shared" si="25"/>
        <v>0</v>
      </c>
      <c r="CD9" s="360" t="s">
        <v>61</v>
      </c>
      <c r="CE9" s="365" cm="1">
        <f t="array" ref="CE9">SUMPRODUCT(--($B$2:$B$524=$CD9),BD$2:BD$524)</f>
        <v>2</v>
      </c>
      <c r="CF9" s="365" cm="1">
        <f t="array" ref="CF9">SUMPRODUCT(--($B$2:$B$524=$CD9),BE$2:BE$524)</f>
        <v>2</v>
      </c>
      <c r="CG9" s="365" cm="1">
        <f t="array" ref="CG9">SUMPRODUCT(--($B$2:$B$524=$CD9),BF$2:BF$524)</f>
        <v>2</v>
      </c>
      <c r="CH9" s="365" cm="1">
        <f t="array" ref="CH9">SUMPRODUCT(--($B$2:$B$524=$CD9),BG$2:BG$524)</f>
        <v>2</v>
      </c>
      <c r="CI9" s="365" cm="1">
        <f t="array" ref="CI9">SUMPRODUCT(--($B$2:$B$524=$CD9),BH$2:BH$524)</f>
        <v>2</v>
      </c>
      <c r="CJ9" s="365" cm="1">
        <f t="array" ref="CJ9">SUMPRODUCT(--($B$2:$B$524=$CD9),BI$2:BI$524)</f>
        <v>2</v>
      </c>
      <c r="CK9" s="365" cm="1">
        <f t="array" ref="CK9">SUMPRODUCT(--($B$2:$B$524=$CD9),BJ$2:BJ$524)</f>
        <v>2</v>
      </c>
      <c r="CL9" s="365" cm="1">
        <f t="array" ref="CL9">SUMPRODUCT(--($B$2:$B$524=$CD9),BK$2:BK$524)</f>
        <v>2</v>
      </c>
      <c r="CX9" s="8" t="str">
        <v>Mark Flekken</v>
      </c>
      <c r="CY9" s="8" t="str">
        <v>Mark Flekken</v>
      </c>
      <c r="CZ9" s="8" t="str">
        <v>Mark Flekken</v>
      </c>
      <c r="DA9" s="8" t="str">
        <v>Mark Flekken</v>
      </c>
      <c r="DB9" s="8" t="str">
        <v>Mark Flekken</v>
      </c>
      <c r="DC9" s="8" t="str">
        <v>Mark Flekken</v>
      </c>
      <c r="DD9" s="8" t="str">
        <v>Mark Flekken</v>
      </c>
      <c r="DE9" s="8" t="str">
        <v>Mark Flekken</v>
      </c>
    </row>
    <row r="10" spans="1:109" hidden="1" x14ac:dyDescent="0.25">
      <c r="A10" s="360" cm="1">
        <f t="array" ref="A10">_xlfn.SWITCH(D10,"G",1,"D",2,"M",3,"F",4)</f>
        <v>2</v>
      </c>
      <c r="B10" s="357" t="s">
        <v>25</v>
      </c>
      <c r="C10" s="357" t="s">
        <v>39</v>
      </c>
      <c r="D10" s="360" t="s">
        <v>14</v>
      </c>
      <c r="E10" s="361">
        <v>7</v>
      </c>
      <c r="F10" s="361">
        <f>_xlfn.IFNA(VLOOKUP(C10,'My Squad'!$C$2:$D$16,2,0),E10)</f>
        <v>7</v>
      </c>
      <c r="G10" s="362">
        <v>5.2133333333333329</v>
      </c>
      <c r="H10" s="362">
        <v>4.6836666666666664</v>
      </c>
      <c r="I10" s="362">
        <v>5.4950000000000001</v>
      </c>
      <c r="J10" s="362">
        <v>3.2836666666666665</v>
      </c>
      <c r="K10" s="362">
        <v>4.3513333333333337</v>
      </c>
      <c r="L10" s="362">
        <v>5.2290000000000001</v>
      </c>
      <c r="M10" s="362">
        <v>4.8936666666666664</v>
      </c>
      <c r="N10" s="362">
        <v>3.8050000000000002</v>
      </c>
      <c r="O10" s="363">
        <v>0</v>
      </c>
      <c r="P10" s="363">
        <v>1</v>
      </c>
      <c r="Q10" s="363">
        <v>1</v>
      </c>
      <c r="R10" s="363">
        <v>0</v>
      </c>
      <c r="S10" s="363">
        <v>1</v>
      </c>
      <c r="T10" s="363">
        <v>0</v>
      </c>
      <c r="U10" s="363">
        <v>1</v>
      </c>
      <c r="V10" s="363">
        <v>0</v>
      </c>
      <c r="W10" s="363">
        <v>1</v>
      </c>
      <c r="X10" s="363">
        <v>0</v>
      </c>
      <c r="Y10" s="363">
        <v>0</v>
      </c>
      <c r="Z10" s="363">
        <v>1</v>
      </c>
      <c r="AA10" s="363">
        <v>0</v>
      </c>
      <c r="AB10" s="363">
        <v>1</v>
      </c>
      <c r="AC10" s="363">
        <v>0</v>
      </c>
      <c r="AD10" s="363">
        <v>1</v>
      </c>
      <c r="AE10" s="363">
        <v>0</v>
      </c>
      <c r="AF10" s="363">
        <v>0</v>
      </c>
      <c r="AG10" s="363">
        <v>0</v>
      </c>
      <c r="AH10" s="363">
        <v>0</v>
      </c>
      <c r="AI10" s="363">
        <v>0</v>
      </c>
      <c r="AJ10" s="363">
        <v>0</v>
      </c>
      <c r="AK10" s="363">
        <v>0</v>
      </c>
      <c r="AL10" s="363">
        <v>0</v>
      </c>
      <c r="AM10" s="363">
        <v>0</v>
      </c>
      <c r="AN10" s="363">
        <v>0</v>
      </c>
      <c r="AO10" s="363">
        <v>0</v>
      </c>
      <c r="AP10" s="363">
        <v>0</v>
      </c>
      <c r="AQ10" s="363">
        <v>0</v>
      </c>
      <c r="AR10" s="363">
        <v>0</v>
      </c>
      <c r="AS10" s="363">
        <v>0</v>
      </c>
      <c r="AT10" s="363">
        <v>0</v>
      </c>
      <c r="AU10" s="363">
        <v>0</v>
      </c>
      <c r="AV10" s="363">
        <v>0</v>
      </c>
      <c r="AW10" s="363">
        <v>0</v>
      </c>
      <c r="AX10" s="363">
        <v>0</v>
      </c>
      <c r="AY10" s="363">
        <v>0</v>
      </c>
      <c r="AZ10" s="363">
        <v>0</v>
      </c>
      <c r="BA10" s="363">
        <v>0</v>
      </c>
      <c r="BB10" s="363">
        <v>0</v>
      </c>
      <c r="BC10" s="364">
        <f>IF(ISNUMBER(MATCH(C10,'My Squad'!$C$2:$C$16,0)),1,0)</f>
        <v>0</v>
      </c>
      <c r="BD10" s="365">
        <f t="shared" si="1"/>
        <v>0</v>
      </c>
      <c r="BE10" s="365">
        <f t="shared" si="2"/>
        <v>0</v>
      </c>
      <c r="BF10" s="365">
        <f t="shared" si="3"/>
        <v>0</v>
      </c>
      <c r="BG10" s="365">
        <f t="shared" si="4"/>
        <v>0</v>
      </c>
      <c r="BH10" s="365">
        <f t="shared" si="5"/>
        <v>0</v>
      </c>
      <c r="BI10" s="365">
        <f t="shared" si="6"/>
        <v>0</v>
      </c>
      <c r="BJ10" s="365">
        <f t="shared" si="7"/>
        <v>0</v>
      </c>
      <c r="BK10" s="365">
        <f t="shared" si="8"/>
        <v>0</v>
      </c>
      <c r="BL10" s="365">
        <f t="shared" si="9"/>
        <v>1</v>
      </c>
      <c r="BM10" s="365">
        <f t="shared" si="10"/>
        <v>1</v>
      </c>
      <c r="BN10" s="365">
        <f t="shared" si="11"/>
        <v>1</v>
      </c>
      <c r="BO10" s="365">
        <f t="shared" si="12"/>
        <v>1</v>
      </c>
      <c r="BP10" s="365">
        <f t="shared" si="13"/>
        <v>1</v>
      </c>
      <c r="BQ10" s="365">
        <f t="shared" si="14"/>
        <v>1</v>
      </c>
      <c r="BR10" s="365">
        <f t="shared" si="15"/>
        <v>1</v>
      </c>
      <c r="BS10" s="365">
        <f t="shared" si="16"/>
        <v>1</v>
      </c>
      <c r="BT10" s="365">
        <f t="shared" si="17"/>
        <v>0</v>
      </c>
      <c r="BU10" s="365">
        <f t="shared" si="18"/>
        <v>0</v>
      </c>
      <c r="BV10" s="365">
        <f t="shared" si="19"/>
        <v>0</v>
      </c>
      <c r="BW10" s="365">
        <f t="shared" si="20"/>
        <v>0</v>
      </c>
      <c r="BX10" s="365">
        <f t="shared" si="21"/>
        <v>0</v>
      </c>
      <c r="BY10" s="365">
        <f t="shared" si="22"/>
        <v>0</v>
      </c>
      <c r="BZ10" s="365">
        <f t="shared" si="23"/>
        <v>0</v>
      </c>
      <c r="CA10" s="365">
        <f t="shared" si="24"/>
        <v>0</v>
      </c>
      <c r="CB10" s="360">
        <f t="shared" si="25"/>
        <v>0</v>
      </c>
      <c r="CD10" s="360" t="s">
        <v>65</v>
      </c>
      <c r="CE10" s="365" cm="1">
        <f t="array" ref="CE10">SUMPRODUCT(--($B$2:$B$524=$CD10),BD$2:BD$524)</f>
        <v>1</v>
      </c>
      <c r="CF10" s="365" cm="1">
        <f t="array" ref="CF10">SUMPRODUCT(--($B$2:$B$524=$CD10),BE$2:BE$524)</f>
        <v>1</v>
      </c>
      <c r="CG10" s="365" cm="1">
        <f t="array" ref="CG10">SUMPRODUCT(--($B$2:$B$524=$CD10),BF$2:BF$524)</f>
        <v>1</v>
      </c>
      <c r="CH10" s="365" cm="1">
        <f t="array" ref="CH10">SUMPRODUCT(--($B$2:$B$524=$CD10),BG$2:BG$524)</f>
        <v>1</v>
      </c>
      <c r="CI10" s="365" cm="1">
        <f t="array" ref="CI10">SUMPRODUCT(--($B$2:$B$524=$CD10),BH$2:BH$524)</f>
        <v>1</v>
      </c>
      <c r="CJ10" s="365" cm="1">
        <f t="array" ref="CJ10">SUMPRODUCT(--($B$2:$B$524=$CD10),BI$2:BI$524)</f>
        <v>1</v>
      </c>
      <c r="CK10" s="365" cm="1">
        <f t="array" ref="CK10">SUMPRODUCT(--($B$2:$B$524=$CD10),BJ$2:BJ$524)</f>
        <v>1</v>
      </c>
      <c r="CL10" s="365" cm="1">
        <f t="array" ref="CL10">SUMPRODUCT(--($B$2:$B$524=$CD10),BK$2:BK$524)</f>
        <v>1</v>
      </c>
      <c r="CX10" s="8" t="str">
        <v>Robert Sánchez</v>
      </c>
      <c r="CY10" s="8" t="str">
        <v>Robert Sánchez</v>
      </c>
      <c r="CZ10" s="8" t="str">
        <v>Robert Sánchez</v>
      </c>
      <c r="DA10" s="8" t="str">
        <v>Robert Sánchez</v>
      </c>
      <c r="DB10" s="8" t="str">
        <v>Robert Sánchez</v>
      </c>
      <c r="DC10" s="8" t="str">
        <v>Robert Sánchez</v>
      </c>
      <c r="DD10" s="8" t="str">
        <v>Robert Sánchez</v>
      </c>
      <c r="DE10" s="8" t="str">
        <v>Robert Sánchez</v>
      </c>
    </row>
    <row r="11" spans="1:109" x14ac:dyDescent="0.25">
      <c r="A11" s="360" cm="1">
        <f t="array" ref="A11">_xlfn.SWITCH(D11,"G",1,"D",2,"M",3,"F",4)</f>
        <v>4</v>
      </c>
      <c r="B11" s="357" t="s">
        <v>33</v>
      </c>
      <c r="C11" s="357" t="s">
        <v>75</v>
      </c>
      <c r="D11" s="360" t="s">
        <v>15</v>
      </c>
      <c r="E11" s="361">
        <v>6.5</v>
      </c>
      <c r="F11" s="361">
        <f>_xlfn.IFNA(VLOOKUP(C11,'My Squad'!$C$2:$D$16,2,0),E11)</f>
        <v>6.5</v>
      </c>
      <c r="G11" s="362">
        <v>4.754666666666667</v>
      </c>
      <c r="H11" s="362">
        <v>5.2636666666666665</v>
      </c>
      <c r="I11" s="362">
        <v>3.9846666666666666</v>
      </c>
      <c r="J11" s="362">
        <v>4.2329999999999997</v>
      </c>
      <c r="K11" s="362">
        <v>4.3879999999999999</v>
      </c>
      <c r="L11" s="362">
        <v>4.3493333333333331</v>
      </c>
      <c r="M11" s="362">
        <v>5.1050000000000004</v>
      </c>
      <c r="N11" s="362">
        <v>4.4909999999999997</v>
      </c>
      <c r="O11" s="363">
        <v>0</v>
      </c>
      <c r="P11" s="363">
        <v>0</v>
      </c>
      <c r="Q11" s="363">
        <v>0</v>
      </c>
      <c r="R11" s="363">
        <v>0</v>
      </c>
      <c r="S11" s="363">
        <v>0</v>
      </c>
      <c r="T11" s="363">
        <v>0</v>
      </c>
      <c r="U11" s="363">
        <v>0</v>
      </c>
      <c r="V11" s="363">
        <v>0</v>
      </c>
      <c r="W11" s="363">
        <v>0</v>
      </c>
      <c r="X11" s="363">
        <v>0</v>
      </c>
      <c r="Y11" s="363">
        <v>0</v>
      </c>
      <c r="Z11" s="363">
        <v>0</v>
      </c>
      <c r="AA11" s="363">
        <v>0</v>
      </c>
      <c r="AB11" s="363">
        <v>0</v>
      </c>
      <c r="AC11" s="363">
        <v>0</v>
      </c>
      <c r="AD11" s="363">
        <v>0</v>
      </c>
      <c r="AE11" s="363">
        <v>0</v>
      </c>
      <c r="AF11" s="363">
        <v>0</v>
      </c>
      <c r="AG11" s="363">
        <v>0</v>
      </c>
      <c r="AH11" s="363">
        <v>0</v>
      </c>
      <c r="AI11" s="363">
        <v>0</v>
      </c>
      <c r="AJ11" s="363">
        <v>0</v>
      </c>
      <c r="AK11" s="363">
        <v>0</v>
      </c>
      <c r="AL11" s="363">
        <v>0</v>
      </c>
      <c r="AM11" s="363">
        <v>0</v>
      </c>
      <c r="AN11" s="363">
        <v>0</v>
      </c>
      <c r="AO11" s="363">
        <v>0</v>
      </c>
      <c r="AP11" s="363">
        <v>0</v>
      </c>
      <c r="AQ11" s="363">
        <v>0</v>
      </c>
      <c r="AR11" s="363">
        <v>0</v>
      </c>
      <c r="AS11" s="363">
        <v>0</v>
      </c>
      <c r="AT11" s="363">
        <v>0</v>
      </c>
      <c r="AU11" s="363">
        <v>0</v>
      </c>
      <c r="AV11" s="363">
        <v>0</v>
      </c>
      <c r="AW11" s="363">
        <v>0</v>
      </c>
      <c r="AX11" s="363">
        <v>0</v>
      </c>
      <c r="AY11" s="363">
        <v>0</v>
      </c>
      <c r="AZ11" s="363">
        <v>0</v>
      </c>
      <c r="BA11" s="363">
        <v>0</v>
      </c>
      <c r="BB11" s="363">
        <v>0</v>
      </c>
      <c r="BC11" s="364">
        <f>IF(ISNUMBER(MATCH(C11,'My Squad'!$C$2:$C$16,0)),1,0)</f>
        <v>0</v>
      </c>
      <c r="BD11" s="365">
        <f t="shared" si="1"/>
        <v>0</v>
      </c>
      <c r="BE11" s="365">
        <f t="shared" si="2"/>
        <v>0</v>
      </c>
      <c r="BF11" s="365">
        <f t="shared" si="3"/>
        <v>0</v>
      </c>
      <c r="BG11" s="365">
        <f t="shared" si="4"/>
        <v>0</v>
      </c>
      <c r="BH11" s="365">
        <f t="shared" si="5"/>
        <v>0</v>
      </c>
      <c r="BI11" s="365">
        <f t="shared" si="6"/>
        <v>0</v>
      </c>
      <c r="BJ11" s="365">
        <f t="shared" si="7"/>
        <v>0</v>
      </c>
      <c r="BK11" s="365">
        <f t="shared" si="8"/>
        <v>0</v>
      </c>
      <c r="BL11" s="365">
        <f t="shared" si="9"/>
        <v>0</v>
      </c>
      <c r="BM11" s="365">
        <f t="shared" si="10"/>
        <v>0</v>
      </c>
      <c r="BN11" s="365">
        <f t="shared" si="11"/>
        <v>0</v>
      </c>
      <c r="BO11" s="365">
        <f t="shared" si="12"/>
        <v>0</v>
      </c>
      <c r="BP11" s="365">
        <f t="shared" si="13"/>
        <v>0</v>
      </c>
      <c r="BQ11" s="365">
        <f t="shared" si="14"/>
        <v>0</v>
      </c>
      <c r="BR11" s="365">
        <f t="shared" si="15"/>
        <v>0</v>
      </c>
      <c r="BS11" s="365">
        <f t="shared" si="16"/>
        <v>0</v>
      </c>
      <c r="BT11" s="365">
        <f t="shared" si="17"/>
        <v>0</v>
      </c>
      <c r="BU11" s="365">
        <f t="shared" si="18"/>
        <v>0</v>
      </c>
      <c r="BV11" s="365">
        <f t="shared" si="19"/>
        <v>0</v>
      </c>
      <c r="BW11" s="365">
        <f t="shared" si="20"/>
        <v>0</v>
      </c>
      <c r="BX11" s="365">
        <f t="shared" si="21"/>
        <v>0</v>
      </c>
      <c r="BY11" s="365">
        <f t="shared" si="22"/>
        <v>0</v>
      </c>
      <c r="BZ11" s="365">
        <f t="shared" si="23"/>
        <v>0</v>
      </c>
      <c r="CA11" s="365">
        <f t="shared" si="24"/>
        <v>0</v>
      </c>
      <c r="CB11" s="360">
        <f t="shared" si="25"/>
        <v>0</v>
      </c>
      <c r="CD11" s="360" t="s">
        <v>46</v>
      </c>
      <c r="CE11" s="365" cm="1">
        <f t="array" ref="CE11">SUMPRODUCT(--($B$2:$B$524=$CD11),BD$2:BD$524)</f>
        <v>3</v>
      </c>
      <c r="CF11" s="365" cm="1">
        <f t="array" ref="CF11">SUMPRODUCT(--($B$2:$B$524=$CD11),BE$2:BE$524)</f>
        <v>3</v>
      </c>
      <c r="CG11" s="365" cm="1">
        <f t="array" ref="CG11">SUMPRODUCT(--($B$2:$B$524=$CD11),BF$2:BF$524)</f>
        <v>3</v>
      </c>
      <c r="CH11" s="365" cm="1">
        <f t="array" ref="CH11">SUMPRODUCT(--($B$2:$B$524=$CD11),BG$2:BG$524)</f>
        <v>3</v>
      </c>
      <c r="CI11" s="365" cm="1">
        <f t="array" ref="CI11">SUMPRODUCT(--($B$2:$B$524=$CD11),BH$2:BH$524)</f>
        <v>3</v>
      </c>
      <c r="CJ11" s="365" cm="1">
        <f t="array" ref="CJ11">SUMPRODUCT(--($B$2:$B$524=$CD11),BI$2:BI$524)</f>
        <v>3</v>
      </c>
      <c r="CK11" s="365" cm="1">
        <f t="array" ref="CK11">SUMPRODUCT(--($B$2:$B$524=$CD11),BJ$2:BJ$524)</f>
        <v>3</v>
      </c>
      <c r="CL11" s="365" cm="1">
        <f t="array" ref="CL11">SUMPRODUCT(--($B$2:$B$524=$CD11),BK$2:BK$524)</f>
        <v>3</v>
      </c>
      <c r="CX11" s="8" t="str">
        <v>Gabriel Magalhães</v>
      </c>
      <c r="CY11" s="8" t="str">
        <v>Gabriel Magalhães</v>
      </c>
      <c r="CZ11" s="8" t="str">
        <v>Gabriel Magalhães</v>
      </c>
      <c r="DA11" s="8" t="str">
        <v>Gabriel Magalhães</v>
      </c>
      <c r="DB11" s="8" t="str">
        <v>Gabriel Magalhães</v>
      </c>
      <c r="DC11" s="8" t="str">
        <v>Gabriel Magalhães</v>
      </c>
      <c r="DD11" s="8" t="str">
        <v>Gabriel Magalhães</v>
      </c>
      <c r="DE11" s="8" t="str">
        <v>Gabriel Magalhães</v>
      </c>
    </row>
    <row r="12" spans="1:109" hidden="1" x14ac:dyDescent="0.25">
      <c r="A12" s="360" cm="1">
        <f t="array" ref="A12">_xlfn.SWITCH(D12,"G",1,"D",2,"M",3,"F",4)</f>
        <v>4</v>
      </c>
      <c r="B12" s="357" t="s">
        <v>61</v>
      </c>
      <c r="C12" s="357" t="s">
        <v>62</v>
      </c>
      <c r="D12" s="360" t="s">
        <v>15</v>
      </c>
      <c r="E12" s="361">
        <v>9.1</v>
      </c>
      <c r="F12" s="361">
        <f>_xlfn.IFNA(VLOOKUP(C12,'My Squad'!$C$2:$D$16,2,0),E12)</f>
        <v>9.1</v>
      </c>
      <c r="G12" s="362">
        <v>4.24</v>
      </c>
      <c r="H12" s="362">
        <v>3.5163333333333333</v>
      </c>
      <c r="I12" s="362">
        <v>5.0793333333333335</v>
      </c>
      <c r="J12" s="362">
        <v>4.0490000000000004</v>
      </c>
      <c r="K12" s="362">
        <v>5.1319999999999997</v>
      </c>
      <c r="L12" s="362">
        <v>5.9223333333333334</v>
      </c>
      <c r="M12" s="362">
        <v>4.2493333333333334</v>
      </c>
      <c r="N12" s="362">
        <v>3.766</v>
      </c>
      <c r="O12" s="363">
        <v>1</v>
      </c>
      <c r="P12" s="363">
        <v>0</v>
      </c>
      <c r="Q12" s="363">
        <v>0</v>
      </c>
      <c r="R12" s="363">
        <v>1</v>
      </c>
      <c r="S12" s="363">
        <v>0</v>
      </c>
      <c r="T12" s="363">
        <v>1</v>
      </c>
      <c r="U12" s="363">
        <v>0</v>
      </c>
      <c r="V12" s="363">
        <v>1</v>
      </c>
      <c r="W12" s="363">
        <v>0</v>
      </c>
      <c r="X12" s="363">
        <v>1</v>
      </c>
      <c r="Y12" s="363">
        <v>1</v>
      </c>
      <c r="Z12" s="363">
        <v>0</v>
      </c>
      <c r="AA12" s="363">
        <v>1</v>
      </c>
      <c r="AB12" s="363">
        <v>0</v>
      </c>
      <c r="AC12" s="363">
        <v>1</v>
      </c>
      <c r="AD12" s="363">
        <v>0</v>
      </c>
      <c r="AE12" s="363">
        <v>0</v>
      </c>
      <c r="AF12" s="363">
        <v>0</v>
      </c>
      <c r="AG12" s="363">
        <v>0</v>
      </c>
      <c r="AH12" s="363">
        <v>0</v>
      </c>
      <c r="AI12" s="363">
        <v>0</v>
      </c>
      <c r="AJ12" s="363">
        <v>0</v>
      </c>
      <c r="AK12" s="363">
        <v>0</v>
      </c>
      <c r="AL12" s="363">
        <v>0</v>
      </c>
      <c r="AM12" s="363">
        <v>0</v>
      </c>
      <c r="AN12" s="363">
        <v>0</v>
      </c>
      <c r="AO12" s="363">
        <v>0</v>
      </c>
      <c r="AP12" s="363">
        <v>0</v>
      </c>
      <c r="AQ12" s="363">
        <v>0</v>
      </c>
      <c r="AR12" s="363">
        <v>0</v>
      </c>
      <c r="AS12" s="363">
        <v>0</v>
      </c>
      <c r="AT12" s="363">
        <v>0</v>
      </c>
      <c r="AU12" s="363">
        <v>0</v>
      </c>
      <c r="AV12" s="363">
        <v>0</v>
      </c>
      <c r="AW12" s="363">
        <v>0</v>
      </c>
      <c r="AX12" s="363">
        <v>0</v>
      </c>
      <c r="AY12" s="363">
        <v>0</v>
      </c>
      <c r="AZ12" s="363">
        <v>0</v>
      </c>
      <c r="BA12" s="363">
        <v>0</v>
      </c>
      <c r="BB12" s="363">
        <v>0</v>
      </c>
      <c r="BC12" s="364">
        <f>IF(ISNUMBER(MATCH(C12,'My Squad'!$C$2:$C$16,0)),1,0)</f>
        <v>0</v>
      </c>
      <c r="BD12" s="365">
        <f t="shared" si="1"/>
        <v>0</v>
      </c>
      <c r="BE12" s="365">
        <f t="shared" si="2"/>
        <v>0</v>
      </c>
      <c r="BF12" s="365">
        <f t="shared" si="3"/>
        <v>0</v>
      </c>
      <c r="BG12" s="365">
        <f t="shared" si="4"/>
        <v>0</v>
      </c>
      <c r="BH12" s="365">
        <f t="shared" si="5"/>
        <v>0</v>
      </c>
      <c r="BI12" s="365">
        <f t="shared" si="6"/>
        <v>0</v>
      </c>
      <c r="BJ12" s="365">
        <f t="shared" si="7"/>
        <v>0</v>
      </c>
      <c r="BK12" s="365">
        <f t="shared" si="8"/>
        <v>0</v>
      </c>
      <c r="BL12" s="365">
        <f t="shared" si="9"/>
        <v>1</v>
      </c>
      <c r="BM12" s="365">
        <f t="shared" si="10"/>
        <v>1</v>
      </c>
      <c r="BN12" s="365">
        <f t="shared" si="11"/>
        <v>1</v>
      </c>
      <c r="BO12" s="365">
        <f t="shared" si="12"/>
        <v>1</v>
      </c>
      <c r="BP12" s="365">
        <f t="shared" si="13"/>
        <v>1</v>
      </c>
      <c r="BQ12" s="365">
        <f t="shared" si="14"/>
        <v>1</v>
      </c>
      <c r="BR12" s="365">
        <f t="shared" si="15"/>
        <v>1</v>
      </c>
      <c r="BS12" s="365">
        <f t="shared" si="16"/>
        <v>1</v>
      </c>
      <c r="BT12" s="365">
        <f t="shared" si="17"/>
        <v>0</v>
      </c>
      <c r="BU12" s="365">
        <f t="shared" si="18"/>
        <v>0</v>
      </c>
      <c r="BV12" s="365">
        <f t="shared" si="19"/>
        <v>0</v>
      </c>
      <c r="BW12" s="365">
        <f t="shared" si="20"/>
        <v>0</v>
      </c>
      <c r="BX12" s="365">
        <f t="shared" si="21"/>
        <v>0</v>
      </c>
      <c r="BY12" s="365">
        <f t="shared" si="22"/>
        <v>0</v>
      </c>
      <c r="BZ12" s="365">
        <f t="shared" si="23"/>
        <v>0</v>
      </c>
      <c r="CA12" s="365">
        <f t="shared" si="24"/>
        <v>0</v>
      </c>
      <c r="CB12" s="360">
        <f t="shared" si="25"/>
        <v>0</v>
      </c>
      <c r="CD12" s="360" t="s">
        <v>37</v>
      </c>
      <c r="CE12" s="365" cm="1">
        <f t="array" ref="CE12">SUMPRODUCT(--($B$2:$B$524=$CD12),BD$2:BD$524)</f>
        <v>0</v>
      </c>
      <c r="CF12" s="365" cm="1">
        <f t="array" ref="CF12">SUMPRODUCT(--($B$2:$B$524=$CD12),BE$2:BE$524)</f>
        <v>0</v>
      </c>
      <c r="CG12" s="365" cm="1">
        <f t="array" ref="CG12">SUMPRODUCT(--($B$2:$B$524=$CD12),BF$2:BF$524)</f>
        <v>0</v>
      </c>
      <c r="CH12" s="365" cm="1">
        <f t="array" ref="CH12">SUMPRODUCT(--($B$2:$B$524=$CD12),BG$2:BG$524)</f>
        <v>0</v>
      </c>
      <c r="CI12" s="365" cm="1">
        <f t="array" ref="CI12">SUMPRODUCT(--($B$2:$B$524=$CD12),BH$2:BH$524)</f>
        <v>1</v>
      </c>
      <c r="CJ12" s="365" cm="1">
        <f t="array" ref="CJ12">SUMPRODUCT(--($B$2:$B$524=$CD12),BI$2:BI$524)</f>
        <v>1</v>
      </c>
      <c r="CK12" s="365" cm="1">
        <f t="array" ref="CK12">SUMPRODUCT(--($B$2:$B$524=$CD12),BJ$2:BJ$524)</f>
        <v>1</v>
      </c>
      <c r="CL12" s="365" cm="1">
        <f t="array" ref="CL12">SUMPRODUCT(--($B$2:$B$524=$CD12),BK$2:BK$524)</f>
        <v>0</v>
      </c>
      <c r="CX12" s="8" t="str">
        <v>Dominic Calvert-Lewin</v>
      </c>
      <c r="CY12" s="8" t="str">
        <v>Dominic Calvert-Lewin</v>
      </c>
      <c r="CZ12" s="8" t="str">
        <v>Dominic Calvert-Lewin</v>
      </c>
      <c r="DA12" s="8" t="str">
        <v>Dominic Calvert-Lewin</v>
      </c>
      <c r="DB12" s="8" t="str">
        <v>Dominic Calvert-Lewin</v>
      </c>
      <c r="DC12" s="8" t="str">
        <v>Dominic Calvert-Lewin</v>
      </c>
      <c r="DD12" s="8" t="str">
        <v>Dominic Calvert-Lewin</v>
      </c>
      <c r="DE12" s="8" t="str">
        <v>Dominic Calvert-Lewin</v>
      </c>
    </row>
    <row r="13" spans="1:109" hidden="1" x14ac:dyDescent="0.25">
      <c r="A13" s="360" cm="1">
        <f t="array" ref="A13">_xlfn.SWITCH(D13,"G",1,"D",2,"M",3,"F",4)</f>
        <v>4</v>
      </c>
      <c r="B13" s="357" t="s">
        <v>35</v>
      </c>
      <c r="C13" s="357" t="s">
        <v>113</v>
      </c>
      <c r="D13" s="360" t="s">
        <v>15</v>
      </c>
      <c r="E13" s="361">
        <v>8.1999999999999993</v>
      </c>
      <c r="F13" s="361">
        <f>_xlfn.IFNA(VLOOKUP(C13,'My Squad'!$C$2:$D$16,2,0),E13)</f>
        <v>8.1999999999999993</v>
      </c>
      <c r="G13" s="362">
        <v>4.2793333333333337</v>
      </c>
      <c r="H13" s="362">
        <v>3.9986666666666668</v>
      </c>
      <c r="I13" s="362">
        <v>4.2583333333333337</v>
      </c>
      <c r="J13" s="362">
        <v>4.6556666666666668</v>
      </c>
      <c r="K13" s="362">
        <v>4.6396666666666668</v>
      </c>
      <c r="L13" s="362">
        <v>4.1710000000000003</v>
      </c>
      <c r="M13" s="362">
        <v>5.1973333333333329</v>
      </c>
      <c r="N13" s="362">
        <v>4.4363333333333337</v>
      </c>
      <c r="O13" s="363">
        <v>0</v>
      </c>
      <c r="P13" s="363">
        <v>0</v>
      </c>
      <c r="Q13" s="363">
        <v>0</v>
      </c>
      <c r="R13" s="363">
        <v>0</v>
      </c>
      <c r="S13" s="363">
        <v>0</v>
      </c>
      <c r="T13" s="363">
        <v>0</v>
      </c>
      <c r="U13" s="363">
        <v>0</v>
      </c>
      <c r="V13" s="363">
        <v>0</v>
      </c>
      <c r="W13" s="363">
        <v>0</v>
      </c>
      <c r="X13" s="363">
        <v>0</v>
      </c>
      <c r="Y13" s="363">
        <v>0</v>
      </c>
      <c r="Z13" s="363">
        <v>0</v>
      </c>
      <c r="AA13" s="363">
        <v>0</v>
      </c>
      <c r="AB13" s="363">
        <v>0</v>
      </c>
      <c r="AC13" s="363">
        <v>0</v>
      </c>
      <c r="AD13" s="363">
        <v>0</v>
      </c>
      <c r="AE13" s="363">
        <v>0</v>
      </c>
      <c r="AF13" s="363">
        <v>0</v>
      </c>
      <c r="AG13" s="363">
        <v>0</v>
      </c>
      <c r="AH13" s="363">
        <v>0</v>
      </c>
      <c r="AI13" s="363">
        <v>0</v>
      </c>
      <c r="AJ13" s="363">
        <v>0</v>
      </c>
      <c r="AK13" s="363">
        <v>0</v>
      </c>
      <c r="AL13" s="363">
        <v>0</v>
      </c>
      <c r="AM13" s="363">
        <v>0</v>
      </c>
      <c r="AN13" s="363">
        <v>0</v>
      </c>
      <c r="AO13" s="363">
        <v>0</v>
      </c>
      <c r="AP13" s="363">
        <v>0</v>
      </c>
      <c r="AQ13" s="363">
        <v>0</v>
      </c>
      <c r="AR13" s="363">
        <v>0</v>
      </c>
      <c r="AS13" s="363">
        <v>0</v>
      </c>
      <c r="AT13" s="363">
        <v>0</v>
      </c>
      <c r="AU13" s="363">
        <v>0</v>
      </c>
      <c r="AV13" s="363">
        <v>0</v>
      </c>
      <c r="AW13" s="363">
        <v>0</v>
      </c>
      <c r="AX13" s="363">
        <v>0</v>
      </c>
      <c r="AY13" s="363">
        <v>0</v>
      </c>
      <c r="AZ13" s="363">
        <v>0</v>
      </c>
      <c r="BA13" s="363">
        <v>0</v>
      </c>
      <c r="BB13" s="363">
        <v>0</v>
      </c>
      <c r="BC13" s="364">
        <f>IF(ISNUMBER(MATCH(C13,'My Squad'!$C$2:$C$16,0)),1,0)</f>
        <v>0</v>
      </c>
      <c r="BD13" s="365">
        <f t="shared" si="1"/>
        <v>0</v>
      </c>
      <c r="BE13" s="365">
        <f t="shared" si="2"/>
        <v>0</v>
      </c>
      <c r="BF13" s="365">
        <f t="shared" si="3"/>
        <v>0</v>
      </c>
      <c r="BG13" s="365">
        <f t="shared" si="4"/>
        <v>0</v>
      </c>
      <c r="BH13" s="365">
        <f t="shared" si="5"/>
        <v>0</v>
      </c>
      <c r="BI13" s="365">
        <f t="shared" si="6"/>
        <v>0</v>
      </c>
      <c r="BJ13" s="365">
        <f t="shared" si="7"/>
        <v>0</v>
      </c>
      <c r="BK13" s="365">
        <f t="shared" si="8"/>
        <v>0</v>
      </c>
      <c r="BL13" s="365">
        <f t="shared" si="9"/>
        <v>0</v>
      </c>
      <c r="BM13" s="365">
        <f t="shared" si="10"/>
        <v>0</v>
      </c>
      <c r="BN13" s="365">
        <f t="shared" si="11"/>
        <v>0</v>
      </c>
      <c r="BO13" s="365">
        <f t="shared" si="12"/>
        <v>0</v>
      </c>
      <c r="BP13" s="365">
        <f t="shared" si="13"/>
        <v>0</v>
      </c>
      <c r="BQ13" s="365">
        <f t="shared" si="14"/>
        <v>0</v>
      </c>
      <c r="BR13" s="365">
        <f t="shared" si="15"/>
        <v>0</v>
      </c>
      <c r="BS13" s="365">
        <f t="shared" si="16"/>
        <v>0</v>
      </c>
      <c r="BT13" s="365">
        <f t="shared" si="17"/>
        <v>0</v>
      </c>
      <c r="BU13" s="365">
        <f t="shared" si="18"/>
        <v>0</v>
      </c>
      <c r="BV13" s="365">
        <f t="shared" si="19"/>
        <v>0</v>
      </c>
      <c r="BW13" s="365">
        <f t="shared" si="20"/>
        <v>0</v>
      </c>
      <c r="BX13" s="365">
        <f t="shared" si="21"/>
        <v>0</v>
      </c>
      <c r="BY13" s="365">
        <f t="shared" si="22"/>
        <v>0</v>
      </c>
      <c r="BZ13" s="365">
        <f t="shared" si="23"/>
        <v>0</v>
      </c>
      <c r="CA13" s="365">
        <f t="shared" si="24"/>
        <v>0</v>
      </c>
      <c r="CB13" s="360">
        <f t="shared" si="25"/>
        <v>0</v>
      </c>
      <c r="CD13" s="360" t="s">
        <v>51</v>
      </c>
      <c r="CE13" s="365" cm="1">
        <f t="array" ref="CE13">SUMPRODUCT(--($B$2:$B$524=$CD13),BD$2:BD$524)</f>
        <v>3</v>
      </c>
      <c r="CF13" s="365" cm="1">
        <f t="array" ref="CF13">SUMPRODUCT(--($B$2:$B$524=$CD13),BE$2:BE$524)</f>
        <v>3</v>
      </c>
      <c r="CG13" s="365" cm="1">
        <f t="array" ref="CG13">SUMPRODUCT(--($B$2:$B$524=$CD13),BF$2:BF$524)</f>
        <v>3</v>
      </c>
      <c r="CH13" s="365" cm="1">
        <f t="array" ref="CH13">SUMPRODUCT(--($B$2:$B$524=$CD13),BG$2:BG$524)</f>
        <v>3</v>
      </c>
      <c r="CI13" s="365" cm="1">
        <f t="array" ref="CI13">SUMPRODUCT(--($B$2:$B$524=$CD13),BH$2:BH$524)</f>
        <v>3</v>
      </c>
      <c r="CJ13" s="365" cm="1">
        <f t="array" ref="CJ13">SUMPRODUCT(--($B$2:$B$524=$CD13),BI$2:BI$524)</f>
        <v>3</v>
      </c>
      <c r="CK13" s="365" cm="1">
        <f t="array" ref="CK13">SUMPRODUCT(--($B$2:$B$524=$CD13),BJ$2:BJ$524)</f>
        <v>3</v>
      </c>
      <c r="CL13" s="365" cm="1">
        <f t="array" ref="CL13">SUMPRODUCT(--($B$2:$B$524=$CD13),BK$2:BK$524)</f>
        <v>4</v>
      </c>
      <c r="CX13" s="8" t="str">
        <v>Rayan Aït-Nouri</v>
      </c>
      <c r="CY13" s="8" t="str">
        <v>Rayan Aït-Nouri</v>
      </c>
      <c r="CZ13" s="8" t="str">
        <v>Rayan Aït-Nouri</v>
      </c>
      <c r="DA13" s="8" t="str">
        <v>Rayan Aït-Nouri</v>
      </c>
      <c r="DB13" s="8" t="str">
        <v>Rayan Aït-Nouri</v>
      </c>
      <c r="DC13" s="8" t="str">
        <v>Rayan Aït-Nouri</v>
      </c>
      <c r="DD13" s="8" t="str">
        <v>Rayan Aït-Nouri</v>
      </c>
      <c r="DE13" s="8" t="str">
        <v>Rayan Aït-Nouri</v>
      </c>
    </row>
    <row r="14" spans="1:109" hidden="1" x14ac:dyDescent="0.25">
      <c r="A14" s="360" cm="1">
        <f t="array" ref="A14">_xlfn.SWITCH(D14,"G",1,"D",2,"M",3,"F",4)</f>
        <v>3</v>
      </c>
      <c r="B14" s="357" t="s">
        <v>25</v>
      </c>
      <c r="C14" s="357" t="s">
        <v>17</v>
      </c>
      <c r="D14" s="360" t="s">
        <v>13</v>
      </c>
      <c r="E14" s="361">
        <v>7.9</v>
      </c>
      <c r="F14" s="361">
        <f>_xlfn.IFNA(VLOOKUP(C14,'My Squad'!$C$2:$D$16,2,0),E14)</f>
        <v>7.9</v>
      </c>
      <c r="G14" s="362">
        <v>5.3653333333333331</v>
      </c>
      <c r="H14" s="362">
        <v>4.4963333333333333</v>
      </c>
      <c r="I14" s="362">
        <v>4.9889999999999999</v>
      </c>
      <c r="J14" s="362">
        <v>3.4093333333333335</v>
      </c>
      <c r="K14" s="362">
        <v>4.1473333333333331</v>
      </c>
      <c r="L14" s="362">
        <v>4.726</v>
      </c>
      <c r="M14" s="362">
        <v>4.5553333333333335</v>
      </c>
      <c r="N14" s="362">
        <v>3.8233333333333333</v>
      </c>
      <c r="O14" s="363">
        <v>0</v>
      </c>
      <c r="P14" s="363">
        <v>0</v>
      </c>
      <c r="Q14" s="363">
        <v>0</v>
      </c>
      <c r="R14" s="363">
        <v>0</v>
      </c>
      <c r="S14" s="363">
        <v>0</v>
      </c>
      <c r="T14" s="363">
        <v>0</v>
      </c>
      <c r="U14" s="363">
        <v>0</v>
      </c>
      <c r="V14" s="363">
        <v>0</v>
      </c>
      <c r="W14" s="363">
        <v>0</v>
      </c>
      <c r="X14" s="363">
        <v>0</v>
      </c>
      <c r="Y14" s="363">
        <v>0</v>
      </c>
      <c r="Z14" s="363">
        <v>0</v>
      </c>
      <c r="AA14" s="363">
        <v>0</v>
      </c>
      <c r="AB14" s="363">
        <v>0</v>
      </c>
      <c r="AC14" s="363">
        <v>0</v>
      </c>
      <c r="AD14" s="363">
        <v>0</v>
      </c>
      <c r="AE14" s="363">
        <v>0</v>
      </c>
      <c r="AF14" s="363">
        <v>0</v>
      </c>
      <c r="AG14" s="363">
        <v>0</v>
      </c>
      <c r="AH14" s="363">
        <v>0</v>
      </c>
      <c r="AI14" s="363">
        <v>0</v>
      </c>
      <c r="AJ14" s="363">
        <v>0</v>
      </c>
      <c r="AK14" s="363">
        <v>0</v>
      </c>
      <c r="AL14" s="363">
        <v>0</v>
      </c>
      <c r="AM14" s="363">
        <v>0</v>
      </c>
      <c r="AN14" s="363">
        <v>0</v>
      </c>
      <c r="AO14" s="363">
        <v>0</v>
      </c>
      <c r="AP14" s="363">
        <v>0</v>
      </c>
      <c r="AQ14" s="363">
        <v>0</v>
      </c>
      <c r="AR14" s="363">
        <v>0</v>
      </c>
      <c r="AS14" s="363">
        <v>0</v>
      </c>
      <c r="AT14" s="363">
        <v>0</v>
      </c>
      <c r="AU14" s="363">
        <v>0</v>
      </c>
      <c r="AV14" s="363">
        <v>0</v>
      </c>
      <c r="AW14" s="363">
        <v>0</v>
      </c>
      <c r="AX14" s="363">
        <v>0</v>
      </c>
      <c r="AY14" s="363">
        <v>0</v>
      </c>
      <c r="AZ14" s="363">
        <v>0</v>
      </c>
      <c r="BA14" s="363">
        <v>0</v>
      </c>
      <c r="BB14" s="363">
        <v>0</v>
      </c>
      <c r="BC14" s="364">
        <f>IF(ISNUMBER(MATCH(C14,'My Squad'!$C$2:$C$16,0)),1,0)</f>
        <v>0</v>
      </c>
      <c r="BD14" s="365">
        <f t="shared" si="1"/>
        <v>0</v>
      </c>
      <c r="BE14" s="365">
        <f t="shared" si="2"/>
        <v>0</v>
      </c>
      <c r="BF14" s="365">
        <f t="shared" si="3"/>
        <v>0</v>
      </c>
      <c r="BG14" s="365">
        <f t="shared" si="4"/>
        <v>0</v>
      </c>
      <c r="BH14" s="365">
        <f t="shared" si="5"/>
        <v>0</v>
      </c>
      <c r="BI14" s="365">
        <f t="shared" si="6"/>
        <v>0</v>
      </c>
      <c r="BJ14" s="365">
        <f t="shared" si="7"/>
        <v>0</v>
      </c>
      <c r="BK14" s="365">
        <f t="shared" si="8"/>
        <v>0</v>
      </c>
      <c r="BL14" s="365">
        <f t="shared" si="9"/>
        <v>0</v>
      </c>
      <c r="BM14" s="365">
        <f t="shared" si="10"/>
        <v>0</v>
      </c>
      <c r="BN14" s="365">
        <f t="shared" si="11"/>
        <v>0</v>
      </c>
      <c r="BO14" s="365">
        <f t="shared" si="12"/>
        <v>0</v>
      </c>
      <c r="BP14" s="365">
        <f t="shared" si="13"/>
        <v>0</v>
      </c>
      <c r="BQ14" s="365">
        <f t="shared" si="14"/>
        <v>0</v>
      </c>
      <c r="BR14" s="365">
        <f t="shared" si="15"/>
        <v>0</v>
      </c>
      <c r="BS14" s="365">
        <f t="shared" si="16"/>
        <v>0</v>
      </c>
      <c r="BT14" s="365">
        <f t="shared" si="17"/>
        <v>0</v>
      </c>
      <c r="BU14" s="365">
        <f t="shared" si="18"/>
        <v>0</v>
      </c>
      <c r="BV14" s="365">
        <f t="shared" si="19"/>
        <v>0</v>
      </c>
      <c r="BW14" s="365">
        <f t="shared" si="20"/>
        <v>0</v>
      </c>
      <c r="BX14" s="365">
        <f t="shared" si="21"/>
        <v>0</v>
      </c>
      <c r="BY14" s="365">
        <f t="shared" si="22"/>
        <v>0</v>
      </c>
      <c r="BZ14" s="365">
        <f t="shared" si="23"/>
        <v>0</v>
      </c>
      <c r="CA14" s="365">
        <f t="shared" si="24"/>
        <v>0</v>
      </c>
      <c r="CB14" s="360">
        <f t="shared" si="25"/>
        <v>0</v>
      </c>
      <c r="CD14" s="360" t="s">
        <v>110</v>
      </c>
      <c r="CE14" s="365" cm="1">
        <f t="array" ref="CE14">SUMPRODUCT(--($B$2:$B$524=$CD14),BD$2:BD$524)</f>
        <v>0</v>
      </c>
      <c r="CF14" s="365" cm="1">
        <f t="array" ref="CF14">SUMPRODUCT(--($B$2:$B$524=$CD14),BE$2:BE$524)</f>
        <v>0</v>
      </c>
      <c r="CG14" s="365" cm="1">
        <f t="array" ref="CG14">SUMPRODUCT(--($B$2:$B$524=$CD14),BF$2:BF$524)</f>
        <v>0</v>
      </c>
      <c r="CH14" s="365" cm="1">
        <f t="array" ref="CH14">SUMPRODUCT(--($B$2:$B$524=$CD14),BG$2:BG$524)</f>
        <v>0</v>
      </c>
      <c r="CI14" s="365" cm="1">
        <f t="array" ref="CI14">SUMPRODUCT(--($B$2:$B$524=$CD14),BH$2:BH$524)</f>
        <v>0</v>
      </c>
      <c r="CJ14" s="365" cm="1">
        <f t="array" ref="CJ14">SUMPRODUCT(--($B$2:$B$524=$CD14),BI$2:BI$524)</f>
        <v>0</v>
      </c>
      <c r="CK14" s="365" cm="1">
        <f t="array" ref="CK14">SUMPRODUCT(--($B$2:$B$524=$CD14),BJ$2:BJ$524)</f>
        <v>0</v>
      </c>
      <c r="CL14" s="365" cm="1">
        <f t="array" ref="CL14">SUMPRODUCT(--($B$2:$B$524=$CD14),BK$2:BK$524)</f>
        <v>0</v>
      </c>
      <c r="CX14" s="8" t="str">
        <v>Youri Tielemans</v>
      </c>
      <c r="CY14" s="8" t="str">
        <v>Youri Tielemans</v>
      </c>
      <c r="CZ14" s="8" t="str">
        <v>Youri Tielemans</v>
      </c>
      <c r="DA14" s="8" t="str">
        <v>Youri Tielemans</v>
      </c>
      <c r="DB14" s="8" t="str">
        <v>Youri Tielemans</v>
      </c>
      <c r="DC14" s="8" t="str">
        <v>Youri Tielemans</v>
      </c>
      <c r="DD14" s="8" t="str">
        <v>Youri Tielemans</v>
      </c>
      <c r="DE14" s="8" t="str">
        <v>Youri Tielemans</v>
      </c>
    </row>
    <row r="15" spans="1:109" hidden="1" x14ac:dyDescent="0.25">
      <c r="A15" s="360" cm="1">
        <f t="array" ref="A15">_xlfn.SWITCH(D15,"G",1,"D",2,"M",3,"F",4)</f>
        <v>3</v>
      </c>
      <c r="B15" s="357" t="s">
        <v>35</v>
      </c>
      <c r="C15" s="357" t="s">
        <v>70</v>
      </c>
      <c r="D15" s="360" t="s">
        <v>13</v>
      </c>
      <c r="E15" s="361">
        <v>8.1999999999999993</v>
      </c>
      <c r="F15" s="361">
        <f>_xlfn.IFNA(VLOOKUP(C15,'My Squad'!$C$2:$D$16,2,0),E15)</f>
        <v>8.1999999999999993</v>
      </c>
      <c r="G15" s="362">
        <v>1.8680000000000001</v>
      </c>
      <c r="H15" s="362">
        <v>4.1509999999999998</v>
      </c>
      <c r="I15" s="362">
        <v>4.8266666666666671</v>
      </c>
      <c r="J15" s="362">
        <v>5.0030000000000001</v>
      </c>
      <c r="K15" s="362">
        <v>4.9530000000000003</v>
      </c>
      <c r="L15" s="362">
        <v>4.5636666666666663</v>
      </c>
      <c r="M15" s="362">
        <v>5.3233333333333333</v>
      </c>
      <c r="N15" s="362">
        <v>4.6306666666666665</v>
      </c>
      <c r="O15" s="363">
        <v>0</v>
      </c>
      <c r="P15" s="363">
        <v>0</v>
      </c>
      <c r="Q15" s="363">
        <v>0</v>
      </c>
      <c r="R15" s="363">
        <v>0</v>
      </c>
      <c r="S15" s="363">
        <v>0</v>
      </c>
      <c r="T15" s="363">
        <v>0</v>
      </c>
      <c r="U15" s="363">
        <v>0</v>
      </c>
      <c r="V15" s="363">
        <v>0</v>
      </c>
      <c r="W15" s="363">
        <v>0</v>
      </c>
      <c r="X15" s="363">
        <v>0</v>
      </c>
      <c r="Y15" s="363">
        <v>0</v>
      </c>
      <c r="Z15" s="363">
        <v>0</v>
      </c>
      <c r="AA15" s="363">
        <v>0</v>
      </c>
      <c r="AB15" s="363">
        <v>0</v>
      </c>
      <c r="AC15" s="363">
        <v>0</v>
      </c>
      <c r="AD15" s="363">
        <v>0</v>
      </c>
      <c r="AE15" s="363">
        <v>0</v>
      </c>
      <c r="AF15" s="363">
        <v>0</v>
      </c>
      <c r="AG15" s="363">
        <v>0</v>
      </c>
      <c r="AH15" s="363">
        <v>0</v>
      </c>
      <c r="AI15" s="363">
        <v>0</v>
      </c>
      <c r="AJ15" s="363">
        <v>0</v>
      </c>
      <c r="AK15" s="363">
        <v>0</v>
      </c>
      <c r="AL15" s="363">
        <v>0</v>
      </c>
      <c r="AM15" s="363">
        <v>0</v>
      </c>
      <c r="AN15" s="363">
        <v>0</v>
      </c>
      <c r="AO15" s="363">
        <v>0</v>
      </c>
      <c r="AP15" s="363">
        <v>0</v>
      </c>
      <c r="AQ15" s="363">
        <v>0</v>
      </c>
      <c r="AR15" s="363">
        <v>0</v>
      </c>
      <c r="AS15" s="363">
        <v>0</v>
      </c>
      <c r="AT15" s="363">
        <v>0</v>
      </c>
      <c r="AU15" s="363">
        <v>0</v>
      </c>
      <c r="AV15" s="363">
        <v>0</v>
      </c>
      <c r="AW15" s="363">
        <v>0</v>
      </c>
      <c r="AX15" s="363">
        <v>0</v>
      </c>
      <c r="AY15" s="363">
        <v>0</v>
      </c>
      <c r="AZ15" s="363">
        <v>0</v>
      </c>
      <c r="BA15" s="363">
        <v>0</v>
      </c>
      <c r="BB15" s="363">
        <v>0</v>
      </c>
      <c r="BC15" s="364">
        <f>IF(ISNUMBER(MATCH(C15,'My Squad'!$C$2:$C$16,0)),1,0)</f>
        <v>0</v>
      </c>
      <c r="BD15" s="365">
        <f t="shared" si="1"/>
        <v>0</v>
      </c>
      <c r="BE15" s="365">
        <f t="shared" si="2"/>
        <v>0</v>
      </c>
      <c r="BF15" s="365">
        <f t="shared" si="3"/>
        <v>0</v>
      </c>
      <c r="BG15" s="365">
        <f t="shared" si="4"/>
        <v>0</v>
      </c>
      <c r="BH15" s="365">
        <f t="shared" si="5"/>
        <v>0</v>
      </c>
      <c r="BI15" s="365">
        <f t="shared" si="6"/>
        <v>0</v>
      </c>
      <c r="BJ15" s="365">
        <f t="shared" si="7"/>
        <v>0</v>
      </c>
      <c r="BK15" s="365">
        <f t="shared" si="8"/>
        <v>0</v>
      </c>
      <c r="BL15" s="365">
        <f t="shared" si="9"/>
        <v>0</v>
      </c>
      <c r="BM15" s="365">
        <f t="shared" si="10"/>
        <v>0</v>
      </c>
      <c r="BN15" s="365">
        <f t="shared" si="11"/>
        <v>0</v>
      </c>
      <c r="BO15" s="365">
        <f t="shared" si="12"/>
        <v>0</v>
      </c>
      <c r="BP15" s="365">
        <f t="shared" si="13"/>
        <v>0</v>
      </c>
      <c r="BQ15" s="365">
        <f t="shared" si="14"/>
        <v>0</v>
      </c>
      <c r="BR15" s="365">
        <f t="shared" si="15"/>
        <v>0</v>
      </c>
      <c r="BS15" s="365">
        <f t="shared" si="16"/>
        <v>0</v>
      </c>
      <c r="BT15" s="365">
        <f t="shared" si="17"/>
        <v>0</v>
      </c>
      <c r="BU15" s="365">
        <f t="shared" si="18"/>
        <v>0</v>
      </c>
      <c r="BV15" s="365">
        <f t="shared" si="19"/>
        <v>0</v>
      </c>
      <c r="BW15" s="365">
        <f t="shared" si="20"/>
        <v>0</v>
      </c>
      <c r="BX15" s="365">
        <f t="shared" si="21"/>
        <v>0</v>
      </c>
      <c r="BY15" s="365">
        <f t="shared" si="22"/>
        <v>0</v>
      </c>
      <c r="BZ15" s="365">
        <f t="shared" si="23"/>
        <v>0</v>
      </c>
      <c r="CA15" s="365">
        <f t="shared" si="24"/>
        <v>0</v>
      </c>
      <c r="CB15" s="360">
        <f t="shared" si="25"/>
        <v>0</v>
      </c>
      <c r="CD15" s="360" t="s">
        <v>91</v>
      </c>
      <c r="CE15" s="365" cm="1">
        <f t="array" ref="CE15">SUMPRODUCT(--($B$2:$B$524=$CD15),BD$2:BD$524)</f>
        <v>1</v>
      </c>
      <c r="CF15" s="365" cm="1">
        <f t="array" ref="CF15">SUMPRODUCT(--($B$2:$B$524=$CD15),BE$2:BE$524)</f>
        <v>1</v>
      </c>
      <c r="CG15" s="365" cm="1">
        <f t="array" ref="CG15">SUMPRODUCT(--($B$2:$B$524=$CD15),BF$2:BF$524)</f>
        <v>1</v>
      </c>
      <c r="CH15" s="365" cm="1">
        <f t="array" ref="CH15">SUMPRODUCT(--($B$2:$B$524=$CD15),BG$2:BG$524)</f>
        <v>1</v>
      </c>
      <c r="CI15" s="365" cm="1">
        <f t="array" ref="CI15">SUMPRODUCT(--($B$2:$B$524=$CD15),BH$2:BH$524)</f>
        <v>1</v>
      </c>
      <c r="CJ15" s="365" cm="1">
        <f t="array" ref="CJ15">SUMPRODUCT(--($B$2:$B$524=$CD15),BI$2:BI$524)</f>
        <v>1</v>
      </c>
      <c r="CK15" s="365" cm="1">
        <f t="array" ref="CK15">SUMPRODUCT(--($B$2:$B$524=$CD15),BJ$2:BJ$524)</f>
        <v>1</v>
      </c>
      <c r="CL15" s="365" cm="1">
        <f t="array" ref="CL15">SUMPRODUCT(--($B$2:$B$524=$CD15),BK$2:BK$524)</f>
        <v>1</v>
      </c>
      <c r="CX15" s="8" t="str">
        <v>Ezri Konsa</v>
      </c>
      <c r="CY15" s="8" t="str">
        <v>Ezri Konsa</v>
      </c>
      <c r="CZ15" s="8" t="str">
        <v>Ezri Konsa</v>
      </c>
      <c r="DA15" s="8" t="str">
        <v>Ezri Konsa</v>
      </c>
      <c r="DB15" s="8" t="str">
        <v>Georginio Rutter</v>
      </c>
      <c r="DC15" s="8" t="str">
        <v>Georginio Rutter</v>
      </c>
      <c r="DD15" s="8" t="str">
        <v>Georginio Rutter</v>
      </c>
      <c r="DE15" s="8" t="str">
        <v>Georginio Rutter</v>
      </c>
    </row>
    <row r="16" spans="1:109" hidden="1" x14ac:dyDescent="0.25">
      <c r="A16" s="360" cm="1">
        <f t="array" ref="A16">_xlfn.SWITCH(D16,"G",1,"D",2,"M",3,"F",4)</f>
        <v>3</v>
      </c>
      <c r="B16" s="357" t="s">
        <v>28</v>
      </c>
      <c r="C16" s="357" t="s">
        <v>362</v>
      </c>
      <c r="D16" s="360" t="s">
        <v>13</v>
      </c>
      <c r="E16" s="361">
        <v>7.6</v>
      </c>
      <c r="F16" s="361">
        <f>_xlfn.IFNA(VLOOKUP(C16,'My Squad'!$C$2:$D$16,2,0),E16)</f>
        <v>7.6</v>
      </c>
      <c r="G16" s="362">
        <v>4.4729999999999999</v>
      </c>
      <c r="H16" s="362">
        <v>5.4969999999999999</v>
      </c>
      <c r="I16" s="362">
        <v>3.1480000000000001</v>
      </c>
      <c r="J16" s="362">
        <v>4.8163333333333336</v>
      </c>
      <c r="K16" s="362">
        <v>4.3346666666666662</v>
      </c>
      <c r="L16" s="362">
        <v>4.2706666666666671</v>
      </c>
      <c r="M16" s="362">
        <v>5.2196666666666669</v>
      </c>
      <c r="N16" s="362">
        <v>3.5073333333333334</v>
      </c>
      <c r="O16" s="363">
        <v>0</v>
      </c>
      <c r="P16" s="363">
        <v>0</v>
      </c>
      <c r="Q16" s="363">
        <v>0</v>
      </c>
      <c r="R16" s="363">
        <v>0</v>
      </c>
      <c r="S16" s="363">
        <v>0</v>
      </c>
      <c r="T16" s="363">
        <v>0</v>
      </c>
      <c r="U16" s="363">
        <v>0</v>
      </c>
      <c r="V16" s="363">
        <v>0</v>
      </c>
      <c r="W16" s="363">
        <v>0</v>
      </c>
      <c r="X16" s="363">
        <v>0</v>
      </c>
      <c r="Y16" s="363">
        <v>0</v>
      </c>
      <c r="Z16" s="363">
        <v>0</v>
      </c>
      <c r="AA16" s="363">
        <v>0</v>
      </c>
      <c r="AB16" s="363">
        <v>0</v>
      </c>
      <c r="AC16" s="363">
        <v>0</v>
      </c>
      <c r="AD16" s="363">
        <v>0</v>
      </c>
      <c r="AE16" s="363">
        <v>0</v>
      </c>
      <c r="AF16" s="363">
        <v>0</v>
      </c>
      <c r="AG16" s="363">
        <v>0</v>
      </c>
      <c r="AH16" s="363">
        <v>0</v>
      </c>
      <c r="AI16" s="363">
        <v>0</v>
      </c>
      <c r="AJ16" s="363">
        <v>0</v>
      </c>
      <c r="AK16" s="363">
        <v>0</v>
      </c>
      <c r="AL16" s="363">
        <v>0</v>
      </c>
      <c r="AM16" s="363">
        <v>0</v>
      </c>
      <c r="AN16" s="363">
        <v>0</v>
      </c>
      <c r="AO16" s="363">
        <v>0</v>
      </c>
      <c r="AP16" s="363">
        <v>0</v>
      </c>
      <c r="AQ16" s="363">
        <v>0</v>
      </c>
      <c r="AR16" s="363">
        <v>0</v>
      </c>
      <c r="AS16" s="363">
        <v>0</v>
      </c>
      <c r="AT16" s="363">
        <v>0</v>
      </c>
      <c r="AU16" s="363">
        <v>0</v>
      </c>
      <c r="AV16" s="363">
        <v>0</v>
      </c>
      <c r="AW16" s="363">
        <v>0</v>
      </c>
      <c r="AX16" s="363">
        <v>0</v>
      </c>
      <c r="AY16" s="363">
        <v>0</v>
      </c>
      <c r="AZ16" s="363">
        <v>0</v>
      </c>
      <c r="BA16" s="363">
        <v>0</v>
      </c>
      <c r="BB16" s="363">
        <v>0</v>
      </c>
      <c r="BC16" s="364">
        <f>IF(ISNUMBER(MATCH(C16,'My Squad'!$C$2:$C$16,0)),1,0)</f>
        <v>0</v>
      </c>
      <c r="BD16" s="365">
        <f t="shared" si="1"/>
        <v>0</v>
      </c>
      <c r="BE16" s="365">
        <f t="shared" si="2"/>
        <v>0</v>
      </c>
      <c r="BF16" s="365">
        <f t="shared" si="3"/>
        <v>0</v>
      </c>
      <c r="BG16" s="365">
        <f t="shared" si="4"/>
        <v>0</v>
      </c>
      <c r="BH16" s="365">
        <f t="shared" si="5"/>
        <v>0</v>
      </c>
      <c r="BI16" s="365">
        <f t="shared" si="6"/>
        <v>0</v>
      </c>
      <c r="BJ16" s="365">
        <f t="shared" si="7"/>
        <v>0</v>
      </c>
      <c r="BK16" s="365">
        <f t="shared" si="8"/>
        <v>0</v>
      </c>
      <c r="BL16" s="365">
        <f t="shared" si="9"/>
        <v>0</v>
      </c>
      <c r="BM16" s="365">
        <f t="shared" si="10"/>
        <v>0</v>
      </c>
      <c r="BN16" s="365">
        <f t="shared" si="11"/>
        <v>0</v>
      </c>
      <c r="BO16" s="365">
        <f t="shared" si="12"/>
        <v>0</v>
      </c>
      <c r="BP16" s="365">
        <f t="shared" si="13"/>
        <v>0</v>
      </c>
      <c r="BQ16" s="365">
        <f t="shared" si="14"/>
        <v>0</v>
      </c>
      <c r="BR16" s="365">
        <f t="shared" si="15"/>
        <v>0</v>
      </c>
      <c r="BS16" s="365">
        <f t="shared" si="16"/>
        <v>0</v>
      </c>
      <c r="BT16" s="365">
        <f t="shared" si="17"/>
        <v>0</v>
      </c>
      <c r="BU16" s="365">
        <f t="shared" si="18"/>
        <v>0</v>
      </c>
      <c r="BV16" s="365">
        <f t="shared" si="19"/>
        <v>0</v>
      </c>
      <c r="BW16" s="365">
        <f t="shared" si="20"/>
        <v>0</v>
      </c>
      <c r="BX16" s="365">
        <f t="shared" si="21"/>
        <v>0</v>
      </c>
      <c r="BY16" s="365">
        <f t="shared" si="22"/>
        <v>0</v>
      </c>
      <c r="BZ16" s="365">
        <f t="shared" si="23"/>
        <v>0</v>
      </c>
      <c r="CA16" s="365">
        <f t="shared" si="24"/>
        <v>0</v>
      </c>
      <c r="CB16" s="360">
        <f t="shared" si="25"/>
        <v>0</v>
      </c>
      <c r="CD16" s="360" t="s">
        <v>68</v>
      </c>
      <c r="CE16" s="365" cm="1">
        <f t="array" ref="CE16">SUMPRODUCT(--($B$2:$B$524=$CD16),BD$2:BD$524)</f>
        <v>0</v>
      </c>
      <c r="CF16" s="365" cm="1">
        <f t="array" ref="CF16">SUMPRODUCT(--($B$2:$B$524=$CD16),BE$2:BE$524)</f>
        <v>0</v>
      </c>
      <c r="CG16" s="365" cm="1">
        <f t="array" ref="CG16">SUMPRODUCT(--($B$2:$B$524=$CD16),BF$2:BF$524)</f>
        <v>0</v>
      </c>
      <c r="CH16" s="365" cm="1">
        <f t="array" ref="CH16">SUMPRODUCT(--($B$2:$B$524=$CD16),BG$2:BG$524)</f>
        <v>0</v>
      </c>
      <c r="CI16" s="365" cm="1">
        <f t="array" ref="CI16">SUMPRODUCT(--($B$2:$B$524=$CD16),BH$2:BH$524)</f>
        <v>1</v>
      </c>
      <c r="CJ16" s="365" cm="1">
        <f t="array" ref="CJ16">SUMPRODUCT(--($B$2:$B$524=$CD16),BI$2:BI$524)</f>
        <v>2</v>
      </c>
      <c r="CK16" s="365" cm="1">
        <f t="array" ref="CK16">SUMPRODUCT(--($B$2:$B$524=$CD16),BJ$2:BJ$524)</f>
        <v>2</v>
      </c>
      <c r="CL16" s="365" cm="1">
        <f t="array" ref="CL16">SUMPRODUCT(--($B$2:$B$524=$CD16),BK$2:BK$524)</f>
        <v>2</v>
      </c>
      <c r="CX16" s="8" t="str">
        <v>Levi Colwill</v>
      </c>
      <c r="CY16" s="8" t="str">
        <v>Levi Colwill</v>
      </c>
      <c r="CZ16" s="8" t="str">
        <v>Levi Colwill</v>
      </c>
      <c r="DA16" s="8" t="str">
        <v>Levi Colwill</v>
      </c>
      <c r="DB16" s="8" t="str">
        <v>Ezri Konsa</v>
      </c>
      <c r="DC16" s="8" t="str">
        <v>Matz Sels</v>
      </c>
      <c r="DD16" s="8" t="str">
        <v>Matz Sels</v>
      </c>
      <c r="DE16" s="8" t="str">
        <v>Noni Madueke</v>
      </c>
    </row>
    <row r="17" spans="1:109" hidden="1" x14ac:dyDescent="0.25">
      <c r="A17" s="360" cm="1">
        <f t="array" ref="A17">_xlfn.SWITCH(D17,"G",1,"D",2,"M",3,"F",4)</f>
        <v>3</v>
      </c>
      <c r="B17" s="357" t="s">
        <v>23</v>
      </c>
      <c r="C17" s="357" t="s">
        <v>340</v>
      </c>
      <c r="D17" s="360" t="s">
        <v>13</v>
      </c>
      <c r="E17" s="361">
        <v>9.4</v>
      </c>
      <c r="F17" s="361">
        <f>_xlfn.IFNA(VLOOKUP(C17,'My Squad'!$C$2:$D$16,2,0),E17)</f>
        <v>9.4</v>
      </c>
      <c r="G17" s="362">
        <v>3.12</v>
      </c>
      <c r="H17" s="362">
        <v>4.3206666666666669</v>
      </c>
      <c r="I17" s="362">
        <v>4.7273333333333332</v>
      </c>
      <c r="J17" s="362">
        <v>3.5510000000000002</v>
      </c>
      <c r="K17" s="362">
        <v>5.0003333333333337</v>
      </c>
      <c r="L17" s="362">
        <v>5.0860000000000003</v>
      </c>
      <c r="M17" s="362">
        <v>5.17</v>
      </c>
      <c r="N17" s="362">
        <v>4.2866666666666671</v>
      </c>
      <c r="O17" s="363">
        <v>0</v>
      </c>
      <c r="P17" s="363">
        <v>0</v>
      </c>
      <c r="Q17" s="363">
        <v>0</v>
      </c>
      <c r="R17" s="363">
        <v>0</v>
      </c>
      <c r="S17" s="363">
        <v>0</v>
      </c>
      <c r="T17" s="363">
        <v>0</v>
      </c>
      <c r="U17" s="363">
        <v>0</v>
      </c>
      <c r="V17" s="363">
        <v>0</v>
      </c>
      <c r="W17" s="363">
        <v>0</v>
      </c>
      <c r="X17" s="363">
        <v>0</v>
      </c>
      <c r="Y17" s="363">
        <v>0</v>
      </c>
      <c r="Z17" s="363">
        <v>0</v>
      </c>
      <c r="AA17" s="363">
        <v>0</v>
      </c>
      <c r="AB17" s="363">
        <v>0</v>
      </c>
      <c r="AC17" s="363">
        <v>0</v>
      </c>
      <c r="AD17" s="363">
        <v>0</v>
      </c>
      <c r="AE17" s="363">
        <v>0</v>
      </c>
      <c r="AF17" s="363">
        <v>0</v>
      </c>
      <c r="AG17" s="363">
        <v>0</v>
      </c>
      <c r="AH17" s="363">
        <v>0</v>
      </c>
      <c r="AI17" s="363">
        <v>0</v>
      </c>
      <c r="AJ17" s="363">
        <v>0</v>
      </c>
      <c r="AK17" s="363">
        <v>0</v>
      </c>
      <c r="AL17" s="363">
        <v>0</v>
      </c>
      <c r="AM17" s="363">
        <v>0</v>
      </c>
      <c r="AN17" s="363">
        <v>0</v>
      </c>
      <c r="AO17" s="363">
        <v>0</v>
      </c>
      <c r="AP17" s="363">
        <v>0</v>
      </c>
      <c r="AQ17" s="363">
        <v>0</v>
      </c>
      <c r="AR17" s="363">
        <v>0</v>
      </c>
      <c r="AS17" s="363">
        <v>0</v>
      </c>
      <c r="AT17" s="363">
        <v>0</v>
      </c>
      <c r="AU17" s="363">
        <v>0</v>
      </c>
      <c r="AV17" s="363">
        <v>0</v>
      </c>
      <c r="AW17" s="363">
        <v>0</v>
      </c>
      <c r="AX17" s="363">
        <v>0</v>
      </c>
      <c r="AY17" s="363">
        <v>0</v>
      </c>
      <c r="AZ17" s="363">
        <v>0</v>
      </c>
      <c r="BA17" s="363">
        <v>0</v>
      </c>
      <c r="BB17" s="363">
        <v>0</v>
      </c>
      <c r="BC17" s="364">
        <f>IF(ISNUMBER(MATCH(C17,'My Squad'!$C$2:$C$16,0)),1,0)</f>
        <v>0</v>
      </c>
      <c r="BD17" s="365">
        <f t="shared" si="1"/>
        <v>0</v>
      </c>
      <c r="BE17" s="365">
        <f t="shared" si="2"/>
        <v>0</v>
      </c>
      <c r="BF17" s="365">
        <f t="shared" si="3"/>
        <v>0</v>
      </c>
      <c r="BG17" s="365">
        <f t="shared" si="4"/>
        <v>0</v>
      </c>
      <c r="BH17" s="365">
        <f t="shared" si="5"/>
        <v>0</v>
      </c>
      <c r="BI17" s="365">
        <f t="shared" si="6"/>
        <v>0</v>
      </c>
      <c r="BJ17" s="365">
        <f t="shared" si="7"/>
        <v>0</v>
      </c>
      <c r="BK17" s="365">
        <f t="shared" si="8"/>
        <v>0</v>
      </c>
      <c r="BL17" s="365">
        <f t="shared" si="9"/>
        <v>0</v>
      </c>
      <c r="BM17" s="365">
        <f t="shared" si="10"/>
        <v>0</v>
      </c>
      <c r="BN17" s="365">
        <f t="shared" si="11"/>
        <v>0</v>
      </c>
      <c r="BO17" s="365">
        <f t="shared" si="12"/>
        <v>0</v>
      </c>
      <c r="BP17" s="365">
        <f t="shared" si="13"/>
        <v>0</v>
      </c>
      <c r="BQ17" s="365">
        <f t="shared" si="14"/>
        <v>0</v>
      </c>
      <c r="BR17" s="365">
        <f t="shared" si="15"/>
        <v>0</v>
      </c>
      <c r="BS17" s="365">
        <f t="shared" si="16"/>
        <v>0</v>
      </c>
      <c r="BT17" s="365">
        <f t="shared" si="17"/>
        <v>0</v>
      </c>
      <c r="BU17" s="365">
        <f t="shared" si="18"/>
        <v>0</v>
      </c>
      <c r="BV17" s="365">
        <f t="shared" si="19"/>
        <v>0</v>
      </c>
      <c r="BW17" s="365">
        <f t="shared" si="20"/>
        <v>0</v>
      </c>
      <c r="BX17" s="365">
        <f t="shared" si="21"/>
        <v>0</v>
      </c>
      <c r="BY17" s="365">
        <f t="shared" si="22"/>
        <v>0</v>
      </c>
      <c r="BZ17" s="365">
        <f t="shared" si="23"/>
        <v>0</v>
      </c>
      <c r="CA17" s="365">
        <f t="shared" si="24"/>
        <v>0</v>
      </c>
      <c r="CB17" s="360">
        <f t="shared" si="25"/>
        <v>0</v>
      </c>
      <c r="CD17" s="360" t="s">
        <v>600</v>
      </c>
      <c r="CE17" s="365" cm="1">
        <f t="array" ref="CE17">SUMPRODUCT(--($B$2:$B$524=$CD17),BD$2:BD$524)</f>
        <v>0</v>
      </c>
      <c r="CF17" s="365" cm="1">
        <f t="array" ref="CF17">SUMPRODUCT(--($B$2:$B$524=$CD17),BE$2:BE$524)</f>
        <v>0</v>
      </c>
      <c r="CG17" s="365" cm="1">
        <f t="array" ref="CG17">SUMPRODUCT(--($B$2:$B$524=$CD17),BF$2:BF$524)</f>
        <v>0</v>
      </c>
      <c r="CH17" s="365" cm="1">
        <f t="array" ref="CH17">SUMPRODUCT(--($B$2:$B$524=$CD17),BG$2:BG$524)</f>
        <v>0</v>
      </c>
      <c r="CI17" s="365" cm="1">
        <f t="array" ref="CI17">SUMPRODUCT(--($B$2:$B$524=$CD17),BH$2:BH$524)</f>
        <v>-2</v>
      </c>
      <c r="CJ17" s="365" cm="1">
        <f t="array" ref="CJ17">SUMPRODUCT(--($B$2:$B$524=$CD17),BI$2:BI$524)</f>
        <v>-2</v>
      </c>
      <c r="CK17" s="365" cm="1">
        <f t="array" ref="CK17">SUMPRODUCT(--($B$2:$B$524=$CD17),BJ$2:BJ$524)</f>
        <v>-2</v>
      </c>
      <c r="CL17" s="365" cm="1">
        <f t="array" ref="CL17">SUMPRODUCT(--($B$2:$B$524=$CD17),BK$2:BK$524)</f>
        <v>-2</v>
      </c>
      <c r="CX17" s="8" t="str">
        <v>Sepp van den Berg</v>
      </c>
      <c r="CY17" s="8" t="str">
        <v>Sepp van den Berg</v>
      </c>
      <c r="CZ17" s="8" t="str">
        <v>Sepp van den Berg</v>
      </c>
      <c r="DA17" s="8" t="str">
        <v>Sepp van den Berg</v>
      </c>
      <c r="DB17" s="8" t="str">
        <v>Levi Colwill</v>
      </c>
      <c r="DC17" s="8" t="str">
        <v>Ezri Konsa</v>
      </c>
      <c r="DD17" s="8" t="str">
        <v>Ezri Konsa</v>
      </c>
      <c r="DE17" s="8" t="str">
        <v>Matz Sels</v>
      </c>
    </row>
    <row r="18" spans="1:109" hidden="1" x14ac:dyDescent="0.25">
      <c r="A18" s="360" cm="1">
        <f t="array" ref="A18">_xlfn.SWITCH(D18,"G",1,"D",2,"M",3,"F",4)</f>
        <v>3</v>
      </c>
      <c r="B18" s="357" t="s">
        <v>46</v>
      </c>
      <c r="C18" s="357" t="s">
        <v>308</v>
      </c>
      <c r="D18" s="360" t="s">
        <v>13</v>
      </c>
      <c r="E18" s="361">
        <v>7.7</v>
      </c>
      <c r="F18" s="361">
        <f>_xlfn.IFNA(VLOOKUP(C18,'My Squad'!$C$2:$D$16,2,0),E18)</f>
        <v>7.3</v>
      </c>
      <c r="G18" s="362">
        <v>4.2130000000000001</v>
      </c>
      <c r="H18" s="362">
        <v>4.6386666666666665</v>
      </c>
      <c r="I18" s="362">
        <v>4.4756666666666662</v>
      </c>
      <c r="J18" s="362">
        <v>5.216333333333333</v>
      </c>
      <c r="K18" s="362">
        <v>3.7690000000000001</v>
      </c>
      <c r="L18" s="362">
        <v>4.245333333333333</v>
      </c>
      <c r="M18" s="362">
        <v>3.661</v>
      </c>
      <c r="N18" s="362">
        <v>4.4553333333333329</v>
      </c>
      <c r="O18" s="363">
        <v>0</v>
      </c>
      <c r="P18" s="363">
        <v>0</v>
      </c>
      <c r="Q18" s="363">
        <v>0</v>
      </c>
      <c r="R18" s="363">
        <v>0</v>
      </c>
      <c r="S18" s="363">
        <v>0</v>
      </c>
      <c r="T18" s="363">
        <v>0</v>
      </c>
      <c r="U18" s="363">
        <v>0</v>
      </c>
      <c r="V18" s="363">
        <v>0</v>
      </c>
      <c r="W18" s="363">
        <v>0</v>
      </c>
      <c r="X18" s="363">
        <v>0</v>
      </c>
      <c r="Y18" s="363">
        <v>0</v>
      </c>
      <c r="Z18" s="363">
        <v>0</v>
      </c>
      <c r="AA18" s="363">
        <v>0</v>
      </c>
      <c r="AB18" s="363">
        <v>0</v>
      </c>
      <c r="AC18" s="363">
        <v>0</v>
      </c>
      <c r="AD18" s="363">
        <v>0</v>
      </c>
      <c r="AE18" s="363">
        <v>0</v>
      </c>
      <c r="AF18" s="363">
        <v>0</v>
      </c>
      <c r="AG18" s="363">
        <v>0</v>
      </c>
      <c r="AH18" s="363">
        <v>0</v>
      </c>
      <c r="AI18" s="363">
        <v>0</v>
      </c>
      <c r="AJ18" s="363">
        <v>0</v>
      </c>
      <c r="AK18" s="363">
        <v>0</v>
      </c>
      <c r="AL18" s="363">
        <v>0</v>
      </c>
      <c r="AM18" s="363">
        <v>0</v>
      </c>
      <c r="AN18" s="363">
        <v>0</v>
      </c>
      <c r="AO18" s="363">
        <v>0</v>
      </c>
      <c r="AP18" s="363">
        <v>0</v>
      </c>
      <c r="AQ18" s="363">
        <v>0</v>
      </c>
      <c r="AR18" s="363">
        <v>0</v>
      </c>
      <c r="AS18" s="363">
        <v>0</v>
      </c>
      <c r="AT18" s="363">
        <v>0</v>
      </c>
      <c r="AU18" s="363">
        <v>0</v>
      </c>
      <c r="AV18" s="363">
        <v>0</v>
      </c>
      <c r="AW18" s="363">
        <v>0</v>
      </c>
      <c r="AX18" s="363">
        <v>0</v>
      </c>
      <c r="AY18" s="363">
        <v>0</v>
      </c>
      <c r="AZ18" s="363">
        <v>0</v>
      </c>
      <c r="BA18" s="363">
        <v>0</v>
      </c>
      <c r="BB18" s="363">
        <v>0</v>
      </c>
      <c r="BC18" s="364">
        <f>IF(ISNUMBER(MATCH(C18,'My Squad'!$C$2:$C$16,0)),1,0)</f>
        <v>1</v>
      </c>
      <c r="BD18" s="365">
        <f t="shared" si="1"/>
        <v>1</v>
      </c>
      <c r="BE18" s="365">
        <f t="shared" si="2"/>
        <v>1</v>
      </c>
      <c r="BF18" s="365">
        <f t="shared" si="3"/>
        <v>1</v>
      </c>
      <c r="BG18" s="365">
        <f t="shared" si="4"/>
        <v>1</v>
      </c>
      <c r="BH18" s="365">
        <f t="shared" si="5"/>
        <v>1</v>
      </c>
      <c r="BI18" s="365">
        <f t="shared" si="6"/>
        <v>1</v>
      </c>
      <c r="BJ18" s="365">
        <f t="shared" si="7"/>
        <v>1</v>
      </c>
      <c r="BK18" s="365">
        <f t="shared" si="8"/>
        <v>1</v>
      </c>
      <c r="BL18" s="365">
        <f t="shared" si="9"/>
        <v>0</v>
      </c>
      <c r="BM18" s="365">
        <f t="shared" si="10"/>
        <v>0</v>
      </c>
      <c r="BN18" s="365">
        <f t="shared" si="11"/>
        <v>0</v>
      </c>
      <c r="BO18" s="365">
        <f t="shared" si="12"/>
        <v>0</v>
      </c>
      <c r="BP18" s="365">
        <f t="shared" si="13"/>
        <v>0</v>
      </c>
      <c r="BQ18" s="365">
        <f t="shared" si="14"/>
        <v>0</v>
      </c>
      <c r="BR18" s="365">
        <f t="shared" si="15"/>
        <v>0</v>
      </c>
      <c r="BS18" s="365">
        <f t="shared" si="16"/>
        <v>0</v>
      </c>
      <c r="BT18" s="365">
        <f t="shared" si="17"/>
        <v>1</v>
      </c>
      <c r="BU18" s="365">
        <f t="shared" si="18"/>
        <v>1</v>
      </c>
      <c r="BV18" s="365">
        <f t="shared" si="19"/>
        <v>1</v>
      </c>
      <c r="BW18" s="365">
        <f t="shared" si="20"/>
        <v>1</v>
      </c>
      <c r="BX18" s="365">
        <f t="shared" si="21"/>
        <v>1</v>
      </c>
      <c r="BY18" s="365">
        <f t="shared" si="22"/>
        <v>1</v>
      </c>
      <c r="BZ18" s="365">
        <f t="shared" si="23"/>
        <v>1</v>
      </c>
      <c r="CA18" s="365">
        <f t="shared" si="24"/>
        <v>1</v>
      </c>
      <c r="CB18" s="360">
        <f t="shared" si="25"/>
        <v>9</v>
      </c>
      <c r="CD18" s="360" t="s">
        <v>601</v>
      </c>
      <c r="CE18" s="365" cm="1">
        <f t="array" ref="CE18">SUMPRODUCT(--($B$2:$B$524=$CD18),BD$2:BD$524)</f>
        <v>0</v>
      </c>
      <c r="CF18" s="365" cm="1">
        <f t="array" ref="CF18">SUMPRODUCT(--($B$2:$B$524=$CD18),BE$2:BE$524)</f>
        <v>0</v>
      </c>
      <c r="CG18" s="365" cm="1">
        <f t="array" ref="CG18">SUMPRODUCT(--($B$2:$B$524=$CD18),BF$2:BF$524)</f>
        <v>0</v>
      </c>
      <c r="CH18" s="365" cm="1">
        <f t="array" ref="CH18">SUMPRODUCT(--($B$2:$B$524=$CD18),BG$2:BG$524)</f>
        <v>0</v>
      </c>
      <c r="CI18" s="365" cm="1">
        <f t="array" ref="CI18">SUMPRODUCT(--($B$2:$B$524=$CD18),BH$2:BH$524)</f>
        <v>0</v>
      </c>
      <c r="CJ18" s="365" cm="1">
        <f t="array" ref="CJ18">SUMPRODUCT(--($B$2:$B$524=$CD18),BI$2:BI$524)</f>
        <v>-1</v>
      </c>
      <c r="CK18" s="365" cm="1">
        <f t="array" ref="CK18">SUMPRODUCT(--($B$2:$B$524=$CD18),BJ$2:BJ$524)</f>
        <v>-1</v>
      </c>
      <c r="CL18" s="365" cm="1">
        <f t="array" ref="CL18">SUMPRODUCT(--($B$2:$B$524=$CD18),BK$2:BK$524)</f>
        <v>-1</v>
      </c>
      <c r="CX18" s="8"/>
      <c r="CY18" s="8"/>
      <c r="CZ18" s="8"/>
      <c r="DA18" s="8"/>
      <c r="DB18" s="8" t="str">
        <v>Sepp van den Berg</v>
      </c>
      <c r="DC18" s="8" t="str">
        <v>Levi Colwill</v>
      </c>
      <c r="DD18" s="8" t="str">
        <v>Levi Colwill</v>
      </c>
      <c r="DE18" s="8" t="str">
        <v>Ezri Konsa</v>
      </c>
    </row>
    <row r="19" spans="1:109" hidden="1" x14ac:dyDescent="0.25">
      <c r="A19" s="360" cm="1">
        <f t="array" ref="A19">_xlfn.SWITCH(D19,"G",1,"D",2,"M",3,"F",4)</f>
        <v>4</v>
      </c>
      <c r="B19" s="357" t="s">
        <v>51</v>
      </c>
      <c r="C19" s="357" t="s">
        <v>52</v>
      </c>
      <c r="D19" s="360" t="s">
        <v>15</v>
      </c>
      <c r="E19" s="361">
        <v>7.9</v>
      </c>
      <c r="F19" s="361">
        <f>_xlfn.IFNA(VLOOKUP(C19,'My Squad'!$C$2:$D$16,2,0),E19)</f>
        <v>7.9</v>
      </c>
      <c r="G19" s="362">
        <v>3.9359999999999999</v>
      </c>
      <c r="H19" s="362">
        <v>3.5426666666666669</v>
      </c>
      <c r="I19" s="362">
        <v>4.8280000000000003</v>
      </c>
      <c r="J19" s="362">
        <v>4.128333333333333</v>
      </c>
      <c r="K19" s="362">
        <v>5.1653333333333338</v>
      </c>
      <c r="L19" s="362">
        <v>3.8626666666666667</v>
      </c>
      <c r="M19" s="362">
        <v>4.6139999999999999</v>
      </c>
      <c r="N19" s="362">
        <v>4.5203333333333333</v>
      </c>
      <c r="O19" s="363">
        <v>0</v>
      </c>
      <c r="P19" s="363">
        <v>0</v>
      </c>
      <c r="Q19" s="363">
        <v>0</v>
      </c>
      <c r="R19" s="363">
        <v>0</v>
      </c>
      <c r="S19" s="363">
        <v>0</v>
      </c>
      <c r="T19" s="363">
        <v>0</v>
      </c>
      <c r="U19" s="363">
        <v>0</v>
      </c>
      <c r="V19" s="363">
        <v>0</v>
      </c>
      <c r="W19" s="363">
        <v>0</v>
      </c>
      <c r="X19" s="363">
        <v>0</v>
      </c>
      <c r="Y19" s="363">
        <v>0</v>
      </c>
      <c r="Z19" s="363">
        <v>0</v>
      </c>
      <c r="AA19" s="363">
        <v>0</v>
      </c>
      <c r="AB19" s="363">
        <v>0</v>
      </c>
      <c r="AC19" s="363">
        <v>0</v>
      </c>
      <c r="AD19" s="363">
        <v>0</v>
      </c>
      <c r="AE19" s="363">
        <v>0</v>
      </c>
      <c r="AF19" s="363">
        <v>0</v>
      </c>
      <c r="AG19" s="363">
        <v>0</v>
      </c>
      <c r="AH19" s="363">
        <v>0</v>
      </c>
      <c r="AI19" s="363">
        <v>0</v>
      </c>
      <c r="AJ19" s="363">
        <v>0</v>
      </c>
      <c r="AK19" s="363">
        <v>0</v>
      </c>
      <c r="AL19" s="363">
        <v>0</v>
      </c>
      <c r="AM19" s="363">
        <v>0</v>
      </c>
      <c r="AN19" s="363">
        <v>0</v>
      </c>
      <c r="AO19" s="363">
        <v>0</v>
      </c>
      <c r="AP19" s="363">
        <v>0</v>
      </c>
      <c r="AQ19" s="363">
        <v>0</v>
      </c>
      <c r="AR19" s="363">
        <v>0</v>
      </c>
      <c r="AS19" s="363">
        <v>0</v>
      </c>
      <c r="AT19" s="363">
        <v>0</v>
      </c>
      <c r="AU19" s="363">
        <v>0</v>
      </c>
      <c r="AV19" s="363">
        <v>0</v>
      </c>
      <c r="AW19" s="363">
        <v>0</v>
      </c>
      <c r="AX19" s="363">
        <v>0</v>
      </c>
      <c r="AY19" s="363">
        <v>0</v>
      </c>
      <c r="AZ19" s="363">
        <v>0</v>
      </c>
      <c r="BA19" s="363">
        <v>0</v>
      </c>
      <c r="BB19" s="363">
        <v>0</v>
      </c>
      <c r="BC19" s="364">
        <f>IF(ISNUMBER(MATCH(C19,'My Squad'!$C$2:$C$16,0)),1,0)</f>
        <v>0</v>
      </c>
      <c r="BD19" s="365">
        <f t="shared" si="1"/>
        <v>0</v>
      </c>
      <c r="BE19" s="365">
        <f t="shared" si="2"/>
        <v>0</v>
      </c>
      <c r="BF19" s="365">
        <f t="shared" si="3"/>
        <v>0</v>
      </c>
      <c r="BG19" s="365">
        <f t="shared" si="4"/>
        <v>0</v>
      </c>
      <c r="BH19" s="365">
        <f t="shared" si="5"/>
        <v>0</v>
      </c>
      <c r="BI19" s="365">
        <f t="shared" si="6"/>
        <v>0</v>
      </c>
      <c r="BJ19" s="365">
        <f t="shared" si="7"/>
        <v>0</v>
      </c>
      <c r="BK19" s="365">
        <f t="shared" si="8"/>
        <v>0</v>
      </c>
      <c r="BL19" s="365">
        <f t="shared" si="9"/>
        <v>0</v>
      </c>
      <c r="BM19" s="365">
        <f t="shared" si="10"/>
        <v>0</v>
      </c>
      <c r="BN19" s="365">
        <f t="shared" si="11"/>
        <v>0</v>
      </c>
      <c r="BO19" s="365">
        <f t="shared" si="12"/>
        <v>0</v>
      </c>
      <c r="BP19" s="365">
        <f t="shared" si="13"/>
        <v>0</v>
      </c>
      <c r="BQ19" s="365">
        <f t="shared" si="14"/>
        <v>0</v>
      </c>
      <c r="BR19" s="365">
        <f t="shared" si="15"/>
        <v>0</v>
      </c>
      <c r="BS19" s="365">
        <f t="shared" si="16"/>
        <v>0</v>
      </c>
      <c r="BT19" s="365">
        <f t="shared" si="17"/>
        <v>0</v>
      </c>
      <c r="BU19" s="365">
        <f t="shared" si="18"/>
        <v>0</v>
      </c>
      <c r="BV19" s="365">
        <f t="shared" si="19"/>
        <v>0</v>
      </c>
      <c r="BW19" s="365">
        <f t="shared" si="20"/>
        <v>0</v>
      </c>
      <c r="BX19" s="365">
        <f t="shared" si="21"/>
        <v>0</v>
      </c>
      <c r="BY19" s="365">
        <f t="shared" si="22"/>
        <v>0</v>
      </c>
      <c r="BZ19" s="365">
        <f t="shared" si="23"/>
        <v>0</v>
      </c>
      <c r="CA19" s="365">
        <f t="shared" si="24"/>
        <v>0</v>
      </c>
      <c r="CB19" s="360">
        <f t="shared" si="25"/>
        <v>0</v>
      </c>
      <c r="CD19" s="360" t="s">
        <v>25</v>
      </c>
      <c r="CE19" s="365" cm="1">
        <f t="array" ref="CE19">SUMPRODUCT(--($B$2:$B$524=$CD19),BD$2:BD$524)</f>
        <v>0</v>
      </c>
      <c r="CF19" s="365" cm="1">
        <f t="array" ref="CF19">SUMPRODUCT(--($B$2:$B$524=$CD19),BE$2:BE$524)</f>
        <v>0</v>
      </c>
      <c r="CG19" s="365" cm="1">
        <f t="array" ref="CG19">SUMPRODUCT(--($B$2:$B$524=$CD19),BF$2:BF$524)</f>
        <v>0</v>
      </c>
      <c r="CH19" s="365" cm="1">
        <f t="array" ref="CH19">SUMPRODUCT(--($B$2:$B$524=$CD19),BG$2:BG$524)</f>
        <v>0</v>
      </c>
      <c r="CI19" s="365" cm="1">
        <f t="array" ref="CI19">SUMPRODUCT(--($B$2:$B$524=$CD19),BH$2:BH$524)</f>
        <v>0</v>
      </c>
      <c r="CJ19" s="365" cm="1">
        <f t="array" ref="CJ19">SUMPRODUCT(--($B$2:$B$524=$CD19),BI$2:BI$524)</f>
        <v>0</v>
      </c>
      <c r="CK19" s="365" cm="1">
        <f t="array" ref="CK19">SUMPRODUCT(--($B$2:$B$524=$CD19),BJ$2:BJ$524)</f>
        <v>0</v>
      </c>
      <c r="CL19" s="365" cm="1">
        <f t="array" ref="CL19">SUMPRODUCT(--($B$2:$B$524=$CD19),BK$2:BK$524)</f>
        <v>0</v>
      </c>
      <c r="CX19" s="8"/>
      <c r="CY19" s="8"/>
      <c r="CZ19" s="8"/>
      <c r="DA19" s="8"/>
      <c r="DB19" s="8" t="str">
        <v>Rodrigo Muniz</v>
      </c>
      <c r="DC19" s="8" t="str">
        <v>Sepp van den Berg</v>
      </c>
      <c r="DD19" s="8" t="str">
        <v>Sepp van den Berg</v>
      </c>
      <c r="DE19" s="8" t="str">
        <v>Levi Colwill</v>
      </c>
    </row>
    <row r="20" spans="1:109" hidden="1" x14ac:dyDescent="0.25">
      <c r="A20" s="360" cm="1">
        <f t="array" ref="A20">_xlfn.SWITCH(D20,"G",1,"D",2,"M",3,"F",4)</f>
        <v>1</v>
      </c>
      <c r="B20" s="357" t="s">
        <v>35</v>
      </c>
      <c r="C20" s="357" t="s">
        <v>130</v>
      </c>
      <c r="D20" s="360" t="s">
        <v>16</v>
      </c>
      <c r="E20" s="361">
        <v>5.6</v>
      </c>
      <c r="F20" s="361">
        <f>_xlfn.IFNA(VLOOKUP(C20,'My Squad'!$C$2:$D$16,2,0),E20)</f>
        <v>5.6</v>
      </c>
      <c r="G20" s="362">
        <v>3.5743333333333331</v>
      </c>
      <c r="H20" s="362">
        <v>3.4843333333333333</v>
      </c>
      <c r="I20" s="362">
        <v>4.9673333333333334</v>
      </c>
      <c r="J20" s="362">
        <v>4.1230000000000002</v>
      </c>
      <c r="K20" s="362">
        <v>4.3946666666666667</v>
      </c>
      <c r="L20" s="362">
        <v>4.174666666666667</v>
      </c>
      <c r="M20" s="362">
        <v>4.3570000000000002</v>
      </c>
      <c r="N20" s="362">
        <v>4.660333333333333</v>
      </c>
      <c r="O20" s="363">
        <v>0</v>
      </c>
      <c r="P20" s="363">
        <v>0</v>
      </c>
      <c r="Q20" s="363">
        <v>0</v>
      </c>
      <c r="R20" s="363">
        <v>0</v>
      </c>
      <c r="S20" s="363">
        <v>0</v>
      </c>
      <c r="T20" s="363">
        <v>0</v>
      </c>
      <c r="U20" s="363">
        <v>0</v>
      </c>
      <c r="V20" s="363">
        <v>0</v>
      </c>
      <c r="W20" s="363">
        <v>0</v>
      </c>
      <c r="X20" s="363">
        <v>0</v>
      </c>
      <c r="Y20" s="363">
        <v>0</v>
      </c>
      <c r="Z20" s="363">
        <v>0</v>
      </c>
      <c r="AA20" s="363">
        <v>0</v>
      </c>
      <c r="AB20" s="363">
        <v>0</v>
      </c>
      <c r="AC20" s="363">
        <v>0</v>
      </c>
      <c r="AD20" s="363">
        <v>0</v>
      </c>
      <c r="AE20" s="363">
        <v>0</v>
      </c>
      <c r="AF20" s="363">
        <v>0</v>
      </c>
      <c r="AG20" s="363">
        <v>0</v>
      </c>
      <c r="AH20" s="363">
        <v>0</v>
      </c>
      <c r="AI20" s="363">
        <v>0</v>
      </c>
      <c r="AJ20" s="363">
        <v>0</v>
      </c>
      <c r="AK20" s="363">
        <v>0</v>
      </c>
      <c r="AL20" s="363">
        <v>0</v>
      </c>
      <c r="AM20" s="363">
        <v>0</v>
      </c>
      <c r="AN20" s="363">
        <v>0</v>
      </c>
      <c r="AO20" s="363">
        <v>0</v>
      </c>
      <c r="AP20" s="363">
        <v>0</v>
      </c>
      <c r="AQ20" s="363">
        <v>0</v>
      </c>
      <c r="AR20" s="363">
        <v>0</v>
      </c>
      <c r="AS20" s="363">
        <v>0</v>
      </c>
      <c r="AT20" s="363">
        <v>0</v>
      </c>
      <c r="AU20" s="363">
        <v>0</v>
      </c>
      <c r="AV20" s="363">
        <v>0</v>
      </c>
      <c r="AW20" s="363">
        <v>0</v>
      </c>
      <c r="AX20" s="363">
        <v>0</v>
      </c>
      <c r="AY20" s="363">
        <v>0</v>
      </c>
      <c r="AZ20" s="363">
        <v>0</v>
      </c>
      <c r="BA20" s="363">
        <v>0</v>
      </c>
      <c r="BB20" s="363">
        <v>0</v>
      </c>
      <c r="BC20" s="364">
        <f>IF(ISNUMBER(MATCH(C20,'My Squad'!$C$2:$C$16,0)),1,0)</f>
        <v>0</v>
      </c>
      <c r="BD20" s="365">
        <f t="shared" si="1"/>
        <v>0</v>
      </c>
      <c r="BE20" s="365">
        <f t="shared" si="2"/>
        <v>0</v>
      </c>
      <c r="BF20" s="365">
        <f t="shared" si="3"/>
        <v>0</v>
      </c>
      <c r="BG20" s="365">
        <f t="shared" si="4"/>
        <v>0</v>
      </c>
      <c r="BH20" s="365">
        <f t="shared" si="5"/>
        <v>0</v>
      </c>
      <c r="BI20" s="365">
        <f t="shared" si="6"/>
        <v>0</v>
      </c>
      <c r="BJ20" s="365">
        <f t="shared" si="7"/>
        <v>0</v>
      </c>
      <c r="BK20" s="365">
        <f t="shared" si="8"/>
        <v>0</v>
      </c>
      <c r="BL20" s="365">
        <f t="shared" si="9"/>
        <v>0</v>
      </c>
      <c r="BM20" s="365">
        <f t="shared" si="10"/>
        <v>0</v>
      </c>
      <c r="BN20" s="365">
        <f t="shared" si="11"/>
        <v>0</v>
      </c>
      <c r="BO20" s="365">
        <f t="shared" si="12"/>
        <v>0</v>
      </c>
      <c r="BP20" s="365">
        <f t="shared" si="13"/>
        <v>0</v>
      </c>
      <c r="BQ20" s="365">
        <f t="shared" si="14"/>
        <v>0</v>
      </c>
      <c r="BR20" s="365">
        <f t="shared" si="15"/>
        <v>0</v>
      </c>
      <c r="BS20" s="365">
        <f t="shared" si="16"/>
        <v>0</v>
      </c>
      <c r="BT20" s="365">
        <f t="shared" si="17"/>
        <v>0</v>
      </c>
      <c r="BU20" s="365">
        <f t="shared" si="18"/>
        <v>0</v>
      </c>
      <c r="BV20" s="365">
        <f t="shared" si="19"/>
        <v>0</v>
      </c>
      <c r="BW20" s="365">
        <f t="shared" si="20"/>
        <v>0</v>
      </c>
      <c r="BX20" s="365">
        <f t="shared" si="21"/>
        <v>0</v>
      </c>
      <c r="BY20" s="365">
        <f t="shared" si="22"/>
        <v>0</v>
      </c>
      <c r="BZ20" s="365">
        <f t="shared" si="23"/>
        <v>0</v>
      </c>
      <c r="CA20" s="365">
        <f t="shared" si="24"/>
        <v>0</v>
      </c>
      <c r="CB20" s="360">
        <f t="shared" si="25"/>
        <v>0</v>
      </c>
      <c r="CD20" s="360" t="s">
        <v>23</v>
      </c>
      <c r="CE20" s="365" cm="1">
        <f t="array" ref="CE20">SUMPRODUCT(--($B$2:$B$524=$CD20),BD$2:BD$524)</f>
        <v>1</v>
      </c>
      <c r="CF20" s="365" cm="1">
        <f t="array" ref="CF20">SUMPRODUCT(--($B$2:$B$524=$CD20),BE$2:BE$524)</f>
        <v>1</v>
      </c>
      <c r="CG20" s="365" cm="1">
        <f t="array" ref="CG20">SUMPRODUCT(--($B$2:$B$524=$CD20),BF$2:BF$524)</f>
        <v>1</v>
      </c>
      <c r="CH20" s="365" cm="1">
        <f t="array" ref="CH20">SUMPRODUCT(--($B$2:$B$524=$CD20),BG$2:BG$524)</f>
        <v>1</v>
      </c>
      <c r="CI20" s="365" cm="1">
        <f t="array" ref="CI20">SUMPRODUCT(--($B$2:$B$524=$CD20),BH$2:BH$524)</f>
        <v>1</v>
      </c>
      <c r="CJ20" s="365" cm="1">
        <f t="array" ref="CJ20">SUMPRODUCT(--($B$2:$B$524=$CD20),BI$2:BI$524)</f>
        <v>1</v>
      </c>
      <c r="CK20" s="365" cm="1">
        <f t="array" ref="CK20">SUMPRODUCT(--($B$2:$B$524=$CD20),BJ$2:BJ$524)</f>
        <v>2</v>
      </c>
      <c r="CL20" s="365" cm="1">
        <f t="array" ref="CL20">SUMPRODUCT(--($B$2:$B$524=$CD20),BK$2:BK$524)</f>
        <v>2</v>
      </c>
      <c r="CX20" s="8"/>
      <c r="CY20" s="8"/>
      <c r="CZ20" s="8"/>
      <c r="DA20" s="8"/>
      <c r="DB20" s="8" t="str">
        <v>Cesare Casadei</v>
      </c>
      <c r="DC20" s="8" t="str">
        <v>Rodrigo Muniz</v>
      </c>
      <c r="DD20" s="8" t="str">
        <v>Jeremy Doku</v>
      </c>
      <c r="DE20" s="8" t="str">
        <v>Sepp van den Berg</v>
      </c>
    </row>
    <row r="21" spans="1:109" hidden="1" x14ac:dyDescent="0.25">
      <c r="A21" s="360" cm="1">
        <f t="array" ref="A21">_xlfn.SWITCH(D21,"G",1,"D",2,"M",3,"F",4)</f>
        <v>3</v>
      </c>
      <c r="B21" s="357" t="s">
        <v>28</v>
      </c>
      <c r="C21" s="357" t="s">
        <v>29</v>
      </c>
      <c r="D21" s="360" t="s">
        <v>13</v>
      </c>
      <c r="E21" s="361">
        <v>9.9</v>
      </c>
      <c r="F21" s="361">
        <f>_xlfn.IFNA(VLOOKUP(C21,'My Squad'!$C$2:$D$16,2,0),E21)</f>
        <v>9.9</v>
      </c>
      <c r="G21" s="362">
        <v>0.60233333333333339</v>
      </c>
      <c r="H21" s="362">
        <v>5.3780000000000001</v>
      </c>
      <c r="I21" s="362">
        <v>3.0356666666666667</v>
      </c>
      <c r="J21" s="362">
        <v>4.4779999999999998</v>
      </c>
      <c r="K21" s="362">
        <v>4.0443333333333333</v>
      </c>
      <c r="L21" s="362">
        <v>5.379666666666667</v>
      </c>
      <c r="M21" s="362">
        <v>6.3386666666666667</v>
      </c>
      <c r="N21" s="362">
        <v>4.3153333333333332</v>
      </c>
      <c r="O21" s="363">
        <v>0</v>
      </c>
      <c r="P21" s="363">
        <v>0</v>
      </c>
      <c r="Q21" s="363">
        <v>0</v>
      </c>
      <c r="R21" s="363">
        <v>0</v>
      </c>
      <c r="S21" s="363">
        <v>0</v>
      </c>
      <c r="T21" s="363">
        <v>0</v>
      </c>
      <c r="U21" s="363">
        <v>0</v>
      </c>
      <c r="V21" s="363">
        <v>0</v>
      </c>
      <c r="W21" s="363">
        <v>0</v>
      </c>
      <c r="X21" s="363">
        <v>0</v>
      </c>
      <c r="Y21" s="363">
        <v>0</v>
      </c>
      <c r="Z21" s="363">
        <v>0</v>
      </c>
      <c r="AA21" s="363">
        <v>0</v>
      </c>
      <c r="AB21" s="363">
        <v>0</v>
      </c>
      <c r="AC21" s="363">
        <v>0</v>
      </c>
      <c r="AD21" s="363">
        <v>0</v>
      </c>
      <c r="AE21" s="363">
        <v>0</v>
      </c>
      <c r="AF21" s="363">
        <v>0</v>
      </c>
      <c r="AG21" s="363">
        <v>0</v>
      </c>
      <c r="AH21" s="363">
        <v>0</v>
      </c>
      <c r="AI21" s="363">
        <v>0</v>
      </c>
      <c r="AJ21" s="363">
        <v>0</v>
      </c>
      <c r="AK21" s="363">
        <v>0</v>
      </c>
      <c r="AL21" s="363">
        <v>0</v>
      </c>
      <c r="AM21" s="363">
        <v>0</v>
      </c>
      <c r="AN21" s="363">
        <v>0</v>
      </c>
      <c r="AO21" s="363">
        <v>0</v>
      </c>
      <c r="AP21" s="363">
        <v>0</v>
      </c>
      <c r="AQ21" s="363">
        <v>0</v>
      </c>
      <c r="AR21" s="363">
        <v>0</v>
      </c>
      <c r="AS21" s="363">
        <v>0</v>
      </c>
      <c r="AT21" s="363">
        <v>0</v>
      </c>
      <c r="AU21" s="363">
        <v>0</v>
      </c>
      <c r="AV21" s="363">
        <v>0</v>
      </c>
      <c r="AW21" s="363">
        <v>0</v>
      </c>
      <c r="AX21" s="363">
        <v>0</v>
      </c>
      <c r="AY21" s="363">
        <v>0</v>
      </c>
      <c r="AZ21" s="363">
        <v>0</v>
      </c>
      <c r="BA21" s="363">
        <v>0</v>
      </c>
      <c r="BB21" s="363">
        <v>0</v>
      </c>
      <c r="BC21" s="364">
        <f>IF(ISNUMBER(MATCH(C21,'My Squad'!$C$2:$C$16,0)),1,0)</f>
        <v>0</v>
      </c>
      <c r="BD21" s="365">
        <f t="shared" si="1"/>
        <v>0</v>
      </c>
      <c r="BE21" s="365">
        <f t="shared" si="2"/>
        <v>0</v>
      </c>
      <c r="BF21" s="365">
        <f t="shared" si="3"/>
        <v>0</v>
      </c>
      <c r="BG21" s="365">
        <f t="shared" si="4"/>
        <v>0</v>
      </c>
      <c r="BH21" s="365">
        <f t="shared" si="5"/>
        <v>0</v>
      </c>
      <c r="BI21" s="365">
        <f t="shared" si="6"/>
        <v>0</v>
      </c>
      <c r="BJ21" s="365">
        <f t="shared" si="7"/>
        <v>0</v>
      </c>
      <c r="BK21" s="365">
        <f t="shared" si="8"/>
        <v>0</v>
      </c>
      <c r="BL21" s="365">
        <f t="shared" si="9"/>
        <v>0</v>
      </c>
      <c r="BM21" s="365">
        <f t="shared" si="10"/>
        <v>0</v>
      </c>
      <c r="BN21" s="365">
        <f t="shared" si="11"/>
        <v>0</v>
      </c>
      <c r="BO21" s="365">
        <f t="shared" si="12"/>
        <v>0</v>
      </c>
      <c r="BP21" s="365">
        <f t="shared" si="13"/>
        <v>0</v>
      </c>
      <c r="BQ21" s="365">
        <f t="shared" si="14"/>
        <v>0</v>
      </c>
      <c r="BR21" s="365">
        <f t="shared" si="15"/>
        <v>0</v>
      </c>
      <c r="BS21" s="365">
        <f t="shared" si="16"/>
        <v>0</v>
      </c>
      <c r="BT21" s="365">
        <f t="shared" si="17"/>
        <v>0</v>
      </c>
      <c r="BU21" s="365">
        <f t="shared" si="18"/>
        <v>0</v>
      </c>
      <c r="BV21" s="365">
        <f t="shared" si="19"/>
        <v>0</v>
      </c>
      <c r="BW21" s="365">
        <f t="shared" si="20"/>
        <v>0</v>
      </c>
      <c r="BX21" s="365">
        <f t="shared" si="21"/>
        <v>0</v>
      </c>
      <c r="BY21" s="365">
        <f t="shared" si="22"/>
        <v>0</v>
      </c>
      <c r="BZ21" s="365">
        <f t="shared" si="23"/>
        <v>0</v>
      </c>
      <c r="CA21" s="365">
        <f t="shared" si="24"/>
        <v>0</v>
      </c>
      <c r="CB21" s="360">
        <f t="shared" si="25"/>
        <v>0</v>
      </c>
      <c r="CD21" s="360" t="s">
        <v>30</v>
      </c>
      <c r="CE21" s="365" cm="1">
        <f t="array" ref="CE21">SUMPRODUCT(--($B$2:$B$524=$CD21),BD$2:BD$524)</f>
        <v>1</v>
      </c>
      <c r="CF21" s="365" cm="1">
        <f t="array" ref="CF21">SUMPRODUCT(--($B$2:$B$524=$CD21),BE$2:BE$524)</f>
        <v>1</v>
      </c>
      <c r="CG21" s="365" cm="1">
        <f t="array" ref="CG21">SUMPRODUCT(--($B$2:$B$524=$CD21),BF$2:BF$524)</f>
        <v>1</v>
      </c>
      <c r="CH21" s="365" cm="1">
        <f t="array" ref="CH21">SUMPRODUCT(--($B$2:$B$524=$CD21),BG$2:BG$524)</f>
        <v>1</v>
      </c>
      <c r="CI21" s="365" cm="1">
        <f t="array" ref="CI21">SUMPRODUCT(--($B$2:$B$524=$CD21),BH$2:BH$524)</f>
        <v>1</v>
      </c>
      <c r="CJ21" s="365" cm="1">
        <f t="array" ref="CJ21">SUMPRODUCT(--($B$2:$B$524=$CD21),BI$2:BI$524)</f>
        <v>0</v>
      </c>
      <c r="CK21" s="365" cm="1">
        <f t="array" ref="CK21">SUMPRODUCT(--($B$2:$B$524=$CD21),BJ$2:BJ$524)</f>
        <v>0</v>
      </c>
      <c r="CL21" s="365" cm="1">
        <f t="array" ref="CL21">SUMPRODUCT(--($B$2:$B$524=$CD21),BK$2:BK$524)</f>
        <v>0</v>
      </c>
      <c r="CX21" s="8"/>
      <c r="CY21" s="8"/>
      <c r="CZ21" s="8"/>
      <c r="DA21" s="8"/>
      <c r="DB21" s="8"/>
      <c r="DC21" s="8" t="str">
        <v>Sander Berge</v>
      </c>
      <c r="DD21" s="8" t="str">
        <v>Rodrigo Muniz</v>
      </c>
      <c r="DE21" s="8" t="str">
        <v>Jeremy Doku</v>
      </c>
    </row>
    <row r="22" spans="1:109" hidden="1" x14ac:dyDescent="0.25">
      <c r="A22" s="360" cm="1">
        <f t="array" ref="A22">_xlfn.SWITCH(D22,"G",1,"D",2,"M",3,"F",4)</f>
        <v>3</v>
      </c>
      <c r="B22" s="357" t="s">
        <v>56</v>
      </c>
      <c r="C22" s="357" t="s">
        <v>57</v>
      </c>
      <c r="D22" s="360" t="s">
        <v>13</v>
      </c>
      <c r="E22" s="361">
        <v>7.4</v>
      </c>
      <c r="F22" s="361">
        <f>_xlfn.IFNA(VLOOKUP(C22,'My Squad'!$C$2:$D$16,2,0),E22)</f>
        <v>7.4</v>
      </c>
      <c r="G22" s="362">
        <v>3.9630000000000001</v>
      </c>
      <c r="H22" s="362">
        <v>5.0419999999999998</v>
      </c>
      <c r="I22" s="362">
        <v>3.6853333333333333</v>
      </c>
      <c r="J22" s="362">
        <v>3.4073333333333333</v>
      </c>
      <c r="K22" s="362">
        <v>4.4749999999999996</v>
      </c>
      <c r="L22" s="362">
        <v>4.7336666666666662</v>
      </c>
      <c r="M22" s="362">
        <v>3.9506666666666668</v>
      </c>
      <c r="N22" s="362">
        <v>4.261333333333333</v>
      </c>
      <c r="O22" s="363">
        <v>0</v>
      </c>
      <c r="P22" s="363">
        <v>0</v>
      </c>
      <c r="Q22" s="363">
        <v>0</v>
      </c>
      <c r="R22" s="363">
        <v>0</v>
      </c>
      <c r="S22" s="363">
        <v>0</v>
      </c>
      <c r="T22" s="363">
        <v>0</v>
      </c>
      <c r="U22" s="363">
        <v>0</v>
      </c>
      <c r="V22" s="363">
        <v>0</v>
      </c>
      <c r="W22" s="363">
        <v>0</v>
      </c>
      <c r="X22" s="363">
        <v>0</v>
      </c>
      <c r="Y22" s="363">
        <v>0</v>
      </c>
      <c r="Z22" s="363">
        <v>0</v>
      </c>
      <c r="AA22" s="363">
        <v>0</v>
      </c>
      <c r="AB22" s="363">
        <v>0</v>
      </c>
      <c r="AC22" s="363">
        <v>0</v>
      </c>
      <c r="AD22" s="363">
        <v>0</v>
      </c>
      <c r="AE22" s="363">
        <v>0</v>
      </c>
      <c r="AF22" s="363">
        <v>0</v>
      </c>
      <c r="AG22" s="363">
        <v>0</v>
      </c>
      <c r="AH22" s="363">
        <v>0</v>
      </c>
      <c r="AI22" s="363">
        <v>0</v>
      </c>
      <c r="AJ22" s="363">
        <v>0</v>
      </c>
      <c r="AK22" s="363">
        <v>0</v>
      </c>
      <c r="AL22" s="363">
        <v>0</v>
      </c>
      <c r="AM22" s="363">
        <v>0</v>
      </c>
      <c r="AN22" s="363">
        <v>0</v>
      </c>
      <c r="AO22" s="363">
        <v>0</v>
      </c>
      <c r="AP22" s="363">
        <v>0</v>
      </c>
      <c r="AQ22" s="363">
        <v>0</v>
      </c>
      <c r="AR22" s="363">
        <v>0</v>
      </c>
      <c r="AS22" s="363">
        <v>0</v>
      </c>
      <c r="AT22" s="363">
        <v>0</v>
      </c>
      <c r="AU22" s="363">
        <v>0</v>
      </c>
      <c r="AV22" s="363">
        <v>0</v>
      </c>
      <c r="AW22" s="363">
        <v>0</v>
      </c>
      <c r="AX22" s="363">
        <v>0</v>
      </c>
      <c r="AY22" s="363">
        <v>0</v>
      </c>
      <c r="AZ22" s="363">
        <v>0</v>
      </c>
      <c r="BA22" s="363">
        <v>0</v>
      </c>
      <c r="BB22" s="363">
        <v>0</v>
      </c>
      <c r="BC22" s="364">
        <f>IF(ISNUMBER(MATCH(C22,'My Squad'!$C$2:$C$16,0)),1,0)</f>
        <v>0</v>
      </c>
      <c r="BD22" s="365">
        <f t="shared" si="1"/>
        <v>0</v>
      </c>
      <c r="BE22" s="365">
        <f t="shared" si="2"/>
        <v>0</v>
      </c>
      <c r="BF22" s="365">
        <f t="shared" si="3"/>
        <v>0</v>
      </c>
      <c r="BG22" s="365">
        <f t="shared" si="4"/>
        <v>0</v>
      </c>
      <c r="BH22" s="365">
        <f t="shared" si="5"/>
        <v>0</v>
      </c>
      <c r="BI22" s="365">
        <f t="shared" si="6"/>
        <v>0</v>
      </c>
      <c r="BJ22" s="365">
        <f t="shared" si="7"/>
        <v>0</v>
      </c>
      <c r="BK22" s="365">
        <f t="shared" si="8"/>
        <v>0</v>
      </c>
      <c r="BL22" s="365">
        <f t="shared" si="9"/>
        <v>0</v>
      </c>
      <c r="BM22" s="365">
        <f t="shared" si="10"/>
        <v>0</v>
      </c>
      <c r="BN22" s="365">
        <f t="shared" si="11"/>
        <v>0</v>
      </c>
      <c r="BO22" s="365">
        <f t="shared" si="12"/>
        <v>0</v>
      </c>
      <c r="BP22" s="365">
        <f t="shared" si="13"/>
        <v>0</v>
      </c>
      <c r="BQ22" s="365">
        <f t="shared" si="14"/>
        <v>0</v>
      </c>
      <c r="BR22" s="365">
        <f t="shared" si="15"/>
        <v>0</v>
      </c>
      <c r="BS22" s="365">
        <f t="shared" si="16"/>
        <v>0</v>
      </c>
      <c r="BT22" s="365">
        <f t="shared" si="17"/>
        <v>0</v>
      </c>
      <c r="BU22" s="365">
        <f t="shared" si="18"/>
        <v>0</v>
      </c>
      <c r="BV22" s="365">
        <f t="shared" si="19"/>
        <v>0</v>
      </c>
      <c r="BW22" s="365">
        <f t="shared" si="20"/>
        <v>0</v>
      </c>
      <c r="BX22" s="365">
        <f t="shared" si="21"/>
        <v>0</v>
      </c>
      <c r="BY22" s="365">
        <f t="shared" si="22"/>
        <v>0</v>
      </c>
      <c r="BZ22" s="365">
        <f t="shared" si="23"/>
        <v>0</v>
      </c>
      <c r="CA22" s="365">
        <f t="shared" si="24"/>
        <v>0</v>
      </c>
      <c r="CB22" s="360">
        <f t="shared" si="25"/>
        <v>0</v>
      </c>
      <c r="CD22" s="360" t="s">
        <v>40</v>
      </c>
      <c r="CE22" s="365" cm="1">
        <f t="array" ref="CE22">SUMPRODUCT(--($B$2:$B$524=$CD22),BD$2:BD$524)</f>
        <v>0</v>
      </c>
      <c r="CF22" s="365" cm="1">
        <f t="array" ref="CF22">SUMPRODUCT(--($B$2:$B$524=$CD22),BE$2:BE$524)</f>
        <v>0</v>
      </c>
      <c r="CG22" s="365" cm="1">
        <f t="array" ref="CG22">SUMPRODUCT(--($B$2:$B$524=$CD22),BF$2:BF$524)</f>
        <v>0</v>
      </c>
      <c r="CH22" s="365" cm="1">
        <f t="array" ref="CH22">SUMPRODUCT(--($B$2:$B$524=$CD22),BG$2:BG$524)</f>
        <v>0</v>
      </c>
      <c r="CI22" s="365" cm="1">
        <f t="array" ref="CI22">SUMPRODUCT(--($B$2:$B$524=$CD22),BH$2:BH$524)</f>
        <v>0</v>
      </c>
      <c r="CJ22" s="365" cm="1">
        <f t="array" ref="CJ22">SUMPRODUCT(--($B$2:$B$524=$CD22),BI$2:BI$524)</f>
        <v>0</v>
      </c>
      <c r="CK22" s="365" cm="1">
        <f t="array" ref="CK22">SUMPRODUCT(--($B$2:$B$524=$CD22),BJ$2:BJ$524)</f>
        <v>0</v>
      </c>
      <c r="CL22" s="365" cm="1">
        <f t="array" ref="CL22">SUMPRODUCT(--($B$2:$B$524=$CD22),BK$2:BK$524)</f>
        <v>0</v>
      </c>
      <c r="CX22" s="8"/>
      <c r="CY22" s="8"/>
      <c r="CZ22" s="8"/>
      <c r="DA22" s="8"/>
      <c r="DB22" s="8"/>
      <c r="DC22" s="8" t="str">
        <v>Odisseas Vlachodimos</v>
      </c>
      <c r="DD22" s="8" t="str">
        <v>Sander Berge</v>
      </c>
      <c r="DE22" s="8" t="str">
        <v>Rodrigo Muniz</v>
      </c>
    </row>
    <row r="23" spans="1:109" hidden="1" x14ac:dyDescent="0.25">
      <c r="A23" s="360" cm="1">
        <f t="array" ref="A23">_xlfn.SWITCH(D23,"G",1,"D",2,"M",3,"F",4)</f>
        <v>3</v>
      </c>
      <c r="B23" s="357" t="s">
        <v>65</v>
      </c>
      <c r="C23" s="357" t="s">
        <v>187</v>
      </c>
      <c r="D23" s="360" t="s">
        <v>13</v>
      </c>
      <c r="E23" s="361">
        <v>5.5</v>
      </c>
      <c r="F23" s="361">
        <f>_xlfn.IFNA(VLOOKUP(C23,'My Squad'!$C$2:$D$16,2,0),E23)</f>
        <v>5.5</v>
      </c>
      <c r="G23" s="362">
        <v>3.2719999999999998</v>
      </c>
      <c r="H23" s="362">
        <v>3.9723333333333333</v>
      </c>
      <c r="I23" s="362">
        <v>4.4186666666666667</v>
      </c>
      <c r="J23" s="362">
        <v>4.2813333333333334</v>
      </c>
      <c r="K23" s="362">
        <v>3.9790000000000001</v>
      </c>
      <c r="L23" s="362">
        <v>4.5716666666666663</v>
      </c>
      <c r="M23" s="362">
        <v>4.722666666666667</v>
      </c>
      <c r="N23" s="362">
        <v>3.7703333333333333</v>
      </c>
      <c r="O23" s="363">
        <v>0</v>
      </c>
      <c r="P23" s="363">
        <v>0</v>
      </c>
      <c r="Q23" s="363">
        <v>0</v>
      </c>
      <c r="R23" s="363">
        <v>0</v>
      </c>
      <c r="S23" s="363">
        <v>0</v>
      </c>
      <c r="T23" s="363">
        <v>0</v>
      </c>
      <c r="U23" s="363">
        <v>0</v>
      </c>
      <c r="V23" s="363">
        <v>0</v>
      </c>
      <c r="W23" s="363">
        <v>0</v>
      </c>
      <c r="X23" s="363">
        <v>0</v>
      </c>
      <c r="Y23" s="363">
        <v>0</v>
      </c>
      <c r="Z23" s="363">
        <v>0</v>
      </c>
      <c r="AA23" s="363">
        <v>0</v>
      </c>
      <c r="AB23" s="363">
        <v>0</v>
      </c>
      <c r="AC23" s="363">
        <v>0</v>
      </c>
      <c r="AD23" s="363">
        <v>0</v>
      </c>
      <c r="AE23" s="363">
        <v>0</v>
      </c>
      <c r="AF23" s="363">
        <v>0</v>
      </c>
      <c r="AG23" s="363">
        <v>0</v>
      </c>
      <c r="AH23" s="363">
        <v>0</v>
      </c>
      <c r="AI23" s="363">
        <v>0</v>
      </c>
      <c r="AJ23" s="363">
        <v>0</v>
      </c>
      <c r="AK23" s="363">
        <v>0</v>
      </c>
      <c r="AL23" s="363">
        <v>0</v>
      </c>
      <c r="AM23" s="363">
        <v>0</v>
      </c>
      <c r="AN23" s="363">
        <v>0</v>
      </c>
      <c r="AO23" s="363">
        <v>0</v>
      </c>
      <c r="AP23" s="363">
        <v>0</v>
      </c>
      <c r="AQ23" s="363">
        <v>0</v>
      </c>
      <c r="AR23" s="363">
        <v>0</v>
      </c>
      <c r="AS23" s="363">
        <v>0</v>
      </c>
      <c r="AT23" s="363">
        <v>0</v>
      </c>
      <c r="AU23" s="363">
        <v>0</v>
      </c>
      <c r="AV23" s="363">
        <v>0</v>
      </c>
      <c r="AW23" s="363">
        <v>0</v>
      </c>
      <c r="AX23" s="363">
        <v>0</v>
      </c>
      <c r="AY23" s="363">
        <v>0</v>
      </c>
      <c r="AZ23" s="363">
        <v>0</v>
      </c>
      <c r="BA23" s="363">
        <v>0</v>
      </c>
      <c r="BB23" s="363">
        <v>0</v>
      </c>
      <c r="BC23" s="364">
        <f>IF(ISNUMBER(MATCH(C23,'My Squad'!$C$2:$C$16,0)),1,0)</f>
        <v>0</v>
      </c>
      <c r="BD23" s="365">
        <f t="shared" si="1"/>
        <v>0</v>
      </c>
      <c r="BE23" s="365">
        <f t="shared" si="2"/>
        <v>0</v>
      </c>
      <c r="BF23" s="365">
        <f t="shared" si="3"/>
        <v>0</v>
      </c>
      <c r="BG23" s="365">
        <f t="shared" si="4"/>
        <v>0</v>
      </c>
      <c r="BH23" s="365">
        <f t="shared" si="5"/>
        <v>0</v>
      </c>
      <c r="BI23" s="365">
        <f t="shared" si="6"/>
        <v>0</v>
      </c>
      <c r="BJ23" s="365">
        <f t="shared" si="7"/>
        <v>0</v>
      </c>
      <c r="BK23" s="365">
        <f t="shared" si="8"/>
        <v>0</v>
      </c>
      <c r="BL23" s="365">
        <f t="shared" si="9"/>
        <v>0</v>
      </c>
      <c r="BM23" s="365">
        <f t="shared" si="10"/>
        <v>0</v>
      </c>
      <c r="BN23" s="365">
        <f t="shared" si="11"/>
        <v>0</v>
      </c>
      <c r="BO23" s="365">
        <f t="shared" si="12"/>
        <v>0</v>
      </c>
      <c r="BP23" s="365">
        <f t="shared" si="13"/>
        <v>0</v>
      </c>
      <c r="BQ23" s="365">
        <f t="shared" si="14"/>
        <v>0</v>
      </c>
      <c r="BR23" s="365">
        <f t="shared" si="15"/>
        <v>0</v>
      </c>
      <c r="BS23" s="365">
        <f t="shared" si="16"/>
        <v>0</v>
      </c>
      <c r="BT23" s="365">
        <f t="shared" si="17"/>
        <v>0</v>
      </c>
      <c r="BU23" s="365">
        <f t="shared" si="18"/>
        <v>0</v>
      </c>
      <c r="BV23" s="365">
        <f t="shared" si="19"/>
        <v>0</v>
      </c>
      <c r="BW23" s="365">
        <f t="shared" si="20"/>
        <v>0</v>
      </c>
      <c r="BX23" s="365">
        <f t="shared" si="21"/>
        <v>0</v>
      </c>
      <c r="BY23" s="365">
        <f t="shared" si="22"/>
        <v>0</v>
      </c>
      <c r="BZ23" s="365">
        <f t="shared" si="23"/>
        <v>0</v>
      </c>
      <c r="CA23" s="365">
        <f t="shared" si="24"/>
        <v>0</v>
      </c>
      <c r="CB23" s="360">
        <f t="shared" si="25"/>
        <v>0</v>
      </c>
      <c r="CD23" s="360" t="s">
        <v>82</v>
      </c>
      <c r="CE23" s="365" cm="1">
        <f t="array" ref="CE23">SUMPRODUCT(--($B$2:$B$524=$CD23),BD$2:BD$524)</f>
        <v>0</v>
      </c>
      <c r="CF23" s="365" cm="1">
        <f t="array" ref="CF23">SUMPRODUCT(--($B$2:$B$524=$CD23),BE$2:BE$524)</f>
        <v>0</v>
      </c>
      <c r="CG23" s="365" cm="1">
        <f t="array" ref="CG23">SUMPRODUCT(--($B$2:$B$524=$CD23),BF$2:BF$524)</f>
        <v>0</v>
      </c>
      <c r="CH23" s="365" cm="1">
        <f t="array" ref="CH23">SUMPRODUCT(--($B$2:$B$524=$CD23),BG$2:BG$524)</f>
        <v>0</v>
      </c>
      <c r="CI23" s="365" cm="1">
        <f t="array" ref="CI23">SUMPRODUCT(--($B$2:$B$524=$CD23),BH$2:BH$524)</f>
        <v>0</v>
      </c>
      <c r="CJ23" s="365" cm="1">
        <f t="array" ref="CJ23">SUMPRODUCT(--($B$2:$B$524=$CD23),BI$2:BI$524)</f>
        <v>1</v>
      </c>
      <c r="CK23" s="365" cm="1">
        <f t="array" ref="CK23">SUMPRODUCT(--($B$2:$B$524=$CD23),BJ$2:BJ$524)</f>
        <v>1</v>
      </c>
      <c r="CL23" s="365" cm="1">
        <f t="array" ref="CL23">SUMPRODUCT(--($B$2:$B$524=$CD23),BK$2:BK$524)</f>
        <v>1</v>
      </c>
      <c r="CX23" s="8"/>
      <c r="CY23" s="8"/>
      <c r="CZ23" s="8"/>
      <c r="DA23" s="8"/>
      <c r="DB23" s="8"/>
      <c r="DC23" s="8" t="str">
        <v>Cesare Casadei</v>
      </c>
      <c r="DD23" s="8" t="str">
        <v>Odisseas Vlachodimos</v>
      </c>
      <c r="DE23" s="8" t="str">
        <v>Sander Berge</v>
      </c>
    </row>
    <row r="24" spans="1:109" hidden="1" x14ac:dyDescent="0.25">
      <c r="A24" s="360" cm="1">
        <f t="array" ref="A24">_xlfn.SWITCH(D24,"G",1,"D",2,"M",3,"F",4)</f>
        <v>2</v>
      </c>
      <c r="B24" s="357" t="s">
        <v>25</v>
      </c>
      <c r="C24" s="357" t="s">
        <v>335</v>
      </c>
      <c r="D24" s="360" t="s">
        <v>14</v>
      </c>
      <c r="E24" s="361">
        <v>6</v>
      </c>
      <c r="F24" s="361">
        <f>_xlfn.IFNA(VLOOKUP(C24,'My Squad'!$C$2:$D$16,2,0),E24)</f>
        <v>6</v>
      </c>
      <c r="G24" s="362">
        <v>4.3339999999999996</v>
      </c>
      <c r="H24" s="362">
        <v>4.1989999999999998</v>
      </c>
      <c r="I24" s="362">
        <v>5.182666666666667</v>
      </c>
      <c r="J24" s="362">
        <v>2.9676666666666667</v>
      </c>
      <c r="K24" s="362">
        <v>3.7506666666666666</v>
      </c>
      <c r="L24" s="362">
        <v>4.7583333333333337</v>
      </c>
      <c r="M24" s="362">
        <v>4.3303333333333329</v>
      </c>
      <c r="N24" s="362">
        <v>3.3853333333333335</v>
      </c>
      <c r="O24" s="363">
        <v>0</v>
      </c>
      <c r="P24" s="363">
        <v>0</v>
      </c>
      <c r="Q24" s="363">
        <v>0</v>
      </c>
      <c r="R24" s="363">
        <v>0</v>
      </c>
      <c r="S24" s="363">
        <v>0</v>
      </c>
      <c r="T24" s="363">
        <v>0</v>
      </c>
      <c r="U24" s="363">
        <v>0</v>
      </c>
      <c r="V24" s="363">
        <v>0</v>
      </c>
      <c r="W24" s="363">
        <v>0</v>
      </c>
      <c r="X24" s="363">
        <v>0</v>
      </c>
      <c r="Y24" s="363">
        <v>0</v>
      </c>
      <c r="Z24" s="363">
        <v>0</v>
      </c>
      <c r="AA24" s="363">
        <v>0</v>
      </c>
      <c r="AB24" s="363">
        <v>0</v>
      </c>
      <c r="AC24" s="363">
        <v>0</v>
      </c>
      <c r="AD24" s="363">
        <v>0</v>
      </c>
      <c r="AE24" s="363">
        <v>0</v>
      </c>
      <c r="AF24" s="363">
        <v>0</v>
      </c>
      <c r="AG24" s="363">
        <v>0</v>
      </c>
      <c r="AH24" s="363">
        <v>0</v>
      </c>
      <c r="AI24" s="363">
        <v>0</v>
      </c>
      <c r="AJ24" s="363">
        <v>0</v>
      </c>
      <c r="AK24" s="363">
        <v>0</v>
      </c>
      <c r="AL24" s="363">
        <v>0</v>
      </c>
      <c r="AM24" s="363">
        <v>0</v>
      </c>
      <c r="AN24" s="363">
        <v>0</v>
      </c>
      <c r="AO24" s="363">
        <v>0</v>
      </c>
      <c r="AP24" s="363">
        <v>0</v>
      </c>
      <c r="AQ24" s="363">
        <v>0</v>
      </c>
      <c r="AR24" s="363">
        <v>0</v>
      </c>
      <c r="AS24" s="363">
        <v>0</v>
      </c>
      <c r="AT24" s="363">
        <v>0</v>
      </c>
      <c r="AU24" s="363">
        <v>0</v>
      </c>
      <c r="AV24" s="363">
        <v>0</v>
      </c>
      <c r="AW24" s="363">
        <v>0</v>
      </c>
      <c r="AX24" s="363">
        <v>0</v>
      </c>
      <c r="AY24" s="363">
        <v>0</v>
      </c>
      <c r="AZ24" s="363">
        <v>0</v>
      </c>
      <c r="BA24" s="363">
        <v>0</v>
      </c>
      <c r="BB24" s="363">
        <v>0</v>
      </c>
      <c r="BC24" s="364">
        <f>IF(ISNUMBER(MATCH(C24,'My Squad'!$C$2:$C$16,0)),1,0)</f>
        <v>0</v>
      </c>
      <c r="BD24" s="365">
        <f t="shared" si="1"/>
        <v>0</v>
      </c>
      <c r="BE24" s="365">
        <f t="shared" si="2"/>
        <v>0</v>
      </c>
      <c r="BF24" s="365">
        <f t="shared" si="3"/>
        <v>0</v>
      </c>
      <c r="BG24" s="365">
        <f t="shared" si="4"/>
        <v>0</v>
      </c>
      <c r="BH24" s="365">
        <f t="shared" si="5"/>
        <v>0</v>
      </c>
      <c r="BI24" s="365">
        <f t="shared" si="6"/>
        <v>0</v>
      </c>
      <c r="BJ24" s="365">
        <f t="shared" si="7"/>
        <v>0</v>
      </c>
      <c r="BK24" s="365">
        <f t="shared" si="8"/>
        <v>0</v>
      </c>
      <c r="BL24" s="365">
        <f t="shared" si="9"/>
        <v>0</v>
      </c>
      <c r="BM24" s="365">
        <f t="shared" si="10"/>
        <v>0</v>
      </c>
      <c r="BN24" s="365">
        <f t="shared" si="11"/>
        <v>0</v>
      </c>
      <c r="BO24" s="365">
        <f t="shared" si="12"/>
        <v>0</v>
      </c>
      <c r="BP24" s="365">
        <f t="shared" si="13"/>
        <v>0</v>
      </c>
      <c r="BQ24" s="365">
        <f t="shared" si="14"/>
        <v>0</v>
      </c>
      <c r="BR24" s="365">
        <f t="shared" si="15"/>
        <v>0</v>
      </c>
      <c r="BS24" s="365">
        <f t="shared" si="16"/>
        <v>0</v>
      </c>
      <c r="BT24" s="365">
        <f t="shared" si="17"/>
        <v>0</v>
      </c>
      <c r="BU24" s="365">
        <f t="shared" si="18"/>
        <v>0</v>
      </c>
      <c r="BV24" s="365">
        <f t="shared" si="19"/>
        <v>0</v>
      </c>
      <c r="BW24" s="365">
        <f t="shared" si="20"/>
        <v>0</v>
      </c>
      <c r="BX24" s="365">
        <f t="shared" si="21"/>
        <v>0</v>
      </c>
      <c r="BY24" s="365">
        <f t="shared" si="22"/>
        <v>0</v>
      </c>
      <c r="BZ24" s="365">
        <f t="shared" si="23"/>
        <v>0</v>
      </c>
      <c r="CA24" s="365">
        <f t="shared" si="24"/>
        <v>0</v>
      </c>
      <c r="CB24" s="360">
        <f t="shared" si="25"/>
        <v>0</v>
      </c>
      <c r="CD24" s="360" t="s">
        <v>602</v>
      </c>
      <c r="CE24" s="365" cm="1">
        <f t="array" ref="CE24">SUMPRODUCT(--($B$2:$B$524=$CD24),BD$2:BD$524)</f>
        <v>0</v>
      </c>
      <c r="CF24" s="365" cm="1">
        <f t="array" ref="CF24">SUMPRODUCT(--($B$2:$B$524=$CD24),BE$2:BE$524)</f>
        <v>0</v>
      </c>
      <c r="CG24" s="365" cm="1">
        <f t="array" ref="CG24">SUMPRODUCT(--($B$2:$B$524=$CD24),BF$2:BF$524)</f>
        <v>0</v>
      </c>
      <c r="CH24" s="365" cm="1">
        <f t="array" ref="CH24">SUMPRODUCT(--($B$2:$B$524=$CD24),BG$2:BG$524)</f>
        <v>0</v>
      </c>
      <c r="CI24" s="365" cm="1">
        <f t="array" ref="CI24">SUMPRODUCT(--($B$2:$B$524=$CD24),BH$2:BH$524)</f>
        <v>0</v>
      </c>
      <c r="CJ24" s="365" cm="1">
        <f t="array" ref="CJ24">SUMPRODUCT(--($B$2:$B$524=$CD24),BI$2:BI$524)</f>
        <v>0</v>
      </c>
      <c r="CK24" s="365" cm="1">
        <f t="array" ref="CK24">SUMPRODUCT(--($B$2:$B$524=$CD24),BJ$2:BJ$524)</f>
        <v>0</v>
      </c>
      <c r="CL24" s="365" cm="1">
        <f t="array" ref="CL24">SUMPRODUCT(--($B$2:$B$524=$CD24),BK$2:BK$524)</f>
        <v>0</v>
      </c>
      <c r="CX24" s="8"/>
      <c r="CY24" s="8"/>
      <c r="CZ24" s="8"/>
      <c r="DA24" s="8"/>
      <c r="DB24" s="8"/>
      <c r="DC24" s="8"/>
      <c r="DD24" s="8" t="str">
        <v>Cesare Casadei</v>
      </c>
      <c r="DE24" s="8" t="str">
        <v>Odisseas Vlachodimos</v>
      </c>
    </row>
    <row r="25" spans="1:109" hidden="1" x14ac:dyDescent="0.25">
      <c r="A25" s="360" cm="1">
        <f t="array" ref="A25">_xlfn.SWITCH(D25,"G",1,"D",2,"M",3,"F",4)</f>
        <v>4</v>
      </c>
      <c r="B25" s="357" t="s">
        <v>28</v>
      </c>
      <c r="C25" s="357" t="s">
        <v>66</v>
      </c>
      <c r="D25" s="360" t="s">
        <v>15</v>
      </c>
      <c r="E25" s="361">
        <v>7.7</v>
      </c>
      <c r="F25" s="361">
        <f>_xlfn.IFNA(VLOOKUP(C25,'My Squad'!$C$2:$D$16,2,0),E25)</f>
        <v>7.6</v>
      </c>
      <c r="G25" s="362">
        <v>4.2290000000000001</v>
      </c>
      <c r="H25" s="362">
        <v>4.9506666666666668</v>
      </c>
      <c r="I25" s="362">
        <v>3.2240000000000002</v>
      </c>
      <c r="J25" s="362">
        <v>4.3150000000000004</v>
      </c>
      <c r="K25" s="362">
        <v>4.0430000000000001</v>
      </c>
      <c r="L25" s="362">
        <v>4.0529999999999999</v>
      </c>
      <c r="M25" s="362">
        <v>4.5233333333333334</v>
      </c>
      <c r="N25" s="362">
        <v>3.4006666666666665</v>
      </c>
      <c r="O25" s="363">
        <v>0</v>
      </c>
      <c r="P25" s="363">
        <v>0</v>
      </c>
      <c r="Q25" s="363">
        <v>0</v>
      </c>
      <c r="R25" s="363">
        <v>0</v>
      </c>
      <c r="S25" s="363">
        <v>0</v>
      </c>
      <c r="T25" s="363">
        <v>0</v>
      </c>
      <c r="U25" s="363">
        <v>0</v>
      </c>
      <c r="V25" s="363">
        <v>0</v>
      </c>
      <c r="W25" s="363">
        <v>0</v>
      </c>
      <c r="X25" s="363">
        <v>0</v>
      </c>
      <c r="Y25" s="363">
        <v>0</v>
      </c>
      <c r="Z25" s="363">
        <v>0</v>
      </c>
      <c r="AA25" s="363">
        <v>0</v>
      </c>
      <c r="AB25" s="363">
        <v>0</v>
      </c>
      <c r="AC25" s="363">
        <v>0</v>
      </c>
      <c r="AD25" s="363">
        <v>0</v>
      </c>
      <c r="AE25" s="363">
        <v>0</v>
      </c>
      <c r="AF25" s="363">
        <v>0</v>
      </c>
      <c r="AG25" s="363">
        <v>0</v>
      </c>
      <c r="AH25" s="363">
        <v>0</v>
      </c>
      <c r="AI25" s="363">
        <v>0</v>
      </c>
      <c r="AJ25" s="363">
        <v>0</v>
      </c>
      <c r="AK25" s="363">
        <v>0</v>
      </c>
      <c r="AL25" s="363">
        <v>0</v>
      </c>
      <c r="AM25" s="363">
        <v>0</v>
      </c>
      <c r="AN25" s="363">
        <v>0</v>
      </c>
      <c r="AO25" s="363">
        <v>0</v>
      </c>
      <c r="AP25" s="363">
        <v>0</v>
      </c>
      <c r="AQ25" s="363">
        <v>0</v>
      </c>
      <c r="AR25" s="363">
        <v>0</v>
      </c>
      <c r="AS25" s="363">
        <v>0</v>
      </c>
      <c r="AT25" s="363">
        <v>0</v>
      </c>
      <c r="AU25" s="363">
        <v>0</v>
      </c>
      <c r="AV25" s="363">
        <v>0</v>
      </c>
      <c r="AW25" s="363">
        <v>0</v>
      </c>
      <c r="AX25" s="363">
        <v>0</v>
      </c>
      <c r="AY25" s="363">
        <v>0</v>
      </c>
      <c r="AZ25" s="363">
        <v>0</v>
      </c>
      <c r="BA25" s="363">
        <v>0</v>
      </c>
      <c r="BB25" s="363">
        <v>0</v>
      </c>
      <c r="BC25" s="364">
        <f>IF(ISNUMBER(MATCH(C25,'My Squad'!$C$2:$C$16,0)),1,0)</f>
        <v>1</v>
      </c>
      <c r="BD25" s="365">
        <f t="shared" si="1"/>
        <v>1</v>
      </c>
      <c r="BE25" s="365">
        <f t="shared" si="2"/>
        <v>1</v>
      </c>
      <c r="BF25" s="365">
        <f t="shared" si="3"/>
        <v>1</v>
      </c>
      <c r="BG25" s="365">
        <f t="shared" si="4"/>
        <v>1</v>
      </c>
      <c r="BH25" s="365">
        <f t="shared" si="5"/>
        <v>1</v>
      </c>
      <c r="BI25" s="365">
        <f t="shared" si="6"/>
        <v>1</v>
      </c>
      <c r="BJ25" s="365">
        <f t="shared" si="7"/>
        <v>1</v>
      </c>
      <c r="BK25" s="365">
        <f t="shared" si="8"/>
        <v>1</v>
      </c>
      <c r="BL25" s="365">
        <f t="shared" si="9"/>
        <v>0</v>
      </c>
      <c r="BM25" s="365">
        <f t="shared" si="10"/>
        <v>0</v>
      </c>
      <c r="BN25" s="365">
        <f t="shared" si="11"/>
        <v>0</v>
      </c>
      <c r="BO25" s="365">
        <f t="shared" si="12"/>
        <v>0</v>
      </c>
      <c r="BP25" s="365">
        <f t="shared" si="13"/>
        <v>0</v>
      </c>
      <c r="BQ25" s="365">
        <f t="shared" si="14"/>
        <v>0</v>
      </c>
      <c r="BR25" s="365">
        <f t="shared" si="15"/>
        <v>0</v>
      </c>
      <c r="BS25" s="365">
        <f t="shared" si="16"/>
        <v>0</v>
      </c>
      <c r="BT25" s="365">
        <f t="shared" si="17"/>
        <v>1</v>
      </c>
      <c r="BU25" s="365">
        <f t="shared" si="18"/>
        <v>1</v>
      </c>
      <c r="BV25" s="365">
        <f t="shared" si="19"/>
        <v>1</v>
      </c>
      <c r="BW25" s="365">
        <f t="shared" si="20"/>
        <v>1</v>
      </c>
      <c r="BX25" s="365">
        <f t="shared" si="21"/>
        <v>1</v>
      </c>
      <c r="BY25" s="365">
        <f t="shared" si="22"/>
        <v>1</v>
      </c>
      <c r="BZ25" s="365">
        <f t="shared" si="23"/>
        <v>1</v>
      </c>
      <c r="CA25" s="365">
        <f t="shared" si="24"/>
        <v>1</v>
      </c>
      <c r="CB25" s="360">
        <f t="shared" si="25"/>
        <v>9</v>
      </c>
      <c r="CD25" s="360" t="s">
        <v>28</v>
      </c>
      <c r="CE25" s="365" cm="1">
        <f t="array" ref="CE25">SUMPRODUCT(--($B$2:$B$524=$CD25),BD$2:BD$524)</f>
        <v>1</v>
      </c>
      <c r="CF25" s="365" cm="1">
        <f t="array" ref="CF25">SUMPRODUCT(--($B$2:$B$524=$CD25),BE$2:BE$524)</f>
        <v>1</v>
      </c>
      <c r="CG25" s="365" cm="1">
        <f t="array" ref="CG25">SUMPRODUCT(--($B$2:$B$524=$CD25),BF$2:BF$524)</f>
        <v>1</v>
      </c>
      <c r="CH25" s="365" cm="1">
        <f t="array" ref="CH25">SUMPRODUCT(--($B$2:$B$524=$CD25),BG$2:BG$524)</f>
        <v>1</v>
      </c>
      <c r="CI25" s="365" cm="1">
        <f t="array" ref="CI25">SUMPRODUCT(--($B$2:$B$524=$CD25),BH$2:BH$524)</f>
        <v>1</v>
      </c>
      <c r="CJ25" s="365" cm="1">
        <f t="array" ref="CJ25">SUMPRODUCT(--($B$2:$B$524=$CD25),BI$2:BI$524)</f>
        <v>1</v>
      </c>
      <c r="CK25" s="365" cm="1">
        <f t="array" ref="CK25">SUMPRODUCT(--($B$2:$B$524=$CD25),BJ$2:BJ$524)</f>
        <v>1</v>
      </c>
      <c r="CL25" s="365" cm="1">
        <f t="array" ref="CL25">SUMPRODUCT(--($B$2:$B$524=$CD25),BK$2:BK$524)</f>
        <v>1</v>
      </c>
      <c r="CX25" s="8"/>
      <c r="CY25" s="8"/>
      <c r="CZ25" s="8"/>
      <c r="DA25" s="8"/>
      <c r="DB25" s="8"/>
      <c r="DC25" s="8"/>
      <c r="DD25" s="8"/>
      <c r="DE25" s="8" t="str">
        <v>Cesare Casadei</v>
      </c>
    </row>
    <row r="26" spans="1:109" hidden="1" x14ac:dyDescent="0.25">
      <c r="A26" s="360" cm="1">
        <f t="array" ref="A26">_xlfn.SWITCH(D26,"G",1,"D",2,"M",3,"F",4)</f>
        <v>3</v>
      </c>
      <c r="B26" s="357" t="s">
        <v>65</v>
      </c>
      <c r="C26" s="357" t="s">
        <v>166</v>
      </c>
      <c r="D26" s="360" t="s">
        <v>13</v>
      </c>
      <c r="E26" s="361">
        <v>5.6</v>
      </c>
      <c r="F26" s="361">
        <f>_xlfn.IFNA(VLOOKUP(C26,'My Squad'!$C$2:$D$16,2,0),E26)</f>
        <v>5.6</v>
      </c>
      <c r="G26" s="362">
        <v>3.2126666666666668</v>
      </c>
      <c r="H26" s="362">
        <v>3.8083333333333331</v>
      </c>
      <c r="I26" s="362">
        <v>4.3460000000000001</v>
      </c>
      <c r="J26" s="362">
        <v>4.0806666666666667</v>
      </c>
      <c r="K26" s="362">
        <v>4.0626666666666669</v>
      </c>
      <c r="L26" s="362">
        <v>4.484</v>
      </c>
      <c r="M26" s="362">
        <v>4.5523333333333333</v>
      </c>
      <c r="N26" s="362">
        <v>3.7736666666666667</v>
      </c>
      <c r="O26" s="363">
        <v>0</v>
      </c>
      <c r="P26" s="363">
        <v>0</v>
      </c>
      <c r="Q26" s="363">
        <v>0</v>
      </c>
      <c r="R26" s="363">
        <v>0</v>
      </c>
      <c r="S26" s="363">
        <v>0</v>
      </c>
      <c r="T26" s="363">
        <v>0</v>
      </c>
      <c r="U26" s="363">
        <v>0</v>
      </c>
      <c r="V26" s="363">
        <v>0</v>
      </c>
      <c r="W26" s="363">
        <v>0</v>
      </c>
      <c r="X26" s="363">
        <v>0</v>
      </c>
      <c r="Y26" s="363">
        <v>0</v>
      </c>
      <c r="Z26" s="363">
        <v>0</v>
      </c>
      <c r="AA26" s="363">
        <v>0</v>
      </c>
      <c r="AB26" s="363">
        <v>0</v>
      </c>
      <c r="AC26" s="363">
        <v>0</v>
      </c>
      <c r="AD26" s="363">
        <v>0</v>
      </c>
      <c r="AE26" s="363">
        <v>0</v>
      </c>
      <c r="AF26" s="363">
        <v>0</v>
      </c>
      <c r="AG26" s="363">
        <v>0</v>
      </c>
      <c r="AH26" s="363">
        <v>0</v>
      </c>
      <c r="AI26" s="363">
        <v>0</v>
      </c>
      <c r="AJ26" s="363">
        <v>0</v>
      </c>
      <c r="AK26" s="363">
        <v>0</v>
      </c>
      <c r="AL26" s="363">
        <v>0</v>
      </c>
      <c r="AM26" s="363">
        <v>0</v>
      </c>
      <c r="AN26" s="363">
        <v>0</v>
      </c>
      <c r="AO26" s="363">
        <v>0</v>
      </c>
      <c r="AP26" s="363">
        <v>0</v>
      </c>
      <c r="AQ26" s="363">
        <v>0</v>
      </c>
      <c r="AR26" s="363">
        <v>0</v>
      </c>
      <c r="AS26" s="363">
        <v>0</v>
      </c>
      <c r="AT26" s="363">
        <v>0</v>
      </c>
      <c r="AU26" s="363">
        <v>0</v>
      </c>
      <c r="AV26" s="363">
        <v>0</v>
      </c>
      <c r="AW26" s="363">
        <v>0</v>
      </c>
      <c r="AX26" s="363">
        <v>0</v>
      </c>
      <c r="AY26" s="363">
        <v>0</v>
      </c>
      <c r="AZ26" s="363">
        <v>0</v>
      </c>
      <c r="BA26" s="363">
        <v>0</v>
      </c>
      <c r="BB26" s="363">
        <v>0</v>
      </c>
      <c r="BC26" s="364">
        <f>IF(ISNUMBER(MATCH(C26,'My Squad'!$C$2:$C$16,0)),1,0)</f>
        <v>1</v>
      </c>
      <c r="BD26" s="365">
        <f t="shared" si="1"/>
        <v>1</v>
      </c>
      <c r="BE26" s="365">
        <f t="shared" si="2"/>
        <v>1</v>
      </c>
      <c r="BF26" s="365">
        <f t="shared" si="3"/>
        <v>1</v>
      </c>
      <c r="BG26" s="365">
        <f t="shared" si="4"/>
        <v>1</v>
      </c>
      <c r="BH26" s="365">
        <f t="shared" si="5"/>
        <v>1</v>
      </c>
      <c r="BI26" s="365">
        <f t="shared" si="6"/>
        <v>1</v>
      </c>
      <c r="BJ26" s="365">
        <f t="shared" si="7"/>
        <v>1</v>
      </c>
      <c r="BK26" s="365">
        <f t="shared" si="8"/>
        <v>1</v>
      </c>
      <c r="BL26" s="365">
        <f t="shared" si="9"/>
        <v>0</v>
      </c>
      <c r="BM26" s="365">
        <f t="shared" si="10"/>
        <v>0</v>
      </c>
      <c r="BN26" s="365">
        <f t="shared" si="11"/>
        <v>0</v>
      </c>
      <c r="BO26" s="365">
        <f t="shared" si="12"/>
        <v>0</v>
      </c>
      <c r="BP26" s="365">
        <f t="shared" si="13"/>
        <v>0</v>
      </c>
      <c r="BQ26" s="365">
        <f t="shared" si="14"/>
        <v>0</v>
      </c>
      <c r="BR26" s="365">
        <f t="shared" si="15"/>
        <v>0</v>
      </c>
      <c r="BS26" s="365">
        <f t="shared" si="16"/>
        <v>0</v>
      </c>
      <c r="BT26" s="365">
        <f t="shared" si="17"/>
        <v>1</v>
      </c>
      <c r="BU26" s="365">
        <f t="shared" si="18"/>
        <v>1</v>
      </c>
      <c r="BV26" s="365">
        <f t="shared" si="19"/>
        <v>1</v>
      </c>
      <c r="BW26" s="365">
        <f t="shared" si="20"/>
        <v>1</v>
      </c>
      <c r="BX26" s="365">
        <f t="shared" si="21"/>
        <v>1</v>
      </c>
      <c r="BY26" s="365">
        <f t="shared" si="22"/>
        <v>1</v>
      </c>
      <c r="BZ26" s="365">
        <f t="shared" si="23"/>
        <v>1</v>
      </c>
      <c r="CA26" s="365">
        <f t="shared" si="24"/>
        <v>1</v>
      </c>
      <c r="CB26" s="360">
        <f t="shared" si="25"/>
        <v>9</v>
      </c>
      <c r="CD26" s="360" t="s">
        <v>56</v>
      </c>
      <c r="CE26" s="365" cm="1">
        <f t="array" ref="CE26">SUMPRODUCT(--($B$2:$B$524=$CD26),BD$2:BD$524)</f>
        <v>0</v>
      </c>
      <c r="CF26" s="365" cm="1">
        <f t="array" ref="CF26">SUMPRODUCT(--($B$2:$B$524=$CD26),BE$2:BE$524)</f>
        <v>0</v>
      </c>
      <c r="CG26" s="365" cm="1">
        <f t="array" ref="CG26">SUMPRODUCT(--($B$2:$B$524=$CD26),BF$2:BF$524)</f>
        <v>0</v>
      </c>
      <c r="CH26" s="365" cm="1">
        <f t="array" ref="CH26">SUMPRODUCT(--($B$2:$B$524=$CD26),BG$2:BG$524)</f>
        <v>0</v>
      </c>
      <c r="CI26" s="365" cm="1">
        <f t="array" ref="CI26">SUMPRODUCT(--($B$2:$B$524=$CD26),BH$2:BH$524)</f>
        <v>0</v>
      </c>
      <c r="CJ26" s="365" cm="1">
        <f t="array" ref="CJ26">SUMPRODUCT(--($B$2:$B$524=$CD26),BI$2:BI$524)</f>
        <v>0</v>
      </c>
      <c r="CK26" s="365" cm="1">
        <f t="array" ref="CK26">SUMPRODUCT(--($B$2:$B$524=$CD26),BJ$2:BJ$524)</f>
        <v>-1</v>
      </c>
      <c r="CL26" s="365" cm="1">
        <f t="array" ref="CL26">SUMPRODUCT(--($B$2:$B$524=$CD26),BK$2:BK$524)</f>
        <v>-1</v>
      </c>
      <c r="CX26" s="8"/>
      <c r="CY26" s="8"/>
      <c r="CZ26" s="8"/>
      <c r="DA26" s="8"/>
      <c r="DB26" s="8"/>
      <c r="DC26" s="8"/>
      <c r="DD26" s="8"/>
      <c r="DE26" s="8"/>
    </row>
    <row r="27" spans="1:109" hidden="1" x14ac:dyDescent="0.25">
      <c r="A27" s="360" cm="1">
        <f t="array" ref="A27">_xlfn.SWITCH(D27,"G",1,"D",2,"M",3,"F",4)</f>
        <v>4</v>
      </c>
      <c r="B27" s="357" t="s">
        <v>37</v>
      </c>
      <c r="C27" s="357" t="s">
        <v>316</v>
      </c>
      <c r="D27" s="360" t="s">
        <v>15</v>
      </c>
      <c r="E27" s="361">
        <v>5.9</v>
      </c>
      <c r="F27" s="361">
        <f>_xlfn.IFNA(VLOOKUP(C27,'My Squad'!$C$2:$D$16,2,0),E27)</f>
        <v>5.9</v>
      </c>
      <c r="G27" s="362">
        <v>2.9433333333333334</v>
      </c>
      <c r="H27" s="362">
        <v>3.3159999999999998</v>
      </c>
      <c r="I27" s="362">
        <v>3.7776666666666667</v>
      </c>
      <c r="J27" s="362">
        <v>4.8723333333333336</v>
      </c>
      <c r="K27" s="362">
        <v>3.8826666666666667</v>
      </c>
      <c r="L27" s="362">
        <v>4.4276666666666671</v>
      </c>
      <c r="M27" s="362">
        <v>4.2013333333333334</v>
      </c>
      <c r="N27" s="362">
        <v>4.3233333333333333</v>
      </c>
      <c r="O27" s="363">
        <v>0</v>
      </c>
      <c r="P27" s="363">
        <v>0</v>
      </c>
      <c r="Q27" s="363">
        <v>0</v>
      </c>
      <c r="R27" s="363">
        <v>0</v>
      </c>
      <c r="S27" s="363">
        <v>0</v>
      </c>
      <c r="T27" s="363">
        <v>0</v>
      </c>
      <c r="U27" s="363">
        <v>0</v>
      </c>
      <c r="V27" s="363">
        <v>0</v>
      </c>
      <c r="W27" s="363">
        <v>0</v>
      </c>
      <c r="X27" s="363">
        <v>0</v>
      </c>
      <c r="Y27" s="363">
        <v>0</v>
      </c>
      <c r="Z27" s="363">
        <v>0</v>
      </c>
      <c r="AA27" s="363">
        <v>0</v>
      </c>
      <c r="AB27" s="363">
        <v>0</v>
      </c>
      <c r="AC27" s="363">
        <v>0</v>
      </c>
      <c r="AD27" s="363">
        <v>0</v>
      </c>
      <c r="AE27" s="363">
        <v>0</v>
      </c>
      <c r="AF27" s="363">
        <v>0</v>
      </c>
      <c r="AG27" s="363">
        <v>0</v>
      </c>
      <c r="AH27" s="363">
        <v>0</v>
      </c>
      <c r="AI27" s="363">
        <v>0</v>
      </c>
      <c r="AJ27" s="363">
        <v>0</v>
      </c>
      <c r="AK27" s="363">
        <v>0</v>
      </c>
      <c r="AL27" s="363">
        <v>0</v>
      </c>
      <c r="AM27" s="363">
        <v>0</v>
      </c>
      <c r="AN27" s="363">
        <v>0</v>
      </c>
      <c r="AO27" s="363">
        <v>0</v>
      </c>
      <c r="AP27" s="363">
        <v>0</v>
      </c>
      <c r="AQ27" s="363">
        <v>0</v>
      </c>
      <c r="AR27" s="363">
        <v>0</v>
      </c>
      <c r="AS27" s="363">
        <v>0</v>
      </c>
      <c r="AT27" s="363">
        <v>0</v>
      </c>
      <c r="AU27" s="363">
        <v>0</v>
      </c>
      <c r="AV27" s="363">
        <v>0</v>
      </c>
      <c r="AW27" s="363">
        <v>0</v>
      </c>
      <c r="AX27" s="363">
        <v>0</v>
      </c>
      <c r="AY27" s="363">
        <v>0</v>
      </c>
      <c r="AZ27" s="363">
        <v>0</v>
      </c>
      <c r="BA27" s="363">
        <v>0</v>
      </c>
      <c r="BB27" s="363">
        <v>0</v>
      </c>
      <c r="BC27" s="364">
        <f>IF(ISNUMBER(MATCH(C27,'My Squad'!$C$2:$C$16,0)),1,0)</f>
        <v>0</v>
      </c>
      <c r="BD27" s="365">
        <f t="shared" si="1"/>
        <v>0</v>
      </c>
      <c r="BE27" s="365">
        <f t="shared" si="2"/>
        <v>0</v>
      </c>
      <c r="BF27" s="365">
        <f t="shared" si="3"/>
        <v>0</v>
      </c>
      <c r="BG27" s="365">
        <f t="shared" si="4"/>
        <v>0</v>
      </c>
      <c r="BH27" s="365">
        <f t="shared" si="5"/>
        <v>0</v>
      </c>
      <c r="BI27" s="365">
        <f t="shared" si="6"/>
        <v>0</v>
      </c>
      <c r="BJ27" s="365">
        <f t="shared" si="7"/>
        <v>0</v>
      </c>
      <c r="BK27" s="365">
        <f t="shared" si="8"/>
        <v>0</v>
      </c>
      <c r="BL27" s="365">
        <f t="shared" si="9"/>
        <v>0</v>
      </c>
      <c r="BM27" s="365">
        <f t="shared" si="10"/>
        <v>0</v>
      </c>
      <c r="BN27" s="365">
        <f t="shared" si="11"/>
        <v>0</v>
      </c>
      <c r="BO27" s="365">
        <f t="shared" si="12"/>
        <v>0</v>
      </c>
      <c r="BP27" s="365">
        <f t="shared" si="13"/>
        <v>0</v>
      </c>
      <c r="BQ27" s="365">
        <f t="shared" si="14"/>
        <v>0</v>
      </c>
      <c r="BR27" s="365">
        <f t="shared" si="15"/>
        <v>0</v>
      </c>
      <c r="BS27" s="365">
        <f t="shared" si="16"/>
        <v>0</v>
      </c>
      <c r="BT27" s="365">
        <f t="shared" si="17"/>
        <v>0</v>
      </c>
      <c r="BU27" s="365">
        <f t="shared" si="18"/>
        <v>0</v>
      </c>
      <c r="BV27" s="365">
        <f t="shared" si="19"/>
        <v>0</v>
      </c>
      <c r="BW27" s="365">
        <f t="shared" si="20"/>
        <v>0</v>
      </c>
      <c r="BX27" s="365">
        <f t="shared" si="21"/>
        <v>0</v>
      </c>
      <c r="BY27" s="365">
        <f t="shared" si="22"/>
        <v>0</v>
      </c>
      <c r="BZ27" s="365">
        <f t="shared" si="23"/>
        <v>0</v>
      </c>
      <c r="CA27" s="365">
        <f t="shared" si="24"/>
        <v>0</v>
      </c>
      <c r="CB27" s="360">
        <f t="shared" si="25"/>
        <v>0</v>
      </c>
      <c r="CD27" s="360" t="s">
        <v>33</v>
      </c>
      <c r="CE27" s="365" cm="1">
        <f t="array" ref="CE27">SUMPRODUCT(--($B$2:$B$524=$CD27),BD$2:BD$524)</f>
        <v>1</v>
      </c>
      <c r="CF27" s="365" cm="1">
        <f t="array" ref="CF27">SUMPRODUCT(--($B$2:$B$524=$CD27),BE$2:BE$524)</f>
        <v>1</v>
      </c>
      <c r="CG27" s="365" cm="1">
        <f t="array" ref="CG27">SUMPRODUCT(--($B$2:$B$524=$CD27),BF$2:BF$524)</f>
        <v>1</v>
      </c>
      <c r="CH27" s="365" cm="1">
        <f t="array" ref="CH27">SUMPRODUCT(--($B$2:$B$524=$CD27),BG$2:BG$524)</f>
        <v>1</v>
      </c>
      <c r="CI27" s="365" cm="1">
        <f t="array" ref="CI27">SUMPRODUCT(--($B$2:$B$524=$CD27),BH$2:BH$524)</f>
        <v>1</v>
      </c>
      <c r="CJ27" s="365" cm="1">
        <f t="array" ref="CJ27">SUMPRODUCT(--($B$2:$B$524=$CD27),BI$2:BI$524)</f>
        <v>1</v>
      </c>
      <c r="CK27" s="365" cm="1">
        <f t="array" ref="CK27">SUMPRODUCT(--($B$2:$B$524=$CD27),BJ$2:BJ$524)</f>
        <v>1</v>
      </c>
      <c r="CL27" s="365" cm="1">
        <f t="array" ref="CL27">SUMPRODUCT(--($B$2:$B$524=$CD27),BK$2:BK$524)</f>
        <v>1</v>
      </c>
      <c r="CX27" s="8"/>
      <c r="CY27" s="8"/>
      <c r="CZ27" s="8"/>
      <c r="DA27" s="8"/>
      <c r="DB27" s="8"/>
      <c r="DC27" s="8"/>
      <c r="DD27" s="8"/>
      <c r="DE27" s="8"/>
    </row>
    <row r="28" spans="1:109" hidden="1" x14ac:dyDescent="0.25">
      <c r="A28" s="360" cm="1">
        <f t="array" ref="A28">_xlfn.SWITCH(D28,"G",1,"D",2,"M",3,"F",4)</f>
        <v>3</v>
      </c>
      <c r="B28" s="357" t="s">
        <v>37</v>
      </c>
      <c r="C28" s="357" t="s">
        <v>38</v>
      </c>
      <c r="D28" s="360" t="s">
        <v>13</v>
      </c>
      <c r="E28" s="361">
        <v>6.5</v>
      </c>
      <c r="F28" s="361">
        <f>_xlfn.IFNA(VLOOKUP(C28,'My Squad'!$C$2:$D$16,2,0),E28)</f>
        <v>6.5</v>
      </c>
      <c r="G28" s="362">
        <v>2.8586666666666667</v>
      </c>
      <c r="H28" s="362">
        <v>3.0956666666666668</v>
      </c>
      <c r="I28" s="362">
        <v>3.9026666666666667</v>
      </c>
      <c r="J28" s="362">
        <v>4.9906666666666668</v>
      </c>
      <c r="K28" s="362">
        <v>3.8383333333333334</v>
      </c>
      <c r="L28" s="362">
        <v>4.423</v>
      </c>
      <c r="M28" s="362">
        <v>4.3860000000000001</v>
      </c>
      <c r="N28" s="362">
        <v>4.2450000000000001</v>
      </c>
      <c r="O28" s="363">
        <v>0</v>
      </c>
      <c r="P28" s="363">
        <v>0</v>
      </c>
      <c r="Q28" s="363">
        <v>0</v>
      </c>
      <c r="R28" s="363">
        <v>0</v>
      </c>
      <c r="S28" s="363">
        <v>0</v>
      </c>
      <c r="T28" s="363">
        <v>0</v>
      </c>
      <c r="U28" s="363">
        <v>0</v>
      </c>
      <c r="V28" s="363">
        <v>0</v>
      </c>
      <c r="W28" s="363">
        <v>0</v>
      </c>
      <c r="X28" s="363">
        <v>0</v>
      </c>
      <c r="Y28" s="363">
        <v>0</v>
      </c>
      <c r="Z28" s="363">
        <v>0</v>
      </c>
      <c r="AA28" s="363">
        <v>0</v>
      </c>
      <c r="AB28" s="363">
        <v>0</v>
      </c>
      <c r="AC28" s="363">
        <v>0</v>
      </c>
      <c r="AD28" s="363">
        <v>0</v>
      </c>
      <c r="AE28" s="363">
        <v>0</v>
      </c>
      <c r="AF28" s="363">
        <v>0</v>
      </c>
      <c r="AG28" s="363">
        <v>0</v>
      </c>
      <c r="AH28" s="363">
        <v>0</v>
      </c>
      <c r="AI28" s="363">
        <v>0</v>
      </c>
      <c r="AJ28" s="363">
        <v>0</v>
      </c>
      <c r="AK28" s="363">
        <v>0</v>
      </c>
      <c r="AL28" s="363">
        <v>0</v>
      </c>
      <c r="AM28" s="363">
        <v>0</v>
      </c>
      <c r="AN28" s="363">
        <v>0</v>
      </c>
      <c r="AO28" s="363">
        <v>0</v>
      </c>
      <c r="AP28" s="363">
        <v>0</v>
      </c>
      <c r="AQ28" s="363">
        <v>0</v>
      </c>
      <c r="AR28" s="363">
        <v>0</v>
      </c>
      <c r="AS28" s="363">
        <v>0</v>
      </c>
      <c r="AT28" s="363">
        <v>0</v>
      </c>
      <c r="AU28" s="363">
        <v>0</v>
      </c>
      <c r="AV28" s="363">
        <v>0</v>
      </c>
      <c r="AW28" s="363">
        <v>0</v>
      </c>
      <c r="AX28" s="363">
        <v>0</v>
      </c>
      <c r="AY28" s="363">
        <v>0</v>
      </c>
      <c r="AZ28" s="363">
        <v>0</v>
      </c>
      <c r="BA28" s="363">
        <v>0</v>
      </c>
      <c r="BB28" s="363">
        <v>0</v>
      </c>
      <c r="BC28" s="364">
        <f>IF(ISNUMBER(MATCH(C28,'My Squad'!$C$2:$C$16,0)),1,0)</f>
        <v>0</v>
      </c>
      <c r="BD28" s="365">
        <f t="shared" si="1"/>
        <v>0</v>
      </c>
      <c r="BE28" s="365">
        <f t="shared" si="2"/>
        <v>0</v>
      </c>
      <c r="BF28" s="365">
        <f t="shared" si="3"/>
        <v>0</v>
      </c>
      <c r="BG28" s="365">
        <f t="shared" si="4"/>
        <v>0</v>
      </c>
      <c r="BH28" s="365">
        <f t="shared" si="5"/>
        <v>0</v>
      </c>
      <c r="BI28" s="365">
        <f t="shared" si="6"/>
        <v>0</v>
      </c>
      <c r="BJ28" s="365">
        <f t="shared" si="7"/>
        <v>0</v>
      </c>
      <c r="BK28" s="365">
        <f t="shared" si="8"/>
        <v>0</v>
      </c>
      <c r="BL28" s="365">
        <f t="shared" si="9"/>
        <v>0</v>
      </c>
      <c r="BM28" s="365">
        <f t="shared" si="10"/>
        <v>0</v>
      </c>
      <c r="BN28" s="365">
        <f t="shared" si="11"/>
        <v>0</v>
      </c>
      <c r="BO28" s="365">
        <f t="shared" si="12"/>
        <v>0</v>
      </c>
      <c r="BP28" s="365">
        <f t="shared" si="13"/>
        <v>0</v>
      </c>
      <c r="BQ28" s="365">
        <f t="shared" si="14"/>
        <v>0</v>
      </c>
      <c r="BR28" s="365">
        <f t="shared" si="15"/>
        <v>0</v>
      </c>
      <c r="BS28" s="365">
        <f t="shared" si="16"/>
        <v>0</v>
      </c>
      <c r="BT28" s="365">
        <f t="shared" si="17"/>
        <v>0</v>
      </c>
      <c r="BU28" s="365">
        <f t="shared" si="18"/>
        <v>0</v>
      </c>
      <c r="BV28" s="365">
        <f t="shared" si="19"/>
        <v>0</v>
      </c>
      <c r="BW28" s="365">
        <f t="shared" si="20"/>
        <v>0</v>
      </c>
      <c r="BX28" s="365">
        <f t="shared" si="21"/>
        <v>0</v>
      </c>
      <c r="BY28" s="365">
        <f t="shared" si="22"/>
        <v>0</v>
      </c>
      <c r="BZ28" s="365">
        <f t="shared" si="23"/>
        <v>0</v>
      </c>
      <c r="CA28" s="365">
        <f t="shared" si="24"/>
        <v>0</v>
      </c>
      <c r="CB28" s="360">
        <f t="shared" si="25"/>
        <v>0</v>
      </c>
      <c r="CX28" s="8"/>
      <c r="CY28" s="8"/>
      <c r="CZ28" s="8"/>
      <c r="DA28" s="8"/>
      <c r="DB28" s="8"/>
      <c r="DC28" s="8"/>
      <c r="DD28" s="8"/>
      <c r="DE28" s="8"/>
    </row>
    <row r="29" spans="1:109" hidden="1" x14ac:dyDescent="0.25">
      <c r="A29" s="360" cm="1">
        <f t="array" ref="A29">_xlfn.SWITCH(D29,"G",1,"D",2,"M",3,"F",4)</f>
        <v>1</v>
      </c>
      <c r="B29" s="357" t="s">
        <v>40</v>
      </c>
      <c r="C29" s="357" t="s">
        <v>346</v>
      </c>
      <c r="D29" s="360" t="s">
        <v>16</v>
      </c>
      <c r="E29" s="361">
        <v>5</v>
      </c>
      <c r="F29" s="361">
        <f>_xlfn.IFNA(VLOOKUP(C29,'My Squad'!$C$2:$D$16,2,0),E29)</f>
        <v>5</v>
      </c>
      <c r="G29" s="362">
        <v>3.6103333333333332</v>
      </c>
      <c r="H29" s="362">
        <v>4.8390000000000004</v>
      </c>
      <c r="I29" s="362">
        <v>3.9209999999999998</v>
      </c>
      <c r="J29" s="362">
        <v>4.4243333333333332</v>
      </c>
      <c r="K29" s="362">
        <v>3.0876666666666668</v>
      </c>
      <c r="L29" s="362">
        <v>4.1133333333333333</v>
      </c>
      <c r="M29" s="362">
        <v>3.7203333333333335</v>
      </c>
      <c r="N29" s="362">
        <v>3.91</v>
      </c>
      <c r="O29" s="363">
        <v>0</v>
      </c>
      <c r="P29" s="363">
        <v>0</v>
      </c>
      <c r="Q29" s="363">
        <v>0</v>
      </c>
      <c r="R29" s="363">
        <v>0</v>
      </c>
      <c r="S29" s="363">
        <v>0</v>
      </c>
      <c r="T29" s="363">
        <v>0</v>
      </c>
      <c r="U29" s="363">
        <v>0</v>
      </c>
      <c r="V29" s="363">
        <v>0</v>
      </c>
      <c r="W29" s="363">
        <v>0</v>
      </c>
      <c r="X29" s="363">
        <v>0</v>
      </c>
      <c r="Y29" s="363">
        <v>0</v>
      </c>
      <c r="Z29" s="363">
        <v>0</v>
      </c>
      <c r="AA29" s="363">
        <v>0</v>
      </c>
      <c r="AB29" s="363">
        <v>0</v>
      </c>
      <c r="AC29" s="363">
        <v>0</v>
      </c>
      <c r="AD29" s="363">
        <v>0</v>
      </c>
      <c r="AE29" s="363">
        <v>0</v>
      </c>
      <c r="AF29" s="363">
        <v>0</v>
      </c>
      <c r="AG29" s="363">
        <v>0</v>
      </c>
      <c r="AH29" s="363">
        <v>0</v>
      </c>
      <c r="AI29" s="363">
        <v>0</v>
      </c>
      <c r="AJ29" s="363">
        <v>0</v>
      </c>
      <c r="AK29" s="363">
        <v>0</v>
      </c>
      <c r="AL29" s="363">
        <v>0</v>
      </c>
      <c r="AM29" s="363">
        <v>0</v>
      </c>
      <c r="AN29" s="363">
        <v>0</v>
      </c>
      <c r="AO29" s="363">
        <v>0</v>
      </c>
      <c r="AP29" s="363">
        <v>0</v>
      </c>
      <c r="AQ29" s="363">
        <v>0</v>
      </c>
      <c r="AR29" s="363">
        <v>0</v>
      </c>
      <c r="AS29" s="363">
        <v>0</v>
      </c>
      <c r="AT29" s="363">
        <v>0</v>
      </c>
      <c r="AU29" s="363">
        <v>0</v>
      </c>
      <c r="AV29" s="363">
        <v>0</v>
      </c>
      <c r="AW29" s="363">
        <v>0</v>
      </c>
      <c r="AX29" s="363">
        <v>0</v>
      </c>
      <c r="AY29" s="363">
        <v>0</v>
      </c>
      <c r="AZ29" s="363">
        <v>0</v>
      </c>
      <c r="BA29" s="363">
        <v>0</v>
      </c>
      <c r="BB29" s="363">
        <v>0</v>
      </c>
      <c r="BC29" s="364">
        <f>IF(ISNUMBER(MATCH(C29,'My Squad'!$C$2:$C$16,0)),1,0)</f>
        <v>0</v>
      </c>
      <c r="BD29" s="365">
        <f t="shared" si="1"/>
        <v>0</v>
      </c>
      <c r="BE29" s="365">
        <f t="shared" si="2"/>
        <v>0</v>
      </c>
      <c r="BF29" s="365">
        <f t="shared" si="3"/>
        <v>0</v>
      </c>
      <c r="BG29" s="365">
        <f t="shared" si="4"/>
        <v>0</v>
      </c>
      <c r="BH29" s="365">
        <f t="shared" si="5"/>
        <v>0</v>
      </c>
      <c r="BI29" s="365">
        <f t="shared" si="6"/>
        <v>0</v>
      </c>
      <c r="BJ29" s="365">
        <f t="shared" si="7"/>
        <v>0</v>
      </c>
      <c r="BK29" s="365">
        <f t="shared" si="8"/>
        <v>0</v>
      </c>
      <c r="BL29" s="365">
        <f t="shared" si="9"/>
        <v>0</v>
      </c>
      <c r="BM29" s="365">
        <f t="shared" si="10"/>
        <v>0</v>
      </c>
      <c r="BN29" s="365">
        <f t="shared" si="11"/>
        <v>0</v>
      </c>
      <c r="BO29" s="365">
        <f t="shared" si="12"/>
        <v>0</v>
      </c>
      <c r="BP29" s="365">
        <f t="shared" si="13"/>
        <v>0</v>
      </c>
      <c r="BQ29" s="365">
        <f t="shared" si="14"/>
        <v>0</v>
      </c>
      <c r="BR29" s="365">
        <f t="shared" si="15"/>
        <v>0</v>
      </c>
      <c r="BS29" s="365">
        <f t="shared" si="16"/>
        <v>0</v>
      </c>
      <c r="BT29" s="365">
        <f t="shared" si="17"/>
        <v>0</v>
      </c>
      <c r="BU29" s="365">
        <f t="shared" si="18"/>
        <v>0</v>
      </c>
      <c r="BV29" s="365">
        <f t="shared" si="19"/>
        <v>0</v>
      </c>
      <c r="BW29" s="365">
        <f t="shared" si="20"/>
        <v>0</v>
      </c>
      <c r="BX29" s="365">
        <f t="shared" si="21"/>
        <v>0</v>
      </c>
      <c r="BY29" s="365">
        <f t="shared" si="22"/>
        <v>0</v>
      </c>
      <c r="BZ29" s="365">
        <f t="shared" si="23"/>
        <v>0</v>
      </c>
      <c r="CA29" s="365">
        <f t="shared" si="24"/>
        <v>0</v>
      </c>
      <c r="CB29" s="360">
        <f t="shared" si="25"/>
        <v>0</v>
      </c>
      <c r="CD29" s="360" t="s">
        <v>1170</v>
      </c>
      <c r="CE29" s="360" t="s">
        <v>1171</v>
      </c>
      <c r="CF29" s="360" t="s">
        <v>1172</v>
      </c>
      <c r="CG29" s="360" t="s">
        <v>1173</v>
      </c>
      <c r="CH29" s="360" t="s">
        <v>1174</v>
      </c>
      <c r="CI29" s="360" t="s">
        <v>1175</v>
      </c>
      <c r="CJ29" s="360" t="s">
        <v>1176</v>
      </c>
      <c r="CK29" s="360" t="s">
        <v>1177</v>
      </c>
      <c r="CL29" s="360" t="s">
        <v>1178</v>
      </c>
      <c r="CX29" s="8"/>
      <c r="CY29" s="8"/>
      <c r="CZ29" s="8"/>
      <c r="DA29" s="8"/>
      <c r="DB29" s="8"/>
      <c r="DC29" s="8"/>
      <c r="DD29" s="8"/>
      <c r="DE29" s="8"/>
    </row>
    <row r="30" spans="1:109" hidden="1" x14ac:dyDescent="0.25">
      <c r="A30" s="360" cm="1">
        <f t="array" ref="A30">_xlfn.SWITCH(D30,"G",1,"D",2,"M",3,"F",4)</f>
        <v>3</v>
      </c>
      <c r="B30" s="357" t="s">
        <v>28</v>
      </c>
      <c r="C30" s="357" t="s">
        <v>74</v>
      </c>
      <c r="D30" s="360" t="s">
        <v>13</v>
      </c>
      <c r="E30" s="361">
        <v>6.7</v>
      </c>
      <c r="F30" s="361">
        <f>_xlfn.IFNA(VLOOKUP(C30,'My Squad'!$C$2:$D$16,2,0),E30)</f>
        <v>6.7</v>
      </c>
      <c r="G30" s="362">
        <v>3.9886666666666666</v>
      </c>
      <c r="H30" s="362">
        <v>4.9766666666666666</v>
      </c>
      <c r="I30" s="362">
        <v>2.8743333333333334</v>
      </c>
      <c r="J30" s="362">
        <v>4.1866666666666665</v>
      </c>
      <c r="K30" s="362">
        <v>3.839</v>
      </c>
      <c r="L30" s="362">
        <v>4.0053333333333336</v>
      </c>
      <c r="M30" s="362">
        <v>4.3693333333333335</v>
      </c>
      <c r="N30" s="362">
        <v>3.2306666666666666</v>
      </c>
      <c r="O30" s="363">
        <v>0</v>
      </c>
      <c r="P30" s="363">
        <v>0</v>
      </c>
      <c r="Q30" s="363">
        <v>0</v>
      </c>
      <c r="R30" s="363">
        <v>0</v>
      </c>
      <c r="S30" s="363">
        <v>0</v>
      </c>
      <c r="T30" s="363">
        <v>0</v>
      </c>
      <c r="U30" s="363">
        <v>0</v>
      </c>
      <c r="V30" s="363">
        <v>0</v>
      </c>
      <c r="W30" s="363">
        <v>0</v>
      </c>
      <c r="X30" s="363">
        <v>0</v>
      </c>
      <c r="Y30" s="363">
        <v>0</v>
      </c>
      <c r="Z30" s="363">
        <v>0</v>
      </c>
      <c r="AA30" s="363">
        <v>0</v>
      </c>
      <c r="AB30" s="363">
        <v>0</v>
      </c>
      <c r="AC30" s="363">
        <v>0</v>
      </c>
      <c r="AD30" s="363">
        <v>0</v>
      </c>
      <c r="AE30" s="363">
        <v>0</v>
      </c>
      <c r="AF30" s="363">
        <v>0</v>
      </c>
      <c r="AG30" s="363">
        <v>0</v>
      </c>
      <c r="AH30" s="363">
        <v>0</v>
      </c>
      <c r="AI30" s="363">
        <v>0</v>
      </c>
      <c r="AJ30" s="363">
        <v>0</v>
      </c>
      <c r="AK30" s="363">
        <v>0</v>
      </c>
      <c r="AL30" s="363">
        <v>0</v>
      </c>
      <c r="AM30" s="363">
        <v>0</v>
      </c>
      <c r="AN30" s="363">
        <v>0</v>
      </c>
      <c r="AO30" s="363">
        <v>0</v>
      </c>
      <c r="AP30" s="363">
        <v>0</v>
      </c>
      <c r="AQ30" s="363">
        <v>0</v>
      </c>
      <c r="AR30" s="363">
        <v>0</v>
      </c>
      <c r="AS30" s="363">
        <v>0</v>
      </c>
      <c r="AT30" s="363">
        <v>0</v>
      </c>
      <c r="AU30" s="363">
        <v>0</v>
      </c>
      <c r="AV30" s="363">
        <v>0</v>
      </c>
      <c r="AW30" s="363">
        <v>0</v>
      </c>
      <c r="AX30" s="363">
        <v>0</v>
      </c>
      <c r="AY30" s="363">
        <v>0</v>
      </c>
      <c r="AZ30" s="363">
        <v>0</v>
      </c>
      <c r="BA30" s="363">
        <v>0</v>
      </c>
      <c r="BB30" s="363">
        <v>0</v>
      </c>
      <c r="BC30" s="364">
        <f>IF(ISNUMBER(MATCH(C30,'My Squad'!$C$2:$C$16,0)),1,0)</f>
        <v>0</v>
      </c>
      <c r="BD30" s="365">
        <f t="shared" si="1"/>
        <v>0</v>
      </c>
      <c r="BE30" s="365">
        <f t="shared" si="2"/>
        <v>0</v>
      </c>
      <c r="BF30" s="365">
        <f t="shared" si="3"/>
        <v>0</v>
      </c>
      <c r="BG30" s="365">
        <f t="shared" si="4"/>
        <v>0</v>
      </c>
      <c r="BH30" s="365">
        <f t="shared" si="5"/>
        <v>0</v>
      </c>
      <c r="BI30" s="365">
        <f t="shared" si="6"/>
        <v>0</v>
      </c>
      <c r="BJ30" s="365">
        <f t="shared" si="7"/>
        <v>0</v>
      </c>
      <c r="BK30" s="365">
        <f t="shared" si="8"/>
        <v>0</v>
      </c>
      <c r="BL30" s="365">
        <f t="shared" si="9"/>
        <v>0</v>
      </c>
      <c r="BM30" s="365">
        <f t="shared" si="10"/>
        <v>0</v>
      </c>
      <c r="BN30" s="365">
        <f t="shared" si="11"/>
        <v>0</v>
      </c>
      <c r="BO30" s="365">
        <f t="shared" si="12"/>
        <v>0</v>
      </c>
      <c r="BP30" s="365">
        <f t="shared" si="13"/>
        <v>0</v>
      </c>
      <c r="BQ30" s="365">
        <f t="shared" si="14"/>
        <v>0</v>
      </c>
      <c r="BR30" s="365">
        <f t="shared" si="15"/>
        <v>0</v>
      </c>
      <c r="BS30" s="365">
        <f t="shared" si="16"/>
        <v>0</v>
      </c>
      <c r="BT30" s="365">
        <f t="shared" si="17"/>
        <v>0</v>
      </c>
      <c r="BU30" s="365">
        <f t="shared" si="18"/>
        <v>0</v>
      </c>
      <c r="BV30" s="365">
        <f t="shared" si="19"/>
        <v>0</v>
      </c>
      <c r="BW30" s="365">
        <f t="shared" si="20"/>
        <v>0</v>
      </c>
      <c r="BX30" s="365">
        <f t="shared" si="21"/>
        <v>0</v>
      </c>
      <c r="BY30" s="365">
        <f t="shared" si="22"/>
        <v>0</v>
      </c>
      <c r="BZ30" s="365">
        <f t="shared" si="23"/>
        <v>0</v>
      </c>
      <c r="CA30" s="365">
        <f t="shared" si="24"/>
        <v>0</v>
      </c>
      <c r="CB30" s="360">
        <f t="shared" si="25"/>
        <v>0</v>
      </c>
      <c r="CE30" s="365">
        <f t="shared" ref="CE30:CL30" si="26">SUM(AE2:AE524)</f>
        <v>1</v>
      </c>
      <c r="CF30" s="365">
        <f t="shared" si="26"/>
        <v>1</v>
      </c>
      <c r="CG30" s="365">
        <f t="shared" si="26"/>
        <v>1</v>
      </c>
      <c r="CH30" s="365">
        <f t="shared" si="26"/>
        <v>1</v>
      </c>
      <c r="CI30" s="365">
        <f t="shared" si="26"/>
        <v>1</v>
      </c>
      <c r="CJ30" s="365">
        <f t="shared" si="26"/>
        <v>1</v>
      </c>
      <c r="CK30" s="365">
        <f t="shared" si="26"/>
        <v>1</v>
      </c>
      <c r="CL30" s="365">
        <f t="shared" si="26"/>
        <v>1</v>
      </c>
      <c r="CX30" s="8"/>
      <c r="CY30" s="8"/>
      <c r="CZ30" s="8"/>
      <c r="DA30" s="8"/>
      <c r="DB30" s="8"/>
      <c r="DC30" s="8"/>
      <c r="DD30" s="8"/>
      <c r="DE30" s="8"/>
    </row>
    <row r="31" spans="1:109" hidden="1" x14ac:dyDescent="0.2">
      <c r="A31" s="360" cm="1">
        <f t="array" ref="A31">_xlfn.SWITCH(D31,"G",1,"D",2,"M",3,"F",4)</f>
        <v>1</v>
      </c>
      <c r="B31" s="357" t="s">
        <v>46</v>
      </c>
      <c r="C31" s="357" t="s">
        <v>90</v>
      </c>
      <c r="D31" s="360" t="s">
        <v>16</v>
      </c>
      <c r="E31" s="361">
        <v>4.5</v>
      </c>
      <c r="F31" s="361">
        <f>_xlfn.IFNA(VLOOKUP(C31,'My Squad'!$C$2:$D$16,2,0),E31)</f>
        <v>4.5</v>
      </c>
      <c r="G31" s="362">
        <v>3.9546666666666668</v>
      </c>
      <c r="H31" s="362">
        <v>4.0186666666666664</v>
      </c>
      <c r="I31" s="362">
        <v>4.2233333333333336</v>
      </c>
      <c r="J31" s="362">
        <v>3.7646666666666668</v>
      </c>
      <c r="K31" s="362">
        <v>3.4849999999999999</v>
      </c>
      <c r="L31" s="362">
        <v>3.4849999999999999</v>
      </c>
      <c r="M31" s="362">
        <v>3.512</v>
      </c>
      <c r="N31" s="362">
        <v>4.6909999999999998</v>
      </c>
      <c r="O31" s="363">
        <v>0</v>
      </c>
      <c r="P31" s="363">
        <v>0</v>
      </c>
      <c r="Q31" s="363">
        <v>0</v>
      </c>
      <c r="R31" s="363">
        <v>0</v>
      </c>
      <c r="S31" s="363">
        <v>0</v>
      </c>
      <c r="T31" s="363">
        <v>0</v>
      </c>
      <c r="U31" s="363">
        <v>0</v>
      </c>
      <c r="V31" s="363">
        <v>0</v>
      </c>
      <c r="W31" s="363">
        <v>0</v>
      </c>
      <c r="X31" s="363">
        <v>0</v>
      </c>
      <c r="Y31" s="363">
        <v>0</v>
      </c>
      <c r="Z31" s="363">
        <v>0</v>
      </c>
      <c r="AA31" s="363">
        <v>0</v>
      </c>
      <c r="AB31" s="363">
        <v>0</v>
      </c>
      <c r="AC31" s="363">
        <v>0</v>
      </c>
      <c r="AD31" s="363">
        <v>0</v>
      </c>
      <c r="AE31" s="363">
        <v>0</v>
      </c>
      <c r="AF31" s="363">
        <v>0</v>
      </c>
      <c r="AG31" s="363">
        <v>0</v>
      </c>
      <c r="AH31" s="363">
        <v>0</v>
      </c>
      <c r="AI31" s="363">
        <v>0</v>
      </c>
      <c r="AJ31" s="363">
        <v>0</v>
      </c>
      <c r="AK31" s="363">
        <v>0</v>
      </c>
      <c r="AL31" s="363">
        <v>0</v>
      </c>
      <c r="AM31" s="363">
        <v>0</v>
      </c>
      <c r="AN31" s="363">
        <v>0</v>
      </c>
      <c r="AO31" s="363">
        <v>0</v>
      </c>
      <c r="AP31" s="363">
        <v>0</v>
      </c>
      <c r="AQ31" s="363">
        <v>0</v>
      </c>
      <c r="AR31" s="363">
        <v>0</v>
      </c>
      <c r="AS31" s="363">
        <v>0</v>
      </c>
      <c r="AT31" s="363">
        <v>0</v>
      </c>
      <c r="AU31" s="363">
        <v>0</v>
      </c>
      <c r="AV31" s="363">
        <v>0</v>
      </c>
      <c r="AW31" s="363">
        <v>0</v>
      </c>
      <c r="AX31" s="363">
        <v>0</v>
      </c>
      <c r="AY31" s="363">
        <v>0</v>
      </c>
      <c r="AZ31" s="363">
        <v>0</v>
      </c>
      <c r="BA31" s="363">
        <v>0</v>
      </c>
      <c r="BB31" s="363">
        <v>0</v>
      </c>
      <c r="BC31" s="364">
        <f>IF(ISNUMBER(MATCH(C31,'My Squad'!$C$2:$C$16,0)),1,0)</f>
        <v>1</v>
      </c>
      <c r="BD31" s="365">
        <f t="shared" si="1"/>
        <v>1</v>
      </c>
      <c r="BE31" s="365">
        <f t="shared" si="2"/>
        <v>1</v>
      </c>
      <c r="BF31" s="365">
        <f t="shared" si="3"/>
        <v>1</v>
      </c>
      <c r="BG31" s="365">
        <f t="shared" si="4"/>
        <v>1</v>
      </c>
      <c r="BH31" s="365">
        <f t="shared" si="5"/>
        <v>1</v>
      </c>
      <c r="BI31" s="365">
        <f t="shared" si="6"/>
        <v>1</v>
      </c>
      <c r="BJ31" s="365">
        <f t="shared" si="7"/>
        <v>1</v>
      </c>
      <c r="BK31" s="365">
        <f t="shared" si="8"/>
        <v>1</v>
      </c>
      <c r="BL31" s="365">
        <f t="shared" si="9"/>
        <v>0</v>
      </c>
      <c r="BM31" s="365">
        <f t="shared" si="10"/>
        <v>0</v>
      </c>
      <c r="BN31" s="365">
        <f t="shared" si="11"/>
        <v>0</v>
      </c>
      <c r="BO31" s="365">
        <f t="shared" si="12"/>
        <v>0</v>
      </c>
      <c r="BP31" s="365">
        <f t="shared" si="13"/>
        <v>0</v>
      </c>
      <c r="BQ31" s="365">
        <f t="shared" si="14"/>
        <v>0</v>
      </c>
      <c r="BR31" s="365">
        <f t="shared" si="15"/>
        <v>0</v>
      </c>
      <c r="BS31" s="365">
        <f t="shared" si="16"/>
        <v>0</v>
      </c>
      <c r="BT31" s="365">
        <f t="shared" si="17"/>
        <v>1</v>
      </c>
      <c r="BU31" s="365">
        <f t="shared" si="18"/>
        <v>1</v>
      </c>
      <c r="BV31" s="365">
        <f t="shared" si="19"/>
        <v>1</v>
      </c>
      <c r="BW31" s="365">
        <f t="shared" si="20"/>
        <v>1</v>
      </c>
      <c r="BX31" s="365">
        <f t="shared" si="21"/>
        <v>1</v>
      </c>
      <c r="BY31" s="365">
        <f t="shared" si="22"/>
        <v>1</v>
      </c>
      <c r="BZ31" s="365">
        <f t="shared" si="23"/>
        <v>1</v>
      </c>
      <c r="CA31" s="365">
        <f t="shared" si="24"/>
        <v>1</v>
      </c>
      <c r="CB31" s="360">
        <f t="shared" si="25"/>
        <v>9</v>
      </c>
      <c r="CR31"/>
    </row>
    <row r="32" spans="1:109" hidden="1" x14ac:dyDescent="0.2">
      <c r="A32" s="360" cm="1">
        <f t="array" ref="A32">_xlfn.SWITCH(D32,"G",1,"D",2,"M",3,"F",4)</f>
        <v>3</v>
      </c>
      <c r="B32" s="357" t="s">
        <v>25</v>
      </c>
      <c r="C32" s="357" t="s">
        <v>81</v>
      </c>
      <c r="D32" s="360" t="s">
        <v>13</v>
      </c>
      <c r="E32" s="361">
        <v>6.4</v>
      </c>
      <c r="F32" s="361">
        <f>_xlfn.IFNA(VLOOKUP(C32,'My Squad'!$C$2:$D$16,2,0),E32)</f>
        <v>6.4</v>
      </c>
      <c r="G32" s="362">
        <v>4.1556666666666668</v>
      </c>
      <c r="H32" s="362">
        <v>3.9249999999999998</v>
      </c>
      <c r="I32" s="362">
        <v>4.2513333333333332</v>
      </c>
      <c r="J32" s="362">
        <v>3.1906666666666665</v>
      </c>
      <c r="K32" s="362">
        <v>3.6030000000000002</v>
      </c>
      <c r="L32" s="362">
        <v>4.1713333333333331</v>
      </c>
      <c r="M32" s="362">
        <v>4.0533333333333337</v>
      </c>
      <c r="N32" s="362">
        <v>3.706</v>
      </c>
      <c r="O32" s="363">
        <v>0</v>
      </c>
      <c r="P32" s="363">
        <v>0</v>
      </c>
      <c r="Q32" s="363">
        <v>0</v>
      </c>
      <c r="R32" s="363">
        <v>0</v>
      </c>
      <c r="S32" s="363">
        <v>0</v>
      </c>
      <c r="T32" s="363">
        <v>0</v>
      </c>
      <c r="U32" s="363">
        <v>0</v>
      </c>
      <c r="V32" s="363">
        <v>0</v>
      </c>
      <c r="W32" s="363">
        <v>0</v>
      </c>
      <c r="X32" s="363">
        <v>0</v>
      </c>
      <c r="Y32" s="363">
        <v>0</v>
      </c>
      <c r="Z32" s="363">
        <v>0</v>
      </c>
      <c r="AA32" s="363">
        <v>0</v>
      </c>
      <c r="AB32" s="363">
        <v>0</v>
      </c>
      <c r="AC32" s="363">
        <v>0</v>
      </c>
      <c r="AD32" s="363">
        <v>0</v>
      </c>
      <c r="AE32" s="363">
        <v>0</v>
      </c>
      <c r="AF32" s="363">
        <v>0</v>
      </c>
      <c r="AG32" s="363">
        <v>0</v>
      </c>
      <c r="AH32" s="363">
        <v>0</v>
      </c>
      <c r="AI32" s="363">
        <v>0</v>
      </c>
      <c r="AJ32" s="363">
        <v>0</v>
      </c>
      <c r="AK32" s="363">
        <v>0</v>
      </c>
      <c r="AL32" s="363">
        <v>0</v>
      </c>
      <c r="AM32" s="363">
        <v>0</v>
      </c>
      <c r="AN32" s="363">
        <v>0</v>
      </c>
      <c r="AO32" s="363">
        <v>0</v>
      </c>
      <c r="AP32" s="363">
        <v>0</v>
      </c>
      <c r="AQ32" s="363">
        <v>0</v>
      </c>
      <c r="AR32" s="363">
        <v>0</v>
      </c>
      <c r="AS32" s="363">
        <v>0</v>
      </c>
      <c r="AT32" s="363">
        <v>0</v>
      </c>
      <c r="AU32" s="363">
        <v>0</v>
      </c>
      <c r="AV32" s="363">
        <v>0</v>
      </c>
      <c r="AW32" s="363">
        <v>0</v>
      </c>
      <c r="AX32" s="363">
        <v>0</v>
      </c>
      <c r="AY32" s="363">
        <v>0</v>
      </c>
      <c r="AZ32" s="363">
        <v>0</v>
      </c>
      <c r="BA32" s="363">
        <v>0</v>
      </c>
      <c r="BB32" s="363">
        <v>0</v>
      </c>
      <c r="BC32" s="364">
        <f>IF(ISNUMBER(MATCH(C32,'My Squad'!$C$2:$C$16,0)),1,0)</f>
        <v>0</v>
      </c>
      <c r="BD32" s="365">
        <f t="shared" si="1"/>
        <v>0</v>
      </c>
      <c r="BE32" s="365">
        <f t="shared" si="2"/>
        <v>0</v>
      </c>
      <c r="BF32" s="365">
        <f t="shared" si="3"/>
        <v>0</v>
      </c>
      <c r="BG32" s="365">
        <f t="shared" si="4"/>
        <v>0</v>
      </c>
      <c r="BH32" s="365">
        <f t="shared" si="5"/>
        <v>0</v>
      </c>
      <c r="BI32" s="365">
        <f t="shared" si="6"/>
        <v>0</v>
      </c>
      <c r="BJ32" s="365">
        <f t="shared" si="7"/>
        <v>0</v>
      </c>
      <c r="BK32" s="365">
        <f t="shared" si="8"/>
        <v>0</v>
      </c>
      <c r="BL32" s="365">
        <f t="shared" si="9"/>
        <v>0</v>
      </c>
      <c r="BM32" s="365">
        <f t="shared" si="10"/>
        <v>0</v>
      </c>
      <c r="BN32" s="365">
        <f t="shared" si="11"/>
        <v>0</v>
      </c>
      <c r="BO32" s="365">
        <f t="shared" si="12"/>
        <v>0</v>
      </c>
      <c r="BP32" s="365">
        <f t="shared" si="13"/>
        <v>0</v>
      </c>
      <c r="BQ32" s="365">
        <f t="shared" si="14"/>
        <v>0</v>
      </c>
      <c r="BR32" s="365">
        <f t="shared" si="15"/>
        <v>0</v>
      </c>
      <c r="BS32" s="365">
        <f t="shared" si="16"/>
        <v>0</v>
      </c>
      <c r="BT32" s="365">
        <f t="shared" si="17"/>
        <v>0</v>
      </c>
      <c r="BU32" s="365">
        <f t="shared" si="18"/>
        <v>0</v>
      </c>
      <c r="BV32" s="365">
        <f t="shared" si="19"/>
        <v>0</v>
      </c>
      <c r="BW32" s="365">
        <f t="shared" si="20"/>
        <v>0</v>
      </c>
      <c r="BX32" s="365">
        <f t="shared" si="21"/>
        <v>0</v>
      </c>
      <c r="BY32" s="365">
        <f t="shared" si="22"/>
        <v>0</v>
      </c>
      <c r="BZ32" s="365">
        <f t="shared" si="23"/>
        <v>0</v>
      </c>
      <c r="CA32" s="365">
        <f t="shared" si="24"/>
        <v>0</v>
      </c>
      <c r="CB32" s="360">
        <f t="shared" si="25"/>
        <v>0</v>
      </c>
      <c r="CD32" s="360" t="s">
        <v>1179</v>
      </c>
      <c r="CE32" s="360" t="s">
        <v>1180</v>
      </c>
      <c r="CF32" s="360" t="s">
        <v>1181</v>
      </c>
      <c r="CG32" s="360" t="s">
        <v>1182</v>
      </c>
      <c r="CH32" s="360" t="s">
        <v>1183</v>
      </c>
      <c r="CI32" s="360" t="s">
        <v>1184</v>
      </c>
      <c r="CJ32" s="360" t="s">
        <v>1185</v>
      </c>
      <c r="CK32" s="360" t="s">
        <v>1186</v>
      </c>
      <c r="CL32" s="360" t="s">
        <v>1187</v>
      </c>
      <c r="CR32"/>
    </row>
    <row r="33" spans="1:96" hidden="1" x14ac:dyDescent="0.2">
      <c r="A33" s="360" cm="1">
        <f t="array" ref="A33">_xlfn.SWITCH(D33,"G",1,"D",2,"M",3,"F",4)</f>
        <v>4</v>
      </c>
      <c r="B33" s="357" t="s">
        <v>46</v>
      </c>
      <c r="C33" s="357" t="s">
        <v>124</v>
      </c>
      <c r="D33" s="360" t="s">
        <v>15</v>
      </c>
      <c r="E33" s="361">
        <v>5.9</v>
      </c>
      <c r="F33" s="361">
        <f>_xlfn.IFNA(VLOOKUP(C33,'My Squad'!$C$2:$D$16,2,0),E33)</f>
        <v>5.9</v>
      </c>
      <c r="G33" s="362">
        <v>3.5459999999999998</v>
      </c>
      <c r="H33" s="362">
        <v>4.0733333333333333</v>
      </c>
      <c r="I33" s="362">
        <v>4.0393333333333334</v>
      </c>
      <c r="J33" s="362">
        <v>4.7050000000000001</v>
      </c>
      <c r="K33" s="362">
        <v>3.33</v>
      </c>
      <c r="L33" s="362">
        <v>3.7383333333333333</v>
      </c>
      <c r="M33" s="362">
        <v>3.2330000000000001</v>
      </c>
      <c r="N33" s="362">
        <v>3.8646666666666665</v>
      </c>
      <c r="O33" s="363">
        <v>0</v>
      </c>
      <c r="P33" s="363">
        <v>0</v>
      </c>
      <c r="Q33" s="363">
        <v>0</v>
      </c>
      <c r="R33" s="363">
        <v>0</v>
      </c>
      <c r="S33" s="363">
        <v>0</v>
      </c>
      <c r="T33" s="363">
        <v>0</v>
      </c>
      <c r="U33" s="363">
        <v>0</v>
      </c>
      <c r="V33" s="363">
        <v>0</v>
      </c>
      <c r="W33" s="363">
        <v>0</v>
      </c>
      <c r="X33" s="363">
        <v>0</v>
      </c>
      <c r="Y33" s="363">
        <v>0</v>
      </c>
      <c r="Z33" s="363">
        <v>0</v>
      </c>
      <c r="AA33" s="363">
        <v>0</v>
      </c>
      <c r="AB33" s="363">
        <v>0</v>
      </c>
      <c r="AC33" s="363">
        <v>0</v>
      </c>
      <c r="AD33" s="363">
        <v>0</v>
      </c>
      <c r="AE33" s="363">
        <v>0</v>
      </c>
      <c r="AF33" s="363">
        <v>0</v>
      </c>
      <c r="AG33" s="363">
        <v>0</v>
      </c>
      <c r="AH33" s="363">
        <v>0</v>
      </c>
      <c r="AI33" s="363">
        <v>0</v>
      </c>
      <c r="AJ33" s="363">
        <v>0</v>
      </c>
      <c r="AK33" s="363">
        <v>0</v>
      </c>
      <c r="AL33" s="363">
        <v>0</v>
      </c>
      <c r="AM33" s="363">
        <v>0</v>
      </c>
      <c r="AN33" s="363">
        <v>0</v>
      </c>
      <c r="AO33" s="363">
        <v>0</v>
      </c>
      <c r="AP33" s="363">
        <v>0</v>
      </c>
      <c r="AQ33" s="363">
        <v>0</v>
      </c>
      <c r="AR33" s="363">
        <v>0</v>
      </c>
      <c r="AS33" s="363">
        <v>0</v>
      </c>
      <c r="AT33" s="363">
        <v>0</v>
      </c>
      <c r="AU33" s="363">
        <v>0</v>
      </c>
      <c r="AV33" s="363">
        <v>0</v>
      </c>
      <c r="AW33" s="363">
        <v>0</v>
      </c>
      <c r="AX33" s="363">
        <v>0</v>
      </c>
      <c r="AY33" s="363">
        <v>0</v>
      </c>
      <c r="AZ33" s="363">
        <v>0</v>
      </c>
      <c r="BA33" s="363">
        <v>0</v>
      </c>
      <c r="BB33" s="363">
        <v>0</v>
      </c>
      <c r="BC33" s="364">
        <f>IF(ISNUMBER(MATCH(C33,'My Squad'!$C$2:$C$16,0)),1,0)</f>
        <v>0</v>
      </c>
      <c r="BD33" s="365">
        <f t="shared" si="1"/>
        <v>0</v>
      </c>
      <c r="BE33" s="365">
        <f t="shared" si="2"/>
        <v>0</v>
      </c>
      <c r="BF33" s="365">
        <f t="shared" si="3"/>
        <v>0</v>
      </c>
      <c r="BG33" s="365">
        <f t="shared" si="4"/>
        <v>0</v>
      </c>
      <c r="BH33" s="365">
        <f t="shared" si="5"/>
        <v>0</v>
      </c>
      <c r="BI33" s="365">
        <f t="shared" si="6"/>
        <v>0</v>
      </c>
      <c r="BJ33" s="365">
        <f t="shared" si="7"/>
        <v>0</v>
      </c>
      <c r="BK33" s="365">
        <f t="shared" si="8"/>
        <v>0</v>
      </c>
      <c r="BL33" s="365">
        <f t="shared" si="9"/>
        <v>0</v>
      </c>
      <c r="BM33" s="365">
        <f t="shared" si="10"/>
        <v>0</v>
      </c>
      <c r="BN33" s="365">
        <f t="shared" si="11"/>
        <v>0</v>
      </c>
      <c r="BO33" s="365">
        <f t="shared" si="12"/>
        <v>0</v>
      </c>
      <c r="BP33" s="365">
        <f t="shared" si="13"/>
        <v>0</v>
      </c>
      <c r="BQ33" s="365">
        <f t="shared" si="14"/>
        <v>0</v>
      </c>
      <c r="BR33" s="365">
        <f t="shared" si="15"/>
        <v>0</v>
      </c>
      <c r="BS33" s="365">
        <f t="shared" si="16"/>
        <v>0</v>
      </c>
      <c r="BT33" s="365">
        <f t="shared" si="17"/>
        <v>0</v>
      </c>
      <c r="BU33" s="365">
        <f t="shared" si="18"/>
        <v>0</v>
      </c>
      <c r="BV33" s="365">
        <f t="shared" si="19"/>
        <v>0</v>
      </c>
      <c r="BW33" s="365">
        <f t="shared" si="20"/>
        <v>0</v>
      </c>
      <c r="BX33" s="365">
        <f t="shared" si="21"/>
        <v>0</v>
      </c>
      <c r="BY33" s="365">
        <f t="shared" si="22"/>
        <v>0</v>
      </c>
      <c r="BZ33" s="365">
        <f t="shared" si="23"/>
        <v>0</v>
      </c>
      <c r="CA33" s="365">
        <f t="shared" si="24"/>
        <v>0</v>
      </c>
      <c r="CB33" s="360">
        <f t="shared" si="25"/>
        <v>0</v>
      </c>
      <c r="CD33" s="364">
        <f>'My Squad'!$D$19</f>
        <v>0.2</v>
      </c>
      <c r="CE33" s="365">
        <f t="shared" ref="CE33:CL33" si="27">CD33+SUMPRODUCT(AU2:AU524,$F2:$F524)-SUMPRODUCT(AM2:AM524,$E2:$E524)</f>
        <v>0.2</v>
      </c>
      <c r="CF33" s="365">
        <f t="shared" si="27"/>
        <v>0.2</v>
      </c>
      <c r="CG33" s="365">
        <f t="shared" si="27"/>
        <v>0.2</v>
      </c>
      <c r="CH33" s="365">
        <f t="shared" si="27"/>
        <v>0.2</v>
      </c>
      <c r="CI33" s="365">
        <f t="shared" si="27"/>
        <v>-2.1999999999999993</v>
      </c>
      <c r="CJ33" s="365">
        <f t="shared" si="27"/>
        <v>-1.5</v>
      </c>
      <c r="CK33" s="365">
        <f t="shared" si="27"/>
        <v>-2.0999999999999996</v>
      </c>
      <c r="CL33" s="365">
        <f t="shared" si="27"/>
        <v>-3.0999999999999996</v>
      </c>
      <c r="CR33"/>
    </row>
    <row r="34" spans="1:96" hidden="1" x14ac:dyDescent="0.2">
      <c r="A34" s="360" cm="1">
        <f t="array" ref="A34">_xlfn.SWITCH(D34,"G",1,"D",2,"M",3,"F",4)</f>
        <v>1</v>
      </c>
      <c r="B34" s="357" t="s">
        <v>51</v>
      </c>
      <c r="C34" s="357" t="s">
        <v>73</v>
      </c>
      <c r="D34" s="360" t="s">
        <v>16</v>
      </c>
      <c r="E34" s="361">
        <v>4.7</v>
      </c>
      <c r="F34" s="361">
        <f>_xlfn.IFNA(VLOOKUP(C34,'My Squad'!$C$2:$D$16,2,0),E34)</f>
        <v>4.5999999999999996</v>
      </c>
      <c r="G34" s="362">
        <v>3.9436666666666667</v>
      </c>
      <c r="H34" s="362">
        <v>3.3323333333333331</v>
      </c>
      <c r="I34" s="362">
        <v>3.4510000000000001</v>
      </c>
      <c r="J34" s="362">
        <v>3.44</v>
      </c>
      <c r="K34" s="362">
        <v>4.0996666666666668</v>
      </c>
      <c r="L34" s="362">
        <v>3.5076666666666667</v>
      </c>
      <c r="M34" s="362">
        <v>4</v>
      </c>
      <c r="N34" s="362">
        <v>3.839</v>
      </c>
      <c r="O34" s="363">
        <v>0</v>
      </c>
      <c r="P34" s="363">
        <v>0</v>
      </c>
      <c r="Q34" s="363">
        <v>0</v>
      </c>
      <c r="R34" s="363">
        <v>0</v>
      </c>
      <c r="S34" s="363">
        <v>0</v>
      </c>
      <c r="T34" s="363">
        <v>0</v>
      </c>
      <c r="U34" s="363">
        <v>0</v>
      </c>
      <c r="V34" s="363">
        <v>0</v>
      </c>
      <c r="W34" s="363">
        <v>0</v>
      </c>
      <c r="X34" s="363">
        <v>0</v>
      </c>
      <c r="Y34" s="363">
        <v>0</v>
      </c>
      <c r="Z34" s="363">
        <v>0</v>
      </c>
      <c r="AA34" s="363">
        <v>0</v>
      </c>
      <c r="AB34" s="363">
        <v>0</v>
      </c>
      <c r="AC34" s="363">
        <v>0</v>
      </c>
      <c r="AD34" s="363">
        <v>0</v>
      </c>
      <c r="AE34" s="363">
        <v>0</v>
      </c>
      <c r="AF34" s="363">
        <v>0</v>
      </c>
      <c r="AG34" s="363">
        <v>0</v>
      </c>
      <c r="AH34" s="363">
        <v>0</v>
      </c>
      <c r="AI34" s="363">
        <v>0</v>
      </c>
      <c r="AJ34" s="363">
        <v>0</v>
      </c>
      <c r="AK34" s="363">
        <v>0</v>
      </c>
      <c r="AL34" s="363">
        <v>0</v>
      </c>
      <c r="AM34" s="363">
        <v>0</v>
      </c>
      <c r="AN34" s="363">
        <v>0</v>
      </c>
      <c r="AO34" s="363">
        <v>0</v>
      </c>
      <c r="AP34" s="363">
        <v>0</v>
      </c>
      <c r="AQ34" s="363">
        <v>0</v>
      </c>
      <c r="AR34" s="363">
        <v>0</v>
      </c>
      <c r="AS34" s="363">
        <v>0</v>
      </c>
      <c r="AT34" s="363">
        <v>0</v>
      </c>
      <c r="AU34" s="363">
        <v>0</v>
      </c>
      <c r="AV34" s="363">
        <v>0</v>
      </c>
      <c r="AW34" s="363">
        <v>0</v>
      </c>
      <c r="AX34" s="363">
        <v>0</v>
      </c>
      <c r="AY34" s="363">
        <v>0</v>
      </c>
      <c r="AZ34" s="363">
        <v>0</v>
      </c>
      <c r="BA34" s="363">
        <v>0</v>
      </c>
      <c r="BB34" s="363">
        <v>0</v>
      </c>
      <c r="BC34" s="364">
        <f>IF(ISNUMBER(MATCH(C34,'My Squad'!$C$2:$C$16,0)),1,0)</f>
        <v>1</v>
      </c>
      <c r="BD34" s="365">
        <f t="shared" si="1"/>
        <v>1</v>
      </c>
      <c r="BE34" s="365">
        <f t="shared" si="2"/>
        <v>1</v>
      </c>
      <c r="BF34" s="365">
        <f t="shared" si="3"/>
        <v>1</v>
      </c>
      <c r="BG34" s="365">
        <f t="shared" si="4"/>
        <v>1</v>
      </c>
      <c r="BH34" s="365">
        <f t="shared" si="5"/>
        <v>1</v>
      </c>
      <c r="BI34" s="365">
        <f t="shared" si="6"/>
        <v>1</v>
      </c>
      <c r="BJ34" s="365">
        <f t="shared" si="7"/>
        <v>1</v>
      </c>
      <c r="BK34" s="365">
        <f t="shared" si="8"/>
        <v>1</v>
      </c>
      <c r="BL34" s="365">
        <f t="shared" si="9"/>
        <v>0</v>
      </c>
      <c r="BM34" s="365">
        <f t="shared" si="10"/>
        <v>0</v>
      </c>
      <c r="BN34" s="365">
        <f t="shared" si="11"/>
        <v>0</v>
      </c>
      <c r="BO34" s="365">
        <f t="shared" si="12"/>
        <v>0</v>
      </c>
      <c r="BP34" s="365">
        <f t="shared" si="13"/>
        <v>0</v>
      </c>
      <c r="BQ34" s="365">
        <f t="shared" si="14"/>
        <v>0</v>
      </c>
      <c r="BR34" s="365">
        <f t="shared" si="15"/>
        <v>0</v>
      </c>
      <c r="BS34" s="365">
        <f t="shared" si="16"/>
        <v>0</v>
      </c>
      <c r="BT34" s="365">
        <f t="shared" si="17"/>
        <v>1</v>
      </c>
      <c r="BU34" s="365">
        <f t="shared" si="18"/>
        <v>1</v>
      </c>
      <c r="BV34" s="365">
        <f t="shared" si="19"/>
        <v>1</v>
      </c>
      <c r="BW34" s="365">
        <f t="shared" si="20"/>
        <v>1</v>
      </c>
      <c r="BX34" s="365">
        <f t="shared" si="21"/>
        <v>1</v>
      </c>
      <c r="BY34" s="365">
        <f t="shared" si="22"/>
        <v>1</v>
      </c>
      <c r="BZ34" s="365">
        <f t="shared" si="23"/>
        <v>1</v>
      </c>
      <c r="CA34" s="365">
        <f t="shared" si="24"/>
        <v>1</v>
      </c>
      <c r="CB34" s="360">
        <f t="shared" si="25"/>
        <v>9</v>
      </c>
      <c r="CR34"/>
    </row>
    <row r="35" spans="1:96" hidden="1" x14ac:dyDescent="0.2">
      <c r="A35" s="360" cm="1">
        <f t="array" ref="A35">_xlfn.SWITCH(D35,"G",1,"D",2,"M",3,"F",4)</f>
        <v>3</v>
      </c>
      <c r="B35" s="357" t="s">
        <v>28</v>
      </c>
      <c r="C35" s="357" t="s">
        <v>85</v>
      </c>
      <c r="D35" s="360" t="s">
        <v>13</v>
      </c>
      <c r="E35" s="361">
        <v>6.3</v>
      </c>
      <c r="F35" s="361">
        <f>_xlfn.IFNA(VLOOKUP(C35,'My Squad'!$C$2:$D$16,2,0),E35)</f>
        <v>6.3</v>
      </c>
      <c r="G35" s="362">
        <v>3.7583333333333333</v>
      </c>
      <c r="H35" s="362">
        <v>4.4413333333333336</v>
      </c>
      <c r="I35" s="362">
        <v>2.7813333333333334</v>
      </c>
      <c r="J35" s="362">
        <v>3.8846666666666665</v>
      </c>
      <c r="K35" s="362">
        <v>3.637</v>
      </c>
      <c r="L35" s="362">
        <v>3.6343333333333332</v>
      </c>
      <c r="M35" s="362">
        <v>4.1543333333333337</v>
      </c>
      <c r="N35" s="362">
        <v>3.0636666666666668</v>
      </c>
      <c r="O35" s="363">
        <v>0</v>
      </c>
      <c r="P35" s="363">
        <v>0</v>
      </c>
      <c r="Q35" s="363">
        <v>0</v>
      </c>
      <c r="R35" s="363">
        <v>0</v>
      </c>
      <c r="S35" s="363">
        <v>0</v>
      </c>
      <c r="T35" s="363">
        <v>0</v>
      </c>
      <c r="U35" s="363">
        <v>0</v>
      </c>
      <c r="V35" s="363">
        <v>0</v>
      </c>
      <c r="W35" s="363">
        <v>0</v>
      </c>
      <c r="X35" s="363">
        <v>0</v>
      </c>
      <c r="Y35" s="363">
        <v>0</v>
      </c>
      <c r="Z35" s="363">
        <v>0</v>
      </c>
      <c r="AA35" s="363">
        <v>0</v>
      </c>
      <c r="AB35" s="363">
        <v>0</v>
      </c>
      <c r="AC35" s="363">
        <v>0</v>
      </c>
      <c r="AD35" s="363">
        <v>0</v>
      </c>
      <c r="AE35" s="363">
        <v>0</v>
      </c>
      <c r="AF35" s="363">
        <v>0</v>
      </c>
      <c r="AG35" s="363">
        <v>0</v>
      </c>
      <c r="AH35" s="363">
        <v>0</v>
      </c>
      <c r="AI35" s="363">
        <v>0</v>
      </c>
      <c r="AJ35" s="363">
        <v>0</v>
      </c>
      <c r="AK35" s="363">
        <v>0</v>
      </c>
      <c r="AL35" s="363">
        <v>0</v>
      </c>
      <c r="AM35" s="363">
        <v>0</v>
      </c>
      <c r="AN35" s="363">
        <v>0</v>
      </c>
      <c r="AO35" s="363">
        <v>0</v>
      </c>
      <c r="AP35" s="363">
        <v>0</v>
      </c>
      <c r="AQ35" s="363">
        <v>0</v>
      </c>
      <c r="AR35" s="363">
        <v>0</v>
      </c>
      <c r="AS35" s="363">
        <v>0</v>
      </c>
      <c r="AT35" s="363">
        <v>0</v>
      </c>
      <c r="AU35" s="363">
        <v>0</v>
      </c>
      <c r="AV35" s="363">
        <v>0</v>
      </c>
      <c r="AW35" s="363">
        <v>0</v>
      </c>
      <c r="AX35" s="363">
        <v>0</v>
      </c>
      <c r="AY35" s="363">
        <v>0</v>
      </c>
      <c r="AZ35" s="363">
        <v>0</v>
      </c>
      <c r="BA35" s="363">
        <v>0</v>
      </c>
      <c r="BB35" s="363">
        <v>0</v>
      </c>
      <c r="BC35" s="364">
        <f>IF(ISNUMBER(MATCH(C35,'My Squad'!$C$2:$C$16,0)),1,0)</f>
        <v>0</v>
      </c>
      <c r="BD35" s="365">
        <f t="shared" si="1"/>
        <v>0</v>
      </c>
      <c r="BE35" s="365">
        <f t="shared" si="2"/>
        <v>0</v>
      </c>
      <c r="BF35" s="365">
        <f t="shared" si="3"/>
        <v>0</v>
      </c>
      <c r="BG35" s="365">
        <f t="shared" si="4"/>
        <v>0</v>
      </c>
      <c r="BH35" s="365">
        <f t="shared" si="5"/>
        <v>0</v>
      </c>
      <c r="BI35" s="365">
        <f t="shared" si="6"/>
        <v>0</v>
      </c>
      <c r="BJ35" s="365">
        <f t="shared" si="7"/>
        <v>0</v>
      </c>
      <c r="BK35" s="365">
        <f t="shared" si="8"/>
        <v>0</v>
      </c>
      <c r="BL35" s="365">
        <f t="shared" si="9"/>
        <v>0</v>
      </c>
      <c r="BM35" s="365">
        <f t="shared" si="10"/>
        <v>0</v>
      </c>
      <c r="BN35" s="365">
        <f t="shared" si="11"/>
        <v>0</v>
      </c>
      <c r="BO35" s="365">
        <f t="shared" si="12"/>
        <v>0</v>
      </c>
      <c r="BP35" s="365">
        <f t="shared" si="13"/>
        <v>0</v>
      </c>
      <c r="BQ35" s="365">
        <f t="shared" si="14"/>
        <v>0</v>
      </c>
      <c r="BR35" s="365">
        <f t="shared" si="15"/>
        <v>0</v>
      </c>
      <c r="BS35" s="365">
        <f t="shared" si="16"/>
        <v>0</v>
      </c>
      <c r="BT35" s="365">
        <f t="shared" si="17"/>
        <v>0</v>
      </c>
      <c r="BU35" s="365">
        <f t="shared" si="18"/>
        <v>0</v>
      </c>
      <c r="BV35" s="365">
        <f t="shared" si="19"/>
        <v>0</v>
      </c>
      <c r="BW35" s="365">
        <f t="shared" si="20"/>
        <v>0</v>
      </c>
      <c r="BX35" s="365">
        <f t="shared" si="21"/>
        <v>0</v>
      </c>
      <c r="BY35" s="365">
        <f t="shared" si="22"/>
        <v>0</v>
      </c>
      <c r="BZ35" s="365">
        <f t="shared" si="23"/>
        <v>0</v>
      </c>
      <c r="CA35" s="365">
        <f t="shared" si="24"/>
        <v>0</v>
      </c>
      <c r="CB35" s="360">
        <f t="shared" si="25"/>
        <v>0</v>
      </c>
      <c r="CD35" s="360" t="s">
        <v>1188</v>
      </c>
      <c r="CE35" s="360" t="s">
        <v>1189</v>
      </c>
      <c r="CF35" s="360" t="s">
        <v>1190</v>
      </c>
      <c r="CG35" s="360" t="s">
        <v>1191</v>
      </c>
      <c r="CH35" s="360" t="s">
        <v>1192</v>
      </c>
      <c r="CI35" s="360" t="s">
        <v>1193</v>
      </c>
      <c r="CJ35" s="360" t="s">
        <v>1194</v>
      </c>
      <c r="CK35" s="360" t="s">
        <v>1195</v>
      </c>
      <c r="CL35" s="360" t="s">
        <v>1196</v>
      </c>
      <c r="CR35"/>
    </row>
    <row r="36" spans="1:96" hidden="1" x14ac:dyDescent="0.2">
      <c r="A36" s="360" cm="1">
        <f t="array" ref="A36">_xlfn.SWITCH(D36,"G",1,"D",2,"M",3,"F",4)</f>
        <v>2</v>
      </c>
      <c r="B36" s="357" t="s">
        <v>35</v>
      </c>
      <c r="C36" s="357" t="s">
        <v>604</v>
      </c>
      <c r="D36" s="360" t="s">
        <v>14</v>
      </c>
      <c r="E36" s="361">
        <v>6.3</v>
      </c>
      <c r="F36" s="361">
        <f>_xlfn.IFNA(VLOOKUP(C36,'My Squad'!$C$2:$D$16,2,0),E36)</f>
        <v>6.1</v>
      </c>
      <c r="G36" s="362">
        <v>1.6253333333333333</v>
      </c>
      <c r="H36" s="362">
        <v>3.0623333333333331</v>
      </c>
      <c r="I36" s="362">
        <v>4.2573333333333334</v>
      </c>
      <c r="J36" s="362">
        <v>3.8010000000000002</v>
      </c>
      <c r="K36" s="362">
        <v>3.7676666666666665</v>
      </c>
      <c r="L36" s="362">
        <v>3.9489999999999998</v>
      </c>
      <c r="M36" s="362">
        <v>4.7006666666666668</v>
      </c>
      <c r="N36" s="362">
        <v>4.0136666666666665</v>
      </c>
      <c r="O36" s="363">
        <v>0</v>
      </c>
      <c r="P36" s="363">
        <v>0</v>
      </c>
      <c r="Q36" s="363">
        <v>0</v>
      </c>
      <c r="R36" s="363">
        <v>0</v>
      </c>
      <c r="S36" s="363">
        <v>0</v>
      </c>
      <c r="T36" s="363">
        <v>0</v>
      </c>
      <c r="U36" s="363">
        <v>0</v>
      </c>
      <c r="V36" s="363">
        <v>0</v>
      </c>
      <c r="W36" s="363">
        <v>0</v>
      </c>
      <c r="X36" s="363">
        <v>0</v>
      </c>
      <c r="Y36" s="363">
        <v>0</v>
      </c>
      <c r="Z36" s="363">
        <v>0</v>
      </c>
      <c r="AA36" s="363">
        <v>0</v>
      </c>
      <c r="AB36" s="363">
        <v>0</v>
      </c>
      <c r="AC36" s="363">
        <v>0</v>
      </c>
      <c r="AD36" s="363">
        <v>0</v>
      </c>
      <c r="AE36" s="363">
        <v>0</v>
      </c>
      <c r="AF36" s="363">
        <v>0</v>
      </c>
      <c r="AG36" s="363">
        <v>0</v>
      </c>
      <c r="AH36" s="363">
        <v>0</v>
      </c>
      <c r="AI36" s="363">
        <v>0</v>
      </c>
      <c r="AJ36" s="363">
        <v>0</v>
      </c>
      <c r="AK36" s="363">
        <v>0</v>
      </c>
      <c r="AL36" s="363">
        <v>0</v>
      </c>
      <c r="AM36" s="363">
        <v>0</v>
      </c>
      <c r="AN36" s="363">
        <v>0</v>
      </c>
      <c r="AO36" s="363">
        <v>0</v>
      </c>
      <c r="AP36" s="363">
        <v>0</v>
      </c>
      <c r="AQ36" s="363">
        <v>0</v>
      </c>
      <c r="AR36" s="363">
        <v>0</v>
      </c>
      <c r="AS36" s="363">
        <v>0</v>
      </c>
      <c r="AT36" s="363">
        <v>0</v>
      </c>
      <c r="AU36" s="363">
        <v>0</v>
      </c>
      <c r="AV36" s="363">
        <v>0</v>
      </c>
      <c r="AW36" s="363">
        <v>0</v>
      </c>
      <c r="AX36" s="363">
        <v>0</v>
      </c>
      <c r="AY36" s="363">
        <v>0</v>
      </c>
      <c r="AZ36" s="363">
        <v>0</v>
      </c>
      <c r="BA36" s="363">
        <v>0</v>
      </c>
      <c r="BB36" s="363">
        <v>0</v>
      </c>
      <c r="BC36" s="364">
        <f>IF(ISNUMBER(MATCH(C36,'My Squad'!$C$2:$C$16,0)),1,0)</f>
        <v>1</v>
      </c>
      <c r="BD36" s="365">
        <f t="shared" si="1"/>
        <v>1</v>
      </c>
      <c r="BE36" s="365">
        <f t="shared" si="2"/>
        <v>1</v>
      </c>
      <c r="BF36" s="365">
        <f t="shared" si="3"/>
        <v>1</v>
      </c>
      <c r="BG36" s="365">
        <f t="shared" si="4"/>
        <v>1</v>
      </c>
      <c r="BH36" s="365">
        <f t="shared" si="5"/>
        <v>1</v>
      </c>
      <c r="BI36" s="365">
        <f t="shared" si="6"/>
        <v>1</v>
      </c>
      <c r="BJ36" s="365">
        <f t="shared" si="7"/>
        <v>1</v>
      </c>
      <c r="BK36" s="365">
        <f t="shared" si="8"/>
        <v>1</v>
      </c>
      <c r="BL36" s="365">
        <f t="shared" si="9"/>
        <v>0</v>
      </c>
      <c r="BM36" s="365">
        <f t="shared" si="10"/>
        <v>0</v>
      </c>
      <c r="BN36" s="365">
        <f t="shared" si="11"/>
        <v>0</v>
      </c>
      <c r="BO36" s="365">
        <f t="shared" si="12"/>
        <v>0</v>
      </c>
      <c r="BP36" s="365">
        <f t="shared" si="13"/>
        <v>0</v>
      </c>
      <c r="BQ36" s="365">
        <f t="shared" si="14"/>
        <v>0</v>
      </c>
      <c r="BR36" s="365">
        <f t="shared" si="15"/>
        <v>0</v>
      </c>
      <c r="BS36" s="365">
        <f t="shared" si="16"/>
        <v>0</v>
      </c>
      <c r="BT36" s="365">
        <f t="shared" si="17"/>
        <v>1</v>
      </c>
      <c r="BU36" s="365">
        <f t="shared" si="18"/>
        <v>1</v>
      </c>
      <c r="BV36" s="365">
        <f t="shared" si="19"/>
        <v>1</v>
      </c>
      <c r="BW36" s="365">
        <f t="shared" si="20"/>
        <v>1</v>
      </c>
      <c r="BX36" s="365">
        <f t="shared" si="21"/>
        <v>1</v>
      </c>
      <c r="BY36" s="365">
        <f t="shared" si="22"/>
        <v>1</v>
      </c>
      <c r="BZ36" s="365">
        <f t="shared" si="23"/>
        <v>1</v>
      </c>
      <c r="CA36" s="365">
        <f t="shared" si="24"/>
        <v>1</v>
      </c>
      <c r="CB36" s="360">
        <f t="shared" si="25"/>
        <v>9</v>
      </c>
      <c r="CE36" s="365">
        <f t="shared" ref="CE36:CL36" si="28">SUM(O2:O524)</f>
        <v>11</v>
      </c>
      <c r="CF36" s="365">
        <f t="shared" si="28"/>
        <v>11</v>
      </c>
      <c r="CG36" s="365">
        <f t="shared" si="28"/>
        <v>11</v>
      </c>
      <c r="CH36" s="365">
        <f t="shared" si="28"/>
        <v>11</v>
      </c>
      <c r="CI36" s="365">
        <f t="shared" si="28"/>
        <v>11</v>
      </c>
      <c r="CJ36" s="365">
        <f t="shared" si="28"/>
        <v>11</v>
      </c>
      <c r="CK36" s="365">
        <f t="shared" si="28"/>
        <v>11</v>
      </c>
      <c r="CL36" s="365">
        <f t="shared" si="28"/>
        <v>11</v>
      </c>
      <c r="CR36"/>
    </row>
    <row r="37" spans="1:96" hidden="1" x14ac:dyDescent="0.2">
      <c r="A37" s="360" cm="1">
        <f t="array" ref="A37">_xlfn.SWITCH(D37,"G",1,"D",2,"M",3,"F",4)</f>
        <v>4</v>
      </c>
      <c r="B37" s="357" t="s">
        <v>37</v>
      </c>
      <c r="C37" s="357" t="s">
        <v>54</v>
      </c>
      <c r="D37" s="360" t="s">
        <v>15</v>
      </c>
      <c r="E37" s="361">
        <v>5.4</v>
      </c>
      <c r="F37" s="361">
        <f>_xlfn.IFNA(VLOOKUP(C37,'My Squad'!$C$2:$D$16,2,0),E37)</f>
        <v>5.4</v>
      </c>
      <c r="G37" s="362">
        <v>1.278</v>
      </c>
      <c r="H37" s="362">
        <v>2.5756666666666668</v>
      </c>
      <c r="I37" s="362">
        <v>3.9056666666666668</v>
      </c>
      <c r="J37" s="362">
        <v>4.8793333333333333</v>
      </c>
      <c r="K37" s="362">
        <v>3.762</v>
      </c>
      <c r="L37" s="362">
        <v>4.2356666666666669</v>
      </c>
      <c r="M37" s="362">
        <v>4.2556666666666665</v>
      </c>
      <c r="N37" s="362">
        <v>4.2463333333333333</v>
      </c>
      <c r="O37" s="363">
        <v>0</v>
      </c>
      <c r="P37" s="363">
        <v>0</v>
      </c>
      <c r="Q37" s="363">
        <v>0</v>
      </c>
      <c r="R37" s="363">
        <v>0</v>
      </c>
      <c r="S37" s="363">
        <v>0</v>
      </c>
      <c r="T37" s="363">
        <v>0</v>
      </c>
      <c r="U37" s="363">
        <v>0</v>
      </c>
      <c r="V37" s="363">
        <v>0</v>
      </c>
      <c r="W37" s="363">
        <v>0</v>
      </c>
      <c r="X37" s="363">
        <v>0</v>
      </c>
      <c r="Y37" s="363">
        <v>0</v>
      </c>
      <c r="Z37" s="363">
        <v>0</v>
      </c>
      <c r="AA37" s="363">
        <v>0</v>
      </c>
      <c r="AB37" s="363">
        <v>0</v>
      </c>
      <c r="AC37" s="363">
        <v>0</v>
      </c>
      <c r="AD37" s="363">
        <v>0</v>
      </c>
      <c r="AE37" s="363">
        <v>0</v>
      </c>
      <c r="AF37" s="363">
        <v>0</v>
      </c>
      <c r="AG37" s="363">
        <v>0</v>
      </c>
      <c r="AH37" s="363">
        <v>0</v>
      </c>
      <c r="AI37" s="363">
        <v>0</v>
      </c>
      <c r="AJ37" s="363">
        <v>0</v>
      </c>
      <c r="AK37" s="363">
        <v>0</v>
      </c>
      <c r="AL37" s="363">
        <v>0</v>
      </c>
      <c r="AM37" s="363">
        <v>0</v>
      </c>
      <c r="AN37" s="363">
        <v>0</v>
      </c>
      <c r="AO37" s="363">
        <v>0</v>
      </c>
      <c r="AP37" s="363">
        <v>0</v>
      </c>
      <c r="AQ37" s="363">
        <v>0</v>
      </c>
      <c r="AR37" s="363">
        <v>0</v>
      </c>
      <c r="AS37" s="363">
        <v>0</v>
      </c>
      <c r="AT37" s="363">
        <v>0</v>
      </c>
      <c r="AU37" s="363">
        <v>0</v>
      </c>
      <c r="AV37" s="363">
        <v>0</v>
      </c>
      <c r="AW37" s="363">
        <v>0</v>
      </c>
      <c r="AX37" s="363">
        <v>0</v>
      </c>
      <c r="AY37" s="363">
        <v>0</v>
      </c>
      <c r="AZ37" s="363">
        <v>0</v>
      </c>
      <c r="BA37" s="363">
        <v>0</v>
      </c>
      <c r="BB37" s="363">
        <v>0</v>
      </c>
      <c r="BC37" s="364">
        <f>IF(ISNUMBER(MATCH(C37,'My Squad'!$C$2:$C$16,0)),1,0)</f>
        <v>0</v>
      </c>
      <c r="BD37" s="365">
        <f t="shared" si="1"/>
        <v>0</v>
      </c>
      <c r="BE37" s="365">
        <f t="shared" si="2"/>
        <v>0</v>
      </c>
      <c r="BF37" s="365">
        <f t="shared" si="3"/>
        <v>0</v>
      </c>
      <c r="BG37" s="365">
        <f t="shared" si="4"/>
        <v>0</v>
      </c>
      <c r="BH37" s="365">
        <f t="shared" si="5"/>
        <v>0</v>
      </c>
      <c r="BI37" s="365">
        <f t="shared" si="6"/>
        <v>0</v>
      </c>
      <c r="BJ37" s="365">
        <f t="shared" si="7"/>
        <v>0</v>
      </c>
      <c r="BK37" s="365">
        <f t="shared" si="8"/>
        <v>0</v>
      </c>
      <c r="BL37" s="365">
        <f t="shared" si="9"/>
        <v>0</v>
      </c>
      <c r="BM37" s="365">
        <f t="shared" si="10"/>
        <v>0</v>
      </c>
      <c r="BN37" s="365">
        <f t="shared" si="11"/>
        <v>0</v>
      </c>
      <c r="BO37" s="365">
        <f t="shared" si="12"/>
        <v>0</v>
      </c>
      <c r="BP37" s="365">
        <f t="shared" si="13"/>
        <v>0</v>
      </c>
      <c r="BQ37" s="365">
        <f t="shared" si="14"/>
        <v>0</v>
      </c>
      <c r="BR37" s="365">
        <f t="shared" si="15"/>
        <v>0</v>
      </c>
      <c r="BS37" s="365">
        <f t="shared" si="16"/>
        <v>0</v>
      </c>
      <c r="BT37" s="365">
        <f t="shared" si="17"/>
        <v>0</v>
      </c>
      <c r="BU37" s="365">
        <f t="shared" si="18"/>
        <v>0</v>
      </c>
      <c r="BV37" s="365">
        <f t="shared" si="19"/>
        <v>0</v>
      </c>
      <c r="BW37" s="365">
        <f t="shared" si="20"/>
        <v>0</v>
      </c>
      <c r="BX37" s="365">
        <f t="shared" si="21"/>
        <v>0</v>
      </c>
      <c r="BY37" s="365">
        <f t="shared" si="22"/>
        <v>0</v>
      </c>
      <c r="BZ37" s="365">
        <f t="shared" si="23"/>
        <v>0</v>
      </c>
      <c r="CA37" s="365">
        <f t="shared" si="24"/>
        <v>0</v>
      </c>
      <c r="CB37" s="360">
        <f t="shared" si="25"/>
        <v>0</v>
      </c>
      <c r="CR37"/>
    </row>
    <row r="38" spans="1:96" hidden="1" x14ac:dyDescent="0.2">
      <c r="A38" s="360" cm="1">
        <f t="array" ref="A38">_xlfn.SWITCH(D38,"G",1,"D",2,"M",3,"F",4)</f>
        <v>2</v>
      </c>
      <c r="B38" s="357" t="s">
        <v>28</v>
      </c>
      <c r="C38" s="357" t="s">
        <v>64</v>
      </c>
      <c r="D38" s="360" t="s">
        <v>14</v>
      </c>
      <c r="E38" s="361">
        <v>5.5</v>
      </c>
      <c r="F38" s="361">
        <f>_xlfn.IFNA(VLOOKUP(C38,'My Squad'!$C$2:$D$16,2,0),E38)</f>
        <v>5.5</v>
      </c>
      <c r="G38" s="362">
        <v>3.9649999999999999</v>
      </c>
      <c r="H38" s="362">
        <v>4.950333333333333</v>
      </c>
      <c r="I38" s="362">
        <v>2.0619999999999998</v>
      </c>
      <c r="J38" s="362">
        <v>4.0203333333333333</v>
      </c>
      <c r="K38" s="362">
        <v>3.5859999999999999</v>
      </c>
      <c r="L38" s="362">
        <v>3.2989999999999999</v>
      </c>
      <c r="M38" s="362">
        <v>4.5170000000000003</v>
      </c>
      <c r="N38" s="362">
        <v>2.5996666666666668</v>
      </c>
      <c r="O38" s="363">
        <v>0</v>
      </c>
      <c r="P38" s="363">
        <v>0</v>
      </c>
      <c r="Q38" s="363">
        <v>0</v>
      </c>
      <c r="R38" s="363">
        <v>0</v>
      </c>
      <c r="S38" s="363">
        <v>0</v>
      </c>
      <c r="T38" s="363">
        <v>0</v>
      </c>
      <c r="U38" s="363">
        <v>0</v>
      </c>
      <c r="V38" s="363">
        <v>0</v>
      </c>
      <c r="W38" s="363">
        <v>0</v>
      </c>
      <c r="X38" s="363">
        <v>0</v>
      </c>
      <c r="Y38" s="363">
        <v>0</v>
      </c>
      <c r="Z38" s="363">
        <v>0</v>
      </c>
      <c r="AA38" s="363">
        <v>0</v>
      </c>
      <c r="AB38" s="363">
        <v>0</v>
      </c>
      <c r="AC38" s="363">
        <v>0</v>
      </c>
      <c r="AD38" s="363">
        <v>0</v>
      </c>
      <c r="AE38" s="363">
        <v>0</v>
      </c>
      <c r="AF38" s="363">
        <v>0</v>
      </c>
      <c r="AG38" s="363">
        <v>0</v>
      </c>
      <c r="AH38" s="363">
        <v>0</v>
      </c>
      <c r="AI38" s="363">
        <v>0</v>
      </c>
      <c r="AJ38" s="363">
        <v>0</v>
      </c>
      <c r="AK38" s="363">
        <v>0</v>
      </c>
      <c r="AL38" s="363">
        <v>0</v>
      </c>
      <c r="AM38" s="363">
        <v>0</v>
      </c>
      <c r="AN38" s="363">
        <v>0</v>
      </c>
      <c r="AO38" s="363">
        <v>0</v>
      </c>
      <c r="AP38" s="363">
        <v>0</v>
      </c>
      <c r="AQ38" s="363">
        <v>0</v>
      </c>
      <c r="AR38" s="363">
        <v>0</v>
      </c>
      <c r="AS38" s="363">
        <v>0</v>
      </c>
      <c r="AT38" s="363">
        <v>0</v>
      </c>
      <c r="AU38" s="363">
        <v>0</v>
      </c>
      <c r="AV38" s="363">
        <v>0</v>
      </c>
      <c r="AW38" s="363">
        <v>0</v>
      </c>
      <c r="AX38" s="363">
        <v>0</v>
      </c>
      <c r="AY38" s="363">
        <v>0</v>
      </c>
      <c r="AZ38" s="363">
        <v>0</v>
      </c>
      <c r="BA38" s="363">
        <v>0</v>
      </c>
      <c r="BB38" s="363">
        <v>0</v>
      </c>
      <c r="BC38" s="364">
        <f>IF(ISNUMBER(MATCH(C38,'My Squad'!$C$2:$C$16,0)),1,0)</f>
        <v>0</v>
      </c>
      <c r="BD38" s="365">
        <f t="shared" si="1"/>
        <v>0</v>
      </c>
      <c r="BE38" s="365">
        <f t="shared" si="2"/>
        <v>0</v>
      </c>
      <c r="BF38" s="365">
        <f t="shared" si="3"/>
        <v>0</v>
      </c>
      <c r="BG38" s="365">
        <f t="shared" si="4"/>
        <v>0</v>
      </c>
      <c r="BH38" s="365">
        <f t="shared" si="5"/>
        <v>0</v>
      </c>
      <c r="BI38" s="365">
        <f t="shared" si="6"/>
        <v>0</v>
      </c>
      <c r="BJ38" s="365">
        <f t="shared" si="7"/>
        <v>0</v>
      </c>
      <c r="BK38" s="365">
        <f t="shared" si="8"/>
        <v>0</v>
      </c>
      <c r="BL38" s="365">
        <f t="shared" si="9"/>
        <v>0</v>
      </c>
      <c r="BM38" s="365">
        <f t="shared" si="10"/>
        <v>0</v>
      </c>
      <c r="BN38" s="365">
        <f t="shared" si="11"/>
        <v>0</v>
      </c>
      <c r="BO38" s="365">
        <f t="shared" si="12"/>
        <v>0</v>
      </c>
      <c r="BP38" s="365">
        <f t="shared" si="13"/>
        <v>0</v>
      </c>
      <c r="BQ38" s="365">
        <f t="shared" si="14"/>
        <v>0</v>
      </c>
      <c r="BR38" s="365">
        <f t="shared" si="15"/>
        <v>0</v>
      </c>
      <c r="BS38" s="365">
        <f t="shared" si="16"/>
        <v>0</v>
      </c>
      <c r="BT38" s="365">
        <f t="shared" si="17"/>
        <v>0</v>
      </c>
      <c r="BU38" s="365">
        <f t="shared" si="18"/>
        <v>0</v>
      </c>
      <c r="BV38" s="365">
        <f t="shared" si="19"/>
        <v>0</v>
      </c>
      <c r="BW38" s="365">
        <f t="shared" si="20"/>
        <v>0</v>
      </c>
      <c r="BX38" s="365">
        <f t="shared" si="21"/>
        <v>0</v>
      </c>
      <c r="BY38" s="365">
        <f t="shared" si="22"/>
        <v>0</v>
      </c>
      <c r="BZ38" s="365">
        <f t="shared" si="23"/>
        <v>0</v>
      </c>
      <c r="CA38" s="365">
        <f t="shared" si="24"/>
        <v>0</v>
      </c>
      <c r="CB38" s="360">
        <f t="shared" si="25"/>
        <v>0</v>
      </c>
      <c r="CD38" s="360" t="s">
        <v>1197</v>
      </c>
      <c r="CE38" s="360" t="s">
        <v>1198</v>
      </c>
      <c r="CF38" s="360" t="s">
        <v>1199</v>
      </c>
      <c r="CG38" s="360" t="s">
        <v>1200</v>
      </c>
      <c r="CH38" s="360" t="s">
        <v>1201</v>
      </c>
      <c r="CI38" s="360" t="s">
        <v>1202</v>
      </c>
      <c r="CJ38" s="360" t="s">
        <v>1203</v>
      </c>
      <c r="CK38" s="360" t="s">
        <v>1204</v>
      </c>
      <c r="CL38" s="360" t="s">
        <v>1205</v>
      </c>
      <c r="CN38" s="360" t="s">
        <v>1206</v>
      </c>
      <c r="CR38"/>
    </row>
    <row r="39" spans="1:96" hidden="1" x14ac:dyDescent="0.25">
      <c r="A39" s="360" cm="1">
        <f t="array" ref="A39">_xlfn.SWITCH(D39,"G",1,"D",2,"M",3,"F",4)</f>
        <v>3</v>
      </c>
      <c r="B39" s="357" t="s">
        <v>68</v>
      </c>
      <c r="C39" s="357" t="s">
        <v>333</v>
      </c>
      <c r="D39" s="360" t="s">
        <v>13</v>
      </c>
      <c r="E39" s="361">
        <v>5.0999999999999996</v>
      </c>
      <c r="F39" s="361">
        <f>_xlfn.IFNA(VLOOKUP(C39,'My Squad'!$C$2:$D$16,2,0),E39)</f>
        <v>5.0999999999999996</v>
      </c>
      <c r="G39" s="362">
        <v>3.9593333333333334</v>
      </c>
      <c r="H39" s="362">
        <v>3.4876666666666667</v>
      </c>
      <c r="I39" s="362">
        <v>4.1783333333333337</v>
      </c>
      <c r="J39" s="362">
        <v>3.1916666666666669</v>
      </c>
      <c r="K39" s="362">
        <v>3.8456666666666668</v>
      </c>
      <c r="L39" s="362">
        <v>2.9863333333333335</v>
      </c>
      <c r="M39" s="362">
        <v>2.7123333333333335</v>
      </c>
      <c r="N39" s="362">
        <v>4.6326666666666663</v>
      </c>
      <c r="O39" s="363">
        <v>0</v>
      </c>
      <c r="P39" s="363">
        <v>0</v>
      </c>
      <c r="Q39" s="363">
        <v>0</v>
      </c>
      <c r="R39" s="363">
        <v>0</v>
      </c>
      <c r="S39" s="363">
        <v>0</v>
      </c>
      <c r="T39" s="363">
        <v>0</v>
      </c>
      <c r="U39" s="363">
        <v>0</v>
      </c>
      <c r="V39" s="363">
        <v>0</v>
      </c>
      <c r="W39" s="363">
        <v>0</v>
      </c>
      <c r="X39" s="363">
        <v>0</v>
      </c>
      <c r="Y39" s="363">
        <v>0</v>
      </c>
      <c r="Z39" s="363">
        <v>0</v>
      </c>
      <c r="AA39" s="363">
        <v>0</v>
      </c>
      <c r="AB39" s="363">
        <v>0</v>
      </c>
      <c r="AC39" s="363">
        <v>0</v>
      </c>
      <c r="AD39" s="363">
        <v>0</v>
      </c>
      <c r="AE39" s="363">
        <v>0</v>
      </c>
      <c r="AF39" s="363">
        <v>0</v>
      </c>
      <c r="AG39" s="363">
        <v>0</v>
      </c>
      <c r="AH39" s="363">
        <v>0</v>
      </c>
      <c r="AI39" s="363">
        <v>0</v>
      </c>
      <c r="AJ39" s="363">
        <v>0</v>
      </c>
      <c r="AK39" s="363">
        <v>0</v>
      </c>
      <c r="AL39" s="363">
        <v>0</v>
      </c>
      <c r="AM39" s="363">
        <v>0</v>
      </c>
      <c r="AN39" s="363">
        <v>0</v>
      </c>
      <c r="AO39" s="363">
        <v>0</v>
      </c>
      <c r="AP39" s="363">
        <v>0</v>
      </c>
      <c r="AQ39" s="363">
        <v>0</v>
      </c>
      <c r="AR39" s="363">
        <v>0</v>
      </c>
      <c r="AS39" s="363">
        <v>0</v>
      </c>
      <c r="AT39" s="363">
        <v>0</v>
      </c>
      <c r="AU39" s="363">
        <v>0</v>
      </c>
      <c r="AV39" s="363">
        <v>0</v>
      </c>
      <c r="AW39" s="363">
        <v>0</v>
      </c>
      <c r="AX39" s="363">
        <v>0</v>
      </c>
      <c r="AY39" s="363">
        <v>0</v>
      </c>
      <c r="AZ39" s="363">
        <v>0</v>
      </c>
      <c r="BA39" s="363">
        <v>0</v>
      </c>
      <c r="BB39" s="363">
        <v>0</v>
      </c>
      <c r="BC39" s="364">
        <f>IF(ISNUMBER(MATCH(C39,'My Squad'!$C$2:$C$16,0)),1,0)</f>
        <v>0</v>
      </c>
      <c r="BD39" s="365">
        <f t="shared" si="1"/>
        <v>0</v>
      </c>
      <c r="BE39" s="365">
        <f t="shared" si="2"/>
        <v>0</v>
      </c>
      <c r="BF39" s="365">
        <f t="shared" si="3"/>
        <v>0</v>
      </c>
      <c r="BG39" s="365">
        <f t="shared" si="4"/>
        <v>0</v>
      </c>
      <c r="BH39" s="365">
        <f t="shared" si="5"/>
        <v>0</v>
      </c>
      <c r="BI39" s="365">
        <f t="shared" si="6"/>
        <v>0</v>
      </c>
      <c r="BJ39" s="365">
        <f t="shared" si="7"/>
        <v>0</v>
      </c>
      <c r="BK39" s="365">
        <f t="shared" si="8"/>
        <v>0</v>
      </c>
      <c r="BL39" s="365">
        <f t="shared" si="9"/>
        <v>0</v>
      </c>
      <c r="BM39" s="365">
        <f t="shared" si="10"/>
        <v>0</v>
      </c>
      <c r="BN39" s="365">
        <f t="shared" si="11"/>
        <v>0</v>
      </c>
      <c r="BO39" s="365">
        <f t="shared" si="12"/>
        <v>0</v>
      </c>
      <c r="BP39" s="365">
        <f t="shared" si="13"/>
        <v>0</v>
      </c>
      <c r="BQ39" s="365">
        <f t="shared" si="14"/>
        <v>0</v>
      </c>
      <c r="BR39" s="365">
        <f t="shared" si="15"/>
        <v>0</v>
      </c>
      <c r="BS39" s="365">
        <f t="shared" si="16"/>
        <v>0</v>
      </c>
      <c r="BT39" s="365">
        <f t="shared" si="17"/>
        <v>0</v>
      </c>
      <c r="BU39" s="365">
        <f t="shared" si="18"/>
        <v>0</v>
      </c>
      <c r="BV39" s="365">
        <f t="shared" si="19"/>
        <v>0</v>
      </c>
      <c r="BW39" s="365">
        <f t="shared" si="20"/>
        <v>0</v>
      </c>
      <c r="BX39" s="365">
        <f t="shared" si="21"/>
        <v>0</v>
      </c>
      <c r="BY39" s="365">
        <f t="shared" si="22"/>
        <v>0</v>
      </c>
      <c r="BZ39" s="365">
        <f t="shared" si="23"/>
        <v>0</v>
      </c>
      <c r="CA39" s="365">
        <f t="shared" si="24"/>
        <v>0</v>
      </c>
      <c r="CB39" s="360">
        <f t="shared" si="25"/>
        <v>0</v>
      </c>
      <c r="CD39" s="366">
        <f>SUM(CE51:CL51)</f>
        <v>150.74059063466669</v>
      </c>
      <c r="CE39" s="367">
        <f>IF('My Squad'!$D$23=Solver!G$1,(SUMPRODUCT(O2:O524,G2:G524)+$CN$39*SUMPRODUCT(W2:W524,G2:G524)+SUMPRODUCT(AE2:AE524,G2:G524)),IF('My Squad'!$D$24=Solver!G$1,(SUMPRODUCT(O2:O524,G2:G524)+SUMPRODUCT(W2:W524,G2:G524)+SUMPRODUCT(AE2:AE524,G2:G524)),IF('My Squad'!$D$25=Solver!G$1,(SUMPRODUCT(O2:O524,G2:G524)+SUMPRODUCT(W2:W524,G2:G524)+SUMPRODUCT(AE2:AE524,G2:G524)+SUMPRODUCT(AE2:AE524,G2:G524)),(SUMPRODUCT(O2:O524,G2:G524)+$CN$39*SUMPRODUCT(W2:W524,G2:G524)+SUMPRODUCT(AE2:AE524,G2:G524)))))</f>
        <v>25.409766666666663</v>
      </c>
      <c r="CF39" s="367">
        <f>IF('My Squad'!$D$23=Solver!H$1,(SUMPRODUCT(P2:P524,H2:H524)+$CN$39*SUMPRODUCT(X2:X524,H2:H524)+SUMPRODUCT(AF2:AF524,H2:H524)),IF('My Squad'!$D$24=Solver!H$1,(SUMPRODUCT(P2:P524,H2:H524)+SUMPRODUCT(X2:X524,H2:H524)+SUMPRODUCT(AF2:AF524,H2:H524)),IF('My Squad'!$D$25=Solver!H$1,(SUMPRODUCT(P2:P524,H2:H524)+SUMPRODUCT(X2:X524,H2:H524)+SUMPRODUCT(AF2:AF524,H2:H524)+SUMPRODUCT(AF2:AF524,H2:H524)),(SUMPRODUCT(P2:P524,H2:H524)+$CN$39*SUMPRODUCT(X2:X524,H2:H524)+SUMPRODUCT(AF2:AF524,H2:H524)))))</f>
        <v>21.95676666666667</v>
      </c>
      <c r="CG39" s="367">
        <f>IF('My Squad'!$D$23=Solver!I$1,(SUMPRODUCT(Q2:Q524,I2:I524)+$CN$39*SUMPRODUCT(Y2:Y524,I2:I524)+SUMPRODUCT(AG2:AG524,I2:I524)),IF('My Squad'!$D$24=Solver!I$1,(SUMPRODUCT(Q2:Q524,I2:I524)+SUMPRODUCT(Y2:Y524,I2:I524)+SUMPRODUCT(AG2:AG524,I2:I524)),IF('My Squad'!$D$25=Solver!I$1,(SUMPRODUCT(Q2:Q524,I2:I524)+SUMPRODUCT(Y2:Y524,I2:I524)+SUMPRODUCT(AG2:AG524,I2:I524)+SUMPRODUCT(AG2:AG524,I2:I524)),(SUMPRODUCT(Q2:Q524,I2:I524)+$CN$39*SUMPRODUCT(Y2:Y524,I2:I524)+SUMPRODUCT(AG2:AG524,I2:I524)))))</f>
        <v>23.896733333333337</v>
      </c>
      <c r="CH39" s="367">
        <f>IF('My Squad'!$D$23=Solver!J$1,(SUMPRODUCT(R2:R524,J2:J524)+$CN$39*SUMPRODUCT(Z2:Z524,J2:J524)+SUMPRODUCT(AH2:AH524,J2:J524)),IF('My Squad'!$D$24=Solver!J$1,(SUMPRODUCT(R2:R524,J2:J524)+SUMPRODUCT(Z2:Z524,J2:J524)+SUMPRODUCT(AH2:AH524,J2:J524)),IF('My Squad'!$D$25=Solver!J$1,(SUMPRODUCT(R2:R524,J2:J524)+SUMPRODUCT(Z2:Z524,J2:J524)+SUMPRODUCT(AH2:AH524,J2:J524)+SUMPRODUCT(AH2:AH524,J2:J524)),(SUMPRODUCT(R2:R524,J2:J524)+$CN$39*SUMPRODUCT(Z2:Z524,J2:J524)+SUMPRODUCT(AH2:AH524,J2:J524)))))</f>
        <v>23.963466666666669</v>
      </c>
      <c r="CI39" s="367">
        <f>IF('My Squad'!$D$23=Solver!K$1,(SUMPRODUCT(S2:S524,K2:K524)+$CN$39*SUMPRODUCT(AA2:AA524,K2:K524)+SUMPRODUCT(AI2:AI524,K2:K524)),IF('My Squad'!$D$24=Solver!K$1,(SUMPRODUCT(S2:S524,K2:K524)+SUMPRODUCT(AA2:AA524,K2:K524)+SUMPRODUCT(AI2:AI524,K2:K524)),IF('My Squad'!$D$25=Solver!K$1,(SUMPRODUCT(S2:S524,K2:K524)+SUMPRODUCT(AA2:AA524,K2:K524)+SUMPRODUCT(AI2:AI524,K2:K524)+SUMPRODUCT(AI2:AI524,K2:K524)),(SUMPRODUCT(S2:S524,K2:K524)+$CN$39*SUMPRODUCT(AA2:AA524,K2:K524)+SUMPRODUCT(AI2:AI524,K2:K524)))))</f>
        <v>23.395833333333336</v>
      </c>
      <c r="CJ39" s="367">
        <f>IF('My Squad'!$D$23=Solver!L$1,(SUMPRODUCT(T2:T524,L2:L524)+$CN$39*SUMPRODUCT(AB2:AB524,L2:L524)+SUMPRODUCT(AJ2:AJ524,L2:L524)),IF('My Squad'!$D$24=Solver!L$1,(SUMPRODUCT(T2:T524,L2:L524)+SUMPRODUCT(AB2:AB524,L2:L524)+SUMPRODUCT(AJ2:AJ524,L2:L524)),IF('My Squad'!$D$25=Solver!L$1,(SUMPRODUCT(T2:T524,L2:L524)+SUMPRODUCT(AB2:AB524,L2:L524)+SUMPRODUCT(AJ2:AJ524,L2:L524)+SUMPRODUCT(AJ2:AJ524,L2:L524)),(SUMPRODUCT(T2:T524,L2:L524)+$CN$39*SUMPRODUCT(AB2:AB524,L2:L524)+SUMPRODUCT(AJ2:AJ524,L2:L524)))))</f>
        <v>22.515099999999997</v>
      </c>
      <c r="CK39" s="367">
        <f>IF('My Squad'!$D$23=Solver!M$1,(SUMPRODUCT(U2:U524,M2:M524)+$CN$39*SUMPRODUCT(AC2:AC524,M2:M524)+SUMPRODUCT(AK2:AK524,M2:M524)),IF('My Squad'!$D$24=Solver!M$1,(SUMPRODUCT(U2:U524,M2:M524)+SUMPRODUCT(AC2:AC524,M2:M524)+SUMPRODUCT(AK2:AK524,M2:M524)),IF('My Squad'!$D$25=Solver!M$1,(SUMPRODUCT(U2:U524,M2:M524)+SUMPRODUCT(AC2:AC524,M2:M524)+SUMPRODUCT(AK2:AK524,M2:M524)+SUMPRODUCT(AK2:AK524,M2:M524)),(SUMPRODUCT(U2:U524,M2:M524)+$CN$39*SUMPRODUCT(AC2:AC524,M2:M524)+SUMPRODUCT(AK2:AK524,M2:M524)))))</f>
        <v>22.375966666666663</v>
      </c>
      <c r="CL39" s="367">
        <f>IF('My Squad'!$D$23=Solver!N$1,(SUMPRODUCT(V2:V524,N2:N524)+$CN$39*SUMPRODUCT(AD2:AD524,N2:N524)+SUMPRODUCT(AL2:AL524,N2:N524)),IF('My Squad'!$D$24=Solver!N$1,(SUMPRODUCT(V2:V524,N2:N524)+SUMPRODUCT(AD2:AD524,N2:N524)+SUMPRODUCT(AL2:AL524,N2:N524)),IF('My Squad'!$D$25=Solver!N$1,(SUMPRODUCT(V2:V524,N2:N524)+SUMPRODUCT(AD2:AD524,N2:N524)+SUMPRODUCT(AL2:AL524,N2:N524)+SUMPRODUCT(AL2:AL524,N2:N524)),(SUMPRODUCT(V2:V524,N2:N524)+$CN$39*SUMPRODUCT(AD2:AD524,N2:N524)+SUMPRODUCT(AL2:AL524,N2:N524)))))</f>
        <v>21.633799999999997</v>
      </c>
      <c r="CN39" s="368">
        <f>'My Squad'!$D$31</f>
        <v>0.1</v>
      </c>
      <c r="CR39"/>
    </row>
    <row r="40" spans="1:96" hidden="1" x14ac:dyDescent="0.2">
      <c r="A40" s="360" cm="1">
        <f t="array" ref="A40">_xlfn.SWITCH(D40,"G",1,"D",2,"M",3,"F",4)</f>
        <v>1</v>
      </c>
      <c r="B40" s="357" t="s">
        <v>65</v>
      </c>
      <c r="C40" s="357" t="s">
        <v>1490</v>
      </c>
      <c r="D40" s="360" t="s">
        <v>16</v>
      </c>
      <c r="E40" s="361">
        <v>4.5</v>
      </c>
      <c r="F40" s="361">
        <f>_xlfn.IFNA(VLOOKUP(C40,'My Squad'!$C$2:$D$16,2,0),E40)</f>
        <v>4.5</v>
      </c>
      <c r="G40" s="362">
        <v>1.73</v>
      </c>
      <c r="H40" s="362">
        <v>4.0119999999999996</v>
      </c>
      <c r="I40" s="362">
        <v>3.29</v>
      </c>
      <c r="J40" s="362">
        <v>4.2169999999999996</v>
      </c>
      <c r="K40" s="362">
        <v>3.5916666666666668</v>
      </c>
      <c r="L40" s="362">
        <v>4.1436666666666664</v>
      </c>
      <c r="M40" s="362">
        <v>3.9249999999999998</v>
      </c>
      <c r="N40" s="362">
        <v>4.065666666666667</v>
      </c>
      <c r="O40" s="363">
        <v>0</v>
      </c>
      <c r="P40" s="363">
        <v>0</v>
      </c>
      <c r="Q40" s="363">
        <v>0</v>
      </c>
      <c r="R40" s="363">
        <v>0</v>
      </c>
      <c r="S40" s="363">
        <v>0</v>
      </c>
      <c r="T40" s="363">
        <v>0</v>
      </c>
      <c r="U40" s="363">
        <v>0</v>
      </c>
      <c r="V40" s="363">
        <v>0</v>
      </c>
      <c r="W40" s="363">
        <v>0</v>
      </c>
      <c r="X40" s="363">
        <v>0</v>
      </c>
      <c r="Y40" s="363">
        <v>0</v>
      </c>
      <c r="Z40" s="363">
        <v>0</v>
      </c>
      <c r="AA40" s="363">
        <v>0</v>
      </c>
      <c r="AB40" s="363">
        <v>0</v>
      </c>
      <c r="AC40" s="363">
        <v>0</v>
      </c>
      <c r="AD40" s="363">
        <v>0</v>
      </c>
      <c r="AE40" s="363">
        <v>0</v>
      </c>
      <c r="AF40" s="363">
        <v>0</v>
      </c>
      <c r="AG40" s="363">
        <v>0</v>
      </c>
      <c r="AH40" s="363">
        <v>0</v>
      </c>
      <c r="AI40" s="363">
        <v>0</v>
      </c>
      <c r="AJ40" s="363">
        <v>0</v>
      </c>
      <c r="AK40" s="363">
        <v>0</v>
      </c>
      <c r="AL40" s="363">
        <v>0</v>
      </c>
      <c r="AM40" s="363">
        <v>0</v>
      </c>
      <c r="AN40" s="363">
        <v>0</v>
      </c>
      <c r="AO40" s="363">
        <v>0</v>
      </c>
      <c r="AP40" s="363">
        <v>0</v>
      </c>
      <c r="AQ40" s="363">
        <v>0</v>
      </c>
      <c r="AR40" s="363">
        <v>0</v>
      </c>
      <c r="AS40" s="363">
        <v>0</v>
      </c>
      <c r="AT40" s="363">
        <v>0</v>
      </c>
      <c r="AU40" s="363">
        <v>0</v>
      </c>
      <c r="AV40" s="363">
        <v>0</v>
      </c>
      <c r="AW40" s="363">
        <v>0</v>
      </c>
      <c r="AX40" s="363">
        <v>0</v>
      </c>
      <c r="AY40" s="363">
        <v>0</v>
      </c>
      <c r="AZ40" s="363">
        <v>0</v>
      </c>
      <c r="BA40" s="363">
        <v>0</v>
      </c>
      <c r="BB40" s="363">
        <v>0</v>
      </c>
      <c r="BC40" s="364">
        <f>IF(ISNUMBER(MATCH(C40,'My Squad'!$C$2:$C$16,0)),1,0)</f>
        <v>0</v>
      </c>
      <c r="BD40" s="365">
        <f t="shared" si="1"/>
        <v>0</v>
      </c>
      <c r="BE40" s="365">
        <f t="shared" si="2"/>
        <v>0</v>
      </c>
      <c r="BF40" s="365">
        <f t="shared" si="3"/>
        <v>0</v>
      </c>
      <c r="BG40" s="365">
        <f t="shared" si="4"/>
        <v>0</v>
      </c>
      <c r="BH40" s="365">
        <f t="shared" si="5"/>
        <v>0</v>
      </c>
      <c r="BI40" s="365">
        <f t="shared" si="6"/>
        <v>0</v>
      </c>
      <c r="BJ40" s="365">
        <f t="shared" si="7"/>
        <v>0</v>
      </c>
      <c r="BK40" s="365">
        <f t="shared" si="8"/>
        <v>0</v>
      </c>
      <c r="BL40" s="365">
        <f t="shared" si="9"/>
        <v>0</v>
      </c>
      <c r="BM40" s="365">
        <f t="shared" si="10"/>
        <v>0</v>
      </c>
      <c r="BN40" s="365">
        <f t="shared" si="11"/>
        <v>0</v>
      </c>
      <c r="BO40" s="365">
        <f t="shared" si="12"/>
        <v>0</v>
      </c>
      <c r="BP40" s="365">
        <f t="shared" si="13"/>
        <v>0</v>
      </c>
      <c r="BQ40" s="365">
        <f t="shared" si="14"/>
        <v>0</v>
      </c>
      <c r="BR40" s="365">
        <f t="shared" si="15"/>
        <v>0</v>
      </c>
      <c r="BS40" s="365">
        <f t="shared" si="16"/>
        <v>0</v>
      </c>
      <c r="BT40" s="365">
        <f t="shared" si="17"/>
        <v>0</v>
      </c>
      <c r="BU40" s="365">
        <f t="shared" si="18"/>
        <v>0</v>
      </c>
      <c r="BV40" s="365">
        <f t="shared" si="19"/>
        <v>0</v>
      </c>
      <c r="BW40" s="365">
        <f t="shared" si="20"/>
        <v>0</v>
      </c>
      <c r="BX40" s="365">
        <f t="shared" si="21"/>
        <v>0</v>
      </c>
      <c r="BY40" s="365">
        <f t="shared" si="22"/>
        <v>0</v>
      </c>
      <c r="BZ40" s="365">
        <f t="shared" si="23"/>
        <v>0</v>
      </c>
      <c r="CA40" s="365">
        <f t="shared" si="24"/>
        <v>0</v>
      </c>
      <c r="CB40" s="360">
        <f t="shared" si="25"/>
        <v>0</v>
      </c>
      <c r="CD40" s="360" t="s">
        <v>1207</v>
      </c>
      <c r="CR40"/>
    </row>
    <row r="41" spans="1:96" hidden="1" x14ac:dyDescent="0.2">
      <c r="A41" s="360" cm="1">
        <f t="array" ref="A41">_xlfn.SWITCH(D41,"G",1,"D",2,"M",3,"F",4)</f>
        <v>4</v>
      </c>
      <c r="B41" s="357" t="s">
        <v>91</v>
      </c>
      <c r="C41" s="357" t="s">
        <v>129</v>
      </c>
      <c r="D41" s="360" t="s">
        <v>15</v>
      </c>
      <c r="E41" s="361">
        <v>6</v>
      </c>
      <c r="F41" s="361">
        <f>_xlfn.IFNA(VLOOKUP(C41,'My Squad'!$C$2:$D$16,2,0),E41)</f>
        <v>5.9</v>
      </c>
      <c r="G41" s="362">
        <v>4.2643333333333331</v>
      </c>
      <c r="H41" s="362">
        <v>3.9103333333333334</v>
      </c>
      <c r="I41" s="362">
        <v>3.9303333333333335</v>
      </c>
      <c r="J41" s="362">
        <v>3.2973333333333334</v>
      </c>
      <c r="K41" s="362">
        <v>4.0806666666666667</v>
      </c>
      <c r="L41" s="362">
        <v>2.9103333333333334</v>
      </c>
      <c r="M41" s="362">
        <v>2.7916666666666665</v>
      </c>
      <c r="N41" s="362">
        <v>3.6520000000000001</v>
      </c>
      <c r="O41" s="363">
        <v>0</v>
      </c>
      <c r="P41" s="363">
        <v>0</v>
      </c>
      <c r="Q41" s="363">
        <v>0</v>
      </c>
      <c r="R41" s="363">
        <v>0</v>
      </c>
      <c r="S41" s="363">
        <v>0</v>
      </c>
      <c r="T41" s="363">
        <v>0</v>
      </c>
      <c r="U41" s="363">
        <v>0</v>
      </c>
      <c r="V41" s="363">
        <v>0</v>
      </c>
      <c r="W41" s="363">
        <v>0</v>
      </c>
      <c r="X41" s="363">
        <v>0</v>
      </c>
      <c r="Y41" s="363">
        <v>0</v>
      </c>
      <c r="Z41" s="363">
        <v>0</v>
      </c>
      <c r="AA41" s="363">
        <v>0</v>
      </c>
      <c r="AB41" s="363">
        <v>0</v>
      </c>
      <c r="AC41" s="363">
        <v>0</v>
      </c>
      <c r="AD41" s="363">
        <v>0</v>
      </c>
      <c r="AE41" s="363">
        <v>0</v>
      </c>
      <c r="AF41" s="363">
        <v>0</v>
      </c>
      <c r="AG41" s="363">
        <v>0</v>
      </c>
      <c r="AH41" s="363">
        <v>0</v>
      </c>
      <c r="AI41" s="363">
        <v>0</v>
      </c>
      <c r="AJ41" s="363">
        <v>0</v>
      </c>
      <c r="AK41" s="363">
        <v>0</v>
      </c>
      <c r="AL41" s="363">
        <v>0</v>
      </c>
      <c r="AM41" s="363">
        <v>0</v>
      </c>
      <c r="AN41" s="363">
        <v>0</v>
      </c>
      <c r="AO41" s="363">
        <v>0</v>
      </c>
      <c r="AP41" s="363">
        <v>0</v>
      </c>
      <c r="AQ41" s="363">
        <v>0</v>
      </c>
      <c r="AR41" s="363">
        <v>0</v>
      </c>
      <c r="AS41" s="363">
        <v>0</v>
      </c>
      <c r="AT41" s="363">
        <v>0</v>
      </c>
      <c r="AU41" s="363">
        <v>0</v>
      </c>
      <c r="AV41" s="363">
        <v>0</v>
      </c>
      <c r="AW41" s="363">
        <v>0</v>
      </c>
      <c r="AX41" s="363">
        <v>0</v>
      </c>
      <c r="AY41" s="363">
        <v>0</v>
      </c>
      <c r="AZ41" s="363">
        <v>0</v>
      </c>
      <c r="BA41" s="363">
        <v>0</v>
      </c>
      <c r="BB41" s="363">
        <v>0</v>
      </c>
      <c r="BC41" s="364">
        <f>IF(ISNUMBER(MATCH(C41,'My Squad'!$C$2:$C$16,0)),1,0)</f>
        <v>1</v>
      </c>
      <c r="BD41" s="365">
        <f t="shared" si="1"/>
        <v>1</v>
      </c>
      <c r="BE41" s="365">
        <f t="shared" si="2"/>
        <v>1</v>
      </c>
      <c r="BF41" s="365">
        <f t="shared" si="3"/>
        <v>1</v>
      </c>
      <c r="BG41" s="365">
        <f t="shared" si="4"/>
        <v>1</v>
      </c>
      <c r="BH41" s="365">
        <f t="shared" si="5"/>
        <v>1</v>
      </c>
      <c r="BI41" s="365">
        <f t="shared" si="6"/>
        <v>1</v>
      </c>
      <c r="BJ41" s="365">
        <f t="shared" si="7"/>
        <v>1</v>
      </c>
      <c r="BK41" s="365">
        <f t="shared" si="8"/>
        <v>1</v>
      </c>
      <c r="BL41" s="365">
        <f t="shared" si="9"/>
        <v>0</v>
      </c>
      <c r="BM41" s="365">
        <f t="shared" si="10"/>
        <v>0</v>
      </c>
      <c r="BN41" s="365">
        <f t="shared" si="11"/>
        <v>0</v>
      </c>
      <c r="BO41" s="365">
        <f t="shared" si="12"/>
        <v>0</v>
      </c>
      <c r="BP41" s="365">
        <f t="shared" si="13"/>
        <v>0</v>
      </c>
      <c r="BQ41" s="365">
        <f t="shared" si="14"/>
        <v>0</v>
      </c>
      <c r="BR41" s="365">
        <f t="shared" si="15"/>
        <v>0</v>
      </c>
      <c r="BS41" s="365">
        <f t="shared" si="16"/>
        <v>0</v>
      </c>
      <c r="BT41" s="365">
        <f t="shared" si="17"/>
        <v>1</v>
      </c>
      <c r="BU41" s="365">
        <f t="shared" si="18"/>
        <v>1</v>
      </c>
      <c r="BV41" s="365">
        <f t="shared" si="19"/>
        <v>1</v>
      </c>
      <c r="BW41" s="365">
        <f t="shared" si="20"/>
        <v>1</v>
      </c>
      <c r="BX41" s="365">
        <f t="shared" si="21"/>
        <v>1</v>
      </c>
      <c r="BY41" s="365">
        <f t="shared" si="22"/>
        <v>1</v>
      </c>
      <c r="BZ41" s="365">
        <f t="shared" si="23"/>
        <v>1</v>
      </c>
      <c r="CA41" s="365">
        <f t="shared" si="24"/>
        <v>1</v>
      </c>
      <c r="CB41" s="360">
        <f t="shared" si="25"/>
        <v>9</v>
      </c>
      <c r="CD41" s="369">
        <f>'My Squad'!$D$28</f>
        <v>1.5</v>
      </c>
      <c r="CE41" s="369">
        <f>$CD$41</f>
        <v>1.5</v>
      </c>
      <c r="CF41" s="369">
        <f t="shared" ref="CF41:CI41" si="29">$CD$41</f>
        <v>1.5</v>
      </c>
      <c r="CG41" s="369">
        <f t="shared" si="29"/>
        <v>1.5</v>
      </c>
      <c r="CH41" s="369">
        <f t="shared" si="29"/>
        <v>1.5</v>
      </c>
      <c r="CI41" s="369">
        <f t="shared" si="29"/>
        <v>1.5</v>
      </c>
      <c r="CJ41" s="369">
        <v>0</v>
      </c>
      <c r="CK41" s="369">
        <v>0</v>
      </c>
      <c r="CL41" s="369">
        <v>0</v>
      </c>
      <c r="CR41"/>
    </row>
    <row r="42" spans="1:96" hidden="1" x14ac:dyDescent="0.2">
      <c r="A42" s="360" cm="1">
        <f t="array" ref="A42">_xlfn.SWITCH(D42,"G",1,"D",2,"M",3,"F",4)</f>
        <v>2</v>
      </c>
      <c r="B42" s="357" t="s">
        <v>25</v>
      </c>
      <c r="C42" s="357" t="s">
        <v>60</v>
      </c>
      <c r="D42" s="360" t="s">
        <v>14</v>
      </c>
      <c r="E42" s="361">
        <v>6.1</v>
      </c>
      <c r="F42" s="361">
        <f>_xlfn.IFNA(VLOOKUP(C42,'My Squad'!$C$2:$D$16,2,0),E42)</f>
        <v>6.1</v>
      </c>
      <c r="G42" s="362">
        <v>3.746</v>
      </c>
      <c r="H42" s="362">
        <v>3.7429999999999999</v>
      </c>
      <c r="I42" s="362">
        <v>4.2480000000000002</v>
      </c>
      <c r="J42" s="362">
        <v>2.8756666666666666</v>
      </c>
      <c r="K42" s="362">
        <v>3.3719999999999999</v>
      </c>
      <c r="L42" s="362">
        <v>3.9473333333333334</v>
      </c>
      <c r="M42" s="362">
        <v>3.9536666666666669</v>
      </c>
      <c r="N42" s="362">
        <v>2.9249999999999998</v>
      </c>
      <c r="O42" s="363">
        <v>0</v>
      </c>
      <c r="P42" s="363">
        <v>0</v>
      </c>
      <c r="Q42" s="363">
        <v>0</v>
      </c>
      <c r="R42" s="363">
        <v>0</v>
      </c>
      <c r="S42" s="363">
        <v>0</v>
      </c>
      <c r="T42" s="363">
        <v>0</v>
      </c>
      <c r="U42" s="363">
        <v>0</v>
      </c>
      <c r="V42" s="363">
        <v>0</v>
      </c>
      <c r="W42" s="363">
        <v>0</v>
      </c>
      <c r="X42" s="363">
        <v>0</v>
      </c>
      <c r="Y42" s="363">
        <v>0</v>
      </c>
      <c r="Z42" s="363">
        <v>0</v>
      </c>
      <c r="AA42" s="363">
        <v>0</v>
      </c>
      <c r="AB42" s="363">
        <v>0</v>
      </c>
      <c r="AC42" s="363">
        <v>0</v>
      </c>
      <c r="AD42" s="363">
        <v>0</v>
      </c>
      <c r="AE42" s="363">
        <v>0</v>
      </c>
      <c r="AF42" s="363">
        <v>0</v>
      </c>
      <c r="AG42" s="363">
        <v>0</v>
      </c>
      <c r="AH42" s="363">
        <v>0</v>
      </c>
      <c r="AI42" s="363">
        <v>0</v>
      </c>
      <c r="AJ42" s="363">
        <v>0</v>
      </c>
      <c r="AK42" s="363">
        <v>0</v>
      </c>
      <c r="AL42" s="363">
        <v>0</v>
      </c>
      <c r="AM42" s="363">
        <v>0</v>
      </c>
      <c r="AN42" s="363">
        <v>0</v>
      </c>
      <c r="AO42" s="363">
        <v>0</v>
      </c>
      <c r="AP42" s="363">
        <v>0</v>
      </c>
      <c r="AQ42" s="363">
        <v>0</v>
      </c>
      <c r="AR42" s="363">
        <v>0</v>
      </c>
      <c r="AS42" s="363">
        <v>0</v>
      </c>
      <c r="AT42" s="363">
        <v>0</v>
      </c>
      <c r="AU42" s="363">
        <v>0</v>
      </c>
      <c r="AV42" s="363">
        <v>0</v>
      </c>
      <c r="AW42" s="363">
        <v>0</v>
      </c>
      <c r="AX42" s="363">
        <v>0</v>
      </c>
      <c r="AY42" s="363">
        <v>0</v>
      </c>
      <c r="AZ42" s="363">
        <v>0</v>
      </c>
      <c r="BA42" s="363">
        <v>0</v>
      </c>
      <c r="BB42" s="363">
        <v>0</v>
      </c>
      <c r="BC42" s="364">
        <f>IF(ISNUMBER(MATCH(C42,'My Squad'!$C$2:$C$16,0)),1,0)</f>
        <v>0</v>
      </c>
      <c r="BD42" s="365">
        <f t="shared" si="1"/>
        <v>0</v>
      </c>
      <c r="BE42" s="365">
        <f t="shared" si="2"/>
        <v>0</v>
      </c>
      <c r="BF42" s="365">
        <f t="shared" si="3"/>
        <v>0</v>
      </c>
      <c r="BG42" s="365">
        <f t="shared" si="4"/>
        <v>0</v>
      </c>
      <c r="BH42" s="365">
        <f t="shared" si="5"/>
        <v>0</v>
      </c>
      <c r="BI42" s="365">
        <f t="shared" si="6"/>
        <v>0</v>
      </c>
      <c r="BJ42" s="365">
        <f t="shared" si="7"/>
        <v>0</v>
      </c>
      <c r="BK42" s="365">
        <f t="shared" si="8"/>
        <v>0</v>
      </c>
      <c r="BL42" s="365">
        <f t="shared" si="9"/>
        <v>0</v>
      </c>
      <c r="BM42" s="365">
        <f t="shared" si="10"/>
        <v>0</v>
      </c>
      <c r="BN42" s="365">
        <f t="shared" si="11"/>
        <v>0</v>
      </c>
      <c r="BO42" s="365">
        <f t="shared" si="12"/>
        <v>0</v>
      </c>
      <c r="BP42" s="365">
        <f t="shared" si="13"/>
        <v>0</v>
      </c>
      <c r="BQ42" s="365">
        <f t="shared" si="14"/>
        <v>0</v>
      </c>
      <c r="BR42" s="365">
        <f t="shared" si="15"/>
        <v>0</v>
      </c>
      <c r="BS42" s="365">
        <f t="shared" si="16"/>
        <v>0</v>
      </c>
      <c r="BT42" s="365">
        <f t="shared" si="17"/>
        <v>0</v>
      </c>
      <c r="BU42" s="365">
        <f t="shared" si="18"/>
        <v>0</v>
      </c>
      <c r="BV42" s="365">
        <f t="shared" si="19"/>
        <v>0</v>
      </c>
      <c r="BW42" s="365">
        <f t="shared" si="20"/>
        <v>0</v>
      </c>
      <c r="BX42" s="365">
        <f t="shared" si="21"/>
        <v>0</v>
      </c>
      <c r="BY42" s="365">
        <f t="shared" si="22"/>
        <v>0</v>
      </c>
      <c r="BZ42" s="365">
        <f t="shared" si="23"/>
        <v>0</v>
      </c>
      <c r="CA42" s="365">
        <f t="shared" si="24"/>
        <v>0</v>
      </c>
      <c r="CB42" s="360">
        <f t="shared" si="25"/>
        <v>0</v>
      </c>
      <c r="CE42" s="370">
        <f t="shared" ref="CE42:CL42" si="30">CE41*(CE57-1)</f>
        <v>1.5</v>
      </c>
      <c r="CF42" s="370">
        <f t="shared" si="30"/>
        <v>3</v>
      </c>
      <c r="CG42" s="370">
        <f t="shared" si="30"/>
        <v>4.5</v>
      </c>
      <c r="CH42" s="370">
        <f t="shared" si="30"/>
        <v>6</v>
      </c>
      <c r="CI42" s="370">
        <f t="shared" si="30"/>
        <v>3</v>
      </c>
      <c r="CJ42" s="370">
        <f t="shared" si="30"/>
        <v>0</v>
      </c>
      <c r="CK42" s="370">
        <f t="shared" si="30"/>
        <v>0</v>
      </c>
      <c r="CL42" s="370">
        <f t="shared" si="30"/>
        <v>0</v>
      </c>
      <c r="CR42"/>
    </row>
    <row r="43" spans="1:96" x14ac:dyDescent="0.2">
      <c r="A43" s="360" cm="1">
        <f t="array" ref="A43">_xlfn.SWITCH(D43,"G",1,"D",2,"M",3,"F",4)</f>
        <v>2</v>
      </c>
      <c r="B43" s="357" t="s">
        <v>33</v>
      </c>
      <c r="C43" s="357" t="s">
        <v>1549</v>
      </c>
      <c r="D43" s="360" t="s">
        <v>14</v>
      </c>
      <c r="E43" s="361">
        <v>4.5999999999999996</v>
      </c>
      <c r="F43" s="361">
        <f>_xlfn.IFNA(VLOOKUP(C43,'My Squad'!$C$2:$D$16,2,0),E43)</f>
        <v>4.4000000000000004</v>
      </c>
      <c r="G43" s="362">
        <v>3.823</v>
      </c>
      <c r="H43" s="362">
        <v>4.6529999999999996</v>
      </c>
      <c r="I43" s="362">
        <v>2.8976666666666668</v>
      </c>
      <c r="J43" s="362">
        <v>3.2643333333333335</v>
      </c>
      <c r="K43" s="362">
        <v>3.2930000000000001</v>
      </c>
      <c r="L43" s="362">
        <v>2.9916666666666667</v>
      </c>
      <c r="M43" s="362">
        <v>4.0063333333333331</v>
      </c>
      <c r="N43" s="362">
        <v>3.5289999999999999</v>
      </c>
      <c r="O43" s="363">
        <v>0</v>
      </c>
      <c r="P43" s="363">
        <v>0</v>
      </c>
      <c r="Q43" s="363">
        <v>0</v>
      </c>
      <c r="R43" s="363">
        <v>0</v>
      </c>
      <c r="S43" s="363">
        <v>0</v>
      </c>
      <c r="T43" s="363">
        <v>0</v>
      </c>
      <c r="U43" s="363">
        <v>0</v>
      </c>
      <c r="V43" s="363">
        <v>0</v>
      </c>
      <c r="W43" s="363">
        <v>0</v>
      </c>
      <c r="X43" s="363">
        <v>0</v>
      </c>
      <c r="Y43" s="363">
        <v>0</v>
      </c>
      <c r="Z43" s="363">
        <v>0</v>
      </c>
      <c r="AA43" s="363">
        <v>0</v>
      </c>
      <c r="AB43" s="363">
        <v>0</v>
      </c>
      <c r="AC43" s="363">
        <v>0</v>
      </c>
      <c r="AD43" s="363">
        <v>0</v>
      </c>
      <c r="AE43" s="363">
        <v>0</v>
      </c>
      <c r="AF43" s="363">
        <v>0</v>
      </c>
      <c r="AG43" s="363">
        <v>0</v>
      </c>
      <c r="AH43" s="363">
        <v>0</v>
      </c>
      <c r="AI43" s="363">
        <v>0</v>
      </c>
      <c r="AJ43" s="363">
        <v>0</v>
      </c>
      <c r="AK43" s="363">
        <v>0</v>
      </c>
      <c r="AL43" s="363">
        <v>0</v>
      </c>
      <c r="AM43" s="363">
        <v>0</v>
      </c>
      <c r="AN43" s="363">
        <v>0</v>
      </c>
      <c r="AO43" s="363">
        <v>0</v>
      </c>
      <c r="AP43" s="363">
        <v>0</v>
      </c>
      <c r="AQ43" s="363">
        <v>0</v>
      </c>
      <c r="AR43" s="363">
        <v>0</v>
      </c>
      <c r="AS43" s="363">
        <v>0</v>
      </c>
      <c r="AT43" s="363">
        <v>0</v>
      </c>
      <c r="AU43" s="363">
        <v>0</v>
      </c>
      <c r="AV43" s="363">
        <v>0</v>
      </c>
      <c r="AW43" s="363">
        <v>0</v>
      </c>
      <c r="AX43" s="363">
        <v>0</v>
      </c>
      <c r="AY43" s="363">
        <v>0</v>
      </c>
      <c r="AZ43" s="363">
        <v>0</v>
      </c>
      <c r="BA43" s="363">
        <v>0</v>
      </c>
      <c r="BB43" s="363">
        <v>0</v>
      </c>
      <c r="BC43" s="364">
        <f>IF(ISNUMBER(MATCH(C43,'My Squad'!$C$2:$C$16,0)),1,0)</f>
        <v>1</v>
      </c>
      <c r="BD43" s="365">
        <f t="shared" si="1"/>
        <v>1</v>
      </c>
      <c r="BE43" s="365">
        <f t="shared" si="2"/>
        <v>1</v>
      </c>
      <c r="BF43" s="365">
        <f t="shared" si="3"/>
        <v>1</v>
      </c>
      <c r="BG43" s="365">
        <f t="shared" si="4"/>
        <v>1</v>
      </c>
      <c r="BH43" s="365">
        <f t="shared" si="5"/>
        <v>1</v>
      </c>
      <c r="BI43" s="365">
        <f t="shared" si="6"/>
        <v>1</v>
      </c>
      <c r="BJ43" s="365">
        <f t="shared" si="7"/>
        <v>1</v>
      </c>
      <c r="BK43" s="365">
        <f t="shared" si="8"/>
        <v>1</v>
      </c>
      <c r="BL43" s="365">
        <f t="shared" si="9"/>
        <v>0</v>
      </c>
      <c r="BM43" s="365">
        <f t="shared" si="10"/>
        <v>0</v>
      </c>
      <c r="BN43" s="365">
        <f t="shared" si="11"/>
        <v>0</v>
      </c>
      <c r="BO43" s="365">
        <f t="shared" si="12"/>
        <v>0</v>
      </c>
      <c r="BP43" s="365">
        <f t="shared" si="13"/>
        <v>0</v>
      </c>
      <c r="BQ43" s="365">
        <f t="shared" si="14"/>
        <v>0</v>
      </c>
      <c r="BR43" s="365">
        <f t="shared" si="15"/>
        <v>0</v>
      </c>
      <c r="BS43" s="365">
        <f t="shared" si="16"/>
        <v>0</v>
      </c>
      <c r="BT43" s="365">
        <f t="shared" si="17"/>
        <v>1</v>
      </c>
      <c r="BU43" s="365">
        <f t="shared" si="18"/>
        <v>1</v>
      </c>
      <c r="BV43" s="365">
        <f t="shared" si="19"/>
        <v>1</v>
      </c>
      <c r="BW43" s="365">
        <f t="shared" si="20"/>
        <v>1</v>
      </c>
      <c r="BX43" s="365">
        <f t="shared" si="21"/>
        <v>1</v>
      </c>
      <c r="BY43" s="365">
        <f t="shared" si="22"/>
        <v>1</v>
      </c>
      <c r="BZ43" s="365">
        <f t="shared" si="23"/>
        <v>1</v>
      </c>
      <c r="CA43" s="365">
        <f t="shared" si="24"/>
        <v>1</v>
      </c>
      <c r="CB43" s="360">
        <f t="shared" si="25"/>
        <v>9</v>
      </c>
      <c r="CD43" s="360" t="s">
        <v>1208</v>
      </c>
      <c r="CR43"/>
    </row>
    <row r="44" spans="1:96" hidden="1" x14ac:dyDescent="0.2">
      <c r="A44" s="360" cm="1">
        <f t="array" ref="A44">_xlfn.SWITCH(D44,"G",1,"D",2,"M",3,"F",4)</f>
        <v>1</v>
      </c>
      <c r="B44" s="357" t="s">
        <v>23</v>
      </c>
      <c r="C44" s="357" t="s">
        <v>63</v>
      </c>
      <c r="D44" s="360" t="s">
        <v>16</v>
      </c>
      <c r="E44" s="361">
        <v>5.5</v>
      </c>
      <c r="F44" s="361">
        <f>_xlfn.IFNA(VLOOKUP(C44,'My Squad'!$C$2:$D$16,2,0),E44)</f>
        <v>5.5</v>
      </c>
      <c r="G44" s="362">
        <v>3.726</v>
      </c>
      <c r="H44" s="362">
        <v>2.9616666666666664</v>
      </c>
      <c r="I44" s="362">
        <v>3.3806666666666665</v>
      </c>
      <c r="J44" s="362">
        <v>2.9233333333333333</v>
      </c>
      <c r="K44" s="362">
        <v>4.3323333333333336</v>
      </c>
      <c r="L44" s="362">
        <v>4.1020000000000003</v>
      </c>
      <c r="M44" s="362">
        <v>3.7916666666666665</v>
      </c>
      <c r="N44" s="362">
        <v>3.145</v>
      </c>
      <c r="O44" s="363">
        <v>0</v>
      </c>
      <c r="P44" s="363">
        <v>0</v>
      </c>
      <c r="Q44" s="363">
        <v>0</v>
      </c>
      <c r="R44" s="363">
        <v>0</v>
      </c>
      <c r="S44" s="363">
        <v>0</v>
      </c>
      <c r="T44" s="363">
        <v>0</v>
      </c>
      <c r="U44" s="363">
        <v>0</v>
      </c>
      <c r="V44" s="363">
        <v>0</v>
      </c>
      <c r="W44" s="363">
        <v>0</v>
      </c>
      <c r="X44" s="363">
        <v>0</v>
      </c>
      <c r="Y44" s="363">
        <v>0</v>
      </c>
      <c r="Z44" s="363">
        <v>0</v>
      </c>
      <c r="AA44" s="363">
        <v>0</v>
      </c>
      <c r="AB44" s="363">
        <v>0</v>
      </c>
      <c r="AC44" s="363">
        <v>0</v>
      </c>
      <c r="AD44" s="363">
        <v>0</v>
      </c>
      <c r="AE44" s="363">
        <v>0</v>
      </c>
      <c r="AF44" s="363">
        <v>0</v>
      </c>
      <c r="AG44" s="363">
        <v>0</v>
      </c>
      <c r="AH44" s="363">
        <v>0</v>
      </c>
      <c r="AI44" s="363">
        <v>0</v>
      </c>
      <c r="AJ44" s="363">
        <v>0</v>
      </c>
      <c r="AK44" s="363">
        <v>0</v>
      </c>
      <c r="AL44" s="363">
        <v>0</v>
      </c>
      <c r="AM44" s="363">
        <v>0</v>
      </c>
      <c r="AN44" s="363">
        <v>0</v>
      </c>
      <c r="AO44" s="363">
        <v>0</v>
      </c>
      <c r="AP44" s="363">
        <v>0</v>
      </c>
      <c r="AQ44" s="363">
        <v>0</v>
      </c>
      <c r="AR44" s="363">
        <v>0</v>
      </c>
      <c r="AS44" s="363">
        <v>0</v>
      </c>
      <c r="AT44" s="363">
        <v>0</v>
      </c>
      <c r="AU44" s="363">
        <v>0</v>
      </c>
      <c r="AV44" s="363">
        <v>0</v>
      </c>
      <c r="AW44" s="363">
        <v>0</v>
      </c>
      <c r="AX44" s="363">
        <v>0</v>
      </c>
      <c r="AY44" s="363">
        <v>0</v>
      </c>
      <c r="AZ44" s="363">
        <v>0</v>
      </c>
      <c r="BA44" s="363">
        <v>0</v>
      </c>
      <c r="BB44" s="363">
        <v>0</v>
      </c>
      <c r="BC44" s="364">
        <f>IF(ISNUMBER(MATCH(C44,'My Squad'!$C$2:$C$16,0)),1,0)</f>
        <v>0</v>
      </c>
      <c r="BD44" s="365">
        <f t="shared" si="1"/>
        <v>0</v>
      </c>
      <c r="BE44" s="365">
        <f t="shared" si="2"/>
        <v>0</v>
      </c>
      <c r="BF44" s="365">
        <f t="shared" si="3"/>
        <v>0</v>
      </c>
      <c r="BG44" s="365">
        <f t="shared" si="4"/>
        <v>0</v>
      </c>
      <c r="BH44" s="365">
        <f t="shared" si="5"/>
        <v>0</v>
      </c>
      <c r="BI44" s="365">
        <f t="shared" si="6"/>
        <v>0</v>
      </c>
      <c r="BJ44" s="365">
        <f t="shared" si="7"/>
        <v>0</v>
      </c>
      <c r="BK44" s="365">
        <f t="shared" si="8"/>
        <v>0</v>
      </c>
      <c r="BL44" s="365">
        <f t="shared" si="9"/>
        <v>0</v>
      </c>
      <c r="BM44" s="365">
        <f t="shared" si="10"/>
        <v>0</v>
      </c>
      <c r="BN44" s="365">
        <f t="shared" si="11"/>
        <v>0</v>
      </c>
      <c r="BO44" s="365">
        <f t="shared" si="12"/>
        <v>0</v>
      </c>
      <c r="BP44" s="365">
        <f t="shared" si="13"/>
        <v>0</v>
      </c>
      <c r="BQ44" s="365">
        <f t="shared" si="14"/>
        <v>0</v>
      </c>
      <c r="BR44" s="365">
        <f t="shared" si="15"/>
        <v>0</v>
      </c>
      <c r="BS44" s="365">
        <f t="shared" si="16"/>
        <v>0</v>
      </c>
      <c r="BT44" s="365">
        <f t="shared" si="17"/>
        <v>0</v>
      </c>
      <c r="BU44" s="365">
        <f t="shared" si="18"/>
        <v>0</v>
      </c>
      <c r="BV44" s="365">
        <f t="shared" si="19"/>
        <v>0</v>
      </c>
      <c r="BW44" s="365">
        <f t="shared" si="20"/>
        <v>0</v>
      </c>
      <c r="BX44" s="365">
        <f t="shared" si="21"/>
        <v>0</v>
      </c>
      <c r="BY44" s="365">
        <f t="shared" si="22"/>
        <v>0</v>
      </c>
      <c r="BZ44" s="365">
        <f t="shared" si="23"/>
        <v>0</v>
      </c>
      <c r="CA44" s="365">
        <f t="shared" si="24"/>
        <v>0</v>
      </c>
      <c r="CB44" s="360">
        <f t="shared" si="25"/>
        <v>0</v>
      </c>
      <c r="CD44" s="369">
        <f>'My Squad'!$D$29</f>
        <v>0.1</v>
      </c>
      <c r="CE44" s="368">
        <f>$CD$44</f>
        <v>0.1</v>
      </c>
      <c r="CF44" s="368">
        <f>$CD$44</f>
        <v>0.1</v>
      </c>
      <c r="CG44" s="368">
        <f>$CD$44</f>
        <v>0.1</v>
      </c>
      <c r="CH44" s="368">
        <f>$CD$44</f>
        <v>0.1</v>
      </c>
      <c r="CI44" s="368">
        <f>$CD$44</f>
        <v>0.1</v>
      </c>
      <c r="CJ44" s="368">
        <v>0</v>
      </c>
      <c r="CK44" s="368">
        <v>0</v>
      </c>
      <c r="CL44" s="368">
        <v>0</v>
      </c>
      <c r="CR44"/>
    </row>
    <row r="45" spans="1:96" hidden="1" x14ac:dyDescent="0.2">
      <c r="A45" s="360" cm="1">
        <f t="array" ref="A45">_xlfn.SWITCH(D45,"G",1,"D",2,"M",3,"F",4)</f>
        <v>4</v>
      </c>
      <c r="B45" s="357" t="s">
        <v>56</v>
      </c>
      <c r="C45" s="357" t="s">
        <v>367</v>
      </c>
      <c r="D45" s="360" t="s">
        <v>15</v>
      </c>
      <c r="E45" s="361">
        <v>5.4</v>
      </c>
      <c r="F45" s="361">
        <f>_xlfn.IFNA(VLOOKUP(C45,'My Squad'!$C$2:$D$16,2,0),E45)</f>
        <v>5.4</v>
      </c>
      <c r="G45" s="362">
        <v>3.2936666666666667</v>
      </c>
      <c r="H45" s="362">
        <v>3.9743333333333335</v>
      </c>
      <c r="I45" s="362">
        <v>3.0983333333333332</v>
      </c>
      <c r="J45" s="362">
        <v>2.94</v>
      </c>
      <c r="K45" s="362">
        <v>3.7833333333333332</v>
      </c>
      <c r="L45" s="362">
        <v>3.9239999999999999</v>
      </c>
      <c r="M45" s="362">
        <v>3.2713333333333332</v>
      </c>
      <c r="N45" s="362">
        <v>3.6546666666666665</v>
      </c>
      <c r="O45" s="363">
        <v>0</v>
      </c>
      <c r="P45" s="363">
        <v>0</v>
      </c>
      <c r="Q45" s="363">
        <v>0</v>
      </c>
      <c r="R45" s="363">
        <v>0</v>
      </c>
      <c r="S45" s="363">
        <v>0</v>
      </c>
      <c r="T45" s="363">
        <v>0</v>
      </c>
      <c r="U45" s="363">
        <v>0</v>
      </c>
      <c r="V45" s="363">
        <v>0</v>
      </c>
      <c r="W45" s="363">
        <v>0</v>
      </c>
      <c r="X45" s="363">
        <v>0</v>
      </c>
      <c r="Y45" s="363">
        <v>0</v>
      </c>
      <c r="Z45" s="363">
        <v>0</v>
      </c>
      <c r="AA45" s="363">
        <v>0</v>
      </c>
      <c r="AB45" s="363">
        <v>0</v>
      </c>
      <c r="AC45" s="363">
        <v>0</v>
      </c>
      <c r="AD45" s="363">
        <v>0</v>
      </c>
      <c r="AE45" s="363">
        <v>0</v>
      </c>
      <c r="AF45" s="363">
        <v>0</v>
      </c>
      <c r="AG45" s="363">
        <v>0</v>
      </c>
      <c r="AH45" s="363">
        <v>0</v>
      </c>
      <c r="AI45" s="363">
        <v>0</v>
      </c>
      <c r="AJ45" s="363">
        <v>0</v>
      </c>
      <c r="AK45" s="363">
        <v>0</v>
      </c>
      <c r="AL45" s="363">
        <v>0</v>
      </c>
      <c r="AM45" s="363">
        <v>0</v>
      </c>
      <c r="AN45" s="363">
        <v>0</v>
      </c>
      <c r="AO45" s="363">
        <v>0</v>
      </c>
      <c r="AP45" s="363">
        <v>0</v>
      </c>
      <c r="AQ45" s="363">
        <v>0</v>
      </c>
      <c r="AR45" s="363">
        <v>0</v>
      </c>
      <c r="AS45" s="363">
        <v>0</v>
      </c>
      <c r="AT45" s="363">
        <v>0</v>
      </c>
      <c r="AU45" s="363">
        <v>0</v>
      </c>
      <c r="AV45" s="363">
        <v>0</v>
      </c>
      <c r="AW45" s="363">
        <v>0</v>
      </c>
      <c r="AX45" s="363">
        <v>0</v>
      </c>
      <c r="AY45" s="363">
        <v>0</v>
      </c>
      <c r="AZ45" s="363">
        <v>0</v>
      </c>
      <c r="BA45" s="363">
        <v>0</v>
      </c>
      <c r="BB45" s="363">
        <v>0</v>
      </c>
      <c r="BC45" s="364">
        <f>IF(ISNUMBER(MATCH(C45,'My Squad'!$C$2:$C$16,0)),1,0)</f>
        <v>0</v>
      </c>
      <c r="BD45" s="365">
        <f t="shared" si="1"/>
        <v>0</v>
      </c>
      <c r="BE45" s="365">
        <f t="shared" si="2"/>
        <v>0</v>
      </c>
      <c r="BF45" s="365">
        <f t="shared" si="3"/>
        <v>0</v>
      </c>
      <c r="BG45" s="365">
        <f t="shared" si="4"/>
        <v>0</v>
      </c>
      <c r="BH45" s="365">
        <f t="shared" si="5"/>
        <v>0</v>
      </c>
      <c r="BI45" s="365">
        <f t="shared" si="6"/>
        <v>0</v>
      </c>
      <c r="BJ45" s="365">
        <f t="shared" si="7"/>
        <v>0</v>
      </c>
      <c r="BK45" s="365">
        <f t="shared" si="8"/>
        <v>0</v>
      </c>
      <c r="BL45" s="365">
        <f t="shared" si="9"/>
        <v>0</v>
      </c>
      <c r="BM45" s="365">
        <f t="shared" si="10"/>
        <v>0</v>
      </c>
      <c r="BN45" s="365">
        <f t="shared" si="11"/>
        <v>0</v>
      </c>
      <c r="BO45" s="365">
        <f t="shared" si="12"/>
        <v>0</v>
      </c>
      <c r="BP45" s="365">
        <f t="shared" si="13"/>
        <v>0</v>
      </c>
      <c r="BQ45" s="365">
        <f t="shared" si="14"/>
        <v>0</v>
      </c>
      <c r="BR45" s="365">
        <f t="shared" si="15"/>
        <v>0</v>
      </c>
      <c r="BS45" s="365">
        <f t="shared" si="16"/>
        <v>0</v>
      </c>
      <c r="BT45" s="365">
        <f t="shared" si="17"/>
        <v>0</v>
      </c>
      <c r="BU45" s="365">
        <f t="shared" si="18"/>
        <v>0</v>
      </c>
      <c r="BV45" s="365">
        <f t="shared" si="19"/>
        <v>0</v>
      </c>
      <c r="BW45" s="365">
        <f t="shared" si="20"/>
        <v>0</v>
      </c>
      <c r="BX45" s="365">
        <f t="shared" si="21"/>
        <v>0</v>
      </c>
      <c r="BY45" s="365">
        <f t="shared" si="22"/>
        <v>0</v>
      </c>
      <c r="BZ45" s="365">
        <f t="shared" si="23"/>
        <v>0</v>
      </c>
      <c r="CA45" s="365">
        <f t="shared" si="24"/>
        <v>0</v>
      </c>
      <c r="CB45" s="360">
        <f t="shared" si="25"/>
        <v>0</v>
      </c>
      <c r="CE45" s="371">
        <f>CE44*CE33</f>
        <v>2.0000000000000004E-2</v>
      </c>
      <c r="CF45" s="371">
        <f t="shared" ref="CF45:CL45" si="31">CF44*CF33</f>
        <v>2.0000000000000004E-2</v>
      </c>
      <c r="CG45" s="371">
        <f t="shared" si="31"/>
        <v>2.0000000000000004E-2</v>
      </c>
      <c r="CH45" s="371">
        <f t="shared" si="31"/>
        <v>2.0000000000000004E-2</v>
      </c>
      <c r="CI45" s="371">
        <f t="shared" si="31"/>
        <v>-0.21999999999999995</v>
      </c>
      <c r="CJ45" s="371">
        <f t="shared" si="31"/>
        <v>0</v>
      </c>
      <c r="CK45" s="371">
        <f t="shared" si="31"/>
        <v>0</v>
      </c>
      <c r="CL45" s="371">
        <f t="shared" si="31"/>
        <v>0</v>
      </c>
      <c r="CR45"/>
    </row>
    <row r="46" spans="1:96" hidden="1" x14ac:dyDescent="0.2">
      <c r="A46" s="360" cm="1">
        <f t="array" ref="A46">_xlfn.SWITCH(D46,"G",1,"D",2,"M",3,"F",4)</f>
        <v>3</v>
      </c>
      <c r="B46" s="357" t="s">
        <v>61</v>
      </c>
      <c r="C46" s="357" t="s">
        <v>188</v>
      </c>
      <c r="D46" s="360" t="s">
        <v>13</v>
      </c>
      <c r="E46" s="361">
        <v>5.5</v>
      </c>
      <c r="F46" s="361">
        <f>_xlfn.IFNA(VLOOKUP(C46,'My Squad'!$C$2:$D$16,2,0),E46)</f>
        <v>5.5</v>
      </c>
      <c r="G46" s="362">
        <v>3.3290000000000002</v>
      </c>
      <c r="H46" s="362">
        <v>2.8340000000000001</v>
      </c>
      <c r="I46" s="362">
        <v>3.9489999999999998</v>
      </c>
      <c r="J46" s="362">
        <v>3.1760000000000002</v>
      </c>
      <c r="K46" s="362">
        <v>3.9119999999999999</v>
      </c>
      <c r="L46" s="362">
        <v>4.3033333333333337</v>
      </c>
      <c r="M46" s="362">
        <v>3.4233333333333333</v>
      </c>
      <c r="N46" s="362">
        <v>2.944</v>
      </c>
      <c r="O46" s="363">
        <v>0</v>
      </c>
      <c r="P46" s="363">
        <v>0</v>
      </c>
      <c r="Q46" s="363">
        <v>0</v>
      </c>
      <c r="R46" s="363">
        <v>0</v>
      </c>
      <c r="S46" s="363">
        <v>0</v>
      </c>
      <c r="T46" s="363">
        <v>0</v>
      </c>
      <c r="U46" s="363">
        <v>0</v>
      </c>
      <c r="V46" s="363">
        <v>0</v>
      </c>
      <c r="W46" s="363">
        <v>0</v>
      </c>
      <c r="X46" s="363">
        <v>0</v>
      </c>
      <c r="Y46" s="363">
        <v>0</v>
      </c>
      <c r="Z46" s="363">
        <v>0</v>
      </c>
      <c r="AA46" s="363">
        <v>0</v>
      </c>
      <c r="AB46" s="363">
        <v>0</v>
      </c>
      <c r="AC46" s="363">
        <v>0</v>
      </c>
      <c r="AD46" s="363">
        <v>0</v>
      </c>
      <c r="AE46" s="363">
        <v>0</v>
      </c>
      <c r="AF46" s="363">
        <v>0</v>
      </c>
      <c r="AG46" s="363">
        <v>0</v>
      </c>
      <c r="AH46" s="363">
        <v>0</v>
      </c>
      <c r="AI46" s="363">
        <v>0</v>
      </c>
      <c r="AJ46" s="363">
        <v>0</v>
      </c>
      <c r="AK46" s="363">
        <v>0</v>
      </c>
      <c r="AL46" s="363">
        <v>0</v>
      </c>
      <c r="AM46" s="363">
        <v>0</v>
      </c>
      <c r="AN46" s="363">
        <v>0</v>
      </c>
      <c r="AO46" s="363">
        <v>0</v>
      </c>
      <c r="AP46" s="363">
        <v>0</v>
      </c>
      <c r="AQ46" s="363">
        <v>0</v>
      </c>
      <c r="AR46" s="363">
        <v>0</v>
      </c>
      <c r="AS46" s="363">
        <v>0</v>
      </c>
      <c r="AT46" s="363">
        <v>0</v>
      </c>
      <c r="AU46" s="363">
        <v>0</v>
      </c>
      <c r="AV46" s="363">
        <v>0</v>
      </c>
      <c r="AW46" s="363">
        <v>0</v>
      </c>
      <c r="AX46" s="363">
        <v>0</v>
      </c>
      <c r="AY46" s="363">
        <v>0</v>
      </c>
      <c r="AZ46" s="363">
        <v>0</v>
      </c>
      <c r="BA46" s="363">
        <v>0</v>
      </c>
      <c r="BB46" s="363">
        <v>0</v>
      </c>
      <c r="BC46" s="364">
        <f>IF(ISNUMBER(MATCH(C46,'My Squad'!$C$2:$C$16,0)),1,0)</f>
        <v>1</v>
      </c>
      <c r="BD46" s="365">
        <f t="shared" si="1"/>
        <v>1</v>
      </c>
      <c r="BE46" s="365">
        <f t="shared" si="2"/>
        <v>1</v>
      </c>
      <c r="BF46" s="365">
        <f t="shared" si="3"/>
        <v>1</v>
      </c>
      <c r="BG46" s="365">
        <f t="shared" si="4"/>
        <v>1</v>
      </c>
      <c r="BH46" s="365">
        <f t="shared" si="5"/>
        <v>1</v>
      </c>
      <c r="BI46" s="365">
        <f t="shared" si="6"/>
        <v>1</v>
      </c>
      <c r="BJ46" s="365">
        <f t="shared" si="7"/>
        <v>1</v>
      </c>
      <c r="BK46" s="365">
        <f t="shared" si="8"/>
        <v>1</v>
      </c>
      <c r="BL46" s="365">
        <f t="shared" si="9"/>
        <v>0</v>
      </c>
      <c r="BM46" s="365">
        <f t="shared" si="10"/>
        <v>0</v>
      </c>
      <c r="BN46" s="365">
        <f t="shared" si="11"/>
        <v>0</v>
      </c>
      <c r="BO46" s="365">
        <f t="shared" si="12"/>
        <v>0</v>
      </c>
      <c r="BP46" s="365">
        <f t="shared" si="13"/>
        <v>0</v>
      </c>
      <c r="BQ46" s="365">
        <f t="shared" si="14"/>
        <v>0</v>
      </c>
      <c r="BR46" s="365">
        <f t="shared" si="15"/>
        <v>0</v>
      </c>
      <c r="BS46" s="365">
        <f t="shared" si="16"/>
        <v>0</v>
      </c>
      <c r="BT46" s="365">
        <f t="shared" si="17"/>
        <v>1</v>
      </c>
      <c r="BU46" s="365">
        <f t="shared" si="18"/>
        <v>1</v>
      </c>
      <c r="BV46" s="365">
        <f t="shared" si="19"/>
        <v>1</v>
      </c>
      <c r="BW46" s="365">
        <f t="shared" si="20"/>
        <v>1</v>
      </c>
      <c r="BX46" s="365">
        <f t="shared" si="21"/>
        <v>1</v>
      </c>
      <c r="BY46" s="365">
        <f t="shared" si="22"/>
        <v>1</v>
      </c>
      <c r="BZ46" s="365">
        <f t="shared" si="23"/>
        <v>1</v>
      </c>
      <c r="CA46" s="365">
        <f t="shared" si="24"/>
        <v>1</v>
      </c>
      <c r="CB46" s="360">
        <f t="shared" si="25"/>
        <v>9</v>
      </c>
      <c r="CR46"/>
    </row>
    <row r="47" spans="1:96" hidden="1" x14ac:dyDescent="0.2">
      <c r="A47" s="360" cm="1">
        <f t="array" ref="A47">_xlfn.SWITCH(D47,"G",1,"D",2,"M",3,"F",4)</f>
        <v>4</v>
      </c>
      <c r="B47" s="357" t="s">
        <v>601</v>
      </c>
      <c r="C47" s="357" t="s">
        <v>651</v>
      </c>
      <c r="D47" s="360" t="s">
        <v>15</v>
      </c>
      <c r="E47" s="361">
        <v>5.7</v>
      </c>
      <c r="F47" s="361">
        <f>_xlfn.IFNA(VLOOKUP(C47,'My Squad'!$C$2:$D$16,2,0),E47)</f>
        <v>5.7</v>
      </c>
      <c r="G47" s="362">
        <v>3.7433333333333332</v>
      </c>
      <c r="H47" s="362">
        <v>3.1589999999999998</v>
      </c>
      <c r="I47" s="362">
        <v>3.2469999999999999</v>
      </c>
      <c r="J47" s="362">
        <v>3.4063333333333334</v>
      </c>
      <c r="K47" s="362">
        <v>3.8653333333333335</v>
      </c>
      <c r="L47" s="362">
        <v>3.46</v>
      </c>
      <c r="M47" s="362">
        <v>2.9963333333333333</v>
      </c>
      <c r="N47" s="362">
        <v>3.9073333333333333</v>
      </c>
      <c r="O47" s="363">
        <v>0</v>
      </c>
      <c r="P47" s="363">
        <v>0</v>
      </c>
      <c r="Q47" s="363">
        <v>0</v>
      </c>
      <c r="R47" s="363">
        <v>0</v>
      </c>
      <c r="S47" s="363">
        <v>0</v>
      </c>
      <c r="T47" s="363">
        <v>0</v>
      </c>
      <c r="U47" s="363">
        <v>0</v>
      </c>
      <c r="V47" s="363">
        <v>0</v>
      </c>
      <c r="W47" s="363">
        <v>0</v>
      </c>
      <c r="X47" s="363">
        <v>0</v>
      </c>
      <c r="Y47" s="363">
        <v>0</v>
      </c>
      <c r="Z47" s="363">
        <v>0</v>
      </c>
      <c r="AA47" s="363">
        <v>0</v>
      </c>
      <c r="AB47" s="363">
        <v>0</v>
      </c>
      <c r="AC47" s="363">
        <v>0</v>
      </c>
      <c r="AD47" s="363">
        <v>0</v>
      </c>
      <c r="AE47" s="363">
        <v>0</v>
      </c>
      <c r="AF47" s="363">
        <v>0</v>
      </c>
      <c r="AG47" s="363">
        <v>0</v>
      </c>
      <c r="AH47" s="363">
        <v>0</v>
      </c>
      <c r="AI47" s="363">
        <v>0</v>
      </c>
      <c r="AJ47" s="363">
        <v>0</v>
      </c>
      <c r="AK47" s="363">
        <v>0</v>
      </c>
      <c r="AL47" s="363">
        <v>0</v>
      </c>
      <c r="AM47" s="363">
        <v>0</v>
      </c>
      <c r="AN47" s="363">
        <v>0</v>
      </c>
      <c r="AO47" s="363">
        <v>0</v>
      </c>
      <c r="AP47" s="363">
        <v>0</v>
      </c>
      <c r="AQ47" s="363">
        <v>0</v>
      </c>
      <c r="AR47" s="363">
        <v>0</v>
      </c>
      <c r="AS47" s="363">
        <v>0</v>
      </c>
      <c r="AT47" s="363">
        <v>0</v>
      </c>
      <c r="AU47" s="363">
        <v>0</v>
      </c>
      <c r="AV47" s="363">
        <v>0</v>
      </c>
      <c r="AW47" s="363">
        <v>0</v>
      </c>
      <c r="AX47" s="363">
        <v>0</v>
      </c>
      <c r="AY47" s="363">
        <v>0</v>
      </c>
      <c r="AZ47" s="363">
        <v>0</v>
      </c>
      <c r="BA47" s="363">
        <v>0</v>
      </c>
      <c r="BB47" s="363">
        <v>0</v>
      </c>
      <c r="BC47" s="364">
        <f>IF(ISNUMBER(MATCH(C47,'My Squad'!$C$2:$C$16,0)),1,0)</f>
        <v>0</v>
      </c>
      <c r="BD47" s="365">
        <f t="shared" si="1"/>
        <v>0</v>
      </c>
      <c r="BE47" s="365">
        <f t="shared" si="2"/>
        <v>0</v>
      </c>
      <c r="BF47" s="365">
        <f t="shared" si="3"/>
        <v>0</v>
      </c>
      <c r="BG47" s="365">
        <f t="shared" si="4"/>
        <v>0</v>
      </c>
      <c r="BH47" s="365">
        <f t="shared" si="5"/>
        <v>0</v>
      </c>
      <c r="BI47" s="365">
        <f t="shared" si="6"/>
        <v>0</v>
      </c>
      <c r="BJ47" s="365">
        <f t="shared" si="7"/>
        <v>0</v>
      </c>
      <c r="BK47" s="365">
        <f t="shared" si="8"/>
        <v>0</v>
      </c>
      <c r="BL47" s="365">
        <f t="shared" si="9"/>
        <v>0</v>
      </c>
      <c r="BM47" s="365">
        <f t="shared" si="10"/>
        <v>0</v>
      </c>
      <c r="BN47" s="365">
        <f t="shared" si="11"/>
        <v>0</v>
      </c>
      <c r="BO47" s="365">
        <f t="shared" si="12"/>
        <v>0</v>
      </c>
      <c r="BP47" s="365">
        <f t="shared" si="13"/>
        <v>0</v>
      </c>
      <c r="BQ47" s="365">
        <f t="shared" si="14"/>
        <v>0</v>
      </c>
      <c r="BR47" s="365">
        <f t="shared" si="15"/>
        <v>0</v>
      </c>
      <c r="BS47" s="365">
        <f t="shared" si="16"/>
        <v>0</v>
      </c>
      <c r="BT47" s="365">
        <f t="shared" si="17"/>
        <v>0</v>
      </c>
      <c r="BU47" s="365">
        <f t="shared" si="18"/>
        <v>0</v>
      </c>
      <c r="BV47" s="365">
        <f t="shared" si="19"/>
        <v>0</v>
      </c>
      <c r="BW47" s="365">
        <f t="shared" si="20"/>
        <v>0</v>
      </c>
      <c r="BX47" s="365">
        <f t="shared" si="21"/>
        <v>0</v>
      </c>
      <c r="BY47" s="365">
        <f t="shared" si="22"/>
        <v>0</v>
      </c>
      <c r="BZ47" s="365">
        <f t="shared" si="23"/>
        <v>0</v>
      </c>
      <c r="CA47" s="365">
        <f t="shared" si="24"/>
        <v>0</v>
      </c>
      <c r="CB47" s="360">
        <f t="shared" si="25"/>
        <v>0</v>
      </c>
      <c r="CD47" s="360" t="s">
        <v>1209</v>
      </c>
      <c r="CE47" s="371">
        <f>CE62*CE63</f>
        <v>0</v>
      </c>
      <c r="CF47" s="371">
        <f t="shared" ref="CF47:CL47" si="32">CF62*CF63</f>
        <v>0</v>
      </c>
      <c r="CG47" s="371">
        <f t="shared" si="32"/>
        <v>0</v>
      </c>
      <c r="CH47" s="371">
        <f t="shared" si="32"/>
        <v>0</v>
      </c>
      <c r="CI47" s="371">
        <f t="shared" si="32"/>
        <v>0</v>
      </c>
      <c r="CJ47" s="371">
        <f t="shared" si="32"/>
        <v>0</v>
      </c>
      <c r="CK47" s="371">
        <f t="shared" si="32"/>
        <v>0</v>
      </c>
      <c r="CL47" s="371">
        <f t="shared" si="32"/>
        <v>0</v>
      </c>
      <c r="CR47"/>
    </row>
    <row r="48" spans="1:96" hidden="1" x14ac:dyDescent="0.2">
      <c r="A48" s="360" cm="1">
        <f t="array" ref="A48">_xlfn.SWITCH(D48,"G",1,"D",2,"M",3,"F",4)</f>
        <v>3</v>
      </c>
      <c r="B48" s="357" t="s">
        <v>40</v>
      </c>
      <c r="C48" s="357" t="s">
        <v>76</v>
      </c>
      <c r="D48" s="360" t="s">
        <v>13</v>
      </c>
      <c r="E48" s="361">
        <v>7.2</v>
      </c>
      <c r="F48" s="361">
        <f>_xlfn.IFNA(VLOOKUP(C48,'My Squad'!$C$2:$D$16,2,0),E48)</f>
        <v>7.2</v>
      </c>
      <c r="G48" s="362">
        <v>1.44</v>
      </c>
      <c r="H48" s="362">
        <v>3.4323333333333332</v>
      </c>
      <c r="I48" s="362">
        <v>4.2823333333333338</v>
      </c>
      <c r="J48" s="362">
        <v>3.5550000000000002</v>
      </c>
      <c r="K48" s="362">
        <v>2.93</v>
      </c>
      <c r="L48" s="362">
        <v>3.5826666666666669</v>
      </c>
      <c r="M48" s="362">
        <v>4.3993333333333338</v>
      </c>
      <c r="N48" s="362">
        <v>4.1103333333333332</v>
      </c>
      <c r="O48" s="363">
        <v>0</v>
      </c>
      <c r="P48" s="363">
        <v>0</v>
      </c>
      <c r="Q48" s="363">
        <v>0</v>
      </c>
      <c r="R48" s="363">
        <v>0</v>
      </c>
      <c r="S48" s="363">
        <v>0</v>
      </c>
      <c r="T48" s="363">
        <v>0</v>
      </c>
      <c r="U48" s="363">
        <v>0</v>
      </c>
      <c r="V48" s="363">
        <v>0</v>
      </c>
      <c r="W48" s="363">
        <v>0</v>
      </c>
      <c r="X48" s="363">
        <v>0</v>
      </c>
      <c r="Y48" s="363">
        <v>0</v>
      </c>
      <c r="Z48" s="363">
        <v>0</v>
      </c>
      <c r="AA48" s="363">
        <v>0</v>
      </c>
      <c r="AB48" s="363">
        <v>0</v>
      </c>
      <c r="AC48" s="363">
        <v>0</v>
      </c>
      <c r="AD48" s="363">
        <v>0</v>
      </c>
      <c r="AE48" s="363">
        <v>0</v>
      </c>
      <c r="AF48" s="363">
        <v>0</v>
      </c>
      <c r="AG48" s="363">
        <v>0</v>
      </c>
      <c r="AH48" s="363">
        <v>0</v>
      </c>
      <c r="AI48" s="363">
        <v>0</v>
      </c>
      <c r="AJ48" s="363">
        <v>0</v>
      </c>
      <c r="AK48" s="363">
        <v>0</v>
      </c>
      <c r="AL48" s="363">
        <v>0</v>
      </c>
      <c r="AM48" s="363">
        <v>0</v>
      </c>
      <c r="AN48" s="363">
        <v>0</v>
      </c>
      <c r="AO48" s="363">
        <v>0</v>
      </c>
      <c r="AP48" s="363">
        <v>0</v>
      </c>
      <c r="AQ48" s="363">
        <v>0</v>
      </c>
      <c r="AR48" s="363">
        <v>0</v>
      </c>
      <c r="AS48" s="363">
        <v>0</v>
      </c>
      <c r="AT48" s="363">
        <v>0</v>
      </c>
      <c r="AU48" s="363">
        <v>0</v>
      </c>
      <c r="AV48" s="363">
        <v>0</v>
      </c>
      <c r="AW48" s="363">
        <v>0</v>
      </c>
      <c r="AX48" s="363">
        <v>0</v>
      </c>
      <c r="AY48" s="363">
        <v>0</v>
      </c>
      <c r="AZ48" s="363">
        <v>0</v>
      </c>
      <c r="BA48" s="363">
        <v>0</v>
      </c>
      <c r="BB48" s="363">
        <v>0</v>
      </c>
      <c r="BC48" s="364">
        <f>IF(ISNUMBER(MATCH(C48,'My Squad'!$C$2:$C$16,0)),1,0)</f>
        <v>0</v>
      </c>
      <c r="BD48" s="365">
        <f t="shared" si="1"/>
        <v>0</v>
      </c>
      <c r="BE48" s="365">
        <f t="shared" si="2"/>
        <v>0</v>
      </c>
      <c r="BF48" s="365">
        <f t="shared" si="3"/>
        <v>0</v>
      </c>
      <c r="BG48" s="365">
        <f t="shared" si="4"/>
        <v>0</v>
      </c>
      <c r="BH48" s="365">
        <f t="shared" si="5"/>
        <v>0</v>
      </c>
      <c r="BI48" s="365">
        <f t="shared" si="6"/>
        <v>0</v>
      </c>
      <c r="BJ48" s="365">
        <f t="shared" si="7"/>
        <v>0</v>
      </c>
      <c r="BK48" s="365">
        <f t="shared" si="8"/>
        <v>0</v>
      </c>
      <c r="BL48" s="365">
        <f t="shared" si="9"/>
        <v>0</v>
      </c>
      <c r="BM48" s="365">
        <f t="shared" si="10"/>
        <v>0</v>
      </c>
      <c r="BN48" s="365">
        <f t="shared" si="11"/>
        <v>0</v>
      </c>
      <c r="BO48" s="365">
        <f t="shared" si="12"/>
        <v>0</v>
      </c>
      <c r="BP48" s="365">
        <f t="shared" si="13"/>
        <v>0</v>
      </c>
      <c r="BQ48" s="365">
        <f t="shared" si="14"/>
        <v>0</v>
      </c>
      <c r="BR48" s="365">
        <f t="shared" si="15"/>
        <v>0</v>
      </c>
      <c r="BS48" s="365">
        <f t="shared" si="16"/>
        <v>0</v>
      </c>
      <c r="BT48" s="365">
        <f t="shared" si="17"/>
        <v>0</v>
      </c>
      <c r="BU48" s="365">
        <f t="shared" si="18"/>
        <v>0</v>
      </c>
      <c r="BV48" s="365">
        <f t="shared" si="19"/>
        <v>0</v>
      </c>
      <c r="BW48" s="365">
        <f t="shared" si="20"/>
        <v>0</v>
      </c>
      <c r="BX48" s="365">
        <f t="shared" si="21"/>
        <v>0</v>
      </c>
      <c r="BY48" s="365">
        <f t="shared" si="22"/>
        <v>0</v>
      </c>
      <c r="BZ48" s="365">
        <f t="shared" si="23"/>
        <v>0</v>
      </c>
      <c r="CA48" s="365">
        <f t="shared" si="24"/>
        <v>0</v>
      </c>
      <c r="CB48" s="360">
        <f t="shared" si="25"/>
        <v>0</v>
      </c>
      <c r="CD48" s="360" t="s">
        <v>1244</v>
      </c>
      <c r="CR48"/>
    </row>
    <row r="49" spans="1:96" hidden="1" x14ac:dyDescent="0.2">
      <c r="A49" s="360" cm="1">
        <f t="array" ref="A49">_xlfn.SWITCH(D49,"G",1,"D",2,"M",3,"F",4)</f>
        <v>2</v>
      </c>
      <c r="B49" s="357" t="s">
        <v>35</v>
      </c>
      <c r="C49" s="357" t="s">
        <v>105</v>
      </c>
      <c r="D49" s="360" t="s">
        <v>14</v>
      </c>
      <c r="E49" s="361">
        <v>6.3</v>
      </c>
      <c r="F49" s="361">
        <f>_xlfn.IFNA(VLOOKUP(C49,'My Squad'!$C$2:$D$16,2,0),E49)</f>
        <v>6.3</v>
      </c>
      <c r="G49" s="362">
        <v>3.1756666666666669</v>
      </c>
      <c r="H49" s="362">
        <v>2.7483333333333335</v>
      </c>
      <c r="I49" s="362">
        <v>4.1029999999999998</v>
      </c>
      <c r="J49" s="362">
        <v>3.44</v>
      </c>
      <c r="K49" s="362">
        <v>3.3873333333333333</v>
      </c>
      <c r="L49" s="362">
        <v>3.3163333333333331</v>
      </c>
      <c r="M49" s="362">
        <v>4.1176666666666666</v>
      </c>
      <c r="N49" s="362">
        <v>3.4089999999999998</v>
      </c>
      <c r="O49" s="363">
        <v>0</v>
      </c>
      <c r="P49" s="363">
        <v>0</v>
      </c>
      <c r="Q49" s="363">
        <v>0</v>
      </c>
      <c r="R49" s="363">
        <v>0</v>
      </c>
      <c r="S49" s="363">
        <v>0</v>
      </c>
      <c r="T49" s="363">
        <v>0</v>
      </c>
      <c r="U49" s="363">
        <v>0</v>
      </c>
      <c r="V49" s="363">
        <v>0</v>
      </c>
      <c r="W49" s="363">
        <v>0</v>
      </c>
      <c r="X49" s="363">
        <v>0</v>
      </c>
      <c r="Y49" s="363">
        <v>0</v>
      </c>
      <c r="Z49" s="363">
        <v>0</v>
      </c>
      <c r="AA49" s="363">
        <v>0</v>
      </c>
      <c r="AB49" s="363">
        <v>0</v>
      </c>
      <c r="AC49" s="363">
        <v>0</v>
      </c>
      <c r="AD49" s="363">
        <v>0</v>
      </c>
      <c r="AE49" s="363">
        <v>0</v>
      </c>
      <c r="AF49" s="363">
        <v>0</v>
      </c>
      <c r="AG49" s="363">
        <v>0</v>
      </c>
      <c r="AH49" s="363">
        <v>0</v>
      </c>
      <c r="AI49" s="363">
        <v>0</v>
      </c>
      <c r="AJ49" s="363">
        <v>0</v>
      </c>
      <c r="AK49" s="363">
        <v>0</v>
      </c>
      <c r="AL49" s="363">
        <v>0</v>
      </c>
      <c r="AM49" s="363">
        <v>0</v>
      </c>
      <c r="AN49" s="363">
        <v>0</v>
      </c>
      <c r="AO49" s="363">
        <v>0</v>
      </c>
      <c r="AP49" s="363">
        <v>0</v>
      </c>
      <c r="AQ49" s="363">
        <v>0</v>
      </c>
      <c r="AR49" s="363">
        <v>0</v>
      </c>
      <c r="AS49" s="363">
        <v>0</v>
      </c>
      <c r="AT49" s="363">
        <v>0</v>
      </c>
      <c r="AU49" s="363">
        <v>0</v>
      </c>
      <c r="AV49" s="363">
        <v>0</v>
      </c>
      <c r="AW49" s="363">
        <v>0</v>
      </c>
      <c r="AX49" s="363">
        <v>0</v>
      </c>
      <c r="AY49" s="363">
        <v>0</v>
      </c>
      <c r="AZ49" s="363">
        <v>0</v>
      </c>
      <c r="BA49" s="363">
        <v>0</v>
      </c>
      <c r="BB49" s="363">
        <v>0</v>
      </c>
      <c r="BC49" s="364">
        <f>IF(ISNUMBER(MATCH(C49,'My Squad'!$C$2:$C$16,0)),1,0)</f>
        <v>0</v>
      </c>
      <c r="BD49" s="365">
        <f t="shared" si="1"/>
        <v>0</v>
      </c>
      <c r="BE49" s="365">
        <f t="shared" si="2"/>
        <v>0</v>
      </c>
      <c r="BF49" s="365">
        <f t="shared" si="3"/>
        <v>0</v>
      </c>
      <c r="BG49" s="365">
        <f t="shared" si="4"/>
        <v>0</v>
      </c>
      <c r="BH49" s="365">
        <f t="shared" si="5"/>
        <v>0</v>
      </c>
      <c r="BI49" s="365">
        <f t="shared" si="6"/>
        <v>0</v>
      </c>
      <c r="BJ49" s="365">
        <f t="shared" si="7"/>
        <v>0</v>
      </c>
      <c r="BK49" s="365">
        <f t="shared" si="8"/>
        <v>0</v>
      </c>
      <c r="BL49" s="365">
        <f t="shared" si="9"/>
        <v>0</v>
      </c>
      <c r="BM49" s="365">
        <f t="shared" si="10"/>
        <v>0</v>
      </c>
      <c r="BN49" s="365">
        <f t="shared" si="11"/>
        <v>0</v>
      </c>
      <c r="BO49" s="365">
        <f t="shared" si="12"/>
        <v>0</v>
      </c>
      <c r="BP49" s="365">
        <f t="shared" si="13"/>
        <v>0</v>
      </c>
      <c r="BQ49" s="365">
        <f t="shared" si="14"/>
        <v>0</v>
      </c>
      <c r="BR49" s="365">
        <f t="shared" si="15"/>
        <v>0</v>
      </c>
      <c r="BS49" s="365">
        <f t="shared" si="16"/>
        <v>0</v>
      </c>
      <c r="BT49" s="365">
        <f t="shared" si="17"/>
        <v>0</v>
      </c>
      <c r="BU49" s="365">
        <f t="shared" si="18"/>
        <v>0</v>
      </c>
      <c r="BV49" s="365">
        <f t="shared" si="19"/>
        <v>0</v>
      </c>
      <c r="BW49" s="365">
        <f t="shared" si="20"/>
        <v>0</v>
      </c>
      <c r="BX49" s="365">
        <f t="shared" si="21"/>
        <v>0</v>
      </c>
      <c r="BY49" s="365">
        <f t="shared" si="22"/>
        <v>0</v>
      </c>
      <c r="BZ49" s="365">
        <f t="shared" si="23"/>
        <v>0</v>
      </c>
      <c r="CA49" s="365">
        <f t="shared" si="24"/>
        <v>0</v>
      </c>
      <c r="CB49" s="360">
        <f t="shared" si="25"/>
        <v>0</v>
      </c>
      <c r="CD49" s="369">
        <f>'My Squad'!$D$30</f>
        <v>0.9</v>
      </c>
      <c r="CE49" s="368">
        <f>$CD$49^0</f>
        <v>1</v>
      </c>
      <c r="CF49" s="368">
        <f>$CD$49^1</f>
        <v>0.9</v>
      </c>
      <c r="CG49" s="368">
        <f>$CD$49^2</f>
        <v>0.81</v>
      </c>
      <c r="CH49" s="368">
        <f>$CD$49^3</f>
        <v>0.72900000000000009</v>
      </c>
      <c r="CI49" s="368">
        <f>$CD$49^4</f>
        <v>0.65610000000000013</v>
      </c>
      <c r="CJ49" s="368">
        <f>$CD$49^5</f>
        <v>0.59049000000000018</v>
      </c>
      <c r="CK49" s="368">
        <f>CJ49</f>
        <v>0.59049000000000018</v>
      </c>
      <c r="CL49" s="368">
        <f>CK49</f>
        <v>0.59049000000000018</v>
      </c>
      <c r="CR49"/>
    </row>
    <row r="50" spans="1:96" hidden="1" x14ac:dyDescent="0.2">
      <c r="A50" s="360" cm="1">
        <f t="array" ref="A50">_xlfn.SWITCH(D50,"G",1,"D",2,"M",3,"F",4)</f>
        <v>1</v>
      </c>
      <c r="B50" s="357" t="s">
        <v>68</v>
      </c>
      <c r="C50" s="357" t="s">
        <v>78</v>
      </c>
      <c r="D50" s="360" t="s">
        <v>16</v>
      </c>
      <c r="E50" s="361">
        <v>5</v>
      </c>
      <c r="F50" s="361">
        <f>_xlfn.IFNA(VLOOKUP(C50,'My Squad'!$C$2:$D$16,2,0),E50)</f>
        <v>5</v>
      </c>
      <c r="G50" s="362">
        <v>3.7</v>
      </c>
      <c r="H50" s="362">
        <v>3.968</v>
      </c>
      <c r="I50" s="362">
        <v>3.7416666666666667</v>
      </c>
      <c r="J50" s="362">
        <v>3.1829999999999998</v>
      </c>
      <c r="K50" s="362">
        <v>3.1023333333333332</v>
      </c>
      <c r="L50" s="362">
        <v>3.2186666666666666</v>
      </c>
      <c r="M50" s="362">
        <v>2.7673333333333332</v>
      </c>
      <c r="N50" s="362">
        <v>3.9346666666666668</v>
      </c>
      <c r="O50" s="363">
        <v>0</v>
      </c>
      <c r="P50" s="363">
        <v>0</v>
      </c>
      <c r="Q50" s="363">
        <v>0</v>
      </c>
      <c r="R50" s="363">
        <v>0</v>
      </c>
      <c r="S50" s="363">
        <v>0</v>
      </c>
      <c r="T50" s="363">
        <v>0</v>
      </c>
      <c r="U50" s="363">
        <v>0</v>
      </c>
      <c r="V50" s="363">
        <v>0</v>
      </c>
      <c r="W50" s="363">
        <v>0</v>
      </c>
      <c r="X50" s="363">
        <v>0</v>
      </c>
      <c r="Y50" s="363">
        <v>0</v>
      </c>
      <c r="Z50" s="363">
        <v>0</v>
      </c>
      <c r="AA50" s="363">
        <v>0</v>
      </c>
      <c r="AB50" s="363">
        <v>0</v>
      </c>
      <c r="AC50" s="363">
        <v>0</v>
      </c>
      <c r="AD50" s="363">
        <v>0</v>
      </c>
      <c r="AE50" s="363">
        <v>0</v>
      </c>
      <c r="AF50" s="363">
        <v>0</v>
      </c>
      <c r="AG50" s="363">
        <v>0</v>
      </c>
      <c r="AH50" s="363">
        <v>0</v>
      </c>
      <c r="AI50" s="363">
        <v>0</v>
      </c>
      <c r="AJ50" s="363">
        <v>0</v>
      </c>
      <c r="AK50" s="363">
        <v>0</v>
      </c>
      <c r="AL50" s="363">
        <v>0</v>
      </c>
      <c r="AM50" s="363">
        <v>0</v>
      </c>
      <c r="AN50" s="363">
        <v>0</v>
      </c>
      <c r="AO50" s="363">
        <v>0</v>
      </c>
      <c r="AP50" s="363">
        <v>0</v>
      </c>
      <c r="AQ50" s="363">
        <v>0</v>
      </c>
      <c r="AR50" s="363">
        <v>0</v>
      </c>
      <c r="AS50" s="363">
        <v>0</v>
      </c>
      <c r="AT50" s="363">
        <v>0</v>
      </c>
      <c r="AU50" s="363">
        <v>0</v>
      </c>
      <c r="AV50" s="363">
        <v>0</v>
      </c>
      <c r="AW50" s="363">
        <v>0</v>
      </c>
      <c r="AX50" s="363">
        <v>0</v>
      </c>
      <c r="AY50" s="363">
        <v>0</v>
      </c>
      <c r="AZ50" s="363">
        <v>0</v>
      </c>
      <c r="BA50" s="363">
        <v>0</v>
      </c>
      <c r="BB50" s="363">
        <v>0</v>
      </c>
      <c r="BC50" s="364">
        <f>IF(ISNUMBER(MATCH(C50,'My Squad'!$C$2:$C$16,0)),1,0)</f>
        <v>0</v>
      </c>
      <c r="BD50" s="365">
        <f t="shared" si="1"/>
        <v>0</v>
      </c>
      <c r="BE50" s="365">
        <f t="shared" si="2"/>
        <v>0</v>
      </c>
      <c r="BF50" s="365">
        <f t="shared" si="3"/>
        <v>0</v>
      </c>
      <c r="BG50" s="365">
        <f t="shared" si="4"/>
        <v>0</v>
      </c>
      <c r="BH50" s="365">
        <f t="shared" si="5"/>
        <v>0</v>
      </c>
      <c r="BI50" s="365">
        <f t="shared" si="6"/>
        <v>0</v>
      </c>
      <c r="BJ50" s="365">
        <f t="shared" si="7"/>
        <v>0</v>
      </c>
      <c r="BK50" s="365">
        <f t="shared" si="8"/>
        <v>0</v>
      </c>
      <c r="BL50" s="365">
        <f t="shared" si="9"/>
        <v>0</v>
      </c>
      <c r="BM50" s="365">
        <f t="shared" si="10"/>
        <v>0</v>
      </c>
      <c r="BN50" s="365">
        <f t="shared" si="11"/>
        <v>0</v>
      </c>
      <c r="BO50" s="365">
        <f t="shared" si="12"/>
        <v>0</v>
      </c>
      <c r="BP50" s="365">
        <f t="shared" si="13"/>
        <v>0</v>
      </c>
      <c r="BQ50" s="365">
        <f t="shared" si="14"/>
        <v>0</v>
      </c>
      <c r="BR50" s="365">
        <f t="shared" si="15"/>
        <v>0</v>
      </c>
      <c r="BS50" s="365">
        <f t="shared" si="16"/>
        <v>0</v>
      </c>
      <c r="BT50" s="365">
        <f t="shared" si="17"/>
        <v>0</v>
      </c>
      <c r="BU50" s="365">
        <f t="shared" si="18"/>
        <v>0</v>
      </c>
      <c r="BV50" s="365">
        <f t="shared" si="19"/>
        <v>0</v>
      </c>
      <c r="BW50" s="365">
        <f t="shared" si="20"/>
        <v>0</v>
      </c>
      <c r="BX50" s="365">
        <f t="shared" si="21"/>
        <v>0</v>
      </c>
      <c r="BY50" s="365">
        <f t="shared" si="22"/>
        <v>0</v>
      </c>
      <c r="BZ50" s="365">
        <f t="shared" si="23"/>
        <v>0</v>
      </c>
      <c r="CA50" s="365">
        <f t="shared" si="24"/>
        <v>0</v>
      </c>
      <c r="CB50" s="360">
        <f t="shared" si="25"/>
        <v>0</v>
      </c>
      <c r="CR50"/>
    </row>
    <row r="51" spans="1:96" hidden="1" x14ac:dyDescent="0.2">
      <c r="A51" s="360" cm="1">
        <f t="array" ref="A51">_xlfn.SWITCH(D51,"G",1,"D",2,"M",3,"F",4)</f>
        <v>3</v>
      </c>
      <c r="B51" s="357" t="s">
        <v>600</v>
      </c>
      <c r="C51" s="357" t="s">
        <v>626</v>
      </c>
      <c r="D51" s="360" t="s">
        <v>13</v>
      </c>
      <c r="E51" s="361">
        <v>4.9000000000000004</v>
      </c>
      <c r="F51" s="361">
        <f>_xlfn.IFNA(VLOOKUP(C51,'My Squad'!$C$2:$D$16,2,0),E51)</f>
        <v>4.9000000000000004</v>
      </c>
      <c r="G51" s="362">
        <v>3.988</v>
      </c>
      <c r="H51" s="362">
        <v>3.0790000000000002</v>
      </c>
      <c r="I51" s="362">
        <v>3.5209999999999999</v>
      </c>
      <c r="J51" s="362">
        <v>3.1056666666666666</v>
      </c>
      <c r="K51" s="362">
        <v>3.5573333333333332</v>
      </c>
      <c r="L51" s="362">
        <v>3.5336666666666665</v>
      </c>
      <c r="M51" s="362">
        <v>3.448</v>
      </c>
      <c r="N51" s="362">
        <v>3.355</v>
      </c>
      <c r="O51" s="363">
        <v>0</v>
      </c>
      <c r="P51" s="363">
        <v>0</v>
      </c>
      <c r="Q51" s="363">
        <v>0</v>
      </c>
      <c r="R51" s="363">
        <v>0</v>
      </c>
      <c r="S51" s="363">
        <v>0</v>
      </c>
      <c r="T51" s="363">
        <v>0</v>
      </c>
      <c r="U51" s="363">
        <v>0</v>
      </c>
      <c r="V51" s="363">
        <v>0</v>
      </c>
      <c r="W51" s="363">
        <v>0</v>
      </c>
      <c r="X51" s="363">
        <v>0</v>
      </c>
      <c r="Y51" s="363">
        <v>0</v>
      </c>
      <c r="Z51" s="363">
        <v>0</v>
      </c>
      <c r="AA51" s="363">
        <v>0</v>
      </c>
      <c r="AB51" s="363">
        <v>0</v>
      </c>
      <c r="AC51" s="363">
        <v>0</v>
      </c>
      <c r="AD51" s="363">
        <v>0</v>
      </c>
      <c r="AE51" s="363">
        <v>0</v>
      </c>
      <c r="AF51" s="363">
        <v>0</v>
      </c>
      <c r="AG51" s="363">
        <v>0</v>
      </c>
      <c r="AH51" s="363">
        <v>0</v>
      </c>
      <c r="AI51" s="363">
        <v>0</v>
      </c>
      <c r="AJ51" s="363">
        <v>0</v>
      </c>
      <c r="AK51" s="363">
        <v>0</v>
      </c>
      <c r="AL51" s="363">
        <v>0</v>
      </c>
      <c r="AM51" s="363">
        <v>0</v>
      </c>
      <c r="AN51" s="363">
        <v>0</v>
      </c>
      <c r="AO51" s="363">
        <v>0</v>
      </c>
      <c r="AP51" s="363">
        <v>0</v>
      </c>
      <c r="AQ51" s="363">
        <v>0</v>
      </c>
      <c r="AR51" s="363">
        <v>0</v>
      </c>
      <c r="AS51" s="363">
        <v>0</v>
      </c>
      <c r="AT51" s="363">
        <v>0</v>
      </c>
      <c r="AU51" s="363">
        <v>0</v>
      </c>
      <c r="AV51" s="363">
        <v>0</v>
      </c>
      <c r="AW51" s="363">
        <v>0</v>
      </c>
      <c r="AX51" s="363">
        <v>0</v>
      </c>
      <c r="AY51" s="363">
        <v>0</v>
      </c>
      <c r="AZ51" s="363">
        <v>0</v>
      </c>
      <c r="BA51" s="363">
        <v>0</v>
      </c>
      <c r="BB51" s="363">
        <v>0</v>
      </c>
      <c r="BC51" s="364">
        <f>IF(ISNUMBER(MATCH(C51,'My Squad'!$C$2:$C$16,0)),1,0)</f>
        <v>0</v>
      </c>
      <c r="BD51" s="365">
        <f t="shared" si="1"/>
        <v>0</v>
      </c>
      <c r="BE51" s="365">
        <f t="shared" si="2"/>
        <v>0</v>
      </c>
      <c r="BF51" s="365">
        <f t="shared" si="3"/>
        <v>0</v>
      </c>
      <c r="BG51" s="365">
        <f t="shared" si="4"/>
        <v>0</v>
      </c>
      <c r="BH51" s="365">
        <f t="shared" si="5"/>
        <v>0</v>
      </c>
      <c r="BI51" s="365">
        <f t="shared" si="6"/>
        <v>0</v>
      </c>
      <c r="BJ51" s="365">
        <f t="shared" si="7"/>
        <v>0</v>
      </c>
      <c r="BK51" s="365">
        <f t="shared" si="8"/>
        <v>0</v>
      </c>
      <c r="BL51" s="365">
        <f t="shared" si="9"/>
        <v>0</v>
      </c>
      <c r="BM51" s="365">
        <f t="shared" si="10"/>
        <v>0</v>
      </c>
      <c r="BN51" s="365">
        <f t="shared" si="11"/>
        <v>0</v>
      </c>
      <c r="BO51" s="365">
        <f t="shared" si="12"/>
        <v>0</v>
      </c>
      <c r="BP51" s="365">
        <f t="shared" si="13"/>
        <v>0</v>
      </c>
      <c r="BQ51" s="365">
        <f t="shared" si="14"/>
        <v>0</v>
      </c>
      <c r="BR51" s="365">
        <f t="shared" si="15"/>
        <v>0</v>
      </c>
      <c r="BS51" s="365">
        <f t="shared" si="16"/>
        <v>0</v>
      </c>
      <c r="BT51" s="365">
        <f t="shared" si="17"/>
        <v>0</v>
      </c>
      <c r="BU51" s="365">
        <f t="shared" si="18"/>
        <v>0</v>
      </c>
      <c r="BV51" s="365">
        <f t="shared" si="19"/>
        <v>0</v>
      </c>
      <c r="BW51" s="365">
        <f t="shared" si="20"/>
        <v>0</v>
      </c>
      <c r="BX51" s="365">
        <f t="shared" si="21"/>
        <v>0</v>
      </c>
      <c r="BY51" s="365">
        <f t="shared" si="22"/>
        <v>0</v>
      </c>
      <c r="BZ51" s="365">
        <f t="shared" si="23"/>
        <v>0</v>
      </c>
      <c r="CA51" s="365">
        <f t="shared" si="24"/>
        <v>0</v>
      </c>
      <c r="CB51" s="360">
        <f t="shared" si="25"/>
        <v>0</v>
      </c>
      <c r="CD51" s="360" t="s">
        <v>1210</v>
      </c>
      <c r="CE51" s="367">
        <f>(CE39+CE42+CE45+CE47)*CE49</f>
        <v>26.929766666666662</v>
      </c>
      <c r="CF51" s="367">
        <f t="shared" ref="CF51:CL51" si="33">(CF39+CF42+CF45+CF47)*CF49</f>
        <v>22.479090000000003</v>
      </c>
      <c r="CG51" s="367">
        <f t="shared" si="33"/>
        <v>23.017554000000004</v>
      </c>
      <c r="CH51" s="367">
        <f t="shared" si="33"/>
        <v>21.857947200000005</v>
      </c>
      <c r="CI51" s="367">
        <f t="shared" si="33"/>
        <v>17.173964250000004</v>
      </c>
      <c r="CJ51" s="367">
        <f t="shared" si="33"/>
        <v>13.294941399000002</v>
      </c>
      <c r="CK51" s="367">
        <f t="shared" si="33"/>
        <v>13.212784557000003</v>
      </c>
      <c r="CL51" s="367">
        <f t="shared" si="33"/>
        <v>12.774542562000002</v>
      </c>
      <c r="CR51"/>
    </row>
    <row r="52" spans="1:96" hidden="1" x14ac:dyDescent="0.2">
      <c r="A52" s="360" cm="1">
        <f t="array" ref="A52">_xlfn.SWITCH(D52,"G",1,"D",2,"M",3,"F",4)</f>
        <v>3</v>
      </c>
      <c r="B52" s="357" t="s">
        <v>23</v>
      </c>
      <c r="C52" s="357" t="s">
        <v>48</v>
      </c>
      <c r="D52" s="360" t="s">
        <v>13</v>
      </c>
      <c r="E52" s="361">
        <v>6.5</v>
      </c>
      <c r="F52" s="361">
        <f>_xlfn.IFNA(VLOOKUP(C52,'My Squad'!$C$2:$D$16,2,0),E52)</f>
        <v>6.5</v>
      </c>
      <c r="G52" s="362">
        <v>3.508</v>
      </c>
      <c r="H52" s="362">
        <v>3.5803333333333334</v>
      </c>
      <c r="I52" s="362">
        <v>3.5636666666666668</v>
      </c>
      <c r="J52" s="362">
        <v>2.702</v>
      </c>
      <c r="K52" s="362">
        <v>3.7669999999999999</v>
      </c>
      <c r="L52" s="362">
        <v>3.5453333333333332</v>
      </c>
      <c r="M52" s="362">
        <v>3.6306666666666665</v>
      </c>
      <c r="N52" s="362">
        <v>3.1753333333333331</v>
      </c>
      <c r="O52" s="363">
        <v>0</v>
      </c>
      <c r="P52" s="363">
        <v>0</v>
      </c>
      <c r="Q52" s="363">
        <v>0</v>
      </c>
      <c r="R52" s="363">
        <v>0</v>
      </c>
      <c r="S52" s="363">
        <v>0</v>
      </c>
      <c r="T52" s="363">
        <v>0</v>
      </c>
      <c r="U52" s="363">
        <v>0</v>
      </c>
      <c r="V52" s="363">
        <v>0</v>
      </c>
      <c r="W52" s="363">
        <v>0</v>
      </c>
      <c r="X52" s="363">
        <v>0</v>
      </c>
      <c r="Y52" s="363">
        <v>0</v>
      </c>
      <c r="Z52" s="363">
        <v>0</v>
      </c>
      <c r="AA52" s="363">
        <v>0</v>
      </c>
      <c r="AB52" s="363">
        <v>0</v>
      </c>
      <c r="AC52" s="363">
        <v>0</v>
      </c>
      <c r="AD52" s="363">
        <v>0</v>
      </c>
      <c r="AE52" s="363">
        <v>0</v>
      </c>
      <c r="AF52" s="363">
        <v>0</v>
      </c>
      <c r="AG52" s="363">
        <v>0</v>
      </c>
      <c r="AH52" s="363">
        <v>0</v>
      </c>
      <c r="AI52" s="363">
        <v>0</v>
      </c>
      <c r="AJ52" s="363">
        <v>0</v>
      </c>
      <c r="AK52" s="363">
        <v>0</v>
      </c>
      <c r="AL52" s="363">
        <v>0</v>
      </c>
      <c r="AM52" s="363">
        <v>0</v>
      </c>
      <c r="AN52" s="363">
        <v>0</v>
      </c>
      <c r="AO52" s="363">
        <v>0</v>
      </c>
      <c r="AP52" s="363">
        <v>0</v>
      </c>
      <c r="AQ52" s="363">
        <v>0</v>
      </c>
      <c r="AR52" s="363">
        <v>0</v>
      </c>
      <c r="AS52" s="363">
        <v>0</v>
      </c>
      <c r="AT52" s="363">
        <v>0</v>
      </c>
      <c r="AU52" s="363">
        <v>0</v>
      </c>
      <c r="AV52" s="363">
        <v>0</v>
      </c>
      <c r="AW52" s="363">
        <v>0</v>
      </c>
      <c r="AX52" s="363">
        <v>0</v>
      </c>
      <c r="AY52" s="363">
        <v>0</v>
      </c>
      <c r="AZ52" s="363">
        <v>0</v>
      </c>
      <c r="BA52" s="363">
        <v>0</v>
      </c>
      <c r="BB52" s="363">
        <v>0</v>
      </c>
      <c r="BC52" s="364">
        <f>IF(ISNUMBER(MATCH(C52,'My Squad'!$C$2:$C$16,0)),1,0)</f>
        <v>0</v>
      </c>
      <c r="BD52" s="365">
        <f t="shared" si="1"/>
        <v>0</v>
      </c>
      <c r="BE52" s="365">
        <f t="shared" si="2"/>
        <v>0</v>
      </c>
      <c r="BF52" s="365">
        <f t="shared" si="3"/>
        <v>0</v>
      </c>
      <c r="BG52" s="365">
        <f t="shared" si="4"/>
        <v>0</v>
      </c>
      <c r="BH52" s="365">
        <f t="shared" si="5"/>
        <v>0</v>
      </c>
      <c r="BI52" s="365">
        <f t="shared" si="6"/>
        <v>0</v>
      </c>
      <c r="BJ52" s="365">
        <f t="shared" si="7"/>
        <v>0</v>
      </c>
      <c r="BK52" s="365">
        <f t="shared" si="8"/>
        <v>0</v>
      </c>
      <c r="BL52" s="365">
        <f t="shared" si="9"/>
        <v>0</v>
      </c>
      <c r="BM52" s="365">
        <f t="shared" si="10"/>
        <v>0</v>
      </c>
      <c r="BN52" s="365">
        <f t="shared" si="11"/>
        <v>0</v>
      </c>
      <c r="BO52" s="365">
        <f t="shared" si="12"/>
        <v>0</v>
      </c>
      <c r="BP52" s="365">
        <f t="shared" si="13"/>
        <v>0</v>
      </c>
      <c r="BQ52" s="365">
        <f t="shared" si="14"/>
        <v>0</v>
      </c>
      <c r="BR52" s="365">
        <f t="shared" si="15"/>
        <v>0</v>
      </c>
      <c r="BS52" s="365">
        <f t="shared" si="16"/>
        <v>0</v>
      </c>
      <c r="BT52" s="365">
        <f t="shared" si="17"/>
        <v>0</v>
      </c>
      <c r="BU52" s="365">
        <f t="shared" si="18"/>
        <v>0</v>
      </c>
      <c r="BV52" s="365">
        <f t="shared" si="19"/>
        <v>0</v>
      </c>
      <c r="BW52" s="365">
        <f t="shared" si="20"/>
        <v>0</v>
      </c>
      <c r="BX52" s="365">
        <f t="shared" si="21"/>
        <v>0</v>
      </c>
      <c r="BY52" s="365">
        <f t="shared" si="22"/>
        <v>0</v>
      </c>
      <c r="BZ52" s="365">
        <f t="shared" si="23"/>
        <v>0</v>
      </c>
      <c r="CA52" s="365">
        <f t="shared" si="24"/>
        <v>0</v>
      </c>
      <c r="CB52" s="360">
        <f t="shared" si="25"/>
        <v>0</v>
      </c>
      <c r="CR52"/>
    </row>
    <row r="53" spans="1:96" hidden="1" x14ac:dyDescent="0.2">
      <c r="A53" s="360" cm="1">
        <f t="array" ref="A53">_xlfn.SWITCH(D53,"G",1,"D",2,"M",3,"F",4)</f>
        <v>1</v>
      </c>
      <c r="B53" s="357" t="s">
        <v>600</v>
      </c>
      <c r="C53" s="357" t="s">
        <v>1062</v>
      </c>
      <c r="D53" s="360" t="s">
        <v>16</v>
      </c>
      <c r="E53" s="361">
        <v>4.4000000000000004</v>
      </c>
      <c r="F53" s="361">
        <f>_xlfn.IFNA(VLOOKUP(C53,'My Squad'!$C$2:$D$16,2,0),E53)</f>
        <v>4.4000000000000004</v>
      </c>
      <c r="G53" s="362">
        <v>3.2413333333333334</v>
      </c>
      <c r="H53" s="362">
        <v>2.9583333333333335</v>
      </c>
      <c r="I53" s="362">
        <v>3.4303333333333335</v>
      </c>
      <c r="J53" s="362">
        <v>4.1466666666666665</v>
      </c>
      <c r="K53" s="362">
        <v>3.7810000000000001</v>
      </c>
      <c r="L53" s="362">
        <v>3.4693333333333332</v>
      </c>
      <c r="M53" s="362">
        <v>3.3993333333333333</v>
      </c>
      <c r="N53" s="362">
        <v>2.8620000000000001</v>
      </c>
      <c r="O53" s="363">
        <v>0</v>
      </c>
      <c r="P53" s="363">
        <v>0</v>
      </c>
      <c r="Q53" s="363">
        <v>0</v>
      </c>
      <c r="R53" s="363">
        <v>0</v>
      </c>
      <c r="S53" s="363">
        <v>0</v>
      </c>
      <c r="T53" s="363">
        <v>0</v>
      </c>
      <c r="U53" s="363">
        <v>0</v>
      </c>
      <c r="V53" s="363">
        <v>0</v>
      </c>
      <c r="W53" s="363">
        <v>0</v>
      </c>
      <c r="X53" s="363">
        <v>0</v>
      </c>
      <c r="Y53" s="363">
        <v>0</v>
      </c>
      <c r="Z53" s="363">
        <v>0</v>
      </c>
      <c r="AA53" s="363">
        <v>0</v>
      </c>
      <c r="AB53" s="363">
        <v>0</v>
      </c>
      <c r="AC53" s="363">
        <v>0</v>
      </c>
      <c r="AD53" s="363">
        <v>0</v>
      </c>
      <c r="AE53" s="363">
        <v>0</v>
      </c>
      <c r="AF53" s="363">
        <v>0</v>
      </c>
      <c r="AG53" s="363">
        <v>0</v>
      </c>
      <c r="AH53" s="363">
        <v>0</v>
      </c>
      <c r="AI53" s="363">
        <v>0</v>
      </c>
      <c r="AJ53" s="363">
        <v>0</v>
      </c>
      <c r="AK53" s="363">
        <v>0</v>
      </c>
      <c r="AL53" s="363">
        <v>0</v>
      </c>
      <c r="AM53" s="363">
        <v>0</v>
      </c>
      <c r="AN53" s="363">
        <v>0</v>
      </c>
      <c r="AO53" s="363">
        <v>0</v>
      </c>
      <c r="AP53" s="363">
        <v>0</v>
      </c>
      <c r="AQ53" s="363">
        <v>0</v>
      </c>
      <c r="AR53" s="363">
        <v>0</v>
      </c>
      <c r="AS53" s="363">
        <v>0</v>
      </c>
      <c r="AT53" s="363">
        <v>0</v>
      </c>
      <c r="AU53" s="363">
        <v>0</v>
      </c>
      <c r="AV53" s="363">
        <v>0</v>
      </c>
      <c r="AW53" s="363">
        <v>0</v>
      </c>
      <c r="AX53" s="363">
        <v>0</v>
      </c>
      <c r="AY53" s="363">
        <v>0</v>
      </c>
      <c r="AZ53" s="363">
        <v>0</v>
      </c>
      <c r="BA53" s="363">
        <v>0</v>
      </c>
      <c r="BB53" s="363">
        <v>0</v>
      </c>
      <c r="BC53" s="364">
        <f>IF(ISNUMBER(MATCH(C53,'My Squad'!$C$2:$C$16,0)),1,0)</f>
        <v>0</v>
      </c>
      <c r="BD53" s="365">
        <f t="shared" si="1"/>
        <v>0</v>
      </c>
      <c r="BE53" s="365">
        <f t="shared" si="2"/>
        <v>0</v>
      </c>
      <c r="BF53" s="365">
        <f t="shared" si="3"/>
        <v>0</v>
      </c>
      <c r="BG53" s="365">
        <f t="shared" si="4"/>
        <v>0</v>
      </c>
      <c r="BH53" s="365">
        <f t="shared" si="5"/>
        <v>0</v>
      </c>
      <c r="BI53" s="365">
        <f t="shared" si="6"/>
        <v>0</v>
      </c>
      <c r="BJ53" s="365">
        <f t="shared" si="7"/>
        <v>0</v>
      </c>
      <c r="BK53" s="365">
        <f t="shared" si="8"/>
        <v>0</v>
      </c>
      <c r="BL53" s="365">
        <f t="shared" si="9"/>
        <v>0</v>
      </c>
      <c r="BM53" s="365">
        <f t="shared" si="10"/>
        <v>0</v>
      </c>
      <c r="BN53" s="365">
        <f t="shared" si="11"/>
        <v>0</v>
      </c>
      <c r="BO53" s="365">
        <f t="shared" si="12"/>
        <v>0</v>
      </c>
      <c r="BP53" s="365">
        <f t="shared" si="13"/>
        <v>0</v>
      </c>
      <c r="BQ53" s="365">
        <f t="shared" si="14"/>
        <v>0</v>
      </c>
      <c r="BR53" s="365">
        <f t="shared" si="15"/>
        <v>0</v>
      </c>
      <c r="BS53" s="365">
        <f t="shared" si="16"/>
        <v>0</v>
      </c>
      <c r="BT53" s="365">
        <f t="shared" si="17"/>
        <v>0</v>
      </c>
      <c r="BU53" s="365">
        <f t="shared" si="18"/>
        <v>0</v>
      </c>
      <c r="BV53" s="365">
        <f t="shared" si="19"/>
        <v>0</v>
      </c>
      <c r="BW53" s="365">
        <f t="shared" si="20"/>
        <v>0</v>
      </c>
      <c r="BX53" s="365">
        <f t="shared" si="21"/>
        <v>0</v>
      </c>
      <c r="BY53" s="365">
        <f t="shared" si="22"/>
        <v>0</v>
      </c>
      <c r="BZ53" s="365">
        <f t="shared" si="23"/>
        <v>0</v>
      </c>
      <c r="CA53" s="365">
        <f t="shared" si="24"/>
        <v>0</v>
      </c>
      <c r="CB53" s="360">
        <f t="shared" si="25"/>
        <v>0</v>
      </c>
      <c r="CD53" s="360" t="s">
        <v>1211</v>
      </c>
      <c r="CE53" s="365">
        <f t="shared" ref="CE53:CL53" si="34">SUM(AU2:AU524)</f>
        <v>0</v>
      </c>
      <c r="CF53" s="365">
        <f t="shared" si="34"/>
        <v>0</v>
      </c>
      <c r="CG53" s="365">
        <f t="shared" si="34"/>
        <v>0</v>
      </c>
      <c r="CH53" s="365">
        <f t="shared" si="34"/>
        <v>0</v>
      </c>
      <c r="CI53" s="365">
        <f t="shared" si="34"/>
        <v>3</v>
      </c>
      <c r="CJ53" s="365">
        <f t="shared" si="34"/>
        <v>3</v>
      </c>
      <c r="CK53" s="365">
        <f t="shared" si="34"/>
        <v>1</v>
      </c>
      <c r="CL53" s="365">
        <f t="shared" si="34"/>
        <v>1</v>
      </c>
      <c r="CM53" s="357"/>
      <c r="CR53"/>
    </row>
    <row r="54" spans="1:96" x14ac:dyDescent="0.2">
      <c r="A54" s="360" cm="1">
        <f t="array" ref="A54">_xlfn.SWITCH(D54,"G",1,"D",2,"M",3,"F",4)</f>
        <v>4</v>
      </c>
      <c r="B54" s="357" t="s">
        <v>33</v>
      </c>
      <c r="C54" s="357" t="s">
        <v>1073</v>
      </c>
      <c r="D54" s="360" t="s">
        <v>15</v>
      </c>
      <c r="E54" s="361">
        <v>5.5</v>
      </c>
      <c r="F54" s="361">
        <f>_xlfn.IFNA(VLOOKUP(C54,'My Squad'!$C$2:$D$16,2,0),E54)</f>
        <v>5.5</v>
      </c>
      <c r="G54" s="362">
        <v>3.702</v>
      </c>
      <c r="H54" s="362">
        <v>3.9586666666666668</v>
      </c>
      <c r="I54" s="362">
        <v>2.9350000000000001</v>
      </c>
      <c r="J54" s="362">
        <v>3.2386666666666666</v>
      </c>
      <c r="K54" s="362">
        <v>3.198</v>
      </c>
      <c r="L54" s="362">
        <v>3.1253333333333333</v>
      </c>
      <c r="M54" s="362">
        <v>3.6133333333333333</v>
      </c>
      <c r="N54" s="362">
        <v>3.3796666666666666</v>
      </c>
      <c r="O54" s="363">
        <v>0</v>
      </c>
      <c r="P54" s="363">
        <v>0</v>
      </c>
      <c r="Q54" s="363">
        <v>0</v>
      </c>
      <c r="R54" s="363">
        <v>0</v>
      </c>
      <c r="S54" s="363">
        <v>0</v>
      </c>
      <c r="T54" s="363">
        <v>0</v>
      </c>
      <c r="U54" s="363">
        <v>0</v>
      </c>
      <c r="V54" s="363">
        <v>0</v>
      </c>
      <c r="W54" s="363">
        <v>0</v>
      </c>
      <c r="X54" s="363">
        <v>0</v>
      </c>
      <c r="Y54" s="363">
        <v>0</v>
      </c>
      <c r="Z54" s="363">
        <v>0</v>
      </c>
      <c r="AA54" s="363">
        <v>0</v>
      </c>
      <c r="AB54" s="363">
        <v>0</v>
      </c>
      <c r="AC54" s="363">
        <v>0</v>
      </c>
      <c r="AD54" s="363">
        <v>0</v>
      </c>
      <c r="AE54" s="363">
        <v>0</v>
      </c>
      <c r="AF54" s="363">
        <v>0</v>
      </c>
      <c r="AG54" s="363">
        <v>0</v>
      </c>
      <c r="AH54" s="363">
        <v>0</v>
      </c>
      <c r="AI54" s="363">
        <v>0</v>
      </c>
      <c r="AJ54" s="363">
        <v>0</v>
      </c>
      <c r="AK54" s="363">
        <v>0</v>
      </c>
      <c r="AL54" s="363">
        <v>0</v>
      </c>
      <c r="AM54" s="363">
        <v>0</v>
      </c>
      <c r="AN54" s="363">
        <v>0</v>
      </c>
      <c r="AO54" s="363">
        <v>0</v>
      </c>
      <c r="AP54" s="363">
        <v>0</v>
      </c>
      <c r="AQ54" s="363">
        <v>0</v>
      </c>
      <c r="AR54" s="363">
        <v>0</v>
      </c>
      <c r="AS54" s="363">
        <v>0</v>
      </c>
      <c r="AT54" s="363">
        <v>0</v>
      </c>
      <c r="AU54" s="363">
        <v>0</v>
      </c>
      <c r="AV54" s="363">
        <v>0</v>
      </c>
      <c r="AW54" s="363">
        <v>0</v>
      </c>
      <c r="AX54" s="363">
        <v>0</v>
      </c>
      <c r="AY54" s="363">
        <v>0</v>
      </c>
      <c r="AZ54" s="363">
        <v>0</v>
      </c>
      <c r="BA54" s="363">
        <v>0</v>
      </c>
      <c r="BB54" s="363">
        <v>0</v>
      </c>
      <c r="BC54" s="364">
        <f>IF(ISNUMBER(MATCH(C54,'My Squad'!$C$2:$C$16,0)),1,0)</f>
        <v>0</v>
      </c>
      <c r="BD54" s="365">
        <f t="shared" si="1"/>
        <v>0</v>
      </c>
      <c r="BE54" s="365">
        <f t="shared" si="2"/>
        <v>0</v>
      </c>
      <c r="BF54" s="365">
        <f t="shared" si="3"/>
        <v>0</v>
      </c>
      <c r="BG54" s="365">
        <f t="shared" si="4"/>
        <v>0</v>
      </c>
      <c r="BH54" s="365">
        <f t="shared" si="5"/>
        <v>0</v>
      </c>
      <c r="BI54" s="365">
        <f t="shared" si="6"/>
        <v>0</v>
      </c>
      <c r="BJ54" s="365">
        <f t="shared" si="7"/>
        <v>0</v>
      </c>
      <c r="BK54" s="365">
        <f t="shared" si="8"/>
        <v>0</v>
      </c>
      <c r="BL54" s="365">
        <f t="shared" si="9"/>
        <v>0</v>
      </c>
      <c r="BM54" s="365">
        <f t="shared" si="10"/>
        <v>0</v>
      </c>
      <c r="BN54" s="365">
        <f t="shared" si="11"/>
        <v>0</v>
      </c>
      <c r="BO54" s="365">
        <f t="shared" si="12"/>
        <v>0</v>
      </c>
      <c r="BP54" s="365">
        <f t="shared" si="13"/>
        <v>0</v>
      </c>
      <c r="BQ54" s="365">
        <f t="shared" si="14"/>
        <v>0</v>
      </c>
      <c r="BR54" s="365">
        <f t="shared" si="15"/>
        <v>0</v>
      </c>
      <c r="BS54" s="365">
        <f t="shared" si="16"/>
        <v>0</v>
      </c>
      <c r="BT54" s="365">
        <f t="shared" si="17"/>
        <v>0</v>
      </c>
      <c r="BU54" s="365">
        <f t="shared" si="18"/>
        <v>0</v>
      </c>
      <c r="BV54" s="365">
        <f t="shared" si="19"/>
        <v>0</v>
      </c>
      <c r="BW54" s="365">
        <f t="shared" si="20"/>
        <v>0</v>
      </c>
      <c r="BX54" s="365">
        <f t="shared" si="21"/>
        <v>0</v>
      </c>
      <c r="BY54" s="365">
        <f t="shared" si="22"/>
        <v>0</v>
      </c>
      <c r="BZ54" s="365">
        <f t="shared" si="23"/>
        <v>0</v>
      </c>
      <c r="CA54" s="365">
        <f t="shared" si="24"/>
        <v>0</v>
      </c>
      <c r="CB54" s="360">
        <f t="shared" si="25"/>
        <v>0</v>
      </c>
      <c r="CD54" s="360" t="s">
        <v>1212</v>
      </c>
      <c r="CE54" s="397">
        <v>5</v>
      </c>
      <c r="CF54" s="397">
        <v>5</v>
      </c>
      <c r="CG54" s="397">
        <v>5</v>
      </c>
      <c r="CH54" s="397">
        <v>5</v>
      </c>
      <c r="CI54" s="397">
        <v>5</v>
      </c>
      <c r="CJ54" s="397">
        <v>5</v>
      </c>
      <c r="CK54" s="397">
        <v>5</v>
      </c>
      <c r="CL54" s="397">
        <v>5</v>
      </c>
      <c r="CR54"/>
    </row>
    <row r="55" spans="1:96" hidden="1" x14ac:dyDescent="0.2">
      <c r="A55" s="360" cm="1">
        <f t="array" ref="A55">_xlfn.SWITCH(D55,"G",1,"D",2,"M",3,"F",4)</f>
        <v>2</v>
      </c>
      <c r="B55" s="357" t="s">
        <v>35</v>
      </c>
      <c r="C55" s="357" t="s">
        <v>127</v>
      </c>
      <c r="D55" s="360" t="s">
        <v>14</v>
      </c>
      <c r="E55" s="361">
        <v>6</v>
      </c>
      <c r="F55" s="361">
        <f>_xlfn.IFNA(VLOOKUP(C55,'My Squad'!$C$2:$D$16,2,0),E55)</f>
        <v>6</v>
      </c>
      <c r="G55" s="362">
        <v>3.1093333333333333</v>
      </c>
      <c r="H55" s="362">
        <v>2.7103333333333333</v>
      </c>
      <c r="I55" s="362">
        <v>3.96</v>
      </c>
      <c r="J55" s="362">
        <v>3.3620000000000001</v>
      </c>
      <c r="K55" s="362">
        <v>3.2763333333333335</v>
      </c>
      <c r="L55" s="362">
        <v>3.2703333333333333</v>
      </c>
      <c r="M55" s="362">
        <v>3.97</v>
      </c>
      <c r="N55" s="362">
        <v>3.3456666666666668</v>
      </c>
      <c r="O55" s="363">
        <v>0</v>
      </c>
      <c r="P55" s="363">
        <v>0</v>
      </c>
      <c r="Q55" s="363">
        <v>0</v>
      </c>
      <c r="R55" s="363">
        <v>0</v>
      </c>
      <c r="S55" s="363">
        <v>0</v>
      </c>
      <c r="T55" s="363">
        <v>0</v>
      </c>
      <c r="U55" s="363">
        <v>0</v>
      </c>
      <c r="V55" s="363">
        <v>0</v>
      </c>
      <c r="W55" s="363">
        <v>0</v>
      </c>
      <c r="X55" s="363">
        <v>0</v>
      </c>
      <c r="Y55" s="363">
        <v>0</v>
      </c>
      <c r="Z55" s="363">
        <v>0</v>
      </c>
      <c r="AA55" s="363">
        <v>0</v>
      </c>
      <c r="AB55" s="363">
        <v>0</v>
      </c>
      <c r="AC55" s="363">
        <v>0</v>
      </c>
      <c r="AD55" s="363">
        <v>0</v>
      </c>
      <c r="AE55" s="363">
        <v>0</v>
      </c>
      <c r="AF55" s="363">
        <v>0</v>
      </c>
      <c r="AG55" s="363">
        <v>0</v>
      </c>
      <c r="AH55" s="363">
        <v>0</v>
      </c>
      <c r="AI55" s="363">
        <v>0</v>
      </c>
      <c r="AJ55" s="363">
        <v>0</v>
      </c>
      <c r="AK55" s="363">
        <v>0</v>
      </c>
      <c r="AL55" s="363">
        <v>0</v>
      </c>
      <c r="AM55" s="363">
        <v>0</v>
      </c>
      <c r="AN55" s="363">
        <v>0</v>
      </c>
      <c r="AO55" s="363">
        <v>0</v>
      </c>
      <c r="AP55" s="363">
        <v>0</v>
      </c>
      <c r="AQ55" s="363">
        <v>0</v>
      </c>
      <c r="AR55" s="363">
        <v>0</v>
      </c>
      <c r="AS55" s="363">
        <v>0</v>
      </c>
      <c r="AT55" s="363">
        <v>0</v>
      </c>
      <c r="AU55" s="363">
        <v>0</v>
      </c>
      <c r="AV55" s="363">
        <v>0</v>
      </c>
      <c r="AW55" s="363">
        <v>0</v>
      </c>
      <c r="AX55" s="363">
        <v>0</v>
      </c>
      <c r="AY55" s="363">
        <v>0</v>
      </c>
      <c r="AZ55" s="363">
        <v>0</v>
      </c>
      <c r="BA55" s="363">
        <v>0</v>
      </c>
      <c r="BB55" s="363">
        <v>0</v>
      </c>
      <c r="BC55" s="364">
        <f>IF(ISNUMBER(MATCH(C55,'My Squad'!$C$2:$C$16,0)),1,0)</f>
        <v>0</v>
      </c>
      <c r="BD55" s="365">
        <f t="shared" si="1"/>
        <v>0</v>
      </c>
      <c r="BE55" s="365">
        <f t="shared" si="2"/>
        <v>0</v>
      </c>
      <c r="BF55" s="365">
        <f t="shared" si="3"/>
        <v>0</v>
      </c>
      <c r="BG55" s="365">
        <f t="shared" si="4"/>
        <v>0</v>
      </c>
      <c r="BH55" s="365">
        <f t="shared" si="5"/>
        <v>0</v>
      </c>
      <c r="BI55" s="365">
        <f t="shared" si="6"/>
        <v>0</v>
      </c>
      <c r="BJ55" s="365">
        <f t="shared" si="7"/>
        <v>0</v>
      </c>
      <c r="BK55" s="365">
        <f t="shared" si="8"/>
        <v>0</v>
      </c>
      <c r="BL55" s="365">
        <f t="shared" si="9"/>
        <v>0</v>
      </c>
      <c r="BM55" s="365">
        <f t="shared" si="10"/>
        <v>0</v>
      </c>
      <c r="BN55" s="365">
        <f t="shared" si="11"/>
        <v>0</v>
      </c>
      <c r="BO55" s="365">
        <f t="shared" si="12"/>
        <v>0</v>
      </c>
      <c r="BP55" s="365">
        <f t="shared" si="13"/>
        <v>0</v>
      </c>
      <c r="BQ55" s="365">
        <f t="shared" si="14"/>
        <v>0</v>
      </c>
      <c r="BR55" s="365">
        <f t="shared" si="15"/>
        <v>0</v>
      </c>
      <c r="BS55" s="365">
        <f t="shared" si="16"/>
        <v>0</v>
      </c>
      <c r="BT55" s="365">
        <f t="shared" si="17"/>
        <v>0</v>
      </c>
      <c r="BU55" s="365">
        <f t="shared" si="18"/>
        <v>0</v>
      </c>
      <c r="BV55" s="365">
        <f t="shared" si="19"/>
        <v>0</v>
      </c>
      <c r="BW55" s="365">
        <f t="shared" si="20"/>
        <v>0</v>
      </c>
      <c r="BX55" s="365">
        <f t="shared" si="21"/>
        <v>0</v>
      </c>
      <c r="BY55" s="365">
        <f t="shared" si="22"/>
        <v>0</v>
      </c>
      <c r="BZ55" s="365">
        <f t="shared" si="23"/>
        <v>0</v>
      </c>
      <c r="CA55" s="365">
        <f t="shared" si="24"/>
        <v>0</v>
      </c>
      <c r="CB55" s="360">
        <f t="shared" si="25"/>
        <v>0</v>
      </c>
      <c r="CR55"/>
    </row>
    <row r="56" spans="1:96" hidden="1" x14ac:dyDescent="0.2">
      <c r="A56" s="360" cm="1">
        <f t="array" ref="A56">_xlfn.SWITCH(D56,"G",1,"D",2,"M",3,"F",4)</f>
        <v>4</v>
      </c>
      <c r="B56" s="357" t="s">
        <v>82</v>
      </c>
      <c r="C56" s="357" t="s">
        <v>152</v>
      </c>
      <c r="D56" s="360" t="s">
        <v>15</v>
      </c>
      <c r="E56" s="361">
        <v>6.4</v>
      </c>
      <c r="F56" s="361">
        <f>_xlfn.IFNA(VLOOKUP(C56,'My Squad'!$C$2:$D$16,2,0),E56)</f>
        <v>6.4</v>
      </c>
      <c r="G56" s="362">
        <v>2.1373333333333333</v>
      </c>
      <c r="H56" s="362">
        <v>3.823</v>
      </c>
      <c r="I56" s="362">
        <v>2.8326666666666669</v>
      </c>
      <c r="J56" s="362">
        <v>4.5419999999999998</v>
      </c>
      <c r="K56" s="362">
        <v>2.7923333333333331</v>
      </c>
      <c r="L56" s="362">
        <v>3.5286666666666666</v>
      </c>
      <c r="M56" s="362">
        <v>3.6446666666666667</v>
      </c>
      <c r="N56" s="362">
        <v>3.6796666666666669</v>
      </c>
      <c r="O56" s="363">
        <v>0</v>
      </c>
      <c r="P56" s="363">
        <v>0</v>
      </c>
      <c r="Q56" s="363">
        <v>0</v>
      </c>
      <c r="R56" s="363">
        <v>0</v>
      </c>
      <c r="S56" s="363">
        <v>0</v>
      </c>
      <c r="T56" s="363">
        <v>0</v>
      </c>
      <c r="U56" s="363">
        <v>0</v>
      </c>
      <c r="V56" s="363">
        <v>0</v>
      </c>
      <c r="W56" s="363">
        <v>0</v>
      </c>
      <c r="X56" s="363">
        <v>0</v>
      </c>
      <c r="Y56" s="363">
        <v>0</v>
      </c>
      <c r="Z56" s="363">
        <v>0</v>
      </c>
      <c r="AA56" s="363">
        <v>0</v>
      </c>
      <c r="AB56" s="363">
        <v>0</v>
      </c>
      <c r="AC56" s="363">
        <v>0</v>
      </c>
      <c r="AD56" s="363">
        <v>0</v>
      </c>
      <c r="AE56" s="363">
        <v>0</v>
      </c>
      <c r="AF56" s="363">
        <v>0</v>
      </c>
      <c r="AG56" s="363">
        <v>0</v>
      </c>
      <c r="AH56" s="363">
        <v>0</v>
      </c>
      <c r="AI56" s="363">
        <v>0</v>
      </c>
      <c r="AJ56" s="363">
        <v>0</v>
      </c>
      <c r="AK56" s="363">
        <v>0</v>
      </c>
      <c r="AL56" s="363">
        <v>0</v>
      </c>
      <c r="AM56" s="363">
        <v>0</v>
      </c>
      <c r="AN56" s="363">
        <v>0</v>
      </c>
      <c r="AO56" s="363">
        <v>0</v>
      </c>
      <c r="AP56" s="363">
        <v>0</v>
      </c>
      <c r="AQ56" s="363">
        <v>0</v>
      </c>
      <c r="AR56" s="363">
        <v>0</v>
      </c>
      <c r="AS56" s="363">
        <v>0</v>
      </c>
      <c r="AT56" s="363">
        <v>0</v>
      </c>
      <c r="AU56" s="363">
        <v>0</v>
      </c>
      <c r="AV56" s="363">
        <v>0</v>
      </c>
      <c r="AW56" s="363">
        <v>0</v>
      </c>
      <c r="AX56" s="363">
        <v>0</v>
      </c>
      <c r="AY56" s="363">
        <v>0</v>
      </c>
      <c r="AZ56" s="363">
        <v>0</v>
      </c>
      <c r="BA56" s="363">
        <v>0</v>
      </c>
      <c r="BB56" s="363">
        <v>0</v>
      </c>
      <c r="BC56" s="364">
        <f>IF(ISNUMBER(MATCH(C56,'My Squad'!$C$2:$C$16,0)),1,0)</f>
        <v>0</v>
      </c>
      <c r="BD56" s="365">
        <f t="shared" si="1"/>
        <v>0</v>
      </c>
      <c r="BE56" s="365">
        <f t="shared" si="2"/>
        <v>0</v>
      </c>
      <c r="BF56" s="365">
        <f t="shared" si="3"/>
        <v>0</v>
      </c>
      <c r="BG56" s="365">
        <f t="shared" si="4"/>
        <v>0</v>
      </c>
      <c r="BH56" s="365">
        <f t="shared" si="5"/>
        <v>0</v>
      </c>
      <c r="BI56" s="365">
        <f t="shared" si="6"/>
        <v>0</v>
      </c>
      <c r="BJ56" s="365">
        <f t="shared" si="7"/>
        <v>0</v>
      </c>
      <c r="BK56" s="365">
        <f t="shared" si="8"/>
        <v>0</v>
      </c>
      <c r="BL56" s="365">
        <f t="shared" si="9"/>
        <v>0</v>
      </c>
      <c r="BM56" s="365">
        <f t="shared" si="10"/>
        <v>0</v>
      </c>
      <c r="BN56" s="365">
        <f t="shared" si="11"/>
        <v>0</v>
      </c>
      <c r="BO56" s="365">
        <f t="shared" si="12"/>
        <v>0</v>
      </c>
      <c r="BP56" s="365">
        <f t="shared" si="13"/>
        <v>0</v>
      </c>
      <c r="BQ56" s="365">
        <f t="shared" si="14"/>
        <v>0</v>
      </c>
      <c r="BR56" s="365">
        <f t="shared" si="15"/>
        <v>0</v>
      </c>
      <c r="BS56" s="365">
        <f t="shared" si="16"/>
        <v>0</v>
      </c>
      <c r="BT56" s="365">
        <f t="shared" si="17"/>
        <v>0</v>
      </c>
      <c r="BU56" s="365">
        <f t="shared" si="18"/>
        <v>0</v>
      </c>
      <c r="BV56" s="365">
        <f t="shared" si="19"/>
        <v>0</v>
      </c>
      <c r="BW56" s="365">
        <f t="shared" si="20"/>
        <v>0</v>
      </c>
      <c r="BX56" s="365">
        <f t="shared" si="21"/>
        <v>0</v>
      </c>
      <c r="BY56" s="365">
        <f t="shared" si="22"/>
        <v>0</v>
      </c>
      <c r="BZ56" s="365">
        <f t="shared" si="23"/>
        <v>0</v>
      </c>
      <c r="CA56" s="365">
        <f t="shared" si="24"/>
        <v>0</v>
      </c>
      <c r="CB56" s="360">
        <f t="shared" si="25"/>
        <v>0</v>
      </c>
      <c r="CD56" s="360" t="s">
        <v>1213</v>
      </c>
      <c r="CR56"/>
    </row>
    <row r="57" spans="1:96" hidden="1" x14ac:dyDescent="0.2">
      <c r="A57" s="360" cm="1">
        <f t="array" ref="A57">_xlfn.SWITCH(D57,"G",1,"D",2,"M",3,"F",4)</f>
        <v>3</v>
      </c>
      <c r="B57" s="357" t="s">
        <v>61</v>
      </c>
      <c r="C57" s="357" t="s">
        <v>542</v>
      </c>
      <c r="D57" s="360" t="s">
        <v>13</v>
      </c>
      <c r="E57" s="361">
        <v>5.4</v>
      </c>
      <c r="F57" s="361">
        <f>_xlfn.IFNA(VLOOKUP(C57,'My Squad'!$C$2:$D$16,2,0),E57)</f>
        <v>5.4</v>
      </c>
      <c r="G57" s="362">
        <v>3.1246666666666667</v>
      </c>
      <c r="H57" s="362">
        <v>2.6013333333333333</v>
      </c>
      <c r="I57" s="362">
        <v>3.8586666666666667</v>
      </c>
      <c r="J57" s="362">
        <v>3.0453333333333332</v>
      </c>
      <c r="K57" s="362">
        <v>3.7749999999999999</v>
      </c>
      <c r="L57" s="362">
        <v>4.3953333333333333</v>
      </c>
      <c r="M57" s="362">
        <v>3.35</v>
      </c>
      <c r="N57" s="362">
        <v>2.7453333333333334</v>
      </c>
      <c r="O57" s="363">
        <v>0</v>
      </c>
      <c r="P57" s="363">
        <v>0</v>
      </c>
      <c r="Q57" s="363">
        <v>0</v>
      </c>
      <c r="R57" s="363">
        <v>0</v>
      </c>
      <c r="S57" s="363">
        <v>0</v>
      </c>
      <c r="T57" s="363">
        <v>0</v>
      </c>
      <c r="U57" s="363">
        <v>0</v>
      </c>
      <c r="V57" s="363">
        <v>0</v>
      </c>
      <c r="W57" s="363">
        <v>0</v>
      </c>
      <c r="X57" s="363">
        <v>0</v>
      </c>
      <c r="Y57" s="363">
        <v>0</v>
      </c>
      <c r="Z57" s="363">
        <v>0</v>
      </c>
      <c r="AA57" s="363">
        <v>0</v>
      </c>
      <c r="AB57" s="363">
        <v>0</v>
      </c>
      <c r="AC57" s="363">
        <v>0</v>
      </c>
      <c r="AD57" s="363">
        <v>0</v>
      </c>
      <c r="AE57" s="363">
        <v>0</v>
      </c>
      <c r="AF57" s="363">
        <v>0</v>
      </c>
      <c r="AG57" s="363">
        <v>0</v>
      </c>
      <c r="AH57" s="363">
        <v>0</v>
      </c>
      <c r="AI57" s="363">
        <v>0</v>
      </c>
      <c r="AJ57" s="363">
        <v>0</v>
      </c>
      <c r="AK57" s="363">
        <v>0</v>
      </c>
      <c r="AL57" s="363">
        <v>0</v>
      </c>
      <c r="AM57" s="363">
        <v>0</v>
      </c>
      <c r="AN57" s="363">
        <v>0</v>
      </c>
      <c r="AO57" s="363">
        <v>0</v>
      </c>
      <c r="AP57" s="363">
        <v>0</v>
      </c>
      <c r="AQ57" s="363">
        <v>0</v>
      </c>
      <c r="AR57" s="363">
        <v>0</v>
      </c>
      <c r="AS57" s="363">
        <v>0</v>
      </c>
      <c r="AT57" s="363">
        <v>0</v>
      </c>
      <c r="AU57" s="363">
        <v>0</v>
      </c>
      <c r="AV57" s="363">
        <v>0</v>
      </c>
      <c r="AW57" s="363">
        <v>0</v>
      </c>
      <c r="AX57" s="363">
        <v>0</v>
      </c>
      <c r="AY57" s="363">
        <v>0</v>
      </c>
      <c r="AZ57" s="363">
        <v>0</v>
      </c>
      <c r="BA57" s="363">
        <v>0</v>
      </c>
      <c r="BB57" s="363">
        <v>0</v>
      </c>
      <c r="BC57" s="364">
        <f>IF(ISNUMBER(MATCH(C57,'My Squad'!$C$2:$C$16,0)),1,0)</f>
        <v>0</v>
      </c>
      <c r="BD57" s="365">
        <f t="shared" si="1"/>
        <v>0</v>
      </c>
      <c r="BE57" s="365">
        <f t="shared" si="2"/>
        <v>0</v>
      </c>
      <c r="BF57" s="365">
        <f t="shared" si="3"/>
        <v>0</v>
      </c>
      <c r="BG57" s="365">
        <f t="shared" si="4"/>
        <v>0</v>
      </c>
      <c r="BH57" s="365">
        <f t="shared" si="5"/>
        <v>0</v>
      </c>
      <c r="BI57" s="365">
        <f t="shared" si="6"/>
        <v>0</v>
      </c>
      <c r="BJ57" s="365">
        <f t="shared" si="7"/>
        <v>0</v>
      </c>
      <c r="BK57" s="365">
        <f t="shared" si="8"/>
        <v>0</v>
      </c>
      <c r="BL57" s="365">
        <f t="shared" si="9"/>
        <v>0</v>
      </c>
      <c r="BM57" s="365">
        <f t="shared" si="10"/>
        <v>0</v>
      </c>
      <c r="BN57" s="365">
        <f t="shared" si="11"/>
        <v>0</v>
      </c>
      <c r="BO57" s="365">
        <f t="shared" si="12"/>
        <v>0</v>
      </c>
      <c r="BP57" s="365">
        <f t="shared" si="13"/>
        <v>0</v>
      </c>
      <c r="BQ57" s="365">
        <f t="shared" si="14"/>
        <v>0</v>
      </c>
      <c r="BR57" s="365">
        <f t="shared" si="15"/>
        <v>0</v>
      </c>
      <c r="BS57" s="365">
        <f t="shared" si="16"/>
        <v>0</v>
      </c>
      <c r="BT57" s="365">
        <f t="shared" si="17"/>
        <v>0</v>
      </c>
      <c r="BU57" s="365">
        <f t="shared" si="18"/>
        <v>0</v>
      </c>
      <c r="BV57" s="365">
        <f t="shared" si="19"/>
        <v>0</v>
      </c>
      <c r="BW57" s="365">
        <f t="shared" si="20"/>
        <v>0</v>
      </c>
      <c r="BX57" s="365">
        <f t="shared" si="21"/>
        <v>0</v>
      </c>
      <c r="BY57" s="365">
        <f t="shared" si="22"/>
        <v>0</v>
      </c>
      <c r="BZ57" s="365">
        <f t="shared" si="23"/>
        <v>0</v>
      </c>
      <c r="CA57" s="365">
        <f t="shared" si="24"/>
        <v>0</v>
      </c>
      <c r="CB57" s="360">
        <f t="shared" si="25"/>
        <v>0</v>
      </c>
      <c r="CD57" s="372">
        <f>'My Squad'!$D$20</f>
        <v>5</v>
      </c>
      <c r="CE57" s="363">
        <v>2</v>
      </c>
      <c r="CF57" s="363">
        <v>3</v>
      </c>
      <c r="CG57" s="363">
        <v>4</v>
      </c>
      <c r="CH57" s="363">
        <v>5</v>
      </c>
      <c r="CI57" s="363">
        <v>3</v>
      </c>
      <c r="CJ57" s="363">
        <v>1</v>
      </c>
      <c r="CK57" s="363">
        <v>1</v>
      </c>
      <c r="CL57" s="363">
        <v>1</v>
      </c>
      <c r="CR57"/>
    </row>
    <row r="58" spans="1:96" hidden="1" x14ac:dyDescent="0.2">
      <c r="A58" s="360" cm="1">
        <f t="array" ref="A58">_xlfn.SWITCH(D58,"G",1,"D",2,"M",3,"F",4)</f>
        <v>2</v>
      </c>
      <c r="B58" s="357" t="s">
        <v>23</v>
      </c>
      <c r="C58" s="357" t="s">
        <v>149</v>
      </c>
      <c r="D58" s="360" t="s">
        <v>14</v>
      </c>
      <c r="E58" s="361">
        <v>6.2</v>
      </c>
      <c r="F58" s="361">
        <f>_xlfn.IFNA(VLOOKUP(C58,'My Squad'!$C$2:$D$16,2,0),E58)</f>
        <v>6.2</v>
      </c>
      <c r="G58" s="362">
        <v>3.496</v>
      </c>
      <c r="H58" s="362">
        <v>3.1386666666666665</v>
      </c>
      <c r="I58" s="362">
        <v>3.3490000000000002</v>
      </c>
      <c r="J58" s="362">
        <v>2.4486666666666665</v>
      </c>
      <c r="K58" s="362">
        <v>4.1336666666666666</v>
      </c>
      <c r="L58" s="362">
        <v>3.6539999999999999</v>
      </c>
      <c r="M58" s="362">
        <v>3.4603333333333333</v>
      </c>
      <c r="N58" s="362">
        <v>3.2046666666666668</v>
      </c>
      <c r="O58" s="363">
        <v>0</v>
      </c>
      <c r="P58" s="363">
        <v>0</v>
      </c>
      <c r="Q58" s="363">
        <v>0</v>
      </c>
      <c r="R58" s="363">
        <v>0</v>
      </c>
      <c r="S58" s="363">
        <v>0</v>
      </c>
      <c r="T58" s="363">
        <v>0</v>
      </c>
      <c r="U58" s="363">
        <v>0</v>
      </c>
      <c r="V58" s="363">
        <v>0</v>
      </c>
      <c r="W58" s="363">
        <v>0</v>
      </c>
      <c r="X58" s="363">
        <v>0</v>
      </c>
      <c r="Y58" s="363">
        <v>0</v>
      </c>
      <c r="Z58" s="363">
        <v>0</v>
      </c>
      <c r="AA58" s="363">
        <v>0</v>
      </c>
      <c r="AB58" s="363">
        <v>0</v>
      </c>
      <c r="AC58" s="363">
        <v>0</v>
      </c>
      <c r="AD58" s="363">
        <v>0</v>
      </c>
      <c r="AE58" s="363">
        <v>0</v>
      </c>
      <c r="AF58" s="363">
        <v>0</v>
      </c>
      <c r="AG58" s="363">
        <v>0</v>
      </c>
      <c r="AH58" s="363">
        <v>0</v>
      </c>
      <c r="AI58" s="363">
        <v>0</v>
      </c>
      <c r="AJ58" s="363">
        <v>0</v>
      </c>
      <c r="AK58" s="363">
        <v>0</v>
      </c>
      <c r="AL58" s="363">
        <v>0</v>
      </c>
      <c r="AM58" s="363">
        <v>0</v>
      </c>
      <c r="AN58" s="363">
        <v>0</v>
      </c>
      <c r="AO58" s="363">
        <v>0</v>
      </c>
      <c r="AP58" s="363">
        <v>0</v>
      </c>
      <c r="AQ58" s="363">
        <v>0</v>
      </c>
      <c r="AR58" s="363">
        <v>0</v>
      </c>
      <c r="AS58" s="363">
        <v>0</v>
      </c>
      <c r="AT58" s="363">
        <v>0</v>
      </c>
      <c r="AU58" s="363">
        <v>0</v>
      </c>
      <c r="AV58" s="363">
        <v>0</v>
      </c>
      <c r="AW58" s="363">
        <v>0</v>
      </c>
      <c r="AX58" s="363">
        <v>0</v>
      </c>
      <c r="AY58" s="363">
        <v>0</v>
      </c>
      <c r="AZ58" s="363">
        <v>0</v>
      </c>
      <c r="BA58" s="363">
        <v>0</v>
      </c>
      <c r="BB58" s="363">
        <v>0</v>
      </c>
      <c r="BC58" s="364">
        <f>IF(ISNUMBER(MATCH(C58,'My Squad'!$C$2:$C$16,0)),1,0)</f>
        <v>0</v>
      </c>
      <c r="BD58" s="365">
        <f t="shared" si="1"/>
        <v>0</v>
      </c>
      <c r="BE58" s="365">
        <f t="shared" si="2"/>
        <v>0</v>
      </c>
      <c r="BF58" s="365">
        <f t="shared" si="3"/>
        <v>0</v>
      </c>
      <c r="BG58" s="365">
        <f t="shared" si="4"/>
        <v>0</v>
      </c>
      <c r="BH58" s="365">
        <f t="shared" si="5"/>
        <v>0</v>
      </c>
      <c r="BI58" s="365">
        <f t="shared" si="6"/>
        <v>0</v>
      </c>
      <c r="BJ58" s="365">
        <f t="shared" si="7"/>
        <v>0</v>
      </c>
      <c r="BK58" s="365">
        <f t="shared" si="8"/>
        <v>0</v>
      </c>
      <c r="BL58" s="365">
        <f t="shared" si="9"/>
        <v>0</v>
      </c>
      <c r="BM58" s="365">
        <f t="shared" si="10"/>
        <v>0</v>
      </c>
      <c r="BN58" s="365">
        <f t="shared" si="11"/>
        <v>0</v>
      </c>
      <c r="BO58" s="365">
        <f t="shared" si="12"/>
        <v>0</v>
      </c>
      <c r="BP58" s="365">
        <f t="shared" si="13"/>
        <v>0</v>
      </c>
      <c r="BQ58" s="365">
        <f t="shared" si="14"/>
        <v>0</v>
      </c>
      <c r="BR58" s="365">
        <f t="shared" si="15"/>
        <v>0</v>
      </c>
      <c r="BS58" s="365">
        <f t="shared" si="16"/>
        <v>0</v>
      </c>
      <c r="BT58" s="365">
        <f t="shared" si="17"/>
        <v>0</v>
      </c>
      <c r="BU58" s="365">
        <f t="shared" si="18"/>
        <v>0</v>
      </c>
      <c r="BV58" s="365">
        <f t="shared" si="19"/>
        <v>0</v>
      </c>
      <c r="BW58" s="365">
        <f t="shared" si="20"/>
        <v>0</v>
      </c>
      <c r="BX58" s="365">
        <f t="shared" si="21"/>
        <v>0</v>
      </c>
      <c r="BY58" s="365">
        <f t="shared" si="22"/>
        <v>0</v>
      </c>
      <c r="BZ58" s="365">
        <f t="shared" si="23"/>
        <v>0</v>
      </c>
      <c r="CA58" s="365">
        <f t="shared" si="24"/>
        <v>0</v>
      </c>
      <c r="CB58" s="360">
        <f t="shared" si="25"/>
        <v>0</v>
      </c>
      <c r="CR58"/>
    </row>
    <row r="59" spans="1:96" hidden="1" x14ac:dyDescent="0.2">
      <c r="A59" s="360" cm="1">
        <f t="array" ref="A59">_xlfn.SWITCH(D59,"G",1,"D",2,"M",3,"F",4)</f>
        <v>4</v>
      </c>
      <c r="B59" s="357" t="s">
        <v>65</v>
      </c>
      <c r="C59" s="357" t="s">
        <v>1346</v>
      </c>
      <c r="D59" s="360" t="s">
        <v>15</v>
      </c>
      <c r="E59" s="361">
        <v>5.9</v>
      </c>
      <c r="F59" s="361">
        <f>_xlfn.IFNA(VLOOKUP(C59,'My Squad'!$C$2:$D$16,2,0),E59)</f>
        <v>5.9</v>
      </c>
      <c r="G59" s="362">
        <v>2.9893333333333332</v>
      </c>
      <c r="H59" s="362">
        <v>3.3213333333333335</v>
      </c>
      <c r="I59" s="362">
        <v>3.4153333333333333</v>
      </c>
      <c r="J59" s="362">
        <v>3.4973333333333332</v>
      </c>
      <c r="K59" s="362">
        <v>3.2613333333333334</v>
      </c>
      <c r="L59" s="362">
        <v>3.5123333333333333</v>
      </c>
      <c r="M59" s="362">
        <v>3.7916666666666665</v>
      </c>
      <c r="N59" s="362">
        <v>3.077</v>
      </c>
      <c r="O59" s="363">
        <v>0</v>
      </c>
      <c r="P59" s="363">
        <v>0</v>
      </c>
      <c r="Q59" s="363">
        <v>0</v>
      </c>
      <c r="R59" s="363">
        <v>0</v>
      </c>
      <c r="S59" s="363">
        <v>0</v>
      </c>
      <c r="T59" s="363">
        <v>0</v>
      </c>
      <c r="U59" s="363">
        <v>0</v>
      </c>
      <c r="V59" s="363">
        <v>0</v>
      </c>
      <c r="W59" s="363">
        <v>0</v>
      </c>
      <c r="X59" s="363">
        <v>0</v>
      </c>
      <c r="Y59" s="363">
        <v>0</v>
      </c>
      <c r="Z59" s="363">
        <v>0</v>
      </c>
      <c r="AA59" s="363">
        <v>0</v>
      </c>
      <c r="AB59" s="363">
        <v>0</v>
      </c>
      <c r="AC59" s="363">
        <v>0</v>
      </c>
      <c r="AD59" s="363">
        <v>0</v>
      </c>
      <c r="AE59" s="363">
        <v>0</v>
      </c>
      <c r="AF59" s="363">
        <v>0</v>
      </c>
      <c r="AG59" s="363">
        <v>0</v>
      </c>
      <c r="AH59" s="363">
        <v>0</v>
      </c>
      <c r="AI59" s="363">
        <v>0</v>
      </c>
      <c r="AJ59" s="363">
        <v>0</v>
      </c>
      <c r="AK59" s="363">
        <v>0</v>
      </c>
      <c r="AL59" s="363">
        <v>0</v>
      </c>
      <c r="AM59" s="363">
        <v>0</v>
      </c>
      <c r="AN59" s="363">
        <v>0</v>
      </c>
      <c r="AO59" s="363">
        <v>0</v>
      </c>
      <c r="AP59" s="363">
        <v>0</v>
      </c>
      <c r="AQ59" s="363">
        <v>0</v>
      </c>
      <c r="AR59" s="363">
        <v>0</v>
      </c>
      <c r="AS59" s="363">
        <v>0</v>
      </c>
      <c r="AT59" s="363">
        <v>0</v>
      </c>
      <c r="AU59" s="363">
        <v>0</v>
      </c>
      <c r="AV59" s="363">
        <v>0</v>
      </c>
      <c r="AW59" s="363">
        <v>0</v>
      </c>
      <c r="AX59" s="363">
        <v>0</v>
      </c>
      <c r="AY59" s="363">
        <v>0</v>
      </c>
      <c r="AZ59" s="363">
        <v>0</v>
      </c>
      <c r="BA59" s="363">
        <v>0</v>
      </c>
      <c r="BB59" s="363">
        <v>0</v>
      </c>
      <c r="BC59" s="364">
        <f>IF(ISNUMBER(MATCH(C59,'My Squad'!$C$2:$C$16,0)),1,0)</f>
        <v>0</v>
      </c>
      <c r="BD59" s="365">
        <f t="shared" si="1"/>
        <v>0</v>
      </c>
      <c r="BE59" s="365">
        <f t="shared" si="2"/>
        <v>0</v>
      </c>
      <c r="BF59" s="365">
        <f t="shared" si="3"/>
        <v>0</v>
      </c>
      <c r="BG59" s="365">
        <f t="shared" si="4"/>
        <v>0</v>
      </c>
      <c r="BH59" s="365">
        <f t="shared" si="5"/>
        <v>0</v>
      </c>
      <c r="BI59" s="365">
        <f t="shared" si="6"/>
        <v>0</v>
      </c>
      <c r="BJ59" s="365">
        <f t="shared" si="7"/>
        <v>0</v>
      </c>
      <c r="BK59" s="365">
        <f t="shared" si="8"/>
        <v>0</v>
      </c>
      <c r="BL59" s="365">
        <f t="shared" si="9"/>
        <v>0</v>
      </c>
      <c r="BM59" s="365">
        <f t="shared" si="10"/>
        <v>0</v>
      </c>
      <c r="BN59" s="365">
        <f t="shared" si="11"/>
        <v>0</v>
      </c>
      <c r="BO59" s="365">
        <f t="shared" si="12"/>
        <v>0</v>
      </c>
      <c r="BP59" s="365">
        <f t="shared" si="13"/>
        <v>0</v>
      </c>
      <c r="BQ59" s="365">
        <f t="shared" si="14"/>
        <v>0</v>
      </c>
      <c r="BR59" s="365">
        <f t="shared" si="15"/>
        <v>0</v>
      </c>
      <c r="BS59" s="365">
        <f t="shared" si="16"/>
        <v>0</v>
      </c>
      <c r="BT59" s="365">
        <f t="shared" si="17"/>
        <v>0</v>
      </c>
      <c r="BU59" s="365">
        <f t="shared" si="18"/>
        <v>0</v>
      </c>
      <c r="BV59" s="365">
        <f t="shared" si="19"/>
        <v>0</v>
      </c>
      <c r="BW59" s="365">
        <f t="shared" si="20"/>
        <v>0</v>
      </c>
      <c r="BX59" s="365">
        <f t="shared" si="21"/>
        <v>0</v>
      </c>
      <c r="BY59" s="365">
        <f t="shared" si="22"/>
        <v>0</v>
      </c>
      <c r="BZ59" s="365">
        <f t="shared" si="23"/>
        <v>0</v>
      </c>
      <c r="CA59" s="365">
        <f t="shared" si="24"/>
        <v>0</v>
      </c>
      <c r="CB59" s="360">
        <f t="shared" si="25"/>
        <v>0</v>
      </c>
      <c r="CD59" s="360" t="s">
        <v>1214</v>
      </c>
      <c r="CE59" s="373">
        <f>CD57-CE53</f>
        <v>5</v>
      </c>
      <c r="CF59" s="373">
        <f t="shared" ref="CF59:CL59" si="35">CE57-CF53</f>
        <v>2</v>
      </c>
      <c r="CG59" s="373">
        <f t="shared" si="35"/>
        <v>3</v>
      </c>
      <c r="CH59" s="373">
        <f t="shared" si="35"/>
        <v>4</v>
      </c>
      <c r="CI59" s="373">
        <f t="shared" si="35"/>
        <v>2</v>
      </c>
      <c r="CJ59" s="373">
        <f t="shared" si="35"/>
        <v>0</v>
      </c>
      <c r="CK59" s="373">
        <f t="shared" si="35"/>
        <v>0</v>
      </c>
      <c r="CL59" s="373">
        <f t="shared" si="35"/>
        <v>0</v>
      </c>
      <c r="CM59" s="357"/>
      <c r="CR59"/>
    </row>
    <row r="60" spans="1:96" hidden="1" x14ac:dyDescent="0.2">
      <c r="A60" s="360" cm="1">
        <f t="array" ref="A60">_xlfn.SWITCH(D60,"G",1,"D",2,"M",3,"F",4)</f>
        <v>4</v>
      </c>
      <c r="B60" s="357" t="s">
        <v>30</v>
      </c>
      <c r="C60" s="357" t="s">
        <v>99</v>
      </c>
      <c r="D60" s="360" t="s">
        <v>15</v>
      </c>
      <c r="E60" s="361">
        <v>6.9</v>
      </c>
      <c r="F60" s="361">
        <f>_xlfn.IFNA(VLOOKUP(C60,'My Squad'!$C$2:$D$16,2,0),E60)</f>
        <v>6.9</v>
      </c>
      <c r="G60" s="362">
        <v>3.157</v>
      </c>
      <c r="H60" s="362">
        <v>3.8206666666666669</v>
      </c>
      <c r="I60" s="362">
        <v>3.5960000000000001</v>
      </c>
      <c r="J60" s="362">
        <v>3.9510000000000001</v>
      </c>
      <c r="K60" s="362">
        <v>2.6669999999999998</v>
      </c>
      <c r="L60" s="362">
        <v>3.4406666666666665</v>
      </c>
      <c r="M60" s="362">
        <v>2.5906666666666665</v>
      </c>
      <c r="N60" s="362">
        <v>3.6093333333333333</v>
      </c>
      <c r="O60" s="363">
        <v>0</v>
      </c>
      <c r="P60" s="363">
        <v>0</v>
      </c>
      <c r="Q60" s="363">
        <v>0</v>
      </c>
      <c r="R60" s="363">
        <v>0</v>
      </c>
      <c r="S60" s="363">
        <v>0</v>
      </c>
      <c r="T60" s="363">
        <v>0</v>
      </c>
      <c r="U60" s="363">
        <v>0</v>
      </c>
      <c r="V60" s="363">
        <v>0</v>
      </c>
      <c r="W60" s="363">
        <v>0</v>
      </c>
      <c r="X60" s="363">
        <v>0</v>
      </c>
      <c r="Y60" s="363">
        <v>0</v>
      </c>
      <c r="Z60" s="363">
        <v>0</v>
      </c>
      <c r="AA60" s="363">
        <v>0</v>
      </c>
      <c r="AB60" s="363">
        <v>0</v>
      </c>
      <c r="AC60" s="363">
        <v>0</v>
      </c>
      <c r="AD60" s="363">
        <v>0</v>
      </c>
      <c r="AE60" s="363">
        <v>0</v>
      </c>
      <c r="AF60" s="363">
        <v>0</v>
      </c>
      <c r="AG60" s="363">
        <v>0</v>
      </c>
      <c r="AH60" s="363">
        <v>0</v>
      </c>
      <c r="AI60" s="363">
        <v>0</v>
      </c>
      <c r="AJ60" s="363">
        <v>0</v>
      </c>
      <c r="AK60" s="363">
        <v>0</v>
      </c>
      <c r="AL60" s="363">
        <v>0</v>
      </c>
      <c r="AM60" s="363">
        <v>0</v>
      </c>
      <c r="AN60" s="363">
        <v>0</v>
      </c>
      <c r="AO60" s="363">
        <v>0</v>
      </c>
      <c r="AP60" s="363">
        <v>0</v>
      </c>
      <c r="AQ60" s="363">
        <v>0</v>
      </c>
      <c r="AR60" s="363">
        <v>0</v>
      </c>
      <c r="AS60" s="363">
        <v>0</v>
      </c>
      <c r="AT60" s="363">
        <v>0</v>
      </c>
      <c r="AU60" s="363">
        <v>0</v>
      </c>
      <c r="AV60" s="363">
        <v>0</v>
      </c>
      <c r="AW60" s="363">
        <v>0</v>
      </c>
      <c r="AX60" s="363">
        <v>0</v>
      </c>
      <c r="AY60" s="363">
        <v>0</v>
      </c>
      <c r="AZ60" s="363">
        <v>0</v>
      </c>
      <c r="BA60" s="363">
        <v>0</v>
      </c>
      <c r="BB60" s="363">
        <v>0</v>
      </c>
      <c r="BC60" s="364">
        <f>IF(ISNUMBER(MATCH(C60,'My Squad'!$C$2:$C$16,0)),1,0)</f>
        <v>0</v>
      </c>
      <c r="BD60" s="365">
        <f t="shared" si="1"/>
        <v>0</v>
      </c>
      <c r="BE60" s="365">
        <f t="shared" si="2"/>
        <v>0</v>
      </c>
      <c r="BF60" s="365">
        <f t="shared" si="3"/>
        <v>0</v>
      </c>
      <c r="BG60" s="365">
        <f t="shared" si="4"/>
        <v>0</v>
      </c>
      <c r="BH60" s="365">
        <f t="shared" si="5"/>
        <v>0</v>
      </c>
      <c r="BI60" s="365">
        <f t="shared" si="6"/>
        <v>0</v>
      </c>
      <c r="BJ60" s="365">
        <f t="shared" si="7"/>
        <v>0</v>
      </c>
      <c r="BK60" s="365">
        <f t="shared" si="8"/>
        <v>0</v>
      </c>
      <c r="BL60" s="365">
        <f t="shared" si="9"/>
        <v>0</v>
      </c>
      <c r="BM60" s="365">
        <f t="shared" si="10"/>
        <v>0</v>
      </c>
      <c r="BN60" s="365">
        <f t="shared" si="11"/>
        <v>0</v>
      </c>
      <c r="BO60" s="365">
        <f t="shared" si="12"/>
        <v>0</v>
      </c>
      <c r="BP60" s="365">
        <f t="shared" si="13"/>
        <v>0</v>
      </c>
      <c r="BQ60" s="365">
        <f t="shared" si="14"/>
        <v>0</v>
      </c>
      <c r="BR60" s="365">
        <f t="shared" si="15"/>
        <v>0</v>
      </c>
      <c r="BS60" s="365">
        <f t="shared" si="16"/>
        <v>0</v>
      </c>
      <c r="BT60" s="365">
        <f t="shared" si="17"/>
        <v>0</v>
      </c>
      <c r="BU60" s="365">
        <f t="shared" si="18"/>
        <v>0</v>
      </c>
      <c r="BV60" s="365">
        <f t="shared" si="19"/>
        <v>0</v>
      </c>
      <c r="BW60" s="365">
        <f t="shared" si="20"/>
        <v>0</v>
      </c>
      <c r="BX60" s="365">
        <f t="shared" si="21"/>
        <v>0</v>
      </c>
      <c r="BY60" s="365">
        <f t="shared" si="22"/>
        <v>0</v>
      </c>
      <c r="BZ60" s="365">
        <f t="shared" si="23"/>
        <v>0</v>
      </c>
      <c r="CA60" s="365">
        <f t="shared" si="24"/>
        <v>0</v>
      </c>
      <c r="CB60" s="360">
        <f t="shared" si="25"/>
        <v>0</v>
      </c>
      <c r="CD60" s="360" t="s">
        <v>1215</v>
      </c>
      <c r="CE60" s="363">
        <v>1</v>
      </c>
      <c r="CF60" s="363">
        <v>2</v>
      </c>
      <c r="CG60" s="363">
        <v>3</v>
      </c>
      <c r="CH60" s="363">
        <v>4</v>
      </c>
      <c r="CI60" s="363">
        <v>2</v>
      </c>
      <c r="CJ60" s="363">
        <v>0</v>
      </c>
      <c r="CK60" s="363">
        <v>0</v>
      </c>
      <c r="CL60" s="363">
        <v>0</v>
      </c>
      <c r="CR60"/>
    </row>
    <row r="61" spans="1:96" hidden="1" x14ac:dyDescent="0.2">
      <c r="A61" s="360" cm="1">
        <f t="array" ref="A61">_xlfn.SWITCH(D61,"G",1,"D",2,"M",3,"F",4)</f>
        <v>1</v>
      </c>
      <c r="B61" s="357" t="s">
        <v>601</v>
      </c>
      <c r="C61" s="357" t="s">
        <v>633</v>
      </c>
      <c r="D61" s="360" t="s">
        <v>16</v>
      </c>
      <c r="E61" s="361">
        <v>4.5</v>
      </c>
      <c r="F61" s="361">
        <f>_xlfn.IFNA(VLOOKUP(C61,'My Squad'!$C$2:$D$16,2,0),E61)</f>
        <v>4.5</v>
      </c>
      <c r="G61" s="362">
        <v>3.6783333333333332</v>
      </c>
      <c r="H61" s="362">
        <v>3.7523333333333335</v>
      </c>
      <c r="I61" s="362">
        <v>2.8163333333333331</v>
      </c>
      <c r="J61" s="362">
        <v>3.7423333333333333</v>
      </c>
      <c r="K61" s="362">
        <v>3.367</v>
      </c>
      <c r="L61" s="362">
        <v>2.8966666666666665</v>
      </c>
      <c r="M61" s="362">
        <v>2.9279999999999999</v>
      </c>
      <c r="N61" s="362">
        <v>3.5953333333333335</v>
      </c>
      <c r="O61" s="363">
        <v>1</v>
      </c>
      <c r="P61" s="363">
        <v>1</v>
      </c>
      <c r="Q61" s="363">
        <v>1</v>
      </c>
      <c r="R61" s="363">
        <v>1</v>
      </c>
      <c r="S61" s="363">
        <v>1</v>
      </c>
      <c r="T61" s="363">
        <v>0</v>
      </c>
      <c r="U61" s="363">
        <v>0</v>
      </c>
      <c r="V61" s="363">
        <v>0</v>
      </c>
      <c r="W61" s="363">
        <v>0</v>
      </c>
      <c r="X61" s="363">
        <v>0</v>
      </c>
      <c r="Y61" s="363">
        <v>0</v>
      </c>
      <c r="Z61" s="363">
        <v>0</v>
      </c>
      <c r="AA61" s="363">
        <v>0</v>
      </c>
      <c r="AB61" s="363">
        <v>0</v>
      </c>
      <c r="AC61" s="363">
        <v>0</v>
      </c>
      <c r="AD61" s="363">
        <v>0</v>
      </c>
      <c r="AE61" s="363">
        <v>0</v>
      </c>
      <c r="AF61" s="363">
        <v>0</v>
      </c>
      <c r="AG61" s="363">
        <v>0</v>
      </c>
      <c r="AH61" s="363">
        <v>0</v>
      </c>
      <c r="AI61" s="363">
        <v>0</v>
      </c>
      <c r="AJ61" s="363">
        <v>0</v>
      </c>
      <c r="AK61" s="363">
        <v>0</v>
      </c>
      <c r="AL61" s="363">
        <v>0</v>
      </c>
      <c r="AM61" s="363">
        <v>0</v>
      </c>
      <c r="AN61" s="363">
        <v>0</v>
      </c>
      <c r="AO61" s="363">
        <v>0</v>
      </c>
      <c r="AP61" s="363">
        <v>0</v>
      </c>
      <c r="AQ61" s="363">
        <v>0</v>
      </c>
      <c r="AR61" s="363">
        <v>0</v>
      </c>
      <c r="AS61" s="363">
        <v>0</v>
      </c>
      <c r="AT61" s="363">
        <v>0</v>
      </c>
      <c r="AU61" s="363">
        <v>0</v>
      </c>
      <c r="AV61" s="363">
        <v>0</v>
      </c>
      <c r="AW61" s="363">
        <v>0</v>
      </c>
      <c r="AX61" s="363">
        <v>0</v>
      </c>
      <c r="AY61" s="363">
        <v>0</v>
      </c>
      <c r="AZ61" s="363">
        <v>1</v>
      </c>
      <c r="BA61" s="363">
        <v>0</v>
      </c>
      <c r="BB61" s="363">
        <v>0</v>
      </c>
      <c r="BC61" s="364">
        <f>IF(ISNUMBER(MATCH(C61,'My Squad'!$C$2:$C$16,0)),1,0)</f>
        <v>0</v>
      </c>
      <c r="BD61" s="365">
        <f t="shared" si="1"/>
        <v>0</v>
      </c>
      <c r="BE61" s="365">
        <f t="shared" si="2"/>
        <v>0</v>
      </c>
      <c r="BF61" s="365">
        <f t="shared" si="3"/>
        <v>0</v>
      </c>
      <c r="BG61" s="365">
        <f t="shared" si="4"/>
        <v>0</v>
      </c>
      <c r="BH61" s="365">
        <f t="shared" si="5"/>
        <v>0</v>
      </c>
      <c r="BI61" s="365">
        <f t="shared" si="6"/>
        <v>-1</v>
      </c>
      <c r="BJ61" s="365">
        <f t="shared" si="7"/>
        <v>-1</v>
      </c>
      <c r="BK61" s="365">
        <f t="shared" si="8"/>
        <v>-1</v>
      </c>
      <c r="BL61" s="365">
        <f t="shared" si="9"/>
        <v>1</v>
      </c>
      <c r="BM61" s="365">
        <f t="shared" si="10"/>
        <v>1</v>
      </c>
      <c r="BN61" s="365">
        <f t="shared" si="11"/>
        <v>1</v>
      </c>
      <c r="BO61" s="365">
        <f t="shared" si="12"/>
        <v>1</v>
      </c>
      <c r="BP61" s="365">
        <f t="shared" si="13"/>
        <v>1</v>
      </c>
      <c r="BQ61" s="365">
        <f t="shared" si="14"/>
        <v>0</v>
      </c>
      <c r="BR61" s="365">
        <f t="shared" si="15"/>
        <v>0</v>
      </c>
      <c r="BS61" s="365">
        <f t="shared" si="16"/>
        <v>0</v>
      </c>
      <c r="BT61" s="365">
        <f t="shared" si="17"/>
        <v>0</v>
      </c>
      <c r="BU61" s="365">
        <f t="shared" si="18"/>
        <v>0</v>
      </c>
      <c r="BV61" s="365">
        <f t="shared" si="19"/>
        <v>0</v>
      </c>
      <c r="BW61" s="365">
        <f t="shared" si="20"/>
        <v>0</v>
      </c>
      <c r="BX61" s="365">
        <f t="shared" si="21"/>
        <v>0</v>
      </c>
      <c r="BY61" s="365">
        <f t="shared" si="22"/>
        <v>0</v>
      </c>
      <c r="BZ61" s="365">
        <f t="shared" si="23"/>
        <v>-1</v>
      </c>
      <c r="CA61" s="365">
        <f t="shared" si="24"/>
        <v>-1</v>
      </c>
      <c r="CB61" s="360">
        <f t="shared" si="25"/>
        <v>-3</v>
      </c>
      <c r="CD61" s="360" t="s">
        <v>1216</v>
      </c>
      <c r="CE61" s="363">
        <v>0</v>
      </c>
      <c r="CF61" s="363">
        <v>0</v>
      </c>
      <c r="CG61" s="363">
        <v>0</v>
      </c>
      <c r="CH61" s="363">
        <v>0</v>
      </c>
      <c r="CI61" s="363">
        <v>0</v>
      </c>
      <c r="CJ61" s="363">
        <v>0</v>
      </c>
      <c r="CK61" s="363">
        <v>0</v>
      </c>
      <c r="CL61" s="363">
        <v>0</v>
      </c>
      <c r="CR61"/>
    </row>
    <row r="62" spans="1:96" hidden="1" x14ac:dyDescent="0.2">
      <c r="A62" s="360" cm="1">
        <f t="array" ref="A62">_xlfn.SWITCH(D62,"G",1,"D",2,"M",3,"F",4)</f>
        <v>3</v>
      </c>
      <c r="B62" s="357" t="s">
        <v>37</v>
      </c>
      <c r="C62" s="357" t="s">
        <v>1505</v>
      </c>
      <c r="D62" s="360" t="s">
        <v>13</v>
      </c>
      <c r="E62" s="361">
        <v>5.5</v>
      </c>
      <c r="F62" s="361">
        <f>_xlfn.IFNA(VLOOKUP(C62,'My Squad'!$C$2:$D$16,2,0),E62)</f>
        <v>5.5</v>
      </c>
      <c r="G62" s="362">
        <v>3.0163333333333333</v>
      </c>
      <c r="H62" s="362">
        <v>2.754</v>
      </c>
      <c r="I62" s="362">
        <v>3.0743333333333331</v>
      </c>
      <c r="J62" s="362">
        <v>4.1413333333333338</v>
      </c>
      <c r="K62" s="362">
        <v>3.1139999999999999</v>
      </c>
      <c r="L62" s="362">
        <v>3.55</v>
      </c>
      <c r="M62" s="362">
        <v>3.5856666666666666</v>
      </c>
      <c r="N62" s="362">
        <v>3.4529999999999998</v>
      </c>
      <c r="O62" s="363">
        <v>0</v>
      </c>
      <c r="P62" s="363">
        <v>0</v>
      </c>
      <c r="Q62" s="363">
        <v>0</v>
      </c>
      <c r="R62" s="363">
        <v>0</v>
      </c>
      <c r="S62" s="363">
        <v>1</v>
      </c>
      <c r="T62" s="363">
        <v>1</v>
      </c>
      <c r="U62" s="363">
        <v>1</v>
      </c>
      <c r="V62" s="363">
        <v>0</v>
      </c>
      <c r="W62" s="363">
        <v>0</v>
      </c>
      <c r="X62" s="363">
        <v>0</v>
      </c>
      <c r="Y62" s="363">
        <v>0</v>
      </c>
      <c r="Z62" s="363">
        <v>0</v>
      </c>
      <c r="AA62" s="363">
        <v>0</v>
      </c>
      <c r="AB62" s="363">
        <v>0</v>
      </c>
      <c r="AC62" s="363">
        <v>0</v>
      </c>
      <c r="AD62" s="363">
        <v>0</v>
      </c>
      <c r="AE62" s="363">
        <v>0</v>
      </c>
      <c r="AF62" s="363">
        <v>0</v>
      </c>
      <c r="AG62" s="363">
        <v>0</v>
      </c>
      <c r="AH62" s="363">
        <v>0</v>
      </c>
      <c r="AI62" s="363">
        <v>0</v>
      </c>
      <c r="AJ62" s="363">
        <v>0</v>
      </c>
      <c r="AK62" s="363">
        <v>0</v>
      </c>
      <c r="AL62" s="363">
        <v>0</v>
      </c>
      <c r="AM62" s="363">
        <v>0</v>
      </c>
      <c r="AN62" s="363">
        <v>0</v>
      </c>
      <c r="AO62" s="363">
        <v>0</v>
      </c>
      <c r="AP62" s="363">
        <v>0</v>
      </c>
      <c r="AQ62" s="363">
        <v>1</v>
      </c>
      <c r="AR62" s="363">
        <v>0</v>
      </c>
      <c r="AS62" s="363">
        <v>0</v>
      </c>
      <c r="AT62" s="363">
        <v>0</v>
      </c>
      <c r="AU62" s="363">
        <v>0</v>
      </c>
      <c r="AV62" s="363">
        <v>0</v>
      </c>
      <c r="AW62" s="363">
        <v>0</v>
      </c>
      <c r="AX62" s="363">
        <v>0</v>
      </c>
      <c r="AY62" s="363">
        <v>0</v>
      </c>
      <c r="AZ62" s="363">
        <v>0</v>
      </c>
      <c r="BA62" s="363">
        <v>0</v>
      </c>
      <c r="BB62" s="363">
        <v>1</v>
      </c>
      <c r="BC62" s="364">
        <f>IF(ISNUMBER(MATCH(C62,'My Squad'!$C$2:$C$16,0)),1,0)</f>
        <v>0</v>
      </c>
      <c r="BD62" s="365">
        <f t="shared" si="1"/>
        <v>0</v>
      </c>
      <c r="BE62" s="365">
        <f t="shared" si="2"/>
        <v>0</v>
      </c>
      <c r="BF62" s="365">
        <f t="shared" si="3"/>
        <v>0</v>
      </c>
      <c r="BG62" s="365">
        <f t="shared" si="4"/>
        <v>0</v>
      </c>
      <c r="BH62" s="365">
        <f t="shared" si="5"/>
        <v>1</v>
      </c>
      <c r="BI62" s="365">
        <f t="shared" si="6"/>
        <v>1</v>
      </c>
      <c r="BJ62" s="365">
        <f t="shared" si="7"/>
        <v>1</v>
      </c>
      <c r="BK62" s="365">
        <f t="shared" si="8"/>
        <v>0</v>
      </c>
      <c r="BL62" s="365">
        <f t="shared" si="9"/>
        <v>0</v>
      </c>
      <c r="BM62" s="365">
        <f t="shared" si="10"/>
        <v>0</v>
      </c>
      <c r="BN62" s="365">
        <f t="shared" si="11"/>
        <v>0</v>
      </c>
      <c r="BO62" s="365">
        <f t="shared" si="12"/>
        <v>0</v>
      </c>
      <c r="BP62" s="365">
        <f t="shared" si="13"/>
        <v>1</v>
      </c>
      <c r="BQ62" s="365">
        <f t="shared" si="14"/>
        <v>1</v>
      </c>
      <c r="BR62" s="365">
        <f t="shared" si="15"/>
        <v>1</v>
      </c>
      <c r="BS62" s="365">
        <f t="shared" si="16"/>
        <v>0</v>
      </c>
      <c r="BT62" s="365">
        <f t="shared" si="17"/>
        <v>0</v>
      </c>
      <c r="BU62" s="365">
        <f t="shared" si="18"/>
        <v>0</v>
      </c>
      <c r="BV62" s="365">
        <f t="shared" si="19"/>
        <v>0</v>
      </c>
      <c r="BW62" s="365">
        <f t="shared" si="20"/>
        <v>0</v>
      </c>
      <c r="BX62" s="365">
        <f t="shared" si="21"/>
        <v>1</v>
      </c>
      <c r="BY62" s="365">
        <f t="shared" si="22"/>
        <v>1</v>
      </c>
      <c r="BZ62" s="365">
        <f t="shared" si="23"/>
        <v>1</v>
      </c>
      <c r="CA62" s="365">
        <f t="shared" si="24"/>
        <v>1</v>
      </c>
      <c r="CB62" s="360">
        <f t="shared" si="25"/>
        <v>3</v>
      </c>
      <c r="CD62" s="360" t="s">
        <v>1217</v>
      </c>
      <c r="CE62" s="365">
        <f>CE61*-1</f>
        <v>0</v>
      </c>
      <c r="CF62" s="365">
        <f t="shared" ref="CF62:CL62" si="36">CF61*-1</f>
        <v>0</v>
      </c>
      <c r="CG62" s="365">
        <f t="shared" si="36"/>
        <v>0</v>
      </c>
      <c r="CH62" s="365">
        <f t="shared" si="36"/>
        <v>0</v>
      </c>
      <c r="CI62" s="365">
        <f t="shared" si="36"/>
        <v>0</v>
      </c>
      <c r="CJ62" s="365">
        <f t="shared" si="36"/>
        <v>0</v>
      </c>
      <c r="CK62" s="365">
        <f t="shared" si="36"/>
        <v>0</v>
      </c>
      <c r="CL62" s="365">
        <f t="shared" si="36"/>
        <v>0</v>
      </c>
      <c r="CM62" s="357"/>
      <c r="CR62"/>
    </row>
    <row r="63" spans="1:96" hidden="1" x14ac:dyDescent="0.2">
      <c r="A63" s="360" cm="1">
        <f t="array" ref="A63">_xlfn.SWITCH(D63,"G",1,"D",2,"M",3,"F",4)</f>
        <v>3</v>
      </c>
      <c r="B63" s="357" t="s">
        <v>51</v>
      </c>
      <c r="C63" s="357" t="s">
        <v>323</v>
      </c>
      <c r="D63" s="360" t="s">
        <v>13</v>
      </c>
      <c r="E63" s="361">
        <v>6.5</v>
      </c>
      <c r="F63" s="361">
        <f>_xlfn.IFNA(VLOOKUP(C63,'My Squad'!$C$2:$D$16,2,0),E63)</f>
        <v>6.5</v>
      </c>
      <c r="G63" s="362">
        <v>3.1753333333333331</v>
      </c>
      <c r="H63" s="362">
        <v>2.8130000000000002</v>
      </c>
      <c r="I63" s="362">
        <v>3.7133333333333334</v>
      </c>
      <c r="J63" s="362">
        <v>3.2943333333333333</v>
      </c>
      <c r="K63" s="362">
        <v>3.6989999999999998</v>
      </c>
      <c r="L63" s="362">
        <v>2.9369999999999998</v>
      </c>
      <c r="M63" s="362">
        <v>3.5666666666666669</v>
      </c>
      <c r="N63" s="362">
        <v>3.4476666666666667</v>
      </c>
      <c r="O63" s="363">
        <v>0</v>
      </c>
      <c r="P63" s="363">
        <v>0</v>
      </c>
      <c r="Q63" s="363">
        <v>0</v>
      </c>
      <c r="R63" s="363">
        <v>0</v>
      </c>
      <c r="S63" s="363">
        <v>0</v>
      </c>
      <c r="T63" s="363">
        <v>0</v>
      </c>
      <c r="U63" s="363">
        <v>0</v>
      </c>
      <c r="V63" s="363">
        <v>1</v>
      </c>
      <c r="W63" s="363">
        <v>0</v>
      </c>
      <c r="X63" s="363">
        <v>0</v>
      </c>
      <c r="Y63" s="363">
        <v>0</v>
      </c>
      <c r="Z63" s="363">
        <v>0</v>
      </c>
      <c r="AA63" s="363">
        <v>0</v>
      </c>
      <c r="AB63" s="363">
        <v>0</v>
      </c>
      <c r="AC63" s="363">
        <v>0</v>
      </c>
      <c r="AD63" s="363">
        <v>0</v>
      </c>
      <c r="AE63" s="363">
        <v>0</v>
      </c>
      <c r="AF63" s="363">
        <v>0</v>
      </c>
      <c r="AG63" s="363">
        <v>0</v>
      </c>
      <c r="AH63" s="363">
        <v>0</v>
      </c>
      <c r="AI63" s="363">
        <v>0</v>
      </c>
      <c r="AJ63" s="363">
        <v>0</v>
      </c>
      <c r="AK63" s="363">
        <v>0</v>
      </c>
      <c r="AL63" s="363">
        <v>0</v>
      </c>
      <c r="AM63" s="363">
        <v>0</v>
      </c>
      <c r="AN63" s="363">
        <v>0</v>
      </c>
      <c r="AO63" s="363">
        <v>0</v>
      </c>
      <c r="AP63" s="363">
        <v>0</v>
      </c>
      <c r="AQ63" s="363">
        <v>0</v>
      </c>
      <c r="AR63" s="363">
        <v>0</v>
      </c>
      <c r="AS63" s="363">
        <v>0</v>
      </c>
      <c r="AT63" s="363">
        <v>1</v>
      </c>
      <c r="AU63" s="363">
        <v>0</v>
      </c>
      <c r="AV63" s="363">
        <v>0</v>
      </c>
      <c r="AW63" s="363">
        <v>0</v>
      </c>
      <c r="AX63" s="363">
        <v>0</v>
      </c>
      <c r="AY63" s="363">
        <v>0</v>
      </c>
      <c r="AZ63" s="363">
        <v>0</v>
      </c>
      <c r="BA63" s="363">
        <v>0</v>
      </c>
      <c r="BB63" s="363">
        <v>0</v>
      </c>
      <c r="BC63" s="364">
        <f>IF(ISNUMBER(MATCH(C63,'My Squad'!$C$2:$C$16,0)),1,0)</f>
        <v>0</v>
      </c>
      <c r="BD63" s="365">
        <f t="shared" si="1"/>
        <v>0</v>
      </c>
      <c r="BE63" s="365">
        <f t="shared" si="2"/>
        <v>0</v>
      </c>
      <c r="BF63" s="365">
        <f t="shared" si="3"/>
        <v>0</v>
      </c>
      <c r="BG63" s="365">
        <f t="shared" si="4"/>
        <v>0</v>
      </c>
      <c r="BH63" s="365">
        <f t="shared" si="5"/>
        <v>0</v>
      </c>
      <c r="BI63" s="365">
        <f t="shared" si="6"/>
        <v>0</v>
      </c>
      <c r="BJ63" s="365">
        <f t="shared" si="7"/>
        <v>0</v>
      </c>
      <c r="BK63" s="365">
        <f t="shared" si="8"/>
        <v>1</v>
      </c>
      <c r="BL63" s="365">
        <f t="shared" si="9"/>
        <v>0</v>
      </c>
      <c r="BM63" s="365">
        <f t="shared" si="10"/>
        <v>0</v>
      </c>
      <c r="BN63" s="365">
        <f t="shared" si="11"/>
        <v>0</v>
      </c>
      <c r="BO63" s="365">
        <f t="shared" si="12"/>
        <v>0</v>
      </c>
      <c r="BP63" s="365">
        <f t="shared" si="13"/>
        <v>0</v>
      </c>
      <c r="BQ63" s="365">
        <f t="shared" si="14"/>
        <v>0</v>
      </c>
      <c r="BR63" s="365">
        <f t="shared" si="15"/>
        <v>0</v>
      </c>
      <c r="BS63" s="365">
        <f t="shared" si="16"/>
        <v>1</v>
      </c>
      <c r="BT63" s="365">
        <f t="shared" si="17"/>
        <v>0</v>
      </c>
      <c r="BU63" s="365">
        <f t="shared" si="18"/>
        <v>0</v>
      </c>
      <c r="BV63" s="365">
        <f t="shared" si="19"/>
        <v>0</v>
      </c>
      <c r="BW63" s="365">
        <f t="shared" si="20"/>
        <v>0</v>
      </c>
      <c r="BX63" s="365">
        <f t="shared" si="21"/>
        <v>0</v>
      </c>
      <c r="BY63" s="365">
        <f t="shared" si="22"/>
        <v>0</v>
      </c>
      <c r="BZ63" s="365">
        <f t="shared" si="23"/>
        <v>0</v>
      </c>
      <c r="CA63" s="365">
        <f t="shared" si="24"/>
        <v>1</v>
      </c>
      <c r="CB63" s="360">
        <f t="shared" si="25"/>
        <v>1</v>
      </c>
      <c r="CD63" s="360" t="s">
        <v>1218</v>
      </c>
      <c r="CE63" s="365">
        <f>IF(OR(G$1='My Squad'!$D$23,G$1=1),0,4)</f>
        <v>4</v>
      </c>
      <c r="CF63" s="365">
        <f>IF(OR(H$1='My Squad'!$D$23,H$1=1),0,4)</f>
        <v>4</v>
      </c>
      <c r="CG63" s="365">
        <f>IF(OR(I$1='My Squad'!$D$23,I$1=1),0,4)</f>
        <v>4</v>
      </c>
      <c r="CH63" s="365">
        <f>IF(OR(J$1='My Squad'!$D$23,J$1=1),0,4)</f>
        <v>4</v>
      </c>
      <c r="CI63" s="365">
        <f>IF(OR(K$1='My Squad'!$D$23,K$1=1),0,4)</f>
        <v>4</v>
      </c>
      <c r="CJ63" s="365">
        <f>IF(OR(L$1='My Squad'!$D$23,L$1=1),0,4)</f>
        <v>4</v>
      </c>
      <c r="CK63" s="365">
        <f>IF(OR(M$1='My Squad'!$D$23,M$1=1),0,4)</f>
        <v>4</v>
      </c>
      <c r="CL63" s="365">
        <f>IF(OR(N$1='My Squad'!$D$23,N$1=1),0,4)</f>
        <v>4</v>
      </c>
      <c r="CM63" s="374"/>
      <c r="CR63"/>
    </row>
    <row r="64" spans="1:96" hidden="1" x14ac:dyDescent="0.2">
      <c r="A64" s="360" cm="1">
        <f t="array" ref="A64">_xlfn.SWITCH(D64,"G",1,"D",2,"M",3,"F",4)</f>
        <v>3</v>
      </c>
      <c r="B64" s="357" t="s">
        <v>91</v>
      </c>
      <c r="C64" s="357" t="s">
        <v>103</v>
      </c>
      <c r="D64" s="360" t="s">
        <v>13</v>
      </c>
      <c r="E64" s="361">
        <v>5.3</v>
      </c>
      <c r="F64" s="361">
        <f>_xlfn.IFNA(VLOOKUP(C64,'My Squad'!$C$2:$D$16,2,0),E64)</f>
        <v>5.3</v>
      </c>
      <c r="G64" s="362">
        <v>3.9863333333333335</v>
      </c>
      <c r="H64" s="362">
        <v>3.4566666666666666</v>
      </c>
      <c r="I64" s="362">
        <v>3.6296666666666666</v>
      </c>
      <c r="J64" s="362">
        <v>3.1696666666666666</v>
      </c>
      <c r="K64" s="362">
        <v>3.9386666666666668</v>
      </c>
      <c r="L64" s="362">
        <v>2.8123333333333331</v>
      </c>
      <c r="M64" s="362">
        <v>2.7349999999999999</v>
      </c>
      <c r="N64" s="362">
        <v>2.8166666666666669</v>
      </c>
      <c r="O64" s="363">
        <v>0</v>
      </c>
      <c r="P64" s="363">
        <v>0</v>
      </c>
      <c r="Q64" s="363">
        <v>0</v>
      </c>
      <c r="R64" s="363">
        <v>0</v>
      </c>
      <c r="S64" s="363">
        <v>0</v>
      </c>
      <c r="T64" s="363">
        <v>0</v>
      </c>
      <c r="U64" s="363">
        <v>0</v>
      </c>
      <c r="V64" s="363">
        <v>0</v>
      </c>
      <c r="W64" s="363">
        <v>0</v>
      </c>
      <c r="X64" s="363">
        <v>0</v>
      </c>
      <c r="Y64" s="363">
        <v>0</v>
      </c>
      <c r="Z64" s="363">
        <v>0</v>
      </c>
      <c r="AA64" s="363">
        <v>0</v>
      </c>
      <c r="AB64" s="363">
        <v>0</v>
      </c>
      <c r="AC64" s="363">
        <v>0</v>
      </c>
      <c r="AD64" s="363">
        <v>0</v>
      </c>
      <c r="AE64" s="363">
        <v>0</v>
      </c>
      <c r="AF64" s="363">
        <v>0</v>
      </c>
      <c r="AG64" s="363">
        <v>0</v>
      </c>
      <c r="AH64" s="363">
        <v>0</v>
      </c>
      <c r="AI64" s="363">
        <v>0</v>
      </c>
      <c r="AJ64" s="363">
        <v>0</v>
      </c>
      <c r="AK64" s="363">
        <v>0</v>
      </c>
      <c r="AL64" s="363">
        <v>0</v>
      </c>
      <c r="AM64" s="363">
        <v>0</v>
      </c>
      <c r="AN64" s="363">
        <v>0</v>
      </c>
      <c r="AO64" s="363">
        <v>0</v>
      </c>
      <c r="AP64" s="363">
        <v>0</v>
      </c>
      <c r="AQ64" s="363">
        <v>0</v>
      </c>
      <c r="AR64" s="363">
        <v>0</v>
      </c>
      <c r="AS64" s="363">
        <v>0</v>
      </c>
      <c r="AT64" s="363">
        <v>0</v>
      </c>
      <c r="AU64" s="363">
        <v>0</v>
      </c>
      <c r="AV64" s="363">
        <v>0</v>
      </c>
      <c r="AW64" s="363">
        <v>0</v>
      </c>
      <c r="AX64" s="363">
        <v>0</v>
      </c>
      <c r="AY64" s="363">
        <v>0</v>
      </c>
      <c r="AZ64" s="363">
        <v>0</v>
      </c>
      <c r="BA64" s="363">
        <v>0</v>
      </c>
      <c r="BB64" s="363">
        <v>0</v>
      </c>
      <c r="BC64" s="364">
        <f>IF(ISNUMBER(MATCH(C64,'My Squad'!$C$2:$C$16,0)),1,0)</f>
        <v>0</v>
      </c>
      <c r="BD64" s="365">
        <f t="shared" si="1"/>
        <v>0</v>
      </c>
      <c r="BE64" s="365">
        <f t="shared" si="2"/>
        <v>0</v>
      </c>
      <c r="BF64" s="365">
        <f t="shared" si="3"/>
        <v>0</v>
      </c>
      <c r="BG64" s="365">
        <f t="shared" si="4"/>
        <v>0</v>
      </c>
      <c r="BH64" s="365">
        <f t="shared" si="5"/>
        <v>0</v>
      </c>
      <c r="BI64" s="365">
        <f t="shared" si="6"/>
        <v>0</v>
      </c>
      <c r="BJ64" s="365">
        <f t="shared" si="7"/>
        <v>0</v>
      </c>
      <c r="BK64" s="365">
        <f t="shared" si="8"/>
        <v>0</v>
      </c>
      <c r="BL64" s="365">
        <f t="shared" si="9"/>
        <v>0</v>
      </c>
      <c r="BM64" s="365">
        <f t="shared" si="10"/>
        <v>0</v>
      </c>
      <c r="BN64" s="365">
        <f t="shared" si="11"/>
        <v>0</v>
      </c>
      <c r="BO64" s="365">
        <f t="shared" si="12"/>
        <v>0</v>
      </c>
      <c r="BP64" s="365">
        <f t="shared" si="13"/>
        <v>0</v>
      </c>
      <c r="BQ64" s="365">
        <f t="shared" si="14"/>
        <v>0</v>
      </c>
      <c r="BR64" s="365">
        <f t="shared" si="15"/>
        <v>0</v>
      </c>
      <c r="BS64" s="365">
        <f t="shared" si="16"/>
        <v>0</v>
      </c>
      <c r="BT64" s="365">
        <f t="shared" si="17"/>
        <v>0</v>
      </c>
      <c r="BU64" s="365">
        <f t="shared" si="18"/>
        <v>0</v>
      </c>
      <c r="BV64" s="365">
        <f t="shared" si="19"/>
        <v>0</v>
      </c>
      <c r="BW64" s="365">
        <f t="shared" si="20"/>
        <v>0</v>
      </c>
      <c r="BX64" s="365">
        <f t="shared" si="21"/>
        <v>0</v>
      </c>
      <c r="BY64" s="365">
        <f t="shared" si="22"/>
        <v>0</v>
      </c>
      <c r="BZ64" s="365">
        <f t="shared" si="23"/>
        <v>0</v>
      </c>
      <c r="CA64" s="365">
        <f t="shared" si="24"/>
        <v>0</v>
      </c>
      <c r="CB64" s="360">
        <f t="shared" si="25"/>
        <v>0</v>
      </c>
      <c r="CD64" s="360" t="s">
        <v>1219</v>
      </c>
      <c r="CE64" s="375">
        <f>(1+CE60)*(1-CE72)+CE72*CD57</f>
        <v>2</v>
      </c>
      <c r="CF64" s="375">
        <f t="shared" ref="CF64:CL64" si="37">(1+CF60)*(1-CF72)+CF72*CE57</f>
        <v>3</v>
      </c>
      <c r="CG64" s="375">
        <f t="shared" si="37"/>
        <v>4</v>
      </c>
      <c r="CH64" s="375">
        <f t="shared" si="37"/>
        <v>5</v>
      </c>
      <c r="CI64" s="375">
        <f t="shared" si="37"/>
        <v>3</v>
      </c>
      <c r="CJ64" s="375">
        <f t="shared" si="37"/>
        <v>1</v>
      </c>
      <c r="CK64" s="375">
        <f t="shared" si="37"/>
        <v>1</v>
      </c>
      <c r="CL64" s="375">
        <f t="shared" si="37"/>
        <v>1</v>
      </c>
      <c r="CM64" s="357"/>
      <c r="CR64"/>
    </row>
    <row r="65" spans="1:96" hidden="1" x14ac:dyDescent="0.2">
      <c r="A65" s="360" cm="1">
        <f t="array" ref="A65">_xlfn.SWITCH(D65,"G",1,"D",2,"M",3,"F",4)</f>
        <v>3</v>
      </c>
      <c r="B65" s="357" t="s">
        <v>35</v>
      </c>
      <c r="C65" s="357" t="s">
        <v>102</v>
      </c>
      <c r="D65" s="360" t="s">
        <v>13</v>
      </c>
      <c r="E65" s="361">
        <v>7</v>
      </c>
      <c r="F65" s="361">
        <f>_xlfn.IFNA(VLOOKUP(C65,'My Squad'!$C$2:$D$16,2,0),E65)</f>
        <v>7</v>
      </c>
      <c r="G65" s="362">
        <v>3.1589999999999998</v>
      </c>
      <c r="H65" s="362">
        <v>2.8763333333333332</v>
      </c>
      <c r="I65" s="362">
        <v>3.4246666666666665</v>
      </c>
      <c r="J65" s="362">
        <v>3.4820000000000002</v>
      </c>
      <c r="K65" s="362">
        <v>3.399</v>
      </c>
      <c r="L65" s="362">
        <v>3.0866666666666664</v>
      </c>
      <c r="M65" s="362">
        <v>3.7896666666666667</v>
      </c>
      <c r="N65" s="362">
        <v>3.137</v>
      </c>
      <c r="O65" s="363">
        <v>0</v>
      </c>
      <c r="P65" s="363">
        <v>1</v>
      </c>
      <c r="Q65" s="363">
        <v>1</v>
      </c>
      <c r="R65" s="363">
        <v>1</v>
      </c>
      <c r="S65" s="363">
        <v>1</v>
      </c>
      <c r="T65" s="363">
        <v>1</v>
      </c>
      <c r="U65" s="363">
        <v>1</v>
      </c>
      <c r="V65" s="363">
        <v>1</v>
      </c>
      <c r="W65" s="363">
        <v>1</v>
      </c>
      <c r="X65" s="363">
        <v>0</v>
      </c>
      <c r="Y65" s="363">
        <v>0</v>
      </c>
      <c r="Z65" s="363">
        <v>0</v>
      </c>
      <c r="AA65" s="363">
        <v>0</v>
      </c>
      <c r="AB65" s="363">
        <v>0</v>
      </c>
      <c r="AC65" s="363">
        <v>0</v>
      </c>
      <c r="AD65" s="363">
        <v>0</v>
      </c>
      <c r="AE65" s="363">
        <v>0</v>
      </c>
      <c r="AF65" s="363">
        <v>0</v>
      </c>
      <c r="AG65" s="363">
        <v>0</v>
      </c>
      <c r="AH65" s="363">
        <v>0</v>
      </c>
      <c r="AI65" s="363">
        <v>0</v>
      </c>
      <c r="AJ65" s="363">
        <v>0</v>
      </c>
      <c r="AK65" s="363">
        <v>0</v>
      </c>
      <c r="AL65" s="363">
        <v>0</v>
      </c>
      <c r="AM65" s="363">
        <v>0</v>
      </c>
      <c r="AN65" s="363">
        <v>0</v>
      </c>
      <c r="AO65" s="363">
        <v>0</v>
      </c>
      <c r="AP65" s="363">
        <v>0</v>
      </c>
      <c r="AQ65" s="363">
        <v>0</v>
      </c>
      <c r="AR65" s="363">
        <v>0</v>
      </c>
      <c r="AS65" s="363">
        <v>0</v>
      </c>
      <c r="AT65" s="363">
        <v>0</v>
      </c>
      <c r="AU65" s="363">
        <v>0</v>
      </c>
      <c r="AV65" s="363">
        <v>0</v>
      </c>
      <c r="AW65" s="363">
        <v>0</v>
      </c>
      <c r="AX65" s="363">
        <v>0</v>
      </c>
      <c r="AY65" s="363">
        <v>0</v>
      </c>
      <c r="AZ65" s="363">
        <v>0</v>
      </c>
      <c r="BA65" s="363">
        <v>0</v>
      </c>
      <c r="BB65" s="363">
        <v>0</v>
      </c>
      <c r="BC65" s="364">
        <f>IF(ISNUMBER(MATCH(C65,'My Squad'!$C$2:$C$16,0)),1,0)</f>
        <v>0</v>
      </c>
      <c r="BD65" s="365">
        <f t="shared" si="1"/>
        <v>0</v>
      </c>
      <c r="BE65" s="365">
        <f t="shared" si="2"/>
        <v>0</v>
      </c>
      <c r="BF65" s="365">
        <f t="shared" si="3"/>
        <v>0</v>
      </c>
      <c r="BG65" s="365">
        <f t="shared" si="4"/>
        <v>0</v>
      </c>
      <c r="BH65" s="365">
        <f t="shared" si="5"/>
        <v>0</v>
      </c>
      <c r="BI65" s="365">
        <f t="shared" si="6"/>
        <v>0</v>
      </c>
      <c r="BJ65" s="365">
        <f t="shared" si="7"/>
        <v>0</v>
      </c>
      <c r="BK65" s="365">
        <f t="shared" si="8"/>
        <v>0</v>
      </c>
      <c r="BL65" s="365">
        <f t="shared" si="9"/>
        <v>1</v>
      </c>
      <c r="BM65" s="365">
        <f t="shared" si="10"/>
        <v>1</v>
      </c>
      <c r="BN65" s="365">
        <f t="shared" si="11"/>
        <v>1</v>
      </c>
      <c r="BO65" s="365">
        <f t="shared" si="12"/>
        <v>1</v>
      </c>
      <c r="BP65" s="365">
        <f t="shared" si="13"/>
        <v>1</v>
      </c>
      <c r="BQ65" s="365">
        <f t="shared" si="14"/>
        <v>1</v>
      </c>
      <c r="BR65" s="365">
        <f t="shared" si="15"/>
        <v>1</v>
      </c>
      <c r="BS65" s="365">
        <f t="shared" si="16"/>
        <v>1</v>
      </c>
      <c r="BT65" s="365">
        <f t="shared" si="17"/>
        <v>0</v>
      </c>
      <c r="BU65" s="365">
        <f t="shared" si="18"/>
        <v>0</v>
      </c>
      <c r="BV65" s="365">
        <f t="shared" si="19"/>
        <v>0</v>
      </c>
      <c r="BW65" s="365">
        <f t="shared" si="20"/>
        <v>0</v>
      </c>
      <c r="BX65" s="365">
        <f t="shared" si="21"/>
        <v>0</v>
      </c>
      <c r="BY65" s="365">
        <f t="shared" si="22"/>
        <v>0</v>
      </c>
      <c r="BZ65" s="365">
        <f t="shared" si="23"/>
        <v>0</v>
      </c>
      <c r="CA65" s="365">
        <f t="shared" si="24"/>
        <v>0</v>
      </c>
      <c r="CB65" s="360">
        <f t="shared" si="25"/>
        <v>0</v>
      </c>
      <c r="CD65" s="360" t="s">
        <v>1220</v>
      </c>
      <c r="CE65" s="363">
        <v>0</v>
      </c>
      <c r="CF65" s="363">
        <v>0</v>
      </c>
      <c r="CG65" s="363">
        <v>0</v>
      </c>
      <c r="CH65" s="363">
        <v>0</v>
      </c>
      <c r="CI65" s="363">
        <v>0</v>
      </c>
      <c r="CJ65" s="363">
        <v>0</v>
      </c>
      <c r="CK65" s="363">
        <v>1</v>
      </c>
      <c r="CL65" s="363">
        <v>1</v>
      </c>
      <c r="CM65" s="357"/>
      <c r="CR65"/>
    </row>
    <row r="66" spans="1:96" hidden="1" x14ac:dyDescent="0.2">
      <c r="A66" s="360" cm="1">
        <f t="array" ref="A66">_xlfn.SWITCH(D66,"G",1,"D",2,"M",3,"F",4)</f>
        <v>3</v>
      </c>
      <c r="B66" s="357" t="s">
        <v>30</v>
      </c>
      <c r="C66" s="357" t="s">
        <v>164</v>
      </c>
      <c r="D66" s="360" t="s">
        <v>13</v>
      </c>
      <c r="E66" s="361">
        <v>6.9</v>
      </c>
      <c r="F66" s="361">
        <f>_xlfn.IFNA(VLOOKUP(C66,'My Squad'!$C$2:$D$16,2,0),E66)</f>
        <v>6.9</v>
      </c>
      <c r="G66" s="362">
        <v>2.9776666666666665</v>
      </c>
      <c r="H66" s="362">
        <v>3.8113333333333332</v>
      </c>
      <c r="I66" s="362">
        <v>3.569</v>
      </c>
      <c r="J66" s="362">
        <v>3.6763333333333335</v>
      </c>
      <c r="K66" s="362">
        <v>2.5830000000000002</v>
      </c>
      <c r="L66" s="362">
        <v>3.496</v>
      </c>
      <c r="M66" s="362">
        <v>2.5150000000000001</v>
      </c>
      <c r="N66" s="362">
        <v>3.6280000000000001</v>
      </c>
      <c r="O66" s="363">
        <v>0</v>
      </c>
      <c r="P66" s="363">
        <v>0</v>
      </c>
      <c r="Q66" s="363">
        <v>0</v>
      </c>
      <c r="R66" s="363">
        <v>0</v>
      </c>
      <c r="S66" s="363">
        <v>0</v>
      </c>
      <c r="T66" s="363">
        <v>0</v>
      </c>
      <c r="U66" s="363">
        <v>0</v>
      </c>
      <c r="V66" s="363">
        <v>0</v>
      </c>
      <c r="W66" s="363">
        <v>0</v>
      </c>
      <c r="X66" s="363">
        <v>0</v>
      </c>
      <c r="Y66" s="363">
        <v>0</v>
      </c>
      <c r="Z66" s="363">
        <v>0</v>
      </c>
      <c r="AA66" s="363">
        <v>0</v>
      </c>
      <c r="AB66" s="363">
        <v>0</v>
      </c>
      <c r="AC66" s="363">
        <v>0</v>
      </c>
      <c r="AD66" s="363">
        <v>0</v>
      </c>
      <c r="AE66" s="363">
        <v>0</v>
      </c>
      <c r="AF66" s="363">
        <v>0</v>
      </c>
      <c r="AG66" s="363">
        <v>0</v>
      </c>
      <c r="AH66" s="363">
        <v>0</v>
      </c>
      <c r="AI66" s="363">
        <v>0</v>
      </c>
      <c r="AJ66" s="363">
        <v>0</v>
      </c>
      <c r="AK66" s="363">
        <v>0</v>
      </c>
      <c r="AL66" s="363">
        <v>0</v>
      </c>
      <c r="AM66" s="363">
        <v>0</v>
      </c>
      <c r="AN66" s="363">
        <v>0</v>
      </c>
      <c r="AO66" s="363">
        <v>0</v>
      </c>
      <c r="AP66" s="363">
        <v>0</v>
      </c>
      <c r="AQ66" s="363">
        <v>0</v>
      </c>
      <c r="AR66" s="363">
        <v>0</v>
      </c>
      <c r="AS66" s="363">
        <v>0</v>
      </c>
      <c r="AT66" s="363">
        <v>0</v>
      </c>
      <c r="AU66" s="363">
        <v>0</v>
      </c>
      <c r="AV66" s="363">
        <v>0</v>
      </c>
      <c r="AW66" s="363">
        <v>0</v>
      </c>
      <c r="AX66" s="363">
        <v>0</v>
      </c>
      <c r="AY66" s="363">
        <v>0</v>
      </c>
      <c r="AZ66" s="363">
        <v>0</v>
      </c>
      <c r="BA66" s="363">
        <v>0</v>
      </c>
      <c r="BB66" s="363">
        <v>0</v>
      </c>
      <c r="BC66" s="364">
        <f>IF(ISNUMBER(MATCH(C66,'My Squad'!$C$2:$C$16,0)),1,0)</f>
        <v>0</v>
      </c>
      <c r="BD66" s="365">
        <f t="shared" ref="BD66:BD129" si="38">BC66+AM66-AU66</f>
        <v>0</v>
      </c>
      <c r="BE66" s="365">
        <f t="shared" ref="BE66:BE129" si="39">BD66+AN66-AV66</f>
        <v>0</v>
      </c>
      <c r="BF66" s="365">
        <f t="shared" ref="BF66:BF129" si="40">BE66+AO66-AW66</f>
        <v>0</v>
      </c>
      <c r="BG66" s="365">
        <f t="shared" ref="BG66:BG129" si="41">BF66+AP66-AX66</f>
        <v>0</v>
      </c>
      <c r="BH66" s="365">
        <f t="shared" ref="BH66:BH129" si="42">BG66+AQ66-AY66</f>
        <v>0</v>
      </c>
      <c r="BI66" s="365">
        <f t="shared" ref="BI66:BI129" si="43">BH66+AR66-AZ66</f>
        <v>0</v>
      </c>
      <c r="BJ66" s="365">
        <f t="shared" ref="BJ66:BJ129" si="44">BI66+AS66-BA66</f>
        <v>0</v>
      </c>
      <c r="BK66" s="365">
        <f t="shared" ref="BK66:BK129" si="45">BJ66+AT66-BB66</f>
        <v>0</v>
      </c>
      <c r="BL66" s="365">
        <f t="shared" ref="BL66:BL129" si="46">O66+W66</f>
        <v>0</v>
      </c>
      <c r="BM66" s="365">
        <f t="shared" ref="BM66:BM129" si="47">P66+X66</f>
        <v>0</v>
      </c>
      <c r="BN66" s="365">
        <f t="shared" ref="BN66:BN129" si="48">Q66+Y66</f>
        <v>0</v>
      </c>
      <c r="BO66" s="365">
        <f t="shared" ref="BO66:BO129" si="49">R66+Z66</f>
        <v>0</v>
      </c>
      <c r="BP66" s="365">
        <f t="shared" ref="BP66:BP129" si="50">S66+AA66</f>
        <v>0</v>
      </c>
      <c r="BQ66" s="365">
        <f t="shared" ref="BQ66:BQ129" si="51">T66+AB66</f>
        <v>0</v>
      </c>
      <c r="BR66" s="365">
        <f t="shared" ref="BR66:BR129" si="52">U66+AC66</f>
        <v>0</v>
      </c>
      <c r="BS66" s="365">
        <f t="shared" ref="BS66:BS129" si="53">V66+AD66</f>
        <v>0</v>
      </c>
      <c r="BT66" s="365">
        <f t="shared" ref="BT66:BT129" si="54">BD66+AU66</f>
        <v>0</v>
      </c>
      <c r="BU66" s="365">
        <f t="shared" ref="BU66:BU129" si="55">BE66+AV66</f>
        <v>0</v>
      </c>
      <c r="BV66" s="365">
        <f t="shared" ref="BV66:BV129" si="56">BF66+AW66</f>
        <v>0</v>
      </c>
      <c r="BW66" s="365">
        <f t="shared" ref="BW66:BW129" si="57">BG66+AX66</f>
        <v>0</v>
      </c>
      <c r="BX66" s="365">
        <f t="shared" ref="BX66:BX129" si="58">BH66+AY66</f>
        <v>0</v>
      </c>
      <c r="BY66" s="365">
        <f t="shared" ref="BY66:BY129" si="59">BI66+AZ66</f>
        <v>0</v>
      </c>
      <c r="BZ66" s="365">
        <f t="shared" ref="BZ66:BZ129" si="60">BJ66+BA66</f>
        <v>0</v>
      </c>
      <c r="CA66" s="365">
        <f t="shared" ref="CA66:CA129" si="61">BK66+BB66</f>
        <v>0</v>
      </c>
      <c r="CB66" s="360">
        <f t="shared" ref="CB66:CB129" si="62">SUM(BC66:BK66)</f>
        <v>0</v>
      </c>
      <c r="CD66" s="360" t="s">
        <v>1221</v>
      </c>
      <c r="CE66" s="363">
        <v>1</v>
      </c>
      <c r="CF66" s="363">
        <v>1</v>
      </c>
      <c r="CG66" s="363">
        <v>1</v>
      </c>
      <c r="CH66" s="363">
        <v>1</v>
      </c>
      <c r="CI66" s="363">
        <v>1</v>
      </c>
      <c r="CJ66" s="363">
        <v>1</v>
      </c>
      <c r="CK66" s="363">
        <v>0</v>
      </c>
      <c r="CL66" s="363">
        <v>0</v>
      </c>
      <c r="CM66" s="357"/>
      <c r="CP66" s="376"/>
      <c r="CR66"/>
    </row>
    <row r="67" spans="1:96" hidden="1" x14ac:dyDescent="0.2">
      <c r="A67" s="360" cm="1">
        <f t="array" ref="A67">_xlfn.SWITCH(D67,"G",1,"D",2,"M",3,"F",4)</f>
        <v>3</v>
      </c>
      <c r="B67" s="357" t="s">
        <v>68</v>
      </c>
      <c r="C67" s="357" t="s">
        <v>133</v>
      </c>
      <c r="D67" s="360" t="s">
        <v>13</v>
      </c>
      <c r="E67" s="361">
        <v>5.5</v>
      </c>
      <c r="F67" s="361">
        <f>_xlfn.IFNA(VLOOKUP(C67,'My Squad'!$C$2:$D$16,2,0),E67)</f>
        <v>5.5</v>
      </c>
      <c r="G67" s="362">
        <v>3.4390000000000001</v>
      </c>
      <c r="H67" s="362">
        <v>3.2959999999999998</v>
      </c>
      <c r="I67" s="362">
        <v>3.6316666666666668</v>
      </c>
      <c r="J67" s="362">
        <v>3.0336666666666665</v>
      </c>
      <c r="K67" s="362">
        <v>3.3313333333333333</v>
      </c>
      <c r="L67" s="362">
        <v>2.8173333333333335</v>
      </c>
      <c r="M67" s="362">
        <v>2.5696666666666665</v>
      </c>
      <c r="N67" s="362">
        <v>3.9060000000000001</v>
      </c>
      <c r="O67" s="363">
        <v>0</v>
      </c>
      <c r="P67" s="363">
        <v>0</v>
      </c>
      <c r="Q67" s="363">
        <v>0</v>
      </c>
      <c r="R67" s="363">
        <v>0</v>
      </c>
      <c r="S67" s="363">
        <v>0</v>
      </c>
      <c r="T67" s="363">
        <v>0</v>
      </c>
      <c r="U67" s="363">
        <v>0</v>
      </c>
      <c r="V67" s="363">
        <v>0</v>
      </c>
      <c r="W67" s="363">
        <v>0</v>
      </c>
      <c r="X67" s="363">
        <v>0</v>
      </c>
      <c r="Y67" s="363">
        <v>0</v>
      </c>
      <c r="Z67" s="363">
        <v>0</v>
      </c>
      <c r="AA67" s="363">
        <v>0</v>
      </c>
      <c r="AB67" s="363">
        <v>0</v>
      </c>
      <c r="AC67" s="363">
        <v>0</v>
      </c>
      <c r="AD67" s="363">
        <v>0</v>
      </c>
      <c r="AE67" s="363">
        <v>0</v>
      </c>
      <c r="AF67" s="363">
        <v>0</v>
      </c>
      <c r="AG67" s="363">
        <v>0</v>
      </c>
      <c r="AH67" s="363">
        <v>0</v>
      </c>
      <c r="AI67" s="363">
        <v>0</v>
      </c>
      <c r="AJ67" s="363">
        <v>0</v>
      </c>
      <c r="AK67" s="363">
        <v>0</v>
      </c>
      <c r="AL67" s="363">
        <v>0</v>
      </c>
      <c r="AM67" s="363">
        <v>0</v>
      </c>
      <c r="AN67" s="363">
        <v>0</v>
      </c>
      <c r="AO67" s="363">
        <v>0</v>
      </c>
      <c r="AP67" s="363">
        <v>0</v>
      </c>
      <c r="AQ67" s="363">
        <v>0</v>
      </c>
      <c r="AR67" s="363">
        <v>0</v>
      </c>
      <c r="AS67" s="363">
        <v>0</v>
      </c>
      <c r="AT67" s="363">
        <v>0</v>
      </c>
      <c r="AU67" s="363">
        <v>0</v>
      </c>
      <c r="AV67" s="363">
        <v>0</v>
      </c>
      <c r="AW67" s="363">
        <v>0</v>
      </c>
      <c r="AX67" s="363">
        <v>0</v>
      </c>
      <c r="AY67" s="363">
        <v>0</v>
      </c>
      <c r="AZ67" s="363">
        <v>0</v>
      </c>
      <c r="BA67" s="363">
        <v>0</v>
      </c>
      <c r="BB67" s="363">
        <v>0</v>
      </c>
      <c r="BC67" s="364">
        <f>IF(ISNUMBER(MATCH(C67,'My Squad'!$C$2:$C$16,0)),1,0)</f>
        <v>0</v>
      </c>
      <c r="BD67" s="365">
        <f t="shared" si="38"/>
        <v>0</v>
      </c>
      <c r="BE67" s="365">
        <f t="shared" si="39"/>
        <v>0</v>
      </c>
      <c r="BF67" s="365">
        <f t="shared" si="40"/>
        <v>0</v>
      </c>
      <c r="BG67" s="365">
        <f t="shared" si="41"/>
        <v>0</v>
      </c>
      <c r="BH67" s="365">
        <f t="shared" si="42"/>
        <v>0</v>
      </c>
      <c r="BI67" s="365">
        <f t="shared" si="43"/>
        <v>0</v>
      </c>
      <c r="BJ67" s="365">
        <f t="shared" si="44"/>
        <v>0</v>
      </c>
      <c r="BK67" s="365">
        <f t="shared" si="45"/>
        <v>0</v>
      </c>
      <c r="BL67" s="365">
        <f t="shared" si="46"/>
        <v>0</v>
      </c>
      <c r="BM67" s="365">
        <f t="shared" si="47"/>
        <v>0</v>
      </c>
      <c r="BN67" s="365">
        <f t="shared" si="48"/>
        <v>0</v>
      </c>
      <c r="BO67" s="365">
        <f t="shared" si="49"/>
        <v>0</v>
      </c>
      <c r="BP67" s="365">
        <f t="shared" si="50"/>
        <v>0</v>
      </c>
      <c r="BQ67" s="365">
        <f t="shared" si="51"/>
        <v>0</v>
      </c>
      <c r="BR67" s="365">
        <f t="shared" si="52"/>
        <v>0</v>
      </c>
      <c r="BS67" s="365">
        <f t="shared" si="53"/>
        <v>0</v>
      </c>
      <c r="BT67" s="365">
        <f t="shared" si="54"/>
        <v>0</v>
      </c>
      <c r="BU67" s="365">
        <f t="shared" si="55"/>
        <v>0</v>
      </c>
      <c r="BV67" s="365">
        <f t="shared" si="56"/>
        <v>0</v>
      </c>
      <c r="BW67" s="365">
        <f t="shared" si="57"/>
        <v>0</v>
      </c>
      <c r="BX67" s="365">
        <f t="shared" si="58"/>
        <v>0</v>
      </c>
      <c r="BY67" s="365">
        <f t="shared" si="59"/>
        <v>0</v>
      </c>
      <c r="BZ67" s="365">
        <f t="shared" si="60"/>
        <v>0</v>
      </c>
      <c r="CA67" s="365">
        <f t="shared" si="61"/>
        <v>0</v>
      </c>
      <c r="CB67" s="360">
        <f t="shared" si="62"/>
        <v>0</v>
      </c>
      <c r="CD67" s="360" t="s">
        <v>1222</v>
      </c>
      <c r="CE67" s="373">
        <f>CE65+CE66</f>
        <v>1</v>
      </c>
      <c r="CF67" s="373">
        <f t="shared" ref="CF67:CL67" si="63">CF65+CF66</f>
        <v>1</v>
      </c>
      <c r="CG67" s="373">
        <f t="shared" si="63"/>
        <v>1</v>
      </c>
      <c r="CH67" s="373">
        <f t="shared" si="63"/>
        <v>1</v>
      </c>
      <c r="CI67" s="373">
        <f t="shared" si="63"/>
        <v>1</v>
      </c>
      <c r="CJ67" s="373">
        <f t="shared" si="63"/>
        <v>1</v>
      </c>
      <c r="CK67" s="373">
        <f t="shared" si="63"/>
        <v>1</v>
      </c>
      <c r="CL67" s="373">
        <f t="shared" si="63"/>
        <v>1</v>
      </c>
      <c r="CM67" s="357"/>
      <c r="CP67" s="376"/>
      <c r="CR67"/>
    </row>
    <row r="68" spans="1:96" hidden="1" x14ac:dyDescent="0.2">
      <c r="A68" s="360" cm="1">
        <f t="array" ref="A68">_xlfn.SWITCH(D68,"G",1,"D",2,"M",3,"F",4)</f>
        <v>3</v>
      </c>
      <c r="B68" s="357" t="s">
        <v>68</v>
      </c>
      <c r="C68" s="357" t="s">
        <v>108</v>
      </c>
      <c r="D68" s="360" t="s">
        <v>13</v>
      </c>
      <c r="E68" s="361">
        <v>5.3</v>
      </c>
      <c r="F68" s="361">
        <f>_xlfn.IFNA(VLOOKUP(C68,'My Squad'!$C$2:$D$16,2,0),E68)</f>
        <v>5.3</v>
      </c>
      <c r="G68" s="362">
        <v>2.0843333333333334</v>
      </c>
      <c r="H68" s="362">
        <v>3.3223333333333334</v>
      </c>
      <c r="I68" s="362">
        <v>3.9373333333333331</v>
      </c>
      <c r="J68" s="362">
        <v>2.992</v>
      </c>
      <c r="K68" s="362">
        <v>3.58</v>
      </c>
      <c r="L68" s="362">
        <v>2.7686666666666668</v>
      </c>
      <c r="M68" s="362">
        <v>2.5866666666666664</v>
      </c>
      <c r="N68" s="362">
        <v>4.3739999999999997</v>
      </c>
      <c r="O68" s="363">
        <v>0</v>
      </c>
      <c r="P68" s="363">
        <v>0</v>
      </c>
      <c r="Q68" s="363">
        <v>0</v>
      </c>
      <c r="R68" s="363">
        <v>0</v>
      </c>
      <c r="S68" s="363">
        <v>0</v>
      </c>
      <c r="T68" s="363">
        <v>0</v>
      </c>
      <c r="U68" s="363">
        <v>0</v>
      </c>
      <c r="V68" s="363">
        <v>0</v>
      </c>
      <c r="W68" s="363">
        <v>0</v>
      </c>
      <c r="X68" s="363">
        <v>0</v>
      </c>
      <c r="Y68" s="363">
        <v>0</v>
      </c>
      <c r="Z68" s="363">
        <v>0</v>
      </c>
      <c r="AA68" s="363">
        <v>0</v>
      </c>
      <c r="AB68" s="363">
        <v>0</v>
      </c>
      <c r="AC68" s="363">
        <v>0</v>
      </c>
      <c r="AD68" s="363">
        <v>0</v>
      </c>
      <c r="AE68" s="363">
        <v>0</v>
      </c>
      <c r="AF68" s="363">
        <v>0</v>
      </c>
      <c r="AG68" s="363">
        <v>0</v>
      </c>
      <c r="AH68" s="363">
        <v>0</v>
      </c>
      <c r="AI68" s="363">
        <v>0</v>
      </c>
      <c r="AJ68" s="363">
        <v>0</v>
      </c>
      <c r="AK68" s="363">
        <v>0</v>
      </c>
      <c r="AL68" s="363">
        <v>0</v>
      </c>
      <c r="AM68" s="363">
        <v>0</v>
      </c>
      <c r="AN68" s="363">
        <v>0</v>
      </c>
      <c r="AO68" s="363">
        <v>0</v>
      </c>
      <c r="AP68" s="363">
        <v>0</v>
      </c>
      <c r="AQ68" s="363">
        <v>0</v>
      </c>
      <c r="AR68" s="363">
        <v>0</v>
      </c>
      <c r="AS68" s="363">
        <v>0</v>
      </c>
      <c r="AT68" s="363">
        <v>0</v>
      </c>
      <c r="AU68" s="363">
        <v>0</v>
      </c>
      <c r="AV68" s="363">
        <v>0</v>
      </c>
      <c r="AW68" s="363">
        <v>0</v>
      </c>
      <c r="AX68" s="363">
        <v>0</v>
      </c>
      <c r="AY68" s="363">
        <v>0</v>
      </c>
      <c r="AZ68" s="363">
        <v>0</v>
      </c>
      <c r="BA68" s="363">
        <v>0</v>
      </c>
      <c r="BB68" s="363">
        <v>0</v>
      </c>
      <c r="BC68" s="364">
        <f>IF(ISNUMBER(MATCH(C68,'My Squad'!$C$2:$C$16,0)),1,0)</f>
        <v>0</v>
      </c>
      <c r="BD68" s="365">
        <f t="shared" si="38"/>
        <v>0</v>
      </c>
      <c r="BE68" s="365">
        <f t="shared" si="39"/>
        <v>0</v>
      </c>
      <c r="BF68" s="365">
        <f t="shared" si="40"/>
        <v>0</v>
      </c>
      <c r="BG68" s="365">
        <f t="shared" si="41"/>
        <v>0</v>
      </c>
      <c r="BH68" s="365">
        <f t="shared" si="42"/>
        <v>0</v>
      </c>
      <c r="BI68" s="365">
        <f t="shared" si="43"/>
        <v>0</v>
      </c>
      <c r="BJ68" s="365">
        <f t="shared" si="44"/>
        <v>0</v>
      </c>
      <c r="BK68" s="365">
        <f t="shared" si="45"/>
        <v>0</v>
      </c>
      <c r="BL68" s="365">
        <f t="shared" si="46"/>
        <v>0</v>
      </c>
      <c r="BM68" s="365">
        <f t="shared" si="47"/>
        <v>0</v>
      </c>
      <c r="BN68" s="365">
        <f t="shared" si="48"/>
        <v>0</v>
      </c>
      <c r="BO68" s="365">
        <f t="shared" si="49"/>
        <v>0</v>
      </c>
      <c r="BP68" s="365">
        <f t="shared" si="50"/>
        <v>0</v>
      </c>
      <c r="BQ68" s="365">
        <f t="shared" si="51"/>
        <v>0</v>
      </c>
      <c r="BR68" s="365">
        <f t="shared" si="52"/>
        <v>0</v>
      </c>
      <c r="BS68" s="365">
        <f t="shared" si="53"/>
        <v>0</v>
      </c>
      <c r="BT68" s="365">
        <f t="shared" si="54"/>
        <v>0</v>
      </c>
      <c r="BU68" s="365">
        <f t="shared" si="55"/>
        <v>0</v>
      </c>
      <c r="BV68" s="365">
        <f t="shared" si="56"/>
        <v>0</v>
      </c>
      <c r="BW68" s="365">
        <f t="shared" si="57"/>
        <v>0</v>
      </c>
      <c r="BX68" s="365">
        <f t="shared" si="58"/>
        <v>0</v>
      </c>
      <c r="BY68" s="365">
        <f t="shared" si="59"/>
        <v>0</v>
      </c>
      <c r="BZ68" s="365">
        <f t="shared" si="60"/>
        <v>0</v>
      </c>
      <c r="CA68" s="365">
        <f t="shared" si="61"/>
        <v>0</v>
      </c>
      <c r="CB68" s="360">
        <f t="shared" si="62"/>
        <v>0</v>
      </c>
      <c r="CD68" s="360" t="s">
        <v>1223</v>
      </c>
      <c r="CE68" s="397">
        <v>-1</v>
      </c>
      <c r="CF68" s="397">
        <v>-1</v>
      </c>
      <c r="CG68" s="397">
        <v>-1</v>
      </c>
      <c r="CH68" s="397">
        <v>-1</v>
      </c>
      <c r="CI68" s="397">
        <v>-1</v>
      </c>
      <c r="CJ68" s="397">
        <v>-1</v>
      </c>
      <c r="CK68" s="397">
        <v>-1</v>
      </c>
      <c r="CL68" s="397">
        <v>-1</v>
      </c>
      <c r="CM68" s="357"/>
      <c r="CP68" s="376"/>
      <c r="CR68"/>
    </row>
    <row r="69" spans="1:96" hidden="1" x14ac:dyDescent="0.2">
      <c r="A69" s="360" cm="1">
        <f t="array" ref="A69">_xlfn.SWITCH(D69,"G",1,"D",2,"M",3,"F",4)</f>
        <v>2</v>
      </c>
      <c r="B69" s="357" t="s">
        <v>600</v>
      </c>
      <c r="C69" s="357" t="s">
        <v>618</v>
      </c>
      <c r="D69" s="360" t="s">
        <v>14</v>
      </c>
      <c r="E69" s="361">
        <v>4.5</v>
      </c>
      <c r="F69" s="361">
        <f>_xlfn.IFNA(VLOOKUP(C69,'My Squad'!$C$2:$D$16,2,0),E69)</f>
        <v>4.5</v>
      </c>
      <c r="G69" s="362">
        <v>4.3133333333333335</v>
      </c>
      <c r="H69" s="362">
        <v>2.008</v>
      </c>
      <c r="I69" s="362">
        <v>2.9923333333333333</v>
      </c>
      <c r="J69" s="362">
        <v>3.085</v>
      </c>
      <c r="K69" s="362">
        <v>3.407</v>
      </c>
      <c r="L69" s="362">
        <v>3.3180000000000001</v>
      </c>
      <c r="M69" s="362">
        <v>3.3983333333333334</v>
      </c>
      <c r="N69" s="362">
        <v>3.0126666666666666</v>
      </c>
      <c r="O69" s="363">
        <v>1</v>
      </c>
      <c r="P69" s="363">
        <v>1</v>
      </c>
      <c r="Q69" s="363">
        <v>0</v>
      </c>
      <c r="R69" s="363">
        <v>1</v>
      </c>
      <c r="S69" s="363">
        <v>0</v>
      </c>
      <c r="T69" s="363">
        <v>0</v>
      </c>
      <c r="U69" s="363">
        <v>0</v>
      </c>
      <c r="V69" s="363">
        <v>0</v>
      </c>
      <c r="W69" s="363">
        <v>0</v>
      </c>
      <c r="X69" s="363">
        <v>0</v>
      </c>
      <c r="Y69" s="363">
        <v>1</v>
      </c>
      <c r="Z69" s="363">
        <v>0</v>
      </c>
      <c r="AA69" s="363">
        <v>0</v>
      </c>
      <c r="AB69" s="363">
        <v>0</v>
      </c>
      <c r="AC69" s="363">
        <v>0</v>
      </c>
      <c r="AD69" s="363">
        <v>0</v>
      </c>
      <c r="AE69" s="363">
        <v>0</v>
      </c>
      <c r="AF69" s="363">
        <v>0</v>
      </c>
      <c r="AG69" s="363">
        <v>0</v>
      </c>
      <c r="AH69" s="363">
        <v>0</v>
      </c>
      <c r="AI69" s="363">
        <v>0</v>
      </c>
      <c r="AJ69" s="363">
        <v>0</v>
      </c>
      <c r="AK69" s="363">
        <v>0</v>
      </c>
      <c r="AL69" s="363">
        <v>0</v>
      </c>
      <c r="AM69" s="363">
        <v>0</v>
      </c>
      <c r="AN69" s="363">
        <v>0</v>
      </c>
      <c r="AO69" s="363">
        <v>0</v>
      </c>
      <c r="AP69" s="363">
        <v>0</v>
      </c>
      <c r="AQ69" s="363">
        <v>0</v>
      </c>
      <c r="AR69" s="363">
        <v>0</v>
      </c>
      <c r="AS69" s="363">
        <v>0</v>
      </c>
      <c r="AT69" s="363">
        <v>0</v>
      </c>
      <c r="AU69" s="363">
        <v>0</v>
      </c>
      <c r="AV69" s="363">
        <v>0</v>
      </c>
      <c r="AW69" s="363">
        <v>0</v>
      </c>
      <c r="AX69" s="363">
        <v>0</v>
      </c>
      <c r="AY69" s="363">
        <v>1</v>
      </c>
      <c r="AZ69" s="363">
        <v>0</v>
      </c>
      <c r="BA69" s="363">
        <v>0</v>
      </c>
      <c r="BB69" s="363">
        <v>0</v>
      </c>
      <c r="BC69" s="364">
        <f>IF(ISNUMBER(MATCH(C69,'My Squad'!$C$2:$C$16,0)),1,0)</f>
        <v>0</v>
      </c>
      <c r="BD69" s="365">
        <f t="shared" si="38"/>
        <v>0</v>
      </c>
      <c r="BE69" s="365">
        <f t="shared" si="39"/>
        <v>0</v>
      </c>
      <c r="BF69" s="365">
        <f t="shared" si="40"/>
        <v>0</v>
      </c>
      <c r="BG69" s="365">
        <f t="shared" si="41"/>
        <v>0</v>
      </c>
      <c r="BH69" s="365">
        <f t="shared" si="42"/>
        <v>-1</v>
      </c>
      <c r="BI69" s="365">
        <f t="shared" si="43"/>
        <v>-1</v>
      </c>
      <c r="BJ69" s="365">
        <f t="shared" si="44"/>
        <v>-1</v>
      </c>
      <c r="BK69" s="365">
        <f t="shared" si="45"/>
        <v>-1</v>
      </c>
      <c r="BL69" s="365">
        <f t="shared" si="46"/>
        <v>1</v>
      </c>
      <c r="BM69" s="365">
        <f t="shared" si="47"/>
        <v>1</v>
      </c>
      <c r="BN69" s="365">
        <f t="shared" si="48"/>
        <v>1</v>
      </c>
      <c r="BO69" s="365">
        <f t="shared" si="49"/>
        <v>1</v>
      </c>
      <c r="BP69" s="365">
        <f t="shared" si="50"/>
        <v>0</v>
      </c>
      <c r="BQ69" s="365">
        <f t="shared" si="51"/>
        <v>0</v>
      </c>
      <c r="BR69" s="365">
        <f t="shared" si="52"/>
        <v>0</v>
      </c>
      <c r="BS69" s="365">
        <f t="shared" si="53"/>
        <v>0</v>
      </c>
      <c r="BT69" s="365">
        <f t="shared" si="54"/>
        <v>0</v>
      </c>
      <c r="BU69" s="365">
        <f t="shared" si="55"/>
        <v>0</v>
      </c>
      <c r="BV69" s="365">
        <f t="shared" si="56"/>
        <v>0</v>
      </c>
      <c r="BW69" s="365">
        <f t="shared" si="57"/>
        <v>0</v>
      </c>
      <c r="BX69" s="365">
        <f t="shared" si="58"/>
        <v>0</v>
      </c>
      <c r="BY69" s="365">
        <f t="shared" si="59"/>
        <v>-1</v>
      </c>
      <c r="BZ69" s="365">
        <f t="shared" si="60"/>
        <v>-1</v>
      </c>
      <c r="CA69" s="365">
        <f t="shared" si="61"/>
        <v>-1</v>
      </c>
      <c r="CB69" s="360">
        <f t="shared" si="62"/>
        <v>-4</v>
      </c>
      <c r="CD69" s="360" t="s">
        <v>1224</v>
      </c>
      <c r="CE69" s="377">
        <v>4</v>
      </c>
      <c r="CF69" s="377">
        <v>4</v>
      </c>
      <c r="CG69" s="377">
        <v>4</v>
      </c>
      <c r="CH69" s="377">
        <v>4</v>
      </c>
      <c r="CI69" s="377">
        <v>4</v>
      </c>
      <c r="CJ69" s="377">
        <v>4</v>
      </c>
      <c r="CK69" s="377">
        <v>4</v>
      </c>
      <c r="CL69" s="377">
        <v>4</v>
      </c>
      <c r="CM69" s="357"/>
      <c r="CP69" s="376"/>
      <c r="CR69"/>
    </row>
    <row r="70" spans="1:96" hidden="1" x14ac:dyDescent="0.2">
      <c r="A70" s="360" cm="1">
        <f t="array" ref="A70">_xlfn.SWITCH(D70,"G",1,"D",2,"M",3,"F",4)</f>
        <v>3</v>
      </c>
      <c r="B70" s="357" t="s">
        <v>25</v>
      </c>
      <c r="C70" s="357" t="s">
        <v>336</v>
      </c>
      <c r="D70" s="360" t="s">
        <v>13</v>
      </c>
      <c r="E70" s="361">
        <v>6.2</v>
      </c>
      <c r="F70" s="361">
        <f>_xlfn.IFNA(VLOOKUP(C70,'My Squad'!$C$2:$D$16,2,0),E70)</f>
        <v>6.2</v>
      </c>
      <c r="G70" s="362">
        <v>3.3023333333333333</v>
      </c>
      <c r="H70" s="362">
        <v>3.2343333333333333</v>
      </c>
      <c r="I70" s="362">
        <v>3.6656666666666666</v>
      </c>
      <c r="J70" s="362">
        <v>2.6806666666666668</v>
      </c>
      <c r="K70" s="362">
        <v>2.9496666666666669</v>
      </c>
      <c r="L70" s="362">
        <v>3.2773333333333334</v>
      </c>
      <c r="M70" s="362">
        <v>3.4119999999999999</v>
      </c>
      <c r="N70" s="362">
        <v>2.9693333333333332</v>
      </c>
      <c r="O70" s="363">
        <v>0</v>
      </c>
      <c r="P70" s="363">
        <v>0</v>
      </c>
      <c r="Q70" s="363">
        <v>0</v>
      </c>
      <c r="R70" s="363">
        <v>0</v>
      </c>
      <c r="S70" s="363">
        <v>0</v>
      </c>
      <c r="T70" s="363">
        <v>0</v>
      </c>
      <c r="U70" s="363">
        <v>0</v>
      </c>
      <c r="V70" s="363">
        <v>0</v>
      </c>
      <c r="W70" s="363">
        <v>0</v>
      </c>
      <c r="X70" s="363">
        <v>0</v>
      </c>
      <c r="Y70" s="363">
        <v>0</v>
      </c>
      <c r="Z70" s="363">
        <v>0</v>
      </c>
      <c r="AA70" s="363">
        <v>0</v>
      </c>
      <c r="AB70" s="363">
        <v>0</v>
      </c>
      <c r="AC70" s="363">
        <v>0</v>
      </c>
      <c r="AD70" s="363">
        <v>0</v>
      </c>
      <c r="AE70" s="363">
        <v>0</v>
      </c>
      <c r="AF70" s="363">
        <v>0</v>
      </c>
      <c r="AG70" s="363">
        <v>0</v>
      </c>
      <c r="AH70" s="363">
        <v>0</v>
      </c>
      <c r="AI70" s="363">
        <v>0</v>
      </c>
      <c r="AJ70" s="363">
        <v>0</v>
      </c>
      <c r="AK70" s="363">
        <v>0</v>
      </c>
      <c r="AL70" s="363">
        <v>0</v>
      </c>
      <c r="AM70" s="363">
        <v>0</v>
      </c>
      <c r="AN70" s="363">
        <v>0</v>
      </c>
      <c r="AO70" s="363">
        <v>0</v>
      </c>
      <c r="AP70" s="363">
        <v>0</v>
      </c>
      <c r="AQ70" s="363">
        <v>0</v>
      </c>
      <c r="AR70" s="363">
        <v>0</v>
      </c>
      <c r="AS70" s="363">
        <v>0</v>
      </c>
      <c r="AT70" s="363">
        <v>0</v>
      </c>
      <c r="AU70" s="363">
        <v>0</v>
      </c>
      <c r="AV70" s="363">
        <v>0</v>
      </c>
      <c r="AW70" s="363">
        <v>0</v>
      </c>
      <c r="AX70" s="363">
        <v>0</v>
      </c>
      <c r="AY70" s="363">
        <v>0</v>
      </c>
      <c r="AZ70" s="363">
        <v>0</v>
      </c>
      <c r="BA70" s="363">
        <v>0</v>
      </c>
      <c r="BB70" s="363">
        <v>0</v>
      </c>
      <c r="BC70" s="364">
        <f>IF(ISNUMBER(MATCH(C70,'My Squad'!$C$2:$C$16,0)),1,0)</f>
        <v>0</v>
      </c>
      <c r="BD70" s="365">
        <f t="shared" si="38"/>
        <v>0</v>
      </c>
      <c r="BE70" s="365">
        <f t="shared" si="39"/>
        <v>0</v>
      </c>
      <c r="BF70" s="365">
        <f t="shared" si="40"/>
        <v>0</v>
      </c>
      <c r="BG70" s="365">
        <f t="shared" si="41"/>
        <v>0</v>
      </c>
      <c r="BH70" s="365">
        <f t="shared" si="42"/>
        <v>0</v>
      </c>
      <c r="BI70" s="365">
        <f t="shared" si="43"/>
        <v>0</v>
      </c>
      <c r="BJ70" s="365">
        <f t="shared" si="44"/>
        <v>0</v>
      </c>
      <c r="BK70" s="365">
        <f t="shared" si="45"/>
        <v>0</v>
      </c>
      <c r="BL70" s="365">
        <f t="shared" si="46"/>
        <v>0</v>
      </c>
      <c r="BM70" s="365">
        <f t="shared" si="47"/>
        <v>0</v>
      </c>
      <c r="BN70" s="365">
        <f t="shared" si="48"/>
        <v>0</v>
      </c>
      <c r="BO70" s="365">
        <f t="shared" si="49"/>
        <v>0</v>
      </c>
      <c r="BP70" s="365">
        <f t="shared" si="50"/>
        <v>0</v>
      </c>
      <c r="BQ70" s="365">
        <f t="shared" si="51"/>
        <v>0</v>
      </c>
      <c r="BR70" s="365">
        <f t="shared" si="52"/>
        <v>0</v>
      </c>
      <c r="BS70" s="365">
        <f t="shared" si="53"/>
        <v>0</v>
      </c>
      <c r="BT70" s="365">
        <f t="shared" si="54"/>
        <v>0</v>
      </c>
      <c r="BU70" s="365">
        <f t="shared" si="55"/>
        <v>0</v>
      </c>
      <c r="BV70" s="365">
        <f t="shared" si="56"/>
        <v>0</v>
      </c>
      <c r="BW70" s="365">
        <f t="shared" si="57"/>
        <v>0</v>
      </c>
      <c r="BX70" s="365">
        <f t="shared" si="58"/>
        <v>0</v>
      </c>
      <c r="BY70" s="365">
        <f t="shared" si="59"/>
        <v>0</v>
      </c>
      <c r="BZ70" s="365">
        <f t="shared" si="60"/>
        <v>0</v>
      </c>
      <c r="CA70" s="365">
        <f t="shared" si="61"/>
        <v>0</v>
      </c>
      <c r="CB70" s="360">
        <f t="shared" si="62"/>
        <v>0</v>
      </c>
      <c r="CD70" s="360" t="s">
        <v>1225</v>
      </c>
      <c r="CE70" s="375">
        <f>4-4*CE65</f>
        <v>4</v>
      </c>
      <c r="CF70" s="375">
        <f t="shared" ref="CF70:CL70" si="64">4-4*CF65</f>
        <v>4</v>
      </c>
      <c r="CG70" s="375">
        <f t="shared" si="64"/>
        <v>4</v>
      </c>
      <c r="CH70" s="375">
        <f t="shared" si="64"/>
        <v>4</v>
      </c>
      <c r="CI70" s="375">
        <f t="shared" si="64"/>
        <v>4</v>
      </c>
      <c r="CJ70" s="375">
        <f t="shared" si="64"/>
        <v>4</v>
      </c>
      <c r="CK70" s="375">
        <f t="shared" si="64"/>
        <v>0</v>
      </c>
      <c r="CL70" s="375">
        <f t="shared" si="64"/>
        <v>0</v>
      </c>
      <c r="CM70" s="357"/>
      <c r="CN70" s="376"/>
      <c r="CO70" s="376"/>
      <c r="CP70" s="376"/>
      <c r="CR70"/>
    </row>
    <row r="71" spans="1:96" hidden="1" x14ac:dyDescent="0.2">
      <c r="A71" s="360" cm="1">
        <f t="array" ref="A71">_xlfn.SWITCH(D71,"G",1,"D",2,"M",3,"F",4)</f>
        <v>3</v>
      </c>
      <c r="B71" s="357" t="s">
        <v>46</v>
      </c>
      <c r="C71" s="357" t="s">
        <v>58</v>
      </c>
      <c r="D71" s="360" t="s">
        <v>13</v>
      </c>
      <c r="E71" s="361">
        <v>5</v>
      </c>
      <c r="F71" s="361">
        <f>_xlfn.IFNA(VLOOKUP(C71,'My Squad'!$C$2:$D$16,2,0),E71)</f>
        <v>5</v>
      </c>
      <c r="G71" s="362">
        <v>3.0636666666666668</v>
      </c>
      <c r="H71" s="362">
        <v>3.2296666666666667</v>
      </c>
      <c r="I71" s="362">
        <v>3.2346666666666666</v>
      </c>
      <c r="J71" s="362">
        <v>3.6963333333333335</v>
      </c>
      <c r="K71" s="362">
        <v>2.883</v>
      </c>
      <c r="L71" s="362">
        <v>3.1379999999999999</v>
      </c>
      <c r="M71" s="362">
        <v>2.8886666666666665</v>
      </c>
      <c r="N71" s="362">
        <v>3.2403333333333335</v>
      </c>
      <c r="O71" s="363">
        <v>0</v>
      </c>
      <c r="P71" s="363">
        <v>0</v>
      </c>
      <c r="Q71" s="363">
        <v>0</v>
      </c>
      <c r="R71" s="363">
        <v>0</v>
      </c>
      <c r="S71" s="363">
        <v>0</v>
      </c>
      <c r="T71" s="363">
        <v>0</v>
      </c>
      <c r="U71" s="363">
        <v>0</v>
      </c>
      <c r="V71" s="363">
        <v>0</v>
      </c>
      <c r="W71" s="363">
        <v>0</v>
      </c>
      <c r="X71" s="363">
        <v>0</v>
      </c>
      <c r="Y71" s="363">
        <v>0</v>
      </c>
      <c r="Z71" s="363">
        <v>0</v>
      </c>
      <c r="AA71" s="363">
        <v>0</v>
      </c>
      <c r="AB71" s="363">
        <v>0</v>
      </c>
      <c r="AC71" s="363">
        <v>0</v>
      </c>
      <c r="AD71" s="363">
        <v>0</v>
      </c>
      <c r="AE71" s="363">
        <v>0</v>
      </c>
      <c r="AF71" s="363">
        <v>0</v>
      </c>
      <c r="AG71" s="363">
        <v>0</v>
      </c>
      <c r="AH71" s="363">
        <v>0</v>
      </c>
      <c r="AI71" s="363">
        <v>0</v>
      </c>
      <c r="AJ71" s="363">
        <v>0</v>
      </c>
      <c r="AK71" s="363">
        <v>0</v>
      </c>
      <c r="AL71" s="363">
        <v>0</v>
      </c>
      <c r="AM71" s="363">
        <v>0</v>
      </c>
      <c r="AN71" s="363">
        <v>0</v>
      </c>
      <c r="AO71" s="363">
        <v>0</v>
      </c>
      <c r="AP71" s="363">
        <v>0</v>
      </c>
      <c r="AQ71" s="363">
        <v>0</v>
      </c>
      <c r="AR71" s="363">
        <v>0</v>
      </c>
      <c r="AS71" s="363">
        <v>0</v>
      </c>
      <c r="AT71" s="363">
        <v>0</v>
      </c>
      <c r="AU71" s="363">
        <v>0</v>
      </c>
      <c r="AV71" s="363">
        <v>0</v>
      </c>
      <c r="AW71" s="363">
        <v>0</v>
      </c>
      <c r="AX71" s="363">
        <v>0</v>
      </c>
      <c r="AY71" s="363">
        <v>0</v>
      </c>
      <c r="AZ71" s="363">
        <v>0</v>
      </c>
      <c r="BA71" s="363">
        <v>0</v>
      </c>
      <c r="BB71" s="363">
        <v>0</v>
      </c>
      <c r="BC71" s="364">
        <f>IF(ISNUMBER(MATCH(C71,'My Squad'!$C$2:$C$16,0)),1,0)</f>
        <v>0</v>
      </c>
      <c r="BD71" s="365">
        <f t="shared" si="38"/>
        <v>0</v>
      </c>
      <c r="BE71" s="365">
        <f t="shared" si="39"/>
        <v>0</v>
      </c>
      <c r="BF71" s="365">
        <f t="shared" si="40"/>
        <v>0</v>
      </c>
      <c r="BG71" s="365">
        <f t="shared" si="41"/>
        <v>0</v>
      </c>
      <c r="BH71" s="365">
        <f t="shared" si="42"/>
        <v>0</v>
      </c>
      <c r="BI71" s="365">
        <f t="shared" si="43"/>
        <v>0</v>
      </c>
      <c r="BJ71" s="365">
        <f t="shared" si="44"/>
        <v>0</v>
      </c>
      <c r="BK71" s="365">
        <f t="shared" si="45"/>
        <v>0</v>
      </c>
      <c r="BL71" s="365">
        <f t="shared" si="46"/>
        <v>0</v>
      </c>
      <c r="BM71" s="365">
        <f t="shared" si="47"/>
        <v>0</v>
      </c>
      <c r="BN71" s="365">
        <f t="shared" si="48"/>
        <v>0</v>
      </c>
      <c r="BO71" s="365">
        <f t="shared" si="49"/>
        <v>0</v>
      </c>
      <c r="BP71" s="365">
        <f t="shared" si="50"/>
        <v>0</v>
      </c>
      <c r="BQ71" s="365">
        <f t="shared" si="51"/>
        <v>0</v>
      </c>
      <c r="BR71" s="365">
        <f t="shared" si="52"/>
        <v>0</v>
      </c>
      <c r="BS71" s="365">
        <f t="shared" si="53"/>
        <v>0</v>
      </c>
      <c r="BT71" s="365">
        <f t="shared" si="54"/>
        <v>0</v>
      </c>
      <c r="BU71" s="365">
        <f t="shared" si="55"/>
        <v>0</v>
      </c>
      <c r="BV71" s="365">
        <f t="shared" si="56"/>
        <v>0</v>
      </c>
      <c r="BW71" s="365">
        <f t="shared" si="57"/>
        <v>0</v>
      </c>
      <c r="BX71" s="365">
        <f t="shared" si="58"/>
        <v>0</v>
      </c>
      <c r="BY71" s="365">
        <f t="shared" si="59"/>
        <v>0</v>
      </c>
      <c r="BZ71" s="365">
        <f t="shared" si="60"/>
        <v>0</v>
      </c>
      <c r="CA71" s="365">
        <f t="shared" si="61"/>
        <v>0</v>
      </c>
      <c r="CB71" s="360">
        <f t="shared" si="62"/>
        <v>0</v>
      </c>
      <c r="CD71" s="360" t="s">
        <v>1226</v>
      </c>
      <c r="CE71" s="375">
        <f>CE59+(4-CE68)*(1-CE66)</f>
        <v>5</v>
      </c>
      <c r="CF71" s="375">
        <f t="shared" ref="CF71:CL71" si="65">CF59+(4-CF68)*(1-CF66)</f>
        <v>2</v>
      </c>
      <c r="CG71" s="375">
        <f t="shared" si="65"/>
        <v>3</v>
      </c>
      <c r="CH71" s="375">
        <f t="shared" si="65"/>
        <v>4</v>
      </c>
      <c r="CI71" s="375">
        <f t="shared" si="65"/>
        <v>2</v>
      </c>
      <c r="CJ71" s="375">
        <f t="shared" si="65"/>
        <v>0</v>
      </c>
      <c r="CK71" s="375">
        <f t="shared" si="65"/>
        <v>5</v>
      </c>
      <c r="CL71" s="375">
        <f t="shared" si="65"/>
        <v>5</v>
      </c>
      <c r="CM71" s="357"/>
      <c r="CN71" s="376"/>
      <c r="CO71" s="376"/>
      <c r="CR71"/>
    </row>
    <row r="72" spans="1:96" hidden="1" x14ac:dyDescent="0.2">
      <c r="A72" s="360" cm="1">
        <f t="array" ref="A72">_xlfn.SWITCH(D72,"G",1,"D",2,"M",3,"F",4)</f>
        <v>3</v>
      </c>
      <c r="B72" s="357" t="s">
        <v>68</v>
      </c>
      <c r="C72" s="357" t="s">
        <v>293</v>
      </c>
      <c r="D72" s="360" t="s">
        <v>13</v>
      </c>
      <c r="E72" s="361">
        <v>5.7</v>
      </c>
      <c r="F72" s="361">
        <f>_xlfn.IFNA(VLOOKUP(C72,'My Squad'!$C$2:$D$16,2,0),E72)</f>
        <v>5.7</v>
      </c>
      <c r="G72" s="362">
        <v>3.4803333333333333</v>
      </c>
      <c r="H72" s="362">
        <v>3.0596666666666668</v>
      </c>
      <c r="I72" s="362">
        <v>3.6539999999999999</v>
      </c>
      <c r="J72" s="362">
        <v>2.8570000000000002</v>
      </c>
      <c r="K72" s="362">
        <v>3.2386666666666666</v>
      </c>
      <c r="L72" s="362">
        <v>2.6493333333333333</v>
      </c>
      <c r="M72" s="362">
        <v>2.3740000000000001</v>
      </c>
      <c r="N72" s="362">
        <v>3.8363333333333332</v>
      </c>
      <c r="O72" s="363">
        <v>0</v>
      </c>
      <c r="P72" s="363">
        <v>0</v>
      </c>
      <c r="Q72" s="363">
        <v>0</v>
      </c>
      <c r="R72" s="363">
        <v>0</v>
      </c>
      <c r="S72" s="363">
        <v>0</v>
      </c>
      <c r="T72" s="363">
        <v>0</v>
      </c>
      <c r="U72" s="363">
        <v>0</v>
      </c>
      <c r="V72" s="363">
        <v>0</v>
      </c>
      <c r="W72" s="363">
        <v>0</v>
      </c>
      <c r="X72" s="363">
        <v>0</v>
      </c>
      <c r="Y72" s="363">
        <v>0</v>
      </c>
      <c r="Z72" s="363">
        <v>0</v>
      </c>
      <c r="AA72" s="363">
        <v>0</v>
      </c>
      <c r="AB72" s="363">
        <v>0</v>
      </c>
      <c r="AC72" s="363">
        <v>0</v>
      </c>
      <c r="AD72" s="363">
        <v>0</v>
      </c>
      <c r="AE72" s="363">
        <v>0</v>
      </c>
      <c r="AF72" s="363">
        <v>0</v>
      </c>
      <c r="AG72" s="363">
        <v>0</v>
      </c>
      <c r="AH72" s="363">
        <v>0</v>
      </c>
      <c r="AI72" s="363">
        <v>0</v>
      </c>
      <c r="AJ72" s="363">
        <v>0</v>
      </c>
      <c r="AK72" s="363">
        <v>0</v>
      </c>
      <c r="AL72" s="363">
        <v>0</v>
      </c>
      <c r="AM72" s="363">
        <v>0</v>
      </c>
      <c r="AN72" s="363">
        <v>0</v>
      </c>
      <c r="AO72" s="363">
        <v>0</v>
      </c>
      <c r="AP72" s="363">
        <v>0</v>
      </c>
      <c r="AQ72" s="363">
        <v>0</v>
      </c>
      <c r="AR72" s="363">
        <v>0</v>
      </c>
      <c r="AS72" s="363">
        <v>0</v>
      </c>
      <c r="AT72" s="363">
        <v>0</v>
      </c>
      <c r="AU72" s="363">
        <v>0</v>
      </c>
      <c r="AV72" s="363">
        <v>0</v>
      </c>
      <c r="AW72" s="363">
        <v>0</v>
      </c>
      <c r="AX72" s="363">
        <v>0</v>
      </c>
      <c r="AY72" s="363">
        <v>0</v>
      </c>
      <c r="AZ72" s="363">
        <v>0</v>
      </c>
      <c r="BA72" s="363">
        <v>0</v>
      </c>
      <c r="BB72" s="363">
        <v>0</v>
      </c>
      <c r="BC72" s="364">
        <f>IF(ISNUMBER(MATCH(C72,'My Squad'!$C$2:$C$16,0)),1,0)</f>
        <v>0</v>
      </c>
      <c r="BD72" s="365">
        <f t="shared" si="38"/>
        <v>0</v>
      </c>
      <c r="BE72" s="365">
        <f t="shared" si="39"/>
        <v>0</v>
      </c>
      <c r="BF72" s="365">
        <f t="shared" si="40"/>
        <v>0</v>
      </c>
      <c r="BG72" s="365">
        <f t="shared" si="41"/>
        <v>0</v>
      </c>
      <c r="BH72" s="365">
        <f t="shared" si="42"/>
        <v>0</v>
      </c>
      <c r="BI72" s="365">
        <f t="shared" si="43"/>
        <v>0</v>
      </c>
      <c r="BJ72" s="365">
        <f t="shared" si="44"/>
        <v>0</v>
      </c>
      <c r="BK72" s="365">
        <f t="shared" si="45"/>
        <v>0</v>
      </c>
      <c r="BL72" s="365">
        <f t="shared" si="46"/>
        <v>0</v>
      </c>
      <c r="BM72" s="365">
        <f t="shared" si="47"/>
        <v>0</v>
      </c>
      <c r="BN72" s="365">
        <f t="shared" si="48"/>
        <v>0</v>
      </c>
      <c r="BO72" s="365">
        <f t="shared" si="49"/>
        <v>0</v>
      </c>
      <c r="BP72" s="365">
        <f t="shared" si="50"/>
        <v>0</v>
      </c>
      <c r="BQ72" s="365">
        <f t="shared" si="51"/>
        <v>0</v>
      </c>
      <c r="BR72" s="365">
        <f t="shared" si="52"/>
        <v>0</v>
      </c>
      <c r="BS72" s="365">
        <f t="shared" si="53"/>
        <v>0</v>
      </c>
      <c r="BT72" s="365">
        <f t="shared" si="54"/>
        <v>0</v>
      </c>
      <c r="BU72" s="365">
        <f t="shared" si="55"/>
        <v>0</v>
      </c>
      <c r="BV72" s="365">
        <f t="shared" si="56"/>
        <v>0</v>
      </c>
      <c r="BW72" s="365">
        <f t="shared" si="57"/>
        <v>0</v>
      </c>
      <c r="BX72" s="365">
        <f t="shared" si="58"/>
        <v>0</v>
      </c>
      <c r="BY72" s="365">
        <f t="shared" si="59"/>
        <v>0</v>
      </c>
      <c r="BZ72" s="365">
        <f t="shared" si="60"/>
        <v>0</v>
      </c>
      <c r="CA72" s="365">
        <f t="shared" si="61"/>
        <v>0</v>
      </c>
      <c r="CB72" s="360">
        <f t="shared" si="62"/>
        <v>0</v>
      </c>
      <c r="CD72" s="360" t="s">
        <v>1227</v>
      </c>
      <c r="CE72" s="365">
        <f>IF(OR(G$1='My Squad'!$D$23,G$1=1),1,0)</f>
        <v>0</v>
      </c>
      <c r="CF72" s="365">
        <f>IF(OR(H$1='My Squad'!$D$23,H$1=1),1,0)</f>
        <v>0</v>
      </c>
      <c r="CG72" s="365">
        <f>IF(OR(I$1='My Squad'!$D$23,I$1=1),1,0)</f>
        <v>0</v>
      </c>
      <c r="CH72" s="365">
        <f>IF(OR(J$1='My Squad'!$D$23,J$1=1),1,0)</f>
        <v>0</v>
      </c>
      <c r="CI72" s="365">
        <f>IF(OR(K$1='My Squad'!$D$23,K$1=1),1,0)</f>
        <v>0</v>
      </c>
      <c r="CJ72" s="365">
        <f>IF(OR(L$1='My Squad'!$D$23,L$1=1),1,0)</f>
        <v>0</v>
      </c>
      <c r="CK72" s="365">
        <f>IF(OR(M$1='My Squad'!$D$23,M$1=1),1,0)</f>
        <v>0</v>
      </c>
      <c r="CL72" s="365">
        <f>IF(OR(N$1='My Squad'!$D$23,N$1=1),1,0)</f>
        <v>0</v>
      </c>
      <c r="CM72" s="374"/>
      <c r="CN72" s="376"/>
      <c r="CO72" s="376"/>
      <c r="CR72"/>
    </row>
    <row r="73" spans="1:96" hidden="1" x14ac:dyDescent="0.2">
      <c r="A73" s="360" cm="1">
        <f t="array" ref="A73">_xlfn.SWITCH(D73,"G",1,"D",2,"M",3,"F",4)</f>
        <v>2</v>
      </c>
      <c r="B73" s="357" t="s">
        <v>25</v>
      </c>
      <c r="C73" s="357" t="s">
        <v>107</v>
      </c>
      <c r="D73" s="360" t="s">
        <v>14</v>
      </c>
      <c r="E73" s="361">
        <v>5.3</v>
      </c>
      <c r="F73" s="361">
        <f>_xlfn.IFNA(VLOOKUP(C73,'My Squad'!$C$2:$D$16,2,0),E73)</f>
        <v>5.3</v>
      </c>
      <c r="G73" s="362">
        <v>3.1756666666666669</v>
      </c>
      <c r="H73" s="362">
        <v>3.2440000000000002</v>
      </c>
      <c r="I73" s="362">
        <v>3.7373333333333334</v>
      </c>
      <c r="J73" s="362">
        <v>2.5019999999999998</v>
      </c>
      <c r="K73" s="362">
        <v>2.867</v>
      </c>
      <c r="L73" s="362">
        <v>3.5503333333333331</v>
      </c>
      <c r="M73" s="362">
        <v>3.4220000000000002</v>
      </c>
      <c r="N73" s="362">
        <v>2.5666666666666669</v>
      </c>
      <c r="O73" s="363">
        <v>0</v>
      </c>
      <c r="P73" s="363">
        <v>0</v>
      </c>
      <c r="Q73" s="363">
        <v>0</v>
      </c>
      <c r="R73" s="363">
        <v>0</v>
      </c>
      <c r="S73" s="363">
        <v>0</v>
      </c>
      <c r="T73" s="363">
        <v>0</v>
      </c>
      <c r="U73" s="363">
        <v>0</v>
      </c>
      <c r="V73" s="363">
        <v>0</v>
      </c>
      <c r="W73" s="363">
        <v>0</v>
      </c>
      <c r="X73" s="363">
        <v>0</v>
      </c>
      <c r="Y73" s="363">
        <v>0</v>
      </c>
      <c r="Z73" s="363">
        <v>0</v>
      </c>
      <c r="AA73" s="363">
        <v>0</v>
      </c>
      <c r="AB73" s="363">
        <v>0</v>
      </c>
      <c r="AC73" s="363">
        <v>0</v>
      </c>
      <c r="AD73" s="363">
        <v>0</v>
      </c>
      <c r="AE73" s="363">
        <v>0</v>
      </c>
      <c r="AF73" s="363">
        <v>0</v>
      </c>
      <c r="AG73" s="363">
        <v>0</v>
      </c>
      <c r="AH73" s="363">
        <v>0</v>
      </c>
      <c r="AI73" s="363">
        <v>0</v>
      </c>
      <c r="AJ73" s="363">
        <v>0</v>
      </c>
      <c r="AK73" s="363">
        <v>0</v>
      </c>
      <c r="AL73" s="363">
        <v>0</v>
      </c>
      <c r="AM73" s="363">
        <v>0</v>
      </c>
      <c r="AN73" s="363">
        <v>0</v>
      </c>
      <c r="AO73" s="363">
        <v>0</v>
      </c>
      <c r="AP73" s="363">
        <v>0</v>
      </c>
      <c r="AQ73" s="363">
        <v>0</v>
      </c>
      <c r="AR73" s="363">
        <v>0</v>
      </c>
      <c r="AS73" s="363">
        <v>0</v>
      </c>
      <c r="AT73" s="363">
        <v>0</v>
      </c>
      <c r="AU73" s="363">
        <v>0</v>
      </c>
      <c r="AV73" s="363">
        <v>0</v>
      </c>
      <c r="AW73" s="363">
        <v>0</v>
      </c>
      <c r="AX73" s="363">
        <v>0</v>
      </c>
      <c r="AY73" s="363">
        <v>0</v>
      </c>
      <c r="AZ73" s="363">
        <v>0</v>
      </c>
      <c r="BA73" s="363">
        <v>0</v>
      </c>
      <c r="BB73" s="363">
        <v>0</v>
      </c>
      <c r="BC73" s="364">
        <f>IF(ISNUMBER(MATCH(C73,'My Squad'!$C$2:$C$16,0)),1,0)</f>
        <v>0</v>
      </c>
      <c r="BD73" s="365">
        <f t="shared" si="38"/>
        <v>0</v>
      </c>
      <c r="BE73" s="365">
        <f t="shared" si="39"/>
        <v>0</v>
      </c>
      <c r="BF73" s="365">
        <f t="shared" si="40"/>
        <v>0</v>
      </c>
      <c r="BG73" s="365">
        <f t="shared" si="41"/>
        <v>0</v>
      </c>
      <c r="BH73" s="365">
        <f t="shared" si="42"/>
        <v>0</v>
      </c>
      <c r="BI73" s="365">
        <f t="shared" si="43"/>
        <v>0</v>
      </c>
      <c r="BJ73" s="365">
        <f t="shared" si="44"/>
        <v>0</v>
      </c>
      <c r="BK73" s="365">
        <f t="shared" si="45"/>
        <v>0</v>
      </c>
      <c r="BL73" s="365">
        <f t="shared" si="46"/>
        <v>0</v>
      </c>
      <c r="BM73" s="365">
        <f t="shared" si="47"/>
        <v>0</v>
      </c>
      <c r="BN73" s="365">
        <f t="shared" si="48"/>
        <v>0</v>
      </c>
      <c r="BO73" s="365">
        <f t="shared" si="49"/>
        <v>0</v>
      </c>
      <c r="BP73" s="365">
        <f t="shared" si="50"/>
        <v>0</v>
      </c>
      <c r="BQ73" s="365">
        <f t="shared" si="51"/>
        <v>0</v>
      </c>
      <c r="BR73" s="365">
        <f t="shared" si="52"/>
        <v>0</v>
      </c>
      <c r="BS73" s="365">
        <f t="shared" si="53"/>
        <v>0</v>
      </c>
      <c r="BT73" s="365">
        <f t="shared" si="54"/>
        <v>0</v>
      </c>
      <c r="BU73" s="365">
        <f t="shared" si="55"/>
        <v>0</v>
      </c>
      <c r="BV73" s="365">
        <f t="shared" si="56"/>
        <v>0</v>
      </c>
      <c r="BW73" s="365">
        <f t="shared" si="57"/>
        <v>0</v>
      </c>
      <c r="BX73" s="365">
        <f t="shared" si="58"/>
        <v>0</v>
      </c>
      <c r="BY73" s="365">
        <f t="shared" si="59"/>
        <v>0</v>
      </c>
      <c r="BZ73" s="365">
        <f t="shared" si="60"/>
        <v>0</v>
      </c>
      <c r="CA73" s="365">
        <f t="shared" si="61"/>
        <v>0</v>
      </c>
      <c r="CB73" s="360">
        <f t="shared" si="62"/>
        <v>0</v>
      </c>
      <c r="CD73" s="376"/>
      <c r="CE73" s="376"/>
      <c r="CF73" s="376"/>
      <c r="CG73" s="376"/>
      <c r="CH73" s="376"/>
      <c r="CI73" s="376"/>
      <c r="CJ73" s="376"/>
      <c r="CK73" s="376"/>
      <c r="CL73" s="376"/>
      <c r="CM73" s="376"/>
      <c r="CN73" s="376"/>
      <c r="CO73" s="376"/>
      <c r="CR73"/>
    </row>
    <row r="74" spans="1:96" hidden="1" x14ac:dyDescent="0.2">
      <c r="A74" s="360" cm="1">
        <f t="array" ref="A74">_xlfn.SWITCH(D74,"G",1,"D",2,"M",3,"F",4)</f>
        <v>1</v>
      </c>
      <c r="B74" s="357" t="s">
        <v>61</v>
      </c>
      <c r="C74" s="357" t="s">
        <v>135</v>
      </c>
      <c r="D74" s="360" t="s">
        <v>16</v>
      </c>
      <c r="E74" s="361">
        <v>5</v>
      </c>
      <c r="F74" s="361">
        <f>_xlfn.IFNA(VLOOKUP(C74,'My Squad'!$C$2:$D$16,2,0),E74)</f>
        <v>5</v>
      </c>
      <c r="G74" s="362">
        <v>2.8223333333333334</v>
      </c>
      <c r="H74" s="362">
        <v>2.355</v>
      </c>
      <c r="I74" s="362">
        <v>3.6136666666666666</v>
      </c>
      <c r="J74" s="362">
        <v>2.6123333333333334</v>
      </c>
      <c r="K74" s="362">
        <v>3.4649999999999999</v>
      </c>
      <c r="L74" s="362">
        <v>3.5136666666666665</v>
      </c>
      <c r="M74" s="362">
        <v>4.0083333333333337</v>
      </c>
      <c r="N74" s="362">
        <v>2.6156666666666668</v>
      </c>
      <c r="O74" s="363">
        <v>0</v>
      </c>
      <c r="P74" s="363">
        <v>0</v>
      </c>
      <c r="Q74" s="363">
        <v>0</v>
      </c>
      <c r="R74" s="363">
        <v>0</v>
      </c>
      <c r="S74" s="363">
        <v>0</v>
      </c>
      <c r="T74" s="363">
        <v>0</v>
      </c>
      <c r="U74" s="363">
        <v>0</v>
      </c>
      <c r="V74" s="363">
        <v>0</v>
      </c>
      <c r="W74" s="363">
        <v>0</v>
      </c>
      <c r="X74" s="363">
        <v>0</v>
      </c>
      <c r="Y74" s="363">
        <v>0</v>
      </c>
      <c r="Z74" s="363">
        <v>0</v>
      </c>
      <c r="AA74" s="363">
        <v>0</v>
      </c>
      <c r="AB74" s="363">
        <v>0</v>
      </c>
      <c r="AC74" s="363">
        <v>0</v>
      </c>
      <c r="AD74" s="363">
        <v>0</v>
      </c>
      <c r="AE74" s="363">
        <v>0</v>
      </c>
      <c r="AF74" s="363">
        <v>0</v>
      </c>
      <c r="AG74" s="363">
        <v>0</v>
      </c>
      <c r="AH74" s="363">
        <v>0</v>
      </c>
      <c r="AI74" s="363">
        <v>0</v>
      </c>
      <c r="AJ74" s="363">
        <v>0</v>
      </c>
      <c r="AK74" s="363">
        <v>0</v>
      </c>
      <c r="AL74" s="363">
        <v>0</v>
      </c>
      <c r="AM74" s="363">
        <v>0</v>
      </c>
      <c r="AN74" s="363">
        <v>0</v>
      </c>
      <c r="AO74" s="363">
        <v>0</v>
      </c>
      <c r="AP74" s="363">
        <v>0</v>
      </c>
      <c r="AQ74" s="363">
        <v>0</v>
      </c>
      <c r="AR74" s="363">
        <v>0</v>
      </c>
      <c r="AS74" s="363">
        <v>0</v>
      </c>
      <c r="AT74" s="363">
        <v>0</v>
      </c>
      <c r="AU74" s="363">
        <v>0</v>
      </c>
      <c r="AV74" s="363">
        <v>0</v>
      </c>
      <c r="AW74" s="363">
        <v>0</v>
      </c>
      <c r="AX74" s="363">
        <v>0</v>
      </c>
      <c r="AY74" s="363">
        <v>0</v>
      </c>
      <c r="AZ74" s="363">
        <v>0</v>
      </c>
      <c r="BA74" s="363">
        <v>0</v>
      </c>
      <c r="BB74" s="363">
        <v>0</v>
      </c>
      <c r="BC74" s="364">
        <f>IF(ISNUMBER(MATCH(C74,'My Squad'!$C$2:$C$16,0)),1,0)</f>
        <v>0</v>
      </c>
      <c r="BD74" s="365">
        <f t="shared" si="38"/>
        <v>0</v>
      </c>
      <c r="BE74" s="365">
        <f t="shared" si="39"/>
        <v>0</v>
      </c>
      <c r="BF74" s="365">
        <f t="shared" si="40"/>
        <v>0</v>
      </c>
      <c r="BG74" s="365">
        <f t="shared" si="41"/>
        <v>0</v>
      </c>
      <c r="BH74" s="365">
        <f t="shared" si="42"/>
        <v>0</v>
      </c>
      <c r="BI74" s="365">
        <f t="shared" si="43"/>
        <v>0</v>
      </c>
      <c r="BJ74" s="365">
        <f t="shared" si="44"/>
        <v>0</v>
      </c>
      <c r="BK74" s="365">
        <f t="shared" si="45"/>
        <v>0</v>
      </c>
      <c r="BL74" s="365">
        <f t="shared" si="46"/>
        <v>0</v>
      </c>
      <c r="BM74" s="365">
        <f t="shared" si="47"/>
        <v>0</v>
      </c>
      <c r="BN74" s="365">
        <f t="shared" si="48"/>
        <v>0</v>
      </c>
      <c r="BO74" s="365">
        <f t="shared" si="49"/>
        <v>0</v>
      </c>
      <c r="BP74" s="365">
        <f t="shared" si="50"/>
        <v>0</v>
      </c>
      <c r="BQ74" s="365">
        <f t="shared" si="51"/>
        <v>0</v>
      </c>
      <c r="BR74" s="365">
        <f t="shared" si="52"/>
        <v>0</v>
      </c>
      <c r="BS74" s="365">
        <f t="shared" si="53"/>
        <v>0</v>
      </c>
      <c r="BT74" s="365">
        <f t="shared" si="54"/>
        <v>0</v>
      </c>
      <c r="BU74" s="365">
        <f t="shared" si="55"/>
        <v>0</v>
      </c>
      <c r="BV74" s="365">
        <f t="shared" si="56"/>
        <v>0</v>
      </c>
      <c r="BW74" s="365">
        <f t="shared" si="57"/>
        <v>0</v>
      </c>
      <c r="BX74" s="365">
        <f t="shared" si="58"/>
        <v>0</v>
      </c>
      <c r="BY74" s="365">
        <f t="shared" si="59"/>
        <v>0</v>
      </c>
      <c r="BZ74" s="365">
        <f t="shared" si="60"/>
        <v>0</v>
      </c>
      <c r="CA74" s="365">
        <f t="shared" si="61"/>
        <v>0</v>
      </c>
      <c r="CB74" s="360">
        <f t="shared" si="62"/>
        <v>0</v>
      </c>
      <c r="CR74"/>
    </row>
    <row r="75" spans="1:96" x14ac:dyDescent="0.2">
      <c r="A75" s="360" cm="1">
        <f t="array" ref="A75">_xlfn.SWITCH(D75,"G",1,"D",2,"M",3,"F",4)</f>
        <v>1</v>
      </c>
      <c r="B75" s="357" t="s">
        <v>33</v>
      </c>
      <c r="C75" s="357" t="s">
        <v>157</v>
      </c>
      <c r="D75" s="360" t="s">
        <v>16</v>
      </c>
      <c r="E75" s="361">
        <v>4.4000000000000004</v>
      </c>
      <c r="F75" s="361">
        <f>_xlfn.IFNA(VLOOKUP(C75,'My Squad'!$C$2:$D$16,2,0),E75)</f>
        <v>4.4000000000000004</v>
      </c>
      <c r="G75" s="362">
        <v>1.6719999999999999</v>
      </c>
      <c r="H75" s="362">
        <v>3.6756666666666669</v>
      </c>
      <c r="I75" s="362">
        <v>3.3359999999999999</v>
      </c>
      <c r="J75" s="362">
        <v>3.4359999999999999</v>
      </c>
      <c r="K75" s="362">
        <v>3.3526666666666665</v>
      </c>
      <c r="L75" s="362">
        <v>3.1240000000000001</v>
      </c>
      <c r="M75" s="362">
        <v>3.3386666666666667</v>
      </c>
      <c r="N75" s="362">
        <v>2.9776666666666665</v>
      </c>
      <c r="O75" s="363">
        <v>0</v>
      </c>
      <c r="P75" s="363">
        <v>0</v>
      </c>
      <c r="Q75" s="363">
        <v>0</v>
      </c>
      <c r="R75" s="363">
        <v>0</v>
      </c>
      <c r="S75" s="363">
        <v>0</v>
      </c>
      <c r="T75" s="363">
        <v>0</v>
      </c>
      <c r="U75" s="363">
        <v>0</v>
      </c>
      <c r="V75" s="363">
        <v>0</v>
      </c>
      <c r="W75" s="363">
        <v>0</v>
      </c>
      <c r="X75" s="363">
        <v>0</v>
      </c>
      <c r="Y75" s="363">
        <v>0</v>
      </c>
      <c r="Z75" s="363">
        <v>0</v>
      </c>
      <c r="AA75" s="363">
        <v>0</v>
      </c>
      <c r="AB75" s="363">
        <v>0</v>
      </c>
      <c r="AC75" s="363">
        <v>0</v>
      </c>
      <c r="AD75" s="363">
        <v>0</v>
      </c>
      <c r="AE75" s="363">
        <v>0</v>
      </c>
      <c r="AF75" s="363">
        <v>0</v>
      </c>
      <c r="AG75" s="363">
        <v>0</v>
      </c>
      <c r="AH75" s="363">
        <v>0</v>
      </c>
      <c r="AI75" s="363">
        <v>0</v>
      </c>
      <c r="AJ75" s="363">
        <v>0</v>
      </c>
      <c r="AK75" s="363">
        <v>0</v>
      </c>
      <c r="AL75" s="363">
        <v>0</v>
      </c>
      <c r="AM75" s="363">
        <v>0</v>
      </c>
      <c r="AN75" s="363">
        <v>0</v>
      </c>
      <c r="AO75" s="363">
        <v>0</v>
      </c>
      <c r="AP75" s="363">
        <v>0</v>
      </c>
      <c r="AQ75" s="363">
        <v>0</v>
      </c>
      <c r="AR75" s="363">
        <v>0</v>
      </c>
      <c r="AS75" s="363">
        <v>0</v>
      </c>
      <c r="AT75" s="363">
        <v>0</v>
      </c>
      <c r="AU75" s="363">
        <v>0</v>
      </c>
      <c r="AV75" s="363">
        <v>0</v>
      </c>
      <c r="AW75" s="363">
        <v>0</v>
      </c>
      <c r="AX75" s="363">
        <v>0</v>
      </c>
      <c r="AY75" s="363">
        <v>0</v>
      </c>
      <c r="AZ75" s="363">
        <v>0</v>
      </c>
      <c r="BA75" s="363">
        <v>0</v>
      </c>
      <c r="BB75" s="363">
        <v>0</v>
      </c>
      <c r="BC75" s="364">
        <f>IF(ISNUMBER(MATCH(C75,'My Squad'!$C$2:$C$16,0)),1,0)</f>
        <v>0</v>
      </c>
      <c r="BD75" s="365">
        <f t="shared" si="38"/>
        <v>0</v>
      </c>
      <c r="BE75" s="365">
        <f t="shared" si="39"/>
        <v>0</v>
      </c>
      <c r="BF75" s="365">
        <f t="shared" si="40"/>
        <v>0</v>
      </c>
      <c r="BG75" s="365">
        <f t="shared" si="41"/>
        <v>0</v>
      </c>
      <c r="BH75" s="365">
        <f t="shared" si="42"/>
        <v>0</v>
      </c>
      <c r="BI75" s="365">
        <f t="shared" si="43"/>
        <v>0</v>
      </c>
      <c r="BJ75" s="365">
        <f t="shared" si="44"/>
        <v>0</v>
      </c>
      <c r="BK75" s="365">
        <f t="shared" si="45"/>
        <v>0</v>
      </c>
      <c r="BL75" s="365">
        <f t="shared" si="46"/>
        <v>0</v>
      </c>
      <c r="BM75" s="365">
        <f t="shared" si="47"/>
        <v>0</v>
      </c>
      <c r="BN75" s="365">
        <f t="shared" si="48"/>
        <v>0</v>
      </c>
      <c r="BO75" s="365">
        <f t="shared" si="49"/>
        <v>0</v>
      </c>
      <c r="BP75" s="365">
        <f t="shared" si="50"/>
        <v>0</v>
      </c>
      <c r="BQ75" s="365">
        <f t="shared" si="51"/>
        <v>0</v>
      </c>
      <c r="BR75" s="365">
        <f t="shared" si="52"/>
        <v>0</v>
      </c>
      <c r="BS75" s="365">
        <f t="shared" si="53"/>
        <v>0</v>
      </c>
      <c r="BT75" s="365">
        <f t="shared" si="54"/>
        <v>0</v>
      </c>
      <c r="BU75" s="365">
        <f t="shared" si="55"/>
        <v>0</v>
      </c>
      <c r="BV75" s="365">
        <f t="shared" si="56"/>
        <v>0</v>
      </c>
      <c r="BW75" s="365">
        <f t="shared" si="57"/>
        <v>0</v>
      </c>
      <c r="BX75" s="365">
        <f t="shared" si="58"/>
        <v>0</v>
      </c>
      <c r="BY75" s="365">
        <f t="shared" si="59"/>
        <v>0</v>
      </c>
      <c r="BZ75" s="365">
        <f t="shared" si="60"/>
        <v>0</v>
      </c>
      <c r="CA75" s="365">
        <f t="shared" si="61"/>
        <v>0</v>
      </c>
      <c r="CB75" s="360">
        <f t="shared" si="62"/>
        <v>0</v>
      </c>
      <c r="CR75"/>
    </row>
    <row r="76" spans="1:96" hidden="1" x14ac:dyDescent="0.2">
      <c r="A76" s="360" cm="1">
        <f t="array" ref="A76">_xlfn.SWITCH(D76,"G",1,"D",2,"M",3,"F",4)</f>
        <v>3</v>
      </c>
      <c r="B76" s="357" t="s">
        <v>40</v>
      </c>
      <c r="C76" s="357" t="s">
        <v>352</v>
      </c>
      <c r="D76" s="360" t="s">
        <v>13</v>
      </c>
      <c r="E76" s="361">
        <v>6.5</v>
      </c>
      <c r="F76" s="361">
        <f>_xlfn.IFNA(VLOOKUP(C76,'My Squad'!$C$2:$D$16,2,0),E76)</f>
        <v>6.5</v>
      </c>
      <c r="G76" s="362">
        <v>3.3263333333333334</v>
      </c>
      <c r="H76" s="362">
        <v>2.786</v>
      </c>
      <c r="I76" s="362">
        <v>3.3503333333333334</v>
      </c>
      <c r="J76" s="362">
        <v>3.0009999999999999</v>
      </c>
      <c r="K76" s="362">
        <v>2.3783333333333334</v>
      </c>
      <c r="L76" s="362">
        <v>2.919</v>
      </c>
      <c r="M76" s="362">
        <v>3.7203333333333335</v>
      </c>
      <c r="N76" s="362">
        <v>3.3666666666666667</v>
      </c>
      <c r="O76" s="363">
        <v>0</v>
      </c>
      <c r="P76" s="363">
        <v>0</v>
      </c>
      <c r="Q76" s="363">
        <v>0</v>
      </c>
      <c r="R76" s="363">
        <v>0</v>
      </c>
      <c r="S76" s="363">
        <v>0</v>
      </c>
      <c r="T76" s="363">
        <v>0</v>
      </c>
      <c r="U76" s="363">
        <v>0</v>
      </c>
      <c r="V76" s="363">
        <v>0</v>
      </c>
      <c r="W76" s="363">
        <v>0</v>
      </c>
      <c r="X76" s="363">
        <v>0</v>
      </c>
      <c r="Y76" s="363">
        <v>0</v>
      </c>
      <c r="Z76" s="363">
        <v>0</v>
      </c>
      <c r="AA76" s="363">
        <v>0</v>
      </c>
      <c r="AB76" s="363">
        <v>0</v>
      </c>
      <c r="AC76" s="363">
        <v>0</v>
      </c>
      <c r="AD76" s="363">
        <v>0</v>
      </c>
      <c r="AE76" s="363">
        <v>0</v>
      </c>
      <c r="AF76" s="363">
        <v>0</v>
      </c>
      <c r="AG76" s="363">
        <v>0</v>
      </c>
      <c r="AH76" s="363">
        <v>0</v>
      </c>
      <c r="AI76" s="363">
        <v>0</v>
      </c>
      <c r="AJ76" s="363">
        <v>0</v>
      </c>
      <c r="AK76" s="363">
        <v>0</v>
      </c>
      <c r="AL76" s="363">
        <v>0</v>
      </c>
      <c r="AM76" s="363">
        <v>0</v>
      </c>
      <c r="AN76" s="363">
        <v>0</v>
      </c>
      <c r="AO76" s="363">
        <v>0</v>
      </c>
      <c r="AP76" s="363">
        <v>0</v>
      </c>
      <c r="AQ76" s="363">
        <v>0</v>
      </c>
      <c r="AR76" s="363">
        <v>0</v>
      </c>
      <c r="AS76" s="363">
        <v>0</v>
      </c>
      <c r="AT76" s="363">
        <v>0</v>
      </c>
      <c r="AU76" s="363">
        <v>0</v>
      </c>
      <c r="AV76" s="363">
        <v>0</v>
      </c>
      <c r="AW76" s="363">
        <v>0</v>
      </c>
      <c r="AX76" s="363">
        <v>0</v>
      </c>
      <c r="AY76" s="363">
        <v>0</v>
      </c>
      <c r="AZ76" s="363">
        <v>0</v>
      </c>
      <c r="BA76" s="363">
        <v>0</v>
      </c>
      <c r="BB76" s="363">
        <v>0</v>
      </c>
      <c r="BC76" s="364">
        <f>IF(ISNUMBER(MATCH(C76,'My Squad'!$C$2:$C$16,0)),1,0)</f>
        <v>0</v>
      </c>
      <c r="BD76" s="365">
        <f t="shared" si="38"/>
        <v>0</v>
      </c>
      <c r="BE76" s="365">
        <f t="shared" si="39"/>
        <v>0</v>
      </c>
      <c r="BF76" s="365">
        <f t="shared" si="40"/>
        <v>0</v>
      </c>
      <c r="BG76" s="365">
        <f t="shared" si="41"/>
        <v>0</v>
      </c>
      <c r="BH76" s="365">
        <f t="shared" si="42"/>
        <v>0</v>
      </c>
      <c r="BI76" s="365">
        <f t="shared" si="43"/>
        <v>0</v>
      </c>
      <c r="BJ76" s="365">
        <f t="shared" si="44"/>
        <v>0</v>
      </c>
      <c r="BK76" s="365">
        <f t="shared" si="45"/>
        <v>0</v>
      </c>
      <c r="BL76" s="365">
        <f t="shared" si="46"/>
        <v>0</v>
      </c>
      <c r="BM76" s="365">
        <f t="shared" si="47"/>
        <v>0</v>
      </c>
      <c r="BN76" s="365">
        <f t="shared" si="48"/>
        <v>0</v>
      </c>
      <c r="BO76" s="365">
        <f t="shared" si="49"/>
        <v>0</v>
      </c>
      <c r="BP76" s="365">
        <f t="shared" si="50"/>
        <v>0</v>
      </c>
      <c r="BQ76" s="365">
        <f t="shared" si="51"/>
        <v>0</v>
      </c>
      <c r="BR76" s="365">
        <f t="shared" si="52"/>
        <v>0</v>
      </c>
      <c r="BS76" s="365">
        <f t="shared" si="53"/>
        <v>0</v>
      </c>
      <c r="BT76" s="365">
        <f t="shared" si="54"/>
        <v>0</v>
      </c>
      <c r="BU76" s="365">
        <f t="shared" si="55"/>
        <v>0</v>
      </c>
      <c r="BV76" s="365">
        <f t="shared" si="56"/>
        <v>0</v>
      </c>
      <c r="BW76" s="365">
        <f t="shared" si="57"/>
        <v>0</v>
      </c>
      <c r="BX76" s="365">
        <f t="shared" si="58"/>
        <v>0</v>
      </c>
      <c r="BY76" s="365">
        <f t="shared" si="59"/>
        <v>0</v>
      </c>
      <c r="BZ76" s="365">
        <f t="shared" si="60"/>
        <v>0</v>
      </c>
      <c r="CA76" s="365">
        <f t="shared" si="61"/>
        <v>0</v>
      </c>
      <c r="CB76" s="360">
        <f t="shared" si="62"/>
        <v>0</v>
      </c>
      <c r="CR76"/>
    </row>
    <row r="77" spans="1:96" hidden="1" x14ac:dyDescent="0.2">
      <c r="A77" s="360" cm="1">
        <f t="array" ref="A77">_xlfn.SWITCH(D77,"G",1,"D",2,"M",3,"F",4)</f>
        <v>3</v>
      </c>
      <c r="B77" s="357" t="s">
        <v>25</v>
      </c>
      <c r="C77" s="357" t="s">
        <v>337</v>
      </c>
      <c r="D77" s="360" t="s">
        <v>13</v>
      </c>
      <c r="E77" s="361">
        <v>7.3</v>
      </c>
      <c r="F77" s="361">
        <f>_xlfn.IFNA(VLOOKUP(C77,'My Squad'!$C$2:$D$16,2,0),E77)</f>
        <v>7.3</v>
      </c>
      <c r="G77" s="362">
        <v>0.82966666666666666</v>
      </c>
      <c r="H77" s="362">
        <v>3.2876666666666665</v>
      </c>
      <c r="I77" s="362">
        <v>3.7250000000000001</v>
      </c>
      <c r="J77" s="362">
        <v>2.5950000000000002</v>
      </c>
      <c r="K77" s="362">
        <v>3.1976666666666667</v>
      </c>
      <c r="L77" s="362">
        <v>3.5019999999999998</v>
      </c>
      <c r="M77" s="362">
        <v>4.0570000000000004</v>
      </c>
      <c r="N77" s="362">
        <v>3.5566666666666666</v>
      </c>
      <c r="O77" s="363">
        <v>0</v>
      </c>
      <c r="P77" s="363">
        <v>0</v>
      </c>
      <c r="Q77" s="363">
        <v>0</v>
      </c>
      <c r="R77" s="363">
        <v>0</v>
      </c>
      <c r="S77" s="363">
        <v>0</v>
      </c>
      <c r="T77" s="363">
        <v>0</v>
      </c>
      <c r="U77" s="363">
        <v>0</v>
      </c>
      <c r="V77" s="363">
        <v>0</v>
      </c>
      <c r="W77" s="363">
        <v>0</v>
      </c>
      <c r="X77" s="363">
        <v>0</v>
      </c>
      <c r="Y77" s="363">
        <v>0</v>
      </c>
      <c r="Z77" s="363">
        <v>0</v>
      </c>
      <c r="AA77" s="363">
        <v>0</v>
      </c>
      <c r="AB77" s="363">
        <v>0</v>
      </c>
      <c r="AC77" s="363">
        <v>0</v>
      </c>
      <c r="AD77" s="363">
        <v>0</v>
      </c>
      <c r="AE77" s="363">
        <v>0</v>
      </c>
      <c r="AF77" s="363">
        <v>0</v>
      </c>
      <c r="AG77" s="363">
        <v>0</v>
      </c>
      <c r="AH77" s="363">
        <v>0</v>
      </c>
      <c r="AI77" s="363">
        <v>0</v>
      </c>
      <c r="AJ77" s="363">
        <v>0</v>
      </c>
      <c r="AK77" s="363">
        <v>0</v>
      </c>
      <c r="AL77" s="363">
        <v>0</v>
      </c>
      <c r="AM77" s="363">
        <v>0</v>
      </c>
      <c r="AN77" s="363">
        <v>0</v>
      </c>
      <c r="AO77" s="363">
        <v>0</v>
      </c>
      <c r="AP77" s="363">
        <v>0</v>
      </c>
      <c r="AQ77" s="363">
        <v>0</v>
      </c>
      <c r="AR77" s="363">
        <v>0</v>
      </c>
      <c r="AS77" s="363">
        <v>0</v>
      </c>
      <c r="AT77" s="363">
        <v>0</v>
      </c>
      <c r="AU77" s="363">
        <v>0</v>
      </c>
      <c r="AV77" s="363">
        <v>0</v>
      </c>
      <c r="AW77" s="363">
        <v>0</v>
      </c>
      <c r="AX77" s="363">
        <v>0</v>
      </c>
      <c r="AY77" s="363">
        <v>0</v>
      </c>
      <c r="AZ77" s="363">
        <v>0</v>
      </c>
      <c r="BA77" s="363">
        <v>0</v>
      </c>
      <c r="BB77" s="363">
        <v>0</v>
      </c>
      <c r="BC77" s="364">
        <f>IF(ISNUMBER(MATCH(C77,'My Squad'!$C$2:$C$16,0)),1,0)</f>
        <v>0</v>
      </c>
      <c r="BD77" s="365">
        <f t="shared" si="38"/>
        <v>0</v>
      </c>
      <c r="BE77" s="365">
        <f t="shared" si="39"/>
        <v>0</v>
      </c>
      <c r="BF77" s="365">
        <f t="shared" si="40"/>
        <v>0</v>
      </c>
      <c r="BG77" s="365">
        <f t="shared" si="41"/>
        <v>0</v>
      </c>
      <c r="BH77" s="365">
        <f t="shared" si="42"/>
        <v>0</v>
      </c>
      <c r="BI77" s="365">
        <f t="shared" si="43"/>
        <v>0</v>
      </c>
      <c r="BJ77" s="365">
        <f t="shared" si="44"/>
        <v>0</v>
      </c>
      <c r="BK77" s="365">
        <f t="shared" si="45"/>
        <v>0</v>
      </c>
      <c r="BL77" s="365">
        <f t="shared" si="46"/>
        <v>0</v>
      </c>
      <c r="BM77" s="365">
        <f t="shared" si="47"/>
        <v>0</v>
      </c>
      <c r="BN77" s="365">
        <f t="shared" si="48"/>
        <v>0</v>
      </c>
      <c r="BO77" s="365">
        <f t="shared" si="49"/>
        <v>0</v>
      </c>
      <c r="BP77" s="365">
        <f t="shared" si="50"/>
        <v>0</v>
      </c>
      <c r="BQ77" s="365">
        <f t="shared" si="51"/>
        <v>0</v>
      </c>
      <c r="BR77" s="365">
        <f t="shared" si="52"/>
        <v>0</v>
      </c>
      <c r="BS77" s="365">
        <f t="shared" si="53"/>
        <v>0</v>
      </c>
      <c r="BT77" s="365">
        <f t="shared" si="54"/>
        <v>0</v>
      </c>
      <c r="BU77" s="365">
        <f t="shared" si="55"/>
        <v>0</v>
      </c>
      <c r="BV77" s="365">
        <f t="shared" si="56"/>
        <v>0</v>
      </c>
      <c r="BW77" s="365">
        <f t="shared" si="57"/>
        <v>0</v>
      </c>
      <c r="BX77" s="365">
        <f t="shared" si="58"/>
        <v>0</v>
      </c>
      <c r="BY77" s="365">
        <f t="shared" si="59"/>
        <v>0</v>
      </c>
      <c r="BZ77" s="365">
        <f t="shared" si="60"/>
        <v>0</v>
      </c>
      <c r="CA77" s="365">
        <f t="shared" si="61"/>
        <v>0</v>
      </c>
      <c r="CB77" s="360">
        <f t="shared" si="62"/>
        <v>0</v>
      </c>
      <c r="CR77"/>
    </row>
    <row r="78" spans="1:96" hidden="1" x14ac:dyDescent="0.2">
      <c r="A78" s="360" cm="1">
        <f t="array" ref="A78">_xlfn.SWITCH(D78,"G",1,"D",2,"M",3,"F",4)</f>
        <v>1</v>
      </c>
      <c r="B78" s="357" t="s">
        <v>82</v>
      </c>
      <c r="C78" s="357" t="s">
        <v>547</v>
      </c>
      <c r="D78" s="360" t="s">
        <v>16</v>
      </c>
      <c r="E78" s="361">
        <v>4.5999999999999996</v>
      </c>
      <c r="F78" s="361">
        <f>_xlfn.IFNA(VLOOKUP(C78,'My Squad'!$C$2:$D$16,2,0),E78)</f>
        <v>4.5999999999999996</v>
      </c>
      <c r="G78" s="362">
        <v>3.2226666666666666</v>
      </c>
      <c r="H78" s="362">
        <v>2.8086666666666669</v>
      </c>
      <c r="I78" s="362">
        <v>2.871</v>
      </c>
      <c r="J78" s="362">
        <v>3.3753333333333333</v>
      </c>
      <c r="K78" s="362">
        <v>2.7943333333333333</v>
      </c>
      <c r="L78" s="362">
        <v>3.3346666666666667</v>
      </c>
      <c r="M78" s="362">
        <v>2.8780000000000001</v>
      </c>
      <c r="N78" s="362">
        <v>3.4653333333333332</v>
      </c>
      <c r="O78" s="363">
        <v>0</v>
      </c>
      <c r="P78" s="363">
        <v>0</v>
      </c>
      <c r="Q78" s="363">
        <v>0</v>
      </c>
      <c r="R78" s="363">
        <v>0</v>
      </c>
      <c r="S78" s="363">
        <v>0</v>
      </c>
      <c r="T78" s="363">
        <v>1</v>
      </c>
      <c r="U78" s="363">
        <v>0</v>
      </c>
      <c r="V78" s="363">
        <v>1</v>
      </c>
      <c r="W78" s="363">
        <v>0</v>
      </c>
      <c r="X78" s="363">
        <v>0</v>
      </c>
      <c r="Y78" s="363">
        <v>0</v>
      </c>
      <c r="Z78" s="363">
        <v>0</v>
      </c>
      <c r="AA78" s="363">
        <v>0</v>
      </c>
      <c r="AB78" s="363">
        <v>0</v>
      </c>
      <c r="AC78" s="363">
        <v>1</v>
      </c>
      <c r="AD78" s="363">
        <v>0</v>
      </c>
      <c r="AE78" s="363">
        <v>0</v>
      </c>
      <c r="AF78" s="363">
        <v>0</v>
      </c>
      <c r="AG78" s="363">
        <v>0</v>
      </c>
      <c r="AH78" s="363">
        <v>0</v>
      </c>
      <c r="AI78" s="363">
        <v>0</v>
      </c>
      <c r="AJ78" s="363">
        <v>0</v>
      </c>
      <c r="AK78" s="363">
        <v>0</v>
      </c>
      <c r="AL78" s="363">
        <v>0</v>
      </c>
      <c r="AM78" s="363">
        <v>0</v>
      </c>
      <c r="AN78" s="363">
        <v>0</v>
      </c>
      <c r="AO78" s="363">
        <v>0</v>
      </c>
      <c r="AP78" s="363">
        <v>0</v>
      </c>
      <c r="AQ78" s="363">
        <v>0</v>
      </c>
      <c r="AR78" s="363">
        <v>1</v>
      </c>
      <c r="AS78" s="363">
        <v>0</v>
      </c>
      <c r="AT78" s="363">
        <v>0</v>
      </c>
      <c r="AU78" s="363">
        <v>0</v>
      </c>
      <c r="AV78" s="363">
        <v>0</v>
      </c>
      <c r="AW78" s="363">
        <v>0</v>
      </c>
      <c r="AX78" s="363">
        <v>0</v>
      </c>
      <c r="AY78" s="363">
        <v>0</v>
      </c>
      <c r="AZ78" s="363">
        <v>0</v>
      </c>
      <c r="BA78" s="363">
        <v>0</v>
      </c>
      <c r="BB78" s="363">
        <v>0</v>
      </c>
      <c r="BC78" s="364">
        <f>IF(ISNUMBER(MATCH(C78,'My Squad'!$C$2:$C$16,0)),1,0)</f>
        <v>0</v>
      </c>
      <c r="BD78" s="365">
        <f t="shared" si="38"/>
        <v>0</v>
      </c>
      <c r="BE78" s="365">
        <f t="shared" si="39"/>
        <v>0</v>
      </c>
      <c r="BF78" s="365">
        <f t="shared" si="40"/>
        <v>0</v>
      </c>
      <c r="BG78" s="365">
        <f t="shared" si="41"/>
        <v>0</v>
      </c>
      <c r="BH78" s="365">
        <f t="shared" si="42"/>
        <v>0</v>
      </c>
      <c r="BI78" s="365">
        <f t="shared" si="43"/>
        <v>1</v>
      </c>
      <c r="BJ78" s="365">
        <f t="shared" si="44"/>
        <v>1</v>
      </c>
      <c r="BK78" s="365">
        <f t="shared" si="45"/>
        <v>1</v>
      </c>
      <c r="BL78" s="365">
        <f t="shared" si="46"/>
        <v>0</v>
      </c>
      <c r="BM78" s="365">
        <f t="shared" si="47"/>
        <v>0</v>
      </c>
      <c r="BN78" s="365">
        <f t="shared" si="48"/>
        <v>0</v>
      </c>
      <c r="BO78" s="365">
        <f t="shared" si="49"/>
        <v>0</v>
      </c>
      <c r="BP78" s="365">
        <f t="shared" si="50"/>
        <v>0</v>
      </c>
      <c r="BQ78" s="365">
        <f t="shared" si="51"/>
        <v>1</v>
      </c>
      <c r="BR78" s="365">
        <f t="shared" si="52"/>
        <v>1</v>
      </c>
      <c r="BS78" s="365">
        <f t="shared" si="53"/>
        <v>1</v>
      </c>
      <c r="BT78" s="365">
        <f t="shared" si="54"/>
        <v>0</v>
      </c>
      <c r="BU78" s="365">
        <f t="shared" si="55"/>
        <v>0</v>
      </c>
      <c r="BV78" s="365">
        <f t="shared" si="56"/>
        <v>0</v>
      </c>
      <c r="BW78" s="365">
        <f t="shared" si="57"/>
        <v>0</v>
      </c>
      <c r="BX78" s="365">
        <f t="shared" si="58"/>
        <v>0</v>
      </c>
      <c r="BY78" s="365">
        <f t="shared" si="59"/>
        <v>1</v>
      </c>
      <c r="BZ78" s="365">
        <f t="shared" si="60"/>
        <v>1</v>
      </c>
      <c r="CA78" s="365">
        <f t="shared" si="61"/>
        <v>1</v>
      </c>
      <c r="CB78" s="360">
        <f t="shared" si="62"/>
        <v>3</v>
      </c>
      <c r="CR78"/>
    </row>
    <row r="79" spans="1:96" hidden="1" x14ac:dyDescent="0.2">
      <c r="A79" s="360" cm="1">
        <f t="array" ref="A79">_xlfn.SWITCH(D79,"G",1,"D",2,"M",3,"F",4)</f>
        <v>2</v>
      </c>
      <c r="B79" s="357" t="s">
        <v>46</v>
      </c>
      <c r="C79" s="357" t="s">
        <v>306</v>
      </c>
      <c r="D79" s="360" t="s">
        <v>14</v>
      </c>
      <c r="E79" s="361">
        <v>4.5</v>
      </c>
      <c r="F79" s="361">
        <f>_xlfn.IFNA(VLOOKUP(C79,'My Squad'!$C$2:$D$16,2,0),E79)</f>
        <v>4.5</v>
      </c>
      <c r="G79" s="362">
        <v>2.9289999999999998</v>
      </c>
      <c r="H79" s="362">
        <v>3.1446666666666667</v>
      </c>
      <c r="I79" s="362">
        <v>3.2829999999999999</v>
      </c>
      <c r="J79" s="362">
        <v>4.0516666666666667</v>
      </c>
      <c r="K79" s="362">
        <v>2.5856666666666666</v>
      </c>
      <c r="L79" s="362">
        <v>3.0396666666666667</v>
      </c>
      <c r="M79" s="362">
        <v>2.1093333333333333</v>
      </c>
      <c r="N79" s="362">
        <v>3.5990000000000002</v>
      </c>
      <c r="O79" s="363">
        <v>0</v>
      </c>
      <c r="P79" s="363">
        <v>0</v>
      </c>
      <c r="Q79" s="363">
        <v>0</v>
      </c>
      <c r="R79" s="363">
        <v>0</v>
      </c>
      <c r="S79" s="363">
        <v>0</v>
      </c>
      <c r="T79" s="363">
        <v>0</v>
      </c>
      <c r="U79" s="363">
        <v>0</v>
      </c>
      <c r="V79" s="363">
        <v>0</v>
      </c>
      <c r="W79" s="363">
        <v>0</v>
      </c>
      <c r="X79" s="363">
        <v>0</v>
      </c>
      <c r="Y79" s="363">
        <v>0</v>
      </c>
      <c r="Z79" s="363">
        <v>0</v>
      </c>
      <c r="AA79" s="363">
        <v>0</v>
      </c>
      <c r="AB79" s="363">
        <v>0</v>
      </c>
      <c r="AC79" s="363">
        <v>0</v>
      </c>
      <c r="AD79" s="363">
        <v>0</v>
      </c>
      <c r="AE79" s="363">
        <v>0</v>
      </c>
      <c r="AF79" s="363">
        <v>0</v>
      </c>
      <c r="AG79" s="363">
        <v>0</v>
      </c>
      <c r="AH79" s="363">
        <v>0</v>
      </c>
      <c r="AI79" s="363">
        <v>0</v>
      </c>
      <c r="AJ79" s="363">
        <v>0</v>
      </c>
      <c r="AK79" s="363">
        <v>0</v>
      </c>
      <c r="AL79" s="363">
        <v>0</v>
      </c>
      <c r="AM79" s="363">
        <v>0</v>
      </c>
      <c r="AN79" s="363">
        <v>0</v>
      </c>
      <c r="AO79" s="363">
        <v>0</v>
      </c>
      <c r="AP79" s="363">
        <v>0</v>
      </c>
      <c r="AQ79" s="363">
        <v>0</v>
      </c>
      <c r="AR79" s="363">
        <v>0</v>
      </c>
      <c r="AS79" s="363">
        <v>0</v>
      </c>
      <c r="AT79" s="363">
        <v>0</v>
      </c>
      <c r="AU79" s="363">
        <v>0</v>
      </c>
      <c r="AV79" s="363">
        <v>0</v>
      </c>
      <c r="AW79" s="363">
        <v>0</v>
      </c>
      <c r="AX79" s="363">
        <v>0</v>
      </c>
      <c r="AY79" s="363">
        <v>0</v>
      </c>
      <c r="AZ79" s="363">
        <v>0</v>
      </c>
      <c r="BA79" s="363">
        <v>0</v>
      </c>
      <c r="BB79" s="363">
        <v>0</v>
      </c>
      <c r="BC79" s="364">
        <f>IF(ISNUMBER(MATCH(C79,'My Squad'!$C$2:$C$16,0)),1,0)</f>
        <v>0</v>
      </c>
      <c r="BD79" s="365">
        <f t="shared" si="38"/>
        <v>0</v>
      </c>
      <c r="BE79" s="365">
        <f t="shared" si="39"/>
        <v>0</v>
      </c>
      <c r="BF79" s="365">
        <f t="shared" si="40"/>
        <v>0</v>
      </c>
      <c r="BG79" s="365">
        <f t="shared" si="41"/>
        <v>0</v>
      </c>
      <c r="BH79" s="365">
        <f t="shared" si="42"/>
        <v>0</v>
      </c>
      <c r="BI79" s="365">
        <f t="shared" si="43"/>
        <v>0</v>
      </c>
      <c r="BJ79" s="365">
        <f t="shared" si="44"/>
        <v>0</v>
      </c>
      <c r="BK79" s="365">
        <f t="shared" si="45"/>
        <v>0</v>
      </c>
      <c r="BL79" s="365">
        <f t="shared" si="46"/>
        <v>0</v>
      </c>
      <c r="BM79" s="365">
        <f t="shared" si="47"/>
        <v>0</v>
      </c>
      <c r="BN79" s="365">
        <f t="shared" si="48"/>
        <v>0</v>
      </c>
      <c r="BO79" s="365">
        <f t="shared" si="49"/>
        <v>0</v>
      </c>
      <c r="BP79" s="365">
        <f t="shared" si="50"/>
        <v>0</v>
      </c>
      <c r="BQ79" s="365">
        <f t="shared" si="51"/>
        <v>0</v>
      </c>
      <c r="BR79" s="365">
        <f t="shared" si="52"/>
        <v>0</v>
      </c>
      <c r="BS79" s="365">
        <f t="shared" si="53"/>
        <v>0</v>
      </c>
      <c r="BT79" s="365">
        <f t="shared" si="54"/>
        <v>0</v>
      </c>
      <c r="BU79" s="365">
        <f t="shared" si="55"/>
        <v>0</v>
      </c>
      <c r="BV79" s="365">
        <f t="shared" si="56"/>
        <v>0</v>
      </c>
      <c r="BW79" s="365">
        <f t="shared" si="57"/>
        <v>0</v>
      </c>
      <c r="BX79" s="365">
        <f t="shared" si="58"/>
        <v>0</v>
      </c>
      <c r="BY79" s="365">
        <f t="shared" si="59"/>
        <v>0</v>
      </c>
      <c r="BZ79" s="365">
        <f t="shared" si="60"/>
        <v>0</v>
      </c>
      <c r="CA79" s="365">
        <f t="shared" si="61"/>
        <v>0</v>
      </c>
      <c r="CB79" s="360">
        <f t="shared" si="62"/>
        <v>0</v>
      </c>
      <c r="CR79"/>
    </row>
    <row r="80" spans="1:96" hidden="1" x14ac:dyDescent="0.2">
      <c r="A80" s="360" cm="1">
        <f t="array" ref="A80">_xlfn.SWITCH(D80,"G",1,"D",2,"M",3,"F",4)</f>
        <v>3</v>
      </c>
      <c r="B80" s="357" t="s">
        <v>56</v>
      </c>
      <c r="C80" s="357" t="s">
        <v>123</v>
      </c>
      <c r="D80" s="360" t="s">
        <v>13</v>
      </c>
      <c r="E80" s="361">
        <v>5.9</v>
      </c>
      <c r="F80" s="361">
        <f>_xlfn.IFNA(VLOOKUP(C80,'My Squad'!$C$2:$D$16,2,0),E80)</f>
        <v>5.9</v>
      </c>
      <c r="G80" s="362">
        <v>2.8543333333333334</v>
      </c>
      <c r="H80" s="362">
        <v>3.6736666666666666</v>
      </c>
      <c r="I80" s="362">
        <v>2.7970000000000002</v>
      </c>
      <c r="J80" s="362">
        <v>2.4286666666666665</v>
      </c>
      <c r="K80" s="362">
        <v>3.3123333333333331</v>
      </c>
      <c r="L80" s="362">
        <v>3.5033333333333334</v>
      </c>
      <c r="M80" s="362">
        <v>2.9386666666666668</v>
      </c>
      <c r="N80" s="362">
        <v>3.2113333333333332</v>
      </c>
      <c r="O80" s="363">
        <v>1</v>
      </c>
      <c r="P80" s="363">
        <v>0</v>
      </c>
      <c r="Q80" s="363">
        <v>1</v>
      </c>
      <c r="R80" s="363">
        <v>0</v>
      </c>
      <c r="S80" s="363">
        <v>0</v>
      </c>
      <c r="T80" s="363">
        <v>0</v>
      </c>
      <c r="U80" s="363">
        <v>1</v>
      </c>
      <c r="V80" s="363">
        <v>0</v>
      </c>
      <c r="W80" s="363">
        <v>0</v>
      </c>
      <c r="X80" s="363">
        <v>1</v>
      </c>
      <c r="Y80" s="363">
        <v>0</v>
      </c>
      <c r="Z80" s="363">
        <v>1</v>
      </c>
      <c r="AA80" s="363">
        <v>1</v>
      </c>
      <c r="AB80" s="363">
        <v>1</v>
      </c>
      <c r="AC80" s="363">
        <v>0</v>
      </c>
      <c r="AD80" s="363">
        <v>1</v>
      </c>
      <c r="AE80" s="363">
        <v>0</v>
      </c>
      <c r="AF80" s="363">
        <v>0</v>
      </c>
      <c r="AG80" s="363">
        <v>0</v>
      </c>
      <c r="AH80" s="363">
        <v>0</v>
      </c>
      <c r="AI80" s="363">
        <v>0</v>
      </c>
      <c r="AJ80" s="363">
        <v>0</v>
      </c>
      <c r="AK80" s="363">
        <v>0</v>
      </c>
      <c r="AL80" s="363">
        <v>0</v>
      </c>
      <c r="AM80" s="363">
        <v>0</v>
      </c>
      <c r="AN80" s="363">
        <v>0</v>
      </c>
      <c r="AO80" s="363">
        <v>0</v>
      </c>
      <c r="AP80" s="363">
        <v>0</v>
      </c>
      <c r="AQ80" s="363">
        <v>0</v>
      </c>
      <c r="AR80" s="363">
        <v>0</v>
      </c>
      <c r="AS80" s="363">
        <v>0</v>
      </c>
      <c r="AT80" s="363">
        <v>0</v>
      </c>
      <c r="AU80" s="363">
        <v>0</v>
      </c>
      <c r="AV80" s="363">
        <v>0</v>
      </c>
      <c r="AW80" s="363">
        <v>0</v>
      </c>
      <c r="AX80" s="363">
        <v>0</v>
      </c>
      <c r="AY80" s="363">
        <v>0</v>
      </c>
      <c r="AZ80" s="363">
        <v>0</v>
      </c>
      <c r="BA80" s="363">
        <v>0</v>
      </c>
      <c r="BB80" s="363">
        <v>0</v>
      </c>
      <c r="BC80" s="364">
        <f>IF(ISNUMBER(MATCH(C80,'My Squad'!$C$2:$C$16,0)),1,0)</f>
        <v>0</v>
      </c>
      <c r="BD80" s="365">
        <f t="shared" si="38"/>
        <v>0</v>
      </c>
      <c r="BE80" s="365">
        <f t="shared" si="39"/>
        <v>0</v>
      </c>
      <c r="BF80" s="365">
        <f t="shared" si="40"/>
        <v>0</v>
      </c>
      <c r="BG80" s="365">
        <f t="shared" si="41"/>
        <v>0</v>
      </c>
      <c r="BH80" s="365">
        <f t="shared" si="42"/>
        <v>0</v>
      </c>
      <c r="BI80" s="365">
        <f t="shared" si="43"/>
        <v>0</v>
      </c>
      <c r="BJ80" s="365">
        <f t="shared" si="44"/>
        <v>0</v>
      </c>
      <c r="BK80" s="365">
        <f t="shared" si="45"/>
        <v>0</v>
      </c>
      <c r="BL80" s="365">
        <f t="shared" si="46"/>
        <v>1</v>
      </c>
      <c r="BM80" s="365">
        <f t="shared" si="47"/>
        <v>1</v>
      </c>
      <c r="BN80" s="365">
        <f t="shared" si="48"/>
        <v>1</v>
      </c>
      <c r="BO80" s="365">
        <f t="shared" si="49"/>
        <v>1</v>
      </c>
      <c r="BP80" s="365">
        <f t="shared" si="50"/>
        <v>1</v>
      </c>
      <c r="BQ80" s="365">
        <f t="shared" si="51"/>
        <v>1</v>
      </c>
      <c r="BR80" s="365">
        <f t="shared" si="52"/>
        <v>1</v>
      </c>
      <c r="BS80" s="365">
        <f t="shared" si="53"/>
        <v>1</v>
      </c>
      <c r="BT80" s="365">
        <f t="shared" si="54"/>
        <v>0</v>
      </c>
      <c r="BU80" s="365">
        <f t="shared" si="55"/>
        <v>0</v>
      </c>
      <c r="BV80" s="365">
        <f t="shared" si="56"/>
        <v>0</v>
      </c>
      <c r="BW80" s="365">
        <f t="shared" si="57"/>
        <v>0</v>
      </c>
      <c r="BX80" s="365">
        <f t="shared" si="58"/>
        <v>0</v>
      </c>
      <c r="BY80" s="365">
        <f t="shared" si="59"/>
        <v>0</v>
      </c>
      <c r="BZ80" s="365">
        <f t="shared" si="60"/>
        <v>0</v>
      </c>
      <c r="CA80" s="365">
        <f t="shared" si="61"/>
        <v>0</v>
      </c>
      <c r="CB80" s="360">
        <f t="shared" si="62"/>
        <v>0</v>
      </c>
      <c r="CR80"/>
    </row>
    <row r="81" spans="1:96" hidden="1" x14ac:dyDescent="0.2">
      <c r="A81" s="360" cm="1">
        <f t="array" ref="A81">_xlfn.SWITCH(D81,"G",1,"D",2,"M",3,"F",4)</f>
        <v>2</v>
      </c>
      <c r="B81" s="357" t="s">
        <v>23</v>
      </c>
      <c r="C81" s="357" t="s">
        <v>49</v>
      </c>
      <c r="D81" s="360" t="s">
        <v>14</v>
      </c>
      <c r="E81" s="361">
        <v>5.5</v>
      </c>
      <c r="F81" s="361">
        <f>_xlfn.IFNA(VLOOKUP(C81,'My Squad'!$C$2:$D$16,2,0),E81)</f>
        <v>5.5</v>
      </c>
      <c r="G81" s="362">
        <v>3.3366666666666664</v>
      </c>
      <c r="H81" s="362">
        <v>2.9276666666666666</v>
      </c>
      <c r="I81" s="362">
        <v>2.9566666666666666</v>
      </c>
      <c r="J81" s="362">
        <v>2.1813333333333333</v>
      </c>
      <c r="K81" s="362">
        <v>3.6680000000000001</v>
      </c>
      <c r="L81" s="362">
        <v>3.3093333333333335</v>
      </c>
      <c r="M81" s="362">
        <v>3.226</v>
      </c>
      <c r="N81" s="362">
        <v>2.972</v>
      </c>
      <c r="O81" s="363">
        <v>0</v>
      </c>
      <c r="P81" s="363">
        <v>0</v>
      </c>
      <c r="Q81" s="363">
        <v>0</v>
      </c>
      <c r="R81" s="363">
        <v>0</v>
      </c>
      <c r="S81" s="363">
        <v>0</v>
      </c>
      <c r="T81" s="363">
        <v>0</v>
      </c>
      <c r="U81" s="363">
        <v>0</v>
      </c>
      <c r="V81" s="363">
        <v>0</v>
      </c>
      <c r="W81" s="363">
        <v>0</v>
      </c>
      <c r="X81" s="363">
        <v>0</v>
      </c>
      <c r="Y81" s="363">
        <v>0</v>
      </c>
      <c r="Z81" s="363">
        <v>0</v>
      </c>
      <c r="AA81" s="363">
        <v>0</v>
      </c>
      <c r="AB81" s="363">
        <v>0</v>
      </c>
      <c r="AC81" s="363">
        <v>0</v>
      </c>
      <c r="AD81" s="363">
        <v>0</v>
      </c>
      <c r="AE81" s="363">
        <v>0</v>
      </c>
      <c r="AF81" s="363">
        <v>0</v>
      </c>
      <c r="AG81" s="363">
        <v>0</v>
      </c>
      <c r="AH81" s="363">
        <v>0</v>
      </c>
      <c r="AI81" s="363">
        <v>0</v>
      </c>
      <c r="AJ81" s="363">
        <v>0</v>
      </c>
      <c r="AK81" s="363">
        <v>0</v>
      </c>
      <c r="AL81" s="363">
        <v>0</v>
      </c>
      <c r="AM81" s="363">
        <v>0</v>
      </c>
      <c r="AN81" s="363">
        <v>0</v>
      </c>
      <c r="AO81" s="363">
        <v>0</v>
      </c>
      <c r="AP81" s="363">
        <v>0</v>
      </c>
      <c r="AQ81" s="363">
        <v>0</v>
      </c>
      <c r="AR81" s="363">
        <v>0</v>
      </c>
      <c r="AS81" s="363">
        <v>0</v>
      </c>
      <c r="AT81" s="363">
        <v>0</v>
      </c>
      <c r="AU81" s="363">
        <v>0</v>
      </c>
      <c r="AV81" s="363">
        <v>0</v>
      </c>
      <c r="AW81" s="363">
        <v>0</v>
      </c>
      <c r="AX81" s="363">
        <v>0</v>
      </c>
      <c r="AY81" s="363">
        <v>0</v>
      </c>
      <c r="AZ81" s="363">
        <v>0</v>
      </c>
      <c r="BA81" s="363">
        <v>0</v>
      </c>
      <c r="BB81" s="363">
        <v>0</v>
      </c>
      <c r="BC81" s="364">
        <f>IF(ISNUMBER(MATCH(C81,'My Squad'!$C$2:$C$16,0)),1,0)</f>
        <v>0</v>
      </c>
      <c r="BD81" s="365">
        <f t="shared" si="38"/>
        <v>0</v>
      </c>
      <c r="BE81" s="365">
        <f t="shared" si="39"/>
        <v>0</v>
      </c>
      <c r="BF81" s="365">
        <f t="shared" si="40"/>
        <v>0</v>
      </c>
      <c r="BG81" s="365">
        <f t="shared" si="41"/>
        <v>0</v>
      </c>
      <c r="BH81" s="365">
        <f t="shared" si="42"/>
        <v>0</v>
      </c>
      <c r="BI81" s="365">
        <f t="shared" si="43"/>
        <v>0</v>
      </c>
      <c r="BJ81" s="365">
        <f t="shared" si="44"/>
        <v>0</v>
      </c>
      <c r="BK81" s="365">
        <f t="shared" si="45"/>
        <v>0</v>
      </c>
      <c r="BL81" s="365">
        <f t="shared" si="46"/>
        <v>0</v>
      </c>
      <c r="BM81" s="365">
        <f t="shared" si="47"/>
        <v>0</v>
      </c>
      <c r="BN81" s="365">
        <f t="shared" si="48"/>
        <v>0</v>
      </c>
      <c r="BO81" s="365">
        <f t="shared" si="49"/>
        <v>0</v>
      </c>
      <c r="BP81" s="365">
        <f t="shared" si="50"/>
        <v>0</v>
      </c>
      <c r="BQ81" s="365">
        <f t="shared" si="51"/>
        <v>0</v>
      </c>
      <c r="BR81" s="365">
        <f t="shared" si="52"/>
        <v>0</v>
      </c>
      <c r="BS81" s="365">
        <f t="shared" si="53"/>
        <v>0</v>
      </c>
      <c r="BT81" s="365">
        <f t="shared" si="54"/>
        <v>0</v>
      </c>
      <c r="BU81" s="365">
        <f t="shared" si="55"/>
        <v>0</v>
      </c>
      <c r="BV81" s="365">
        <f t="shared" si="56"/>
        <v>0</v>
      </c>
      <c r="BW81" s="365">
        <f t="shared" si="57"/>
        <v>0</v>
      </c>
      <c r="BX81" s="365">
        <f t="shared" si="58"/>
        <v>0</v>
      </c>
      <c r="BY81" s="365">
        <f t="shared" si="59"/>
        <v>0</v>
      </c>
      <c r="BZ81" s="365">
        <f t="shared" si="60"/>
        <v>0</v>
      </c>
      <c r="CA81" s="365">
        <f t="shared" si="61"/>
        <v>0</v>
      </c>
      <c r="CB81" s="360">
        <f t="shared" si="62"/>
        <v>0</v>
      </c>
      <c r="CR81"/>
    </row>
    <row r="82" spans="1:96" x14ac:dyDescent="0.2">
      <c r="A82" s="360" cm="1">
        <f t="array" ref="A82">_xlfn.SWITCH(D82,"G",1,"D",2,"M",3,"F",4)</f>
        <v>2</v>
      </c>
      <c r="B82" s="357" t="s">
        <v>33</v>
      </c>
      <c r="C82" s="357" t="s">
        <v>80</v>
      </c>
      <c r="D82" s="360" t="s">
        <v>14</v>
      </c>
      <c r="E82" s="361">
        <v>4.4000000000000004</v>
      </c>
      <c r="F82" s="361">
        <f>_xlfn.IFNA(VLOOKUP(C82,'My Squad'!$C$2:$D$16,2,0),E82)</f>
        <v>4.4000000000000004</v>
      </c>
      <c r="G82" s="362">
        <v>3.1076666666666668</v>
      </c>
      <c r="H82" s="362">
        <v>3.7533333333333334</v>
      </c>
      <c r="I82" s="362">
        <v>2.5859999999999999</v>
      </c>
      <c r="J82" s="362">
        <v>2.9766666666666666</v>
      </c>
      <c r="K82" s="362">
        <v>2.9006666666666665</v>
      </c>
      <c r="L82" s="362">
        <v>2.5966666666666667</v>
      </c>
      <c r="M82" s="362">
        <v>3.4866666666666668</v>
      </c>
      <c r="N82" s="362">
        <v>3.1126666666666667</v>
      </c>
      <c r="O82" s="363">
        <v>0</v>
      </c>
      <c r="P82" s="363">
        <v>0</v>
      </c>
      <c r="Q82" s="363">
        <v>0</v>
      </c>
      <c r="R82" s="363">
        <v>0</v>
      </c>
      <c r="S82" s="363">
        <v>0</v>
      </c>
      <c r="T82" s="363">
        <v>0</v>
      </c>
      <c r="U82" s="363">
        <v>0</v>
      </c>
      <c r="V82" s="363">
        <v>0</v>
      </c>
      <c r="W82" s="363">
        <v>0</v>
      </c>
      <c r="X82" s="363">
        <v>0</v>
      </c>
      <c r="Y82" s="363">
        <v>0</v>
      </c>
      <c r="Z82" s="363">
        <v>0</v>
      </c>
      <c r="AA82" s="363">
        <v>0</v>
      </c>
      <c r="AB82" s="363">
        <v>0</v>
      </c>
      <c r="AC82" s="363">
        <v>0</v>
      </c>
      <c r="AD82" s="363">
        <v>0</v>
      </c>
      <c r="AE82" s="363">
        <v>0</v>
      </c>
      <c r="AF82" s="363">
        <v>0</v>
      </c>
      <c r="AG82" s="363">
        <v>0</v>
      </c>
      <c r="AH82" s="363">
        <v>0</v>
      </c>
      <c r="AI82" s="363">
        <v>0</v>
      </c>
      <c r="AJ82" s="363">
        <v>0</v>
      </c>
      <c r="AK82" s="363">
        <v>0</v>
      </c>
      <c r="AL82" s="363">
        <v>0</v>
      </c>
      <c r="AM82" s="363">
        <v>0</v>
      </c>
      <c r="AN82" s="363">
        <v>0</v>
      </c>
      <c r="AO82" s="363">
        <v>0</v>
      </c>
      <c r="AP82" s="363">
        <v>0</v>
      </c>
      <c r="AQ82" s="363">
        <v>0</v>
      </c>
      <c r="AR82" s="363">
        <v>0</v>
      </c>
      <c r="AS82" s="363">
        <v>0</v>
      </c>
      <c r="AT82" s="363">
        <v>0</v>
      </c>
      <c r="AU82" s="363">
        <v>0</v>
      </c>
      <c r="AV82" s="363">
        <v>0</v>
      </c>
      <c r="AW82" s="363">
        <v>0</v>
      </c>
      <c r="AX82" s="363">
        <v>0</v>
      </c>
      <c r="AY82" s="363">
        <v>0</v>
      </c>
      <c r="AZ82" s="363">
        <v>0</v>
      </c>
      <c r="BA82" s="363">
        <v>0</v>
      </c>
      <c r="BB82" s="363">
        <v>0</v>
      </c>
      <c r="BC82" s="364">
        <f>IF(ISNUMBER(MATCH(C82,'My Squad'!$C$2:$C$16,0)),1,0)</f>
        <v>0</v>
      </c>
      <c r="BD82" s="365">
        <f t="shared" si="38"/>
        <v>0</v>
      </c>
      <c r="BE82" s="365">
        <f t="shared" si="39"/>
        <v>0</v>
      </c>
      <c r="BF82" s="365">
        <f t="shared" si="40"/>
        <v>0</v>
      </c>
      <c r="BG82" s="365">
        <f t="shared" si="41"/>
        <v>0</v>
      </c>
      <c r="BH82" s="365">
        <f t="shared" si="42"/>
        <v>0</v>
      </c>
      <c r="BI82" s="365">
        <f t="shared" si="43"/>
        <v>0</v>
      </c>
      <c r="BJ82" s="365">
        <f t="shared" si="44"/>
        <v>0</v>
      </c>
      <c r="BK82" s="365">
        <f t="shared" si="45"/>
        <v>0</v>
      </c>
      <c r="BL82" s="365">
        <f t="shared" si="46"/>
        <v>0</v>
      </c>
      <c r="BM82" s="365">
        <f t="shared" si="47"/>
        <v>0</v>
      </c>
      <c r="BN82" s="365">
        <f t="shared" si="48"/>
        <v>0</v>
      </c>
      <c r="BO82" s="365">
        <f t="shared" si="49"/>
        <v>0</v>
      </c>
      <c r="BP82" s="365">
        <f t="shared" si="50"/>
        <v>0</v>
      </c>
      <c r="BQ82" s="365">
        <f t="shared" si="51"/>
        <v>0</v>
      </c>
      <c r="BR82" s="365">
        <f t="shared" si="52"/>
        <v>0</v>
      </c>
      <c r="BS82" s="365">
        <f t="shared" si="53"/>
        <v>0</v>
      </c>
      <c r="BT82" s="365">
        <f t="shared" si="54"/>
        <v>0</v>
      </c>
      <c r="BU82" s="365">
        <f t="shared" si="55"/>
        <v>0</v>
      </c>
      <c r="BV82" s="365">
        <f t="shared" si="56"/>
        <v>0</v>
      </c>
      <c r="BW82" s="365">
        <f t="shared" si="57"/>
        <v>0</v>
      </c>
      <c r="BX82" s="365">
        <f t="shared" si="58"/>
        <v>0</v>
      </c>
      <c r="BY82" s="365">
        <f t="shared" si="59"/>
        <v>0</v>
      </c>
      <c r="BZ82" s="365">
        <f t="shared" si="60"/>
        <v>0</v>
      </c>
      <c r="CA82" s="365">
        <f t="shared" si="61"/>
        <v>0</v>
      </c>
      <c r="CB82" s="360">
        <f t="shared" si="62"/>
        <v>0</v>
      </c>
      <c r="CR82"/>
    </row>
    <row r="83" spans="1:96" hidden="1" x14ac:dyDescent="0.2">
      <c r="A83" s="360" cm="1">
        <f t="array" ref="A83">_xlfn.SWITCH(D83,"G",1,"D",2,"M",3,"F",4)</f>
        <v>3</v>
      </c>
      <c r="B83" s="357" t="s">
        <v>35</v>
      </c>
      <c r="C83" s="357" t="s">
        <v>142</v>
      </c>
      <c r="D83" s="360" t="s">
        <v>13</v>
      </c>
      <c r="E83" s="361">
        <v>6.3</v>
      </c>
      <c r="F83" s="361">
        <f>_xlfn.IFNA(VLOOKUP(C83,'My Squad'!$C$2:$D$16,2,0),E83)</f>
        <v>6.3</v>
      </c>
      <c r="G83" s="362">
        <v>2.9506666666666668</v>
      </c>
      <c r="H83" s="362">
        <v>2.8119999999999998</v>
      </c>
      <c r="I83" s="362">
        <v>3.1126666666666667</v>
      </c>
      <c r="J83" s="362">
        <v>3.0249999999999999</v>
      </c>
      <c r="K83" s="362">
        <v>3.0803333333333334</v>
      </c>
      <c r="L83" s="362">
        <v>2.9996666666666667</v>
      </c>
      <c r="M83" s="362">
        <v>3.3203333333333331</v>
      </c>
      <c r="N83" s="362">
        <v>3.0136666666666665</v>
      </c>
      <c r="O83" s="363">
        <v>0</v>
      </c>
      <c r="P83" s="363">
        <v>0</v>
      </c>
      <c r="Q83" s="363">
        <v>0</v>
      </c>
      <c r="R83" s="363">
        <v>0</v>
      </c>
      <c r="S83" s="363">
        <v>0</v>
      </c>
      <c r="T83" s="363">
        <v>0</v>
      </c>
      <c r="U83" s="363">
        <v>0</v>
      </c>
      <c r="V83" s="363">
        <v>0</v>
      </c>
      <c r="W83" s="363">
        <v>0</v>
      </c>
      <c r="X83" s="363">
        <v>0</v>
      </c>
      <c r="Y83" s="363">
        <v>0</v>
      </c>
      <c r="Z83" s="363">
        <v>0</v>
      </c>
      <c r="AA83" s="363">
        <v>0</v>
      </c>
      <c r="AB83" s="363">
        <v>0</v>
      </c>
      <c r="AC83" s="363">
        <v>0</v>
      </c>
      <c r="AD83" s="363">
        <v>0</v>
      </c>
      <c r="AE83" s="363">
        <v>0</v>
      </c>
      <c r="AF83" s="363">
        <v>0</v>
      </c>
      <c r="AG83" s="363">
        <v>0</v>
      </c>
      <c r="AH83" s="363">
        <v>0</v>
      </c>
      <c r="AI83" s="363">
        <v>0</v>
      </c>
      <c r="AJ83" s="363">
        <v>0</v>
      </c>
      <c r="AK83" s="363">
        <v>0</v>
      </c>
      <c r="AL83" s="363">
        <v>0</v>
      </c>
      <c r="AM83" s="363">
        <v>0</v>
      </c>
      <c r="AN83" s="363">
        <v>0</v>
      </c>
      <c r="AO83" s="363">
        <v>0</v>
      </c>
      <c r="AP83" s="363">
        <v>0</v>
      </c>
      <c r="AQ83" s="363">
        <v>0</v>
      </c>
      <c r="AR83" s="363">
        <v>0</v>
      </c>
      <c r="AS83" s="363">
        <v>0</v>
      </c>
      <c r="AT83" s="363">
        <v>0</v>
      </c>
      <c r="AU83" s="363">
        <v>0</v>
      </c>
      <c r="AV83" s="363">
        <v>0</v>
      </c>
      <c r="AW83" s="363">
        <v>0</v>
      </c>
      <c r="AX83" s="363">
        <v>0</v>
      </c>
      <c r="AY83" s="363">
        <v>0</v>
      </c>
      <c r="AZ83" s="363">
        <v>0</v>
      </c>
      <c r="BA83" s="363">
        <v>0</v>
      </c>
      <c r="BB83" s="363">
        <v>0</v>
      </c>
      <c r="BC83" s="364">
        <f>IF(ISNUMBER(MATCH(C83,'My Squad'!$C$2:$C$16,0)),1,0)</f>
        <v>0</v>
      </c>
      <c r="BD83" s="365">
        <f t="shared" si="38"/>
        <v>0</v>
      </c>
      <c r="BE83" s="365">
        <f t="shared" si="39"/>
        <v>0</v>
      </c>
      <c r="BF83" s="365">
        <f t="shared" si="40"/>
        <v>0</v>
      </c>
      <c r="BG83" s="365">
        <f t="shared" si="41"/>
        <v>0</v>
      </c>
      <c r="BH83" s="365">
        <f t="shared" si="42"/>
        <v>0</v>
      </c>
      <c r="BI83" s="365">
        <f t="shared" si="43"/>
        <v>0</v>
      </c>
      <c r="BJ83" s="365">
        <f t="shared" si="44"/>
        <v>0</v>
      </c>
      <c r="BK83" s="365">
        <f t="shared" si="45"/>
        <v>0</v>
      </c>
      <c r="BL83" s="365">
        <f t="shared" si="46"/>
        <v>0</v>
      </c>
      <c r="BM83" s="365">
        <f t="shared" si="47"/>
        <v>0</v>
      </c>
      <c r="BN83" s="365">
        <f t="shared" si="48"/>
        <v>0</v>
      </c>
      <c r="BO83" s="365">
        <f t="shared" si="49"/>
        <v>0</v>
      </c>
      <c r="BP83" s="365">
        <f t="shared" si="50"/>
        <v>0</v>
      </c>
      <c r="BQ83" s="365">
        <f t="shared" si="51"/>
        <v>0</v>
      </c>
      <c r="BR83" s="365">
        <f t="shared" si="52"/>
        <v>0</v>
      </c>
      <c r="BS83" s="365">
        <f t="shared" si="53"/>
        <v>0</v>
      </c>
      <c r="BT83" s="365">
        <f t="shared" si="54"/>
        <v>0</v>
      </c>
      <c r="BU83" s="365">
        <f t="shared" si="55"/>
        <v>0</v>
      </c>
      <c r="BV83" s="365">
        <f t="shared" si="56"/>
        <v>0</v>
      </c>
      <c r="BW83" s="365">
        <f t="shared" si="57"/>
        <v>0</v>
      </c>
      <c r="BX83" s="365">
        <f t="shared" si="58"/>
        <v>0</v>
      </c>
      <c r="BY83" s="365">
        <f t="shared" si="59"/>
        <v>0</v>
      </c>
      <c r="BZ83" s="365">
        <f t="shared" si="60"/>
        <v>0</v>
      </c>
      <c r="CA83" s="365">
        <f t="shared" si="61"/>
        <v>0</v>
      </c>
      <c r="CB83" s="360">
        <f t="shared" si="62"/>
        <v>0</v>
      </c>
      <c r="CR83"/>
    </row>
    <row r="84" spans="1:96" hidden="1" x14ac:dyDescent="0.2">
      <c r="A84" s="360" cm="1">
        <f t="array" ref="A84">_xlfn.SWITCH(D84,"G",1,"D",2,"M",3,"F",4)</f>
        <v>2</v>
      </c>
      <c r="B84" s="357" t="s">
        <v>23</v>
      </c>
      <c r="C84" s="357" t="s">
        <v>77</v>
      </c>
      <c r="D84" s="360" t="s">
        <v>14</v>
      </c>
      <c r="E84" s="361">
        <v>5.5</v>
      </c>
      <c r="F84" s="361">
        <f>_xlfn.IFNA(VLOOKUP(C84,'My Squad'!$C$2:$D$16,2,0),E84)</f>
        <v>5.5</v>
      </c>
      <c r="G84" s="362">
        <v>3.2240000000000002</v>
      </c>
      <c r="H84" s="362">
        <v>2.8826666666666667</v>
      </c>
      <c r="I84" s="362">
        <v>2.9546666666666668</v>
      </c>
      <c r="J84" s="362">
        <v>2.2196666666666665</v>
      </c>
      <c r="K84" s="362">
        <v>3.6556666666666668</v>
      </c>
      <c r="L84" s="362">
        <v>3.1963333333333335</v>
      </c>
      <c r="M84" s="362">
        <v>3.1466666666666665</v>
      </c>
      <c r="N84" s="362">
        <v>2.9663333333333335</v>
      </c>
      <c r="O84" s="363">
        <v>0</v>
      </c>
      <c r="P84" s="363">
        <v>0</v>
      </c>
      <c r="Q84" s="363">
        <v>0</v>
      </c>
      <c r="R84" s="363">
        <v>0</v>
      </c>
      <c r="S84" s="363">
        <v>0</v>
      </c>
      <c r="T84" s="363">
        <v>0</v>
      </c>
      <c r="U84" s="363">
        <v>0</v>
      </c>
      <c r="V84" s="363">
        <v>0</v>
      </c>
      <c r="W84" s="363">
        <v>0</v>
      </c>
      <c r="X84" s="363">
        <v>0</v>
      </c>
      <c r="Y84" s="363">
        <v>0</v>
      </c>
      <c r="Z84" s="363">
        <v>0</v>
      </c>
      <c r="AA84" s="363">
        <v>0</v>
      </c>
      <c r="AB84" s="363">
        <v>0</v>
      </c>
      <c r="AC84" s="363">
        <v>0</v>
      </c>
      <c r="AD84" s="363">
        <v>0</v>
      </c>
      <c r="AE84" s="363">
        <v>0</v>
      </c>
      <c r="AF84" s="363">
        <v>0</v>
      </c>
      <c r="AG84" s="363">
        <v>0</v>
      </c>
      <c r="AH84" s="363">
        <v>0</v>
      </c>
      <c r="AI84" s="363">
        <v>0</v>
      </c>
      <c r="AJ84" s="363">
        <v>0</v>
      </c>
      <c r="AK84" s="363">
        <v>0</v>
      </c>
      <c r="AL84" s="363">
        <v>0</v>
      </c>
      <c r="AM84" s="363">
        <v>0</v>
      </c>
      <c r="AN84" s="363">
        <v>0</v>
      </c>
      <c r="AO84" s="363">
        <v>0</v>
      </c>
      <c r="AP84" s="363">
        <v>0</v>
      </c>
      <c r="AQ84" s="363">
        <v>0</v>
      </c>
      <c r="AR84" s="363">
        <v>0</v>
      </c>
      <c r="AS84" s="363">
        <v>0</v>
      </c>
      <c r="AT84" s="363">
        <v>0</v>
      </c>
      <c r="AU84" s="363">
        <v>0</v>
      </c>
      <c r="AV84" s="363">
        <v>0</v>
      </c>
      <c r="AW84" s="363">
        <v>0</v>
      </c>
      <c r="AX84" s="363">
        <v>0</v>
      </c>
      <c r="AY84" s="363">
        <v>0</v>
      </c>
      <c r="AZ84" s="363">
        <v>0</v>
      </c>
      <c r="BA84" s="363">
        <v>0</v>
      </c>
      <c r="BB84" s="363">
        <v>0</v>
      </c>
      <c r="BC84" s="364">
        <f>IF(ISNUMBER(MATCH(C84,'My Squad'!$C$2:$C$16,0)),1,0)</f>
        <v>0</v>
      </c>
      <c r="BD84" s="365">
        <f t="shared" si="38"/>
        <v>0</v>
      </c>
      <c r="BE84" s="365">
        <f t="shared" si="39"/>
        <v>0</v>
      </c>
      <c r="BF84" s="365">
        <f t="shared" si="40"/>
        <v>0</v>
      </c>
      <c r="BG84" s="365">
        <f t="shared" si="41"/>
        <v>0</v>
      </c>
      <c r="BH84" s="365">
        <f t="shared" si="42"/>
        <v>0</v>
      </c>
      <c r="BI84" s="365">
        <f t="shared" si="43"/>
        <v>0</v>
      </c>
      <c r="BJ84" s="365">
        <f t="shared" si="44"/>
        <v>0</v>
      </c>
      <c r="BK84" s="365">
        <f t="shared" si="45"/>
        <v>0</v>
      </c>
      <c r="BL84" s="365">
        <f t="shared" si="46"/>
        <v>0</v>
      </c>
      <c r="BM84" s="365">
        <f t="shared" si="47"/>
        <v>0</v>
      </c>
      <c r="BN84" s="365">
        <f t="shared" si="48"/>
        <v>0</v>
      </c>
      <c r="BO84" s="365">
        <f t="shared" si="49"/>
        <v>0</v>
      </c>
      <c r="BP84" s="365">
        <f t="shared" si="50"/>
        <v>0</v>
      </c>
      <c r="BQ84" s="365">
        <f t="shared" si="51"/>
        <v>0</v>
      </c>
      <c r="BR84" s="365">
        <f t="shared" si="52"/>
        <v>0</v>
      </c>
      <c r="BS84" s="365">
        <f t="shared" si="53"/>
        <v>0</v>
      </c>
      <c r="BT84" s="365">
        <f t="shared" si="54"/>
        <v>0</v>
      </c>
      <c r="BU84" s="365">
        <f t="shared" si="55"/>
        <v>0</v>
      </c>
      <c r="BV84" s="365">
        <f t="shared" si="56"/>
        <v>0</v>
      </c>
      <c r="BW84" s="365">
        <f t="shared" si="57"/>
        <v>0</v>
      </c>
      <c r="BX84" s="365">
        <f t="shared" si="58"/>
        <v>0</v>
      </c>
      <c r="BY84" s="365">
        <f t="shared" si="59"/>
        <v>0</v>
      </c>
      <c r="BZ84" s="365">
        <f t="shared" si="60"/>
        <v>0</v>
      </c>
      <c r="CA84" s="365">
        <f t="shared" si="61"/>
        <v>0</v>
      </c>
      <c r="CB84" s="360">
        <f t="shared" si="62"/>
        <v>0</v>
      </c>
      <c r="CR84"/>
    </row>
    <row r="85" spans="1:96" hidden="1" x14ac:dyDescent="0.2">
      <c r="A85" s="360" cm="1">
        <f t="array" ref="A85">_xlfn.SWITCH(D85,"G",1,"D",2,"M",3,"F",4)</f>
        <v>1</v>
      </c>
      <c r="B85" s="357" t="s">
        <v>28</v>
      </c>
      <c r="C85" s="357" t="s">
        <v>115</v>
      </c>
      <c r="D85" s="360" t="s">
        <v>16</v>
      </c>
      <c r="E85" s="361">
        <v>5</v>
      </c>
      <c r="F85" s="361">
        <f>_xlfn.IFNA(VLOOKUP(C85,'My Squad'!$C$2:$D$16,2,0),E85)</f>
        <v>5</v>
      </c>
      <c r="G85" s="362">
        <v>2.8643333333333332</v>
      </c>
      <c r="H85" s="362">
        <v>3.3540000000000001</v>
      </c>
      <c r="I85" s="362">
        <v>2.8206666666666669</v>
      </c>
      <c r="J85" s="362">
        <v>3.18</v>
      </c>
      <c r="K85" s="362">
        <v>3.29</v>
      </c>
      <c r="L85" s="362">
        <v>2.7610000000000001</v>
      </c>
      <c r="M85" s="362">
        <v>3.3650000000000002</v>
      </c>
      <c r="N85" s="362">
        <v>2.5529999999999999</v>
      </c>
      <c r="O85" s="363">
        <v>0</v>
      </c>
      <c r="P85" s="363">
        <v>0</v>
      </c>
      <c r="Q85" s="363">
        <v>0</v>
      </c>
      <c r="R85" s="363">
        <v>0</v>
      </c>
      <c r="S85" s="363">
        <v>0</v>
      </c>
      <c r="T85" s="363">
        <v>0</v>
      </c>
      <c r="U85" s="363">
        <v>0</v>
      </c>
      <c r="V85" s="363">
        <v>0</v>
      </c>
      <c r="W85" s="363">
        <v>0</v>
      </c>
      <c r="X85" s="363">
        <v>0</v>
      </c>
      <c r="Y85" s="363">
        <v>0</v>
      </c>
      <c r="Z85" s="363">
        <v>0</v>
      </c>
      <c r="AA85" s="363">
        <v>0</v>
      </c>
      <c r="AB85" s="363">
        <v>0</v>
      </c>
      <c r="AC85" s="363">
        <v>0</v>
      </c>
      <c r="AD85" s="363">
        <v>0</v>
      </c>
      <c r="AE85" s="363">
        <v>0</v>
      </c>
      <c r="AF85" s="363">
        <v>0</v>
      </c>
      <c r="AG85" s="363">
        <v>0</v>
      </c>
      <c r="AH85" s="363">
        <v>0</v>
      </c>
      <c r="AI85" s="363">
        <v>0</v>
      </c>
      <c r="AJ85" s="363">
        <v>0</v>
      </c>
      <c r="AK85" s="363">
        <v>0</v>
      </c>
      <c r="AL85" s="363">
        <v>0</v>
      </c>
      <c r="AM85" s="363">
        <v>0</v>
      </c>
      <c r="AN85" s="363">
        <v>0</v>
      </c>
      <c r="AO85" s="363">
        <v>0</v>
      </c>
      <c r="AP85" s="363">
        <v>0</v>
      </c>
      <c r="AQ85" s="363">
        <v>0</v>
      </c>
      <c r="AR85" s="363">
        <v>0</v>
      </c>
      <c r="AS85" s="363">
        <v>0</v>
      </c>
      <c r="AT85" s="363">
        <v>0</v>
      </c>
      <c r="AU85" s="363">
        <v>0</v>
      </c>
      <c r="AV85" s="363">
        <v>0</v>
      </c>
      <c r="AW85" s="363">
        <v>0</v>
      </c>
      <c r="AX85" s="363">
        <v>0</v>
      </c>
      <c r="AY85" s="363">
        <v>0</v>
      </c>
      <c r="AZ85" s="363">
        <v>0</v>
      </c>
      <c r="BA85" s="363">
        <v>0</v>
      </c>
      <c r="BB85" s="363">
        <v>0</v>
      </c>
      <c r="BC85" s="364">
        <f>IF(ISNUMBER(MATCH(C85,'My Squad'!$C$2:$C$16,0)),1,0)</f>
        <v>0</v>
      </c>
      <c r="BD85" s="365">
        <f t="shared" si="38"/>
        <v>0</v>
      </c>
      <c r="BE85" s="365">
        <f t="shared" si="39"/>
        <v>0</v>
      </c>
      <c r="BF85" s="365">
        <f t="shared" si="40"/>
        <v>0</v>
      </c>
      <c r="BG85" s="365">
        <f t="shared" si="41"/>
        <v>0</v>
      </c>
      <c r="BH85" s="365">
        <f t="shared" si="42"/>
        <v>0</v>
      </c>
      <c r="BI85" s="365">
        <f t="shared" si="43"/>
        <v>0</v>
      </c>
      <c r="BJ85" s="365">
        <f t="shared" si="44"/>
        <v>0</v>
      </c>
      <c r="BK85" s="365">
        <f t="shared" si="45"/>
        <v>0</v>
      </c>
      <c r="BL85" s="365">
        <f t="shared" si="46"/>
        <v>0</v>
      </c>
      <c r="BM85" s="365">
        <f t="shared" si="47"/>
        <v>0</v>
      </c>
      <c r="BN85" s="365">
        <f t="shared" si="48"/>
        <v>0</v>
      </c>
      <c r="BO85" s="365">
        <f t="shared" si="49"/>
        <v>0</v>
      </c>
      <c r="BP85" s="365">
        <f t="shared" si="50"/>
        <v>0</v>
      </c>
      <c r="BQ85" s="365">
        <f t="shared" si="51"/>
        <v>0</v>
      </c>
      <c r="BR85" s="365">
        <f t="shared" si="52"/>
        <v>0</v>
      </c>
      <c r="BS85" s="365">
        <f t="shared" si="53"/>
        <v>0</v>
      </c>
      <c r="BT85" s="365">
        <f t="shared" si="54"/>
        <v>0</v>
      </c>
      <c r="BU85" s="365">
        <f t="shared" si="55"/>
        <v>0</v>
      </c>
      <c r="BV85" s="365">
        <f t="shared" si="56"/>
        <v>0</v>
      </c>
      <c r="BW85" s="365">
        <f t="shared" si="57"/>
        <v>0</v>
      </c>
      <c r="BX85" s="365">
        <f t="shared" si="58"/>
        <v>0</v>
      </c>
      <c r="BY85" s="365">
        <f t="shared" si="59"/>
        <v>0</v>
      </c>
      <c r="BZ85" s="365">
        <f t="shared" si="60"/>
        <v>0</v>
      </c>
      <c r="CA85" s="365">
        <f t="shared" si="61"/>
        <v>0</v>
      </c>
      <c r="CB85" s="360">
        <f t="shared" si="62"/>
        <v>0</v>
      </c>
      <c r="CR85"/>
    </row>
    <row r="86" spans="1:96" hidden="1" x14ac:dyDescent="0.2">
      <c r="A86" s="360" cm="1">
        <f t="array" ref="A86">_xlfn.SWITCH(D86,"G",1,"D",2,"M",3,"F",4)</f>
        <v>3</v>
      </c>
      <c r="B86" s="357" t="s">
        <v>61</v>
      </c>
      <c r="C86" s="357" t="s">
        <v>143</v>
      </c>
      <c r="D86" s="360" t="s">
        <v>13</v>
      </c>
      <c r="E86" s="361">
        <v>6.3</v>
      </c>
      <c r="F86" s="361">
        <f>_xlfn.IFNA(VLOOKUP(C86,'My Squad'!$C$2:$D$16,2,0),E86)</f>
        <v>6.3</v>
      </c>
      <c r="G86" s="362">
        <v>2.7046666666666668</v>
      </c>
      <c r="H86" s="362">
        <v>2.3276666666666666</v>
      </c>
      <c r="I86" s="362">
        <v>3.4486666666666665</v>
      </c>
      <c r="J86" s="362">
        <v>2.7410000000000001</v>
      </c>
      <c r="K86" s="362">
        <v>3.3666666666666667</v>
      </c>
      <c r="L86" s="362">
        <v>4.0019999999999998</v>
      </c>
      <c r="M86" s="362">
        <v>3.0556666666666668</v>
      </c>
      <c r="N86" s="362">
        <v>2.5116666666666667</v>
      </c>
      <c r="O86" s="363">
        <v>0</v>
      </c>
      <c r="P86" s="363">
        <v>0</v>
      </c>
      <c r="Q86" s="363">
        <v>0</v>
      </c>
      <c r="R86" s="363">
        <v>0</v>
      </c>
      <c r="S86" s="363">
        <v>0</v>
      </c>
      <c r="T86" s="363">
        <v>0</v>
      </c>
      <c r="U86" s="363">
        <v>0</v>
      </c>
      <c r="V86" s="363">
        <v>0</v>
      </c>
      <c r="W86" s="363">
        <v>1</v>
      </c>
      <c r="X86" s="363">
        <v>1</v>
      </c>
      <c r="Y86" s="363">
        <v>1</v>
      </c>
      <c r="Z86" s="363">
        <v>1</v>
      </c>
      <c r="AA86" s="363">
        <v>1</v>
      </c>
      <c r="AB86" s="363">
        <v>1</v>
      </c>
      <c r="AC86" s="363">
        <v>1</v>
      </c>
      <c r="AD86" s="363">
        <v>1</v>
      </c>
      <c r="AE86" s="363">
        <v>0</v>
      </c>
      <c r="AF86" s="363">
        <v>0</v>
      </c>
      <c r="AG86" s="363">
        <v>0</v>
      </c>
      <c r="AH86" s="363">
        <v>0</v>
      </c>
      <c r="AI86" s="363">
        <v>0</v>
      </c>
      <c r="AJ86" s="363">
        <v>0</v>
      </c>
      <c r="AK86" s="363">
        <v>0</v>
      </c>
      <c r="AL86" s="363">
        <v>0</v>
      </c>
      <c r="AM86" s="363">
        <v>0</v>
      </c>
      <c r="AN86" s="363">
        <v>0</v>
      </c>
      <c r="AO86" s="363">
        <v>0</v>
      </c>
      <c r="AP86" s="363">
        <v>0</v>
      </c>
      <c r="AQ86" s="363">
        <v>0</v>
      </c>
      <c r="AR86" s="363">
        <v>0</v>
      </c>
      <c r="AS86" s="363">
        <v>0</v>
      </c>
      <c r="AT86" s="363">
        <v>0</v>
      </c>
      <c r="AU86" s="363">
        <v>0</v>
      </c>
      <c r="AV86" s="363">
        <v>0</v>
      </c>
      <c r="AW86" s="363">
        <v>0</v>
      </c>
      <c r="AX86" s="363">
        <v>0</v>
      </c>
      <c r="AY86" s="363">
        <v>0</v>
      </c>
      <c r="AZ86" s="363">
        <v>0</v>
      </c>
      <c r="BA86" s="363">
        <v>0</v>
      </c>
      <c r="BB86" s="363">
        <v>0</v>
      </c>
      <c r="BC86" s="364">
        <f>IF(ISNUMBER(MATCH(C86,'My Squad'!$C$2:$C$16,0)),1,0)</f>
        <v>0</v>
      </c>
      <c r="BD86" s="365">
        <f t="shared" si="38"/>
        <v>0</v>
      </c>
      <c r="BE86" s="365">
        <f t="shared" si="39"/>
        <v>0</v>
      </c>
      <c r="BF86" s="365">
        <f t="shared" si="40"/>
        <v>0</v>
      </c>
      <c r="BG86" s="365">
        <f t="shared" si="41"/>
        <v>0</v>
      </c>
      <c r="BH86" s="365">
        <f t="shared" si="42"/>
        <v>0</v>
      </c>
      <c r="BI86" s="365">
        <f t="shared" si="43"/>
        <v>0</v>
      </c>
      <c r="BJ86" s="365">
        <f t="shared" si="44"/>
        <v>0</v>
      </c>
      <c r="BK86" s="365">
        <f t="shared" si="45"/>
        <v>0</v>
      </c>
      <c r="BL86" s="365">
        <f t="shared" si="46"/>
        <v>1</v>
      </c>
      <c r="BM86" s="365">
        <f t="shared" si="47"/>
        <v>1</v>
      </c>
      <c r="BN86" s="365">
        <f t="shared" si="48"/>
        <v>1</v>
      </c>
      <c r="BO86" s="365">
        <f t="shared" si="49"/>
        <v>1</v>
      </c>
      <c r="BP86" s="365">
        <f t="shared" si="50"/>
        <v>1</v>
      </c>
      <c r="BQ86" s="365">
        <f t="shared" si="51"/>
        <v>1</v>
      </c>
      <c r="BR86" s="365">
        <f t="shared" si="52"/>
        <v>1</v>
      </c>
      <c r="BS86" s="365">
        <f t="shared" si="53"/>
        <v>1</v>
      </c>
      <c r="BT86" s="365">
        <f t="shared" si="54"/>
        <v>0</v>
      </c>
      <c r="BU86" s="365">
        <f t="shared" si="55"/>
        <v>0</v>
      </c>
      <c r="BV86" s="365">
        <f t="shared" si="56"/>
        <v>0</v>
      </c>
      <c r="BW86" s="365">
        <f t="shared" si="57"/>
        <v>0</v>
      </c>
      <c r="BX86" s="365">
        <f t="shared" si="58"/>
        <v>0</v>
      </c>
      <c r="BY86" s="365">
        <f t="shared" si="59"/>
        <v>0</v>
      </c>
      <c r="BZ86" s="365">
        <f t="shared" si="60"/>
        <v>0</v>
      </c>
      <c r="CA86" s="365">
        <f t="shared" si="61"/>
        <v>0</v>
      </c>
      <c r="CB86" s="360">
        <f t="shared" si="62"/>
        <v>0</v>
      </c>
      <c r="CR86"/>
    </row>
    <row r="87" spans="1:96" hidden="1" x14ac:dyDescent="0.2">
      <c r="A87" s="360" cm="1">
        <f t="array" ref="A87">_xlfn.SWITCH(D87,"G",1,"D",2,"M",3,"F",4)</f>
        <v>4</v>
      </c>
      <c r="B87" s="357" t="s">
        <v>600</v>
      </c>
      <c r="C87" s="357" t="s">
        <v>630</v>
      </c>
      <c r="D87" s="360" t="s">
        <v>15</v>
      </c>
      <c r="E87" s="361">
        <v>5.7</v>
      </c>
      <c r="F87" s="361">
        <f>_xlfn.IFNA(VLOOKUP(C87,'My Squad'!$C$2:$D$16,2,0),E87)</f>
        <v>5.7</v>
      </c>
      <c r="G87" s="362">
        <v>3.5576666666666665</v>
      </c>
      <c r="H87" s="362">
        <v>2.6643333333333334</v>
      </c>
      <c r="I87" s="362">
        <v>3.0376666666666665</v>
      </c>
      <c r="J87" s="362">
        <v>2.7096666666666667</v>
      </c>
      <c r="K87" s="362">
        <v>3.0543333333333331</v>
      </c>
      <c r="L87" s="362">
        <v>3.1013333333333333</v>
      </c>
      <c r="M87" s="362">
        <v>3.0129999999999999</v>
      </c>
      <c r="N87" s="362">
        <v>2.9393333333333334</v>
      </c>
      <c r="O87" s="363">
        <v>0</v>
      </c>
      <c r="P87" s="363">
        <v>0</v>
      </c>
      <c r="Q87" s="363">
        <v>0</v>
      </c>
      <c r="R87" s="363">
        <v>0</v>
      </c>
      <c r="S87" s="363">
        <v>0</v>
      </c>
      <c r="T87" s="363">
        <v>0</v>
      </c>
      <c r="U87" s="363">
        <v>0</v>
      </c>
      <c r="V87" s="363">
        <v>0</v>
      </c>
      <c r="W87" s="363">
        <v>0</v>
      </c>
      <c r="X87" s="363">
        <v>0</v>
      </c>
      <c r="Y87" s="363">
        <v>0</v>
      </c>
      <c r="Z87" s="363">
        <v>0</v>
      </c>
      <c r="AA87" s="363">
        <v>0</v>
      </c>
      <c r="AB87" s="363">
        <v>0</v>
      </c>
      <c r="AC87" s="363">
        <v>0</v>
      </c>
      <c r="AD87" s="363">
        <v>0</v>
      </c>
      <c r="AE87" s="363">
        <v>0</v>
      </c>
      <c r="AF87" s="363">
        <v>0</v>
      </c>
      <c r="AG87" s="363">
        <v>0</v>
      </c>
      <c r="AH87" s="363">
        <v>0</v>
      </c>
      <c r="AI87" s="363">
        <v>0</v>
      </c>
      <c r="AJ87" s="363">
        <v>0</v>
      </c>
      <c r="AK87" s="363">
        <v>0</v>
      </c>
      <c r="AL87" s="363">
        <v>0</v>
      </c>
      <c r="AM87" s="363">
        <v>0</v>
      </c>
      <c r="AN87" s="363">
        <v>0</v>
      </c>
      <c r="AO87" s="363">
        <v>0</v>
      </c>
      <c r="AP87" s="363">
        <v>0</v>
      </c>
      <c r="AQ87" s="363">
        <v>0</v>
      </c>
      <c r="AR87" s="363">
        <v>0</v>
      </c>
      <c r="AS87" s="363">
        <v>0</v>
      </c>
      <c r="AT87" s="363">
        <v>0</v>
      </c>
      <c r="AU87" s="363">
        <v>0</v>
      </c>
      <c r="AV87" s="363">
        <v>0</v>
      </c>
      <c r="AW87" s="363">
        <v>0</v>
      </c>
      <c r="AX87" s="363">
        <v>0</v>
      </c>
      <c r="AY87" s="363">
        <v>0</v>
      </c>
      <c r="AZ87" s="363">
        <v>0</v>
      </c>
      <c r="BA87" s="363">
        <v>0</v>
      </c>
      <c r="BB87" s="363">
        <v>0</v>
      </c>
      <c r="BC87" s="364">
        <f>IF(ISNUMBER(MATCH(C87,'My Squad'!$C$2:$C$16,0)),1,0)</f>
        <v>0</v>
      </c>
      <c r="BD87" s="365">
        <f t="shared" si="38"/>
        <v>0</v>
      </c>
      <c r="BE87" s="365">
        <f t="shared" si="39"/>
        <v>0</v>
      </c>
      <c r="BF87" s="365">
        <f t="shared" si="40"/>
        <v>0</v>
      </c>
      <c r="BG87" s="365">
        <f t="shared" si="41"/>
        <v>0</v>
      </c>
      <c r="BH87" s="365">
        <f t="shared" si="42"/>
        <v>0</v>
      </c>
      <c r="BI87" s="365">
        <f t="shared" si="43"/>
        <v>0</v>
      </c>
      <c r="BJ87" s="365">
        <f t="shared" si="44"/>
        <v>0</v>
      </c>
      <c r="BK87" s="365">
        <f t="shared" si="45"/>
        <v>0</v>
      </c>
      <c r="BL87" s="365">
        <f t="shared" si="46"/>
        <v>0</v>
      </c>
      <c r="BM87" s="365">
        <f t="shared" si="47"/>
        <v>0</v>
      </c>
      <c r="BN87" s="365">
        <f t="shared" si="48"/>
        <v>0</v>
      </c>
      <c r="BO87" s="365">
        <f t="shared" si="49"/>
        <v>0</v>
      </c>
      <c r="BP87" s="365">
        <f t="shared" si="50"/>
        <v>0</v>
      </c>
      <c r="BQ87" s="365">
        <f t="shared" si="51"/>
        <v>0</v>
      </c>
      <c r="BR87" s="365">
        <f t="shared" si="52"/>
        <v>0</v>
      </c>
      <c r="BS87" s="365">
        <f t="shared" si="53"/>
        <v>0</v>
      </c>
      <c r="BT87" s="365">
        <f t="shared" si="54"/>
        <v>0</v>
      </c>
      <c r="BU87" s="365">
        <f t="shared" si="55"/>
        <v>0</v>
      </c>
      <c r="BV87" s="365">
        <f t="shared" si="56"/>
        <v>0</v>
      </c>
      <c r="BW87" s="365">
        <f t="shared" si="57"/>
        <v>0</v>
      </c>
      <c r="BX87" s="365">
        <f t="shared" si="58"/>
        <v>0</v>
      </c>
      <c r="BY87" s="365">
        <f t="shared" si="59"/>
        <v>0</v>
      </c>
      <c r="BZ87" s="365">
        <f t="shared" si="60"/>
        <v>0</v>
      </c>
      <c r="CA87" s="365">
        <f t="shared" si="61"/>
        <v>0</v>
      </c>
      <c r="CB87" s="360">
        <f t="shared" si="62"/>
        <v>0</v>
      </c>
      <c r="CR87"/>
    </row>
    <row r="88" spans="1:96" hidden="1" x14ac:dyDescent="0.2">
      <c r="A88" s="360" cm="1">
        <f t="array" ref="A88">_xlfn.SWITCH(D88,"G",1,"D",2,"M",3,"F",4)</f>
        <v>1</v>
      </c>
      <c r="B88" s="357" t="s">
        <v>602</v>
      </c>
      <c r="C88" s="357" t="s">
        <v>250</v>
      </c>
      <c r="D88" s="360" t="s">
        <v>16</v>
      </c>
      <c r="E88" s="361">
        <v>4.4000000000000004</v>
      </c>
      <c r="F88" s="361">
        <f>_xlfn.IFNA(VLOOKUP(C88,'My Squad'!$C$2:$D$16,2,0),E88)</f>
        <v>4.4000000000000004</v>
      </c>
      <c r="G88" s="362">
        <v>3.4493333333333331</v>
      </c>
      <c r="H88" s="362">
        <v>3.3439999999999999</v>
      </c>
      <c r="I88" s="362">
        <v>2.5670000000000002</v>
      </c>
      <c r="J88" s="362">
        <v>2.7690000000000001</v>
      </c>
      <c r="K88" s="362">
        <v>2.6890000000000001</v>
      </c>
      <c r="L88" s="362">
        <v>2.8933333333333335</v>
      </c>
      <c r="M88" s="362">
        <v>3.0470000000000002</v>
      </c>
      <c r="N88" s="362">
        <v>3.2530000000000001</v>
      </c>
      <c r="O88" s="363">
        <v>0</v>
      </c>
      <c r="P88" s="363">
        <v>0</v>
      </c>
      <c r="Q88" s="363">
        <v>0</v>
      </c>
      <c r="R88" s="363">
        <v>0</v>
      </c>
      <c r="S88" s="363">
        <v>0</v>
      </c>
      <c r="T88" s="363">
        <v>0</v>
      </c>
      <c r="U88" s="363">
        <v>0</v>
      </c>
      <c r="V88" s="363">
        <v>0</v>
      </c>
      <c r="W88" s="363">
        <v>0</v>
      </c>
      <c r="X88" s="363">
        <v>0</v>
      </c>
      <c r="Y88" s="363">
        <v>0</v>
      </c>
      <c r="Z88" s="363">
        <v>0</v>
      </c>
      <c r="AA88" s="363">
        <v>0</v>
      </c>
      <c r="AB88" s="363">
        <v>0</v>
      </c>
      <c r="AC88" s="363">
        <v>0</v>
      </c>
      <c r="AD88" s="363">
        <v>0</v>
      </c>
      <c r="AE88" s="363">
        <v>0</v>
      </c>
      <c r="AF88" s="363">
        <v>0</v>
      </c>
      <c r="AG88" s="363">
        <v>0</v>
      </c>
      <c r="AH88" s="363">
        <v>0</v>
      </c>
      <c r="AI88" s="363">
        <v>0</v>
      </c>
      <c r="AJ88" s="363">
        <v>0</v>
      </c>
      <c r="AK88" s="363">
        <v>0</v>
      </c>
      <c r="AL88" s="363">
        <v>0</v>
      </c>
      <c r="AM88" s="363">
        <v>0</v>
      </c>
      <c r="AN88" s="363">
        <v>0</v>
      </c>
      <c r="AO88" s="363">
        <v>0</v>
      </c>
      <c r="AP88" s="363">
        <v>0</v>
      </c>
      <c r="AQ88" s="363">
        <v>0</v>
      </c>
      <c r="AR88" s="363">
        <v>0</v>
      </c>
      <c r="AS88" s="363">
        <v>0</v>
      </c>
      <c r="AT88" s="363">
        <v>0</v>
      </c>
      <c r="AU88" s="363">
        <v>0</v>
      </c>
      <c r="AV88" s="363">
        <v>0</v>
      </c>
      <c r="AW88" s="363">
        <v>0</v>
      </c>
      <c r="AX88" s="363">
        <v>0</v>
      </c>
      <c r="AY88" s="363">
        <v>0</v>
      </c>
      <c r="AZ88" s="363">
        <v>0</v>
      </c>
      <c r="BA88" s="363">
        <v>0</v>
      </c>
      <c r="BB88" s="363">
        <v>0</v>
      </c>
      <c r="BC88" s="364">
        <f>IF(ISNUMBER(MATCH(C88,'My Squad'!$C$2:$C$16,0)),1,0)</f>
        <v>0</v>
      </c>
      <c r="BD88" s="365">
        <f t="shared" si="38"/>
        <v>0</v>
      </c>
      <c r="BE88" s="365">
        <f t="shared" si="39"/>
        <v>0</v>
      </c>
      <c r="BF88" s="365">
        <f t="shared" si="40"/>
        <v>0</v>
      </c>
      <c r="BG88" s="365">
        <f t="shared" si="41"/>
        <v>0</v>
      </c>
      <c r="BH88" s="365">
        <f t="shared" si="42"/>
        <v>0</v>
      </c>
      <c r="BI88" s="365">
        <f t="shared" si="43"/>
        <v>0</v>
      </c>
      <c r="BJ88" s="365">
        <f t="shared" si="44"/>
        <v>0</v>
      </c>
      <c r="BK88" s="365">
        <f t="shared" si="45"/>
        <v>0</v>
      </c>
      <c r="BL88" s="365">
        <f t="shared" si="46"/>
        <v>0</v>
      </c>
      <c r="BM88" s="365">
        <f t="shared" si="47"/>
        <v>0</v>
      </c>
      <c r="BN88" s="365">
        <f t="shared" si="48"/>
        <v>0</v>
      </c>
      <c r="BO88" s="365">
        <f t="shared" si="49"/>
        <v>0</v>
      </c>
      <c r="BP88" s="365">
        <f t="shared" si="50"/>
        <v>0</v>
      </c>
      <c r="BQ88" s="365">
        <f t="shared" si="51"/>
        <v>0</v>
      </c>
      <c r="BR88" s="365">
        <f t="shared" si="52"/>
        <v>0</v>
      </c>
      <c r="BS88" s="365">
        <f t="shared" si="53"/>
        <v>0</v>
      </c>
      <c r="BT88" s="365">
        <f t="shared" si="54"/>
        <v>0</v>
      </c>
      <c r="BU88" s="365">
        <f t="shared" si="55"/>
        <v>0</v>
      </c>
      <c r="BV88" s="365">
        <f t="shared" si="56"/>
        <v>0</v>
      </c>
      <c r="BW88" s="365">
        <f t="shared" si="57"/>
        <v>0</v>
      </c>
      <c r="BX88" s="365">
        <f t="shared" si="58"/>
        <v>0</v>
      </c>
      <c r="BY88" s="365">
        <f t="shared" si="59"/>
        <v>0</v>
      </c>
      <c r="BZ88" s="365">
        <f t="shared" si="60"/>
        <v>0</v>
      </c>
      <c r="CA88" s="365">
        <f t="shared" si="61"/>
        <v>0</v>
      </c>
      <c r="CB88" s="360">
        <f t="shared" si="62"/>
        <v>0</v>
      </c>
      <c r="CR88"/>
    </row>
    <row r="89" spans="1:96" ht="15" hidden="1" customHeight="1" x14ac:dyDescent="0.2">
      <c r="A89" s="360" cm="1">
        <f t="array" ref="A89">_xlfn.SWITCH(D89,"G",1,"D",2,"M",3,"F",4)</f>
        <v>2</v>
      </c>
      <c r="B89" s="357" t="s">
        <v>46</v>
      </c>
      <c r="C89" s="357" t="s">
        <v>47</v>
      </c>
      <c r="D89" s="360" t="s">
        <v>14</v>
      </c>
      <c r="E89" s="361">
        <v>4.5</v>
      </c>
      <c r="F89" s="361">
        <f>_xlfn.IFNA(VLOOKUP(C89,'My Squad'!$C$2:$D$16,2,0),E89)</f>
        <v>4.5</v>
      </c>
      <c r="G89" s="362">
        <v>2.8786666666666667</v>
      </c>
      <c r="H89" s="362">
        <v>3.1276666666666668</v>
      </c>
      <c r="I89" s="362">
        <v>3.1960000000000002</v>
      </c>
      <c r="J89" s="362">
        <v>3.86</v>
      </c>
      <c r="K89" s="362">
        <v>2.44</v>
      </c>
      <c r="L89" s="362">
        <v>2.827</v>
      </c>
      <c r="M89" s="362">
        <v>2.0859999999999999</v>
      </c>
      <c r="N89" s="362">
        <v>3.5193333333333334</v>
      </c>
      <c r="O89" s="363">
        <v>0</v>
      </c>
      <c r="P89" s="363">
        <v>0</v>
      </c>
      <c r="Q89" s="363">
        <v>0</v>
      </c>
      <c r="R89" s="363">
        <v>0</v>
      </c>
      <c r="S89" s="363">
        <v>0</v>
      </c>
      <c r="T89" s="363">
        <v>0</v>
      </c>
      <c r="U89" s="363">
        <v>0</v>
      </c>
      <c r="V89" s="363">
        <v>0</v>
      </c>
      <c r="W89" s="363">
        <v>0</v>
      </c>
      <c r="X89" s="363">
        <v>0</v>
      </c>
      <c r="Y89" s="363">
        <v>0</v>
      </c>
      <c r="Z89" s="363">
        <v>0</v>
      </c>
      <c r="AA89" s="363">
        <v>0</v>
      </c>
      <c r="AB89" s="363">
        <v>0</v>
      </c>
      <c r="AC89" s="363">
        <v>0</v>
      </c>
      <c r="AD89" s="363">
        <v>0</v>
      </c>
      <c r="AE89" s="363">
        <v>0</v>
      </c>
      <c r="AF89" s="363">
        <v>0</v>
      </c>
      <c r="AG89" s="363">
        <v>0</v>
      </c>
      <c r="AH89" s="363">
        <v>0</v>
      </c>
      <c r="AI89" s="363">
        <v>0</v>
      </c>
      <c r="AJ89" s="363">
        <v>0</v>
      </c>
      <c r="AK89" s="363">
        <v>0</v>
      </c>
      <c r="AL89" s="363">
        <v>0</v>
      </c>
      <c r="AM89" s="363">
        <v>0</v>
      </c>
      <c r="AN89" s="363">
        <v>0</v>
      </c>
      <c r="AO89" s="363">
        <v>0</v>
      </c>
      <c r="AP89" s="363">
        <v>0</v>
      </c>
      <c r="AQ89" s="363">
        <v>0</v>
      </c>
      <c r="AR89" s="363">
        <v>0</v>
      </c>
      <c r="AS89" s="363">
        <v>0</v>
      </c>
      <c r="AT89" s="363">
        <v>0</v>
      </c>
      <c r="AU89" s="363">
        <v>0</v>
      </c>
      <c r="AV89" s="363">
        <v>0</v>
      </c>
      <c r="AW89" s="363">
        <v>0</v>
      </c>
      <c r="AX89" s="363">
        <v>0</v>
      </c>
      <c r="AY89" s="363">
        <v>0</v>
      </c>
      <c r="AZ89" s="363">
        <v>0</v>
      </c>
      <c r="BA89" s="363">
        <v>0</v>
      </c>
      <c r="BB89" s="363">
        <v>0</v>
      </c>
      <c r="BC89" s="364">
        <f>IF(ISNUMBER(MATCH(C89,'My Squad'!$C$2:$C$16,0)),1,0)</f>
        <v>0</v>
      </c>
      <c r="BD89" s="365">
        <f t="shared" si="38"/>
        <v>0</v>
      </c>
      <c r="BE89" s="365">
        <f t="shared" si="39"/>
        <v>0</v>
      </c>
      <c r="BF89" s="365">
        <f t="shared" si="40"/>
        <v>0</v>
      </c>
      <c r="BG89" s="365">
        <f t="shared" si="41"/>
        <v>0</v>
      </c>
      <c r="BH89" s="365">
        <f t="shared" si="42"/>
        <v>0</v>
      </c>
      <c r="BI89" s="365">
        <f t="shared" si="43"/>
        <v>0</v>
      </c>
      <c r="BJ89" s="365">
        <f t="shared" si="44"/>
        <v>0</v>
      </c>
      <c r="BK89" s="365">
        <f t="shared" si="45"/>
        <v>0</v>
      </c>
      <c r="BL89" s="365">
        <f t="shared" si="46"/>
        <v>0</v>
      </c>
      <c r="BM89" s="365">
        <f t="shared" si="47"/>
        <v>0</v>
      </c>
      <c r="BN89" s="365">
        <f t="shared" si="48"/>
        <v>0</v>
      </c>
      <c r="BO89" s="365">
        <f t="shared" si="49"/>
        <v>0</v>
      </c>
      <c r="BP89" s="365">
        <f t="shared" si="50"/>
        <v>0</v>
      </c>
      <c r="BQ89" s="365">
        <f t="shared" si="51"/>
        <v>0</v>
      </c>
      <c r="BR89" s="365">
        <f t="shared" si="52"/>
        <v>0</v>
      </c>
      <c r="BS89" s="365">
        <f t="shared" si="53"/>
        <v>0</v>
      </c>
      <c r="BT89" s="365">
        <f t="shared" si="54"/>
        <v>0</v>
      </c>
      <c r="BU89" s="365">
        <f t="shared" si="55"/>
        <v>0</v>
      </c>
      <c r="BV89" s="365">
        <f t="shared" si="56"/>
        <v>0</v>
      </c>
      <c r="BW89" s="365">
        <f t="shared" si="57"/>
        <v>0</v>
      </c>
      <c r="BX89" s="365">
        <f t="shared" si="58"/>
        <v>0</v>
      </c>
      <c r="BY89" s="365">
        <f t="shared" si="59"/>
        <v>0</v>
      </c>
      <c r="BZ89" s="365">
        <f t="shared" si="60"/>
        <v>0</v>
      </c>
      <c r="CA89" s="365">
        <f t="shared" si="61"/>
        <v>0</v>
      </c>
      <c r="CB89" s="360">
        <f t="shared" si="62"/>
        <v>0</v>
      </c>
      <c r="CR89"/>
    </row>
    <row r="90" spans="1:96" hidden="1" x14ac:dyDescent="0.2">
      <c r="A90" s="360" cm="1">
        <f t="array" ref="A90">_xlfn.SWITCH(D90,"G",1,"D",2,"M",3,"F",4)</f>
        <v>3</v>
      </c>
      <c r="B90" s="357" t="s">
        <v>82</v>
      </c>
      <c r="C90" s="357" t="s">
        <v>83</v>
      </c>
      <c r="D90" s="360" t="s">
        <v>13</v>
      </c>
      <c r="E90" s="361">
        <v>6.3</v>
      </c>
      <c r="F90" s="361">
        <f>_xlfn.IFNA(VLOOKUP(C90,'My Squad'!$C$2:$D$16,2,0),E90)</f>
        <v>6.3</v>
      </c>
      <c r="G90" s="362">
        <v>1.9633333333333334</v>
      </c>
      <c r="H90" s="362">
        <v>3.3796666666666666</v>
      </c>
      <c r="I90" s="362">
        <v>2.6833333333333331</v>
      </c>
      <c r="J90" s="362">
        <v>3.8883333333333332</v>
      </c>
      <c r="K90" s="362">
        <v>2.4593333333333334</v>
      </c>
      <c r="L90" s="362">
        <v>3.1083333333333334</v>
      </c>
      <c r="M90" s="362">
        <v>3.2283333333333335</v>
      </c>
      <c r="N90" s="362">
        <v>3.2083333333333335</v>
      </c>
      <c r="O90" s="363">
        <v>0</v>
      </c>
      <c r="P90" s="363">
        <v>0</v>
      </c>
      <c r="Q90" s="363">
        <v>0</v>
      </c>
      <c r="R90" s="363">
        <v>0</v>
      </c>
      <c r="S90" s="363">
        <v>0</v>
      </c>
      <c r="T90" s="363">
        <v>0</v>
      </c>
      <c r="U90" s="363">
        <v>0</v>
      </c>
      <c r="V90" s="363">
        <v>0</v>
      </c>
      <c r="W90" s="363">
        <v>0</v>
      </c>
      <c r="X90" s="363">
        <v>0</v>
      </c>
      <c r="Y90" s="363">
        <v>0</v>
      </c>
      <c r="Z90" s="363">
        <v>0</v>
      </c>
      <c r="AA90" s="363">
        <v>0</v>
      </c>
      <c r="AB90" s="363">
        <v>0</v>
      </c>
      <c r="AC90" s="363">
        <v>0</v>
      </c>
      <c r="AD90" s="363">
        <v>0</v>
      </c>
      <c r="AE90" s="363">
        <v>0</v>
      </c>
      <c r="AF90" s="363">
        <v>0</v>
      </c>
      <c r="AG90" s="363">
        <v>0</v>
      </c>
      <c r="AH90" s="363">
        <v>0</v>
      </c>
      <c r="AI90" s="363">
        <v>0</v>
      </c>
      <c r="AJ90" s="363">
        <v>0</v>
      </c>
      <c r="AK90" s="363">
        <v>0</v>
      </c>
      <c r="AL90" s="363">
        <v>0</v>
      </c>
      <c r="AM90" s="363">
        <v>0</v>
      </c>
      <c r="AN90" s="363">
        <v>0</v>
      </c>
      <c r="AO90" s="363">
        <v>0</v>
      </c>
      <c r="AP90" s="363">
        <v>0</v>
      </c>
      <c r="AQ90" s="363">
        <v>0</v>
      </c>
      <c r="AR90" s="363">
        <v>0</v>
      </c>
      <c r="AS90" s="363">
        <v>0</v>
      </c>
      <c r="AT90" s="363">
        <v>0</v>
      </c>
      <c r="AU90" s="363">
        <v>0</v>
      </c>
      <c r="AV90" s="363">
        <v>0</v>
      </c>
      <c r="AW90" s="363">
        <v>0</v>
      </c>
      <c r="AX90" s="363">
        <v>0</v>
      </c>
      <c r="AY90" s="363">
        <v>0</v>
      </c>
      <c r="AZ90" s="363">
        <v>0</v>
      </c>
      <c r="BA90" s="363">
        <v>0</v>
      </c>
      <c r="BB90" s="363">
        <v>0</v>
      </c>
      <c r="BC90" s="364">
        <f>IF(ISNUMBER(MATCH(C90,'My Squad'!$C$2:$C$16,0)),1,0)</f>
        <v>0</v>
      </c>
      <c r="BD90" s="365">
        <f t="shared" si="38"/>
        <v>0</v>
      </c>
      <c r="BE90" s="365">
        <f t="shared" si="39"/>
        <v>0</v>
      </c>
      <c r="BF90" s="365">
        <f t="shared" si="40"/>
        <v>0</v>
      </c>
      <c r="BG90" s="365">
        <f t="shared" si="41"/>
        <v>0</v>
      </c>
      <c r="BH90" s="365">
        <f t="shared" si="42"/>
        <v>0</v>
      </c>
      <c r="BI90" s="365">
        <f t="shared" si="43"/>
        <v>0</v>
      </c>
      <c r="BJ90" s="365">
        <f t="shared" si="44"/>
        <v>0</v>
      </c>
      <c r="BK90" s="365">
        <f t="shared" si="45"/>
        <v>0</v>
      </c>
      <c r="BL90" s="365">
        <f t="shared" si="46"/>
        <v>0</v>
      </c>
      <c r="BM90" s="365">
        <f t="shared" si="47"/>
        <v>0</v>
      </c>
      <c r="BN90" s="365">
        <f t="shared" si="48"/>
        <v>0</v>
      </c>
      <c r="BO90" s="365">
        <f t="shared" si="49"/>
        <v>0</v>
      </c>
      <c r="BP90" s="365">
        <f t="shared" si="50"/>
        <v>0</v>
      </c>
      <c r="BQ90" s="365">
        <f t="shared" si="51"/>
        <v>0</v>
      </c>
      <c r="BR90" s="365">
        <f t="shared" si="52"/>
        <v>0</v>
      </c>
      <c r="BS90" s="365">
        <f t="shared" si="53"/>
        <v>0</v>
      </c>
      <c r="BT90" s="365">
        <f t="shared" si="54"/>
        <v>0</v>
      </c>
      <c r="BU90" s="365">
        <f t="shared" si="55"/>
        <v>0</v>
      </c>
      <c r="BV90" s="365">
        <f t="shared" si="56"/>
        <v>0</v>
      </c>
      <c r="BW90" s="365">
        <f t="shared" si="57"/>
        <v>0</v>
      </c>
      <c r="BX90" s="365">
        <f t="shared" si="58"/>
        <v>0</v>
      </c>
      <c r="BY90" s="365">
        <f t="shared" si="59"/>
        <v>0</v>
      </c>
      <c r="BZ90" s="365">
        <f t="shared" si="60"/>
        <v>0</v>
      </c>
      <c r="CA90" s="365">
        <f t="shared" si="61"/>
        <v>0</v>
      </c>
      <c r="CB90" s="360">
        <f t="shared" si="62"/>
        <v>0</v>
      </c>
      <c r="CR90"/>
    </row>
    <row r="91" spans="1:96" hidden="1" x14ac:dyDescent="0.2">
      <c r="A91" s="360" cm="1">
        <f t="array" ref="A91">_xlfn.SWITCH(D91,"G",1,"D",2,"M",3,"F",4)</f>
        <v>3</v>
      </c>
      <c r="B91" s="357" t="s">
        <v>56</v>
      </c>
      <c r="C91" s="357" t="s">
        <v>1547</v>
      </c>
      <c r="D91" s="360" t="s">
        <v>13</v>
      </c>
      <c r="E91" s="361">
        <v>6.2</v>
      </c>
      <c r="F91" s="361">
        <f>_xlfn.IFNA(VLOOKUP(C91,'My Squad'!$C$2:$D$16,2,0),E91)</f>
        <v>6.2</v>
      </c>
      <c r="G91" s="362">
        <v>0</v>
      </c>
      <c r="H91" s="362">
        <v>0</v>
      </c>
      <c r="I91" s="362">
        <v>3.536</v>
      </c>
      <c r="J91" s="362">
        <v>3.1843333333333335</v>
      </c>
      <c r="K91" s="362">
        <v>4.5953333333333335</v>
      </c>
      <c r="L91" s="362">
        <v>4.5553333333333335</v>
      </c>
      <c r="M91" s="362">
        <v>3.9303333333333335</v>
      </c>
      <c r="N91" s="362">
        <v>4.1020000000000003</v>
      </c>
      <c r="O91" s="363">
        <v>0</v>
      </c>
      <c r="P91" s="363">
        <v>0</v>
      </c>
      <c r="Q91" s="363">
        <v>0</v>
      </c>
      <c r="R91" s="363">
        <v>0</v>
      </c>
      <c r="S91" s="363">
        <v>0</v>
      </c>
      <c r="T91" s="363">
        <v>0</v>
      </c>
      <c r="U91" s="363">
        <v>0</v>
      </c>
      <c r="V91" s="363">
        <v>0</v>
      </c>
      <c r="W91" s="363">
        <v>0</v>
      </c>
      <c r="X91" s="363">
        <v>0</v>
      </c>
      <c r="Y91" s="363">
        <v>0</v>
      </c>
      <c r="Z91" s="363">
        <v>0</v>
      </c>
      <c r="AA91" s="363">
        <v>0</v>
      </c>
      <c r="AB91" s="363">
        <v>0</v>
      </c>
      <c r="AC91" s="363">
        <v>0</v>
      </c>
      <c r="AD91" s="363">
        <v>0</v>
      </c>
      <c r="AE91" s="363">
        <v>0</v>
      </c>
      <c r="AF91" s="363">
        <v>0</v>
      </c>
      <c r="AG91" s="363">
        <v>0</v>
      </c>
      <c r="AH91" s="363">
        <v>0</v>
      </c>
      <c r="AI91" s="363">
        <v>0</v>
      </c>
      <c r="AJ91" s="363">
        <v>0</v>
      </c>
      <c r="AK91" s="363">
        <v>0</v>
      </c>
      <c r="AL91" s="363">
        <v>0</v>
      </c>
      <c r="AM91" s="363">
        <v>0</v>
      </c>
      <c r="AN91" s="363">
        <v>0</v>
      </c>
      <c r="AO91" s="363">
        <v>0</v>
      </c>
      <c r="AP91" s="363">
        <v>0</v>
      </c>
      <c r="AQ91" s="363">
        <v>0</v>
      </c>
      <c r="AR91" s="363">
        <v>0</v>
      </c>
      <c r="AS91" s="363">
        <v>0</v>
      </c>
      <c r="AT91" s="363">
        <v>0</v>
      </c>
      <c r="AU91" s="363">
        <v>0</v>
      </c>
      <c r="AV91" s="363">
        <v>0</v>
      </c>
      <c r="AW91" s="363">
        <v>0</v>
      </c>
      <c r="AX91" s="363">
        <v>0</v>
      </c>
      <c r="AY91" s="363">
        <v>0</v>
      </c>
      <c r="AZ91" s="363">
        <v>0</v>
      </c>
      <c r="BA91" s="363">
        <v>0</v>
      </c>
      <c r="BB91" s="363">
        <v>0</v>
      </c>
      <c r="BC91" s="364">
        <f>IF(ISNUMBER(MATCH(C91,'My Squad'!$C$2:$C$16,0)),1,0)</f>
        <v>0</v>
      </c>
      <c r="BD91" s="365">
        <f t="shared" si="38"/>
        <v>0</v>
      </c>
      <c r="BE91" s="365">
        <f t="shared" si="39"/>
        <v>0</v>
      </c>
      <c r="BF91" s="365">
        <f t="shared" si="40"/>
        <v>0</v>
      </c>
      <c r="BG91" s="365">
        <f t="shared" si="41"/>
        <v>0</v>
      </c>
      <c r="BH91" s="365">
        <f t="shared" si="42"/>
        <v>0</v>
      </c>
      <c r="BI91" s="365">
        <f t="shared" si="43"/>
        <v>0</v>
      </c>
      <c r="BJ91" s="365">
        <f t="shared" si="44"/>
        <v>0</v>
      </c>
      <c r="BK91" s="365">
        <f t="shared" si="45"/>
        <v>0</v>
      </c>
      <c r="BL91" s="365">
        <f t="shared" si="46"/>
        <v>0</v>
      </c>
      <c r="BM91" s="365">
        <f t="shared" si="47"/>
        <v>0</v>
      </c>
      <c r="BN91" s="365">
        <f t="shared" si="48"/>
        <v>0</v>
      </c>
      <c r="BO91" s="365">
        <f t="shared" si="49"/>
        <v>0</v>
      </c>
      <c r="BP91" s="365">
        <f t="shared" si="50"/>
        <v>0</v>
      </c>
      <c r="BQ91" s="365">
        <f t="shared" si="51"/>
        <v>0</v>
      </c>
      <c r="BR91" s="365">
        <f t="shared" si="52"/>
        <v>0</v>
      </c>
      <c r="BS91" s="365">
        <f t="shared" si="53"/>
        <v>0</v>
      </c>
      <c r="BT91" s="365">
        <f t="shared" si="54"/>
        <v>0</v>
      </c>
      <c r="BU91" s="365">
        <f t="shared" si="55"/>
        <v>0</v>
      </c>
      <c r="BV91" s="365">
        <f t="shared" si="56"/>
        <v>0</v>
      </c>
      <c r="BW91" s="365">
        <f t="shared" si="57"/>
        <v>0</v>
      </c>
      <c r="BX91" s="365">
        <f t="shared" si="58"/>
        <v>0</v>
      </c>
      <c r="BY91" s="365">
        <f t="shared" si="59"/>
        <v>0</v>
      </c>
      <c r="BZ91" s="365">
        <f t="shared" si="60"/>
        <v>0</v>
      </c>
      <c r="CA91" s="365">
        <f t="shared" si="61"/>
        <v>0</v>
      </c>
      <c r="CB91" s="360">
        <f t="shared" si="62"/>
        <v>0</v>
      </c>
      <c r="CR91"/>
    </row>
    <row r="92" spans="1:96" hidden="1" x14ac:dyDescent="0.2">
      <c r="A92" s="360" cm="1">
        <f t="array" ref="A92">_xlfn.SWITCH(D92,"G",1,"D",2,"M",3,"F",4)</f>
        <v>3</v>
      </c>
      <c r="B92" s="357" t="s">
        <v>82</v>
      </c>
      <c r="C92" s="357" t="s">
        <v>255</v>
      </c>
      <c r="D92" s="360" t="s">
        <v>13</v>
      </c>
      <c r="E92" s="361">
        <v>5.4</v>
      </c>
      <c r="F92" s="361">
        <f>_xlfn.IFNA(VLOOKUP(C92,'My Squad'!$C$2:$D$16,2,0),E92)</f>
        <v>5.4</v>
      </c>
      <c r="G92" s="362">
        <v>3.8553333333333333</v>
      </c>
      <c r="H92" s="362">
        <v>3.1133333333333333</v>
      </c>
      <c r="I92" s="362">
        <v>2.339</v>
      </c>
      <c r="J92" s="362">
        <v>3.5150000000000001</v>
      </c>
      <c r="K92" s="362">
        <v>2.2626666666666666</v>
      </c>
      <c r="L92" s="362">
        <v>2.8279999999999998</v>
      </c>
      <c r="M92" s="362">
        <v>2.8796666666666666</v>
      </c>
      <c r="N92" s="362">
        <v>2.94</v>
      </c>
      <c r="O92" s="363">
        <v>0</v>
      </c>
      <c r="P92" s="363">
        <v>0</v>
      </c>
      <c r="Q92" s="363">
        <v>0</v>
      </c>
      <c r="R92" s="363">
        <v>0</v>
      </c>
      <c r="S92" s="363">
        <v>0</v>
      </c>
      <c r="T92" s="363">
        <v>0</v>
      </c>
      <c r="U92" s="363">
        <v>0</v>
      </c>
      <c r="V92" s="363">
        <v>0</v>
      </c>
      <c r="W92" s="363">
        <v>0</v>
      </c>
      <c r="X92" s="363">
        <v>0</v>
      </c>
      <c r="Y92" s="363">
        <v>0</v>
      </c>
      <c r="Z92" s="363">
        <v>0</v>
      </c>
      <c r="AA92" s="363">
        <v>0</v>
      </c>
      <c r="AB92" s="363">
        <v>0</v>
      </c>
      <c r="AC92" s="363">
        <v>0</v>
      </c>
      <c r="AD92" s="363">
        <v>0</v>
      </c>
      <c r="AE92" s="363">
        <v>0</v>
      </c>
      <c r="AF92" s="363">
        <v>0</v>
      </c>
      <c r="AG92" s="363">
        <v>0</v>
      </c>
      <c r="AH92" s="363">
        <v>0</v>
      </c>
      <c r="AI92" s="363">
        <v>0</v>
      </c>
      <c r="AJ92" s="363">
        <v>0</v>
      </c>
      <c r="AK92" s="363">
        <v>0</v>
      </c>
      <c r="AL92" s="363">
        <v>0</v>
      </c>
      <c r="AM92" s="363">
        <v>0</v>
      </c>
      <c r="AN92" s="363">
        <v>0</v>
      </c>
      <c r="AO92" s="363">
        <v>0</v>
      </c>
      <c r="AP92" s="363">
        <v>0</v>
      </c>
      <c r="AQ92" s="363">
        <v>0</v>
      </c>
      <c r="AR92" s="363">
        <v>0</v>
      </c>
      <c r="AS92" s="363">
        <v>0</v>
      </c>
      <c r="AT92" s="363">
        <v>0</v>
      </c>
      <c r="AU92" s="363">
        <v>0</v>
      </c>
      <c r="AV92" s="363">
        <v>0</v>
      </c>
      <c r="AW92" s="363">
        <v>0</v>
      </c>
      <c r="AX92" s="363">
        <v>0</v>
      </c>
      <c r="AY92" s="363">
        <v>0</v>
      </c>
      <c r="AZ92" s="363">
        <v>0</v>
      </c>
      <c r="BA92" s="363">
        <v>0</v>
      </c>
      <c r="BB92" s="363">
        <v>0</v>
      </c>
      <c r="BC92" s="364">
        <f>IF(ISNUMBER(MATCH(C92,'My Squad'!$C$2:$C$16,0)),1,0)</f>
        <v>0</v>
      </c>
      <c r="BD92" s="365">
        <f t="shared" si="38"/>
        <v>0</v>
      </c>
      <c r="BE92" s="365">
        <f t="shared" si="39"/>
        <v>0</v>
      </c>
      <c r="BF92" s="365">
        <f t="shared" si="40"/>
        <v>0</v>
      </c>
      <c r="BG92" s="365">
        <f t="shared" si="41"/>
        <v>0</v>
      </c>
      <c r="BH92" s="365">
        <f t="shared" si="42"/>
        <v>0</v>
      </c>
      <c r="BI92" s="365">
        <f t="shared" si="43"/>
        <v>0</v>
      </c>
      <c r="BJ92" s="365">
        <f t="shared" si="44"/>
        <v>0</v>
      </c>
      <c r="BK92" s="365">
        <f t="shared" si="45"/>
        <v>0</v>
      </c>
      <c r="BL92" s="365">
        <f t="shared" si="46"/>
        <v>0</v>
      </c>
      <c r="BM92" s="365">
        <f t="shared" si="47"/>
        <v>0</v>
      </c>
      <c r="BN92" s="365">
        <f t="shared" si="48"/>
        <v>0</v>
      </c>
      <c r="BO92" s="365">
        <f t="shared" si="49"/>
        <v>0</v>
      </c>
      <c r="BP92" s="365">
        <f t="shared" si="50"/>
        <v>0</v>
      </c>
      <c r="BQ92" s="365">
        <f t="shared" si="51"/>
        <v>0</v>
      </c>
      <c r="BR92" s="365">
        <f t="shared" si="52"/>
        <v>0</v>
      </c>
      <c r="BS92" s="365">
        <f t="shared" si="53"/>
        <v>0</v>
      </c>
      <c r="BT92" s="365">
        <f t="shared" si="54"/>
        <v>0</v>
      </c>
      <c r="BU92" s="365">
        <f t="shared" si="55"/>
        <v>0</v>
      </c>
      <c r="BV92" s="365">
        <f t="shared" si="56"/>
        <v>0</v>
      </c>
      <c r="BW92" s="365">
        <f t="shared" si="57"/>
        <v>0</v>
      </c>
      <c r="BX92" s="365">
        <f t="shared" si="58"/>
        <v>0</v>
      </c>
      <c r="BY92" s="365">
        <f t="shared" si="59"/>
        <v>0</v>
      </c>
      <c r="BZ92" s="365">
        <f t="shared" si="60"/>
        <v>0</v>
      </c>
      <c r="CA92" s="365">
        <f t="shared" si="61"/>
        <v>0</v>
      </c>
      <c r="CB92" s="360">
        <f t="shared" si="62"/>
        <v>0</v>
      </c>
      <c r="CR92"/>
    </row>
    <row r="93" spans="1:96" hidden="1" x14ac:dyDescent="0.2">
      <c r="A93" s="360" cm="1">
        <f t="array" ref="A93">_xlfn.SWITCH(D93,"G",1,"D",2,"M",3,"F",4)</f>
        <v>3</v>
      </c>
      <c r="B93" s="357" t="s">
        <v>46</v>
      </c>
      <c r="C93" s="357" t="s">
        <v>219</v>
      </c>
      <c r="D93" s="360" t="s">
        <v>13</v>
      </c>
      <c r="E93" s="361">
        <v>5.3</v>
      </c>
      <c r="F93" s="361">
        <f>_xlfn.IFNA(VLOOKUP(C93,'My Squad'!$C$2:$D$16,2,0),E93)</f>
        <v>5.3</v>
      </c>
      <c r="G93" s="362">
        <v>2.8023333333333333</v>
      </c>
      <c r="H93" s="362">
        <v>3.0876666666666668</v>
      </c>
      <c r="I93" s="362">
        <v>3.0539999999999998</v>
      </c>
      <c r="J93" s="362">
        <v>3.4136666666666668</v>
      </c>
      <c r="K93" s="362">
        <v>2.6986666666666665</v>
      </c>
      <c r="L93" s="362">
        <v>2.9966666666666666</v>
      </c>
      <c r="M93" s="362">
        <v>2.556</v>
      </c>
      <c r="N93" s="362">
        <v>3.0223333333333335</v>
      </c>
      <c r="O93" s="363">
        <v>0</v>
      </c>
      <c r="P93" s="363">
        <v>0</v>
      </c>
      <c r="Q93" s="363">
        <v>0</v>
      </c>
      <c r="R93" s="363">
        <v>0</v>
      </c>
      <c r="S93" s="363">
        <v>0</v>
      </c>
      <c r="T93" s="363">
        <v>0</v>
      </c>
      <c r="U93" s="363">
        <v>0</v>
      </c>
      <c r="V93" s="363">
        <v>0</v>
      </c>
      <c r="W93" s="363">
        <v>0</v>
      </c>
      <c r="X93" s="363">
        <v>0</v>
      </c>
      <c r="Y93" s="363">
        <v>0</v>
      </c>
      <c r="Z93" s="363">
        <v>0</v>
      </c>
      <c r="AA93" s="363">
        <v>0</v>
      </c>
      <c r="AB93" s="363">
        <v>0</v>
      </c>
      <c r="AC93" s="363">
        <v>0</v>
      </c>
      <c r="AD93" s="363">
        <v>0</v>
      </c>
      <c r="AE93" s="363">
        <v>0</v>
      </c>
      <c r="AF93" s="363">
        <v>0</v>
      </c>
      <c r="AG93" s="363">
        <v>0</v>
      </c>
      <c r="AH93" s="363">
        <v>0</v>
      </c>
      <c r="AI93" s="363">
        <v>0</v>
      </c>
      <c r="AJ93" s="363">
        <v>0</v>
      </c>
      <c r="AK93" s="363">
        <v>0</v>
      </c>
      <c r="AL93" s="363">
        <v>0</v>
      </c>
      <c r="AM93" s="363">
        <v>0</v>
      </c>
      <c r="AN93" s="363">
        <v>0</v>
      </c>
      <c r="AO93" s="363">
        <v>0</v>
      </c>
      <c r="AP93" s="363">
        <v>0</v>
      </c>
      <c r="AQ93" s="363">
        <v>0</v>
      </c>
      <c r="AR93" s="363">
        <v>0</v>
      </c>
      <c r="AS93" s="363">
        <v>0</v>
      </c>
      <c r="AT93" s="363">
        <v>0</v>
      </c>
      <c r="AU93" s="363">
        <v>0</v>
      </c>
      <c r="AV93" s="363">
        <v>0</v>
      </c>
      <c r="AW93" s="363">
        <v>0</v>
      </c>
      <c r="AX93" s="363">
        <v>0</v>
      </c>
      <c r="AY93" s="363">
        <v>0</v>
      </c>
      <c r="AZ93" s="363">
        <v>0</v>
      </c>
      <c r="BA93" s="363">
        <v>0</v>
      </c>
      <c r="BB93" s="363">
        <v>0</v>
      </c>
      <c r="BC93" s="364">
        <f>IF(ISNUMBER(MATCH(C93,'My Squad'!$C$2:$C$16,0)),1,0)</f>
        <v>0</v>
      </c>
      <c r="BD93" s="365">
        <f t="shared" si="38"/>
        <v>0</v>
      </c>
      <c r="BE93" s="365">
        <f t="shared" si="39"/>
        <v>0</v>
      </c>
      <c r="BF93" s="365">
        <f t="shared" si="40"/>
        <v>0</v>
      </c>
      <c r="BG93" s="365">
        <f t="shared" si="41"/>
        <v>0</v>
      </c>
      <c r="BH93" s="365">
        <f t="shared" si="42"/>
        <v>0</v>
      </c>
      <c r="BI93" s="365">
        <f t="shared" si="43"/>
        <v>0</v>
      </c>
      <c r="BJ93" s="365">
        <f t="shared" si="44"/>
        <v>0</v>
      </c>
      <c r="BK93" s="365">
        <f t="shared" si="45"/>
        <v>0</v>
      </c>
      <c r="BL93" s="365">
        <f t="shared" si="46"/>
        <v>0</v>
      </c>
      <c r="BM93" s="365">
        <f t="shared" si="47"/>
        <v>0</v>
      </c>
      <c r="BN93" s="365">
        <f t="shared" si="48"/>
        <v>0</v>
      </c>
      <c r="BO93" s="365">
        <f t="shared" si="49"/>
        <v>0</v>
      </c>
      <c r="BP93" s="365">
        <f t="shared" si="50"/>
        <v>0</v>
      </c>
      <c r="BQ93" s="365">
        <f t="shared" si="51"/>
        <v>0</v>
      </c>
      <c r="BR93" s="365">
        <f t="shared" si="52"/>
        <v>0</v>
      </c>
      <c r="BS93" s="365">
        <f t="shared" si="53"/>
        <v>0</v>
      </c>
      <c r="BT93" s="365">
        <f t="shared" si="54"/>
        <v>0</v>
      </c>
      <c r="BU93" s="365">
        <f t="shared" si="55"/>
        <v>0</v>
      </c>
      <c r="BV93" s="365">
        <f t="shared" si="56"/>
        <v>0</v>
      </c>
      <c r="BW93" s="365">
        <f t="shared" si="57"/>
        <v>0</v>
      </c>
      <c r="BX93" s="365">
        <f t="shared" si="58"/>
        <v>0</v>
      </c>
      <c r="BY93" s="365">
        <f t="shared" si="59"/>
        <v>0</v>
      </c>
      <c r="BZ93" s="365">
        <f t="shared" si="60"/>
        <v>0</v>
      </c>
      <c r="CA93" s="365">
        <f t="shared" si="61"/>
        <v>0</v>
      </c>
      <c r="CB93" s="360">
        <f t="shared" si="62"/>
        <v>0</v>
      </c>
      <c r="CR93"/>
    </row>
    <row r="94" spans="1:96" hidden="1" x14ac:dyDescent="0.2">
      <c r="A94" s="360" cm="1">
        <f t="array" ref="A94">_xlfn.SWITCH(D94,"G",1,"D",2,"M",3,"F",4)</f>
        <v>3</v>
      </c>
      <c r="B94" s="357" t="s">
        <v>56</v>
      </c>
      <c r="C94" s="357" t="s">
        <v>84</v>
      </c>
      <c r="D94" s="360" t="s">
        <v>13</v>
      </c>
      <c r="E94" s="361">
        <v>5</v>
      </c>
      <c r="F94" s="361">
        <f>_xlfn.IFNA(VLOOKUP(C94,'My Squad'!$C$2:$D$16,2,0),E94)</f>
        <v>5</v>
      </c>
      <c r="G94" s="362">
        <v>3.1963333333333335</v>
      </c>
      <c r="H94" s="362">
        <v>3.9966666666666666</v>
      </c>
      <c r="I94" s="362">
        <v>2.5413333333333332</v>
      </c>
      <c r="J94" s="362">
        <v>2.3133333333333335</v>
      </c>
      <c r="K94" s="362">
        <v>2.9583333333333335</v>
      </c>
      <c r="L94" s="362">
        <v>3.1013333333333333</v>
      </c>
      <c r="M94" s="362">
        <v>2.6036666666666668</v>
      </c>
      <c r="N94" s="362">
        <v>2.8063333333333333</v>
      </c>
      <c r="O94" s="363">
        <v>0</v>
      </c>
      <c r="P94" s="363">
        <v>0</v>
      </c>
      <c r="Q94" s="363">
        <v>0</v>
      </c>
      <c r="R94" s="363">
        <v>0</v>
      </c>
      <c r="S94" s="363">
        <v>0</v>
      </c>
      <c r="T94" s="363">
        <v>0</v>
      </c>
      <c r="U94" s="363">
        <v>0</v>
      </c>
      <c r="V94" s="363">
        <v>0</v>
      </c>
      <c r="W94" s="363">
        <v>0</v>
      </c>
      <c r="X94" s="363">
        <v>0</v>
      </c>
      <c r="Y94" s="363">
        <v>0</v>
      </c>
      <c r="Z94" s="363">
        <v>0</v>
      </c>
      <c r="AA94" s="363">
        <v>0</v>
      </c>
      <c r="AB94" s="363">
        <v>0</v>
      </c>
      <c r="AC94" s="363">
        <v>0</v>
      </c>
      <c r="AD94" s="363">
        <v>0</v>
      </c>
      <c r="AE94" s="363">
        <v>0</v>
      </c>
      <c r="AF94" s="363">
        <v>0</v>
      </c>
      <c r="AG94" s="363">
        <v>0</v>
      </c>
      <c r="AH94" s="363">
        <v>0</v>
      </c>
      <c r="AI94" s="363">
        <v>0</v>
      </c>
      <c r="AJ94" s="363">
        <v>0</v>
      </c>
      <c r="AK94" s="363">
        <v>0</v>
      </c>
      <c r="AL94" s="363">
        <v>0</v>
      </c>
      <c r="AM94" s="363">
        <v>0</v>
      </c>
      <c r="AN94" s="363">
        <v>0</v>
      </c>
      <c r="AO94" s="363">
        <v>0</v>
      </c>
      <c r="AP94" s="363">
        <v>0</v>
      </c>
      <c r="AQ94" s="363">
        <v>0</v>
      </c>
      <c r="AR94" s="363">
        <v>0</v>
      </c>
      <c r="AS94" s="363">
        <v>0</v>
      </c>
      <c r="AT94" s="363">
        <v>0</v>
      </c>
      <c r="AU94" s="363">
        <v>0</v>
      </c>
      <c r="AV94" s="363">
        <v>0</v>
      </c>
      <c r="AW94" s="363">
        <v>0</v>
      </c>
      <c r="AX94" s="363">
        <v>0</v>
      </c>
      <c r="AY94" s="363">
        <v>0</v>
      </c>
      <c r="AZ94" s="363">
        <v>0</v>
      </c>
      <c r="BA94" s="363">
        <v>0</v>
      </c>
      <c r="BB94" s="363">
        <v>0</v>
      </c>
      <c r="BC94" s="364">
        <f>IF(ISNUMBER(MATCH(C94,'My Squad'!$C$2:$C$16,0)),1,0)</f>
        <v>0</v>
      </c>
      <c r="BD94" s="365">
        <f t="shared" si="38"/>
        <v>0</v>
      </c>
      <c r="BE94" s="365">
        <f t="shared" si="39"/>
        <v>0</v>
      </c>
      <c r="BF94" s="365">
        <f t="shared" si="40"/>
        <v>0</v>
      </c>
      <c r="BG94" s="365">
        <f t="shared" si="41"/>
        <v>0</v>
      </c>
      <c r="BH94" s="365">
        <f t="shared" si="42"/>
        <v>0</v>
      </c>
      <c r="BI94" s="365">
        <f t="shared" si="43"/>
        <v>0</v>
      </c>
      <c r="BJ94" s="365">
        <f t="shared" si="44"/>
        <v>0</v>
      </c>
      <c r="BK94" s="365">
        <f t="shared" si="45"/>
        <v>0</v>
      </c>
      <c r="BL94" s="365">
        <f t="shared" si="46"/>
        <v>0</v>
      </c>
      <c r="BM94" s="365">
        <f t="shared" si="47"/>
        <v>0</v>
      </c>
      <c r="BN94" s="365">
        <f t="shared" si="48"/>
        <v>0</v>
      </c>
      <c r="BO94" s="365">
        <f t="shared" si="49"/>
        <v>0</v>
      </c>
      <c r="BP94" s="365">
        <f t="shared" si="50"/>
        <v>0</v>
      </c>
      <c r="BQ94" s="365">
        <f t="shared" si="51"/>
        <v>0</v>
      </c>
      <c r="BR94" s="365">
        <f t="shared" si="52"/>
        <v>0</v>
      </c>
      <c r="BS94" s="365">
        <f t="shared" si="53"/>
        <v>0</v>
      </c>
      <c r="BT94" s="365">
        <f t="shared" si="54"/>
        <v>0</v>
      </c>
      <c r="BU94" s="365">
        <f t="shared" si="55"/>
        <v>0</v>
      </c>
      <c r="BV94" s="365">
        <f t="shared" si="56"/>
        <v>0</v>
      </c>
      <c r="BW94" s="365">
        <f t="shared" si="57"/>
        <v>0</v>
      </c>
      <c r="BX94" s="365">
        <f t="shared" si="58"/>
        <v>0</v>
      </c>
      <c r="BY94" s="365">
        <f t="shared" si="59"/>
        <v>0</v>
      </c>
      <c r="BZ94" s="365">
        <f t="shared" si="60"/>
        <v>0</v>
      </c>
      <c r="CA94" s="365">
        <f t="shared" si="61"/>
        <v>0</v>
      </c>
      <c r="CB94" s="360">
        <f t="shared" si="62"/>
        <v>0</v>
      </c>
      <c r="CR94"/>
    </row>
    <row r="95" spans="1:96" hidden="1" x14ac:dyDescent="0.2">
      <c r="A95" s="360" cm="1">
        <f t="array" ref="A95">_xlfn.SWITCH(D95,"G",1,"D",2,"M",3,"F",4)</f>
        <v>3</v>
      </c>
      <c r="B95" s="357" t="s">
        <v>23</v>
      </c>
      <c r="C95" s="357" t="s">
        <v>32</v>
      </c>
      <c r="D95" s="360" t="s">
        <v>13</v>
      </c>
      <c r="E95" s="361">
        <v>6.4</v>
      </c>
      <c r="F95" s="361">
        <f>_xlfn.IFNA(VLOOKUP(C95,'My Squad'!$C$2:$D$16,2,0),E95)</f>
        <v>6.4</v>
      </c>
      <c r="G95" s="362">
        <v>4.4329999999999998</v>
      </c>
      <c r="H95" s="362">
        <v>3.3736666666666668</v>
      </c>
      <c r="I95" s="362">
        <v>2.7626666666666666</v>
      </c>
      <c r="J95" s="362">
        <v>2.1086666666666667</v>
      </c>
      <c r="K95" s="362">
        <v>2.8436666666666666</v>
      </c>
      <c r="L95" s="362">
        <v>2.7256666666666667</v>
      </c>
      <c r="M95" s="362">
        <v>2.706</v>
      </c>
      <c r="N95" s="362">
        <v>2.5273333333333334</v>
      </c>
      <c r="O95" s="363">
        <v>0</v>
      </c>
      <c r="P95" s="363">
        <v>0</v>
      </c>
      <c r="Q95" s="363">
        <v>0</v>
      </c>
      <c r="R95" s="363">
        <v>0</v>
      </c>
      <c r="S95" s="363">
        <v>0</v>
      </c>
      <c r="T95" s="363">
        <v>0</v>
      </c>
      <c r="U95" s="363">
        <v>0</v>
      </c>
      <c r="V95" s="363">
        <v>0</v>
      </c>
      <c r="W95" s="363">
        <v>0</v>
      </c>
      <c r="X95" s="363">
        <v>0</v>
      </c>
      <c r="Y95" s="363">
        <v>0</v>
      </c>
      <c r="Z95" s="363">
        <v>0</v>
      </c>
      <c r="AA95" s="363">
        <v>0</v>
      </c>
      <c r="AB95" s="363">
        <v>0</v>
      </c>
      <c r="AC95" s="363">
        <v>0</v>
      </c>
      <c r="AD95" s="363">
        <v>0</v>
      </c>
      <c r="AE95" s="363">
        <v>0</v>
      </c>
      <c r="AF95" s="363">
        <v>0</v>
      </c>
      <c r="AG95" s="363">
        <v>0</v>
      </c>
      <c r="AH95" s="363">
        <v>0</v>
      </c>
      <c r="AI95" s="363">
        <v>0</v>
      </c>
      <c r="AJ95" s="363">
        <v>0</v>
      </c>
      <c r="AK95" s="363">
        <v>0</v>
      </c>
      <c r="AL95" s="363">
        <v>0</v>
      </c>
      <c r="AM95" s="363">
        <v>0</v>
      </c>
      <c r="AN95" s="363">
        <v>0</v>
      </c>
      <c r="AO95" s="363">
        <v>0</v>
      </c>
      <c r="AP95" s="363">
        <v>0</v>
      </c>
      <c r="AQ95" s="363">
        <v>0</v>
      </c>
      <c r="AR95" s="363">
        <v>0</v>
      </c>
      <c r="AS95" s="363">
        <v>0</v>
      </c>
      <c r="AT95" s="363">
        <v>0</v>
      </c>
      <c r="AU95" s="363">
        <v>0</v>
      </c>
      <c r="AV95" s="363">
        <v>0</v>
      </c>
      <c r="AW95" s="363">
        <v>0</v>
      </c>
      <c r="AX95" s="363">
        <v>0</v>
      </c>
      <c r="AY95" s="363">
        <v>0</v>
      </c>
      <c r="AZ95" s="363">
        <v>0</v>
      </c>
      <c r="BA95" s="363">
        <v>0</v>
      </c>
      <c r="BB95" s="363">
        <v>0</v>
      </c>
      <c r="BC95" s="364">
        <f>IF(ISNUMBER(MATCH(C95,'My Squad'!$C$2:$C$16,0)),1,0)</f>
        <v>0</v>
      </c>
      <c r="BD95" s="365">
        <f t="shared" si="38"/>
        <v>0</v>
      </c>
      <c r="BE95" s="365">
        <f t="shared" si="39"/>
        <v>0</v>
      </c>
      <c r="BF95" s="365">
        <f t="shared" si="40"/>
        <v>0</v>
      </c>
      <c r="BG95" s="365">
        <f t="shared" si="41"/>
        <v>0</v>
      </c>
      <c r="BH95" s="365">
        <f t="shared" si="42"/>
        <v>0</v>
      </c>
      <c r="BI95" s="365">
        <f t="shared" si="43"/>
        <v>0</v>
      </c>
      <c r="BJ95" s="365">
        <f t="shared" si="44"/>
        <v>0</v>
      </c>
      <c r="BK95" s="365">
        <f t="shared" si="45"/>
        <v>0</v>
      </c>
      <c r="BL95" s="365">
        <f t="shared" si="46"/>
        <v>0</v>
      </c>
      <c r="BM95" s="365">
        <f t="shared" si="47"/>
        <v>0</v>
      </c>
      <c r="BN95" s="365">
        <f t="shared" si="48"/>
        <v>0</v>
      </c>
      <c r="BO95" s="365">
        <f t="shared" si="49"/>
        <v>0</v>
      </c>
      <c r="BP95" s="365">
        <f t="shared" si="50"/>
        <v>0</v>
      </c>
      <c r="BQ95" s="365">
        <f t="shared" si="51"/>
        <v>0</v>
      </c>
      <c r="BR95" s="365">
        <f t="shared" si="52"/>
        <v>0</v>
      </c>
      <c r="BS95" s="365">
        <f t="shared" si="53"/>
        <v>0</v>
      </c>
      <c r="BT95" s="365">
        <f t="shared" si="54"/>
        <v>0</v>
      </c>
      <c r="BU95" s="365">
        <f t="shared" si="55"/>
        <v>0</v>
      </c>
      <c r="BV95" s="365">
        <f t="shared" si="56"/>
        <v>0</v>
      </c>
      <c r="BW95" s="365">
        <f t="shared" si="57"/>
        <v>0</v>
      </c>
      <c r="BX95" s="365">
        <f t="shared" si="58"/>
        <v>0</v>
      </c>
      <c r="BY95" s="365">
        <f t="shared" si="59"/>
        <v>0</v>
      </c>
      <c r="BZ95" s="365">
        <f t="shared" si="60"/>
        <v>0</v>
      </c>
      <c r="CA95" s="365">
        <f t="shared" si="61"/>
        <v>0</v>
      </c>
      <c r="CB95" s="360">
        <f t="shared" si="62"/>
        <v>0</v>
      </c>
      <c r="CR95"/>
    </row>
    <row r="96" spans="1:96" hidden="1" x14ac:dyDescent="0.2">
      <c r="A96" s="360" cm="1">
        <f t="array" ref="A96">_xlfn.SWITCH(D96,"G",1,"D",2,"M",3,"F",4)</f>
        <v>3</v>
      </c>
      <c r="B96" s="357" t="s">
        <v>601</v>
      </c>
      <c r="C96" s="357" t="s">
        <v>643</v>
      </c>
      <c r="D96" s="360" t="s">
        <v>13</v>
      </c>
      <c r="E96" s="361">
        <v>5.3</v>
      </c>
      <c r="F96" s="361">
        <f>_xlfn.IFNA(VLOOKUP(C96,'My Squad'!$C$2:$D$16,2,0),E96)</f>
        <v>5.3</v>
      </c>
      <c r="G96" s="362">
        <v>3.1706666666666665</v>
      </c>
      <c r="H96" s="362">
        <v>2.7156666666666665</v>
      </c>
      <c r="I96" s="362">
        <v>2.6996666666666669</v>
      </c>
      <c r="J96" s="362">
        <v>2.9313333333333333</v>
      </c>
      <c r="K96" s="362">
        <v>3.218</v>
      </c>
      <c r="L96" s="362">
        <v>2.8536666666666668</v>
      </c>
      <c r="M96" s="362">
        <v>2.5206666666666666</v>
      </c>
      <c r="N96" s="362">
        <v>3.2893333333333334</v>
      </c>
      <c r="O96" s="363">
        <v>0</v>
      </c>
      <c r="P96" s="363">
        <v>0</v>
      </c>
      <c r="Q96" s="363">
        <v>0</v>
      </c>
      <c r="R96" s="363">
        <v>0</v>
      </c>
      <c r="S96" s="363">
        <v>0</v>
      </c>
      <c r="T96" s="363">
        <v>0</v>
      </c>
      <c r="U96" s="363">
        <v>0</v>
      </c>
      <c r="V96" s="363">
        <v>0</v>
      </c>
      <c r="W96" s="363">
        <v>0</v>
      </c>
      <c r="X96" s="363">
        <v>0</v>
      </c>
      <c r="Y96" s="363">
        <v>0</v>
      </c>
      <c r="Z96" s="363">
        <v>0</v>
      </c>
      <c r="AA96" s="363">
        <v>0</v>
      </c>
      <c r="AB96" s="363">
        <v>0</v>
      </c>
      <c r="AC96" s="363">
        <v>0</v>
      </c>
      <c r="AD96" s="363">
        <v>0</v>
      </c>
      <c r="AE96" s="363">
        <v>0</v>
      </c>
      <c r="AF96" s="363">
        <v>0</v>
      </c>
      <c r="AG96" s="363">
        <v>0</v>
      </c>
      <c r="AH96" s="363">
        <v>0</v>
      </c>
      <c r="AI96" s="363">
        <v>0</v>
      </c>
      <c r="AJ96" s="363">
        <v>0</v>
      </c>
      <c r="AK96" s="363">
        <v>0</v>
      </c>
      <c r="AL96" s="363">
        <v>0</v>
      </c>
      <c r="AM96" s="363">
        <v>0</v>
      </c>
      <c r="AN96" s="363">
        <v>0</v>
      </c>
      <c r="AO96" s="363">
        <v>0</v>
      </c>
      <c r="AP96" s="363">
        <v>0</v>
      </c>
      <c r="AQ96" s="363">
        <v>0</v>
      </c>
      <c r="AR96" s="363">
        <v>0</v>
      </c>
      <c r="AS96" s="363">
        <v>0</v>
      </c>
      <c r="AT96" s="363">
        <v>0</v>
      </c>
      <c r="AU96" s="363">
        <v>0</v>
      </c>
      <c r="AV96" s="363">
        <v>0</v>
      </c>
      <c r="AW96" s="363">
        <v>0</v>
      </c>
      <c r="AX96" s="363">
        <v>0</v>
      </c>
      <c r="AY96" s="363">
        <v>0</v>
      </c>
      <c r="AZ96" s="363">
        <v>0</v>
      </c>
      <c r="BA96" s="363">
        <v>0</v>
      </c>
      <c r="BB96" s="363">
        <v>0</v>
      </c>
      <c r="BC96" s="364">
        <f>IF(ISNUMBER(MATCH(C96,'My Squad'!$C$2:$C$16,0)),1,0)</f>
        <v>0</v>
      </c>
      <c r="BD96" s="365">
        <f t="shared" si="38"/>
        <v>0</v>
      </c>
      <c r="BE96" s="365">
        <f t="shared" si="39"/>
        <v>0</v>
      </c>
      <c r="BF96" s="365">
        <f t="shared" si="40"/>
        <v>0</v>
      </c>
      <c r="BG96" s="365">
        <f t="shared" si="41"/>
        <v>0</v>
      </c>
      <c r="BH96" s="365">
        <f t="shared" si="42"/>
        <v>0</v>
      </c>
      <c r="BI96" s="365">
        <f t="shared" si="43"/>
        <v>0</v>
      </c>
      <c r="BJ96" s="365">
        <f t="shared" si="44"/>
        <v>0</v>
      </c>
      <c r="BK96" s="365">
        <f t="shared" si="45"/>
        <v>0</v>
      </c>
      <c r="BL96" s="365">
        <f t="shared" si="46"/>
        <v>0</v>
      </c>
      <c r="BM96" s="365">
        <f t="shared" si="47"/>
        <v>0</v>
      </c>
      <c r="BN96" s="365">
        <f t="shared" si="48"/>
        <v>0</v>
      </c>
      <c r="BO96" s="365">
        <f t="shared" si="49"/>
        <v>0</v>
      </c>
      <c r="BP96" s="365">
        <f t="shared" si="50"/>
        <v>0</v>
      </c>
      <c r="BQ96" s="365">
        <f t="shared" si="51"/>
        <v>0</v>
      </c>
      <c r="BR96" s="365">
        <f t="shared" si="52"/>
        <v>0</v>
      </c>
      <c r="BS96" s="365">
        <f t="shared" si="53"/>
        <v>0</v>
      </c>
      <c r="BT96" s="365">
        <f t="shared" si="54"/>
        <v>0</v>
      </c>
      <c r="BU96" s="365">
        <f t="shared" si="55"/>
        <v>0</v>
      </c>
      <c r="BV96" s="365">
        <f t="shared" si="56"/>
        <v>0</v>
      </c>
      <c r="BW96" s="365">
        <f t="shared" si="57"/>
        <v>0</v>
      </c>
      <c r="BX96" s="365">
        <f t="shared" si="58"/>
        <v>0</v>
      </c>
      <c r="BY96" s="365">
        <f t="shared" si="59"/>
        <v>0</v>
      </c>
      <c r="BZ96" s="365">
        <f t="shared" si="60"/>
        <v>0</v>
      </c>
      <c r="CA96" s="365">
        <f t="shared" si="61"/>
        <v>0</v>
      </c>
      <c r="CB96" s="360">
        <f t="shared" si="62"/>
        <v>0</v>
      </c>
      <c r="CR96"/>
    </row>
    <row r="97" spans="1:96" hidden="1" x14ac:dyDescent="0.2">
      <c r="A97" s="360" cm="1">
        <f t="array" ref="A97">_xlfn.SWITCH(D97,"G",1,"D",2,"M",3,"F",4)</f>
        <v>3</v>
      </c>
      <c r="B97" s="357" t="s">
        <v>40</v>
      </c>
      <c r="C97" s="357" t="s">
        <v>141</v>
      </c>
      <c r="D97" s="360" t="s">
        <v>13</v>
      </c>
      <c r="E97" s="361">
        <v>6.2</v>
      </c>
      <c r="F97" s="361">
        <f>_xlfn.IFNA(VLOOKUP(C97,'My Squad'!$C$2:$D$16,2,0),E97)</f>
        <v>6.2</v>
      </c>
      <c r="G97" s="362">
        <v>2.5903333333333332</v>
      </c>
      <c r="H97" s="362">
        <v>2.7996666666666665</v>
      </c>
      <c r="I97" s="362">
        <v>3.1819999999999999</v>
      </c>
      <c r="J97" s="362">
        <v>2.8716666666666666</v>
      </c>
      <c r="K97" s="362">
        <v>2.5379999999999998</v>
      </c>
      <c r="L97" s="362">
        <v>2.8050000000000002</v>
      </c>
      <c r="M97" s="362">
        <v>3.4140000000000001</v>
      </c>
      <c r="N97" s="362">
        <v>3.1040000000000001</v>
      </c>
      <c r="O97" s="363">
        <v>0</v>
      </c>
      <c r="P97" s="363">
        <v>0</v>
      </c>
      <c r="Q97" s="363">
        <v>0</v>
      </c>
      <c r="R97" s="363">
        <v>0</v>
      </c>
      <c r="S97" s="363">
        <v>0</v>
      </c>
      <c r="T97" s="363">
        <v>0</v>
      </c>
      <c r="U97" s="363">
        <v>0</v>
      </c>
      <c r="V97" s="363">
        <v>0</v>
      </c>
      <c r="W97" s="363">
        <v>0</v>
      </c>
      <c r="X97" s="363">
        <v>0</v>
      </c>
      <c r="Y97" s="363">
        <v>0</v>
      </c>
      <c r="Z97" s="363">
        <v>0</v>
      </c>
      <c r="AA97" s="363">
        <v>0</v>
      </c>
      <c r="AB97" s="363">
        <v>0</v>
      </c>
      <c r="AC97" s="363">
        <v>0</v>
      </c>
      <c r="AD97" s="363">
        <v>0</v>
      </c>
      <c r="AE97" s="363">
        <v>0</v>
      </c>
      <c r="AF97" s="363">
        <v>0</v>
      </c>
      <c r="AG97" s="363">
        <v>0</v>
      </c>
      <c r="AH97" s="363">
        <v>0</v>
      </c>
      <c r="AI97" s="363">
        <v>0</v>
      </c>
      <c r="AJ97" s="363">
        <v>0</v>
      </c>
      <c r="AK97" s="363">
        <v>0</v>
      </c>
      <c r="AL97" s="363">
        <v>0</v>
      </c>
      <c r="AM97" s="363">
        <v>0</v>
      </c>
      <c r="AN97" s="363">
        <v>0</v>
      </c>
      <c r="AO97" s="363">
        <v>0</v>
      </c>
      <c r="AP97" s="363">
        <v>0</v>
      </c>
      <c r="AQ97" s="363">
        <v>0</v>
      </c>
      <c r="AR97" s="363">
        <v>0</v>
      </c>
      <c r="AS97" s="363">
        <v>0</v>
      </c>
      <c r="AT97" s="363">
        <v>0</v>
      </c>
      <c r="AU97" s="363">
        <v>0</v>
      </c>
      <c r="AV97" s="363">
        <v>0</v>
      </c>
      <c r="AW97" s="363">
        <v>0</v>
      </c>
      <c r="AX97" s="363">
        <v>0</v>
      </c>
      <c r="AY97" s="363">
        <v>0</v>
      </c>
      <c r="AZ97" s="363">
        <v>0</v>
      </c>
      <c r="BA97" s="363">
        <v>0</v>
      </c>
      <c r="BB97" s="363">
        <v>0</v>
      </c>
      <c r="BC97" s="364">
        <f>IF(ISNUMBER(MATCH(C97,'My Squad'!$C$2:$C$16,0)),1,0)</f>
        <v>0</v>
      </c>
      <c r="BD97" s="365">
        <f t="shared" si="38"/>
        <v>0</v>
      </c>
      <c r="BE97" s="365">
        <f t="shared" si="39"/>
        <v>0</v>
      </c>
      <c r="BF97" s="365">
        <f t="shared" si="40"/>
        <v>0</v>
      </c>
      <c r="BG97" s="365">
        <f t="shared" si="41"/>
        <v>0</v>
      </c>
      <c r="BH97" s="365">
        <f t="shared" si="42"/>
        <v>0</v>
      </c>
      <c r="BI97" s="365">
        <f t="shared" si="43"/>
        <v>0</v>
      </c>
      <c r="BJ97" s="365">
        <f t="shared" si="44"/>
        <v>0</v>
      </c>
      <c r="BK97" s="365">
        <f t="shared" si="45"/>
        <v>0</v>
      </c>
      <c r="BL97" s="365">
        <f t="shared" si="46"/>
        <v>0</v>
      </c>
      <c r="BM97" s="365">
        <f t="shared" si="47"/>
        <v>0</v>
      </c>
      <c r="BN97" s="365">
        <f t="shared" si="48"/>
        <v>0</v>
      </c>
      <c r="BO97" s="365">
        <f t="shared" si="49"/>
        <v>0</v>
      </c>
      <c r="BP97" s="365">
        <f t="shared" si="50"/>
        <v>0</v>
      </c>
      <c r="BQ97" s="365">
        <f t="shared" si="51"/>
        <v>0</v>
      </c>
      <c r="BR97" s="365">
        <f t="shared" si="52"/>
        <v>0</v>
      </c>
      <c r="BS97" s="365">
        <f t="shared" si="53"/>
        <v>0</v>
      </c>
      <c r="BT97" s="365">
        <f t="shared" si="54"/>
        <v>0</v>
      </c>
      <c r="BU97" s="365">
        <f t="shared" si="55"/>
        <v>0</v>
      </c>
      <c r="BV97" s="365">
        <f t="shared" si="56"/>
        <v>0</v>
      </c>
      <c r="BW97" s="365">
        <f t="shared" si="57"/>
        <v>0</v>
      </c>
      <c r="BX97" s="365">
        <f t="shared" si="58"/>
        <v>0</v>
      </c>
      <c r="BY97" s="365">
        <f t="shared" si="59"/>
        <v>0</v>
      </c>
      <c r="BZ97" s="365">
        <f t="shared" si="60"/>
        <v>0</v>
      </c>
      <c r="CA97" s="365">
        <f t="shared" si="61"/>
        <v>0</v>
      </c>
      <c r="CB97" s="360">
        <f t="shared" si="62"/>
        <v>0</v>
      </c>
      <c r="CR97"/>
    </row>
    <row r="98" spans="1:96" hidden="1" x14ac:dyDescent="0.2">
      <c r="A98" s="360" cm="1">
        <f t="array" ref="A98">_xlfn.SWITCH(D98,"G",1,"D",2,"M",3,"F",4)</f>
        <v>1</v>
      </c>
      <c r="B98" s="357" t="s">
        <v>37</v>
      </c>
      <c r="C98" s="357" t="s">
        <v>202</v>
      </c>
      <c r="D98" s="360" t="s">
        <v>16</v>
      </c>
      <c r="E98" s="361">
        <v>4.5</v>
      </c>
      <c r="F98" s="361">
        <f>_xlfn.IFNA(VLOOKUP(C98,'My Squad'!$C$2:$D$16,2,0),E98)</f>
        <v>4.5</v>
      </c>
      <c r="G98" s="362">
        <v>2.2166666666666668</v>
      </c>
      <c r="H98" s="362">
        <v>2.4943333333333335</v>
      </c>
      <c r="I98" s="362">
        <v>2.9966666666666666</v>
      </c>
      <c r="J98" s="362">
        <v>3.3736666666666668</v>
      </c>
      <c r="K98" s="362">
        <v>2.9409999999999998</v>
      </c>
      <c r="L98" s="362">
        <v>2.7983333333333333</v>
      </c>
      <c r="M98" s="362">
        <v>3.4753333333333334</v>
      </c>
      <c r="N98" s="362">
        <v>2.8783333333333334</v>
      </c>
      <c r="O98" s="363">
        <v>0</v>
      </c>
      <c r="P98" s="363">
        <v>0</v>
      </c>
      <c r="Q98" s="363">
        <v>0</v>
      </c>
      <c r="R98" s="363">
        <v>0</v>
      </c>
      <c r="S98" s="363">
        <v>0</v>
      </c>
      <c r="T98" s="363">
        <v>0</v>
      </c>
      <c r="U98" s="363">
        <v>0</v>
      </c>
      <c r="V98" s="363">
        <v>0</v>
      </c>
      <c r="W98" s="363">
        <v>0</v>
      </c>
      <c r="X98" s="363">
        <v>0</v>
      </c>
      <c r="Y98" s="363">
        <v>0</v>
      </c>
      <c r="Z98" s="363">
        <v>0</v>
      </c>
      <c r="AA98" s="363">
        <v>0</v>
      </c>
      <c r="AB98" s="363">
        <v>0</v>
      </c>
      <c r="AC98" s="363">
        <v>0</v>
      </c>
      <c r="AD98" s="363">
        <v>0</v>
      </c>
      <c r="AE98" s="363">
        <v>0</v>
      </c>
      <c r="AF98" s="363">
        <v>0</v>
      </c>
      <c r="AG98" s="363">
        <v>0</v>
      </c>
      <c r="AH98" s="363">
        <v>0</v>
      </c>
      <c r="AI98" s="363">
        <v>0</v>
      </c>
      <c r="AJ98" s="363">
        <v>0</v>
      </c>
      <c r="AK98" s="363">
        <v>0</v>
      </c>
      <c r="AL98" s="363">
        <v>0</v>
      </c>
      <c r="AM98" s="363">
        <v>0</v>
      </c>
      <c r="AN98" s="363">
        <v>0</v>
      </c>
      <c r="AO98" s="363">
        <v>0</v>
      </c>
      <c r="AP98" s="363">
        <v>0</v>
      </c>
      <c r="AQ98" s="363">
        <v>0</v>
      </c>
      <c r="AR98" s="363">
        <v>0</v>
      </c>
      <c r="AS98" s="363">
        <v>0</v>
      </c>
      <c r="AT98" s="363">
        <v>0</v>
      </c>
      <c r="AU98" s="363">
        <v>0</v>
      </c>
      <c r="AV98" s="363">
        <v>0</v>
      </c>
      <c r="AW98" s="363">
        <v>0</v>
      </c>
      <c r="AX98" s="363">
        <v>0</v>
      </c>
      <c r="AY98" s="363">
        <v>0</v>
      </c>
      <c r="AZ98" s="363">
        <v>0</v>
      </c>
      <c r="BA98" s="363">
        <v>0</v>
      </c>
      <c r="BB98" s="363">
        <v>0</v>
      </c>
      <c r="BC98" s="364">
        <f>IF(ISNUMBER(MATCH(C98,'My Squad'!$C$2:$C$16,0)),1,0)</f>
        <v>0</v>
      </c>
      <c r="BD98" s="365">
        <f t="shared" si="38"/>
        <v>0</v>
      </c>
      <c r="BE98" s="365">
        <f t="shared" si="39"/>
        <v>0</v>
      </c>
      <c r="BF98" s="365">
        <f t="shared" si="40"/>
        <v>0</v>
      </c>
      <c r="BG98" s="365">
        <f t="shared" si="41"/>
        <v>0</v>
      </c>
      <c r="BH98" s="365">
        <f t="shared" si="42"/>
        <v>0</v>
      </c>
      <c r="BI98" s="365">
        <f t="shared" si="43"/>
        <v>0</v>
      </c>
      <c r="BJ98" s="365">
        <f t="shared" si="44"/>
        <v>0</v>
      </c>
      <c r="BK98" s="365">
        <f t="shared" si="45"/>
        <v>0</v>
      </c>
      <c r="BL98" s="365">
        <f t="shared" si="46"/>
        <v>0</v>
      </c>
      <c r="BM98" s="365">
        <f t="shared" si="47"/>
        <v>0</v>
      </c>
      <c r="BN98" s="365">
        <f t="shared" si="48"/>
        <v>0</v>
      </c>
      <c r="BO98" s="365">
        <f t="shared" si="49"/>
        <v>0</v>
      </c>
      <c r="BP98" s="365">
        <f t="shared" si="50"/>
        <v>0</v>
      </c>
      <c r="BQ98" s="365">
        <f t="shared" si="51"/>
        <v>0</v>
      </c>
      <c r="BR98" s="365">
        <f t="shared" si="52"/>
        <v>0</v>
      </c>
      <c r="BS98" s="365">
        <f t="shared" si="53"/>
        <v>0</v>
      </c>
      <c r="BT98" s="365">
        <f t="shared" si="54"/>
        <v>0</v>
      </c>
      <c r="BU98" s="365">
        <f t="shared" si="55"/>
        <v>0</v>
      </c>
      <c r="BV98" s="365">
        <f t="shared" si="56"/>
        <v>0</v>
      </c>
      <c r="BW98" s="365">
        <f t="shared" si="57"/>
        <v>0</v>
      </c>
      <c r="BX98" s="365">
        <f t="shared" si="58"/>
        <v>0</v>
      </c>
      <c r="BY98" s="365">
        <f t="shared" si="59"/>
        <v>0</v>
      </c>
      <c r="BZ98" s="365">
        <f t="shared" si="60"/>
        <v>0</v>
      </c>
      <c r="CA98" s="365">
        <f t="shared" si="61"/>
        <v>0</v>
      </c>
      <c r="CB98" s="360">
        <f t="shared" si="62"/>
        <v>0</v>
      </c>
      <c r="CR98"/>
    </row>
    <row r="99" spans="1:96" hidden="1" x14ac:dyDescent="0.2">
      <c r="A99" s="360" cm="1">
        <f t="array" ref="A99">_xlfn.SWITCH(D99,"G",1,"D",2,"M",3,"F",4)</f>
        <v>1</v>
      </c>
      <c r="B99" s="357" t="s">
        <v>30</v>
      </c>
      <c r="C99" s="357" t="s">
        <v>71</v>
      </c>
      <c r="D99" s="360" t="s">
        <v>16</v>
      </c>
      <c r="E99" s="361">
        <v>5</v>
      </c>
      <c r="F99" s="361">
        <f>_xlfn.IFNA(VLOOKUP(C99,'My Squad'!$C$2:$D$16,2,0),E99)</f>
        <v>5</v>
      </c>
      <c r="G99" s="362">
        <v>2.4503333333333335</v>
      </c>
      <c r="H99" s="362">
        <v>2.9990000000000001</v>
      </c>
      <c r="I99" s="362">
        <v>2.8820000000000001</v>
      </c>
      <c r="J99" s="362">
        <v>3.1640000000000001</v>
      </c>
      <c r="K99" s="362">
        <v>2.532</v>
      </c>
      <c r="L99" s="362">
        <v>3.6240000000000001</v>
      </c>
      <c r="M99" s="362">
        <v>2.4033333333333333</v>
      </c>
      <c r="N99" s="362">
        <v>3.1096666666666666</v>
      </c>
      <c r="O99" s="363">
        <v>0</v>
      </c>
      <c r="P99" s="363">
        <v>0</v>
      </c>
      <c r="Q99" s="363">
        <v>0</v>
      </c>
      <c r="R99" s="363">
        <v>0</v>
      </c>
      <c r="S99" s="363">
        <v>0</v>
      </c>
      <c r="T99" s="363">
        <v>0</v>
      </c>
      <c r="U99" s="363">
        <v>0</v>
      </c>
      <c r="V99" s="363">
        <v>0</v>
      </c>
      <c r="W99" s="363">
        <v>0</v>
      </c>
      <c r="X99" s="363">
        <v>0</v>
      </c>
      <c r="Y99" s="363">
        <v>0</v>
      </c>
      <c r="Z99" s="363">
        <v>0</v>
      </c>
      <c r="AA99" s="363">
        <v>0</v>
      </c>
      <c r="AB99" s="363">
        <v>0</v>
      </c>
      <c r="AC99" s="363">
        <v>0</v>
      </c>
      <c r="AD99" s="363">
        <v>0</v>
      </c>
      <c r="AE99" s="363">
        <v>0</v>
      </c>
      <c r="AF99" s="363">
        <v>0</v>
      </c>
      <c r="AG99" s="363">
        <v>0</v>
      </c>
      <c r="AH99" s="363">
        <v>0</v>
      </c>
      <c r="AI99" s="363">
        <v>0</v>
      </c>
      <c r="AJ99" s="363">
        <v>0</v>
      </c>
      <c r="AK99" s="363">
        <v>0</v>
      </c>
      <c r="AL99" s="363">
        <v>0</v>
      </c>
      <c r="AM99" s="363">
        <v>0</v>
      </c>
      <c r="AN99" s="363">
        <v>0</v>
      </c>
      <c r="AO99" s="363">
        <v>0</v>
      </c>
      <c r="AP99" s="363">
        <v>0</v>
      </c>
      <c r="AQ99" s="363">
        <v>0</v>
      </c>
      <c r="AR99" s="363">
        <v>0</v>
      </c>
      <c r="AS99" s="363">
        <v>0</v>
      </c>
      <c r="AT99" s="363">
        <v>0</v>
      </c>
      <c r="AU99" s="363">
        <v>0</v>
      </c>
      <c r="AV99" s="363">
        <v>0</v>
      </c>
      <c r="AW99" s="363">
        <v>0</v>
      </c>
      <c r="AX99" s="363">
        <v>0</v>
      </c>
      <c r="AY99" s="363">
        <v>0</v>
      </c>
      <c r="AZ99" s="363">
        <v>0</v>
      </c>
      <c r="BA99" s="363">
        <v>0</v>
      </c>
      <c r="BB99" s="363">
        <v>0</v>
      </c>
      <c r="BC99" s="364">
        <f>IF(ISNUMBER(MATCH(C99,'My Squad'!$C$2:$C$16,0)),1,0)</f>
        <v>0</v>
      </c>
      <c r="BD99" s="365">
        <f t="shared" si="38"/>
        <v>0</v>
      </c>
      <c r="BE99" s="365">
        <f t="shared" si="39"/>
        <v>0</v>
      </c>
      <c r="BF99" s="365">
        <f t="shared" si="40"/>
        <v>0</v>
      </c>
      <c r="BG99" s="365">
        <f t="shared" si="41"/>
        <v>0</v>
      </c>
      <c r="BH99" s="365">
        <f t="shared" si="42"/>
        <v>0</v>
      </c>
      <c r="BI99" s="365">
        <f t="shared" si="43"/>
        <v>0</v>
      </c>
      <c r="BJ99" s="365">
        <f t="shared" si="44"/>
        <v>0</v>
      </c>
      <c r="BK99" s="365">
        <f t="shared" si="45"/>
        <v>0</v>
      </c>
      <c r="BL99" s="365">
        <f t="shared" si="46"/>
        <v>0</v>
      </c>
      <c r="BM99" s="365">
        <f t="shared" si="47"/>
        <v>0</v>
      </c>
      <c r="BN99" s="365">
        <f t="shared" si="48"/>
        <v>0</v>
      </c>
      <c r="BO99" s="365">
        <f t="shared" si="49"/>
        <v>0</v>
      </c>
      <c r="BP99" s="365">
        <f t="shared" si="50"/>
        <v>0</v>
      </c>
      <c r="BQ99" s="365">
        <f t="shared" si="51"/>
        <v>0</v>
      </c>
      <c r="BR99" s="365">
        <f t="shared" si="52"/>
        <v>0</v>
      </c>
      <c r="BS99" s="365">
        <f t="shared" si="53"/>
        <v>0</v>
      </c>
      <c r="BT99" s="365">
        <f t="shared" si="54"/>
        <v>0</v>
      </c>
      <c r="BU99" s="365">
        <f t="shared" si="55"/>
        <v>0</v>
      </c>
      <c r="BV99" s="365">
        <f t="shared" si="56"/>
        <v>0</v>
      </c>
      <c r="BW99" s="365">
        <f t="shared" si="57"/>
        <v>0</v>
      </c>
      <c r="BX99" s="365">
        <f t="shared" si="58"/>
        <v>0</v>
      </c>
      <c r="BY99" s="365">
        <f t="shared" si="59"/>
        <v>0</v>
      </c>
      <c r="BZ99" s="365">
        <f t="shared" si="60"/>
        <v>0</v>
      </c>
      <c r="CA99" s="365">
        <f t="shared" si="61"/>
        <v>0</v>
      </c>
      <c r="CB99" s="360">
        <f t="shared" si="62"/>
        <v>0</v>
      </c>
      <c r="CR99"/>
    </row>
    <row r="100" spans="1:96" hidden="1" x14ac:dyDescent="0.2">
      <c r="A100" s="360" cm="1">
        <f t="array" ref="A100">_xlfn.SWITCH(D100,"G",1,"D",2,"M",3,"F",4)</f>
        <v>3</v>
      </c>
      <c r="B100" s="357" t="s">
        <v>51</v>
      </c>
      <c r="C100" s="357" t="s">
        <v>87</v>
      </c>
      <c r="D100" s="360" t="s">
        <v>13</v>
      </c>
      <c r="E100" s="361">
        <v>4.9000000000000004</v>
      </c>
      <c r="F100" s="361">
        <f>_xlfn.IFNA(VLOOKUP(C100,'My Squad'!$C$2:$D$16,2,0),E100)</f>
        <v>4.9000000000000004</v>
      </c>
      <c r="G100" s="362">
        <v>2.7433333333333332</v>
      </c>
      <c r="H100" s="362">
        <v>2.5706666666666669</v>
      </c>
      <c r="I100" s="362">
        <v>3.177</v>
      </c>
      <c r="J100" s="362">
        <v>2.8526666666666665</v>
      </c>
      <c r="K100" s="362">
        <v>3.2113333333333332</v>
      </c>
      <c r="L100" s="362">
        <v>2.6103333333333332</v>
      </c>
      <c r="M100" s="362">
        <v>2.9533333333333331</v>
      </c>
      <c r="N100" s="362">
        <v>2.9873333333333334</v>
      </c>
      <c r="O100" s="363">
        <v>0</v>
      </c>
      <c r="P100" s="363">
        <v>0</v>
      </c>
      <c r="Q100" s="363">
        <v>0</v>
      </c>
      <c r="R100" s="363">
        <v>0</v>
      </c>
      <c r="S100" s="363">
        <v>0</v>
      </c>
      <c r="T100" s="363">
        <v>0</v>
      </c>
      <c r="U100" s="363">
        <v>0</v>
      </c>
      <c r="V100" s="363">
        <v>0</v>
      </c>
      <c r="W100" s="363">
        <v>0</v>
      </c>
      <c r="X100" s="363">
        <v>0</v>
      </c>
      <c r="Y100" s="363">
        <v>0</v>
      </c>
      <c r="Z100" s="363">
        <v>0</v>
      </c>
      <c r="AA100" s="363">
        <v>0</v>
      </c>
      <c r="AB100" s="363">
        <v>0</v>
      </c>
      <c r="AC100" s="363">
        <v>0</v>
      </c>
      <c r="AD100" s="363">
        <v>0</v>
      </c>
      <c r="AE100" s="363">
        <v>0</v>
      </c>
      <c r="AF100" s="363">
        <v>0</v>
      </c>
      <c r="AG100" s="363">
        <v>0</v>
      </c>
      <c r="AH100" s="363">
        <v>0</v>
      </c>
      <c r="AI100" s="363">
        <v>0</v>
      </c>
      <c r="AJ100" s="363">
        <v>0</v>
      </c>
      <c r="AK100" s="363">
        <v>0</v>
      </c>
      <c r="AL100" s="363">
        <v>0</v>
      </c>
      <c r="AM100" s="363">
        <v>0</v>
      </c>
      <c r="AN100" s="363">
        <v>0</v>
      </c>
      <c r="AO100" s="363">
        <v>0</v>
      </c>
      <c r="AP100" s="363">
        <v>0</v>
      </c>
      <c r="AQ100" s="363">
        <v>0</v>
      </c>
      <c r="AR100" s="363">
        <v>0</v>
      </c>
      <c r="AS100" s="363">
        <v>0</v>
      </c>
      <c r="AT100" s="363">
        <v>0</v>
      </c>
      <c r="AU100" s="363">
        <v>0</v>
      </c>
      <c r="AV100" s="363">
        <v>0</v>
      </c>
      <c r="AW100" s="363">
        <v>0</v>
      </c>
      <c r="AX100" s="363">
        <v>0</v>
      </c>
      <c r="AY100" s="363">
        <v>0</v>
      </c>
      <c r="AZ100" s="363">
        <v>0</v>
      </c>
      <c r="BA100" s="363">
        <v>0</v>
      </c>
      <c r="BB100" s="363">
        <v>0</v>
      </c>
      <c r="BC100" s="364">
        <f>IF(ISNUMBER(MATCH(C100,'My Squad'!$C$2:$C$16,0)),1,0)</f>
        <v>0</v>
      </c>
      <c r="BD100" s="365">
        <f t="shared" si="38"/>
        <v>0</v>
      </c>
      <c r="BE100" s="365">
        <f t="shared" si="39"/>
        <v>0</v>
      </c>
      <c r="BF100" s="365">
        <f t="shared" si="40"/>
        <v>0</v>
      </c>
      <c r="BG100" s="365">
        <f t="shared" si="41"/>
        <v>0</v>
      </c>
      <c r="BH100" s="365">
        <f t="shared" si="42"/>
        <v>0</v>
      </c>
      <c r="BI100" s="365">
        <f t="shared" si="43"/>
        <v>0</v>
      </c>
      <c r="BJ100" s="365">
        <f t="shared" si="44"/>
        <v>0</v>
      </c>
      <c r="BK100" s="365">
        <f t="shared" si="45"/>
        <v>0</v>
      </c>
      <c r="BL100" s="365">
        <f t="shared" si="46"/>
        <v>0</v>
      </c>
      <c r="BM100" s="365">
        <f t="shared" si="47"/>
        <v>0</v>
      </c>
      <c r="BN100" s="365">
        <f t="shared" si="48"/>
        <v>0</v>
      </c>
      <c r="BO100" s="365">
        <f t="shared" si="49"/>
        <v>0</v>
      </c>
      <c r="BP100" s="365">
        <f t="shared" si="50"/>
        <v>0</v>
      </c>
      <c r="BQ100" s="365">
        <f t="shared" si="51"/>
        <v>0</v>
      </c>
      <c r="BR100" s="365">
        <f t="shared" si="52"/>
        <v>0</v>
      </c>
      <c r="BS100" s="365">
        <f t="shared" si="53"/>
        <v>0</v>
      </c>
      <c r="BT100" s="365">
        <f t="shared" si="54"/>
        <v>0</v>
      </c>
      <c r="BU100" s="365">
        <f t="shared" si="55"/>
        <v>0</v>
      </c>
      <c r="BV100" s="365">
        <f t="shared" si="56"/>
        <v>0</v>
      </c>
      <c r="BW100" s="365">
        <f t="shared" si="57"/>
        <v>0</v>
      </c>
      <c r="BX100" s="365">
        <f t="shared" si="58"/>
        <v>0</v>
      </c>
      <c r="BY100" s="365">
        <f t="shared" si="59"/>
        <v>0</v>
      </c>
      <c r="BZ100" s="365">
        <f t="shared" si="60"/>
        <v>0</v>
      </c>
      <c r="CA100" s="365">
        <f t="shared" si="61"/>
        <v>0</v>
      </c>
      <c r="CB100" s="360">
        <f t="shared" si="62"/>
        <v>0</v>
      </c>
      <c r="CR100"/>
    </row>
    <row r="101" spans="1:96" hidden="1" x14ac:dyDescent="0.2">
      <c r="A101" s="360" cm="1">
        <f t="array" ref="A101">_xlfn.SWITCH(D101,"G",1,"D",2,"M",3,"F",4)</f>
        <v>4</v>
      </c>
      <c r="B101" s="357" t="s">
        <v>110</v>
      </c>
      <c r="C101" s="357" t="s">
        <v>249</v>
      </c>
      <c r="D101" s="360" t="s">
        <v>15</v>
      </c>
      <c r="E101" s="361">
        <v>7.3</v>
      </c>
      <c r="F101" s="361">
        <f>_xlfn.IFNA(VLOOKUP(C101,'My Squad'!$C$2:$D$16,2,0),E101)</f>
        <v>7.3</v>
      </c>
      <c r="G101" s="362">
        <v>3.0379999999999998</v>
      </c>
      <c r="H101" s="362">
        <v>3.1133333333333333</v>
      </c>
      <c r="I101" s="362">
        <v>2.7783333333333333</v>
      </c>
      <c r="J101" s="362">
        <v>3.0306666666666668</v>
      </c>
      <c r="K101" s="362">
        <v>3.3639999999999999</v>
      </c>
      <c r="L101" s="362">
        <v>2.3563333333333332</v>
      </c>
      <c r="M101" s="362">
        <v>2.8336666666666668</v>
      </c>
      <c r="N101" s="362">
        <v>2.5513333333333335</v>
      </c>
      <c r="O101" s="363">
        <v>0</v>
      </c>
      <c r="P101" s="363">
        <v>0</v>
      </c>
      <c r="Q101" s="363">
        <v>0</v>
      </c>
      <c r="R101" s="363">
        <v>0</v>
      </c>
      <c r="S101" s="363">
        <v>0</v>
      </c>
      <c r="T101" s="363">
        <v>0</v>
      </c>
      <c r="U101" s="363">
        <v>0</v>
      </c>
      <c r="V101" s="363">
        <v>0</v>
      </c>
      <c r="W101" s="363">
        <v>0</v>
      </c>
      <c r="X101" s="363">
        <v>0</v>
      </c>
      <c r="Y101" s="363">
        <v>0</v>
      </c>
      <c r="Z101" s="363">
        <v>0</v>
      </c>
      <c r="AA101" s="363">
        <v>0</v>
      </c>
      <c r="AB101" s="363">
        <v>0</v>
      </c>
      <c r="AC101" s="363">
        <v>0</v>
      </c>
      <c r="AD101" s="363">
        <v>0</v>
      </c>
      <c r="AE101" s="363">
        <v>0</v>
      </c>
      <c r="AF101" s="363">
        <v>0</v>
      </c>
      <c r="AG101" s="363">
        <v>0</v>
      </c>
      <c r="AH101" s="363">
        <v>0</v>
      </c>
      <c r="AI101" s="363">
        <v>0</v>
      </c>
      <c r="AJ101" s="363">
        <v>0</v>
      </c>
      <c r="AK101" s="363">
        <v>0</v>
      </c>
      <c r="AL101" s="363">
        <v>0</v>
      </c>
      <c r="AM101" s="363">
        <v>0</v>
      </c>
      <c r="AN101" s="363">
        <v>0</v>
      </c>
      <c r="AO101" s="363">
        <v>0</v>
      </c>
      <c r="AP101" s="363">
        <v>0</v>
      </c>
      <c r="AQ101" s="363">
        <v>0</v>
      </c>
      <c r="AR101" s="363">
        <v>0</v>
      </c>
      <c r="AS101" s="363">
        <v>0</v>
      </c>
      <c r="AT101" s="363">
        <v>0</v>
      </c>
      <c r="AU101" s="363">
        <v>0</v>
      </c>
      <c r="AV101" s="363">
        <v>0</v>
      </c>
      <c r="AW101" s="363">
        <v>0</v>
      </c>
      <c r="AX101" s="363">
        <v>0</v>
      </c>
      <c r="AY101" s="363">
        <v>0</v>
      </c>
      <c r="AZ101" s="363">
        <v>0</v>
      </c>
      <c r="BA101" s="363">
        <v>0</v>
      </c>
      <c r="BB101" s="363">
        <v>0</v>
      </c>
      <c r="BC101" s="364">
        <f>IF(ISNUMBER(MATCH(C101,'My Squad'!$C$2:$C$16,0)),1,0)</f>
        <v>0</v>
      </c>
      <c r="BD101" s="365">
        <f t="shared" si="38"/>
        <v>0</v>
      </c>
      <c r="BE101" s="365">
        <f t="shared" si="39"/>
        <v>0</v>
      </c>
      <c r="BF101" s="365">
        <f t="shared" si="40"/>
        <v>0</v>
      </c>
      <c r="BG101" s="365">
        <f t="shared" si="41"/>
        <v>0</v>
      </c>
      <c r="BH101" s="365">
        <f t="shared" si="42"/>
        <v>0</v>
      </c>
      <c r="BI101" s="365">
        <f t="shared" si="43"/>
        <v>0</v>
      </c>
      <c r="BJ101" s="365">
        <f t="shared" si="44"/>
        <v>0</v>
      </c>
      <c r="BK101" s="365">
        <f t="shared" si="45"/>
        <v>0</v>
      </c>
      <c r="BL101" s="365">
        <f t="shared" si="46"/>
        <v>0</v>
      </c>
      <c r="BM101" s="365">
        <f t="shared" si="47"/>
        <v>0</v>
      </c>
      <c r="BN101" s="365">
        <f t="shared" si="48"/>
        <v>0</v>
      </c>
      <c r="BO101" s="365">
        <f t="shared" si="49"/>
        <v>0</v>
      </c>
      <c r="BP101" s="365">
        <f t="shared" si="50"/>
        <v>0</v>
      </c>
      <c r="BQ101" s="365">
        <f t="shared" si="51"/>
        <v>0</v>
      </c>
      <c r="BR101" s="365">
        <f t="shared" si="52"/>
        <v>0</v>
      </c>
      <c r="BS101" s="365">
        <f t="shared" si="53"/>
        <v>0</v>
      </c>
      <c r="BT101" s="365">
        <f t="shared" si="54"/>
        <v>0</v>
      </c>
      <c r="BU101" s="365">
        <f t="shared" si="55"/>
        <v>0</v>
      </c>
      <c r="BV101" s="365">
        <f t="shared" si="56"/>
        <v>0</v>
      </c>
      <c r="BW101" s="365">
        <f t="shared" si="57"/>
        <v>0</v>
      </c>
      <c r="BX101" s="365">
        <f t="shared" si="58"/>
        <v>0</v>
      </c>
      <c r="BY101" s="365">
        <f t="shared" si="59"/>
        <v>0</v>
      </c>
      <c r="BZ101" s="365">
        <f t="shared" si="60"/>
        <v>0</v>
      </c>
      <c r="CA101" s="365">
        <f t="shared" si="61"/>
        <v>0</v>
      </c>
      <c r="CB101" s="360">
        <f t="shared" si="62"/>
        <v>0</v>
      </c>
      <c r="CR101"/>
    </row>
    <row r="102" spans="1:96" x14ac:dyDescent="0.2">
      <c r="A102" s="360" cm="1">
        <f t="array" ref="A102">_xlfn.SWITCH(D102,"G",1,"D",2,"M",3,"F",4)</f>
        <v>3</v>
      </c>
      <c r="B102" s="357" t="s">
        <v>33</v>
      </c>
      <c r="C102" s="357" t="s">
        <v>1556</v>
      </c>
      <c r="D102" s="360" t="s">
        <v>13</v>
      </c>
      <c r="E102" s="361">
        <v>5</v>
      </c>
      <c r="F102" s="361">
        <f>_xlfn.IFNA(VLOOKUP(C102,'My Squad'!$C$2:$D$16,2,0),E102)</f>
        <v>5</v>
      </c>
      <c r="G102" s="362">
        <v>2.895</v>
      </c>
      <c r="H102" s="362">
        <v>3.2483333333333335</v>
      </c>
      <c r="I102" s="362">
        <v>2.4643333333333333</v>
      </c>
      <c r="J102" s="362">
        <v>2.8033333333333332</v>
      </c>
      <c r="K102" s="362">
        <v>2.81</v>
      </c>
      <c r="L102" s="362">
        <v>2.8380000000000001</v>
      </c>
      <c r="M102" s="362">
        <v>3.0833333333333335</v>
      </c>
      <c r="N102" s="362">
        <v>2.8856666666666668</v>
      </c>
      <c r="O102" s="363">
        <v>0</v>
      </c>
      <c r="P102" s="363">
        <v>0</v>
      </c>
      <c r="Q102" s="363">
        <v>0</v>
      </c>
      <c r="R102" s="363">
        <v>0</v>
      </c>
      <c r="S102" s="363">
        <v>0</v>
      </c>
      <c r="T102" s="363">
        <v>0</v>
      </c>
      <c r="U102" s="363">
        <v>0</v>
      </c>
      <c r="V102" s="363">
        <v>0</v>
      </c>
      <c r="W102" s="363">
        <v>0</v>
      </c>
      <c r="X102" s="363">
        <v>0</v>
      </c>
      <c r="Y102" s="363">
        <v>0</v>
      </c>
      <c r="Z102" s="363">
        <v>0</v>
      </c>
      <c r="AA102" s="363">
        <v>0</v>
      </c>
      <c r="AB102" s="363">
        <v>0</v>
      </c>
      <c r="AC102" s="363">
        <v>0</v>
      </c>
      <c r="AD102" s="363">
        <v>0</v>
      </c>
      <c r="AE102" s="363">
        <v>0</v>
      </c>
      <c r="AF102" s="363">
        <v>0</v>
      </c>
      <c r="AG102" s="363">
        <v>0</v>
      </c>
      <c r="AH102" s="363">
        <v>0</v>
      </c>
      <c r="AI102" s="363">
        <v>0</v>
      </c>
      <c r="AJ102" s="363">
        <v>0</v>
      </c>
      <c r="AK102" s="363">
        <v>0</v>
      </c>
      <c r="AL102" s="363">
        <v>0</v>
      </c>
      <c r="AM102" s="363">
        <v>0</v>
      </c>
      <c r="AN102" s="363">
        <v>0</v>
      </c>
      <c r="AO102" s="363">
        <v>0</v>
      </c>
      <c r="AP102" s="363">
        <v>0</v>
      </c>
      <c r="AQ102" s="363">
        <v>0</v>
      </c>
      <c r="AR102" s="363">
        <v>0</v>
      </c>
      <c r="AS102" s="363">
        <v>0</v>
      </c>
      <c r="AT102" s="363">
        <v>0</v>
      </c>
      <c r="AU102" s="363">
        <v>0</v>
      </c>
      <c r="AV102" s="363">
        <v>0</v>
      </c>
      <c r="AW102" s="363">
        <v>0</v>
      </c>
      <c r="AX102" s="363">
        <v>0</v>
      </c>
      <c r="AY102" s="363">
        <v>0</v>
      </c>
      <c r="AZ102" s="363">
        <v>0</v>
      </c>
      <c r="BA102" s="363">
        <v>0</v>
      </c>
      <c r="BB102" s="363">
        <v>0</v>
      </c>
      <c r="BC102" s="364">
        <f>IF(ISNUMBER(MATCH(C102,'My Squad'!$C$2:$C$16,0)),1,0)</f>
        <v>0</v>
      </c>
      <c r="BD102" s="365">
        <f t="shared" si="38"/>
        <v>0</v>
      </c>
      <c r="BE102" s="365">
        <f t="shared" si="39"/>
        <v>0</v>
      </c>
      <c r="BF102" s="365">
        <f t="shared" si="40"/>
        <v>0</v>
      </c>
      <c r="BG102" s="365">
        <f t="shared" si="41"/>
        <v>0</v>
      </c>
      <c r="BH102" s="365">
        <f t="shared" si="42"/>
        <v>0</v>
      </c>
      <c r="BI102" s="365">
        <f t="shared" si="43"/>
        <v>0</v>
      </c>
      <c r="BJ102" s="365">
        <f t="shared" si="44"/>
        <v>0</v>
      </c>
      <c r="BK102" s="365">
        <f t="shared" si="45"/>
        <v>0</v>
      </c>
      <c r="BL102" s="365">
        <f t="shared" si="46"/>
        <v>0</v>
      </c>
      <c r="BM102" s="365">
        <f t="shared" si="47"/>
        <v>0</v>
      </c>
      <c r="BN102" s="365">
        <f t="shared" si="48"/>
        <v>0</v>
      </c>
      <c r="BO102" s="365">
        <f t="shared" si="49"/>
        <v>0</v>
      </c>
      <c r="BP102" s="365">
        <f t="shared" si="50"/>
        <v>0</v>
      </c>
      <c r="BQ102" s="365">
        <f t="shared" si="51"/>
        <v>0</v>
      </c>
      <c r="BR102" s="365">
        <f t="shared" si="52"/>
        <v>0</v>
      </c>
      <c r="BS102" s="365">
        <f t="shared" si="53"/>
        <v>0</v>
      </c>
      <c r="BT102" s="365">
        <f t="shared" si="54"/>
        <v>0</v>
      </c>
      <c r="BU102" s="365">
        <f t="shared" si="55"/>
        <v>0</v>
      </c>
      <c r="BV102" s="365">
        <f t="shared" si="56"/>
        <v>0</v>
      </c>
      <c r="BW102" s="365">
        <f t="shared" si="57"/>
        <v>0</v>
      </c>
      <c r="BX102" s="365">
        <f t="shared" si="58"/>
        <v>0</v>
      </c>
      <c r="BY102" s="365">
        <f t="shared" si="59"/>
        <v>0</v>
      </c>
      <c r="BZ102" s="365">
        <f t="shared" si="60"/>
        <v>0</v>
      </c>
      <c r="CA102" s="365">
        <f t="shared" si="61"/>
        <v>0</v>
      </c>
      <c r="CB102" s="360">
        <f t="shared" si="62"/>
        <v>0</v>
      </c>
      <c r="CR102"/>
    </row>
    <row r="103" spans="1:96" hidden="1" x14ac:dyDescent="0.2">
      <c r="A103" s="360" cm="1">
        <f t="array" ref="A103">_xlfn.SWITCH(D103,"G",1,"D",2,"M",3,"F",4)</f>
        <v>3</v>
      </c>
      <c r="B103" s="357" t="s">
        <v>65</v>
      </c>
      <c r="C103" s="357" t="s">
        <v>200</v>
      </c>
      <c r="D103" s="360" t="s">
        <v>13</v>
      </c>
      <c r="E103" s="361">
        <v>5.3</v>
      </c>
      <c r="F103" s="361">
        <f>_xlfn.IFNA(VLOOKUP(C103,'My Squad'!$C$2:$D$16,2,0),E103)</f>
        <v>5.3</v>
      </c>
      <c r="G103" s="362">
        <v>2.2343333333333333</v>
      </c>
      <c r="H103" s="362">
        <v>2.8246666666666669</v>
      </c>
      <c r="I103" s="362">
        <v>3.1643333333333334</v>
      </c>
      <c r="J103" s="362">
        <v>3.0350000000000001</v>
      </c>
      <c r="K103" s="362">
        <v>2.7956666666666665</v>
      </c>
      <c r="L103" s="362">
        <v>3.0819999999999999</v>
      </c>
      <c r="M103" s="362">
        <v>3.3183333333333334</v>
      </c>
      <c r="N103" s="362">
        <v>2.556</v>
      </c>
      <c r="O103" s="363">
        <v>0</v>
      </c>
      <c r="P103" s="363">
        <v>0</v>
      </c>
      <c r="Q103" s="363">
        <v>0</v>
      </c>
      <c r="R103" s="363">
        <v>0</v>
      </c>
      <c r="S103" s="363">
        <v>0</v>
      </c>
      <c r="T103" s="363">
        <v>0</v>
      </c>
      <c r="U103" s="363">
        <v>0</v>
      </c>
      <c r="V103" s="363">
        <v>0</v>
      </c>
      <c r="W103" s="363">
        <v>0</v>
      </c>
      <c r="X103" s="363">
        <v>0</v>
      </c>
      <c r="Y103" s="363">
        <v>0</v>
      </c>
      <c r="Z103" s="363">
        <v>0</v>
      </c>
      <c r="AA103" s="363">
        <v>0</v>
      </c>
      <c r="AB103" s="363">
        <v>0</v>
      </c>
      <c r="AC103" s="363">
        <v>0</v>
      </c>
      <c r="AD103" s="363">
        <v>0</v>
      </c>
      <c r="AE103" s="363">
        <v>0</v>
      </c>
      <c r="AF103" s="363">
        <v>0</v>
      </c>
      <c r="AG103" s="363">
        <v>0</v>
      </c>
      <c r="AH103" s="363">
        <v>0</v>
      </c>
      <c r="AI103" s="363">
        <v>0</v>
      </c>
      <c r="AJ103" s="363">
        <v>0</v>
      </c>
      <c r="AK103" s="363">
        <v>0</v>
      </c>
      <c r="AL103" s="363">
        <v>0</v>
      </c>
      <c r="AM103" s="363">
        <v>0</v>
      </c>
      <c r="AN103" s="363">
        <v>0</v>
      </c>
      <c r="AO103" s="363">
        <v>0</v>
      </c>
      <c r="AP103" s="363">
        <v>0</v>
      </c>
      <c r="AQ103" s="363">
        <v>0</v>
      </c>
      <c r="AR103" s="363">
        <v>0</v>
      </c>
      <c r="AS103" s="363">
        <v>0</v>
      </c>
      <c r="AT103" s="363">
        <v>0</v>
      </c>
      <c r="AU103" s="363">
        <v>0</v>
      </c>
      <c r="AV103" s="363">
        <v>0</v>
      </c>
      <c r="AW103" s="363">
        <v>0</v>
      </c>
      <c r="AX103" s="363">
        <v>0</v>
      </c>
      <c r="AY103" s="363">
        <v>0</v>
      </c>
      <c r="AZ103" s="363">
        <v>0</v>
      </c>
      <c r="BA103" s="363">
        <v>0</v>
      </c>
      <c r="BB103" s="363">
        <v>0</v>
      </c>
      <c r="BC103" s="364">
        <f>IF(ISNUMBER(MATCH(C103,'My Squad'!$C$2:$C$16,0)),1,0)</f>
        <v>0</v>
      </c>
      <c r="BD103" s="365">
        <f t="shared" si="38"/>
        <v>0</v>
      </c>
      <c r="BE103" s="365">
        <f t="shared" si="39"/>
        <v>0</v>
      </c>
      <c r="BF103" s="365">
        <f t="shared" si="40"/>
        <v>0</v>
      </c>
      <c r="BG103" s="365">
        <f t="shared" si="41"/>
        <v>0</v>
      </c>
      <c r="BH103" s="365">
        <f t="shared" si="42"/>
        <v>0</v>
      </c>
      <c r="BI103" s="365">
        <f t="shared" si="43"/>
        <v>0</v>
      </c>
      <c r="BJ103" s="365">
        <f t="shared" si="44"/>
        <v>0</v>
      </c>
      <c r="BK103" s="365">
        <f t="shared" si="45"/>
        <v>0</v>
      </c>
      <c r="BL103" s="365">
        <f t="shared" si="46"/>
        <v>0</v>
      </c>
      <c r="BM103" s="365">
        <f t="shared" si="47"/>
        <v>0</v>
      </c>
      <c r="BN103" s="365">
        <f t="shared" si="48"/>
        <v>0</v>
      </c>
      <c r="BO103" s="365">
        <f t="shared" si="49"/>
        <v>0</v>
      </c>
      <c r="BP103" s="365">
        <f t="shared" si="50"/>
        <v>0</v>
      </c>
      <c r="BQ103" s="365">
        <f t="shared" si="51"/>
        <v>0</v>
      </c>
      <c r="BR103" s="365">
        <f t="shared" si="52"/>
        <v>0</v>
      </c>
      <c r="BS103" s="365">
        <f t="shared" si="53"/>
        <v>0</v>
      </c>
      <c r="BT103" s="365">
        <f t="shared" si="54"/>
        <v>0</v>
      </c>
      <c r="BU103" s="365">
        <f t="shared" si="55"/>
        <v>0</v>
      </c>
      <c r="BV103" s="365">
        <f t="shared" si="56"/>
        <v>0</v>
      </c>
      <c r="BW103" s="365">
        <f t="shared" si="57"/>
        <v>0</v>
      </c>
      <c r="BX103" s="365">
        <f t="shared" si="58"/>
        <v>0</v>
      </c>
      <c r="BY103" s="365">
        <f t="shared" si="59"/>
        <v>0</v>
      </c>
      <c r="BZ103" s="365">
        <f t="shared" si="60"/>
        <v>0</v>
      </c>
      <c r="CA103" s="365">
        <f t="shared" si="61"/>
        <v>0</v>
      </c>
      <c r="CB103" s="360">
        <f t="shared" si="62"/>
        <v>0</v>
      </c>
      <c r="CR103"/>
    </row>
    <row r="104" spans="1:96" hidden="1" x14ac:dyDescent="0.2">
      <c r="A104" s="360" cm="1">
        <f t="array" ref="A104">_xlfn.SWITCH(D104,"G",1,"D",2,"M",3,"F",4)</f>
        <v>2</v>
      </c>
      <c r="B104" s="357" t="s">
        <v>28</v>
      </c>
      <c r="C104" s="357" t="s">
        <v>126</v>
      </c>
      <c r="D104" s="360" t="s">
        <v>14</v>
      </c>
      <c r="E104" s="361">
        <v>5.0999999999999996</v>
      </c>
      <c r="F104" s="361">
        <f>_xlfn.IFNA(VLOOKUP(C104,'My Squad'!$C$2:$D$16,2,0),E104)</f>
        <v>5.0999999999999996</v>
      </c>
      <c r="G104" s="362">
        <v>3.0656666666666665</v>
      </c>
      <c r="H104" s="362">
        <v>3.9656666666666665</v>
      </c>
      <c r="I104" s="362">
        <v>1.5960000000000001</v>
      </c>
      <c r="J104" s="362">
        <v>3.2876666666666665</v>
      </c>
      <c r="K104" s="362">
        <v>2.8820000000000001</v>
      </c>
      <c r="L104" s="362">
        <v>2.5993333333333335</v>
      </c>
      <c r="M104" s="362">
        <v>3.573</v>
      </c>
      <c r="N104" s="362">
        <v>2.0196666666666667</v>
      </c>
      <c r="O104" s="363">
        <v>0</v>
      </c>
      <c r="P104" s="363">
        <v>0</v>
      </c>
      <c r="Q104" s="363">
        <v>0</v>
      </c>
      <c r="R104" s="363">
        <v>0</v>
      </c>
      <c r="S104" s="363">
        <v>0</v>
      </c>
      <c r="T104" s="363">
        <v>0</v>
      </c>
      <c r="U104" s="363">
        <v>0</v>
      </c>
      <c r="V104" s="363">
        <v>0</v>
      </c>
      <c r="W104" s="363">
        <v>0</v>
      </c>
      <c r="X104" s="363">
        <v>0</v>
      </c>
      <c r="Y104" s="363">
        <v>0</v>
      </c>
      <c r="Z104" s="363">
        <v>0</v>
      </c>
      <c r="AA104" s="363">
        <v>0</v>
      </c>
      <c r="AB104" s="363">
        <v>0</v>
      </c>
      <c r="AC104" s="363">
        <v>0</v>
      </c>
      <c r="AD104" s="363">
        <v>0</v>
      </c>
      <c r="AE104" s="363">
        <v>0</v>
      </c>
      <c r="AF104" s="363">
        <v>0</v>
      </c>
      <c r="AG104" s="363">
        <v>0</v>
      </c>
      <c r="AH104" s="363">
        <v>0</v>
      </c>
      <c r="AI104" s="363">
        <v>0</v>
      </c>
      <c r="AJ104" s="363">
        <v>0</v>
      </c>
      <c r="AK104" s="363">
        <v>0</v>
      </c>
      <c r="AL104" s="363">
        <v>0</v>
      </c>
      <c r="AM104" s="363">
        <v>0</v>
      </c>
      <c r="AN104" s="363">
        <v>0</v>
      </c>
      <c r="AO104" s="363">
        <v>0</v>
      </c>
      <c r="AP104" s="363">
        <v>0</v>
      </c>
      <c r="AQ104" s="363">
        <v>0</v>
      </c>
      <c r="AR104" s="363">
        <v>0</v>
      </c>
      <c r="AS104" s="363">
        <v>0</v>
      </c>
      <c r="AT104" s="363">
        <v>0</v>
      </c>
      <c r="AU104" s="363">
        <v>0</v>
      </c>
      <c r="AV104" s="363">
        <v>0</v>
      </c>
      <c r="AW104" s="363">
        <v>0</v>
      </c>
      <c r="AX104" s="363">
        <v>0</v>
      </c>
      <c r="AY104" s="363">
        <v>0</v>
      </c>
      <c r="AZ104" s="363">
        <v>0</v>
      </c>
      <c r="BA104" s="363">
        <v>0</v>
      </c>
      <c r="BB104" s="363">
        <v>0</v>
      </c>
      <c r="BC104" s="364">
        <f>IF(ISNUMBER(MATCH(C104,'My Squad'!$C$2:$C$16,0)),1,0)</f>
        <v>0</v>
      </c>
      <c r="BD104" s="365">
        <f t="shared" si="38"/>
        <v>0</v>
      </c>
      <c r="BE104" s="365">
        <f t="shared" si="39"/>
        <v>0</v>
      </c>
      <c r="BF104" s="365">
        <f t="shared" si="40"/>
        <v>0</v>
      </c>
      <c r="BG104" s="365">
        <f t="shared" si="41"/>
        <v>0</v>
      </c>
      <c r="BH104" s="365">
        <f t="shared" si="42"/>
        <v>0</v>
      </c>
      <c r="BI104" s="365">
        <f t="shared" si="43"/>
        <v>0</v>
      </c>
      <c r="BJ104" s="365">
        <f t="shared" si="44"/>
        <v>0</v>
      </c>
      <c r="BK104" s="365">
        <f t="shared" si="45"/>
        <v>0</v>
      </c>
      <c r="BL104" s="365">
        <f t="shared" si="46"/>
        <v>0</v>
      </c>
      <c r="BM104" s="365">
        <f t="shared" si="47"/>
        <v>0</v>
      </c>
      <c r="BN104" s="365">
        <f t="shared" si="48"/>
        <v>0</v>
      </c>
      <c r="BO104" s="365">
        <f t="shared" si="49"/>
        <v>0</v>
      </c>
      <c r="BP104" s="365">
        <f t="shared" si="50"/>
        <v>0</v>
      </c>
      <c r="BQ104" s="365">
        <f t="shared" si="51"/>
        <v>0</v>
      </c>
      <c r="BR104" s="365">
        <f t="shared" si="52"/>
        <v>0</v>
      </c>
      <c r="BS104" s="365">
        <f t="shared" si="53"/>
        <v>0</v>
      </c>
      <c r="BT104" s="365">
        <f t="shared" si="54"/>
        <v>0</v>
      </c>
      <c r="BU104" s="365">
        <f t="shared" si="55"/>
        <v>0</v>
      </c>
      <c r="BV104" s="365">
        <f t="shared" si="56"/>
        <v>0</v>
      </c>
      <c r="BW104" s="365">
        <f t="shared" si="57"/>
        <v>0</v>
      </c>
      <c r="BX104" s="365">
        <f t="shared" si="58"/>
        <v>0</v>
      </c>
      <c r="BY104" s="365">
        <f t="shared" si="59"/>
        <v>0</v>
      </c>
      <c r="BZ104" s="365">
        <f t="shared" si="60"/>
        <v>0</v>
      </c>
      <c r="CA104" s="365">
        <f t="shared" si="61"/>
        <v>0</v>
      </c>
      <c r="CB104" s="360">
        <f t="shared" si="62"/>
        <v>0</v>
      </c>
      <c r="CR104"/>
    </row>
    <row r="105" spans="1:96" hidden="1" x14ac:dyDescent="0.2">
      <c r="A105" s="360" cm="1">
        <f t="array" ref="A105">_xlfn.SWITCH(D105,"G",1,"D",2,"M",3,"F",4)</f>
        <v>2</v>
      </c>
      <c r="B105" s="357" t="s">
        <v>40</v>
      </c>
      <c r="C105" s="357" t="s">
        <v>175</v>
      </c>
      <c r="D105" s="360" t="s">
        <v>14</v>
      </c>
      <c r="E105" s="361">
        <v>5.4</v>
      </c>
      <c r="F105" s="361">
        <f>_xlfn.IFNA(VLOOKUP(C105,'My Squad'!$C$2:$D$16,2,0),E105)</f>
        <v>5.4</v>
      </c>
      <c r="G105" s="362">
        <v>2.2263333333333333</v>
      </c>
      <c r="H105" s="362">
        <v>2.9253333333333331</v>
      </c>
      <c r="I105" s="362">
        <v>3.2709999999999999</v>
      </c>
      <c r="J105" s="362">
        <v>2.7903333333333333</v>
      </c>
      <c r="K105" s="362">
        <v>1.9393333333333334</v>
      </c>
      <c r="L105" s="362">
        <v>2.7006666666666668</v>
      </c>
      <c r="M105" s="362">
        <v>3.7416666666666667</v>
      </c>
      <c r="N105" s="362">
        <v>3.32</v>
      </c>
      <c r="O105" s="363">
        <v>0</v>
      </c>
      <c r="P105" s="363">
        <v>0</v>
      </c>
      <c r="Q105" s="363">
        <v>0</v>
      </c>
      <c r="R105" s="363">
        <v>0</v>
      </c>
      <c r="S105" s="363">
        <v>0</v>
      </c>
      <c r="T105" s="363">
        <v>0</v>
      </c>
      <c r="U105" s="363">
        <v>0</v>
      </c>
      <c r="V105" s="363">
        <v>0</v>
      </c>
      <c r="W105" s="363">
        <v>0</v>
      </c>
      <c r="X105" s="363">
        <v>0</v>
      </c>
      <c r="Y105" s="363">
        <v>0</v>
      </c>
      <c r="Z105" s="363">
        <v>0</v>
      </c>
      <c r="AA105" s="363">
        <v>0</v>
      </c>
      <c r="AB105" s="363">
        <v>0</v>
      </c>
      <c r="AC105" s="363">
        <v>0</v>
      </c>
      <c r="AD105" s="363">
        <v>0</v>
      </c>
      <c r="AE105" s="363">
        <v>0</v>
      </c>
      <c r="AF105" s="363">
        <v>0</v>
      </c>
      <c r="AG105" s="363">
        <v>0</v>
      </c>
      <c r="AH105" s="363">
        <v>0</v>
      </c>
      <c r="AI105" s="363">
        <v>0</v>
      </c>
      <c r="AJ105" s="363">
        <v>0</v>
      </c>
      <c r="AK105" s="363">
        <v>0</v>
      </c>
      <c r="AL105" s="363">
        <v>0</v>
      </c>
      <c r="AM105" s="363">
        <v>0</v>
      </c>
      <c r="AN105" s="363">
        <v>0</v>
      </c>
      <c r="AO105" s="363">
        <v>0</v>
      </c>
      <c r="AP105" s="363">
        <v>0</v>
      </c>
      <c r="AQ105" s="363">
        <v>0</v>
      </c>
      <c r="AR105" s="363">
        <v>0</v>
      </c>
      <c r="AS105" s="363">
        <v>0</v>
      </c>
      <c r="AT105" s="363">
        <v>0</v>
      </c>
      <c r="AU105" s="363">
        <v>0</v>
      </c>
      <c r="AV105" s="363">
        <v>0</v>
      </c>
      <c r="AW105" s="363">
        <v>0</v>
      </c>
      <c r="AX105" s="363">
        <v>0</v>
      </c>
      <c r="AY105" s="363">
        <v>0</v>
      </c>
      <c r="AZ105" s="363">
        <v>0</v>
      </c>
      <c r="BA105" s="363">
        <v>0</v>
      </c>
      <c r="BB105" s="363">
        <v>0</v>
      </c>
      <c r="BC105" s="364">
        <f>IF(ISNUMBER(MATCH(C105,'My Squad'!$C$2:$C$16,0)),1,0)</f>
        <v>0</v>
      </c>
      <c r="BD105" s="365">
        <f t="shared" si="38"/>
        <v>0</v>
      </c>
      <c r="BE105" s="365">
        <f t="shared" si="39"/>
        <v>0</v>
      </c>
      <c r="BF105" s="365">
        <f t="shared" si="40"/>
        <v>0</v>
      </c>
      <c r="BG105" s="365">
        <f t="shared" si="41"/>
        <v>0</v>
      </c>
      <c r="BH105" s="365">
        <f t="shared" si="42"/>
        <v>0</v>
      </c>
      <c r="BI105" s="365">
        <f t="shared" si="43"/>
        <v>0</v>
      </c>
      <c r="BJ105" s="365">
        <f t="shared" si="44"/>
        <v>0</v>
      </c>
      <c r="BK105" s="365">
        <f t="shared" si="45"/>
        <v>0</v>
      </c>
      <c r="BL105" s="365">
        <f t="shared" si="46"/>
        <v>0</v>
      </c>
      <c r="BM105" s="365">
        <f t="shared" si="47"/>
        <v>0</v>
      </c>
      <c r="BN105" s="365">
        <f t="shared" si="48"/>
        <v>0</v>
      </c>
      <c r="BO105" s="365">
        <f t="shared" si="49"/>
        <v>0</v>
      </c>
      <c r="BP105" s="365">
        <f t="shared" si="50"/>
        <v>0</v>
      </c>
      <c r="BQ105" s="365">
        <f t="shared" si="51"/>
        <v>0</v>
      </c>
      <c r="BR105" s="365">
        <f t="shared" si="52"/>
        <v>0</v>
      </c>
      <c r="BS105" s="365">
        <f t="shared" si="53"/>
        <v>0</v>
      </c>
      <c r="BT105" s="365">
        <f t="shared" si="54"/>
        <v>0</v>
      </c>
      <c r="BU105" s="365">
        <f t="shared" si="55"/>
        <v>0</v>
      </c>
      <c r="BV105" s="365">
        <f t="shared" si="56"/>
        <v>0</v>
      </c>
      <c r="BW105" s="365">
        <f t="shared" si="57"/>
        <v>0</v>
      </c>
      <c r="BX105" s="365">
        <f t="shared" si="58"/>
        <v>0</v>
      </c>
      <c r="BY105" s="365">
        <f t="shared" si="59"/>
        <v>0</v>
      </c>
      <c r="BZ105" s="365">
        <f t="shared" si="60"/>
        <v>0</v>
      </c>
      <c r="CA105" s="365">
        <f t="shared" si="61"/>
        <v>0</v>
      </c>
      <c r="CB105" s="360">
        <f t="shared" si="62"/>
        <v>0</v>
      </c>
      <c r="CR105"/>
    </row>
    <row r="106" spans="1:96" hidden="1" x14ac:dyDescent="0.2">
      <c r="A106" s="360" cm="1">
        <f t="array" ref="A106">_xlfn.SWITCH(D106,"G",1,"D",2,"M",3,"F",4)</f>
        <v>1</v>
      </c>
      <c r="B106" s="357" t="s">
        <v>56</v>
      </c>
      <c r="C106" s="357" t="s">
        <v>364</v>
      </c>
      <c r="D106" s="360" t="s">
        <v>16</v>
      </c>
      <c r="E106" s="361">
        <v>4.4000000000000004</v>
      </c>
      <c r="F106" s="361">
        <f>_xlfn.IFNA(VLOOKUP(C106,'My Squad'!$C$2:$D$16,2,0),E106)</f>
        <v>4.4000000000000004</v>
      </c>
      <c r="G106" s="362">
        <v>3.5393333333333334</v>
      </c>
      <c r="H106" s="362">
        <v>3.1333333333333333</v>
      </c>
      <c r="I106" s="362">
        <v>2.4426666666666668</v>
      </c>
      <c r="J106" s="362">
        <v>2.5996666666666668</v>
      </c>
      <c r="K106" s="362">
        <v>2.6076666666666668</v>
      </c>
      <c r="L106" s="362">
        <v>3.0966666666666667</v>
      </c>
      <c r="M106" s="362">
        <v>2.9566666666666666</v>
      </c>
      <c r="N106" s="362">
        <v>2.3953333333333333</v>
      </c>
      <c r="O106" s="363">
        <v>0</v>
      </c>
      <c r="P106" s="363">
        <v>0</v>
      </c>
      <c r="Q106" s="363">
        <v>0</v>
      </c>
      <c r="R106" s="363">
        <v>0</v>
      </c>
      <c r="S106" s="363">
        <v>0</v>
      </c>
      <c r="T106" s="363">
        <v>0</v>
      </c>
      <c r="U106" s="363">
        <v>0</v>
      </c>
      <c r="V106" s="363">
        <v>0</v>
      </c>
      <c r="W106" s="363">
        <v>0</v>
      </c>
      <c r="X106" s="363">
        <v>0</v>
      </c>
      <c r="Y106" s="363">
        <v>0</v>
      </c>
      <c r="Z106" s="363">
        <v>0</v>
      </c>
      <c r="AA106" s="363">
        <v>0</v>
      </c>
      <c r="AB106" s="363">
        <v>0</v>
      </c>
      <c r="AC106" s="363">
        <v>0</v>
      </c>
      <c r="AD106" s="363">
        <v>0</v>
      </c>
      <c r="AE106" s="363">
        <v>0</v>
      </c>
      <c r="AF106" s="363">
        <v>0</v>
      </c>
      <c r="AG106" s="363">
        <v>0</v>
      </c>
      <c r="AH106" s="363">
        <v>0</v>
      </c>
      <c r="AI106" s="363">
        <v>0</v>
      </c>
      <c r="AJ106" s="363">
        <v>0</v>
      </c>
      <c r="AK106" s="363">
        <v>0</v>
      </c>
      <c r="AL106" s="363">
        <v>0</v>
      </c>
      <c r="AM106" s="363">
        <v>0</v>
      </c>
      <c r="AN106" s="363">
        <v>0</v>
      </c>
      <c r="AO106" s="363">
        <v>0</v>
      </c>
      <c r="AP106" s="363">
        <v>0</v>
      </c>
      <c r="AQ106" s="363">
        <v>0</v>
      </c>
      <c r="AR106" s="363">
        <v>0</v>
      </c>
      <c r="AS106" s="363">
        <v>0</v>
      </c>
      <c r="AT106" s="363">
        <v>0</v>
      </c>
      <c r="AU106" s="363">
        <v>0</v>
      </c>
      <c r="AV106" s="363">
        <v>0</v>
      </c>
      <c r="AW106" s="363">
        <v>0</v>
      </c>
      <c r="AX106" s="363">
        <v>0</v>
      </c>
      <c r="AY106" s="363">
        <v>0</v>
      </c>
      <c r="AZ106" s="363">
        <v>0</v>
      </c>
      <c r="BA106" s="363">
        <v>0</v>
      </c>
      <c r="BB106" s="363">
        <v>0</v>
      </c>
      <c r="BC106" s="364">
        <f>IF(ISNUMBER(MATCH(C106,'My Squad'!$C$2:$C$16,0)),1,0)</f>
        <v>0</v>
      </c>
      <c r="BD106" s="365">
        <f t="shared" si="38"/>
        <v>0</v>
      </c>
      <c r="BE106" s="365">
        <f t="shared" si="39"/>
        <v>0</v>
      </c>
      <c r="BF106" s="365">
        <f t="shared" si="40"/>
        <v>0</v>
      </c>
      <c r="BG106" s="365">
        <f t="shared" si="41"/>
        <v>0</v>
      </c>
      <c r="BH106" s="365">
        <f t="shared" si="42"/>
        <v>0</v>
      </c>
      <c r="BI106" s="365">
        <f t="shared" si="43"/>
        <v>0</v>
      </c>
      <c r="BJ106" s="365">
        <f t="shared" si="44"/>
        <v>0</v>
      </c>
      <c r="BK106" s="365">
        <f t="shared" si="45"/>
        <v>0</v>
      </c>
      <c r="BL106" s="365">
        <f t="shared" si="46"/>
        <v>0</v>
      </c>
      <c r="BM106" s="365">
        <f t="shared" si="47"/>
        <v>0</v>
      </c>
      <c r="BN106" s="365">
        <f t="shared" si="48"/>
        <v>0</v>
      </c>
      <c r="BO106" s="365">
        <f t="shared" si="49"/>
        <v>0</v>
      </c>
      <c r="BP106" s="365">
        <f t="shared" si="50"/>
        <v>0</v>
      </c>
      <c r="BQ106" s="365">
        <f t="shared" si="51"/>
        <v>0</v>
      </c>
      <c r="BR106" s="365">
        <f t="shared" si="52"/>
        <v>0</v>
      </c>
      <c r="BS106" s="365">
        <f t="shared" si="53"/>
        <v>0</v>
      </c>
      <c r="BT106" s="365">
        <f t="shared" si="54"/>
        <v>0</v>
      </c>
      <c r="BU106" s="365">
        <f t="shared" si="55"/>
        <v>0</v>
      </c>
      <c r="BV106" s="365">
        <f t="shared" si="56"/>
        <v>0</v>
      </c>
      <c r="BW106" s="365">
        <f t="shared" si="57"/>
        <v>0</v>
      </c>
      <c r="BX106" s="365">
        <f t="shared" si="58"/>
        <v>0</v>
      </c>
      <c r="BY106" s="365">
        <f t="shared" si="59"/>
        <v>0</v>
      </c>
      <c r="BZ106" s="365">
        <f t="shared" si="60"/>
        <v>0</v>
      </c>
      <c r="CA106" s="365">
        <f t="shared" si="61"/>
        <v>0</v>
      </c>
      <c r="CB106" s="360">
        <f t="shared" si="62"/>
        <v>0</v>
      </c>
      <c r="CR106"/>
    </row>
    <row r="107" spans="1:96" hidden="1" x14ac:dyDescent="0.2">
      <c r="A107" s="360" cm="1">
        <f t="array" ref="A107">_xlfn.SWITCH(D107,"G",1,"D",2,"M",3,"F",4)</f>
        <v>2</v>
      </c>
      <c r="B107" s="357" t="s">
        <v>61</v>
      </c>
      <c r="C107" s="357" t="s">
        <v>156</v>
      </c>
      <c r="D107" s="360" t="s">
        <v>14</v>
      </c>
      <c r="E107" s="361">
        <v>4.5</v>
      </c>
      <c r="F107" s="361">
        <f>_xlfn.IFNA(VLOOKUP(C107,'My Squad'!$C$2:$D$16,2,0),E107)</f>
        <v>4.5</v>
      </c>
      <c r="G107" s="362">
        <v>2.3119999999999998</v>
      </c>
      <c r="H107" s="362">
        <v>1.8280000000000001</v>
      </c>
      <c r="I107" s="362">
        <v>3.4896666666666665</v>
      </c>
      <c r="J107" s="362">
        <v>2.2120000000000002</v>
      </c>
      <c r="K107" s="362">
        <v>3.4126666666666665</v>
      </c>
      <c r="L107" s="362">
        <v>4.0730000000000004</v>
      </c>
      <c r="M107" s="362">
        <v>3.4073333333333333</v>
      </c>
      <c r="N107" s="362">
        <v>2.0183333333333335</v>
      </c>
      <c r="O107" s="363">
        <v>0</v>
      </c>
      <c r="P107" s="363">
        <v>0</v>
      </c>
      <c r="Q107" s="363">
        <v>0</v>
      </c>
      <c r="R107" s="363">
        <v>0</v>
      </c>
      <c r="S107" s="363">
        <v>0</v>
      </c>
      <c r="T107" s="363">
        <v>0</v>
      </c>
      <c r="U107" s="363">
        <v>0</v>
      </c>
      <c r="V107" s="363">
        <v>0</v>
      </c>
      <c r="W107" s="363">
        <v>0</v>
      </c>
      <c r="X107" s="363">
        <v>0</v>
      </c>
      <c r="Y107" s="363">
        <v>0</v>
      </c>
      <c r="Z107" s="363">
        <v>0</v>
      </c>
      <c r="AA107" s="363">
        <v>0</v>
      </c>
      <c r="AB107" s="363">
        <v>0</v>
      </c>
      <c r="AC107" s="363">
        <v>0</v>
      </c>
      <c r="AD107" s="363">
        <v>0</v>
      </c>
      <c r="AE107" s="363">
        <v>0</v>
      </c>
      <c r="AF107" s="363">
        <v>0</v>
      </c>
      <c r="AG107" s="363">
        <v>0</v>
      </c>
      <c r="AH107" s="363">
        <v>0</v>
      </c>
      <c r="AI107" s="363">
        <v>0</v>
      </c>
      <c r="AJ107" s="363">
        <v>0</v>
      </c>
      <c r="AK107" s="363">
        <v>0</v>
      </c>
      <c r="AL107" s="363">
        <v>0</v>
      </c>
      <c r="AM107" s="363">
        <v>0</v>
      </c>
      <c r="AN107" s="363">
        <v>0</v>
      </c>
      <c r="AO107" s="363">
        <v>0</v>
      </c>
      <c r="AP107" s="363">
        <v>0</v>
      </c>
      <c r="AQ107" s="363">
        <v>0</v>
      </c>
      <c r="AR107" s="363">
        <v>0</v>
      </c>
      <c r="AS107" s="363">
        <v>0</v>
      </c>
      <c r="AT107" s="363">
        <v>0</v>
      </c>
      <c r="AU107" s="363">
        <v>0</v>
      </c>
      <c r="AV107" s="363">
        <v>0</v>
      </c>
      <c r="AW107" s="363">
        <v>0</v>
      </c>
      <c r="AX107" s="363">
        <v>0</v>
      </c>
      <c r="AY107" s="363">
        <v>0</v>
      </c>
      <c r="AZ107" s="363">
        <v>0</v>
      </c>
      <c r="BA107" s="363">
        <v>0</v>
      </c>
      <c r="BB107" s="363">
        <v>0</v>
      </c>
      <c r="BC107" s="364">
        <f>IF(ISNUMBER(MATCH(C107,'My Squad'!$C$2:$C$16,0)),1,0)</f>
        <v>1</v>
      </c>
      <c r="BD107" s="365">
        <f t="shared" si="38"/>
        <v>1</v>
      </c>
      <c r="BE107" s="365">
        <f t="shared" si="39"/>
        <v>1</v>
      </c>
      <c r="BF107" s="365">
        <f t="shared" si="40"/>
        <v>1</v>
      </c>
      <c r="BG107" s="365">
        <f t="shared" si="41"/>
        <v>1</v>
      </c>
      <c r="BH107" s="365">
        <f t="shared" si="42"/>
        <v>1</v>
      </c>
      <c r="BI107" s="365">
        <f t="shared" si="43"/>
        <v>1</v>
      </c>
      <c r="BJ107" s="365">
        <f t="shared" si="44"/>
        <v>1</v>
      </c>
      <c r="BK107" s="365">
        <f t="shared" si="45"/>
        <v>1</v>
      </c>
      <c r="BL107" s="365">
        <f t="shared" si="46"/>
        <v>0</v>
      </c>
      <c r="BM107" s="365">
        <f t="shared" si="47"/>
        <v>0</v>
      </c>
      <c r="BN107" s="365">
        <f t="shared" si="48"/>
        <v>0</v>
      </c>
      <c r="BO107" s="365">
        <f t="shared" si="49"/>
        <v>0</v>
      </c>
      <c r="BP107" s="365">
        <f t="shared" si="50"/>
        <v>0</v>
      </c>
      <c r="BQ107" s="365">
        <f t="shared" si="51"/>
        <v>0</v>
      </c>
      <c r="BR107" s="365">
        <f t="shared" si="52"/>
        <v>0</v>
      </c>
      <c r="BS107" s="365">
        <f t="shared" si="53"/>
        <v>0</v>
      </c>
      <c r="BT107" s="365">
        <f t="shared" si="54"/>
        <v>1</v>
      </c>
      <c r="BU107" s="365">
        <f t="shared" si="55"/>
        <v>1</v>
      </c>
      <c r="BV107" s="365">
        <f t="shared" si="56"/>
        <v>1</v>
      </c>
      <c r="BW107" s="365">
        <f t="shared" si="57"/>
        <v>1</v>
      </c>
      <c r="BX107" s="365">
        <f t="shared" si="58"/>
        <v>1</v>
      </c>
      <c r="BY107" s="365">
        <f t="shared" si="59"/>
        <v>1</v>
      </c>
      <c r="BZ107" s="365">
        <f t="shared" si="60"/>
        <v>1</v>
      </c>
      <c r="CA107" s="365">
        <f t="shared" si="61"/>
        <v>1</v>
      </c>
      <c r="CB107" s="360">
        <f t="shared" si="62"/>
        <v>9</v>
      </c>
      <c r="CR107"/>
    </row>
    <row r="108" spans="1:96" hidden="1" x14ac:dyDescent="0.2">
      <c r="A108" s="360" cm="1">
        <f t="array" ref="A108">_xlfn.SWITCH(D108,"G",1,"D",2,"M",3,"F",4)</f>
        <v>1</v>
      </c>
      <c r="B108" s="357" t="s">
        <v>110</v>
      </c>
      <c r="C108" s="357" t="s">
        <v>326</v>
      </c>
      <c r="D108" s="360" t="s">
        <v>16</v>
      </c>
      <c r="E108" s="361">
        <v>4.4000000000000004</v>
      </c>
      <c r="F108" s="361">
        <f>_xlfn.IFNA(VLOOKUP(C108,'My Squad'!$C$2:$D$16,2,0),E108)</f>
        <v>4.4000000000000004</v>
      </c>
      <c r="G108" s="362">
        <v>3.0659999999999998</v>
      </c>
      <c r="H108" s="362">
        <v>3.1466666666666665</v>
      </c>
      <c r="I108" s="362">
        <v>2.5609999999999999</v>
      </c>
      <c r="J108" s="362">
        <v>2.7956666666666665</v>
      </c>
      <c r="K108" s="362">
        <v>3.1623333333333332</v>
      </c>
      <c r="L108" s="362">
        <v>2.62</v>
      </c>
      <c r="M108" s="362">
        <v>2.5373333333333332</v>
      </c>
      <c r="N108" s="362">
        <v>2.6696666666666666</v>
      </c>
      <c r="O108" s="363">
        <v>0</v>
      </c>
      <c r="P108" s="363">
        <v>0</v>
      </c>
      <c r="Q108" s="363">
        <v>0</v>
      </c>
      <c r="R108" s="363">
        <v>0</v>
      </c>
      <c r="S108" s="363">
        <v>0</v>
      </c>
      <c r="T108" s="363">
        <v>0</v>
      </c>
      <c r="U108" s="363">
        <v>0</v>
      </c>
      <c r="V108" s="363">
        <v>0</v>
      </c>
      <c r="W108" s="363">
        <v>0</v>
      </c>
      <c r="X108" s="363">
        <v>0</v>
      </c>
      <c r="Y108" s="363">
        <v>0</v>
      </c>
      <c r="Z108" s="363">
        <v>0</v>
      </c>
      <c r="AA108" s="363">
        <v>0</v>
      </c>
      <c r="AB108" s="363">
        <v>0</v>
      </c>
      <c r="AC108" s="363">
        <v>0</v>
      </c>
      <c r="AD108" s="363">
        <v>0</v>
      </c>
      <c r="AE108" s="363">
        <v>0</v>
      </c>
      <c r="AF108" s="363">
        <v>0</v>
      </c>
      <c r="AG108" s="363">
        <v>0</v>
      </c>
      <c r="AH108" s="363">
        <v>0</v>
      </c>
      <c r="AI108" s="363">
        <v>0</v>
      </c>
      <c r="AJ108" s="363">
        <v>0</v>
      </c>
      <c r="AK108" s="363">
        <v>0</v>
      </c>
      <c r="AL108" s="363">
        <v>0</v>
      </c>
      <c r="AM108" s="363">
        <v>0</v>
      </c>
      <c r="AN108" s="363">
        <v>0</v>
      </c>
      <c r="AO108" s="363">
        <v>0</v>
      </c>
      <c r="AP108" s="363">
        <v>0</v>
      </c>
      <c r="AQ108" s="363">
        <v>0</v>
      </c>
      <c r="AR108" s="363">
        <v>0</v>
      </c>
      <c r="AS108" s="363">
        <v>0</v>
      </c>
      <c r="AT108" s="363">
        <v>0</v>
      </c>
      <c r="AU108" s="363">
        <v>0</v>
      </c>
      <c r="AV108" s="363">
        <v>0</v>
      </c>
      <c r="AW108" s="363">
        <v>0</v>
      </c>
      <c r="AX108" s="363">
        <v>0</v>
      </c>
      <c r="AY108" s="363">
        <v>0</v>
      </c>
      <c r="AZ108" s="363">
        <v>0</v>
      </c>
      <c r="BA108" s="363">
        <v>0</v>
      </c>
      <c r="BB108" s="363">
        <v>0</v>
      </c>
      <c r="BC108" s="364">
        <f>IF(ISNUMBER(MATCH(C108,'My Squad'!$C$2:$C$16,0)),1,0)</f>
        <v>0</v>
      </c>
      <c r="BD108" s="365">
        <f t="shared" si="38"/>
        <v>0</v>
      </c>
      <c r="BE108" s="365">
        <f t="shared" si="39"/>
        <v>0</v>
      </c>
      <c r="BF108" s="365">
        <f t="shared" si="40"/>
        <v>0</v>
      </c>
      <c r="BG108" s="365">
        <f t="shared" si="41"/>
        <v>0</v>
      </c>
      <c r="BH108" s="365">
        <f t="shared" si="42"/>
        <v>0</v>
      </c>
      <c r="BI108" s="365">
        <f t="shared" si="43"/>
        <v>0</v>
      </c>
      <c r="BJ108" s="365">
        <f t="shared" si="44"/>
        <v>0</v>
      </c>
      <c r="BK108" s="365">
        <f t="shared" si="45"/>
        <v>0</v>
      </c>
      <c r="BL108" s="365">
        <f t="shared" si="46"/>
        <v>0</v>
      </c>
      <c r="BM108" s="365">
        <f t="shared" si="47"/>
        <v>0</v>
      </c>
      <c r="BN108" s="365">
        <f t="shared" si="48"/>
        <v>0</v>
      </c>
      <c r="BO108" s="365">
        <f t="shared" si="49"/>
        <v>0</v>
      </c>
      <c r="BP108" s="365">
        <f t="shared" si="50"/>
        <v>0</v>
      </c>
      <c r="BQ108" s="365">
        <f t="shared" si="51"/>
        <v>0</v>
      </c>
      <c r="BR108" s="365">
        <f t="shared" si="52"/>
        <v>0</v>
      </c>
      <c r="BS108" s="365">
        <f t="shared" si="53"/>
        <v>0</v>
      </c>
      <c r="BT108" s="365">
        <f t="shared" si="54"/>
        <v>0</v>
      </c>
      <c r="BU108" s="365">
        <f t="shared" si="55"/>
        <v>0</v>
      </c>
      <c r="BV108" s="365">
        <f t="shared" si="56"/>
        <v>0</v>
      </c>
      <c r="BW108" s="365">
        <f t="shared" si="57"/>
        <v>0</v>
      </c>
      <c r="BX108" s="365">
        <f t="shared" si="58"/>
        <v>0</v>
      </c>
      <c r="BY108" s="365">
        <f t="shared" si="59"/>
        <v>0</v>
      </c>
      <c r="BZ108" s="365">
        <f t="shared" si="60"/>
        <v>0</v>
      </c>
      <c r="CA108" s="365">
        <f t="shared" si="61"/>
        <v>0</v>
      </c>
      <c r="CB108" s="360">
        <f t="shared" si="62"/>
        <v>0</v>
      </c>
      <c r="CR108"/>
    </row>
    <row r="109" spans="1:96" hidden="1" x14ac:dyDescent="0.2">
      <c r="A109" s="360" cm="1">
        <f t="array" ref="A109">_xlfn.SWITCH(D109,"G",1,"D",2,"M",3,"F",4)</f>
        <v>3</v>
      </c>
      <c r="B109" s="357" t="s">
        <v>23</v>
      </c>
      <c r="C109" s="357" t="s">
        <v>1347</v>
      </c>
      <c r="D109" s="360" t="s">
        <v>13</v>
      </c>
      <c r="E109" s="361">
        <v>6.5</v>
      </c>
      <c r="F109" s="361">
        <f>_xlfn.IFNA(VLOOKUP(C109,'My Squad'!$C$2:$D$16,2,0),E109)</f>
        <v>6.5</v>
      </c>
      <c r="G109" s="362">
        <v>3.2970000000000002</v>
      </c>
      <c r="H109" s="362">
        <v>2.746</v>
      </c>
      <c r="I109" s="362">
        <v>2.8766666666666665</v>
      </c>
      <c r="J109" s="362">
        <v>2.2066666666666666</v>
      </c>
      <c r="K109" s="362">
        <v>3.0723333333333334</v>
      </c>
      <c r="L109" s="362">
        <v>2.7650000000000001</v>
      </c>
      <c r="M109" s="362">
        <v>2.9136666666666668</v>
      </c>
      <c r="N109" s="362">
        <v>2.6693333333333333</v>
      </c>
      <c r="O109" s="363">
        <v>0</v>
      </c>
      <c r="P109" s="363">
        <v>0</v>
      </c>
      <c r="Q109" s="363">
        <v>0</v>
      </c>
      <c r="R109" s="363">
        <v>0</v>
      </c>
      <c r="S109" s="363">
        <v>0</v>
      </c>
      <c r="T109" s="363">
        <v>0</v>
      </c>
      <c r="U109" s="363">
        <v>0</v>
      </c>
      <c r="V109" s="363">
        <v>0</v>
      </c>
      <c r="W109" s="363">
        <v>0</v>
      </c>
      <c r="X109" s="363">
        <v>0</v>
      </c>
      <c r="Y109" s="363">
        <v>0</v>
      </c>
      <c r="Z109" s="363">
        <v>0</v>
      </c>
      <c r="AA109" s="363">
        <v>0</v>
      </c>
      <c r="AB109" s="363">
        <v>0</v>
      </c>
      <c r="AC109" s="363">
        <v>0</v>
      </c>
      <c r="AD109" s="363">
        <v>0</v>
      </c>
      <c r="AE109" s="363">
        <v>0</v>
      </c>
      <c r="AF109" s="363">
        <v>0</v>
      </c>
      <c r="AG109" s="363">
        <v>0</v>
      </c>
      <c r="AH109" s="363">
        <v>0</v>
      </c>
      <c r="AI109" s="363">
        <v>0</v>
      </c>
      <c r="AJ109" s="363">
        <v>0</v>
      </c>
      <c r="AK109" s="363">
        <v>0</v>
      </c>
      <c r="AL109" s="363">
        <v>0</v>
      </c>
      <c r="AM109" s="363">
        <v>0</v>
      </c>
      <c r="AN109" s="363">
        <v>0</v>
      </c>
      <c r="AO109" s="363">
        <v>0</v>
      </c>
      <c r="AP109" s="363">
        <v>0</v>
      </c>
      <c r="AQ109" s="363">
        <v>0</v>
      </c>
      <c r="AR109" s="363">
        <v>0</v>
      </c>
      <c r="AS109" s="363">
        <v>0</v>
      </c>
      <c r="AT109" s="363">
        <v>0</v>
      </c>
      <c r="AU109" s="363">
        <v>0</v>
      </c>
      <c r="AV109" s="363">
        <v>0</v>
      </c>
      <c r="AW109" s="363">
        <v>0</v>
      </c>
      <c r="AX109" s="363">
        <v>0</v>
      </c>
      <c r="AY109" s="363">
        <v>0</v>
      </c>
      <c r="AZ109" s="363">
        <v>0</v>
      </c>
      <c r="BA109" s="363">
        <v>0</v>
      </c>
      <c r="BB109" s="363">
        <v>0</v>
      </c>
      <c r="BC109" s="364">
        <f>IF(ISNUMBER(MATCH(C109,'My Squad'!$C$2:$C$16,0)),1,0)</f>
        <v>0</v>
      </c>
      <c r="BD109" s="365">
        <f t="shared" si="38"/>
        <v>0</v>
      </c>
      <c r="BE109" s="365">
        <f t="shared" si="39"/>
        <v>0</v>
      </c>
      <c r="BF109" s="365">
        <f t="shared" si="40"/>
        <v>0</v>
      </c>
      <c r="BG109" s="365">
        <f t="shared" si="41"/>
        <v>0</v>
      </c>
      <c r="BH109" s="365">
        <f t="shared" si="42"/>
        <v>0</v>
      </c>
      <c r="BI109" s="365">
        <f t="shared" si="43"/>
        <v>0</v>
      </c>
      <c r="BJ109" s="365">
        <f t="shared" si="44"/>
        <v>0</v>
      </c>
      <c r="BK109" s="365">
        <f t="shared" si="45"/>
        <v>0</v>
      </c>
      <c r="BL109" s="365">
        <f t="shared" si="46"/>
        <v>0</v>
      </c>
      <c r="BM109" s="365">
        <f t="shared" si="47"/>
        <v>0</v>
      </c>
      <c r="BN109" s="365">
        <f t="shared" si="48"/>
        <v>0</v>
      </c>
      <c r="BO109" s="365">
        <f t="shared" si="49"/>
        <v>0</v>
      </c>
      <c r="BP109" s="365">
        <f t="shared" si="50"/>
        <v>0</v>
      </c>
      <c r="BQ109" s="365">
        <f t="shared" si="51"/>
        <v>0</v>
      </c>
      <c r="BR109" s="365">
        <f t="shared" si="52"/>
        <v>0</v>
      </c>
      <c r="BS109" s="365">
        <f t="shared" si="53"/>
        <v>0</v>
      </c>
      <c r="BT109" s="365">
        <f t="shared" si="54"/>
        <v>0</v>
      </c>
      <c r="BU109" s="365">
        <f t="shared" si="55"/>
        <v>0</v>
      </c>
      <c r="BV109" s="365">
        <f t="shared" si="56"/>
        <v>0</v>
      </c>
      <c r="BW109" s="365">
        <f t="shared" si="57"/>
        <v>0</v>
      </c>
      <c r="BX109" s="365">
        <f t="shared" si="58"/>
        <v>0</v>
      </c>
      <c r="BY109" s="365">
        <f t="shared" si="59"/>
        <v>0</v>
      </c>
      <c r="BZ109" s="365">
        <f t="shared" si="60"/>
        <v>0</v>
      </c>
      <c r="CA109" s="365">
        <f t="shared" si="61"/>
        <v>0</v>
      </c>
      <c r="CB109" s="360">
        <f t="shared" si="62"/>
        <v>0</v>
      </c>
      <c r="CR109"/>
    </row>
    <row r="110" spans="1:96" hidden="1" x14ac:dyDescent="0.2">
      <c r="A110" s="360" cm="1">
        <f t="array" ref="A110">_xlfn.SWITCH(D110,"G",1,"D",2,"M",3,"F",4)</f>
        <v>3</v>
      </c>
      <c r="B110" s="357" t="s">
        <v>61</v>
      </c>
      <c r="C110" s="357" t="s">
        <v>154</v>
      </c>
      <c r="D110" s="360" t="s">
        <v>13</v>
      </c>
      <c r="E110" s="361">
        <v>5.2</v>
      </c>
      <c r="F110" s="361">
        <f>_xlfn.IFNA(VLOOKUP(C110,'My Squad'!$C$2:$D$16,2,0),E110)</f>
        <v>5.2</v>
      </c>
      <c r="G110" s="362">
        <v>2.6339999999999999</v>
      </c>
      <c r="H110" s="362">
        <v>2.2346666666666666</v>
      </c>
      <c r="I110" s="362">
        <v>3.1136666666666666</v>
      </c>
      <c r="J110" s="362">
        <v>2.5430000000000001</v>
      </c>
      <c r="K110" s="362">
        <v>3.0819999999999999</v>
      </c>
      <c r="L110" s="362">
        <v>3.47</v>
      </c>
      <c r="M110" s="362">
        <v>2.8356666666666666</v>
      </c>
      <c r="N110" s="362">
        <v>2.39</v>
      </c>
      <c r="O110" s="363">
        <v>0</v>
      </c>
      <c r="P110" s="363">
        <v>0</v>
      </c>
      <c r="Q110" s="363">
        <v>0</v>
      </c>
      <c r="R110" s="363">
        <v>0</v>
      </c>
      <c r="S110" s="363">
        <v>0</v>
      </c>
      <c r="T110" s="363">
        <v>0</v>
      </c>
      <c r="U110" s="363">
        <v>0</v>
      </c>
      <c r="V110" s="363">
        <v>0</v>
      </c>
      <c r="W110" s="363">
        <v>0</v>
      </c>
      <c r="X110" s="363">
        <v>0</v>
      </c>
      <c r="Y110" s="363">
        <v>0</v>
      </c>
      <c r="Z110" s="363">
        <v>0</v>
      </c>
      <c r="AA110" s="363">
        <v>0</v>
      </c>
      <c r="AB110" s="363">
        <v>0</v>
      </c>
      <c r="AC110" s="363">
        <v>0</v>
      </c>
      <c r="AD110" s="363">
        <v>0</v>
      </c>
      <c r="AE110" s="363">
        <v>0</v>
      </c>
      <c r="AF110" s="363">
        <v>0</v>
      </c>
      <c r="AG110" s="363">
        <v>0</v>
      </c>
      <c r="AH110" s="363">
        <v>0</v>
      </c>
      <c r="AI110" s="363">
        <v>0</v>
      </c>
      <c r="AJ110" s="363">
        <v>0</v>
      </c>
      <c r="AK110" s="363">
        <v>0</v>
      </c>
      <c r="AL110" s="363">
        <v>0</v>
      </c>
      <c r="AM110" s="363">
        <v>0</v>
      </c>
      <c r="AN110" s="363">
        <v>0</v>
      </c>
      <c r="AO110" s="363">
        <v>0</v>
      </c>
      <c r="AP110" s="363">
        <v>0</v>
      </c>
      <c r="AQ110" s="363">
        <v>0</v>
      </c>
      <c r="AR110" s="363">
        <v>0</v>
      </c>
      <c r="AS110" s="363">
        <v>0</v>
      </c>
      <c r="AT110" s="363">
        <v>0</v>
      </c>
      <c r="AU110" s="363">
        <v>0</v>
      </c>
      <c r="AV110" s="363">
        <v>0</v>
      </c>
      <c r="AW110" s="363">
        <v>0</v>
      </c>
      <c r="AX110" s="363">
        <v>0</v>
      </c>
      <c r="AY110" s="363">
        <v>0</v>
      </c>
      <c r="AZ110" s="363">
        <v>0</v>
      </c>
      <c r="BA110" s="363">
        <v>0</v>
      </c>
      <c r="BB110" s="363">
        <v>0</v>
      </c>
      <c r="BC110" s="364">
        <f>IF(ISNUMBER(MATCH(C110,'My Squad'!$C$2:$C$16,0)),1,0)</f>
        <v>0</v>
      </c>
      <c r="BD110" s="365">
        <f t="shared" si="38"/>
        <v>0</v>
      </c>
      <c r="BE110" s="365">
        <f t="shared" si="39"/>
        <v>0</v>
      </c>
      <c r="BF110" s="365">
        <f t="shared" si="40"/>
        <v>0</v>
      </c>
      <c r="BG110" s="365">
        <f t="shared" si="41"/>
        <v>0</v>
      </c>
      <c r="BH110" s="365">
        <f t="shared" si="42"/>
        <v>0</v>
      </c>
      <c r="BI110" s="365">
        <f t="shared" si="43"/>
        <v>0</v>
      </c>
      <c r="BJ110" s="365">
        <f t="shared" si="44"/>
        <v>0</v>
      </c>
      <c r="BK110" s="365">
        <f t="shared" si="45"/>
        <v>0</v>
      </c>
      <c r="BL110" s="365">
        <f t="shared" si="46"/>
        <v>0</v>
      </c>
      <c r="BM110" s="365">
        <f t="shared" si="47"/>
        <v>0</v>
      </c>
      <c r="BN110" s="365">
        <f t="shared" si="48"/>
        <v>0</v>
      </c>
      <c r="BO110" s="365">
        <f t="shared" si="49"/>
        <v>0</v>
      </c>
      <c r="BP110" s="365">
        <f t="shared" si="50"/>
        <v>0</v>
      </c>
      <c r="BQ110" s="365">
        <f t="shared" si="51"/>
        <v>0</v>
      </c>
      <c r="BR110" s="365">
        <f t="shared" si="52"/>
        <v>0</v>
      </c>
      <c r="BS110" s="365">
        <f t="shared" si="53"/>
        <v>0</v>
      </c>
      <c r="BT110" s="365">
        <f t="shared" si="54"/>
        <v>0</v>
      </c>
      <c r="BU110" s="365">
        <f t="shared" si="55"/>
        <v>0</v>
      </c>
      <c r="BV110" s="365">
        <f t="shared" si="56"/>
        <v>0</v>
      </c>
      <c r="BW110" s="365">
        <f t="shared" si="57"/>
        <v>0</v>
      </c>
      <c r="BX110" s="365">
        <f t="shared" si="58"/>
        <v>0</v>
      </c>
      <c r="BY110" s="365">
        <f t="shared" si="59"/>
        <v>0</v>
      </c>
      <c r="BZ110" s="365">
        <f t="shared" si="60"/>
        <v>0</v>
      </c>
      <c r="CA110" s="365">
        <f t="shared" si="61"/>
        <v>0</v>
      </c>
      <c r="CB110" s="360">
        <f t="shared" si="62"/>
        <v>0</v>
      </c>
      <c r="CR110"/>
    </row>
    <row r="111" spans="1:96" x14ac:dyDescent="0.2">
      <c r="A111" s="360" cm="1">
        <f t="array" ref="A111">_xlfn.SWITCH(D111,"G",1,"D",2,"M",3,"F",4)</f>
        <v>3</v>
      </c>
      <c r="B111" s="357" t="s">
        <v>33</v>
      </c>
      <c r="C111" s="357" t="s">
        <v>100</v>
      </c>
      <c r="D111" s="360" t="s">
        <v>13</v>
      </c>
      <c r="E111" s="361">
        <v>5</v>
      </c>
      <c r="F111" s="361">
        <f>_xlfn.IFNA(VLOOKUP(C111,'My Squad'!$C$2:$D$16,2,0),E111)</f>
        <v>5</v>
      </c>
      <c r="G111" s="362">
        <v>1.5516666666666667</v>
      </c>
      <c r="H111" s="362">
        <v>3.2789999999999999</v>
      </c>
      <c r="I111" s="362">
        <v>2.6413333333333333</v>
      </c>
      <c r="J111" s="362">
        <v>2.8836666666666666</v>
      </c>
      <c r="K111" s="362">
        <v>2.9043333333333332</v>
      </c>
      <c r="L111" s="362">
        <v>2.8666666666666667</v>
      </c>
      <c r="M111" s="362">
        <v>3.1733333333333333</v>
      </c>
      <c r="N111" s="362">
        <v>2.9933333333333332</v>
      </c>
      <c r="O111" s="363">
        <v>0</v>
      </c>
      <c r="P111" s="363">
        <v>0</v>
      </c>
      <c r="Q111" s="363">
        <v>0</v>
      </c>
      <c r="R111" s="363">
        <v>0</v>
      </c>
      <c r="S111" s="363">
        <v>0</v>
      </c>
      <c r="T111" s="363">
        <v>0</v>
      </c>
      <c r="U111" s="363">
        <v>0</v>
      </c>
      <c r="V111" s="363">
        <v>0</v>
      </c>
      <c r="W111" s="363">
        <v>0</v>
      </c>
      <c r="X111" s="363">
        <v>0</v>
      </c>
      <c r="Y111" s="363">
        <v>0</v>
      </c>
      <c r="Z111" s="363">
        <v>0</v>
      </c>
      <c r="AA111" s="363">
        <v>0</v>
      </c>
      <c r="AB111" s="363">
        <v>0</v>
      </c>
      <c r="AC111" s="363">
        <v>0</v>
      </c>
      <c r="AD111" s="363">
        <v>0</v>
      </c>
      <c r="AE111" s="363">
        <v>0</v>
      </c>
      <c r="AF111" s="363">
        <v>0</v>
      </c>
      <c r="AG111" s="363">
        <v>0</v>
      </c>
      <c r="AH111" s="363">
        <v>0</v>
      </c>
      <c r="AI111" s="363">
        <v>0</v>
      </c>
      <c r="AJ111" s="363">
        <v>0</v>
      </c>
      <c r="AK111" s="363">
        <v>0</v>
      </c>
      <c r="AL111" s="363">
        <v>0</v>
      </c>
      <c r="AM111" s="363">
        <v>0</v>
      </c>
      <c r="AN111" s="363">
        <v>0</v>
      </c>
      <c r="AO111" s="363">
        <v>0</v>
      </c>
      <c r="AP111" s="363">
        <v>0</v>
      </c>
      <c r="AQ111" s="363">
        <v>0</v>
      </c>
      <c r="AR111" s="363">
        <v>0</v>
      </c>
      <c r="AS111" s="363">
        <v>0</v>
      </c>
      <c r="AT111" s="363">
        <v>0</v>
      </c>
      <c r="AU111" s="363">
        <v>0</v>
      </c>
      <c r="AV111" s="363">
        <v>0</v>
      </c>
      <c r="AW111" s="363">
        <v>0</v>
      </c>
      <c r="AX111" s="363">
        <v>0</v>
      </c>
      <c r="AY111" s="363">
        <v>0</v>
      </c>
      <c r="AZ111" s="363">
        <v>0</v>
      </c>
      <c r="BA111" s="363">
        <v>0</v>
      </c>
      <c r="BB111" s="363">
        <v>0</v>
      </c>
      <c r="BC111" s="364">
        <f>IF(ISNUMBER(MATCH(C111,'My Squad'!$C$2:$C$16,0)),1,0)</f>
        <v>0</v>
      </c>
      <c r="BD111" s="365">
        <f t="shared" si="38"/>
        <v>0</v>
      </c>
      <c r="BE111" s="365">
        <f t="shared" si="39"/>
        <v>0</v>
      </c>
      <c r="BF111" s="365">
        <f t="shared" si="40"/>
        <v>0</v>
      </c>
      <c r="BG111" s="365">
        <f t="shared" si="41"/>
        <v>0</v>
      </c>
      <c r="BH111" s="365">
        <f t="shared" si="42"/>
        <v>0</v>
      </c>
      <c r="BI111" s="365">
        <f t="shared" si="43"/>
        <v>0</v>
      </c>
      <c r="BJ111" s="365">
        <f t="shared" si="44"/>
        <v>0</v>
      </c>
      <c r="BK111" s="365">
        <f t="shared" si="45"/>
        <v>0</v>
      </c>
      <c r="BL111" s="365">
        <f t="shared" si="46"/>
        <v>0</v>
      </c>
      <c r="BM111" s="365">
        <f t="shared" si="47"/>
        <v>0</v>
      </c>
      <c r="BN111" s="365">
        <f t="shared" si="48"/>
        <v>0</v>
      </c>
      <c r="BO111" s="365">
        <f t="shared" si="49"/>
        <v>0</v>
      </c>
      <c r="BP111" s="365">
        <f t="shared" si="50"/>
        <v>0</v>
      </c>
      <c r="BQ111" s="365">
        <f t="shared" si="51"/>
        <v>0</v>
      </c>
      <c r="BR111" s="365">
        <f t="shared" si="52"/>
        <v>0</v>
      </c>
      <c r="BS111" s="365">
        <f t="shared" si="53"/>
        <v>0</v>
      </c>
      <c r="BT111" s="365">
        <f t="shared" si="54"/>
        <v>0</v>
      </c>
      <c r="BU111" s="365">
        <f t="shared" si="55"/>
        <v>0</v>
      </c>
      <c r="BV111" s="365">
        <f t="shared" si="56"/>
        <v>0</v>
      </c>
      <c r="BW111" s="365">
        <f t="shared" si="57"/>
        <v>0</v>
      </c>
      <c r="BX111" s="365">
        <f t="shared" si="58"/>
        <v>0</v>
      </c>
      <c r="BY111" s="365">
        <f t="shared" si="59"/>
        <v>0</v>
      </c>
      <c r="BZ111" s="365">
        <f t="shared" si="60"/>
        <v>0</v>
      </c>
      <c r="CA111" s="365">
        <f t="shared" si="61"/>
        <v>0</v>
      </c>
      <c r="CB111" s="360">
        <f t="shared" si="62"/>
        <v>0</v>
      </c>
      <c r="CR111"/>
    </row>
    <row r="112" spans="1:96" hidden="1" x14ac:dyDescent="0.2">
      <c r="A112" s="360" cm="1">
        <f t="array" ref="A112">_xlfn.SWITCH(D112,"G",1,"D",2,"M",3,"F",4)</f>
        <v>2</v>
      </c>
      <c r="B112" s="357" t="s">
        <v>30</v>
      </c>
      <c r="C112" s="357" t="s">
        <v>1256</v>
      </c>
      <c r="D112" s="360" t="s">
        <v>14</v>
      </c>
      <c r="E112" s="361">
        <v>4.5999999999999996</v>
      </c>
      <c r="F112" s="361">
        <f>_xlfn.IFNA(VLOOKUP(C112,'My Squad'!$C$2:$D$16,2,0),E112)</f>
        <v>4.5999999999999996</v>
      </c>
      <c r="G112" s="362">
        <v>2.2090000000000001</v>
      </c>
      <c r="H112" s="362">
        <v>3.5413333333333332</v>
      </c>
      <c r="I112" s="362">
        <v>3.2423333333333333</v>
      </c>
      <c r="J112" s="362">
        <v>3.4830000000000001</v>
      </c>
      <c r="K112" s="362">
        <v>1.8893333333333333</v>
      </c>
      <c r="L112" s="362">
        <v>3.4486666666666665</v>
      </c>
      <c r="M112" s="362">
        <v>1.4379999999999999</v>
      </c>
      <c r="N112" s="362">
        <v>3.0323333333333333</v>
      </c>
      <c r="O112" s="363">
        <v>0</v>
      </c>
      <c r="P112" s="363">
        <v>0</v>
      </c>
      <c r="Q112" s="363">
        <v>0</v>
      </c>
      <c r="R112" s="363">
        <v>0</v>
      </c>
      <c r="S112" s="363">
        <v>0</v>
      </c>
      <c r="T112" s="363">
        <v>0</v>
      </c>
      <c r="U112" s="363">
        <v>0</v>
      </c>
      <c r="V112" s="363">
        <v>0</v>
      </c>
      <c r="W112" s="363">
        <v>0</v>
      </c>
      <c r="X112" s="363">
        <v>0</v>
      </c>
      <c r="Y112" s="363">
        <v>0</v>
      </c>
      <c r="Z112" s="363">
        <v>0</v>
      </c>
      <c r="AA112" s="363">
        <v>0</v>
      </c>
      <c r="AB112" s="363">
        <v>0</v>
      </c>
      <c r="AC112" s="363">
        <v>0</v>
      </c>
      <c r="AD112" s="363">
        <v>0</v>
      </c>
      <c r="AE112" s="363">
        <v>0</v>
      </c>
      <c r="AF112" s="363">
        <v>0</v>
      </c>
      <c r="AG112" s="363">
        <v>0</v>
      </c>
      <c r="AH112" s="363">
        <v>0</v>
      </c>
      <c r="AI112" s="363">
        <v>0</v>
      </c>
      <c r="AJ112" s="363">
        <v>0</v>
      </c>
      <c r="AK112" s="363">
        <v>0</v>
      </c>
      <c r="AL112" s="363">
        <v>0</v>
      </c>
      <c r="AM112" s="363">
        <v>0</v>
      </c>
      <c r="AN112" s="363">
        <v>0</v>
      </c>
      <c r="AO112" s="363">
        <v>0</v>
      </c>
      <c r="AP112" s="363">
        <v>0</v>
      </c>
      <c r="AQ112" s="363">
        <v>0</v>
      </c>
      <c r="AR112" s="363">
        <v>0</v>
      </c>
      <c r="AS112" s="363">
        <v>0</v>
      </c>
      <c r="AT112" s="363">
        <v>0</v>
      </c>
      <c r="AU112" s="363">
        <v>0</v>
      </c>
      <c r="AV112" s="363">
        <v>0</v>
      </c>
      <c r="AW112" s="363">
        <v>0</v>
      </c>
      <c r="AX112" s="363">
        <v>0</v>
      </c>
      <c r="AY112" s="363">
        <v>0</v>
      </c>
      <c r="AZ112" s="363">
        <v>0</v>
      </c>
      <c r="BA112" s="363">
        <v>0</v>
      </c>
      <c r="BB112" s="363">
        <v>0</v>
      </c>
      <c r="BC112" s="364">
        <f>IF(ISNUMBER(MATCH(C112,'My Squad'!$C$2:$C$16,0)),1,0)</f>
        <v>0</v>
      </c>
      <c r="BD112" s="365">
        <f t="shared" si="38"/>
        <v>0</v>
      </c>
      <c r="BE112" s="365">
        <f t="shared" si="39"/>
        <v>0</v>
      </c>
      <c r="BF112" s="365">
        <f t="shared" si="40"/>
        <v>0</v>
      </c>
      <c r="BG112" s="365">
        <f t="shared" si="41"/>
        <v>0</v>
      </c>
      <c r="BH112" s="365">
        <f t="shared" si="42"/>
        <v>0</v>
      </c>
      <c r="BI112" s="365">
        <f t="shared" si="43"/>
        <v>0</v>
      </c>
      <c r="BJ112" s="365">
        <f t="shared" si="44"/>
        <v>0</v>
      </c>
      <c r="BK112" s="365">
        <f t="shared" si="45"/>
        <v>0</v>
      </c>
      <c r="BL112" s="365">
        <f t="shared" si="46"/>
        <v>0</v>
      </c>
      <c r="BM112" s="365">
        <f t="shared" si="47"/>
        <v>0</v>
      </c>
      <c r="BN112" s="365">
        <f t="shared" si="48"/>
        <v>0</v>
      </c>
      <c r="BO112" s="365">
        <f t="shared" si="49"/>
        <v>0</v>
      </c>
      <c r="BP112" s="365">
        <f t="shared" si="50"/>
        <v>0</v>
      </c>
      <c r="BQ112" s="365">
        <f t="shared" si="51"/>
        <v>0</v>
      </c>
      <c r="BR112" s="365">
        <f t="shared" si="52"/>
        <v>0</v>
      </c>
      <c r="BS112" s="365">
        <f t="shared" si="53"/>
        <v>0</v>
      </c>
      <c r="BT112" s="365">
        <f t="shared" si="54"/>
        <v>0</v>
      </c>
      <c r="BU112" s="365">
        <f t="shared" si="55"/>
        <v>0</v>
      </c>
      <c r="BV112" s="365">
        <f t="shared" si="56"/>
        <v>0</v>
      </c>
      <c r="BW112" s="365">
        <f t="shared" si="57"/>
        <v>0</v>
      </c>
      <c r="BX112" s="365">
        <f t="shared" si="58"/>
        <v>0</v>
      </c>
      <c r="BY112" s="365">
        <f t="shared" si="59"/>
        <v>0</v>
      </c>
      <c r="BZ112" s="365">
        <f t="shared" si="60"/>
        <v>0</v>
      </c>
      <c r="CA112" s="365">
        <f t="shared" si="61"/>
        <v>0</v>
      </c>
      <c r="CB112" s="360">
        <f t="shared" si="62"/>
        <v>0</v>
      </c>
      <c r="CR112"/>
    </row>
    <row r="113" spans="1:96" hidden="1" x14ac:dyDescent="0.2">
      <c r="A113" s="360" cm="1">
        <f t="array" ref="A113">_xlfn.SWITCH(D113,"G",1,"D",2,"M",3,"F",4)</f>
        <v>4</v>
      </c>
      <c r="B113" s="357" t="s">
        <v>68</v>
      </c>
      <c r="C113" s="357" t="s">
        <v>69</v>
      </c>
      <c r="D113" s="360" t="s">
        <v>15</v>
      </c>
      <c r="E113" s="361">
        <v>5.7</v>
      </c>
      <c r="F113" s="361">
        <f>_xlfn.IFNA(VLOOKUP(C113,'My Squad'!$C$2:$D$16,2,0),E113)</f>
        <v>5.7</v>
      </c>
      <c r="G113" s="362">
        <v>3.0023333333333335</v>
      </c>
      <c r="H113" s="362">
        <v>2.7170000000000001</v>
      </c>
      <c r="I113" s="362">
        <v>3.1576666666666666</v>
      </c>
      <c r="J113" s="362">
        <v>2.524</v>
      </c>
      <c r="K113" s="362">
        <v>2.9163333333333332</v>
      </c>
      <c r="L113" s="362">
        <v>2.2480000000000002</v>
      </c>
      <c r="M113" s="362">
        <v>2.1753333333333331</v>
      </c>
      <c r="N113" s="362">
        <v>3.4936666666666665</v>
      </c>
      <c r="O113" s="363">
        <v>0</v>
      </c>
      <c r="P113" s="363">
        <v>0</v>
      </c>
      <c r="Q113" s="363">
        <v>0</v>
      </c>
      <c r="R113" s="363">
        <v>0</v>
      </c>
      <c r="S113" s="363">
        <v>0</v>
      </c>
      <c r="T113" s="363">
        <v>0</v>
      </c>
      <c r="U113" s="363">
        <v>0</v>
      </c>
      <c r="V113" s="363">
        <v>0</v>
      </c>
      <c r="W113" s="363">
        <v>0</v>
      </c>
      <c r="X113" s="363">
        <v>0</v>
      </c>
      <c r="Y113" s="363">
        <v>0</v>
      </c>
      <c r="Z113" s="363">
        <v>0</v>
      </c>
      <c r="AA113" s="363">
        <v>0</v>
      </c>
      <c r="AB113" s="363">
        <v>0</v>
      </c>
      <c r="AC113" s="363">
        <v>0</v>
      </c>
      <c r="AD113" s="363">
        <v>0</v>
      </c>
      <c r="AE113" s="363">
        <v>0</v>
      </c>
      <c r="AF113" s="363">
        <v>0</v>
      </c>
      <c r="AG113" s="363">
        <v>0</v>
      </c>
      <c r="AH113" s="363">
        <v>0</v>
      </c>
      <c r="AI113" s="363">
        <v>0</v>
      </c>
      <c r="AJ113" s="363">
        <v>0</v>
      </c>
      <c r="AK113" s="363">
        <v>0</v>
      </c>
      <c r="AL113" s="363">
        <v>0</v>
      </c>
      <c r="AM113" s="363">
        <v>0</v>
      </c>
      <c r="AN113" s="363">
        <v>0</v>
      </c>
      <c r="AO113" s="363">
        <v>0</v>
      </c>
      <c r="AP113" s="363">
        <v>0</v>
      </c>
      <c r="AQ113" s="363">
        <v>0</v>
      </c>
      <c r="AR113" s="363">
        <v>0</v>
      </c>
      <c r="AS113" s="363">
        <v>0</v>
      </c>
      <c r="AT113" s="363">
        <v>0</v>
      </c>
      <c r="AU113" s="363">
        <v>0</v>
      </c>
      <c r="AV113" s="363">
        <v>0</v>
      </c>
      <c r="AW113" s="363">
        <v>0</v>
      </c>
      <c r="AX113" s="363">
        <v>0</v>
      </c>
      <c r="AY113" s="363">
        <v>0</v>
      </c>
      <c r="AZ113" s="363">
        <v>0</v>
      </c>
      <c r="BA113" s="363">
        <v>0</v>
      </c>
      <c r="BB113" s="363">
        <v>0</v>
      </c>
      <c r="BC113" s="364">
        <f>IF(ISNUMBER(MATCH(C113,'My Squad'!$C$2:$C$16,0)),1,0)</f>
        <v>0</v>
      </c>
      <c r="BD113" s="365">
        <f t="shared" si="38"/>
        <v>0</v>
      </c>
      <c r="BE113" s="365">
        <f t="shared" si="39"/>
        <v>0</v>
      </c>
      <c r="BF113" s="365">
        <f t="shared" si="40"/>
        <v>0</v>
      </c>
      <c r="BG113" s="365">
        <f t="shared" si="41"/>
        <v>0</v>
      </c>
      <c r="BH113" s="365">
        <f t="shared" si="42"/>
        <v>0</v>
      </c>
      <c r="BI113" s="365">
        <f t="shared" si="43"/>
        <v>0</v>
      </c>
      <c r="BJ113" s="365">
        <f t="shared" si="44"/>
        <v>0</v>
      </c>
      <c r="BK113" s="365">
        <f t="shared" si="45"/>
        <v>0</v>
      </c>
      <c r="BL113" s="365">
        <f t="shared" si="46"/>
        <v>0</v>
      </c>
      <c r="BM113" s="365">
        <f t="shared" si="47"/>
        <v>0</v>
      </c>
      <c r="BN113" s="365">
        <f t="shared" si="48"/>
        <v>0</v>
      </c>
      <c r="BO113" s="365">
        <f t="shared" si="49"/>
        <v>0</v>
      </c>
      <c r="BP113" s="365">
        <f t="shared" si="50"/>
        <v>0</v>
      </c>
      <c r="BQ113" s="365">
        <f t="shared" si="51"/>
        <v>0</v>
      </c>
      <c r="BR113" s="365">
        <f t="shared" si="52"/>
        <v>0</v>
      </c>
      <c r="BS113" s="365">
        <f t="shared" si="53"/>
        <v>0</v>
      </c>
      <c r="BT113" s="365">
        <f t="shared" si="54"/>
        <v>0</v>
      </c>
      <c r="BU113" s="365">
        <f t="shared" si="55"/>
        <v>0</v>
      </c>
      <c r="BV113" s="365">
        <f t="shared" si="56"/>
        <v>0</v>
      </c>
      <c r="BW113" s="365">
        <f t="shared" si="57"/>
        <v>0</v>
      </c>
      <c r="BX113" s="365">
        <f t="shared" si="58"/>
        <v>0</v>
      </c>
      <c r="BY113" s="365">
        <f t="shared" si="59"/>
        <v>0</v>
      </c>
      <c r="BZ113" s="365">
        <f t="shared" si="60"/>
        <v>0</v>
      </c>
      <c r="CA113" s="365">
        <f t="shared" si="61"/>
        <v>0</v>
      </c>
      <c r="CB113" s="360">
        <f t="shared" si="62"/>
        <v>0</v>
      </c>
      <c r="CR113"/>
    </row>
    <row r="114" spans="1:96" hidden="1" x14ac:dyDescent="0.2">
      <c r="A114" s="360" cm="1">
        <f t="array" ref="A114">_xlfn.SWITCH(D114,"G",1,"D",2,"M",3,"F",4)</f>
        <v>2</v>
      </c>
      <c r="B114" s="357" t="s">
        <v>51</v>
      </c>
      <c r="C114" s="357" t="s">
        <v>131</v>
      </c>
      <c r="D114" s="360" t="s">
        <v>14</v>
      </c>
      <c r="E114" s="361">
        <v>4.5999999999999996</v>
      </c>
      <c r="F114" s="361">
        <f>_xlfn.IFNA(VLOOKUP(C114,'My Squad'!$C$2:$D$16,2,0),E114)</f>
        <v>4.5</v>
      </c>
      <c r="G114" s="362">
        <v>2.3679999999999999</v>
      </c>
      <c r="H114" s="362">
        <v>2.3610000000000002</v>
      </c>
      <c r="I114" s="362">
        <v>3.2436666666666665</v>
      </c>
      <c r="J114" s="362">
        <v>2.9006666666666665</v>
      </c>
      <c r="K114" s="362">
        <v>3.302</v>
      </c>
      <c r="L114" s="362">
        <v>2.0373333333333332</v>
      </c>
      <c r="M114" s="362">
        <v>2.9340000000000002</v>
      </c>
      <c r="N114" s="362">
        <v>3.085</v>
      </c>
      <c r="O114" s="363">
        <v>0</v>
      </c>
      <c r="P114" s="363">
        <v>0</v>
      </c>
      <c r="Q114" s="363">
        <v>0</v>
      </c>
      <c r="R114" s="363">
        <v>0</v>
      </c>
      <c r="S114" s="363">
        <v>0</v>
      </c>
      <c r="T114" s="363">
        <v>0</v>
      </c>
      <c r="U114" s="363">
        <v>0</v>
      </c>
      <c r="V114" s="363">
        <v>0</v>
      </c>
      <c r="W114" s="363">
        <v>0</v>
      </c>
      <c r="X114" s="363">
        <v>0</v>
      </c>
      <c r="Y114" s="363">
        <v>0</v>
      </c>
      <c r="Z114" s="363">
        <v>0</v>
      </c>
      <c r="AA114" s="363">
        <v>0</v>
      </c>
      <c r="AB114" s="363">
        <v>0</v>
      </c>
      <c r="AC114" s="363">
        <v>0</v>
      </c>
      <c r="AD114" s="363">
        <v>0</v>
      </c>
      <c r="AE114" s="363">
        <v>0</v>
      </c>
      <c r="AF114" s="363">
        <v>0</v>
      </c>
      <c r="AG114" s="363">
        <v>0</v>
      </c>
      <c r="AH114" s="363">
        <v>0</v>
      </c>
      <c r="AI114" s="363">
        <v>0</v>
      </c>
      <c r="AJ114" s="363">
        <v>0</v>
      </c>
      <c r="AK114" s="363">
        <v>0</v>
      </c>
      <c r="AL114" s="363">
        <v>0</v>
      </c>
      <c r="AM114" s="363">
        <v>0</v>
      </c>
      <c r="AN114" s="363">
        <v>0</v>
      </c>
      <c r="AO114" s="363">
        <v>0</v>
      </c>
      <c r="AP114" s="363">
        <v>0</v>
      </c>
      <c r="AQ114" s="363">
        <v>0</v>
      </c>
      <c r="AR114" s="363">
        <v>0</v>
      </c>
      <c r="AS114" s="363">
        <v>0</v>
      </c>
      <c r="AT114" s="363">
        <v>0</v>
      </c>
      <c r="AU114" s="363">
        <v>0</v>
      </c>
      <c r="AV114" s="363">
        <v>0</v>
      </c>
      <c r="AW114" s="363">
        <v>0</v>
      </c>
      <c r="AX114" s="363">
        <v>0</v>
      </c>
      <c r="AY114" s="363">
        <v>0</v>
      </c>
      <c r="AZ114" s="363">
        <v>0</v>
      </c>
      <c r="BA114" s="363">
        <v>0</v>
      </c>
      <c r="BB114" s="363">
        <v>0</v>
      </c>
      <c r="BC114" s="364">
        <f>IF(ISNUMBER(MATCH(C114,'My Squad'!$C$2:$C$16,0)),1,0)</f>
        <v>1</v>
      </c>
      <c r="BD114" s="365">
        <f t="shared" si="38"/>
        <v>1</v>
      </c>
      <c r="BE114" s="365">
        <f t="shared" si="39"/>
        <v>1</v>
      </c>
      <c r="BF114" s="365">
        <f t="shared" si="40"/>
        <v>1</v>
      </c>
      <c r="BG114" s="365">
        <f t="shared" si="41"/>
        <v>1</v>
      </c>
      <c r="BH114" s="365">
        <f t="shared" si="42"/>
        <v>1</v>
      </c>
      <c r="BI114" s="365">
        <f t="shared" si="43"/>
        <v>1</v>
      </c>
      <c r="BJ114" s="365">
        <f t="shared" si="44"/>
        <v>1</v>
      </c>
      <c r="BK114" s="365">
        <f t="shared" si="45"/>
        <v>1</v>
      </c>
      <c r="BL114" s="365">
        <f t="shared" si="46"/>
        <v>0</v>
      </c>
      <c r="BM114" s="365">
        <f t="shared" si="47"/>
        <v>0</v>
      </c>
      <c r="BN114" s="365">
        <f t="shared" si="48"/>
        <v>0</v>
      </c>
      <c r="BO114" s="365">
        <f t="shared" si="49"/>
        <v>0</v>
      </c>
      <c r="BP114" s="365">
        <f t="shared" si="50"/>
        <v>0</v>
      </c>
      <c r="BQ114" s="365">
        <f t="shared" si="51"/>
        <v>0</v>
      </c>
      <c r="BR114" s="365">
        <f t="shared" si="52"/>
        <v>0</v>
      </c>
      <c r="BS114" s="365">
        <f t="shared" si="53"/>
        <v>0</v>
      </c>
      <c r="BT114" s="365">
        <f t="shared" si="54"/>
        <v>1</v>
      </c>
      <c r="BU114" s="365">
        <f t="shared" si="55"/>
        <v>1</v>
      </c>
      <c r="BV114" s="365">
        <f t="shared" si="56"/>
        <v>1</v>
      </c>
      <c r="BW114" s="365">
        <f t="shared" si="57"/>
        <v>1</v>
      </c>
      <c r="BX114" s="365">
        <f t="shared" si="58"/>
        <v>1</v>
      </c>
      <c r="BY114" s="365">
        <f t="shared" si="59"/>
        <v>1</v>
      </c>
      <c r="BZ114" s="365">
        <f t="shared" si="60"/>
        <v>1</v>
      </c>
      <c r="CA114" s="365">
        <f t="shared" si="61"/>
        <v>1</v>
      </c>
      <c r="CB114" s="360">
        <f t="shared" si="62"/>
        <v>9</v>
      </c>
      <c r="CR114"/>
    </row>
    <row r="115" spans="1:96" hidden="1" x14ac:dyDescent="0.2">
      <c r="A115" s="360" cm="1">
        <f t="array" ref="A115">_xlfn.SWITCH(D115,"G",1,"D",2,"M",3,"F",4)</f>
        <v>2</v>
      </c>
      <c r="B115" s="357" t="s">
        <v>68</v>
      </c>
      <c r="C115" s="357" t="s">
        <v>221</v>
      </c>
      <c r="D115" s="360" t="s">
        <v>14</v>
      </c>
      <c r="E115" s="361">
        <v>4.5</v>
      </c>
      <c r="F115" s="361">
        <f>_xlfn.IFNA(VLOOKUP(C115,'My Squad'!$C$2:$D$16,2,0),E115)</f>
        <v>4.5</v>
      </c>
      <c r="G115" s="362">
        <v>3.0593333333333335</v>
      </c>
      <c r="H115" s="362">
        <v>2.7956666666666665</v>
      </c>
      <c r="I115" s="362">
        <v>3.5910000000000002</v>
      </c>
      <c r="J115" s="362">
        <v>2.0990000000000002</v>
      </c>
      <c r="K115" s="362">
        <v>2.7913333333333332</v>
      </c>
      <c r="L115" s="362">
        <v>2.3063333333333333</v>
      </c>
      <c r="M115" s="362">
        <v>1.5673333333333332</v>
      </c>
      <c r="N115" s="362">
        <v>3.8926666666666665</v>
      </c>
      <c r="O115" s="363">
        <v>0</v>
      </c>
      <c r="P115" s="363">
        <v>0</v>
      </c>
      <c r="Q115" s="363">
        <v>0</v>
      </c>
      <c r="R115" s="363">
        <v>0</v>
      </c>
      <c r="S115" s="363">
        <v>0</v>
      </c>
      <c r="T115" s="363">
        <v>0</v>
      </c>
      <c r="U115" s="363">
        <v>0</v>
      </c>
      <c r="V115" s="363">
        <v>0</v>
      </c>
      <c r="W115" s="363">
        <v>0</v>
      </c>
      <c r="X115" s="363">
        <v>0</v>
      </c>
      <c r="Y115" s="363">
        <v>0</v>
      </c>
      <c r="Z115" s="363">
        <v>0</v>
      </c>
      <c r="AA115" s="363">
        <v>0</v>
      </c>
      <c r="AB115" s="363">
        <v>0</v>
      </c>
      <c r="AC115" s="363">
        <v>0</v>
      </c>
      <c r="AD115" s="363">
        <v>0</v>
      </c>
      <c r="AE115" s="363">
        <v>0</v>
      </c>
      <c r="AF115" s="363">
        <v>0</v>
      </c>
      <c r="AG115" s="363">
        <v>0</v>
      </c>
      <c r="AH115" s="363">
        <v>0</v>
      </c>
      <c r="AI115" s="363">
        <v>0</v>
      </c>
      <c r="AJ115" s="363">
        <v>0</v>
      </c>
      <c r="AK115" s="363">
        <v>0</v>
      </c>
      <c r="AL115" s="363">
        <v>0</v>
      </c>
      <c r="AM115" s="363">
        <v>0</v>
      </c>
      <c r="AN115" s="363">
        <v>0</v>
      </c>
      <c r="AO115" s="363">
        <v>0</v>
      </c>
      <c r="AP115" s="363">
        <v>0</v>
      </c>
      <c r="AQ115" s="363">
        <v>0</v>
      </c>
      <c r="AR115" s="363">
        <v>0</v>
      </c>
      <c r="AS115" s="363">
        <v>0</v>
      </c>
      <c r="AT115" s="363">
        <v>0</v>
      </c>
      <c r="AU115" s="363">
        <v>0</v>
      </c>
      <c r="AV115" s="363">
        <v>0</v>
      </c>
      <c r="AW115" s="363">
        <v>0</v>
      </c>
      <c r="AX115" s="363">
        <v>0</v>
      </c>
      <c r="AY115" s="363">
        <v>0</v>
      </c>
      <c r="AZ115" s="363">
        <v>0</v>
      </c>
      <c r="BA115" s="363">
        <v>0</v>
      </c>
      <c r="BB115" s="363">
        <v>0</v>
      </c>
      <c r="BC115" s="364">
        <f>IF(ISNUMBER(MATCH(C115,'My Squad'!$C$2:$C$16,0)),1,0)</f>
        <v>0</v>
      </c>
      <c r="BD115" s="365">
        <f t="shared" si="38"/>
        <v>0</v>
      </c>
      <c r="BE115" s="365">
        <f t="shared" si="39"/>
        <v>0</v>
      </c>
      <c r="BF115" s="365">
        <f t="shared" si="40"/>
        <v>0</v>
      </c>
      <c r="BG115" s="365">
        <f t="shared" si="41"/>
        <v>0</v>
      </c>
      <c r="BH115" s="365">
        <f t="shared" si="42"/>
        <v>0</v>
      </c>
      <c r="BI115" s="365">
        <f t="shared" si="43"/>
        <v>0</v>
      </c>
      <c r="BJ115" s="365">
        <f t="shared" si="44"/>
        <v>0</v>
      </c>
      <c r="BK115" s="365">
        <f t="shared" si="45"/>
        <v>0</v>
      </c>
      <c r="BL115" s="365">
        <f t="shared" si="46"/>
        <v>0</v>
      </c>
      <c r="BM115" s="365">
        <f t="shared" si="47"/>
        <v>0</v>
      </c>
      <c r="BN115" s="365">
        <f t="shared" si="48"/>
        <v>0</v>
      </c>
      <c r="BO115" s="365">
        <f t="shared" si="49"/>
        <v>0</v>
      </c>
      <c r="BP115" s="365">
        <f t="shared" si="50"/>
        <v>0</v>
      </c>
      <c r="BQ115" s="365">
        <f t="shared" si="51"/>
        <v>0</v>
      </c>
      <c r="BR115" s="365">
        <f t="shared" si="52"/>
        <v>0</v>
      </c>
      <c r="BS115" s="365">
        <f t="shared" si="53"/>
        <v>0</v>
      </c>
      <c r="BT115" s="365">
        <f t="shared" si="54"/>
        <v>0</v>
      </c>
      <c r="BU115" s="365">
        <f t="shared" si="55"/>
        <v>0</v>
      </c>
      <c r="BV115" s="365">
        <f t="shared" si="56"/>
        <v>0</v>
      </c>
      <c r="BW115" s="365">
        <f t="shared" si="57"/>
        <v>0</v>
      </c>
      <c r="BX115" s="365">
        <f t="shared" si="58"/>
        <v>0</v>
      </c>
      <c r="BY115" s="365">
        <f t="shared" si="59"/>
        <v>0</v>
      </c>
      <c r="BZ115" s="365">
        <f t="shared" si="60"/>
        <v>0</v>
      </c>
      <c r="CA115" s="365">
        <f t="shared" si="61"/>
        <v>0</v>
      </c>
      <c r="CB115" s="360">
        <f t="shared" si="62"/>
        <v>0</v>
      </c>
      <c r="CR115"/>
    </row>
    <row r="116" spans="1:96" x14ac:dyDescent="0.2">
      <c r="A116" s="360" cm="1">
        <f t="array" ref="A116">_xlfn.SWITCH(D116,"G",1,"D",2,"M",3,"F",4)</f>
        <v>2</v>
      </c>
      <c r="B116" s="357" t="s">
        <v>33</v>
      </c>
      <c r="C116" s="357" t="s">
        <v>89</v>
      </c>
      <c r="D116" s="360" t="s">
        <v>14</v>
      </c>
      <c r="E116" s="361">
        <v>4.5</v>
      </c>
      <c r="F116" s="361">
        <f>_xlfn.IFNA(VLOOKUP(C116,'My Squad'!$C$2:$D$16,2,0),E116)</f>
        <v>4.5</v>
      </c>
      <c r="G116" s="362">
        <v>2.7936666666666667</v>
      </c>
      <c r="H116" s="362">
        <v>3.4806666666666666</v>
      </c>
      <c r="I116" s="362">
        <v>2.3133333333333335</v>
      </c>
      <c r="J116" s="362">
        <v>2.6366666666666667</v>
      </c>
      <c r="K116" s="362">
        <v>2.5659999999999998</v>
      </c>
      <c r="L116" s="362">
        <v>2.2873333333333332</v>
      </c>
      <c r="M116" s="362">
        <v>3.2003333333333335</v>
      </c>
      <c r="N116" s="362">
        <v>2.7776666666666667</v>
      </c>
      <c r="O116" s="363">
        <v>0</v>
      </c>
      <c r="P116" s="363">
        <v>0</v>
      </c>
      <c r="Q116" s="363">
        <v>0</v>
      </c>
      <c r="R116" s="363">
        <v>0</v>
      </c>
      <c r="S116" s="363">
        <v>0</v>
      </c>
      <c r="T116" s="363">
        <v>0</v>
      </c>
      <c r="U116" s="363">
        <v>0</v>
      </c>
      <c r="V116" s="363">
        <v>0</v>
      </c>
      <c r="W116" s="363">
        <v>0</v>
      </c>
      <c r="X116" s="363">
        <v>0</v>
      </c>
      <c r="Y116" s="363">
        <v>0</v>
      </c>
      <c r="Z116" s="363">
        <v>0</v>
      </c>
      <c r="AA116" s="363">
        <v>0</v>
      </c>
      <c r="AB116" s="363">
        <v>0</v>
      </c>
      <c r="AC116" s="363">
        <v>0</v>
      </c>
      <c r="AD116" s="363">
        <v>0</v>
      </c>
      <c r="AE116" s="363">
        <v>0</v>
      </c>
      <c r="AF116" s="363">
        <v>0</v>
      </c>
      <c r="AG116" s="363">
        <v>0</v>
      </c>
      <c r="AH116" s="363">
        <v>0</v>
      </c>
      <c r="AI116" s="363">
        <v>0</v>
      </c>
      <c r="AJ116" s="363">
        <v>0</v>
      </c>
      <c r="AK116" s="363">
        <v>0</v>
      </c>
      <c r="AL116" s="363">
        <v>0</v>
      </c>
      <c r="AM116" s="363">
        <v>0</v>
      </c>
      <c r="AN116" s="363">
        <v>0</v>
      </c>
      <c r="AO116" s="363">
        <v>0</v>
      </c>
      <c r="AP116" s="363">
        <v>0</v>
      </c>
      <c r="AQ116" s="363">
        <v>0</v>
      </c>
      <c r="AR116" s="363">
        <v>0</v>
      </c>
      <c r="AS116" s="363">
        <v>0</v>
      </c>
      <c r="AT116" s="363">
        <v>0</v>
      </c>
      <c r="AU116" s="363">
        <v>0</v>
      </c>
      <c r="AV116" s="363">
        <v>0</v>
      </c>
      <c r="AW116" s="363">
        <v>0</v>
      </c>
      <c r="AX116" s="363">
        <v>0</v>
      </c>
      <c r="AY116" s="363">
        <v>0</v>
      </c>
      <c r="AZ116" s="363">
        <v>0</v>
      </c>
      <c r="BA116" s="363">
        <v>0</v>
      </c>
      <c r="BB116" s="363">
        <v>0</v>
      </c>
      <c r="BC116" s="364">
        <f>IF(ISNUMBER(MATCH(C116,'My Squad'!$C$2:$C$16,0)),1,0)</f>
        <v>0</v>
      </c>
      <c r="BD116" s="365">
        <f t="shared" si="38"/>
        <v>0</v>
      </c>
      <c r="BE116" s="365">
        <f t="shared" si="39"/>
        <v>0</v>
      </c>
      <c r="BF116" s="365">
        <f t="shared" si="40"/>
        <v>0</v>
      </c>
      <c r="BG116" s="365">
        <f t="shared" si="41"/>
        <v>0</v>
      </c>
      <c r="BH116" s="365">
        <f t="shared" si="42"/>
        <v>0</v>
      </c>
      <c r="BI116" s="365">
        <f t="shared" si="43"/>
        <v>0</v>
      </c>
      <c r="BJ116" s="365">
        <f t="shared" si="44"/>
        <v>0</v>
      </c>
      <c r="BK116" s="365">
        <f t="shared" si="45"/>
        <v>0</v>
      </c>
      <c r="BL116" s="365">
        <f t="shared" si="46"/>
        <v>0</v>
      </c>
      <c r="BM116" s="365">
        <f t="shared" si="47"/>
        <v>0</v>
      </c>
      <c r="BN116" s="365">
        <f t="shared" si="48"/>
        <v>0</v>
      </c>
      <c r="BO116" s="365">
        <f t="shared" si="49"/>
        <v>0</v>
      </c>
      <c r="BP116" s="365">
        <f t="shared" si="50"/>
        <v>0</v>
      </c>
      <c r="BQ116" s="365">
        <f t="shared" si="51"/>
        <v>0</v>
      </c>
      <c r="BR116" s="365">
        <f t="shared" si="52"/>
        <v>0</v>
      </c>
      <c r="BS116" s="365">
        <f t="shared" si="53"/>
        <v>0</v>
      </c>
      <c r="BT116" s="365">
        <f t="shared" si="54"/>
        <v>0</v>
      </c>
      <c r="BU116" s="365">
        <f t="shared" si="55"/>
        <v>0</v>
      </c>
      <c r="BV116" s="365">
        <f t="shared" si="56"/>
        <v>0</v>
      </c>
      <c r="BW116" s="365">
        <f t="shared" si="57"/>
        <v>0</v>
      </c>
      <c r="BX116" s="365">
        <f t="shared" si="58"/>
        <v>0</v>
      </c>
      <c r="BY116" s="365">
        <f t="shared" si="59"/>
        <v>0</v>
      </c>
      <c r="BZ116" s="365">
        <f t="shared" si="60"/>
        <v>0</v>
      </c>
      <c r="CA116" s="365">
        <f t="shared" si="61"/>
        <v>0</v>
      </c>
      <c r="CB116" s="360">
        <f t="shared" si="62"/>
        <v>0</v>
      </c>
      <c r="CR116"/>
    </row>
    <row r="117" spans="1:96" hidden="1" x14ac:dyDescent="0.2">
      <c r="A117" s="360" cm="1">
        <f t="array" ref="A117">_xlfn.SWITCH(D117,"G",1,"D",2,"M",3,"F",4)</f>
        <v>2</v>
      </c>
      <c r="B117" s="357" t="s">
        <v>46</v>
      </c>
      <c r="C117" s="357" t="s">
        <v>1489</v>
      </c>
      <c r="D117" s="360" t="s">
        <v>14</v>
      </c>
      <c r="E117" s="361">
        <v>4</v>
      </c>
      <c r="F117" s="361">
        <f>_xlfn.IFNA(VLOOKUP(C117,'My Squad'!$C$2:$D$16,2,0),E117)</f>
        <v>4</v>
      </c>
      <c r="G117" s="362">
        <v>2.6116666666666668</v>
      </c>
      <c r="H117" s="362">
        <v>2.9359999999999999</v>
      </c>
      <c r="I117" s="362">
        <v>2.9556666666666667</v>
      </c>
      <c r="J117" s="362">
        <v>3.4416666666666669</v>
      </c>
      <c r="K117" s="362">
        <v>2.3316666666666666</v>
      </c>
      <c r="L117" s="362">
        <v>2.6056666666666666</v>
      </c>
      <c r="M117" s="362">
        <v>1.9336666666666666</v>
      </c>
      <c r="N117" s="362">
        <v>3.2276666666666665</v>
      </c>
      <c r="O117" s="363">
        <v>0</v>
      </c>
      <c r="P117" s="363">
        <v>0</v>
      </c>
      <c r="Q117" s="363">
        <v>0</v>
      </c>
      <c r="R117" s="363">
        <v>0</v>
      </c>
      <c r="S117" s="363">
        <v>0</v>
      </c>
      <c r="T117" s="363">
        <v>0</v>
      </c>
      <c r="U117" s="363">
        <v>0</v>
      </c>
      <c r="V117" s="363">
        <v>0</v>
      </c>
      <c r="W117" s="363">
        <v>0</v>
      </c>
      <c r="X117" s="363">
        <v>0</v>
      </c>
      <c r="Y117" s="363">
        <v>0</v>
      </c>
      <c r="Z117" s="363">
        <v>0</v>
      </c>
      <c r="AA117" s="363">
        <v>0</v>
      </c>
      <c r="AB117" s="363">
        <v>0</v>
      </c>
      <c r="AC117" s="363">
        <v>0</v>
      </c>
      <c r="AD117" s="363">
        <v>0</v>
      </c>
      <c r="AE117" s="363">
        <v>0</v>
      </c>
      <c r="AF117" s="363">
        <v>0</v>
      </c>
      <c r="AG117" s="363">
        <v>0</v>
      </c>
      <c r="AH117" s="363">
        <v>0</v>
      </c>
      <c r="AI117" s="363">
        <v>0</v>
      </c>
      <c r="AJ117" s="363">
        <v>0</v>
      </c>
      <c r="AK117" s="363">
        <v>0</v>
      </c>
      <c r="AL117" s="363">
        <v>0</v>
      </c>
      <c r="AM117" s="363">
        <v>0</v>
      </c>
      <c r="AN117" s="363">
        <v>0</v>
      </c>
      <c r="AO117" s="363">
        <v>0</v>
      </c>
      <c r="AP117" s="363">
        <v>0</v>
      </c>
      <c r="AQ117" s="363">
        <v>0</v>
      </c>
      <c r="AR117" s="363">
        <v>0</v>
      </c>
      <c r="AS117" s="363">
        <v>0</v>
      </c>
      <c r="AT117" s="363">
        <v>0</v>
      </c>
      <c r="AU117" s="363">
        <v>0</v>
      </c>
      <c r="AV117" s="363">
        <v>0</v>
      </c>
      <c r="AW117" s="363">
        <v>0</v>
      </c>
      <c r="AX117" s="363">
        <v>0</v>
      </c>
      <c r="AY117" s="363">
        <v>0</v>
      </c>
      <c r="AZ117" s="363">
        <v>0</v>
      </c>
      <c r="BA117" s="363">
        <v>0</v>
      </c>
      <c r="BB117" s="363">
        <v>0</v>
      </c>
      <c r="BC117" s="364">
        <f>IF(ISNUMBER(MATCH(C117,'My Squad'!$C$2:$C$16,0)),1,0)</f>
        <v>1</v>
      </c>
      <c r="BD117" s="365">
        <f t="shared" si="38"/>
        <v>1</v>
      </c>
      <c r="BE117" s="365">
        <f t="shared" si="39"/>
        <v>1</v>
      </c>
      <c r="BF117" s="365">
        <f t="shared" si="40"/>
        <v>1</v>
      </c>
      <c r="BG117" s="365">
        <f t="shared" si="41"/>
        <v>1</v>
      </c>
      <c r="BH117" s="365">
        <f t="shared" si="42"/>
        <v>1</v>
      </c>
      <c r="BI117" s="365">
        <f t="shared" si="43"/>
        <v>1</v>
      </c>
      <c r="BJ117" s="365">
        <f t="shared" si="44"/>
        <v>1</v>
      </c>
      <c r="BK117" s="365">
        <f t="shared" si="45"/>
        <v>1</v>
      </c>
      <c r="BL117" s="365">
        <f t="shared" si="46"/>
        <v>0</v>
      </c>
      <c r="BM117" s="365">
        <f t="shared" si="47"/>
        <v>0</v>
      </c>
      <c r="BN117" s="365">
        <f t="shared" si="48"/>
        <v>0</v>
      </c>
      <c r="BO117" s="365">
        <f t="shared" si="49"/>
        <v>0</v>
      </c>
      <c r="BP117" s="365">
        <f t="shared" si="50"/>
        <v>0</v>
      </c>
      <c r="BQ117" s="365">
        <f t="shared" si="51"/>
        <v>0</v>
      </c>
      <c r="BR117" s="365">
        <f t="shared" si="52"/>
        <v>0</v>
      </c>
      <c r="BS117" s="365">
        <f t="shared" si="53"/>
        <v>0</v>
      </c>
      <c r="BT117" s="365">
        <f t="shared" si="54"/>
        <v>1</v>
      </c>
      <c r="BU117" s="365">
        <f t="shared" si="55"/>
        <v>1</v>
      </c>
      <c r="BV117" s="365">
        <f t="shared" si="56"/>
        <v>1</v>
      </c>
      <c r="BW117" s="365">
        <f t="shared" si="57"/>
        <v>1</v>
      </c>
      <c r="BX117" s="365">
        <f t="shared" si="58"/>
        <v>1</v>
      </c>
      <c r="BY117" s="365">
        <f t="shared" si="59"/>
        <v>1</v>
      </c>
      <c r="BZ117" s="365">
        <f t="shared" si="60"/>
        <v>1</v>
      </c>
      <c r="CA117" s="365">
        <f t="shared" si="61"/>
        <v>1</v>
      </c>
      <c r="CB117" s="360">
        <f t="shared" si="62"/>
        <v>9</v>
      </c>
      <c r="CR117"/>
    </row>
    <row r="118" spans="1:96" hidden="1" x14ac:dyDescent="0.2">
      <c r="A118" s="360" cm="1">
        <f t="array" ref="A118">_xlfn.SWITCH(D118,"G",1,"D",2,"M",3,"F",4)</f>
        <v>3</v>
      </c>
      <c r="B118" s="357" t="s">
        <v>46</v>
      </c>
      <c r="C118" s="357" t="s">
        <v>119</v>
      </c>
      <c r="D118" s="360" t="s">
        <v>13</v>
      </c>
      <c r="E118" s="361">
        <v>4.8</v>
      </c>
      <c r="F118" s="361">
        <f>_xlfn.IFNA(VLOOKUP(C118,'My Squad'!$C$2:$D$16,2,0),E118)</f>
        <v>4.8</v>
      </c>
      <c r="G118" s="362">
        <v>2.6393333333333335</v>
      </c>
      <c r="H118" s="362">
        <v>2.8260000000000001</v>
      </c>
      <c r="I118" s="362">
        <v>2.8403333333333332</v>
      </c>
      <c r="J118" s="362">
        <v>3.1363333333333334</v>
      </c>
      <c r="K118" s="362">
        <v>2.5186666666666668</v>
      </c>
      <c r="L118" s="362">
        <v>2.6936666666666667</v>
      </c>
      <c r="M118" s="362">
        <v>2.52</v>
      </c>
      <c r="N118" s="362">
        <v>2.8103333333333333</v>
      </c>
      <c r="O118" s="363">
        <v>0</v>
      </c>
      <c r="P118" s="363">
        <v>0</v>
      </c>
      <c r="Q118" s="363">
        <v>0</v>
      </c>
      <c r="R118" s="363">
        <v>0</v>
      </c>
      <c r="S118" s="363">
        <v>0</v>
      </c>
      <c r="T118" s="363">
        <v>0</v>
      </c>
      <c r="U118" s="363">
        <v>0</v>
      </c>
      <c r="V118" s="363">
        <v>0</v>
      </c>
      <c r="W118" s="363">
        <v>0</v>
      </c>
      <c r="X118" s="363">
        <v>0</v>
      </c>
      <c r="Y118" s="363">
        <v>0</v>
      </c>
      <c r="Z118" s="363">
        <v>0</v>
      </c>
      <c r="AA118" s="363">
        <v>0</v>
      </c>
      <c r="AB118" s="363">
        <v>0</v>
      </c>
      <c r="AC118" s="363">
        <v>0</v>
      </c>
      <c r="AD118" s="363">
        <v>0</v>
      </c>
      <c r="AE118" s="363">
        <v>0</v>
      </c>
      <c r="AF118" s="363">
        <v>0</v>
      </c>
      <c r="AG118" s="363">
        <v>0</v>
      </c>
      <c r="AH118" s="363">
        <v>0</v>
      </c>
      <c r="AI118" s="363">
        <v>0</v>
      </c>
      <c r="AJ118" s="363">
        <v>0</v>
      </c>
      <c r="AK118" s="363">
        <v>0</v>
      </c>
      <c r="AL118" s="363">
        <v>0</v>
      </c>
      <c r="AM118" s="363">
        <v>0</v>
      </c>
      <c r="AN118" s="363">
        <v>0</v>
      </c>
      <c r="AO118" s="363">
        <v>0</v>
      </c>
      <c r="AP118" s="363">
        <v>0</v>
      </c>
      <c r="AQ118" s="363">
        <v>0</v>
      </c>
      <c r="AR118" s="363">
        <v>0</v>
      </c>
      <c r="AS118" s="363">
        <v>0</v>
      </c>
      <c r="AT118" s="363">
        <v>0</v>
      </c>
      <c r="AU118" s="363">
        <v>0</v>
      </c>
      <c r="AV118" s="363">
        <v>0</v>
      </c>
      <c r="AW118" s="363">
        <v>0</v>
      </c>
      <c r="AX118" s="363">
        <v>0</v>
      </c>
      <c r="AY118" s="363">
        <v>0</v>
      </c>
      <c r="AZ118" s="363">
        <v>0</v>
      </c>
      <c r="BA118" s="363">
        <v>0</v>
      </c>
      <c r="BB118" s="363">
        <v>0</v>
      </c>
      <c r="BC118" s="364">
        <f>IF(ISNUMBER(MATCH(C118,'My Squad'!$C$2:$C$16,0)),1,0)</f>
        <v>0</v>
      </c>
      <c r="BD118" s="365">
        <f t="shared" si="38"/>
        <v>0</v>
      </c>
      <c r="BE118" s="365">
        <f t="shared" si="39"/>
        <v>0</v>
      </c>
      <c r="BF118" s="365">
        <f t="shared" si="40"/>
        <v>0</v>
      </c>
      <c r="BG118" s="365">
        <f t="shared" si="41"/>
        <v>0</v>
      </c>
      <c r="BH118" s="365">
        <f t="shared" si="42"/>
        <v>0</v>
      </c>
      <c r="BI118" s="365">
        <f t="shared" si="43"/>
        <v>0</v>
      </c>
      <c r="BJ118" s="365">
        <f t="shared" si="44"/>
        <v>0</v>
      </c>
      <c r="BK118" s="365">
        <f t="shared" si="45"/>
        <v>0</v>
      </c>
      <c r="BL118" s="365">
        <f t="shared" si="46"/>
        <v>0</v>
      </c>
      <c r="BM118" s="365">
        <f t="shared" si="47"/>
        <v>0</v>
      </c>
      <c r="BN118" s="365">
        <f t="shared" si="48"/>
        <v>0</v>
      </c>
      <c r="BO118" s="365">
        <f t="shared" si="49"/>
        <v>0</v>
      </c>
      <c r="BP118" s="365">
        <f t="shared" si="50"/>
        <v>0</v>
      </c>
      <c r="BQ118" s="365">
        <f t="shared" si="51"/>
        <v>0</v>
      </c>
      <c r="BR118" s="365">
        <f t="shared" si="52"/>
        <v>0</v>
      </c>
      <c r="BS118" s="365">
        <f t="shared" si="53"/>
        <v>0</v>
      </c>
      <c r="BT118" s="365">
        <f t="shared" si="54"/>
        <v>0</v>
      </c>
      <c r="BU118" s="365">
        <f t="shared" si="55"/>
        <v>0</v>
      </c>
      <c r="BV118" s="365">
        <f t="shared" si="56"/>
        <v>0</v>
      </c>
      <c r="BW118" s="365">
        <f t="shared" si="57"/>
        <v>0</v>
      </c>
      <c r="BX118" s="365">
        <f t="shared" si="58"/>
        <v>0</v>
      </c>
      <c r="BY118" s="365">
        <f t="shared" si="59"/>
        <v>0</v>
      </c>
      <c r="BZ118" s="365">
        <f t="shared" si="60"/>
        <v>0</v>
      </c>
      <c r="CA118" s="365">
        <f t="shared" si="61"/>
        <v>0</v>
      </c>
      <c r="CB118" s="360">
        <f t="shared" si="62"/>
        <v>0</v>
      </c>
      <c r="CR118"/>
    </row>
    <row r="119" spans="1:96" hidden="1" x14ac:dyDescent="0.2">
      <c r="A119" s="360" cm="1">
        <f t="array" ref="A119">_xlfn.SWITCH(D119,"G",1,"D",2,"M",3,"F",4)</f>
        <v>2</v>
      </c>
      <c r="B119" s="357" t="s">
        <v>110</v>
      </c>
      <c r="C119" s="357" t="s">
        <v>545</v>
      </c>
      <c r="D119" s="360" t="s">
        <v>14</v>
      </c>
      <c r="E119" s="361">
        <v>4.8</v>
      </c>
      <c r="F119" s="361">
        <f>_xlfn.IFNA(VLOOKUP(C119,'My Squad'!$C$2:$D$16,2,0),E119)</f>
        <v>4.8</v>
      </c>
      <c r="G119" s="362">
        <v>3.2509999999999999</v>
      </c>
      <c r="H119" s="362">
        <v>3.1803333333333335</v>
      </c>
      <c r="I119" s="362">
        <v>2.4943333333333335</v>
      </c>
      <c r="J119" s="362">
        <v>3.0133333333333332</v>
      </c>
      <c r="K119" s="362">
        <v>3.5156666666666667</v>
      </c>
      <c r="L119" s="362">
        <v>1.6966666666666668</v>
      </c>
      <c r="M119" s="362">
        <v>2.4176666666666669</v>
      </c>
      <c r="N119" s="362">
        <v>2.2126666666666668</v>
      </c>
      <c r="O119" s="363">
        <v>0</v>
      </c>
      <c r="P119" s="363">
        <v>0</v>
      </c>
      <c r="Q119" s="363">
        <v>0</v>
      </c>
      <c r="R119" s="363">
        <v>0</v>
      </c>
      <c r="S119" s="363">
        <v>0</v>
      </c>
      <c r="T119" s="363">
        <v>0</v>
      </c>
      <c r="U119" s="363">
        <v>0</v>
      </c>
      <c r="V119" s="363">
        <v>0</v>
      </c>
      <c r="W119" s="363">
        <v>0</v>
      </c>
      <c r="X119" s="363">
        <v>0</v>
      </c>
      <c r="Y119" s="363">
        <v>0</v>
      </c>
      <c r="Z119" s="363">
        <v>0</v>
      </c>
      <c r="AA119" s="363">
        <v>0</v>
      </c>
      <c r="AB119" s="363">
        <v>0</v>
      </c>
      <c r="AC119" s="363">
        <v>0</v>
      </c>
      <c r="AD119" s="363">
        <v>0</v>
      </c>
      <c r="AE119" s="363">
        <v>0</v>
      </c>
      <c r="AF119" s="363">
        <v>0</v>
      </c>
      <c r="AG119" s="363">
        <v>0</v>
      </c>
      <c r="AH119" s="363">
        <v>0</v>
      </c>
      <c r="AI119" s="363">
        <v>0</v>
      </c>
      <c r="AJ119" s="363">
        <v>0</v>
      </c>
      <c r="AK119" s="363">
        <v>0</v>
      </c>
      <c r="AL119" s="363">
        <v>0</v>
      </c>
      <c r="AM119" s="363">
        <v>0</v>
      </c>
      <c r="AN119" s="363">
        <v>0</v>
      </c>
      <c r="AO119" s="363">
        <v>0</v>
      </c>
      <c r="AP119" s="363">
        <v>0</v>
      </c>
      <c r="AQ119" s="363">
        <v>0</v>
      </c>
      <c r="AR119" s="363">
        <v>0</v>
      </c>
      <c r="AS119" s="363">
        <v>0</v>
      </c>
      <c r="AT119" s="363">
        <v>0</v>
      </c>
      <c r="AU119" s="363">
        <v>0</v>
      </c>
      <c r="AV119" s="363">
        <v>0</v>
      </c>
      <c r="AW119" s="363">
        <v>0</v>
      </c>
      <c r="AX119" s="363">
        <v>0</v>
      </c>
      <c r="AY119" s="363">
        <v>0</v>
      </c>
      <c r="AZ119" s="363">
        <v>0</v>
      </c>
      <c r="BA119" s="363">
        <v>0</v>
      </c>
      <c r="BB119" s="363">
        <v>0</v>
      </c>
      <c r="BC119" s="364">
        <f>IF(ISNUMBER(MATCH(C119,'My Squad'!$C$2:$C$16,0)),1,0)</f>
        <v>0</v>
      </c>
      <c r="BD119" s="365">
        <f t="shared" si="38"/>
        <v>0</v>
      </c>
      <c r="BE119" s="365">
        <f t="shared" si="39"/>
        <v>0</v>
      </c>
      <c r="BF119" s="365">
        <f t="shared" si="40"/>
        <v>0</v>
      </c>
      <c r="BG119" s="365">
        <f t="shared" si="41"/>
        <v>0</v>
      </c>
      <c r="BH119" s="365">
        <f t="shared" si="42"/>
        <v>0</v>
      </c>
      <c r="BI119" s="365">
        <f t="shared" si="43"/>
        <v>0</v>
      </c>
      <c r="BJ119" s="365">
        <f t="shared" si="44"/>
        <v>0</v>
      </c>
      <c r="BK119" s="365">
        <f t="shared" si="45"/>
        <v>0</v>
      </c>
      <c r="BL119" s="365">
        <f t="shared" si="46"/>
        <v>0</v>
      </c>
      <c r="BM119" s="365">
        <f t="shared" si="47"/>
        <v>0</v>
      </c>
      <c r="BN119" s="365">
        <f t="shared" si="48"/>
        <v>0</v>
      </c>
      <c r="BO119" s="365">
        <f t="shared" si="49"/>
        <v>0</v>
      </c>
      <c r="BP119" s="365">
        <f t="shared" si="50"/>
        <v>0</v>
      </c>
      <c r="BQ119" s="365">
        <f t="shared" si="51"/>
        <v>0</v>
      </c>
      <c r="BR119" s="365">
        <f t="shared" si="52"/>
        <v>0</v>
      </c>
      <c r="BS119" s="365">
        <f t="shared" si="53"/>
        <v>0</v>
      </c>
      <c r="BT119" s="365">
        <f t="shared" si="54"/>
        <v>0</v>
      </c>
      <c r="BU119" s="365">
        <f t="shared" si="55"/>
        <v>0</v>
      </c>
      <c r="BV119" s="365">
        <f t="shared" si="56"/>
        <v>0</v>
      </c>
      <c r="BW119" s="365">
        <f t="shared" si="57"/>
        <v>0</v>
      </c>
      <c r="BX119" s="365">
        <f t="shared" si="58"/>
        <v>0</v>
      </c>
      <c r="BY119" s="365">
        <f t="shared" si="59"/>
        <v>0</v>
      </c>
      <c r="BZ119" s="365">
        <f t="shared" si="60"/>
        <v>0</v>
      </c>
      <c r="CA119" s="365">
        <f t="shared" si="61"/>
        <v>0</v>
      </c>
      <c r="CB119" s="360">
        <f t="shared" si="62"/>
        <v>0</v>
      </c>
      <c r="CR119"/>
    </row>
    <row r="120" spans="1:96" hidden="1" x14ac:dyDescent="0.2">
      <c r="A120" s="360" cm="1">
        <f t="array" ref="A120">_xlfn.SWITCH(D120,"G",1,"D",2,"M",3,"F",4)</f>
        <v>3</v>
      </c>
      <c r="B120" s="357" t="s">
        <v>65</v>
      </c>
      <c r="C120" s="357" t="s">
        <v>181</v>
      </c>
      <c r="D120" s="360" t="s">
        <v>13</v>
      </c>
      <c r="E120" s="361">
        <v>5</v>
      </c>
      <c r="F120" s="361">
        <f>_xlfn.IFNA(VLOOKUP(C120,'My Squad'!$C$2:$D$16,2,0),E120)</f>
        <v>5</v>
      </c>
      <c r="G120" s="362">
        <v>2.3406666666666665</v>
      </c>
      <c r="H120" s="362">
        <v>2.6723333333333334</v>
      </c>
      <c r="I120" s="362">
        <v>2.8540000000000001</v>
      </c>
      <c r="J120" s="362">
        <v>2.7926666666666669</v>
      </c>
      <c r="K120" s="362">
        <v>2.6266666666666665</v>
      </c>
      <c r="L120" s="362">
        <v>2.919</v>
      </c>
      <c r="M120" s="362">
        <v>2.9453333333333331</v>
      </c>
      <c r="N120" s="362">
        <v>2.5593333333333335</v>
      </c>
      <c r="O120" s="363">
        <v>0</v>
      </c>
      <c r="P120" s="363">
        <v>0</v>
      </c>
      <c r="Q120" s="363">
        <v>0</v>
      </c>
      <c r="R120" s="363">
        <v>0</v>
      </c>
      <c r="S120" s="363">
        <v>0</v>
      </c>
      <c r="T120" s="363">
        <v>0</v>
      </c>
      <c r="U120" s="363">
        <v>0</v>
      </c>
      <c r="V120" s="363">
        <v>0</v>
      </c>
      <c r="W120" s="363">
        <v>0</v>
      </c>
      <c r="X120" s="363">
        <v>0</v>
      </c>
      <c r="Y120" s="363">
        <v>0</v>
      </c>
      <c r="Z120" s="363">
        <v>0</v>
      </c>
      <c r="AA120" s="363">
        <v>0</v>
      </c>
      <c r="AB120" s="363">
        <v>0</v>
      </c>
      <c r="AC120" s="363">
        <v>0</v>
      </c>
      <c r="AD120" s="363">
        <v>0</v>
      </c>
      <c r="AE120" s="363">
        <v>0</v>
      </c>
      <c r="AF120" s="363">
        <v>0</v>
      </c>
      <c r="AG120" s="363">
        <v>0</v>
      </c>
      <c r="AH120" s="363">
        <v>0</v>
      </c>
      <c r="AI120" s="363">
        <v>0</v>
      </c>
      <c r="AJ120" s="363">
        <v>0</v>
      </c>
      <c r="AK120" s="363">
        <v>0</v>
      </c>
      <c r="AL120" s="363">
        <v>0</v>
      </c>
      <c r="AM120" s="363">
        <v>0</v>
      </c>
      <c r="AN120" s="363">
        <v>0</v>
      </c>
      <c r="AO120" s="363">
        <v>0</v>
      </c>
      <c r="AP120" s="363">
        <v>0</v>
      </c>
      <c r="AQ120" s="363">
        <v>0</v>
      </c>
      <c r="AR120" s="363">
        <v>0</v>
      </c>
      <c r="AS120" s="363">
        <v>0</v>
      </c>
      <c r="AT120" s="363">
        <v>0</v>
      </c>
      <c r="AU120" s="363">
        <v>0</v>
      </c>
      <c r="AV120" s="363">
        <v>0</v>
      </c>
      <c r="AW120" s="363">
        <v>0</v>
      </c>
      <c r="AX120" s="363">
        <v>0</v>
      </c>
      <c r="AY120" s="363">
        <v>0</v>
      </c>
      <c r="AZ120" s="363">
        <v>0</v>
      </c>
      <c r="BA120" s="363">
        <v>0</v>
      </c>
      <c r="BB120" s="363">
        <v>0</v>
      </c>
      <c r="BC120" s="364">
        <f>IF(ISNUMBER(MATCH(C120,'My Squad'!$C$2:$C$16,0)),1,0)</f>
        <v>0</v>
      </c>
      <c r="BD120" s="365">
        <f t="shared" si="38"/>
        <v>0</v>
      </c>
      <c r="BE120" s="365">
        <f t="shared" si="39"/>
        <v>0</v>
      </c>
      <c r="BF120" s="365">
        <f t="shared" si="40"/>
        <v>0</v>
      </c>
      <c r="BG120" s="365">
        <f t="shared" si="41"/>
        <v>0</v>
      </c>
      <c r="BH120" s="365">
        <f t="shared" si="42"/>
        <v>0</v>
      </c>
      <c r="BI120" s="365">
        <f t="shared" si="43"/>
        <v>0</v>
      </c>
      <c r="BJ120" s="365">
        <f t="shared" si="44"/>
        <v>0</v>
      </c>
      <c r="BK120" s="365">
        <f t="shared" si="45"/>
        <v>0</v>
      </c>
      <c r="BL120" s="365">
        <f t="shared" si="46"/>
        <v>0</v>
      </c>
      <c r="BM120" s="365">
        <f t="shared" si="47"/>
        <v>0</v>
      </c>
      <c r="BN120" s="365">
        <f t="shared" si="48"/>
        <v>0</v>
      </c>
      <c r="BO120" s="365">
        <f t="shared" si="49"/>
        <v>0</v>
      </c>
      <c r="BP120" s="365">
        <f t="shared" si="50"/>
        <v>0</v>
      </c>
      <c r="BQ120" s="365">
        <f t="shared" si="51"/>
        <v>0</v>
      </c>
      <c r="BR120" s="365">
        <f t="shared" si="52"/>
        <v>0</v>
      </c>
      <c r="BS120" s="365">
        <f t="shared" si="53"/>
        <v>0</v>
      </c>
      <c r="BT120" s="365">
        <f t="shared" si="54"/>
        <v>0</v>
      </c>
      <c r="BU120" s="365">
        <f t="shared" si="55"/>
        <v>0</v>
      </c>
      <c r="BV120" s="365">
        <f t="shared" si="56"/>
        <v>0</v>
      </c>
      <c r="BW120" s="365">
        <f t="shared" si="57"/>
        <v>0</v>
      </c>
      <c r="BX120" s="365">
        <f t="shared" si="58"/>
        <v>0</v>
      </c>
      <c r="BY120" s="365">
        <f t="shared" si="59"/>
        <v>0</v>
      </c>
      <c r="BZ120" s="365">
        <f t="shared" si="60"/>
        <v>0</v>
      </c>
      <c r="CA120" s="365">
        <f t="shared" si="61"/>
        <v>0</v>
      </c>
      <c r="CB120" s="360">
        <f t="shared" si="62"/>
        <v>0</v>
      </c>
      <c r="CR120"/>
    </row>
    <row r="121" spans="1:96" hidden="1" x14ac:dyDescent="0.2">
      <c r="A121" s="360" cm="1">
        <f t="array" ref="A121">_xlfn.SWITCH(D121,"G",1,"D",2,"M",3,"F",4)</f>
        <v>3</v>
      </c>
      <c r="B121" s="357" t="s">
        <v>37</v>
      </c>
      <c r="C121" s="357" t="s">
        <v>1056</v>
      </c>
      <c r="D121" s="360" t="s">
        <v>13</v>
      </c>
      <c r="E121" s="361">
        <v>4.8</v>
      </c>
      <c r="F121" s="361">
        <f>_xlfn.IFNA(VLOOKUP(C121,'My Squad'!$C$2:$D$16,2,0),E121)</f>
        <v>4.8</v>
      </c>
      <c r="G121" s="362">
        <v>2.1973333333333334</v>
      </c>
      <c r="H121" s="362">
        <v>2.3559999999999999</v>
      </c>
      <c r="I121" s="362">
        <v>2.5446666666666666</v>
      </c>
      <c r="J121" s="362">
        <v>3.3083333333333331</v>
      </c>
      <c r="K121" s="362">
        <v>2.6406666666666667</v>
      </c>
      <c r="L121" s="362">
        <v>2.9180000000000001</v>
      </c>
      <c r="M121" s="362">
        <v>2.8463333333333334</v>
      </c>
      <c r="N121" s="362">
        <v>2.8806666666666665</v>
      </c>
      <c r="O121" s="363">
        <v>0</v>
      </c>
      <c r="P121" s="363">
        <v>0</v>
      </c>
      <c r="Q121" s="363">
        <v>0</v>
      </c>
      <c r="R121" s="363">
        <v>0</v>
      </c>
      <c r="S121" s="363">
        <v>0</v>
      </c>
      <c r="T121" s="363">
        <v>0</v>
      </c>
      <c r="U121" s="363">
        <v>0</v>
      </c>
      <c r="V121" s="363">
        <v>0</v>
      </c>
      <c r="W121" s="363">
        <v>0</v>
      </c>
      <c r="X121" s="363">
        <v>0</v>
      </c>
      <c r="Y121" s="363">
        <v>0</v>
      </c>
      <c r="Z121" s="363">
        <v>0</v>
      </c>
      <c r="AA121" s="363">
        <v>0</v>
      </c>
      <c r="AB121" s="363">
        <v>0</v>
      </c>
      <c r="AC121" s="363">
        <v>0</v>
      </c>
      <c r="AD121" s="363">
        <v>0</v>
      </c>
      <c r="AE121" s="363">
        <v>0</v>
      </c>
      <c r="AF121" s="363">
        <v>0</v>
      </c>
      <c r="AG121" s="363">
        <v>0</v>
      </c>
      <c r="AH121" s="363">
        <v>0</v>
      </c>
      <c r="AI121" s="363">
        <v>0</v>
      </c>
      <c r="AJ121" s="363">
        <v>0</v>
      </c>
      <c r="AK121" s="363">
        <v>0</v>
      </c>
      <c r="AL121" s="363">
        <v>0</v>
      </c>
      <c r="AM121" s="363">
        <v>0</v>
      </c>
      <c r="AN121" s="363">
        <v>0</v>
      </c>
      <c r="AO121" s="363">
        <v>0</v>
      </c>
      <c r="AP121" s="363">
        <v>0</v>
      </c>
      <c r="AQ121" s="363">
        <v>0</v>
      </c>
      <c r="AR121" s="363">
        <v>0</v>
      </c>
      <c r="AS121" s="363">
        <v>0</v>
      </c>
      <c r="AT121" s="363">
        <v>0</v>
      </c>
      <c r="AU121" s="363">
        <v>0</v>
      </c>
      <c r="AV121" s="363">
        <v>0</v>
      </c>
      <c r="AW121" s="363">
        <v>0</v>
      </c>
      <c r="AX121" s="363">
        <v>0</v>
      </c>
      <c r="AY121" s="363">
        <v>0</v>
      </c>
      <c r="AZ121" s="363">
        <v>0</v>
      </c>
      <c r="BA121" s="363">
        <v>0</v>
      </c>
      <c r="BB121" s="363">
        <v>0</v>
      </c>
      <c r="BC121" s="364">
        <f>IF(ISNUMBER(MATCH(C121,'My Squad'!$C$2:$C$16,0)),1,0)</f>
        <v>0</v>
      </c>
      <c r="BD121" s="365">
        <f t="shared" si="38"/>
        <v>0</v>
      </c>
      <c r="BE121" s="365">
        <f t="shared" si="39"/>
        <v>0</v>
      </c>
      <c r="BF121" s="365">
        <f t="shared" si="40"/>
        <v>0</v>
      </c>
      <c r="BG121" s="365">
        <f t="shared" si="41"/>
        <v>0</v>
      </c>
      <c r="BH121" s="365">
        <f t="shared" si="42"/>
        <v>0</v>
      </c>
      <c r="BI121" s="365">
        <f t="shared" si="43"/>
        <v>0</v>
      </c>
      <c r="BJ121" s="365">
        <f t="shared" si="44"/>
        <v>0</v>
      </c>
      <c r="BK121" s="365">
        <f t="shared" si="45"/>
        <v>0</v>
      </c>
      <c r="BL121" s="365">
        <f t="shared" si="46"/>
        <v>0</v>
      </c>
      <c r="BM121" s="365">
        <f t="shared" si="47"/>
        <v>0</v>
      </c>
      <c r="BN121" s="365">
        <f t="shared" si="48"/>
        <v>0</v>
      </c>
      <c r="BO121" s="365">
        <f t="shared" si="49"/>
        <v>0</v>
      </c>
      <c r="BP121" s="365">
        <f t="shared" si="50"/>
        <v>0</v>
      </c>
      <c r="BQ121" s="365">
        <f t="shared" si="51"/>
        <v>0</v>
      </c>
      <c r="BR121" s="365">
        <f t="shared" si="52"/>
        <v>0</v>
      </c>
      <c r="BS121" s="365">
        <f t="shared" si="53"/>
        <v>0</v>
      </c>
      <c r="BT121" s="365">
        <f t="shared" si="54"/>
        <v>0</v>
      </c>
      <c r="BU121" s="365">
        <f t="shared" si="55"/>
        <v>0</v>
      </c>
      <c r="BV121" s="365">
        <f t="shared" si="56"/>
        <v>0</v>
      </c>
      <c r="BW121" s="365">
        <f t="shared" si="57"/>
        <v>0</v>
      </c>
      <c r="BX121" s="365">
        <f t="shared" si="58"/>
        <v>0</v>
      </c>
      <c r="BY121" s="365">
        <f t="shared" si="59"/>
        <v>0</v>
      </c>
      <c r="BZ121" s="365">
        <f t="shared" si="60"/>
        <v>0</v>
      </c>
      <c r="CA121" s="365">
        <f t="shared" si="61"/>
        <v>0</v>
      </c>
      <c r="CB121" s="360">
        <f t="shared" si="62"/>
        <v>0</v>
      </c>
      <c r="CR121"/>
    </row>
    <row r="122" spans="1:96" hidden="1" x14ac:dyDescent="0.2">
      <c r="A122" s="360" cm="1">
        <f t="array" ref="A122">_xlfn.SWITCH(D122,"G",1,"D",2,"M",3,"F",4)</f>
        <v>2</v>
      </c>
      <c r="B122" s="357" t="s">
        <v>23</v>
      </c>
      <c r="C122" s="357" t="s">
        <v>238</v>
      </c>
      <c r="D122" s="360" t="s">
        <v>14</v>
      </c>
      <c r="E122" s="361">
        <v>4.8</v>
      </c>
      <c r="F122" s="361">
        <f>_xlfn.IFNA(VLOOKUP(C122,'My Squad'!$C$2:$D$16,2,0),E122)</f>
        <v>4.8</v>
      </c>
      <c r="G122" s="362">
        <v>3.7113333333333332</v>
      </c>
      <c r="H122" s="362">
        <v>3.1606666666666667</v>
      </c>
      <c r="I122" s="362">
        <v>2.4279999999999999</v>
      </c>
      <c r="J122" s="362">
        <v>1.73</v>
      </c>
      <c r="K122" s="362">
        <v>3.0630000000000002</v>
      </c>
      <c r="L122" s="362">
        <v>2.6193333333333335</v>
      </c>
      <c r="M122" s="362">
        <v>2.4769999999999999</v>
      </c>
      <c r="N122" s="362">
        <v>2.4126666666666665</v>
      </c>
      <c r="O122" s="363">
        <v>0</v>
      </c>
      <c r="P122" s="363">
        <v>0</v>
      </c>
      <c r="Q122" s="363">
        <v>0</v>
      </c>
      <c r="R122" s="363">
        <v>0</v>
      </c>
      <c r="S122" s="363">
        <v>0</v>
      </c>
      <c r="T122" s="363">
        <v>0</v>
      </c>
      <c r="U122" s="363">
        <v>0</v>
      </c>
      <c r="V122" s="363">
        <v>0</v>
      </c>
      <c r="W122" s="363">
        <v>0</v>
      </c>
      <c r="X122" s="363">
        <v>0</v>
      </c>
      <c r="Y122" s="363">
        <v>0</v>
      </c>
      <c r="Z122" s="363">
        <v>0</v>
      </c>
      <c r="AA122" s="363">
        <v>0</v>
      </c>
      <c r="AB122" s="363">
        <v>0</v>
      </c>
      <c r="AC122" s="363">
        <v>0</v>
      </c>
      <c r="AD122" s="363">
        <v>0</v>
      </c>
      <c r="AE122" s="363">
        <v>0</v>
      </c>
      <c r="AF122" s="363">
        <v>0</v>
      </c>
      <c r="AG122" s="363">
        <v>0</v>
      </c>
      <c r="AH122" s="363">
        <v>0</v>
      </c>
      <c r="AI122" s="363">
        <v>0</v>
      </c>
      <c r="AJ122" s="363">
        <v>0</v>
      </c>
      <c r="AK122" s="363">
        <v>0</v>
      </c>
      <c r="AL122" s="363">
        <v>0</v>
      </c>
      <c r="AM122" s="363">
        <v>0</v>
      </c>
      <c r="AN122" s="363">
        <v>0</v>
      </c>
      <c r="AO122" s="363">
        <v>0</v>
      </c>
      <c r="AP122" s="363">
        <v>0</v>
      </c>
      <c r="AQ122" s="363">
        <v>0</v>
      </c>
      <c r="AR122" s="363">
        <v>0</v>
      </c>
      <c r="AS122" s="363">
        <v>0</v>
      </c>
      <c r="AT122" s="363">
        <v>0</v>
      </c>
      <c r="AU122" s="363">
        <v>0</v>
      </c>
      <c r="AV122" s="363">
        <v>0</v>
      </c>
      <c r="AW122" s="363">
        <v>0</v>
      </c>
      <c r="AX122" s="363">
        <v>0</v>
      </c>
      <c r="AY122" s="363">
        <v>0</v>
      </c>
      <c r="AZ122" s="363">
        <v>0</v>
      </c>
      <c r="BA122" s="363">
        <v>0</v>
      </c>
      <c r="BB122" s="363">
        <v>0</v>
      </c>
      <c r="BC122" s="364">
        <f>IF(ISNUMBER(MATCH(C122,'My Squad'!$C$2:$C$16,0)),1,0)</f>
        <v>0</v>
      </c>
      <c r="BD122" s="365">
        <f t="shared" si="38"/>
        <v>0</v>
      </c>
      <c r="BE122" s="365">
        <f t="shared" si="39"/>
        <v>0</v>
      </c>
      <c r="BF122" s="365">
        <f t="shared" si="40"/>
        <v>0</v>
      </c>
      <c r="BG122" s="365">
        <f t="shared" si="41"/>
        <v>0</v>
      </c>
      <c r="BH122" s="365">
        <f t="shared" si="42"/>
        <v>0</v>
      </c>
      <c r="BI122" s="365">
        <f t="shared" si="43"/>
        <v>0</v>
      </c>
      <c r="BJ122" s="365">
        <f t="shared" si="44"/>
        <v>0</v>
      </c>
      <c r="BK122" s="365">
        <f t="shared" si="45"/>
        <v>0</v>
      </c>
      <c r="BL122" s="365">
        <f t="shared" si="46"/>
        <v>0</v>
      </c>
      <c r="BM122" s="365">
        <f t="shared" si="47"/>
        <v>0</v>
      </c>
      <c r="BN122" s="365">
        <f t="shared" si="48"/>
        <v>0</v>
      </c>
      <c r="BO122" s="365">
        <f t="shared" si="49"/>
        <v>0</v>
      </c>
      <c r="BP122" s="365">
        <f t="shared" si="50"/>
        <v>0</v>
      </c>
      <c r="BQ122" s="365">
        <f t="shared" si="51"/>
        <v>0</v>
      </c>
      <c r="BR122" s="365">
        <f t="shared" si="52"/>
        <v>0</v>
      </c>
      <c r="BS122" s="365">
        <f t="shared" si="53"/>
        <v>0</v>
      </c>
      <c r="BT122" s="365">
        <f t="shared" si="54"/>
        <v>0</v>
      </c>
      <c r="BU122" s="365">
        <f t="shared" si="55"/>
        <v>0</v>
      </c>
      <c r="BV122" s="365">
        <f t="shared" si="56"/>
        <v>0</v>
      </c>
      <c r="BW122" s="365">
        <f t="shared" si="57"/>
        <v>0</v>
      </c>
      <c r="BX122" s="365">
        <f t="shared" si="58"/>
        <v>0</v>
      </c>
      <c r="BY122" s="365">
        <f t="shared" si="59"/>
        <v>0</v>
      </c>
      <c r="BZ122" s="365">
        <f t="shared" si="60"/>
        <v>0</v>
      </c>
      <c r="CA122" s="365">
        <f t="shared" si="61"/>
        <v>0</v>
      </c>
      <c r="CB122" s="360">
        <f t="shared" si="62"/>
        <v>0</v>
      </c>
      <c r="CR122"/>
    </row>
    <row r="123" spans="1:96" hidden="1" x14ac:dyDescent="0.2">
      <c r="A123" s="360" cm="1">
        <f t="array" ref="A123">_xlfn.SWITCH(D123,"G",1,"D",2,"M",3,"F",4)</f>
        <v>2</v>
      </c>
      <c r="B123" s="357" t="s">
        <v>82</v>
      </c>
      <c r="C123" s="357" t="s">
        <v>660</v>
      </c>
      <c r="D123" s="360" t="s">
        <v>14</v>
      </c>
      <c r="E123" s="361">
        <v>4.5</v>
      </c>
      <c r="F123" s="361">
        <f>_xlfn.IFNA(VLOOKUP(C123,'My Squad'!$C$2:$D$16,2,0),E123)</f>
        <v>4.5</v>
      </c>
      <c r="G123" s="362">
        <v>3.3486666666666665</v>
      </c>
      <c r="H123" s="362">
        <v>2.899</v>
      </c>
      <c r="I123" s="362">
        <v>1.9770000000000001</v>
      </c>
      <c r="J123" s="362">
        <v>3.823</v>
      </c>
      <c r="K123" s="362">
        <v>1.5143333333333333</v>
      </c>
      <c r="L123" s="362">
        <v>2.2799999999999998</v>
      </c>
      <c r="M123" s="362">
        <v>2.8639999999999999</v>
      </c>
      <c r="N123" s="362">
        <v>2.8756666666666666</v>
      </c>
      <c r="O123" s="363">
        <v>0</v>
      </c>
      <c r="P123" s="363">
        <v>0</v>
      </c>
      <c r="Q123" s="363">
        <v>0</v>
      </c>
      <c r="R123" s="363">
        <v>0</v>
      </c>
      <c r="S123" s="363">
        <v>0</v>
      </c>
      <c r="T123" s="363">
        <v>0</v>
      </c>
      <c r="U123" s="363">
        <v>0</v>
      </c>
      <c r="V123" s="363">
        <v>0</v>
      </c>
      <c r="W123" s="363">
        <v>0</v>
      </c>
      <c r="X123" s="363">
        <v>0</v>
      </c>
      <c r="Y123" s="363">
        <v>0</v>
      </c>
      <c r="Z123" s="363">
        <v>0</v>
      </c>
      <c r="AA123" s="363">
        <v>0</v>
      </c>
      <c r="AB123" s="363">
        <v>0</v>
      </c>
      <c r="AC123" s="363">
        <v>0</v>
      </c>
      <c r="AD123" s="363">
        <v>0</v>
      </c>
      <c r="AE123" s="363">
        <v>0</v>
      </c>
      <c r="AF123" s="363">
        <v>0</v>
      </c>
      <c r="AG123" s="363">
        <v>0</v>
      </c>
      <c r="AH123" s="363">
        <v>0</v>
      </c>
      <c r="AI123" s="363">
        <v>0</v>
      </c>
      <c r="AJ123" s="363">
        <v>0</v>
      </c>
      <c r="AK123" s="363">
        <v>0</v>
      </c>
      <c r="AL123" s="363">
        <v>0</v>
      </c>
      <c r="AM123" s="363">
        <v>0</v>
      </c>
      <c r="AN123" s="363">
        <v>0</v>
      </c>
      <c r="AO123" s="363">
        <v>0</v>
      </c>
      <c r="AP123" s="363">
        <v>0</v>
      </c>
      <c r="AQ123" s="363">
        <v>0</v>
      </c>
      <c r="AR123" s="363">
        <v>0</v>
      </c>
      <c r="AS123" s="363">
        <v>0</v>
      </c>
      <c r="AT123" s="363">
        <v>0</v>
      </c>
      <c r="AU123" s="363">
        <v>0</v>
      </c>
      <c r="AV123" s="363">
        <v>0</v>
      </c>
      <c r="AW123" s="363">
        <v>0</v>
      </c>
      <c r="AX123" s="363">
        <v>0</v>
      </c>
      <c r="AY123" s="363">
        <v>0</v>
      </c>
      <c r="AZ123" s="363">
        <v>0</v>
      </c>
      <c r="BA123" s="363">
        <v>0</v>
      </c>
      <c r="BB123" s="363">
        <v>0</v>
      </c>
      <c r="BC123" s="364">
        <f>IF(ISNUMBER(MATCH(C123,'My Squad'!$C$2:$C$16,0)),1,0)</f>
        <v>0</v>
      </c>
      <c r="BD123" s="365">
        <f t="shared" si="38"/>
        <v>0</v>
      </c>
      <c r="BE123" s="365">
        <f t="shared" si="39"/>
        <v>0</v>
      </c>
      <c r="BF123" s="365">
        <f t="shared" si="40"/>
        <v>0</v>
      </c>
      <c r="BG123" s="365">
        <f t="shared" si="41"/>
        <v>0</v>
      </c>
      <c r="BH123" s="365">
        <f t="shared" si="42"/>
        <v>0</v>
      </c>
      <c r="BI123" s="365">
        <f t="shared" si="43"/>
        <v>0</v>
      </c>
      <c r="BJ123" s="365">
        <f t="shared" si="44"/>
        <v>0</v>
      </c>
      <c r="BK123" s="365">
        <f t="shared" si="45"/>
        <v>0</v>
      </c>
      <c r="BL123" s="365">
        <f t="shared" si="46"/>
        <v>0</v>
      </c>
      <c r="BM123" s="365">
        <f t="shared" si="47"/>
        <v>0</v>
      </c>
      <c r="BN123" s="365">
        <f t="shared" si="48"/>
        <v>0</v>
      </c>
      <c r="BO123" s="365">
        <f t="shared" si="49"/>
        <v>0</v>
      </c>
      <c r="BP123" s="365">
        <f t="shared" si="50"/>
        <v>0</v>
      </c>
      <c r="BQ123" s="365">
        <f t="shared" si="51"/>
        <v>0</v>
      </c>
      <c r="BR123" s="365">
        <f t="shared" si="52"/>
        <v>0</v>
      </c>
      <c r="BS123" s="365">
        <f t="shared" si="53"/>
        <v>0</v>
      </c>
      <c r="BT123" s="365">
        <f t="shared" si="54"/>
        <v>0</v>
      </c>
      <c r="BU123" s="365">
        <f t="shared" si="55"/>
        <v>0</v>
      </c>
      <c r="BV123" s="365">
        <f t="shared" si="56"/>
        <v>0</v>
      </c>
      <c r="BW123" s="365">
        <f t="shared" si="57"/>
        <v>0</v>
      </c>
      <c r="BX123" s="365">
        <f t="shared" si="58"/>
        <v>0</v>
      </c>
      <c r="BY123" s="365">
        <f t="shared" si="59"/>
        <v>0</v>
      </c>
      <c r="BZ123" s="365">
        <f t="shared" si="60"/>
        <v>0</v>
      </c>
      <c r="CA123" s="365">
        <f t="shared" si="61"/>
        <v>0</v>
      </c>
      <c r="CB123" s="360">
        <f t="shared" si="62"/>
        <v>0</v>
      </c>
      <c r="CR123"/>
    </row>
    <row r="124" spans="1:96" hidden="1" x14ac:dyDescent="0.2">
      <c r="A124" s="360" cm="1">
        <f t="array" ref="A124">_xlfn.SWITCH(D124,"G",1,"D",2,"M",3,"F",4)</f>
        <v>3</v>
      </c>
      <c r="B124" s="357" t="s">
        <v>51</v>
      </c>
      <c r="C124" s="357" t="s">
        <v>656</v>
      </c>
      <c r="D124" s="360" t="s">
        <v>13</v>
      </c>
      <c r="E124" s="361">
        <v>6.3</v>
      </c>
      <c r="F124" s="361">
        <f>_xlfn.IFNA(VLOOKUP(C124,'My Squad'!$C$2:$D$16,2,0),E124)</f>
        <v>6.3</v>
      </c>
      <c r="G124" s="362">
        <v>0</v>
      </c>
      <c r="H124" s="362">
        <v>2.0089999999999999</v>
      </c>
      <c r="I124" s="362">
        <v>3.3913333333333333</v>
      </c>
      <c r="J124" s="362">
        <v>3.1309999999999998</v>
      </c>
      <c r="K124" s="362">
        <v>3.4813333333333332</v>
      </c>
      <c r="L124" s="362">
        <v>2.8233333333333333</v>
      </c>
      <c r="M124" s="362">
        <v>3.3759999999999999</v>
      </c>
      <c r="N124" s="362">
        <v>3.343</v>
      </c>
      <c r="O124" s="363">
        <v>0</v>
      </c>
      <c r="P124" s="363">
        <v>0</v>
      </c>
      <c r="Q124" s="363">
        <v>0</v>
      </c>
      <c r="R124" s="363">
        <v>0</v>
      </c>
      <c r="S124" s="363">
        <v>0</v>
      </c>
      <c r="T124" s="363">
        <v>0</v>
      </c>
      <c r="U124" s="363">
        <v>0</v>
      </c>
      <c r="V124" s="363">
        <v>0</v>
      </c>
      <c r="W124" s="363">
        <v>0</v>
      </c>
      <c r="X124" s="363">
        <v>0</v>
      </c>
      <c r="Y124" s="363">
        <v>0</v>
      </c>
      <c r="Z124" s="363">
        <v>0</v>
      </c>
      <c r="AA124" s="363">
        <v>0</v>
      </c>
      <c r="AB124" s="363">
        <v>0</v>
      </c>
      <c r="AC124" s="363">
        <v>0</v>
      </c>
      <c r="AD124" s="363">
        <v>0</v>
      </c>
      <c r="AE124" s="363">
        <v>0</v>
      </c>
      <c r="AF124" s="363">
        <v>0</v>
      </c>
      <c r="AG124" s="363">
        <v>0</v>
      </c>
      <c r="AH124" s="363">
        <v>0</v>
      </c>
      <c r="AI124" s="363">
        <v>0</v>
      </c>
      <c r="AJ124" s="363">
        <v>0</v>
      </c>
      <c r="AK124" s="363">
        <v>0</v>
      </c>
      <c r="AL124" s="363">
        <v>0</v>
      </c>
      <c r="AM124" s="363">
        <v>0</v>
      </c>
      <c r="AN124" s="363">
        <v>0</v>
      </c>
      <c r="AO124" s="363">
        <v>0</v>
      </c>
      <c r="AP124" s="363">
        <v>0</v>
      </c>
      <c r="AQ124" s="363">
        <v>0</v>
      </c>
      <c r="AR124" s="363">
        <v>0</v>
      </c>
      <c r="AS124" s="363">
        <v>0</v>
      </c>
      <c r="AT124" s="363">
        <v>0</v>
      </c>
      <c r="AU124" s="363">
        <v>0</v>
      </c>
      <c r="AV124" s="363">
        <v>0</v>
      </c>
      <c r="AW124" s="363">
        <v>0</v>
      </c>
      <c r="AX124" s="363">
        <v>0</v>
      </c>
      <c r="AY124" s="363">
        <v>0</v>
      </c>
      <c r="AZ124" s="363">
        <v>0</v>
      </c>
      <c r="BA124" s="363">
        <v>0</v>
      </c>
      <c r="BB124" s="363">
        <v>0</v>
      </c>
      <c r="BC124" s="364">
        <f>IF(ISNUMBER(MATCH(C124,'My Squad'!$C$2:$C$16,0)),1,0)</f>
        <v>0</v>
      </c>
      <c r="BD124" s="365">
        <f t="shared" si="38"/>
        <v>0</v>
      </c>
      <c r="BE124" s="365">
        <f t="shared" si="39"/>
        <v>0</v>
      </c>
      <c r="BF124" s="365">
        <f t="shared" si="40"/>
        <v>0</v>
      </c>
      <c r="BG124" s="365">
        <f t="shared" si="41"/>
        <v>0</v>
      </c>
      <c r="BH124" s="365">
        <f t="shared" si="42"/>
        <v>0</v>
      </c>
      <c r="BI124" s="365">
        <f t="shared" si="43"/>
        <v>0</v>
      </c>
      <c r="BJ124" s="365">
        <f t="shared" si="44"/>
        <v>0</v>
      </c>
      <c r="BK124" s="365">
        <f t="shared" si="45"/>
        <v>0</v>
      </c>
      <c r="BL124" s="365">
        <f t="shared" si="46"/>
        <v>0</v>
      </c>
      <c r="BM124" s="365">
        <f t="shared" si="47"/>
        <v>0</v>
      </c>
      <c r="BN124" s="365">
        <f t="shared" si="48"/>
        <v>0</v>
      </c>
      <c r="BO124" s="365">
        <f t="shared" si="49"/>
        <v>0</v>
      </c>
      <c r="BP124" s="365">
        <f t="shared" si="50"/>
        <v>0</v>
      </c>
      <c r="BQ124" s="365">
        <f t="shared" si="51"/>
        <v>0</v>
      </c>
      <c r="BR124" s="365">
        <f t="shared" si="52"/>
        <v>0</v>
      </c>
      <c r="BS124" s="365">
        <f t="shared" si="53"/>
        <v>0</v>
      </c>
      <c r="BT124" s="365">
        <f t="shared" si="54"/>
        <v>0</v>
      </c>
      <c r="BU124" s="365">
        <f t="shared" si="55"/>
        <v>0</v>
      </c>
      <c r="BV124" s="365">
        <f t="shared" si="56"/>
        <v>0</v>
      </c>
      <c r="BW124" s="365">
        <f t="shared" si="57"/>
        <v>0</v>
      </c>
      <c r="BX124" s="365">
        <f t="shared" si="58"/>
        <v>0</v>
      </c>
      <c r="BY124" s="365">
        <f t="shared" si="59"/>
        <v>0</v>
      </c>
      <c r="BZ124" s="365">
        <f t="shared" si="60"/>
        <v>0</v>
      </c>
      <c r="CA124" s="365">
        <f t="shared" si="61"/>
        <v>0</v>
      </c>
      <c r="CB124" s="360">
        <f t="shared" si="62"/>
        <v>0</v>
      </c>
      <c r="CR124"/>
    </row>
    <row r="125" spans="1:96" hidden="1" x14ac:dyDescent="0.2">
      <c r="A125" s="360" cm="1">
        <f t="array" ref="A125">_xlfn.SWITCH(D125,"G",1,"D",2,"M",3,"F",4)</f>
        <v>2</v>
      </c>
      <c r="B125" s="357" t="s">
        <v>28</v>
      </c>
      <c r="C125" s="357" t="s">
        <v>172</v>
      </c>
      <c r="D125" s="360" t="s">
        <v>14</v>
      </c>
      <c r="E125" s="361">
        <v>4.9000000000000004</v>
      </c>
      <c r="F125" s="361">
        <f>_xlfn.IFNA(VLOOKUP(C125,'My Squad'!$C$2:$D$16,2,0),E125)</f>
        <v>4.9000000000000004</v>
      </c>
      <c r="G125" s="362">
        <v>2.8756666666666666</v>
      </c>
      <c r="H125" s="362">
        <v>3.7733333333333334</v>
      </c>
      <c r="I125" s="362">
        <v>1.5323333333333333</v>
      </c>
      <c r="J125" s="362">
        <v>3.0123333333333333</v>
      </c>
      <c r="K125" s="362">
        <v>2.7589999999999999</v>
      </c>
      <c r="L125" s="362">
        <v>2.3973333333333335</v>
      </c>
      <c r="M125" s="362">
        <v>3.3283333333333331</v>
      </c>
      <c r="N125" s="362">
        <v>1.8363333333333334</v>
      </c>
      <c r="O125" s="363">
        <v>0</v>
      </c>
      <c r="P125" s="363">
        <v>0</v>
      </c>
      <c r="Q125" s="363">
        <v>0</v>
      </c>
      <c r="R125" s="363">
        <v>0</v>
      </c>
      <c r="S125" s="363">
        <v>0</v>
      </c>
      <c r="T125" s="363">
        <v>0</v>
      </c>
      <c r="U125" s="363">
        <v>0</v>
      </c>
      <c r="V125" s="363">
        <v>0</v>
      </c>
      <c r="W125" s="363">
        <v>0</v>
      </c>
      <c r="X125" s="363">
        <v>0</v>
      </c>
      <c r="Y125" s="363">
        <v>0</v>
      </c>
      <c r="Z125" s="363">
        <v>0</v>
      </c>
      <c r="AA125" s="363">
        <v>0</v>
      </c>
      <c r="AB125" s="363">
        <v>0</v>
      </c>
      <c r="AC125" s="363">
        <v>0</v>
      </c>
      <c r="AD125" s="363">
        <v>0</v>
      </c>
      <c r="AE125" s="363">
        <v>0</v>
      </c>
      <c r="AF125" s="363">
        <v>0</v>
      </c>
      <c r="AG125" s="363">
        <v>0</v>
      </c>
      <c r="AH125" s="363">
        <v>0</v>
      </c>
      <c r="AI125" s="363">
        <v>0</v>
      </c>
      <c r="AJ125" s="363">
        <v>0</v>
      </c>
      <c r="AK125" s="363">
        <v>0</v>
      </c>
      <c r="AL125" s="363">
        <v>0</v>
      </c>
      <c r="AM125" s="363">
        <v>0</v>
      </c>
      <c r="AN125" s="363">
        <v>0</v>
      </c>
      <c r="AO125" s="363">
        <v>0</v>
      </c>
      <c r="AP125" s="363">
        <v>0</v>
      </c>
      <c r="AQ125" s="363">
        <v>0</v>
      </c>
      <c r="AR125" s="363">
        <v>0</v>
      </c>
      <c r="AS125" s="363">
        <v>0</v>
      </c>
      <c r="AT125" s="363">
        <v>0</v>
      </c>
      <c r="AU125" s="363">
        <v>0</v>
      </c>
      <c r="AV125" s="363">
        <v>0</v>
      </c>
      <c r="AW125" s="363">
        <v>0</v>
      </c>
      <c r="AX125" s="363">
        <v>0</v>
      </c>
      <c r="AY125" s="363">
        <v>0</v>
      </c>
      <c r="AZ125" s="363">
        <v>0</v>
      </c>
      <c r="BA125" s="363">
        <v>0</v>
      </c>
      <c r="BB125" s="363">
        <v>0</v>
      </c>
      <c r="BC125" s="364">
        <f>IF(ISNUMBER(MATCH(C125,'My Squad'!$C$2:$C$16,0)),1,0)</f>
        <v>0</v>
      </c>
      <c r="BD125" s="365">
        <f t="shared" si="38"/>
        <v>0</v>
      </c>
      <c r="BE125" s="365">
        <f t="shared" si="39"/>
        <v>0</v>
      </c>
      <c r="BF125" s="365">
        <f t="shared" si="40"/>
        <v>0</v>
      </c>
      <c r="BG125" s="365">
        <f t="shared" si="41"/>
        <v>0</v>
      </c>
      <c r="BH125" s="365">
        <f t="shared" si="42"/>
        <v>0</v>
      </c>
      <c r="BI125" s="365">
        <f t="shared" si="43"/>
        <v>0</v>
      </c>
      <c r="BJ125" s="365">
        <f t="shared" si="44"/>
        <v>0</v>
      </c>
      <c r="BK125" s="365">
        <f t="shared" si="45"/>
        <v>0</v>
      </c>
      <c r="BL125" s="365">
        <f t="shared" si="46"/>
        <v>0</v>
      </c>
      <c r="BM125" s="365">
        <f t="shared" si="47"/>
        <v>0</v>
      </c>
      <c r="BN125" s="365">
        <f t="shared" si="48"/>
        <v>0</v>
      </c>
      <c r="BO125" s="365">
        <f t="shared" si="49"/>
        <v>0</v>
      </c>
      <c r="BP125" s="365">
        <f t="shared" si="50"/>
        <v>0</v>
      </c>
      <c r="BQ125" s="365">
        <f t="shared" si="51"/>
        <v>0</v>
      </c>
      <c r="BR125" s="365">
        <f t="shared" si="52"/>
        <v>0</v>
      </c>
      <c r="BS125" s="365">
        <f t="shared" si="53"/>
        <v>0</v>
      </c>
      <c r="BT125" s="365">
        <f t="shared" si="54"/>
        <v>0</v>
      </c>
      <c r="BU125" s="365">
        <f t="shared" si="55"/>
        <v>0</v>
      </c>
      <c r="BV125" s="365">
        <f t="shared" si="56"/>
        <v>0</v>
      </c>
      <c r="BW125" s="365">
        <f t="shared" si="57"/>
        <v>0</v>
      </c>
      <c r="BX125" s="365">
        <f t="shared" si="58"/>
        <v>0</v>
      </c>
      <c r="BY125" s="365">
        <f t="shared" si="59"/>
        <v>0</v>
      </c>
      <c r="BZ125" s="365">
        <f t="shared" si="60"/>
        <v>0</v>
      </c>
      <c r="CA125" s="365">
        <f t="shared" si="61"/>
        <v>0</v>
      </c>
      <c r="CB125" s="360">
        <f t="shared" si="62"/>
        <v>0</v>
      </c>
      <c r="CR125"/>
    </row>
    <row r="126" spans="1:96" hidden="1" x14ac:dyDescent="0.2">
      <c r="A126" s="360" cm="1">
        <f t="array" ref="A126">_xlfn.SWITCH(D126,"G",1,"D",2,"M",3,"F",4)</f>
        <v>2</v>
      </c>
      <c r="B126" s="357" t="s">
        <v>40</v>
      </c>
      <c r="C126" s="357" t="s">
        <v>269</v>
      </c>
      <c r="D126" s="360" t="s">
        <v>14</v>
      </c>
      <c r="E126" s="361">
        <v>4.3</v>
      </c>
      <c r="F126" s="361">
        <f>_xlfn.IFNA(VLOOKUP(C126,'My Squad'!$C$2:$D$16,2,0),E126)</f>
        <v>4.3</v>
      </c>
      <c r="G126" s="362">
        <v>2.1873333333333331</v>
      </c>
      <c r="H126" s="362">
        <v>2.7826666666666666</v>
      </c>
      <c r="I126" s="362">
        <v>3.0216666666666665</v>
      </c>
      <c r="J126" s="362">
        <v>2.5640000000000001</v>
      </c>
      <c r="K126" s="362">
        <v>1.802</v>
      </c>
      <c r="L126" s="362">
        <v>2.5779999999999998</v>
      </c>
      <c r="M126" s="362">
        <v>3.3986666666666667</v>
      </c>
      <c r="N126" s="362">
        <v>3.0166666666666666</v>
      </c>
      <c r="O126" s="363">
        <v>0</v>
      </c>
      <c r="P126" s="363">
        <v>0</v>
      </c>
      <c r="Q126" s="363">
        <v>0</v>
      </c>
      <c r="R126" s="363">
        <v>0</v>
      </c>
      <c r="S126" s="363">
        <v>0</v>
      </c>
      <c r="T126" s="363">
        <v>0</v>
      </c>
      <c r="U126" s="363">
        <v>0</v>
      </c>
      <c r="V126" s="363">
        <v>0</v>
      </c>
      <c r="W126" s="363">
        <v>0</v>
      </c>
      <c r="X126" s="363">
        <v>0</v>
      </c>
      <c r="Y126" s="363">
        <v>0</v>
      </c>
      <c r="Z126" s="363">
        <v>0</v>
      </c>
      <c r="AA126" s="363">
        <v>0</v>
      </c>
      <c r="AB126" s="363">
        <v>0</v>
      </c>
      <c r="AC126" s="363">
        <v>0</v>
      </c>
      <c r="AD126" s="363">
        <v>0</v>
      </c>
      <c r="AE126" s="363">
        <v>0</v>
      </c>
      <c r="AF126" s="363">
        <v>0</v>
      </c>
      <c r="AG126" s="363">
        <v>0</v>
      </c>
      <c r="AH126" s="363">
        <v>0</v>
      </c>
      <c r="AI126" s="363">
        <v>0</v>
      </c>
      <c r="AJ126" s="363">
        <v>0</v>
      </c>
      <c r="AK126" s="363">
        <v>0</v>
      </c>
      <c r="AL126" s="363">
        <v>0</v>
      </c>
      <c r="AM126" s="363">
        <v>0</v>
      </c>
      <c r="AN126" s="363">
        <v>0</v>
      </c>
      <c r="AO126" s="363">
        <v>0</v>
      </c>
      <c r="AP126" s="363">
        <v>0</v>
      </c>
      <c r="AQ126" s="363">
        <v>0</v>
      </c>
      <c r="AR126" s="363">
        <v>0</v>
      </c>
      <c r="AS126" s="363">
        <v>0</v>
      </c>
      <c r="AT126" s="363">
        <v>0</v>
      </c>
      <c r="AU126" s="363">
        <v>0</v>
      </c>
      <c r="AV126" s="363">
        <v>0</v>
      </c>
      <c r="AW126" s="363">
        <v>0</v>
      </c>
      <c r="AX126" s="363">
        <v>0</v>
      </c>
      <c r="AY126" s="363">
        <v>0</v>
      </c>
      <c r="AZ126" s="363">
        <v>0</v>
      </c>
      <c r="BA126" s="363">
        <v>0</v>
      </c>
      <c r="BB126" s="363">
        <v>0</v>
      </c>
      <c r="BC126" s="364">
        <f>IF(ISNUMBER(MATCH(C126,'My Squad'!$C$2:$C$16,0)),1,0)</f>
        <v>0</v>
      </c>
      <c r="BD126" s="365">
        <f t="shared" si="38"/>
        <v>0</v>
      </c>
      <c r="BE126" s="365">
        <f t="shared" si="39"/>
        <v>0</v>
      </c>
      <c r="BF126" s="365">
        <f t="shared" si="40"/>
        <v>0</v>
      </c>
      <c r="BG126" s="365">
        <f t="shared" si="41"/>
        <v>0</v>
      </c>
      <c r="BH126" s="365">
        <f t="shared" si="42"/>
        <v>0</v>
      </c>
      <c r="BI126" s="365">
        <f t="shared" si="43"/>
        <v>0</v>
      </c>
      <c r="BJ126" s="365">
        <f t="shared" si="44"/>
        <v>0</v>
      </c>
      <c r="BK126" s="365">
        <f t="shared" si="45"/>
        <v>0</v>
      </c>
      <c r="BL126" s="365">
        <f t="shared" si="46"/>
        <v>0</v>
      </c>
      <c r="BM126" s="365">
        <f t="shared" si="47"/>
        <v>0</v>
      </c>
      <c r="BN126" s="365">
        <f t="shared" si="48"/>
        <v>0</v>
      </c>
      <c r="BO126" s="365">
        <f t="shared" si="49"/>
        <v>0</v>
      </c>
      <c r="BP126" s="365">
        <f t="shared" si="50"/>
        <v>0</v>
      </c>
      <c r="BQ126" s="365">
        <f t="shared" si="51"/>
        <v>0</v>
      </c>
      <c r="BR126" s="365">
        <f t="shared" si="52"/>
        <v>0</v>
      </c>
      <c r="BS126" s="365">
        <f t="shared" si="53"/>
        <v>0</v>
      </c>
      <c r="BT126" s="365">
        <f t="shared" si="54"/>
        <v>0</v>
      </c>
      <c r="BU126" s="365">
        <f t="shared" si="55"/>
        <v>0</v>
      </c>
      <c r="BV126" s="365">
        <f t="shared" si="56"/>
        <v>0</v>
      </c>
      <c r="BW126" s="365">
        <f t="shared" si="57"/>
        <v>0</v>
      </c>
      <c r="BX126" s="365">
        <f t="shared" si="58"/>
        <v>0</v>
      </c>
      <c r="BY126" s="365">
        <f t="shared" si="59"/>
        <v>0</v>
      </c>
      <c r="BZ126" s="365">
        <f t="shared" si="60"/>
        <v>0</v>
      </c>
      <c r="CA126" s="365">
        <f t="shared" si="61"/>
        <v>0</v>
      </c>
      <c r="CB126" s="360">
        <f t="shared" si="62"/>
        <v>0</v>
      </c>
      <c r="CR126"/>
    </row>
    <row r="127" spans="1:96" hidden="1" x14ac:dyDescent="0.2">
      <c r="A127" s="360" cm="1">
        <f t="array" ref="A127">_xlfn.SWITCH(D127,"G",1,"D",2,"M",3,"F",4)</f>
        <v>3</v>
      </c>
      <c r="B127" s="357" t="s">
        <v>65</v>
      </c>
      <c r="C127" s="357" t="s">
        <v>144</v>
      </c>
      <c r="D127" s="360" t="s">
        <v>13</v>
      </c>
      <c r="E127" s="361">
        <v>4.9000000000000004</v>
      </c>
      <c r="F127" s="361">
        <f>_xlfn.IFNA(VLOOKUP(C127,'My Squad'!$C$2:$D$16,2,0),E127)</f>
        <v>4.9000000000000004</v>
      </c>
      <c r="G127" s="362">
        <v>2.2933333333333334</v>
      </c>
      <c r="H127" s="362">
        <v>2.6146666666666665</v>
      </c>
      <c r="I127" s="362">
        <v>2.6356666666666668</v>
      </c>
      <c r="J127" s="362">
        <v>2.7833333333333332</v>
      </c>
      <c r="K127" s="362">
        <v>2.5693333333333332</v>
      </c>
      <c r="L127" s="362">
        <v>2.8856666666666668</v>
      </c>
      <c r="M127" s="362">
        <v>2.9486666666666665</v>
      </c>
      <c r="N127" s="362">
        <v>2.4893333333333332</v>
      </c>
      <c r="O127" s="363">
        <v>0</v>
      </c>
      <c r="P127" s="363">
        <v>0</v>
      </c>
      <c r="Q127" s="363">
        <v>0</v>
      </c>
      <c r="R127" s="363">
        <v>0</v>
      </c>
      <c r="S127" s="363">
        <v>0</v>
      </c>
      <c r="T127" s="363">
        <v>0</v>
      </c>
      <c r="U127" s="363">
        <v>0</v>
      </c>
      <c r="V127" s="363">
        <v>0</v>
      </c>
      <c r="W127" s="363">
        <v>0</v>
      </c>
      <c r="X127" s="363">
        <v>0</v>
      </c>
      <c r="Y127" s="363">
        <v>0</v>
      </c>
      <c r="Z127" s="363">
        <v>0</v>
      </c>
      <c r="AA127" s="363">
        <v>0</v>
      </c>
      <c r="AB127" s="363">
        <v>0</v>
      </c>
      <c r="AC127" s="363">
        <v>0</v>
      </c>
      <c r="AD127" s="363">
        <v>0</v>
      </c>
      <c r="AE127" s="363">
        <v>0</v>
      </c>
      <c r="AF127" s="363">
        <v>0</v>
      </c>
      <c r="AG127" s="363">
        <v>0</v>
      </c>
      <c r="AH127" s="363">
        <v>0</v>
      </c>
      <c r="AI127" s="363">
        <v>0</v>
      </c>
      <c r="AJ127" s="363">
        <v>0</v>
      </c>
      <c r="AK127" s="363">
        <v>0</v>
      </c>
      <c r="AL127" s="363">
        <v>0</v>
      </c>
      <c r="AM127" s="363">
        <v>0</v>
      </c>
      <c r="AN127" s="363">
        <v>0</v>
      </c>
      <c r="AO127" s="363">
        <v>0</v>
      </c>
      <c r="AP127" s="363">
        <v>0</v>
      </c>
      <c r="AQ127" s="363">
        <v>0</v>
      </c>
      <c r="AR127" s="363">
        <v>0</v>
      </c>
      <c r="AS127" s="363">
        <v>0</v>
      </c>
      <c r="AT127" s="363">
        <v>0</v>
      </c>
      <c r="AU127" s="363">
        <v>0</v>
      </c>
      <c r="AV127" s="363">
        <v>0</v>
      </c>
      <c r="AW127" s="363">
        <v>0</v>
      </c>
      <c r="AX127" s="363">
        <v>0</v>
      </c>
      <c r="AY127" s="363">
        <v>0</v>
      </c>
      <c r="AZ127" s="363">
        <v>0</v>
      </c>
      <c r="BA127" s="363">
        <v>0</v>
      </c>
      <c r="BB127" s="363">
        <v>0</v>
      </c>
      <c r="BC127" s="364">
        <f>IF(ISNUMBER(MATCH(C127,'My Squad'!$C$2:$C$16,0)),1,0)</f>
        <v>0</v>
      </c>
      <c r="BD127" s="365">
        <f t="shared" si="38"/>
        <v>0</v>
      </c>
      <c r="BE127" s="365">
        <f t="shared" si="39"/>
        <v>0</v>
      </c>
      <c r="BF127" s="365">
        <f t="shared" si="40"/>
        <v>0</v>
      </c>
      <c r="BG127" s="365">
        <f t="shared" si="41"/>
        <v>0</v>
      </c>
      <c r="BH127" s="365">
        <f t="shared" si="42"/>
        <v>0</v>
      </c>
      <c r="BI127" s="365">
        <f t="shared" si="43"/>
        <v>0</v>
      </c>
      <c r="BJ127" s="365">
        <f t="shared" si="44"/>
        <v>0</v>
      </c>
      <c r="BK127" s="365">
        <f t="shared" si="45"/>
        <v>0</v>
      </c>
      <c r="BL127" s="365">
        <f t="shared" si="46"/>
        <v>0</v>
      </c>
      <c r="BM127" s="365">
        <f t="shared" si="47"/>
        <v>0</v>
      </c>
      <c r="BN127" s="365">
        <f t="shared" si="48"/>
        <v>0</v>
      </c>
      <c r="BO127" s="365">
        <f t="shared" si="49"/>
        <v>0</v>
      </c>
      <c r="BP127" s="365">
        <f t="shared" si="50"/>
        <v>0</v>
      </c>
      <c r="BQ127" s="365">
        <f t="shared" si="51"/>
        <v>0</v>
      </c>
      <c r="BR127" s="365">
        <f t="shared" si="52"/>
        <v>0</v>
      </c>
      <c r="BS127" s="365">
        <f t="shared" si="53"/>
        <v>0</v>
      </c>
      <c r="BT127" s="365">
        <f t="shared" si="54"/>
        <v>0</v>
      </c>
      <c r="BU127" s="365">
        <f t="shared" si="55"/>
        <v>0</v>
      </c>
      <c r="BV127" s="365">
        <f t="shared" si="56"/>
        <v>0</v>
      </c>
      <c r="BW127" s="365">
        <f t="shared" si="57"/>
        <v>0</v>
      </c>
      <c r="BX127" s="365">
        <f t="shared" si="58"/>
        <v>0</v>
      </c>
      <c r="BY127" s="365">
        <f t="shared" si="59"/>
        <v>0</v>
      </c>
      <c r="BZ127" s="365">
        <f t="shared" si="60"/>
        <v>0</v>
      </c>
      <c r="CA127" s="365">
        <f t="shared" si="61"/>
        <v>0</v>
      </c>
      <c r="CB127" s="360">
        <f t="shared" si="62"/>
        <v>0</v>
      </c>
      <c r="CR127"/>
    </row>
    <row r="128" spans="1:96" hidden="1" x14ac:dyDescent="0.2">
      <c r="A128" s="360" cm="1">
        <f t="array" ref="A128">_xlfn.SWITCH(D128,"G",1,"D",2,"M",3,"F",4)</f>
        <v>3</v>
      </c>
      <c r="B128" s="357" t="s">
        <v>110</v>
      </c>
      <c r="C128" s="357" t="s">
        <v>546</v>
      </c>
      <c r="D128" s="360" t="s">
        <v>13</v>
      </c>
      <c r="E128" s="361">
        <v>4.8</v>
      </c>
      <c r="F128" s="361">
        <f>_xlfn.IFNA(VLOOKUP(C128,'My Squad'!$C$2:$D$16,2,0),E128)</f>
        <v>4.8</v>
      </c>
      <c r="G128" s="362">
        <v>2.8180000000000001</v>
      </c>
      <c r="H128" s="362">
        <v>2.82</v>
      </c>
      <c r="I128" s="362">
        <v>2.5213333333333332</v>
      </c>
      <c r="J128" s="362">
        <v>2.746</v>
      </c>
      <c r="K128" s="362">
        <v>2.9039999999999999</v>
      </c>
      <c r="L128" s="362">
        <v>2.3036666666666665</v>
      </c>
      <c r="M128" s="362">
        <v>2.5953333333333335</v>
      </c>
      <c r="N128" s="362">
        <v>2.4493333333333331</v>
      </c>
      <c r="O128" s="363">
        <v>0</v>
      </c>
      <c r="P128" s="363">
        <v>0</v>
      </c>
      <c r="Q128" s="363">
        <v>0</v>
      </c>
      <c r="R128" s="363">
        <v>0</v>
      </c>
      <c r="S128" s="363">
        <v>0</v>
      </c>
      <c r="T128" s="363">
        <v>0</v>
      </c>
      <c r="U128" s="363">
        <v>0</v>
      </c>
      <c r="V128" s="363">
        <v>0</v>
      </c>
      <c r="W128" s="363">
        <v>0</v>
      </c>
      <c r="X128" s="363">
        <v>0</v>
      </c>
      <c r="Y128" s="363">
        <v>0</v>
      </c>
      <c r="Z128" s="363">
        <v>0</v>
      </c>
      <c r="AA128" s="363">
        <v>0</v>
      </c>
      <c r="AB128" s="363">
        <v>0</v>
      </c>
      <c r="AC128" s="363">
        <v>0</v>
      </c>
      <c r="AD128" s="363">
        <v>0</v>
      </c>
      <c r="AE128" s="363">
        <v>0</v>
      </c>
      <c r="AF128" s="363">
        <v>0</v>
      </c>
      <c r="AG128" s="363">
        <v>0</v>
      </c>
      <c r="AH128" s="363">
        <v>0</v>
      </c>
      <c r="AI128" s="363">
        <v>0</v>
      </c>
      <c r="AJ128" s="363">
        <v>0</v>
      </c>
      <c r="AK128" s="363">
        <v>0</v>
      </c>
      <c r="AL128" s="363">
        <v>0</v>
      </c>
      <c r="AM128" s="363">
        <v>0</v>
      </c>
      <c r="AN128" s="363">
        <v>0</v>
      </c>
      <c r="AO128" s="363">
        <v>0</v>
      </c>
      <c r="AP128" s="363">
        <v>0</v>
      </c>
      <c r="AQ128" s="363">
        <v>0</v>
      </c>
      <c r="AR128" s="363">
        <v>0</v>
      </c>
      <c r="AS128" s="363">
        <v>0</v>
      </c>
      <c r="AT128" s="363">
        <v>0</v>
      </c>
      <c r="AU128" s="363">
        <v>0</v>
      </c>
      <c r="AV128" s="363">
        <v>0</v>
      </c>
      <c r="AW128" s="363">
        <v>0</v>
      </c>
      <c r="AX128" s="363">
        <v>0</v>
      </c>
      <c r="AY128" s="363">
        <v>0</v>
      </c>
      <c r="AZ128" s="363">
        <v>0</v>
      </c>
      <c r="BA128" s="363">
        <v>0</v>
      </c>
      <c r="BB128" s="363">
        <v>0</v>
      </c>
      <c r="BC128" s="364">
        <f>IF(ISNUMBER(MATCH(C128,'My Squad'!$C$2:$C$16,0)),1,0)</f>
        <v>0</v>
      </c>
      <c r="BD128" s="365">
        <f t="shared" si="38"/>
        <v>0</v>
      </c>
      <c r="BE128" s="365">
        <f t="shared" si="39"/>
        <v>0</v>
      </c>
      <c r="BF128" s="365">
        <f t="shared" si="40"/>
        <v>0</v>
      </c>
      <c r="BG128" s="365">
        <f t="shared" si="41"/>
        <v>0</v>
      </c>
      <c r="BH128" s="365">
        <f t="shared" si="42"/>
        <v>0</v>
      </c>
      <c r="BI128" s="365">
        <f t="shared" si="43"/>
        <v>0</v>
      </c>
      <c r="BJ128" s="365">
        <f t="shared" si="44"/>
        <v>0</v>
      </c>
      <c r="BK128" s="365">
        <f t="shared" si="45"/>
        <v>0</v>
      </c>
      <c r="BL128" s="365">
        <f t="shared" si="46"/>
        <v>0</v>
      </c>
      <c r="BM128" s="365">
        <f t="shared" si="47"/>
        <v>0</v>
      </c>
      <c r="BN128" s="365">
        <f t="shared" si="48"/>
        <v>0</v>
      </c>
      <c r="BO128" s="365">
        <f t="shared" si="49"/>
        <v>0</v>
      </c>
      <c r="BP128" s="365">
        <f t="shared" si="50"/>
        <v>0</v>
      </c>
      <c r="BQ128" s="365">
        <f t="shared" si="51"/>
        <v>0</v>
      </c>
      <c r="BR128" s="365">
        <f t="shared" si="52"/>
        <v>0</v>
      </c>
      <c r="BS128" s="365">
        <f t="shared" si="53"/>
        <v>0</v>
      </c>
      <c r="BT128" s="365">
        <f t="shared" si="54"/>
        <v>0</v>
      </c>
      <c r="BU128" s="365">
        <f t="shared" si="55"/>
        <v>0</v>
      </c>
      <c r="BV128" s="365">
        <f t="shared" si="56"/>
        <v>0</v>
      </c>
      <c r="BW128" s="365">
        <f t="shared" si="57"/>
        <v>0</v>
      </c>
      <c r="BX128" s="365">
        <f t="shared" si="58"/>
        <v>0</v>
      </c>
      <c r="BY128" s="365">
        <f t="shared" si="59"/>
        <v>0</v>
      </c>
      <c r="BZ128" s="365">
        <f t="shared" si="60"/>
        <v>0</v>
      </c>
      <c r="CA128" s="365">
        <f t="shared" si="61"/>
        <v>0</v>
      </c>
      <c r="CB128" s="360">
        <f t="shared" si="62"/>
        <v>0</v>
      </c>
      <c r="CR128"/>
    </row>
    <row r="129" spans="1:96" hidden="1" x14ac:dyDescent="0.2">
      <c r="A129" s="360" cm="1">
        <f t="array" ref="A129">_xlfn.SWITCH(D129,"G",1,"D",2,"M",3,"F",4)</f>
        <v>4</v>
      </c>
      <c r="B129" s="357" t="s">
        <v>91</v>
      </c>
      <c r="C129" s="357" t="s">
        <v>615</v>
      </c>
      <c r="D129" s="360" t="s">
        <v>15</v>
      </c>
      <c r="E129" s="361">
        <v>5.4</v>
      </c>
      <c r="F129" s="361">
        <f>_xlfn.IFNA(VLOOKUP(C129,'My Squad'!$C$2:$D$16,2,0),E129)</f>
        <v>5.4</v>
      </c>
      <c r="G129" s="362">
        <v>2.8793333333333333</v>
      </c>
      <c r="H129" s="362">
        <v>2.7256666666666667</v>
      </c>
      <c r="I129" s="362">
        <v>2.7669999999999999</v>
      </c>
      <c r="J129" s="362">
        <v>2.6459999999999999</v>
      </c>
      <c r="K129" s="362">
        <v>2.8393333333333333</v>
      </c>
      <c r="L129" s="362">
        <v>2.3886666666666665</v>
      </c>
      <c r="M129" s="362">
        <v>2.2970000000000002</v>
      </c>
      <c r="N129" s="362">
        <v>2.5209999999999999</v>
      </c>
      <c r="O129" s="363">
        <v>0</v>
      </c>
      <c r="P129" s="363">
        <v>0</v>
      </c>
      <c r="Q129" s="363">
        <v>0</v>
      </c>
      <c r="R129" s="363">
        <v>0</v>
      </c>
      <c r="S129" s="363">
        <v>0</v>
      </c>
      <c r="T129" s="363">
        <v>0</v>
      </c>
      <c r="U129" s="363">
        <v>0</v>
      </c>
      <c r="V129" s="363">
        <v>0</v>
      </c>
      <c r="W129" s="363">
        <v>0</v>
      </c>
      <c r="X129" s="363">
        <v>0</v>
      </c>
      <c r="Y129" s="363">
        <v>0</v>
      </c>
      <c r="Z129" s="363">
        <v>0</v>
      </c>
      <c r="AA129" s="363">
        <v>0</v>
      </c>
      <c r="AB129" s="363">
        <v>0</v>
      </c>
      <c r="AC129" s="363">
        <v>0</v>
      </c>
      <c r="AD129" s="363">
        <v>0</v>
      </c>
      <c r="AE129" s="363">
        <v>0</v>
      </c>
      <c r="AF129" s="363">
        <v>0</v>
      </c>
      <c r="AG129" s="363">
        <v>0</v>
      </c>
      <c r="AH129" s="363">
        <v>0</v>
      </c>
      <c r="AI129" s="363">
        <v>0</v>
      </c>
      <c r="AJ129" s="363">
        <v>0</v>
      </c>
      <c r="AK129" s="363">
        <v>0</v>
      </c>
      <c r="AL129" s="363">
        <v>0</v>
      </c>
      <c r="AM129" s="363">
        <v>0</v>
      </c>
      <c r="AN129" s="363">
        <v>0</v>
      </c>
      <c r="AO129" s="363">
        <v>0</v>
      </c>
      <c r="AP129" s="363">
        <v>0</v>
      </c>
      <c r="AQ129" s="363">
        <v>0</v>
      </c>
      <c r="AR129" s="363">
        <v>0</v>
      </c>
      <c r="AS129" s="363">
        <v>0</v>
      </c>
      <c r="AT129" s="363">
        <v>0</v>
      </c>
      <c r="AU129" s="363">
        <v>0</v>
      </c>
      <c r="AV129" s="363">
        <v>0</v>
      </c>
      <c r="AW129" s="363">
        <v>0</v>
      </c>
      <c r="AX129" s="363">
        <v>0</v>
      </c>
      <c r="AY129" s="363">
        <v>0</v>
      </c>
      <c r="AZ129" s="363">
        <v>0</v>
      </c>
      <c r="BA129" s="363">
        <v>0</v>
      </c>
      <c r="BB129" s="363">
        <v>0</v>
      </c>
      <c r="BC129" s="364">
        <f>IF(ISNUMBER(MATCH(C129,'My Squad'!$C$2:$C$16,0)),1,0)</f>
        <v>0</v>
      </c>
      <c r="BD129" s="365">
        <f t="shared" si="38"/>
        <v>0</v>
      </c>
      <c r="BE129" s="365">
        <f t="shared" si="39"/>
        <v>0</v>
      </c>
      <c r="BF129" s="365">
        <f t="shared" si="40"/>
        <v>0</v>
      </c>
      <c r="BG129" s="365">
        <f t="shared" si="41"/>
        <v>0</v>
      </c>
      <c r="BH129" s="365">
        <f t="shared" si="42"/>
        <v>0</v>
      </c>
      <c r="BI129" s="365">
        <f t="shared" si="43"/>
        <v>0</v>
      </c>
      <c r="BJ129" s="365">
        <f t="shared" si="44"/>
        <v>0</v>
      </c>
      <c r="BK129" s="365">
        <f t="shared" si="45"/>
        <v>0</v>
      </c>
      <c r="BL129" s="365">
        <f t="shared" si="46"/>
        <v>0</v>
      </c>
      <c r="BM129" s="365">
        <f t="shared" si="47"/>
        <v>0</v>
      </c>
      <c r="BN129" s="365">
        <f t="shared" si="48"/>
        <v>0</v>
      </c>
      <c r="BO129" s="365">
        <f t="shared" si="49"/>
        <v>0</v>
      </c>
      <c r="BP129" s="365">
        <f t="shared" si="50"/>
        <v>0</v>
      </c>
      <c r="BQ129" s="365">
        <f t="shared" si="51"/>
        <v>0</v>
      </c>
      <c r="BR129" s="365">
        <f t="shared" si="52"/>
        <v>0</v>
      </c>
      <c r="BS129" s="365">
        <f t="shared" si="53"/>
        <v>0</v>
      </c>
      <c r="BT129" s="365">
        <f t="shared" si="54"/>
        <v>0</v>
      </c>
      <c r="BU129" s="365">
        <f t="shared" si="55"/>
        <v>0</v>
      </c>
      <c r="BV129" s="365">
        <f t="shared" si="56"/>
        <v>0</v>
      </c>
      <c r="BW129" s="365">
        <f t="shared" si="57"/>
        <v>0</v>
      </c>
      <c r="BX129" s="365">
        <f t="shared" si="58"/>
        <v>0</v>
      </c>
      <c r="BY129" s="365">
        <f t="shared" si="59"/>
        <v>0</v>
      </c>
      <c r="BZ129" s="365">
        <f t="shared" si="60"/>
        <v>0</v>
      </c>
      <c r="CA129" s="365">
        <f t="shared" si="61"/>
        <v>0</v>
      </c>
      <c r="CB129" s="360">
        <f t="shared" si="62"/>
        <v>0</v>
      </c>
      <c r="CR129"/>
    </row>
    <row r="130" spans="1:96" hidden="1" x14ac:dyDescent="0.2">
      <c r="A130" s="360" cm="1">
        <f t="array" ref="A130">_xlfn.SWITCH(D130,"G",1,"D",2,"M",3,"F",4)</f>
        <v>1</v>
      </c>
      <c r="B130" s="357" t="s">
        <v>91</v>
      </c>
      <c r="C130" s="357" t="s">
        <v>151</v>
      </c>
      <c r="D130" s="360" t="s">
        <v>16</v>
      </c>
      <c r="E130" s="361">
        <v>4.8</v>
      </c>
      <c r="F130" s="361">
        <f>_xlfn.IFNA(VLOOKUP(C130,'My Squad'!$C$2:$D$16,2,0),E130)</f>
        <v>4.8</v>
      </c>
      <c r="G130" s="362">
        <v>3.008</v>
      </c>
      <c r="H130" s="362">
        <v>2.5063333333333335</v>
      </c>
      <c r="I130" s="362">
        <v>2.9913333333333334</v>
      </c>
      <c r="J130" s="362">
        <v>2.8546666666666667</v>
      </c>
      <c r="K130" s="362">
        <v>2.9763333333333333</v>
      </c>
      <c r="L130" s="362">
        <v>2.1316666666666668</v>
      </c>
      <c r="M130" s="362">
        <v>2.37</v>
      </c>
      <c r="N130" s="362">
        <v>2.2043333333333335</v>
      </c>
      <c r="O130" s="363">
        <v>0</v>
      </c>
      <c r="P130" s="363">
        <v>0</v>
      </c>
      <c r="Q130" s="363">
        <v>0</v>
      </c>
      <c r="R130" s="363">
        <v>0</v>
      </c>
      <c r="S130" s="363">
        <v>0</v>
      </c>
      <c r="T130" s="363">
        <v>0</v>
      </c>
      <c r="U130" s="363">
        <v>0</v>
      </c>
      <c r="V130" s="363">
        <v>0</v>
      </c>
      <c r="W130" s="363">
        <v>0</v>
      </c>
      <c r="X130" s="363">
        <v>0</v>
      </c>
      <c r="Y130" s="363">
        <v>0</v>
      </c>
      <c r="Z130" s="363">
        <v>0</v>
      </c>
      <c r="AA130" s="363">
        <v>0</v>
      </c>
      <c r="AB130" s="363">
        <v>0</v>
      </c>
      <c r="AC130" s="363">
        <v>0</v>
      </c>
      <c r="AD130" s="363">
        <v>0</v>
      </c>
      <c r="AE130" s="363">
        <v>0</v>
      </c>
      <c r="AF130" s="363">
        <v>0</v>
      </c>
      <c r="AG130" s="363">
        <v>0</v>
      </c>
      <c r="AH130" s="363">
        <v>0</v>
      </c>
      <c r="AI130" s="363">
        <v>0</v>
      </c>
      <c r="AJ130" s="363">
        <v>0</v>
      </c>
      <c r="AK130" s="363">
        <v>0</v>
      </c>
      <c r="AL130" s="363">
        <v>0</v>
      </c>
      <c r="AM130" s="363">
        <v>0</v>
      </c>
      <c r="AN130" s="363">
        <v>0</v>
      </c>
      <c r="AO130" s="363">
        <v>0</v>
      </c>
      <c r="AP130" s="363">
        <v>0</v>
      </c>
      <c r="AQ130" s="363">
        <v>0</v>
      </c>
      <c r="AR130" s="363">
        <v>0</v>
      </c>
      <c r="AS130" s="363">
        <v>0</v>
      </c>
      <c r="AT130" s="363">
        <v>0</v>
      </c>
      <c r="AU130" s="363">
        <v>0</v>
      </c>
      <c r="AV130" s="363">
        <v>0</v>
      </c>
      <c r="AW130" s="363">
        <v>0</v>
      </c>
      <c r="AX130" s="363">
        <v>0</v>
      </c>
      <c r="AY130" s="363">
        <v>0</v>
      </c>
      <c r="AZ130" s="363">
        <v>0</v>
      </c>
      <c r="BA130" s="363">
        <v>0</v>
      </c>
      <c r="BB130" s="363">
        <v>0</v>
      </c>
      <c r="BC130" s="364">
        <f>IF(ISNUMBER(MATCH(C130,'My Squad'!$C$2:$C$16,0)),1,0)</f>
        <v>0</v>
      </c>
      <c r="BD130" s="365">
        <f t="shared" ref="BD130:BD193" si="66">BC130+AM130-AU130</f>
        <v>0</v>
      </c>
      <c r="BE130" s="365">
        <f t="shared" ref="BE130:BE193" si="67">BD130+AN130-AV130</f>
        <v>0</v>
      </c>
      <c r="BF130" s="365">
        <f t="shared" ref="BF130:BF193" si="68">BE130+AO130-AW130</f>
        <v>0</v>
      </c>
      <c r="BG130" s="365">
        <f t="shared" ref="BG130:BG193" si="69">BF130+AP130-AX130</f>
        <v>0</v>
      </c>
      <c r="BH130" s="365">
        <f t="shared" ref="BH130:BH193" si="70">BG130+AQ130-AY130</f>
        <v>0</v>
      </c>
      <c r="BI130" s="365">
        <f t="shared" ref="BI130:BI193" si="71">BH130+AR130-AZ130</f>
        <v>0</v>
      </c>
      <c r="BJ130" s="365">
        <f t="shared" ref="BJ130:BJ193" si="72">BI130+AS130-BA130</f>
        <v>0</v>
      </c>
      <c r="BK130" s="365">
        <f t="shared" ref="BK130:BK193" si="73">BJ130+AT130-BB130</f>
        <v>0</v>
      </c>
      <c r="BL130" s="365">
        <f t="shared" ref="BL130:BL193" si="74">O130+W130</f>
        <v>0</v>
      </c>
      <c r="BM130" s="365">
        <f t="shared" ref="BM130:BM193" si="75">P130+X130</f>
        <v>0</v>
      </c>
      <c r="BN130" s="365">
        <f t="shared" ref="BN130:BN193" si="76">Q130+Y130</f>
        <v>0</v>
      </c>
      <c r="BO130" s="365">
        <f t="shared" ref="BO130:BO193" si="77">R130+Z130</f>
        <v>0</v>
      </c>
      <c r="BP130" s="365">
        <f t="shared" ref="BP130:BP193" si="78">S130+AA130</f>
        <v>0</v>
      </c>
      <c r="BQ130" s="365">
        <f t="shared" ref="BQ130:BQ193" si="79">T130+AB130</f>
        <v>0</v>
      </c>
      <c r="BR130" s="365">
        <f t="shared" ref="BR130:BR193" si="80">U130+AC130</f>
        <v>0</v>
      </c>
      <c r="BS130" s="365">
        <f t="shared" ref="BS130:BS193" si="81">V130+AD130</f>
        <v>0</v>
      </c>
      <c r="BT130" s="365">
        <f t="shared" ref="BT130:BT193" si="82">BD130+AU130</f>
        <v>0</v>
      </c>
      <c r="BU130" s="365">
        <f t="shared" ref="BU130:BU193" si="83">BE130+AV130</f>
        <v>0</v>
      </c>
      <c r="BV130" s="365">
        <f t="shared" ref="BV130:BV193" si="84">BF130+AW130</f>
        <v>0</v>
      </c>
      <c r="BW130" s="365">
        <f t="shared" ref="BW130:BW193" si="85">BG130+AX130</f>
        <v>0</v>
      </c>
      <c r="BX130" s="365">
        <f t="shared" ref="BX130:BX193" si="86">BH130+AY130</f>
        <v>0</v>
      </c>
      <c r="BY130" s="365">
        <f t="shared" ref="BY130:BY193" si="87">BI130+AZ130</f>
        <v>0</v>
      </c>
      <c r="BZ130" s="365">
        <f t="shared" ref="BZ130:BZ193" si="88">BJ130+BA130</f>
        <v>0</v>
      </c>
      <c r="CA130" s="365">
        <f t="shared" ref="CA130:CA193" si="89">BK130+BB130</f>
        <v>0</v>
      </c>
      <c r="CB130" s="360">
        <f t="shared" ref="CB130:CB193" si="90">SUM(BC130:BK130)</f>
        <v>0</v>
      </c>
      <c r="CR130"/>
    </row>
    <row r="131" spans="1:96" hidden="1" x14ac:dyDescent="0.2">
      <c r="A131" s="360" cm="1">
        <f t="array" ref="A131">_xlfn.SWITCH(D131,"G",1,"D",2,"M",3,"F",4)</f>
        <v>3</v>
      </c>
      <c r="B131" s="357" t="s">
        <v>91</v>
      </c>
      <c r="C131" s="357" t="s">
        <v>92</v>
      </c>
      <c r="D131" s="360" t="s">
        <v>13</v>
      </c>
      <c r="E131" s="361">
        <v>5.8</v>
      </c>
      <c r="F131" s="361">
        <f>_xlfn.IFNA(VLOOKUP(C131,'My Squad'!$C$2:$D$16,2,0),E131)</f>
        <v>5.8</v>
      </c>
      <c r="G131" s="362">
        <v>0.57333333333333336</v>
      </c>
      <c r="H131" s="362">
        <v>2.8446666666666665</v>
      </c>
      <c r="I131" s="362">
        <v>3.0536666666666665</v>
      </c>
      <c r="J131" s="362">
        <v>2.6560000000000001</v>
      </c>
      <c r="K131" s="362">
        <v>3.3053333333333335</v>
      </c>
      <c r="L131" s="362">
        <v>2.3176666666666668</v>
      </c>
      <c r="M131" s="362">
        <v>2.7570000000000001</v>
      </c>
      <c r="N131" s="362">
        <v>3.4986666666666668</v>
      </c>
      <c r="O131" s="363">
        <v>0</v>
      </c>
      <c r="P131" s="363">
        <v>0</v>
      </c>
      <c r="Q131" s="363">
        <v>0</v>
      </c>
      <c r="R131" s="363">
        <v>0</v>
      </c>
      <c r="S131" s="363">
        <v>0</v>
      </c>
      <c r="T131" s="363">
        <v>0</v>
      </c>
      <c r="U131" s="363">
        <v>0</v>
      </c>
      <c r="V131" s="363">
        <v>0</v>
      </c>
      <c r="W131" s="363">
        <v>0</v>
      </c>
      <c r="X131" s="363">
        <v>0</v>
      </c>
      <c r="Y131" s="363">
        <v>0</v>
      </c>
      <c r="Z131" s="363">
        <v>0</v>
      </c>
      <c r="AA131" s="363">
        <v>0</v>
      </c>
      <c r="AB131" s="363">
        <v>0</v>
      </c>
      <c r="AC131" s="363">
        <v>0</v>
      </c>
      <c r="AD131" s="363">
        <v>0</v>
      </c>
      <c r="AE131" s="363">
        <v>0</v>
      </c>
      <c r="AF131" s="363">
        <v>0</v>
      </c>
      <c r="AG131" s="363">
        <v>0</v>
      </c>
      <c r="AH131" s="363">
        <v>0</v>
      </c>
      <c r="AI131" s="363">
        <v>0</v>
      </c>
      <c r="AJ131" s="363">
        <v>0</v>
      </c>
      <c r="AK131" s="363">
        <v>0</v>
      </c>
      <c r="AL131" s="363">
        <v>0</v>
      </c>
      <c r="AM131" s="363">
        <v>0</v>
      </c>
      <c r="AN131" s="363">
        <v>0</v>
      </c>
      <c r="AO131" s="363">
        <v>0</v>
      </c>
      <c r="AP131" s="363">
        <v>0</v>
      </c>
      <c r="AQ131" s="363">
        <v>0</v>
      </c>
      <c r="AR131" s="363">
        <v>0</v>
      </c>
      <c r="AS131" s="363">
        <v>0</v>
      </c>
      <c r="AT131" s="363">
        <v>0</v>
      </c>
      <c r="AU131" s="363">
        <v>0</v>
      </c>
      <c r="AV131" s="363">
        <v>0</v>
      </c>
      <c r="AW131" s="363">
        <v>0</v>
      </c>
      <c r="AX131" s="363">
        <v>0</v>
      </c>
      <c r="AY131" s="363">
        <v>0</v>
      </c>
      <c r="AZ131" s="363">
        <v>0</v>
      </c>
      <c r="BA131" s="363">
        <v>0</v>
      </c>
      <c r="BB131" s="363">
        <v>0</v>
      </c>
      <c r="BC131" s="364">
        <f>IF(ISNUMBER(MATCH(C131,'My Squad'!$C$2:$C$16,0)),1,0)</f>
        <v>0</v>
      </c>
      <c r="BD131" s="365">
        <f t="shared" si="66"/>
        <v>0</v>
      </c>
      <c r="BE131" s="365">
        <f t="shared" si="67"/>
        <v>0</v>
      </c>
      <c r="BF131" s="365">
        <f t="shared" si="68"/>
        <v>0</v>
      </c>
      <c r="BG131" s="365">
        <f t="shared" si="69"/>
        <v>0</v>
      </c>
      <c r="BH131" s="365">
        <f t="shared" si="70"/>
        <v>0</v>
      </c>
      <c r="BI131" s="365">
        <f t="shared" si="71"/>
        <v>0</v>
      </c>
      <c r="BJ131" s="365">
        <f t="shared" si="72"/>
        <v>0</v>
      </c>
      <c r="BK131" s="365">
        <f t="shared" si="73"/>
        <v>0</v>
      </c>
      <c r="BL131" s="365">
        <f t="shared" si="74"/>
        <v>0</v>
      </c>
      <c r="BM131" s="365">
        <f t="shared" si="75"/>
        <v>0</v>
      </c>
      <c r="BN131" s="365">
        <f t="shared" si="76"/>
        <v>0</v>
      </c>
      <c r="BO131" s="365">
        <f t="shared" si="77"/>
        <v>0</v>
      </c>
      <c r="BP131" s="365">
        <f t="shared" si="78"/>
        <v>0</v>
      </c>
      <c r="BQ131" s="365">
        <f t="shared" si="79"/>
        <v>0</v>
      </c>
      <c r="BR131" s="365">
        <f t="shared" si="80"/>
        <v>0</v>
      </c>
      <c r="BS131" s="365">
        <f t="shared" si="81"/>
        <v>0</v>
      </c>
      <c r="BT131" s="365">
        <f t="shared" si="82"/>
        <v>0</v>
      </c>
      <c r="BU131" s="365">
        <f t="shared" si="83"/>
        <v>0</v>
      </c>
      <c r="BV131" s="365">
        <f t="shared" si="84"/>
        <v>0</v>
      </c>
      <c r="BW131" s="365">
        <f t="shared" si="85"/>
        <v>0</v>
      </c>
      <c r="BX131" s="365">
        <f t="shared" si="86"/>
        <v>0</v>
      </c>
      <c r="BY131" s="365">
        <f t="shared" si="87"/>
        <v>0</v>
      </c>
      <c r="BZ131" s="365">
        <f t="shared" si="88"/>
        <v>0</v>
      </c>
      <c r="CA131" s="365">
        <f t="shared" si="89"/>
        <v>0</v>
      </c>
      <c r="CB131" s="360">
        <f t="shared" si="90"/>
        <v>0</v>
      </c>
      <c r="CR131"/>
    </row>
    <row r="132" spans="1:96" hidden="1" x14ac:dyDescent="0.2">
      <c r="A132" s="360" cm="1">
        <f t="array" ref="A132">_xlfn.SWITCH(D132,"G",1,"D",2,"M",3,"F",4)</f>
        <v>2</v>
      </c>
      <c r="B132" s="357" t="s">
        <v>110</v>
      </c>
      <c r="C132" s="357" t="s">
        <v>328</v>
      </c>
      <c r="D132" s="360" t="s">
        <v>14</v>
      </c>
      <c r="E132" s="361">
        <v>4.9000000000000004</v>
      </c>
      <c r="F132" s="361">
        <f>_xlfn.IFNA(VLOOKUP(C132,'My Squad'!$C$2:$D$16,2,0),E132)</f>
        <v>4.9000000000000004</v>
      </c>
      <c r="G132" s="362">
        <v>3.0806666666666667</v>
      </c>
      <c r="H132" s="362">
        <v>3.0343333333333335</v>
      </c>
      <c r="I132" s="362">
        <v>2.4483333333333333</v>
      </c>
      <c r="J132" s="362">
        <v>2.8940000000000001</v>
      </c>
      <c r="K132" s="362">
        <v>3.359</v>
      </c>
      <c r="L132" s="362">
        <v>1.718</v>
      </c>
      <c r="M132" s="362">
        <v>2.2256666666666667</v>
      </c>
      <c r="N132" s="362">
        <v>2.2126666666666668</v>
      </c>
      <c r="O132" s="363">
        <v>0</v>
      </c>
      <c r="P132" s="363">
        <v>0</v>
      </c>
      <c r="Q132" s="363">
        <v>0</v>
      </c>
      <c r="R132" s="363">
        <v>0</v>
      </c>
      <c r="S132" s="363">
        <v>0</v>
      </c>
      <c r="T132" s="363">
        <v>0</v>
      </c>
      <c r="U132" s="363">
        <v>0</v>
      </c>
      <c r="V132" s="363">
        <v>0</v>
      </c>
      <c r="W132" s="363">
        <v>0</v>
      </c>
      <c r="X132" s="363">
        <v>0</v>
      </c>
      <c r="Y132" s="363">
        <v>0</v>
      </c>
      <c r="Z132" s="363">
        <v>0</v>
      </c>
      <c r="AA132" s="363">
        <v>0</v>
      </c>
      <c r="AB132" s="363">
        <v>0</v>
      </c>
      <c r="AC132" s="363">
        <v>0</v>
      </c>
      <c r="AD132" s="363">
        <v>0</v>
      </c>
      <c r="AE132" s="363">
        <v>0</v>
      </c>
      <c r="AF132" s="363">
        <v>0</v>
      </c>
      <c r="AG132" s="363">
        <v>0</v>
      </c>
      <c r="AH132" s="363">
        <v>0</v>
      </c>
      <c r="AI132" s="363">
        <v>0</v>
      </c>
      <c r="AJ132" s="363">
        <v>0</v>
      </c>
      <c r="AK132" s="363">
        <v>0</v>
      </c>
      <c r="AL132" s="363">
        <v>0</v>
      </c>
      <c r="AM132" s="363">
        <v>0</v>
      </c>
      <c r="AN132" s="363">
        <v>0</v>
      </c>
      <c r="AO132" s="363">
        <v>0</v>
      </c>
      <c r="AP132" s="363">
        <v>0</v>
      </c>
      <c r="AQ132" s="363">
        <v>0</v>
      </c>
      <c r="AR132" s="363">
        <v>0</v>
      </c>
      <c r="AS132" s="363">
        <v>0</v>
      </c>
      <c r="AT132" s="363">
        <v>0</v>
      </c>
      <c r="AU132" s="363">
        <v>0</v>
      </c>
      <c r="AV132" s="363">
        <v>0</v>
      </c>
      <c r="AW132" s="363">
        <v>0</v>
      </c>
      <c r="AX132" s="363">
        <v>0</v>
      </c>
      <c r="AY132" s="363">
        <v>0</v>
      </c>
      <c r="AZ132" s="363">
        <v>0</v>
      </c>
      <c r="BA132" s="363">
        <v>0</v>
      </c>
      <c r="BB132" s="363">
        <v>0</v>
      </c>
      <c r="BC132" s="364">
        <f>IF(ISNUMBER(MATCH(C132,'My Squad'!$C$2:$C$16,0)),1,0)</f>
        <v>0</v>
      </c>
      <c r="BD132" s="365">
        <f t="shared" si="66"/>
        <v>0</v>
      </c>
      <c r="BE132" s="365">
        <f t="shared" si="67"/>
        <v>0</v>
      </c>
      <c r="BF132" s="365">
        <f t="shared" si="68"/>
        <v>0</v>
      </c>
      <c r="BG132" s="365">
        <f t="shared" si="69"/>
        <v>0</v>
      </c>
      <c r="BH132" s="365">
        <f t="shared" si="70"/>
        <v>0</v>
      </c>
      <c r="BI132" s="365">
        <f t="shared" si="71"/>
        <v>0</v>
      </c>
      <c r="BJ132" s="365">
        <f t="shared" si="72"/>
        <v>0</v>
      </c>
      <c r="BK132" s="365">
        <f t="shared" si="73"/>
        <v>0</v>
      </c>
      <c r="BL132" s="365">
        <f t="shared" si="74"/>
        <v>0</v>
      </c>
      <c r="BM132" s="365">
        <f t="shared" si="75"/>
        <v>0</v>
      </c>
      <c r="BN132" s="365">
        <f t="shared" si="76"/>
        <v>0</v>
      </c>
      <c r="BO132" s="365">
        <f t="shared" si="77"/>
        <v>0</v>
      </c>
      <c r="BP132" s="365">
        <f t="shared" si="78"/>
        <v>0</v>
      </c>
      <c r="BQ132" s="365">
        <f t="shared" si="79"/>
        <v>0</v>
      </c>
      <c r="BR132" s="365">
        <f t="shared" si="80"/>
        <v>0</v>
      </c>
      <c r="BS132" s="365">
        <f t="shared" si="81"/>
        <v>0</v>
      </c>
      <c r="BT132" s="365">
        <f t="shared" si="82"/>
        <v>0</v>
      </c>
      <c r="BU132" s="365">
        <f t="shared" si="83"/>
        <v>0</v>
      </c>
      <c r="BV132" s="365">
        <f t="shared" si="84"/>
        <v>0</v>
      </c>
      <c r="BW132" s="365">
        <f t="shared" si="85"/>
        <v>0</v>
      </c>
      <c r="BX132" s="365">
        <f t="shared" si="86"/>
        <v>0</v>
      </c>
      <c r="BY132" s="365">
        <f t="shared" si="87"/>
        <v>0</v>
      </c>
      <c r="BZ132" s="365">
        <f t="shared" si="88"/>
        <v>0</v>
      </c>
      <c r="CA132" s="365">
        <f t="shared" si="89"/>
        <v>0</v>
      </c>
      <c r="CB132" s="360">
        <f t="shared" si="90"/>
        <v>0</v>
      </c>
      <c r="CR132"/>
    </row>
    <row r="133" spans="1:96" hidden="1" x14ac:dyDescent="0.2">
      <c r="A133" s="360" cm="1">
        <f t="array" ref="A133">_xlfn.SWITCH(D133,"G",1,"D",2,"M",3,"F",4)</f>
        <v>2</v>
      </c>
      <c r="B133" s="357" t="s">
        <v>56</v>
      </c>
      <c r="C133" s="357" t="s">
        <v>178</v>
      </c>
      <c r="D133" s="360" t="s">
        <v>14</v>
      </c>
      <c r="E133" s="361">
        <v>4.4000000000000004</v>
      </c>
      <c r="F133" s="361">
        <f>_xlfn.IFNA(VLOOKUP(C133,'My Squad'!$C$2:$D$16,2,0),E133)</f>
        <v>4.4000000000000004</v>
      </c>
      <c r="G133" s="362">
        <v>2.7309999999999999</v>
      </c>
      <c r="H133" s="362">
        <v>3.3603333333333332</v>
      </c>
      <c r="I133" s="362">
        <v>2.0686666666666667</v>
      </c>
      <c r="J133" s="362">
        <v>1.954</v>
      </c>
      <c r="K133" s="362">
        <v>2.891</v>
      </c>
      <c r="L133" s="362">
        <v>3.177</v>
      </c>
      <c r="M133" s="362">
        <v>2.375</v>
      </c>
      <c r="N133" s="362">
        <v>2.3740000000000001</v>
      </c>
      <c r="O133" s="363">
        <v>0</v>
      </c>
      <c r="P133" s="363">
        <v>0</v>
      </c>
      <c r="Q133" s="363">
        <v>0</v>
      </c>
      <c r="R133" s="363">
        <v>0</v>
      </c>
      <c r="S133" s="363">
        <v>0</v>
      </c>
      <c r="T133" s="363">
        <v>0</v>
      </c>
      <c r="U133" s="363">
        <v>0</v>
      </c>
      <c r="V133" s="363">
        <v>0</v>
      </c>
      <c r="W133" s="363">
        <v>0</v>
      </c>
      <c r="X133" s="363">
        <v>0</v>
      </c>
      <c r="Y133" s="363">
        <v>0</v>
      </c>
      <c r="Z133" s="363">
        <v>0</v>
      </c>
      <c r="AA133" s="363">
        <v>0</v>
      </c>
      <c r="AB133" s="363">
        <v>0</v>
      </c>
      <c r="AC133" s="363">
        <v>0</v>
      </c>
      <c r="AD133" s="363">
        <v>0</v>
      </c>
      <c r="AE133" s="363">
        <v>0</v>
      </c>
      <c r="AF133" s="363">
        <v>0</v>
      </c>
      <c r="AG133" s="363">
        <v>0</v>
      </c>
      <c r="AH133" s="363">
        <v>0</v>
      </c>
      <c r="AI133" s="363">
        <v>0</v>
      </c>
      <c r="AJ133" s="363">
        <v>0</v>
      </c>
      <c r="AK133" s="363">
        <v>0</v>
      </c>
      <c r="AL133" s="363">
        <v>0</v>
      </c>
      <c r="AM133" s="363">
        <v>0</v>
      </c>
      <c r="AN133" s="363">
        <v>0</v>
      </c>
      <c r="AO133" s="363">
        <v>0</v>
      </c>
      <c r="AP133" s="363">
        <v>0</v>
      </c>
      <c r="AQ133" s="363">
        <v>0</v>
      </c>
      <c r="AR133" s="363">
        <v>0</v>
      </c>
      <c r="AS133" s="363">
        <v>0</v>
      </c>
      <c r="AT133" s="363">
        <v>0</v>
      </c>
      <c r="AU133" s="363">
        <v>0</v>
      </c>
      <c r="AV133" s="363">
        <v>0</v>
      </c>
      <c r="AW133" s="363">
        <v>0</v>
      </c>
      <c r="AX133" s="363">
        <v>0</v>
      </c>
      <c r="AY133" s="363">
        <v>0</v>
      </c>
      <c r="AZ133" s="363">
        <v>0</v>
      </c>
      <c r="BA133" s="363">
        <v>0</v>
      </c>
      <c r="BB133" s="363">
        <v>0</v>
      </c>
      <c r="BC133" s="364">
        <f>IF(ISNUMBER(MATCH(C133,'My Squad'!$C$2:$C$16,0)),1,0)</f>
        <v>0</v>
      </c>
      <c r="BD133" s="365">
        <f t="shared" si="66"/>
        <v>0</v>
      </c>
      <c r="BE133" s="365">
        <f t="shared" si="67"/>
        <v>0</v>
      </c>
      <c r="BF133" s="365">
        <f t="shared" si="68"/>
        <v>0</v>
      </c>
      <c r="BG133" s="365">
        <f t="shared" si="69"/>
        <v>0</v>
      </c>
      <c r="BH133" s="365">
        <f t="shared" si="70"/>
        <v>0</v>
      </c>
      <c r="BI133" s="365">
        <f t="shared" si="71"/>
        <v>0</v>
      </c>
      <c r="BJ133" s="365">
        <f t="shared" si="72"/>
        <v>0</v>
      </c>
      <c r="BK133" s="365">
        <f t="shared" si="73"/>
        <v>0</v>
      </c>
      <c r="BL133" s="365">
        <f t="shared" si="74"/>
        <v>0</v>
      </c>
      <c r="BM133" s="365">
        <f t="shared" si="75"/>
        <v>0</v>
      </c>
      <c r="BN133" s="365">
        <f t="shared" si="76"/>
        <v>0</v>
      </c>
      <c r="BO133" s="365">
        <f t="shared" si="77"/>
        <v>0</v>
      </c>
      <c r="BP133" s="365">
        <f t="shared" si="78"/>
        <v>0</v>
      </c>
      <c r="BQ133" s="365">
        <f t="shared" si="79"/>
        <v>0</v>
      </c>
      <c r="BR133" s="365">
        <f t="shared" si="80"/>
        <v>0</v>
      </c>
      <c r="BS133" s="365">
        <f t="shared" si="81"/>
        <v>0</v>
      </c>
      <c r="BT133" s="365">
        <f t="shared" si="82"/>
        <v>0</v>
      </c>
      <c r="BU133" s="365">
        <f t="shared" si="83"/>
        <v>0</v>
      </c>
      <c r="BV133" s="365">
        <f t="shared" si="84"/>
        <v>0</v>
      </c>
      <c r="BW133" s="365">
        <f t="shared" si="85"/>
        <v>0</v>
      </c>
      <c r="BX133" s="365">
        <f t="shared" si="86"/>
        <v>0</v>
      </c>
      <c r="BY133" s="365">
        <f t="shared" si="87"/>
        <v>0</v>
      </c>
      <c r="BZ133" s="365">
        <f t="shared" si="88"/>
        <v>0</v>
      </c>
      <c r="CA133" s="365">
        <f t="shared" si="89"/>
        <v>0</v>
      </c>
      <c r="CB133" s="360">
        <f t="shared" si="90"/>
        <v>0</v>
      </c>
      <c r="CR133"/>
    </row>
    <row r="134" spans="1:96" hidden="1" x14ac:dyDescent="0.2">
      <c r="A134" s="360" cm="1">
        <f t="array" ref="A134">_xlfn.SWITCH(D134,"G",1,"D",2,"M",3,"F",4)</f>
        <v>3</v>
      </c>
      <c r="B134" s="357" t="s">
        <v>30</v>
      </c>
      <c r="C134" s="357" t="s">
        <v>343</v>
      </c>
      <c r="D134" s="360" t="s">
        <v>13</v>
      </c>
      <c r="E134" s="361">
        <v>4.9000000000000004</v>
      </c>
      <c r="F134" s="361">
        <f>_xlfn.IFNA(VLOOKUP(C134,'My Squad'!$C$2:$D$16,2,0),E134)</f>
        <v>4.9000000000000004</v>
      </c>
      <c r="G134" s="362">
        <v>2.7776666666666667</v>
      </c>
      <c r="H134" s="362">
        <v>3.3033333333333332</v>
      </c>
      <c r="I134" s="362">
        <v>2.7563333333333335</v>
      </c>
      <c r="J134" s="362">
        <v>2.8620000000000001</v>
      </c>
      <c r="K134" s="362">
        <v>2.0299999999999998</v>
      </c>
      <c r="L134" s="362">
        <v>2.7613333333333334</v>
      </c>
      <c r="M134" s="362">
        <v>1.8693333333333333</v>
      </c>
      <c r="N134" s="362">
        <v>2.5606666666666666</v>
      </c>
      <c r="O134" s="363">
        <v>0</v>
      </c>
      <c r="P134" s="363">
        <v>0</v>
      </c>
      <c r="Q134" s="363">
        <v>0</v>
      </c>
      <c r="R134" s="363">
        <v>0</v>
      </c>
      <c r="S134" s="363">
        <v>0</v>
      </c>
      <c r="T134" s="363">
        <v>0</v>
      </c>
      <c r="U134" s="363">
        <v>0</v>
      </c>
      <c r="V134" s="363">
        <v>0</v>
      </c>
      <c r="W134" s="363">
        <v>0</v>
      </c>
      <c r="X134" s="363">
        <v>0</v>
      </c>
      <c r="Y134" s="363">
        <v>0</v>
      </c>
      <c r="Z134" s="363">
        <v>0</v>
      </c>
      <c r="AA134" s="363">
        <v>0</v>
      </c>
      <c r="AB134" s="363">
        <v>0</v>
      </c>
      <c r="AC134" s="363">
        <v>0</v>
      </c>
      <c r="AD134" s="363">
        <v>0</v>
      </c>
      <c r="AE134" s="363">
        <v>0</v>
      </c>
      <c r="AF134" s="363">
        <v>0</v>
      </c>
      <c r="AG134" s="363">
        <v>0</v>
      </c>
      <c r="AH134" s="363">
        <v>0</v>
      </c>
      <c r="AI134" s="363">
        <v>0</v>
      </c>
      <c r="AJ134" s="363">
        <v>0</v>
      </c>
      <c r="AK134" s="363">
        <v>0</v>
      </c>
      <c r="AL134" s="363">
        <v>0</v>
      </c>
      <c r="AM134" s="363">
        <v>0</v>
      </c>
      <c r="AN134" s="363">
        <v>0</v>
      </c>
      <c r="AO134" s="363">
        <v>0</v>
      </c>
      <c r="AP134" s="363">
        <v>0</v>
      </c>
      <c r="AQ134" s="363">
        <v>0</v>
      </c>
      <c r="AR134" s="363">
        <v>0</v>
      </c>
      <c r="AS134" s="363">
        <v>0</v>
      </c>
      <c r="AT134" s="363">
        <v>0</v>
      </c>
      <c r="AU134" s="363">
        <v>0</v>
      </c>
      <c r="AV134" s="363">
        <v>0</v>
      </c>
      <c r="AW134" s="363">
        <v>0</v>
      </c>
      <c r="AX134" s="363">
        <v>0</v>
      </c>
      <c r="AY134" s="363">
        <v>0</v>
      </c>
      <c r="AZ134" s="363">
        <v>0</v>
      </c>
      <c r="BA134" s="363">
        <v>0</v>
      </c>
      <c r="BB134" s="363">
        <v>0</v>
      </c>
      <c r="BC134" s="364">
        <f>IF(ISNUMBER(MATCH(C134,'My Squad'!$C$2:$C$16,0)),1,0)</f>
        <v>0</v>
      </c>
      <c r="BD134" s="365">
        <f t="shared" si="66"/>
        <v>0</v>
      </c>
      <c r="BE134" s="365">
        <f t="shared" si="67"/>
        <v>0</v>
      </c>
      <c r="BF134" s="365">
        <f t="shared" si="68"/>
        <v>0</v>
      </c>
      <c r="BG134" s="365">
        <f t="shared" si="69"/>
        <v>0</v>
      </c>
      <c r="BH134" s="365">
        <f t="shared" si="70"/>
        <v>0</v>
      </c>
      <c r="BI134" s="365">
        <f t="shared" si="71"/>
        <v>0</v>
      </c>
      <c r="BJ134" s="365">
        <f t="shared" si="72"/>
        <v>0</v>
      </c>
      <c r="BK134" s="365">
        <f t="shared" si="73"/>
        <v>0</v>
      </c>
      <c r="BL134" s="365">
        <f t="shared" si="74"/>
        <v>0</v>
      </c>
      <c r="BM134" s="365">
        <f t="shared" si="75"/>
        <v>0</v>
      </c>
      <c r="BN134" s="365">
        <f t="shared" si="76"/>
        <v>0</v>
      </c>
      <c r="BO134" s="365">
        <f t="shared" si="77"/>
        <v>0</v>
      </c>
      <c r="BP134" s="365">
        <f t="shared" si="78"/>
        <v>0</v>
      </c>
      <c r="BQ134" s="365">
        <f t="shared" si="79"/>
        <v>0</v>
      </c>
      <c r="BR134" s="365">
        <f t="shared" si="80"/>
        <v>0</v>
      </c>
      <c r="BS134" s="365">
        <f t="shared" si="81"/>
        <v>0</v>
      </c>
      <c r="BT134" s="365">
        <f t="shared" si="82"/>
        <v>0</v>
      </c>
      <c r="BU134" s="365">
        <f t="shared" si="83"/>
        <v>0</v>
      </c>
      <c r="BV134" s="365">
        <f t="shared" si="84"/>
        <v>0</v>
      </c>
      <c r="BW134" s="365">
        <f t="shared" si="85"/>
        <v>0</v>
      </c>
      <c r="BX134" s="365">
        <f t="shared" si="86"/>
        <v>0</v>
      </c>
      <c r="BY134" s="365">
        <f t="shared" si="87"/>
        <v>0</v>
      </c>
      <c r="BZ134" s="365">
        <f t="shared" si="88"/>
        <v>0</v>
      </c>
      <c r="CA134" s="365">
        <f t="shared" si="89"/>
        <v>0</v>
      </c>
      <c r="CB134" s="360">
        <f t="shared" si="90"/>
        <v>0</v>
      </c>
      <c r="CR134"/>
    </row>
    <row r="135" spans="1:96" hidden="1" x14ac:dyDescent="0.2">
      <c r="A135" s="360" cm="1">
        <f t="array" ref="A135">_xlfn.SWITCH(D135,"G",1,"D",2,"M",3,"F",4)</f>
        <v>2</v>
      </c>
      <c r="B135" s="357" t="s">
        <v>30</v>
      </c>
      <c r="C135" s="357" t="s">
        <v>1255</v>
      </c>
      <c r="D135" s="360" t="s">
        <v>14</v>
      </c>
      <c r="E135" s="361">
        <v>5</v>
      </c>
      <c r="F135" s="361">
        <f>_xlfn.IFNA(VLOOKUP(C135,'My Squad'!$C$2:$D$16,2,0),E135)</f>
        <v>5</v>
      </c>
      <c r="G135" s="362">
        <v>2.9246666666666665</v>
      </c>
      <c r="H135" s="362">
        <v>4.2560000000000002</v>
      </c>
      <c r="I135" s="362">
        <v>3.1123333333333334</v>
      </c>
      <c r="J135" s="362">
        <v>2.9706666666666668</v>
      </c>
      <c r="K135" s="362">
        <v>1.4536666666666667</v>
      </c>
      <c r="L135" s="362">
        <v>2.6426666666666665</v>
      </c>
      <c r="M135" s="362">
        <v>1.1226666666666667</v>
      </c>
      <c r="N135" s="362">
        <v>2.4373333333333331</v>
      </c>
      <c r="O135" s="363">
        <v>0</v>
      </c>
      <c r="P135" s="363">
        <v>0</v>
      </c>
      <c r="Q135" s="363">
        <v>0</v>
      </c>
      <c r="R135" s="363">
        <v>0</v>
      </c>
      <c r="S135" s="363">
        <v>0</v>
      </c>
      <c r="T135" s="363">
        <v>0</v>
      </c>
      <c r="U135" s="363">
        <v>0</v>
      </c>
      <c r="V135" s="363">
        <v>0</v>
      </c>
      <c r="W135" s="363">
        <v>0</v>
      </c>
      <c r="X135" s="363">
        <v>0</v>
      </c>
      <c r="Y135" s="363">
        <v>0</v>
      </c>
      <c r="Z135" s="363">
        <v>0</v>
      </c>
      <c r="AA135" s="363">
        <v>0</v>
      </c>
      <c r="AB135" s="363">
        <v>0</v>
      </c>
      <c r="AC135" s="363">
        <v>0</v>
      </c>
      <c r="AD135" s="363">
        <v>0</v>
      </c>
      <c r="AE135" s="363">
        <v>0</v>
      </c>
      <c r="AF135" s="363">
        <v>0</v>
      </c>
      <c r="AG135" s="363">
        <v>0</v>
      </c>
      <c r="AH135" s="363">
        <v>0</v>
      </c>
      <c r="AI135" s="363">
        <v>0</v>
      </c>
      <c r="AJ135" s="363">
        <v>0</v>
      </c>
      <c r="AK135" s="363">
        <v>0</v>
      </c>
      <c r="AL135" s="363">
        <v>0</v>
      </c>
      <c r="AM135" s="363">
        <v>0</v>
      </c>
      <c r="AN135" s="363">
        <v>0</v>
      </c>
      <c r="AO135" s="363">
        <v>0</v>
      </c>
      <c r="AP135" s="363">
        <v>0</v>
      </c>
      <c r="AQ135" s="363">
        <v>0</v>
      </c>
      <c r="AR135" s="363">
        <v>0</v>
      </c>
      <c r="AS135" s="363">
        <v>0</v>
      </c>
      <c r="AT135" s="363">
        <v>0</v>
      </c>
      <c r="AU135" s="363">
        <v>0</v>
      </c>
      <c r="AV135" s="363">
        <v>0</v>
      </c>
      <c r="AW135" s="363">
        <v>0</v>
      </c>
      <c r="AX135" s="363">
        <v>0</v>
      </c>
      <c r="AY135" s="363">
        <v>0</v>
      </c>
      <c r="AZ135" s="363">
        <v>0</v>
      </c>
      <c r="BA135" s="363">
        <v>0</v>
      </c>
      <c r="BB135" s="363">
        <v>0</v>
      </c>
      <c r="BC135" s="364">
        <f>IF(ISNUMBER(MATCH(C135,'My Squad'!$C$2:$C$16,0)),1,0)</f>
        <v>0</v>
      </c>
      <c r="BD135" s="365">
        <f t="shared" si="66"/>
        <v>0</v>
      </c>
      <c r="BE135" s="365">
        <f t="shared" si="67"/>
        <v>0</v>
      </c>
      <c r="BF135" s="365">
        <f t="shared" si="68"/>
        <v>0</v>
      </c>
      <c r="BG135" s="365">
        <f t="shared" si="69"/>
        <v>0</v>
      </c>
      <c r="BH135" s="365">
        <f t="shared" si="70"/>
        <v>0</v>
      </c>
      <c r="BI135" s="365">
        <f t="shared" si="71"/>
        <v>0</v>
      </c>
      <c r="BJ135" s="365">
        <f t="shared" si="72"/>
        <v>0</v>
      </c>
      <c r="BK135" s="365">
        <f t="shared" si="73"/>
        <v>0</v>
      </c>
      <c r="BL135" s="365">
        <f t="shared" si="74"/>
        <v>0</v>
      </c>
      <c r="BM135" s="365">
        <f t="shared" si="75"/>
        <v>0</v>
      </c>
      <c r="BN135" s="365">
        <f t="shared" si="76"/>
        <v>0</v>
      </c>
      <c r="BO135" s="365">
        <f t="shared" si="77"/>
        <v>0</v>
      </c>
      <c r="BP135" s="365">
        <f t="shared" si="78"/>
        <v>0</v>
      </c>
      <c r="BQ135" s="365">
        <f t="shared" si="79"/>
        <v>0</v>
      </c>
      <c r="BR135" s="365">
        <f t="shared" si="80"/>
        <v>0</v>
      </c>
      <c r="BS135" s="365">
        <f t="shared" si="81"/>
        <v>0</v>
      </c>
      <c r="BT135" s="365">
        <f t="shared" si="82"/>
        <v>0</v>
      </c>
      <c r="BU135" s="365">
        <f t="shared" si="83"/>
        <v>0</v>
      </c>
      <c r="BV135" s="365">
        <f t="shared" si="84"/>
        <v>0</v>
      </c>
      <c r="BW135" s="365">
        <f t="shared" si="85"/>
        <v>0</v>
      </c>
      <c r="BX135" s="365">
        <f t="shared" si="86"/>
        <v>0</v>
      </c>
      <c r="BY135" s="365">
        <f t="shared" si="87"/>
        <v>0</v>
      </c>
      <c r="BZ135" s="365">
        <f t="shared" si="88"/>
        <v>0</v>
      </c>
      <c r="CA135" s="365">
        <f t="shared" si="89"/>
        <v>0</v>
      </c>
      <c r="CB135" s="360">
        <f t="shared" si="90"/>
        <v>0</v>
      </c>
      <c r="CR135"/>
    </row>
    <row r="136" spans="1:96" hidden="1" x14ac:dyDescent="0.2">
      <c r="A136" s="360" cm="1">
        <f t="array" ref="A136">_xlfn.SWITCH(D136,"G",1,"D",2,"M",3,"F",4)</f>
        <v>2</v>
      </c>
      <c r="B136" s="357" t="s">
        <v>30</v>
      </c>
      <c r="C136" s="357" t="s">
        <v>146</v>
      </c>
      <c r="D136" s="360" t="s">
        <v>14</v>
      </c>
      <c r="E136" s="361">
        <v>5.0999999999999996</v>
      </c>
      <c r="F136" s="361">
        <f>_xlfn.IFNA(VLOOKUP(C136,'My Squad'!$C$2:$D$16,2,0),E136)</f>
        <v>5.0999999999999996</v>
      </c>
      <c r="G136" s="362">
        <v>2.6636666666666668</v>
      </c>
      <c r="H136" s="362">
        <v>3.2829999999999999</v>
      </c>
      <c r="I136" s="362">
        <v>2.9086666666666665</v>
      </c>
      <c r="J136" s="362">
        <v>3.2786666666666666</v>
      </c>
      <c r="K136" s="362">
        <v>1.7350000000000001</v>
      </c>
      <c r="L136" s="362">
        <v>3.1543333333333332</v>
      </c>
      <c r="M136" s="362">
        <v>1.2183333333333333</v>
      </c>
      <c r="N136" s="362">
        <v>2.6593333333333335</v>
      </c>
      <c r="O136" s="363">
        <v>0</v>
      </c>
      <c r="P136" s="363">
        <v>0</v>
      </c>
      <c r="Q136" s="363">
        <v>0</v>
      </c>
      <c r="R136" s="363">
        <v>0</v>
      </c>
      <c r="S136" s="363">
        <v>0</v>
      </c>
      <c r="T136" s="363">
        <v>0</v>
      </c>
      <c r="U136" s="363">
        <v>0</v>
      </c>
      <c r="V136" s="363">
        <v>0</v>
      </c>
      <c r="W136" s="363">
        <v>0</v>
      </c>
      <c r="X136" s="363">
        <v>0</v>
      </c>
      <c r="Y136" s="363">
        <v>0</v>
      </c>
      <c r="Z136" s="363">
        <v>0</v>
      </c>
      <c r="AA136" s="363">
        <v>0</v>
      </c>
      <c r="AB136" s="363">
        <v>0</v>
      </c>
      <c r="AC136" s="363">
        <v>0</v>
      </c>
      <c r="AD136" s="363">
        <v>0</v>
      </c>
      <c r="AE136" s="363">
        <v>0</v>
      </c>
      <c r="AF136" s="363">
        <v>0</v>
      </c>
      <c r="AG136" s="363">
        <v>0</v>
      </c>
      <c r="AH136" s="363">
        <v>0</v>
      </c>
      <c r="AI136" s="363">
        <v>0</v>
      </c>
      <c r="AJ136" s="363">
        <v>0</v>
      </c>
      <c r="AK136" s="363">
        <v>0</v>
      </c>
      <c r="AL136" s="363">
        <v>0</v>
      </c>
      <c r="AM136" s="363">
        <v>0</v>
      </c>
      <c r="AN136" s="363">
        <v>0</v>
      </c>
      <c r="AO136" s="363">
        <v>0</v>
      </c>
      <c r="AP136" s="363">
        <v>0</v>
      </c>
      <c r="AQ136" s="363">
        <v>0</v>
      </c>
      <c r="AR136" s="363">
        <v>0</v>
      </c>
      <c r="AS136" s="363">
        <v>0</v>
      </c>
      <c r="AT136" s="363">
        <v>0</v>
      </c>
      <c r="AU136" s="363">
        <v>0</v>
      </c>
      <c r="AV136" s="363">
        <v>0</v>
      </c>
      <c r="AW136" s="363">
        <v>0</v>
      </c>
      <c r="AX136" s="363">
        <v>0</v>
      </c>
      <c r="AY136" s="363">
        <v>0</v>
      </c>
      <c r="AZ136" s="363">
        <v>0</v>
      </c>
      <c r="BA136" s="363">
        <v>0</v>
      </c>
      <c r="BB136" s="363">
        <v>0</v>
      </c>
      <c r="BC136" s="364">
        <f>IF(ISNUMBER(MATCH(C136,'My Squad'!$C$2:$C$16,0)),1,0)</f>
        <v>0</v>
      </c>
      <c r="BD136" s="365">
        <f t="shared" si="66"/>
        <v>0</v>
      </c>
      <c r="BE136" s="365">
        <f t="shared" si="67"/>
        <v>0</v>
      </c>
      <c r="BF136" s="365">
        <f t="shared" si="68"/>
        <v>0</v>
      </c>
      <c r="BG136" s="365">
        <f t="shared" si="69"/>
        <v>0</v>
      </c>
      <c r="BH136" s="365">
        <f t="shared" si="70"/>
        <v>0</v>
      </c>
      <c r="BI136" s="365">
        <f t="shared" si="71"/>
        <v>0</v>
      </c>
      <c r="BJ136" s="365">
        <f t="shared" si="72"/>
        <v>0</v>
      </c>
      <c r="BK136" s="365">
        <f t="shared" si="73"/>
        <v>0</v>
      </c>
      <c r="BL136" s="365">
        <f t="shared" si="74"/>
        <v>0</v>
      </c>
      <c r="BM136" s="365">
        <f t="shared" si="75"/>
        <v>0</v>
      </c>
      <c r="BN136" s="365">
        <f t="shared" si="76"/>
        <v>0</v>
      </c>
      <c r="BO136" s="365">
        <f t="shared" si="77"/>
        <v>0</v>
      </c>
      <c r="BP136" s="365">
        <f t="shared" si="78"/>
        <v>0</v>
      </c>
      <c r="BQ136" s="365">
        <f t="shared" si="79"/>
        <v>0</v>
      </c>
      <c r="BR136" s="365">
        <f t="shared" si="80"/>
        <v>0</v>
      </c>
      <c r="BS136" s="365">
        <f t="shared" si="81"/>
        <v>0</v>
      </c>
      <c r="BT136" s="365">
        <f t="shared" si="82"/>
        <v>0</v>
      </c>
      <c r="BU136" s="365">
        <f t="shared" si="83"/>
        <v>0</v>
      </c>
      <c r="BV136" s="365">
        <f t="shared" si="84"/>
        <v>0</v>
      </c>
      <c r="BW136" s="365">
        <f t="shared" si="85"/>
        <v>0</v>
      </c>
      <c r="BX136" s="365">
        <f t="shared" si="86"/>
        <v>0</v>
      </c>
      <c r="BY136" s="365">
        <f t="shared" si="87"/>
        <v>0</v>
      </c>
      <c r="BZ136" s="365">
        <f t="shared" si="88"/>
        <v>0</v>
      </c>
      <c r="CA136" s="365">
        <f t="shared" si="89"/>
        <v>0</v>
      </c>
      <c r="CB136" s="360">
        <f t="shared" si="90"/>
        <v>0</v>
      </c>
      <c r="CR136"/>
    </row>
    <row r="137" spans="1:96" hidden="1" x14ac:dyDescent="0.2">
      <c r="A137" s="360" cm="1">
        <f t="array" ref="A137">_xlfn.SWITCH(D137,"G",1,"D",2,"M",3,"F",4)</f>
        <v>3</v>
      </c>
      <c r="B137" s="357" t="s">
        <v>25</v>
      </c>
      <c r="C137" s="357" t="s">
        <v>169</v>
      </c>
      <c r="D137" s="360" t="s">
        <v>13</v>
      </c>
      <c r="E137" s="361">
        <v>5</v>
      </c>
      <c r="F137" s="361">
        <f>_xlfn.IFNA(VLOOKUP(C137,'My Squad'!$C$2:$D$16,2,0),E137)</f>
        <v>5</v>
      </c>
      <c r="G137" s="362">
        <v>2.6706666666666665</v>
      </c>
      <c r="H137" s="362">
        <v>2.5866666666666664</v>
      </c>
      <c r="I137" s="362">
        <v>2.8193333333333332</v>
      </c>
      <c r="J137" s="362">
        <v>2.3220000000000001</v>
      </c>
      <c r="K137" s="362">
        <v>2.5143333333333335</v>
      </c>
      <c r="L137" s="362">
        <v>2.722</v>
      </c>
      <c r="M137" s="362">
        <v>2.7679999999999998</v>
      </c>
      <c r="N137" s="362">
        <v>2.4873333333333334</v>
      </c>
      <c r="O137" s="363">
        <v>0</v>
      </c>
      <c r="P137" s="363">
        <v>0</v>
      </c>
      <c r="Q137" s="363">
        <v>0</v>
      </c>
      <c r="R137" s="363">
        <v>0</v>
      </c>
      <c r="S137" s="363">
        <v>0</v>
      </c>
      <c r="T137" s="363">
        <v>0</v>
      </c>
      <c r="U137" s="363">
        <v>0</v>
      </c>
      <c r="V137" s="363">
        <v>0</v>
      </c>
      <c r="W137" s="363">
        <v>0</v>
      </c>
      <c r="X137" s="363">
        <v>0</v>
      </c>
      <c r="Y137" s="363">
        <v>0</v>
      </c>
      <c r="Z137" s="363">
        <v>0</v>
      </c>
      <c r="AA137" s="363">
        <v>0</v>
      </c>
      <c r="AB137" s="363">
        <v>0</v>
      </c>
      <c r="AC137" s="363">
        <v>0</v>
      </c>
      <c r="AD137" s="363">
        <v>0</v>
      </c>
      <c r="AE137" s="363">
        <v>0</v>
      </c>
      <c r="AF137" s="363">
        <v>0</v>
      </c>
      <c r="AG137" s="363">
        <v>0</v>
      </c>
      <c r="AH137" s="363">
        <v>0</v>
      </c>
      <c r="AI137" s="363">
        <v>0</v>
      </c>
      <c r="AJ137" s="363">
        <v>0</v>
      </c>
      <c r="AK137" s="363">
        <v>0</v>
      </c>
      <c r="AL137" s="363">
        <v>0</v>
      </c>
      <c r="AM137" s="363">
        <v>0</v>
      </c>
      <c r="AN137" s="363">
        <v>0</v>
      </c>
      <c r="AO137" s="363">
        <v>0</v>
      </c>
      <c r="AP137" s="363">
        <v>0</v>
      </c>
      <c r="AQ137" s="363">
        <v>0</v>
      </c>
      <c r="AR137" s="363">
        <v>0</v>
      </c>
      <c r="AS137" s="363">
        <v>0</v>
      </c>
      <c r="AT137" s="363">
        <v>0</v>
      </c>
      <c r="AU137" s="363">
        <v>0</v>
      </c>
      <c r="AV137" s="363">
        <v>0</v>
      </c>
      <c r="AW137" s="363">
        <v>0</v>
      </c>
      <c r="AX137" s="363">
        <v>0</v>
      </c>
      <c r="AY137" s="363">
        <v>0</v>
      </c>
      <c r="AZ137" s="363">
        <v>0</v>
      </c>
      <c r="BA137" s="363">
        <v>0</v>
      </c>
      <c r="BB137" s="363">
        <v>0</v>
      </c>
      <c r="BC137" s="364">
        <f>IF(ISNUMBER(MATCH(C137,'My Squad'!$C$2:$C$16,0)),1,0)</f>
        <v>0</v>
      </c>
      <c r="BD137" s="365">
        <f t="shared" si="66"/>
        <v>0</v>
      </c>
      <c r="BE137" s="365">
        <f t="shared" si="67"/>
        <v>0</v>
      </c>
      <c r="BF137" s="365">
        <f t="shared" si="68"/>
        <v>0</v>
      </c>
      <c r="BG137" s="365">
        <f t="shared" si="69"/>
        <v>0</v>
      </c>
      <c r="BH137" s="365">
        <f t="shared" si="70"/>
        <v>0</v>
      </c>
      <c r="BI137" s="365">
        <f t="shared" si="71"/>
        <v>0</v>
      </c>
      <c r="BJ137" s="365">
        <f t="shared" si="72"/>
        <v>0</v>
      </c>
      <c r="BK137" s="365">
        <f t="shared" si="73"/>
        <v>0</v>
      </c>
      <c r="BL137" s="365">
        <f t="shared" si="74"/>
        <v>0</v>
      </c>
      <c r="BM137" s="365">
        <f t="shared" si="75"/>
        <v>0</v>
      </c>
      <c r="BN137" s="365">
        <f t="shared" si="76"/>
        <v>0</v>
      </c>
      <c r="BO137" s="365">
        <f t="shared" si="77"/>
        <v>0</v>
      </c>
      <c r="BP137" s="365">
        <f t="shared" si="78"/>
        <v>0</v>
      </c>
      <c r="BQ137" s="365">
        <f t="shared" si="79"/>
        <v>0</v>
      </c>
      <c r="BR137" s="365">
        <f t="shared" si="80"/>
        <v>0</v>
      </c>
      <c r="BS137" s="365">
        <f t="shared" si="81"/>
        <v>0</v>
      </c>
      <c r="BT137" s="365">
        <f t="shared" si="82"/>
        <v>0</v>
      </c>
      <c r="BU137" s="365">
        <f t="shared" si="83"/>
        <v>0</v>
      </c>
      <c r="BV137" s="365">
        <f t="shared" si="84"/>
        <v>0</v>
      </c>
      <c r="BW137" s="365">
        <f t="shared" si="85"/>
        <v>0</v>
      </c>
      <c r="BX137" s="365">
        <f t="shared" si="86"/>
        <v>0</v>
      </c>
      <c r="BY137" s="365">
        <f t="shared" si="87"/>
        <v>0</v>
      </c>
      <c r="BZ137" s="365">
        <f t="shared" si="88"/>
        <v>0</v>
      </c>
      <c r="CA137" s="365">
        <f t="shared" si="89"/>
        <v>0</v>
      </c>
      <c r="CB137" s="360">
        <f t="shared" si="90"/>
        <v>0</v>
      </c>
      <c r="CR137"/>
    </row>
    <row r="138" spans="1:96" hidden="1" x14ac:dyDescent="0.2">
      <c r="A138" s="360" cm="1">
        <f t="array" ref="A138">_xlfn.SWITCH(D138,"G",1,"D",2,"M",3,"F",4)</f>
        <v>2</v>
      </c>
      <c r="B138" s="357" t="s">
        <v>68</v>
      </c>
      <c r="C138" s="357" t="s">
        <v>136</v>
      </c>
      <c r="D138" s="360" t="s">
        <v>14</v>
      </c>
      <c r="E138" s="361">
        <v>4.7</v>
      </c>
      <c r="F138" s="361">
        <f>_xlfn.IFNA(VLOOKUP(C138,'My Squad'!$C$2:$D$16,2,0),E138)</f>
        <v>4.7</v>
      </c>
      <c r="G138" s="362">
        <v>3.0253333333333332</v>
      </c>
      <c r="H138" s="362">
        <v>2.68</v>
      </c>
      <c r="I138" s="362">
        <v>3.3406666666666665</v>
      </c>
      <c r="J138" s="362">
        <v>1.85</v>
      </c>
      <c r="K138" s="362">
        <v>2.6339999999999999</v>
      </c>
      <c r="L138" s="362">
        <v>2.2053333333333334</v>
      </c>
      <c r="M138" s="362">
        <v>1.4296666666666666</v>
      </c>
      <c r="N138" s="362">
        <v>3.6259999999999999</v>
      </c>
      <c r="O138" s="363">
        <v>0</v>
      </c>
      <c r="P138" s="363">
        <v>0</v>
      </c>
      <c r="Q138" s="363">
        <v>0</v>
      </c>
      <c r="R138" s="363">
        <v>0</v>
      </c>
      <c r="S138" s="363">
        <v>0</v>
      </c>
      <c r="T138" s="363">
        <v>0</v>
      </c>
      <c r="U138" s="363">
        <v>0</v>
      </c>
      <c r="V138" s="363">
        <v>0</v>
      </c>
      <c r="W138" s="363">
        <v>0</v>
      </c>
      <c r="X138" s="363">
        <v>0</v>
      </c>
      <c r="Y138" s="363">
        <v>0</v>
      </c>
      <c r="Z138" s="363">
        <v>0</v>
      </c>
      <c r="AA138" s="363">
        <v>0</v>
      </c>
      <c r="AB138" s="363">
        <v>0</v>
      </c>
      <c r="AC138" s="363">
        <v>0</v>
      </c>
      <c r="AD138" s="363">
        <v>0</v>
      </c>
      <c r="AE138" s="363">
        <v>0</v>
      </c>
      <c r="AF138" s="363">
        <v>0</v>
      </c>
      <c r="AG138" s="363">
        <v>0</v>
      </c>
      <c r="AH138" s="363">
        <v>0</v>
      </c>
      <c r="AI138" s="363">
        <v>0</v>
      </c>
      <c r="AJ138" s="363">
        <v>0</v>
      </c>
      <c r="AK138" s="363">
        <v>0</v>
      </c>
      <c r="AL138" s="363">
        <v>0</v>
      </c>
      <c r="AM138" s="363">
        <v>0</v>
      </c>
      <c r="AN138" s="363">
        <v>0</v>
      </c>
      <c r="AO138" s="363">
        <v>0</v>
      </c>
      <c r="AP138" s="363">
        <v>0</v>
      </c>
      <c r="AQ138" s="363">
        <v>0</v>
      </c>
      <c r="AR138" s="363">
        <v>0</v>
      </c>
      <c r="AS138" s="363">
        <v>0</v>
      </c>
      <c r="AT138" s="363">
        <v>0</v>
      </c>
      <c r="AU138" s="363">
        <v>0</v>
      </c>
      <c r="AV138" s="363">
        <v>0</v>
      </c>
      <c r="AW138" s="363">
        <v>0</v>
      </c>
      <c r="AX138" s="363">
        <v>0</v>
      </c>
      <c r="AY138" s="363">
        <v>0</v>
      </c>
      <c r="AZ138" s="363">
        <v>0</v>
      </c>
      <c r="BA138" s="363">
        <v>0</v>
      </c>
      <c r="BB138" s="363">
        <v>0</v>
      </c>
      <c r="BC138" s="364">
        <f>IF(ISNUMBER(MATCH(C138,'My Squad'!$C$2:$C$16,0)),1,0)</f>
        <v>0</v>
      </c>
      <c r="BD138" s="365">
        <f t="shared" si="66"/>
        <v>0</v>
      </c>
      <c r="BE138" s="365">
        <f t="shared" si="67"/>
        <v>0</v>
      </c>
      <c r="BF138" s="365">
        <f t="shared" si="68"/>
        <v>0</v>
      </c>
      <c r="BG138" s="365">
        <f t="shared" si="69"/>
        <v>0</v>
      </c>
      <c r="BH138" s="365">
        <f t="shared" si="70"/>
        <v>0</v>
      </c>
      <c r="BI138" s="365">
        <f t="shared" si="71"/>
        <v>0</v>
      </c>
      <c r="BJ138" s="365">
        <f t="shared" si="72"/>
        <v>0</v>
      </c>
      <c r="BK138" s="365">
        <f t="shared" si="73"/>
        <v>0</v>
      </c>
      <c r="BL138" s="365">
        <f t="shared" si="74"/>
        <v>0</v>
      </c>
      <c r="BM138" s="365">
        <f t="shared" si="75"/>
        <v>0</v>
      </c>
      <c r="BN138" s="365">
        <f t="shared" si="76"/>
        <v>0</v>
      </c>
      <c r="BO138" s="365">
        <f t="shared" si="77"/>
        <v>0</v>
      </c>
      <c r="BP138" s="365">
        <f t="shared" si="78"/>
        <v>0</v>
      </c>
      <c r="BQ138" s="365">
        <f t="shared" si="79"/>
        <v>0</v>
      </c>
      <c r="BR138" s="365">
        <f t="shared" si="80"/>
        <v>0</v>
      </c>
      <c r="BS138" s="365">
        <f t="shared" si="81"/>
        <v>0</v>
      </c>
      <c r="BT138" s="365">
        <f t="shared" si="82"/>
        <v>0</v>
      </c>
      <c r="BU138" s="365">
        <f t="shared" si="83"/>
        <v>0</v>
      </c>
      <c r="BV138" s="365">
        <f t="shared" si="84"/>
        <v>0</v>
      </c>
      <c r="BW138" s="365">
        <f t="shared" si="85"/>
        <v>0</v>
      </c>
      <c r="BX138" s="365">
        <f t="shared" si="86"/>
        <v>0</v>
      </c>
      <c r="BY138" s="365">
        <f t="shared" si="87"/>
        <v>0</v>
      </c>
      <c r="BZ138" s="365">
        <f t="shared" si="88"/>
        <v>0</v>
      </c>
      <c r="CA138" s="365">
        <f t="shared" si="89"/>
        <v>0</v>
      </c>
      <c r="CB138" s="360">
        <f t="shared" si="90"/>
        <v>0</v>
      </c>
      <c r="CR138"/>
    </row>
    <row r="139" spans="1:96" hidden="1" x14ac:dyDescent="0.2">
      <c r="A139" s="360" cm="1">
        <f t="array" ref="A139">_xlfn.SWITCH(D139,"G",1,"D",2,"M",3,"F",4)</f>
        <v>2</v>
      </c>
      <c r="B139" s="357" t="s">
        <v>30</v>
      </c>
      <c r="C139" s="357" t="s">
        <v>341</v>
      </c>
      <c r="D139" s="360" t="s">
        <v>14</v>
      </c>
      <c r="E139" s="361">
        <v>4.4000000000000004</v>
      </c>
      <c r="F139" s="361">
        <f>_xlfn.IFNA(VLOOKUP(C139,'My Squad'!$C$2:$D$16,2,0),E139)</f>
        <v>4.4000000000000004</v>
      </c>
      <c r="G139" s="362">
        <v>2.2616666666666667</v>
      </c>
      <c r="H139" s="362">
        <v>3.3933333333333335</v>
      </c>
      <c r="I139" s="362">
        <v>2.968</v>
      </c>
      <c r="J139" s="362">
        <v>3.29</v>
      </c>
      <c r="K139" s="362">
        <v>1.6683333333333332</v>
      </c>
      <c r="L139" s="362">
        <v>3.0756666666666668</v>
      </c>
      <c r="M139" s="362">
        <v>1.2286666666666666</v>
      </c>
      <c r="N139" s="362">
        <v>2.8486666666666665</v>
      </c>
      <c r="O139" s="363">
        <v>0</v>
      </c>
      <c r="P139" s="363">
        <v>0</v>
      </c>
      <c r="Q139" s="363">
        <v>0</v>
      </c>
      <c r="R139" s="363">
        <v>0</v>
      </c>
      <c r="S139" s="363">
        <v>0</v>
      </c>
      <c r="T139" s="363">
        <v>0</v>
      </c>
      <c r="U139" s="363">
        <v>0</v>
      </c>
      <c r="V139" s="363">
        <v>0</v>
      </c>
      <c r="W139" s="363">
        <v>0</v>
      </c>
      <c r="X139" s="363">
        <v>0</v>
      </c>
      <c r="Y139" s="363">
        <v>0</v>
      </c>
      <c r="Z139" s="363">
        <v>0</v>
      </c>
      <c r="AA139" s="363">
        <v>0</v>
      </c>
      <c r="AB139" s="363">
        <v>0</v>
      </c>
      <c r="AC139" s="363">
        <v>0</v>
      </c>
      <c r="AD139" s="363">
        <v>0</v>
      </c>
      <c r="AE139" s="363">
        <v>0</v>
      </c>
      <c r="AF139" s="363">
        <v>0</v>
      </c>
      <c r="AG139" s="363">
        <v>0</v>
      </c>
      <c r="AH139" s="363">
        <v>0</v>
      </c>
      <c r="AI139" s="363">
        <v>0</v>
      </c>
      <c r="AJ139" s="363">
        <v>0</v>
      </c>
      <c r="AK139" s="363">
        <v>0</v>
      </c>
      <c r="AL139" s="363">
        <v>0</v>
      </c>
      <c r="AM139" s="363">
        <v>0</v>
      </c>
      <c r="AN139" s="363">
        <v>0</v>
      </c>
      <c r="AO139" s="363">
        <v>0</v>
      </c>
      <c r="AP139" s="363">
        <v>0</v>
      </c>
      <c r="AQ139" s="363">
        <v>0</v>
      </c>
      <c r="AR139" s="363">
        <v>0</v>
      </c>
      <c r="AS139" s="363">
        <v>0</v>
      </c>
      <c r="AT139" s="363">
        <v>0</v>
      </c>
      <c r="AU139" s="363">
        <v>0</v>
      </c>
      <c r="AV139" s="363">
        <v>0</v>
      </c>
      <c r="AW139" s="363">
        <v>0</v>
      </c>
      <c r="AX139" s="363">
        <v>0</v>
      </c>
      <c r="AY139" s="363">
        <v>0</v>
      </c>
      <c r="AZ139" s="363">
        <v>0</v>
      </c>
      <c r="BA139" s="363">
        <v>0</v>
      </c>
      <c r="BB139" s="363">
        <v>0</v>
      </c>
      <c r="BC139" s="364">
        <f>IF(ISNUMBER(MATCH(C139,'My Squad'!$C$2:$C$16,0)),1,0)</f>
        <v>0</v>
      </c>
      <c r="BD139" s="365">
        <f t="shared" si="66"/>
        <v>0</v>
      </c>
      <c r="BE139" s="365">
        <f t="shared" si="67"/>
        <v>0</v>
      </c>
      <c r="BF139" s="365">
        <f t="shared" si="68"/>
        <v>0</v>
      </c>
      <c r="BG139" s="365">
        <f t="shared" si="69"/>
        <v>0</v>
      </c>
      <c r="BH139" s="365">
        <f t="shared" si="70"/>
        <v>0</v>
      </c>
      <c r="BI139" s="365">
        <f t="shared" si="71"/>
        <v>0</v>
      </c>
      <c r="BJ139" s="365">
        <f t="shared" si="72"/>
        <v>0</v>
      </c>
      <c r="BK139" s="365">
        <f t="shared" si="73"/>
        <v>0</v>
      </c>
      <c r="BL139" s="365">
        <f t="shared" si="74"/>
        <v>0</v>
      </c>
      <c r="BM139" s="365">
        <f t="shared" si="75"/>
        <v>0</v>
      </c>
      <c r="BN139" s="365">
        <f t="shared" si="76"/>
        <v>0</v>
      </c>
      <c r="BO139" s="365">
        <f t="shared" si="77"/>
        <v>0</v>
      </c>
      <c r="BP139" s="365">
        <f t="shared" si="78"/>
        <v>0</v>
      </c>
      <c r="BQ139" s="365">
        <f t="shared" si="79"/>
        <v>0</v>
      </c>
      <c r="BR139" s="365">
        <f t="shared" si="80"/>
        <v>0</v>
      </c>
      <c r="BS139" s="365">
        <f t="shared" si="81"/>
        <v>0</v>
      </c>
      <c r="BT139" s="365">
        <f t="shared" si="82"/>
        <v>0</v>
      </c>
      <c r="BU139" s="365">
        <f t="shared" si="83"/>
        <v>0</v>
      </c>
      <c r="BV139" s="365">
        <f t="shared" si="84"/>
        <v>0</v>
      </c>
      <c r="BW139" s="365">
        <f t="shared" si="85"/>
        <v>0</v>
      </c>
      <c r="BX139" s="365">
        <f t="shared" si="86"/>
        <v>0</v>
      </c>
      <c r="BY139" s="365">
        <f t="shared" si="87"/>
        <v>0</v>
      </c>
      <c r="BZ139" s="365">
        <f t="shared" si="88"/>
        <v>0</v>
      </c>
      <c r="CA139" s="365">
        <f t="shared" si="89"/>
        <v>0</v>
      </c>
      <c r="CB139" s="360">
        <f t="shared" si="90"/>
        <v>0</v>
      </c>
      <c r="CR139"/>
    </row>
    <row r="140" spans="1:96" hidden="1" x14ac:dyDescent="0.2">
      <c r="A140" s="360" cm="1">
        <f t="array" ref="A140">_xlfn.SWITCH(D140,"G",1,"D",2,"M",3,"F",4)</f>
        <v>4</v>
      </c>
      <c r="B140" s="357" t="s">
        <v>602</v>
      </c>
      <c r="C140" s="357" t="s">
        <v>1544</v>
      </c>
      <c r="D140" s="360" t="s">
        <v>15</v>
      </c>
      <c r="E140" s="361">
        <v>5</v>
      </c>
      <c r="F140" s="361">
        <f>_xlfn.IFNA(VLOOKUP(C140,'My Squad'!$C$2:$D$16,2,0),E140)</f>
        <v>5</v>
      </c>
      <c r="G140" s="362">
        <v>3.0310000000000001</v>
      </c>
      <c r="H140" s="362">
        <v>2.6890000000000001</v>
      </c>
      <c r="I140" s="362">
        <v>2.1659999999999999</v>
      </c>
      <c r="J140" s="362">
        <v>2.5196666666666667</v>
      </c>
      <c r="K140" s="362">
        <v>2.5826666666666669</v>
      </c>
      <c r="L140" s="362">
        <v>2.4453333333333331</v>
      </c>
      <c r="M140" s="362">
        <v>2.6816666666666666</v>
      </c>
      <c r="N140" s="362">
        <v>2.6076666666666668</v>
      </c>
      <c r="O140" s="363">
        <v>0</v>
      </c>
      <c r="P140" s="363">
        <v>0</v>
      </c>
      <c r="Q140" s="363">
        <v>0</v>
      </c>
      <c r="R140" s="363">
        <v>0</v>
      </c>
      <c r="S140" s="363">
        <v>0</v>
      </c>
      <c r="T140" s="363">
        <v>0</v>
      </c>
      <c r="U140" s="363">
        <v>0</v>
      </c>
      <c r="V140" s="363">
        <v>0</v>
      </c>
      <c r="W140" s="363">
        <v>0</v>
      </c>
      <c r="X140" s="363">
        <v>0</v>
      </c>
      <c r="Y140" s="363">
        <v>0</v>
      </c>
      <c r="Z140" s="363">
        <v>0</v>
      </c>
      <c r="AA140" s="363">
        <v>0</v>
      </c>
      <c r="AB140" s="363">
        <v>0</v>
      </c>
      <c r="AC140" s="363">
        <v>0</v>
      </c>
      <c r="AD140" s="363">
        <v>0</v>
      </c>
      <c r="AE140" s="363">
        <v>0</v>
      </c>
      <c r="AF140" s="363">
        <v>0</v>
      </c>
      <c r="AG140" s="363">
        <v>0</v>
      </c>
      <c r="AH140" s="363">
        <v>0</v>
      </c>
      <c r="AI140" s="363">
        <v>0</v>
      </c>
      <c r="AJ140" s="363">
        <v>0</v>
      </c>
      <c r="AK140" s="363">
        <v>0</v>
      </c>
      <c r="AL140" s="363">
        <v>0</v>
      </c>
      <c r="AM140" s="363">
        <v>0</v>
      </c>
      <c r="AN140" s="363">
        <v>0</v>
      </c>
      <c r="AO140" s="363">
        <v>0</v>
      </c>
      <c r="AP140" s="363">
        <v>0</v>
      </c>
      <c r="AQ140" s="363">
        <v>0</v>
      </c>
      <c r="AR140" s="363">
        <v>0</v>
      </c>
      <c r="AS140" s="363">
        <v>0</v>
      </c>
      <c r="AT140" s="363">
        <v>0</v>
      </c>
      <c r="AU140" s="363">
        <v>0</v>
      </c>
      <c r="AV140" s="363">
        <v>0</v>
      </c>
      <c r="AW140" s="363">
        <v>0</v>
      </c>
      <c r="AX140" s="363">
        <v>0</v>
      </c>
      <c r="AY140" s="363">
        <v>0</v>
      </c>
      <c r="AZ140" s="363">
        <v>0</v>
      </c>
      <c r="BA140" s="363">
        <v>0</v>
      </c>
      <c r="BB140" s="363">
        <v>0</v>
      </c>
      <c r="BC140" s="364">
        <f>IF(ISNUMBER(MATCH(C140,'My Squad'!$C$2:$C$16,0)),1,0)</f>
        <v>0</v>
      </c>
      <c r="BD140" s="365">
        <f t="shared" si="66"/>
        <v>0</v>
      </c>
      <c r="BE140" s="365">
        <f t="shared" si="67"/>
        <v>0</v>
      </c>
      <c r="BF140" s="365">
        <f t="shared" si="68"/>
        <v>0</v>
      </c>
      <c r="BG140" s="365">
        <f t="shared" si="69"/>
        <v>0</v>
      </c>
      <c r="BH140" s="365">
        <f t="shared" si="70"/>
        <v>0</v>
      </c>
      <c r="BI140" s="365">
        <f t="shared" si="71"/>
        <v>0</v>
      </c>
      <c r="BJ140" s="365">
        <f t="shared" si="72"/>
        <v>0</v>
      </c>
      <c r="BK140" s="365">
        <f t="shared" si="73"/>
        <v>0</v>
      </c>
      <c r="BL140" s="365">
        <f t="shared" si="74"/>
        <v>0</v>
      </c>
      <c r="BM140" s="365">
        <f t="shared" si="75"/>
        <v>0</v>
      </c>
      <c r="BN140" s="365">
        <f t="shared" si="76"/>
        <v>0</v>
      </c>
      <c r="BO140" s="365">
        <f t="shared" si="77"/>
        <v>0</v>
      </c>
      <c r="BP140" s="365">
        <f t="shared" si="78"/>
        <v>0</v>
      </c>
      <c r="BQ140" s="365">
        <f t="shared" si="79"/>
        <v>0</v>
      </c>
      <c r="BR140" s="365">
        <f t="shared" si="80"/>
        <v>0</v>
      </c>
      <c r="BS140" s="365">
        <f t="shared" si="81"/>
        <v>0</v>
      </c>
      <c r="BT140" s="365">
        <f t="shared" si="82"/>
        <v>0</v>
      </c>
      <c r="BU140" s="365">
        <f t="shared" si="83"/>
        <v>0</v>
      </c>
      <c r="BV140" s="365">
        <f t="shared" si="84"/>
        <v>0</v>
      </c>
      <c r="BW140" s="365">
        <f t="shared" si="85"/>
        <v>0</v>
      </c>
      <c r="BX140" s="365">
        <f t="shared" si="86"/>
        <v>0</v>
      </c>
      <c r="BY140" s="365">
        <f t="shared" si="87"/>
        <v>0</v>
      </c>
      <c r="BZ140" s="365">
        <f t="shared" si="88"/>
        <v>0</v>
      </c>
      <c r="CA140" s="365">
        <f t="shared" si="89"/>
        <v>0</v>
      </c>
      <c r="CB140" s="360">
        <f t="shared" si="90"/>
        <v>0</v>
      </c>
      <c r="CR140"/>
    </row>
    <row r="141" spans="1:96" hidden="1" x14ac:dyDescent="0.2">
      <c r="A141" s="360" cm="1">
        <f t="array" ref="A141">_xlfn.SWITCH(D141,"G",1,"D",2,"M",3,"F",4)</f>
        <v>4</v>
      </c>
      <c r="B141" s="357" t="s">
        <v>110</v>
      </c>
      <c r="C141" s="357" t="s">
        <v>247</v>
      </c>
      <c r="D141" s="360" t="s">
        <v>15</v>
      </c>
      <c r="E141" s="361">
        <v>5.9</v>
      </c>
      <c r="F141" s="361">
        <f>_xlfn.IFNA(VLOOKUP(C141,'My Squad'!$C$2:$D$16,2,0),E141)</f>
        <v>5.9</v>
      </c>
      <c r="G141" s="362">
        <v>2.7613333333333334</v>
      </c>
      <c r="H141" s="362">
        <v>2.7770000000000001</v>
      </c>
      <c r="I141" s="362">
        <v>2.4546666666666668</v>
      </c>
      <c r="J141" s="362">
        <v>2.6636666666666668</v>
      </c>
      <c r="K141" s="362">
        <v>2.8536666666666668</v>
      </c>
      <c r="L141" s="362">
        <v>2.1743333333333332</v>
      </c>
      <c r="M141" s="362">
        <v>2.5459999999999998</v>
      </c>
      <c r="N141" s="362">
        <v>2.3773333333333335</v>
      </c>
      <c r="O141" s="363">
        <v>0</v>
      </c>
      <c r="P141" s="363">
        <v>0</v>
      </c>
      <c r="Q141" s="363">
        <v>0</v>
      </c>
      <c r="R141" s="363">
        <v>0</v>
      </c>
      <c r="S141" s="363">
        <v>0</v>
      </c>
      <c r="T141" s="363">
        <v>0</v>
      </c>
      <c r="U141" s="363">
        <v>0</v>
      </c>
      <c r="V141" s="363">
        <v>0</v>
      </c>
      <c r="W141" s="363">
        <v>0</v>
      </c>
      <c r="X141" s="363">
        <v>0</v>
      </c>
      <c r="Y141" s="363">
        <v>0</v>
      </c>
      <c r="Z141" s="363">
        <v>0</v>
      </c>
      <c r="AA141" s="363">
        <v>0</v>
      </c>
      <c r="AB141" s="363">
        <v>0</v>
      </c>
      <c r="AC141" s="363">
        <v>0</v>
      </c>
      <c r="AD141" s="363">
        <v>0</v>
      </c>
      <c r="AE141" s="363">
        <v>0</v>
      </c>
      <c r="AF141" s="363">
        <v>0</v>
      </c>
      <c r="AG141" s="363">
        <v>0</v>
      </c>
      <c r="AH141" s="363">
        <v>0</v>
      </c>
      <c r="AI141" s="363">
        <v>0</v>
      </c>
      <c r="AJ141" s="363">
        <v>0</v>
      </c>
      <c r="AK141" s="363">
        <v>0</v>
      </c>
      <c r="AL141" s="363">
        <v>0</v>
      </c>
      <c r="AM141" s="363">
        <v>0</v>
      </c>
      <c r="AN141" s="363">
        <v>0</v>
      </c>
      <c r="AO141" s="363">
        <v>0</v>
      </c>
      <c r="AP141" s="363">
        <v>0</v>
      </c>
      <c r="AQ141" s="363">
        <v>0</v>
      </c>
      <c r="AR141" s="363">
        <v>0</v>
      </c>
      <c r="AS141" s="363">
        <v>0</v>
      </c>
      <c r="AT141" s="363">
        <v>0</v>
      </c>
      <c r="AU141" s="363">
        <v>0</v>
      </c>
      <c r="AV141" s="363">
        <v>0</v>
      </c>
      <c r="AW141" s="363">
        <v>0</v>
      </c>
      <c r="AX141" s="363">
        <v>0</v>
      </c>
      <c r="AY141" s="363">
        <v>0</v>
      </c>
      <c r="AZ141" s="363">
        <v>0</v>
      </c>
      <c r="BA141" s="363">
        <v>0</v>
      </c>
      <c r="BB141" s="363">
        <v>0</v>
      </c>
      <c r="BC141" s="364">
        <f>IF(ISNUMBER(MATCH(C141,'My Squad'!$C$2:$C$16,0)),1,0)</f>
        <v>0</v>
      </c>
      <c r="BD141" s="365">
        <f t="shared" si="66"/>
        <v>0</v>
      </c>
      <c r="BE141" s="365">
        <f t="shared" si="67"/>
        <v>0</v>
      </c>
      <c r="BF141" s="365">
        <f t="shared" si="68"/>
        <v>0</v>
      </c>
      <c r="BG141" s="365">
        <f t="shared" si="69"/>
        <v>0</v>
      </c>
      <c r="BH141" s="365">
        <f t="shared" si="70"/>
        <v>0</v>
      </c>
      <c r="BI141" s="365">
        <f t="shared" si="71"/>
        <v>0</v>
      </c>
      <c r="BJ141" s="365">
        <f t="shared" si="72"/>
        <v>0</v>
      </c>
      <c r="BK141" s="365">
        <f t="shared" si="73"/>
        <v>0</v>
      </c>
      <c r="BL141" s="365">
        <f t="shared" si="74"/>
        <v>0</v>
      </c>
      <c r="BM141" s="365">
        <f t="shared" si="75"/>
        <v>0</v>
      </c>
      <c r="BN141" s="365">
        <f t="shared" si="76"/>
        <v>0</v>
      </c>
      <c r="BO141" s="365">
        <f t="shared" si="77"/>
        <v>0</v>
      </c>
      <c r="BP141" s="365">
        <f t="shared" si="78"/>
        <v>0</v>
      </c>
      <c r="BQ141" s="365">
        <f t="shared" si="79"/>
        <v>0</v>
      </c>
      <c r="BR141" s="365">
        <f t="shared" si="80"/>
        <v>0</v>
      </c>
      <c r="BS141" s="365">
        <f t="shared" si="81"/>
        <v>0</v>
      </c>
      <c r="BT141" s="365">
        <f t="shared" si="82"/>
        <v>0</v>
      </c>
      <c r="BU141" s="365">
        <f t="shared" si="83"/>
        <v>0</v>
      </c>
      <c r="BV141" s="365">
        <f t="shared" si="84"/>
        <v>0</v>
      </c>
      <c r="BW141" s="365">
        <f t="shared" si="85"/>
        <v>0</v>
      </c>
      <c r="BX141" s="365">
        <f t="shared" si="86"/>
        <v>0</v>
      </c>
      <c r="BY141" s="365">
        <f t="shared" si="87"/>
        <v>0</v>
      </c>
      <c r="BZ141" s="365">
        <f t="shared" si="88"/>
        <v>0</v>
      </c>
      <c r="CA141" s="365">
        <f t="shared" si="89"/>
        <v>0</v>
      </c>
      <c r="CB141" s="360">
        <f t="shared" si="90"/>
        <v>0</v>
      </c>
      <c r="CR141"/>
    </row>
    <row r="142" spans="1:96" hidden="1" x14ac:dyDescent="0.2">
      <c r="A142" s="360" cm="1">
        <f t="array" ref="A142">_xlfn.SWITCH(D142,"G",1,"D",2,"M",3,"F",4)</f>
        <v>2</v>
      </c>
      <c r="B142" s="357" t="s">
        <v>56</v>
      </c>
      <c r="C142" s="357" t="s">
        <v>88</v>
      </c>
      <c r="D142" s="360" t="s">
        <v>14</v>
      </c>
      <c r="E142" s="361">
        <v>4.5</v>
      </c>
      <c r="F142" s="361">
        <f>_xlfn.IFNA(VLOOKUP(C142,'My Squad'!$C$2:$D$16,2,0),E142)</f>
        <v>4.5</v>
      </c>
      <c r="G142" s="362">
        <v>2.7446666666666668</v>
      </c>
      <c r="H142" s="362">
        <v>3.2106666666666666</v>
      </c>
      <c r="I142" s="362">
        <v>2.0483333333333333</v>
      </c>
      <c r="J142" s="362">
        <v>1.8866666666666667</v>
      </c>
      <c r="K142" s="362">
        <v>2.9319999999999999</v>
      </c>
      <c r="L142" s="362">
        <v>3.1909999999999998</v>
      </c>
      <c r="M142" s="362">
        <v>2.2753333333333332</v>
      </c>
      <c r="N142" s="362">
        <v>2.319</v>
      </c>
      <c r="O142" s="363">
        <v>0</v>
      </c>
      <c r="P142" s="363">
        <v>0</v>
      </c>
      <c r="Q142" s="363">
        <v>0</v>
      </c>
      <c r="R142" s="363">
        <v>0</v>
      </c>
      <c r="S142" s="363">
        <v>0</v>
      </c>
      <c r="T142" s="363">
        <v>0</v>
      </c>
      <c r="U142" s="363">
        <v>0</v>
      </c>
      <c r="V142" s="363">
        <v>0</v>
      </c>
      <c r="W142" s="363">
        <v>0</v>
      </c>
      <c r="X142" s="363">
        <v>0</v>
      </c>
      <c r="Y142" s="363">
        <v>0</v>
      </c>
      <c r="Z142" s="363">
        <v>0</v>
      </c>
      <c r="AA142" s="363">
        <v>0</v>
      </c>
      <c r="AB142" s="363">
        <v>0</v>
      </c>
      <c r="AC142" s="363">
        <v>0</v>
      </c>
      <c r="AD142" s="363">
        <v>0</v>
      </c>
      <c r="AE142" s="363">
        <v>0</v>
      </c>
      <c r="AF142" s="363">
        <v>0</v>
      </c>
      <c r="AG142" s="363">
        <v>0</v>
      </c>
      <c r="AH142" s="363">
        <v>0</v>
      </c>
      <c r="AI142" s="363">
        <v>0</v>
      </c>
      <c r="AJ142" s="363">
        <v>0</v>
      </c>
      <c r="AK142" s="363">
        <v>0</v>
      </c>
      <c r="AL142" s="363">
        <v>0</v>
      </c>
      <c r="AM142" s="363">
        <v>0</v>
      </c>
      <c r="AN142" s="363">
        <v>0</v>
      </c>
      <c r="AO142" s="363">
        <v>0</v>
      </c>
      <c r="AP142" s="363">
        <v>0</v>
      </c>
      <c r="AQ142" s="363">
        <v>0</v>
      </c>
      <c r="AR142" s="363">
        <v>0</v>
      </c>
      <c r="AS142" s="363">
        <v>0</v>
      </c>
      <c r="AT142" s="363">
        <v>0</v>
      </c>
      <c r="AU142" s="363">
        <v>0</v>
      </c>
      <c r="AV142" s="363">
        <v>0</v>
      </c>
      <c r="AW142" s="363">
        <v>0</v>
      </c>
      <c r="AX142" s="363">
        <v>0</v>
      </c>
      <c r="AY142" s="363">
        <v>0</v>
      </c>
      <c r="AZ142" s="363">
        <v>0</v>
      </c>
      <c r="BA142" s="363">
        <v>0</v>
      </c>
      <c r="BB142" s="363">
        <v>0</v>
      </c>
      <c r="BC142" s="364">
        <f>IF(ISNUMBER(MATCH(C142,'My Squad'!$C$2:$C$16,0)),1,0)</f>
        <v>0</v>
      </c>
      <c r="BD142" s="365">
        <f t="shared" si="66"/>
        <v>0</v>
      </c>
      <c r="BE142" s="365">
        <f t="shared" si="67"/>
        <v>0</v>
      </c>
      <c r="BF142" s="365">
        <f t="shared" si="68"/>
        <v>0</v>
      </c>
      <c r="BG142" s="365">
        <f t="shared" si="69"/>
        <v>0</v>
      </c>
      <c r="BH142" s="365">
        <f t="shared" si="70"/>
        <v>0</v>
      </c>
      <c r="BI142" s="365">
        <f t="shared" si="71"/>
        <v>0</v>
      </c>
      <c r="BJ142" s="365">
        <f t="shared" si="72"/>
        <v>0</v>
      </c>
      <c r="BK142" s="365">
        <f t="shared" si="73"/>
        <v>0</v>
      </c>
      <c r="BL142" s="365">
        <f t="shared" si="74"/>
        <v>0</v>
      </c>
      <c r="BM142" s="365">
        <f t="shared" si="75"/>
        <v>0</v>
      </c>
      <c r="BN142" s="365">
        <f t="shared" si="76"/>
        <v>0</v>
      </c>
      <c r="BO142" s="365">
        <f t="shared" si="77"/>
        <v>0</v>
      </c>
      <c r="BP142" s="365">
        <f t="shared" si="78"/>
        <v>0</v>
      </c>
      <c r="BQ142" s="365">
        <f t="shared" si="79"/>
        <v>0</v>
      </c>
      <c r="BR142" s="365">
        <f t="shared" si="80"/>
        <v>0</v>
      </c>
      <c r="BS142" s="365">
        <f t="shared" si="81"/>
        <v>0</v>
      </c>
      <c r="BT142" s="365">
        <f t="shared" si="82"/>
        <v>0</v>
      </c>
      <c r="BU142" s="365">
        <f t="shared" si="83"/>
        <v>0</v>
      </c>
      <c r="BV142" s="365">
        <f t="shared" si="84"/>
        <v>0</v>
      </c>
      <c r="BW142" s="365">
        <f t="shared" si="85"/>
        <v>0</v>
      </c>
      <c r="BX142" s="365">
        <f t="shared" si="86"/>
        <v>0</v>
      </c>
      <c r="BY142" s="365">
        <f t="shared" si="87"/>
        <v>0</v>
      </c>
      <c r="BZ142" s="365">
        <f t="shared" si="88"/>
        <v>0</v>
      </c>
      <c r="CA142" s="365">
        <f t="shared" si="89"/>
        <v>0</v>
      </c>
      <c r="CB142" s="360">
        <f t="shared" si="90"/>
        <v>0</v>
      </c>
      <c r="CR142"/>
    </row>
    <row r="143" spans="1:96" hidden="1" x14ac:dyDescent="0.2">
      <c r="A143" s="360" cm="1">
        <f t="array" ref="A143">_xlfn.SWITCH(D143,"G",1,"D",2,"M",3,"F",4)</f>
        <v>1</v>
      </c>
      <c r="B143" s="357" t="s">
        <v>25</v>
      </c>
      <c r="C143" s="357" t="s">
        <v>334</v>
      </c>
      <c r="D143" s="360" t="s">
        <v>16</v>
      </c>
      <c r="E143" s="361">
        <v>5.4</v>
      </c>
      <c r="F143" s="361">
        <f>_xlfn.IFNA(VLOOKUP(C143,'My Squad'!$C$2:$D$16,2,0),E143)</f>
        <v>5.4</v>
      </c>
      <c r="G143" s="362">
        <v>0</v>
      </c>
      <c r="H143" s="362">
        <v>0</v>
      </c>
      <c r="I143" s="362">
        <v>2.11</v>
      </c>
      <c r="J143" s="362">
        <v>2.9039999999999999</v>
      </c>
      <c r="K143" s="362">
        <v>3.5566666666666666</v>
      </c>
      <c r="L143" s="362">
        <v>4.17</v>
      </c>
      <c r="M143" s="362">
        <v>4.04</v>
      </c>
      <c r="N143" s="362">
        <v>3.819</v>
      </c>
      <c r="O143" s="363">
        <v>0</v>
      </c>
      <c r="P143" s="363">
        <v>0</v>
      </c>
      <c r="Q143" s="363">
        <v>0</v>
      </c>
      <c r="R143" s="363">
        <v>0</v>
      </c>
      <c r="S143" s="363">
        <v>0</v>
      </c>
      <c r="T143" s="363">
        <v>0</v>
      </c>
      <c r="U143" s="363">
        <v>0</v>
      </c>
      <c r="V143" s="363">
        <v>0</v>
      </c>
      <c r="W143" s="363">
        <v>0</v>
      </c>
      <c r="X143" s="363">
        <v>0</v>
      </c>
      <c r="Y143" s="363">
        <v>0</v>
      </c>
      <c r="Z143" s="363">
        <v>0</v>
      </c>
      <c r="AA143" s="363">
        <v>0</v>
      </c>
      <c r="AB143" s="363">
        <v>0</v>
      </c>
      <c r="AC143" s="363">
        <v>0</v>
      </c>
      <c r="AD143" s="363">
        <v>0</v>
      </c>
      <c r="AE143" s="363">
        <v>0</v>
      </c>
      <c r="AF143" s="363">
        <v>0</v>
      </c>
      <c r="AG143" s="363">
        <v>0</v>
      </c>
      <c r="AH143" s="363">
        <v>0</v>
      </c>
      <c r="AI143" s="363">
        <v>0</v>
      </c>
      <c r="AJ143" s="363">
        <v>0</v>
      </c>
      <c r="AK143" s="363">
        <v>0</v>
      </c>
      <c r="AL143" s="363">
        <v>0</v>
      </c>
      <c r="AM143" s="363">
        <v>0</v>
      </c>
      <c r="AN143" s="363">
        <v>0</v>
      </c>
      <c r="AO143" s="363">
        <v>0</v>
      </c>
      <c r="AP143" s="363">
        <v>0</v>
      </c>
      <c r="AQ143" s="363">
        <v>0</v>
      </c>
      <c r="AR143" s="363">
        <v>0</v>
      </c>
      <c r="AS143" s="363">
        <v>0</v>
      </c>
      <c r="AT143" s="363">
        <v>0</v>
      </c>
      <c r="AU143" s="363">
        <v>0</v>
      </c>
      <c r="AV143" s="363">
        <v>0</v>
      </c>
      <c r="AW143" s="363">
        <v>0</v>
      </c>
      <c r="AX143" s="363">
        <v>0</v>
      </c>
      <c r="AY143" s="363">
        <v>0</v>
      </c>
      <c r="AZ143" s="363">
        <v>0</v>
      </c>
      <c r="BA143" s="363">
        <v>0</v>
      </c>
      <c r="BB143" s="363">
        <v>0</v>
      </c>
      <c r="BC143" s="364">
        <f>IF(ISNUMBER(MATCH(C143,'My Squad'!$C$2:$C$16,0)),1,0)</f>
        <v>0</v>
      </c>
      <c r="BD143" s="365">
        <f t="shared" si="66"/>
        <v>0</v>
      </c>
      <c r="BE143" s="365">
        <f t="shared" si="67"/>
        <v>0</v>
      </c>
      <c r="BF143" s="365">
        <f t="shared" si="68"/>
        <v>0</v>
      </c>
      <c r="BG143" s="365">
        <f t="shared" si="69"/>
        <v>0</v>
      </c>
      <c r="BH143" s="365">
        <f t="shared" si="70"/>
        <v>0</v>
      </c>
      <c r="BI143" s="365">
        <f t="shared" si="71"/>
        <v>0</v>
      </c>
      <c r="BJ143" s="365">
        <f t="shared" si="72"/>
        <v>0</v>
      </c>
      <c r="BK143" s="365">
        <f t="shared" si="73"/>
        <v>0</v>
      </c>
      <c r="BL143" s="365">
        <f t="shared" si="74"/>
        <v>0</v>
      </c>
      <c r="BM143" s="365">
        <f t="shared" si="75"/>
        <v>0</v>
      </c>
      <c r="BN143" s="365">
        <f t="shared" si="76"/>
        <v>0</v>
      </c>
      <c r="BO143" s="365">
        <f t="shared" si="77"/>
        <v>0</v>
      </c>
      <c r="BP143" s="365">
        <f t="shared" si="78"/>
        <v>0</v>
      </c>
      <c r="BQ143" s="365">
        <f t="shared" si="79"/>
        <v>0</v>
      </c>
      <c r="BR143" s="365">
        <f t="shared" si="80"/>
        <v>0</v>
      </c>
      <c r="BS143" s="365">
        <f t="shared" si="81"/>
        <v>0</v>
      </c>
      <c r="BT143" s="365">
        <f t="shared" si="82"/>
        <v>0</v>
      </c>
      <c r="BU143" s="365">
        <f t="shared" si="83"/>
        <v>0</v>
      </c>
      <c r="BV143" s="365">
        <f t="shared" si="84"/>
        <v>0</v>
      </c>
      <c r="BW143" s="365">
        <f t="shared" si="85"/>
        <v>0</v>
      </c>
      <c r="BX143" s="365">
        <f t="shared" si="86"/>
        <v>0</v>
      </c>
      <c r="BY143" s="365">
        <f t="shared" si="87"/>
        <v>0</v>
      </c>
      <c r="BZ143" s="365">
        <f t="shared" si="88"/>
        <v>0</v>
      </c>
      <c r="CA143" s="365">
        <f t="shared" si="89"/>
        <v>0</v>
      </c>
      <c r="CB143" s="360">
        <f t="shared" si="90"/>
        <v>0</v>
      </c>
      <c r="CR143"/>
    </row>
    <row r="144" spans="1:96" hidden="1" x14ac:dyDescent="0.2">
      <c r="A144" s="360" cm="1">
        <f t="array" ref="A144">_xlfn.SWITCH(D144,"G",1,"D",2,"M",3,"F",4)</f>
        <v>2</v>
      </c>
      <c r="B144" s="357" t="s">
        <v>51</v>
      </c>
      <c r="C144" s="357" t="s">
        <v>248</v>
      </c>
      <c r="D144" s="360" t="s">
        <v>14</v>
      </c>
      <c r="E144" s="361">
        <v>5</v>
      </c>
      <c r="F144" s="361">
        <f>_xlfn.IFNA(VLOOKUP(C144,'My Squad'!$C$2:$D$16,2,0),E144)</f>
        <v>5</v>
      </c>
      <c r="G144" s="362">
        <v>2.1303333333333332</v>
      </c>
      <c r="H144" s="362">
        <v>2.1596666666666668</v>
      </c>
      <c r="I144" s="362">
        <v>2.9980000000000002</v>
      </c>
      <c r="J144" s="362">
        <v>2.6886666666666668</v>
      </c>
      <c r="K144" s="362">
        <v>3.0536666666666665</v>
      </c>
      <c r="L144" s="362">
        <v>1.8803333333333334</v>
      </c>
      <c r="M144" s="362">
        <v>2.8109999999999999</v>
      </c>
      <c r="N144" s="362">
        <v>2.8756666666666666</v>
      </c>
      <c r="O144" s="363">
        <v>0</v>
      </c>
      <c r="P144" s="363">
        <v>0</v>
      </c>
      <c r="Q144" s="363">
        <v>0</v>
      </c>
      <c r="R144" s="363">
        <v>0</v>
      </c>
      <c r="S144" s="363">
        <v>0</v>
      </c>
      <c r="T144" s="363">
        <v>0</v>
      </c>
      <c r="U144" s="363">
        <v>0</v>
      </c>
      <c r="V144" s="363">
        <v>0</v>
      </c>
      <c r="W144" s="363">
        <v>0</v>
      </c>
      <c r="X144" s="363">
        <v>0</v>
      </c>
      <c r="Y144" s="363">
        <v>0</v>
      </c>
      <c r="Z144" s="363">
        <v>0</v>
      </c>
      <c r="AA144" s="363">
        <v>0</v>
      </c>
      <c r="AB144" s="363">
        <v>0</v>
      </c>
      <c r="AC144" s="363">
        <v>0</v>
      </c>
      <c r="AD144" s="363">
        <v>0</v>
      </c>
      <c r="AE144" s="363">
        <v>0</v>
      </c>
      <c r="AF144" s="363">
        <v>0</v>
      </c>
      <c r="AG144" s="363">
        <v>0</v>
      </c>
      <c r="AH144" s="363">
        <v>0</v>
      </c>
      <c r="AI144" s="363">
        <v>0</v>
      </c>
      <c r="AJ144" s="363">
        <v>0</v>
      </c>
      <c r="AK144" s="363">
        <v>0</v>
      </c>
      <c r="AL144" s="363">
        <v>0</v>
      </c>
      <c r="AM144" s="363">
        <v>0</v>
      </c>
      <c r="AN144" s="363">
        <v>0</v>
      </c>
      <c r="AO144" s="363">
        <v>0</v>
      </c>
      <c r="AP144" s="363">
        <v>0</v>
      </c>
      <c r="AQ144" s="363">
        <v>0</v>
      </c>
      <c r="AR144" s="363">
        <v>0</v>
      </c>
      <c r="AS144" s="363">
        <v>0</v>
      </c>
      <c r="AT144" s="363">
        <v>0</v>
      </c>
      <c r="AU144" s="363">
        <v>0</v>
      </c>
      <c r="AV144" s="363">
        <v>0</v>
      </c>
      <c r="AW144" s="363">
        <v>0</v>
      </c>
      <c r="AX144" s="363">
        <v>0</v>
      </c>
      <c r="AY144" s="363">
        <v>0</v>
      </c>
      <c r="AZ144" s="363">
        <v>0</v>
      </c>
      <c r="BA144" s="363">
        <v>0</v>
      </c>
      <c r="BB144" s="363">
        <v>0</v>
      </c>
      <c r="BC144" s="364">
        <f>IF(ISNUMBER(MATCH(C144,'My Squad'!$C$2:$C$16,0)),1,0)</f>
        <v>0</v>
      </c>
      <c r="BD144" s="365">
        <f t="shared" si="66"/>
        <v>0</v>
      </c>
      <c r="BE144" s="365">
        <f t="shared" si="67"/>
        <v>0</v>
      </c>
      <c r="BF144" s="365">
        <f t="shared" si="68"/>
        <v>0</v>
      </c>
      <c r="BG144" s="365">
        <f t="shared" si="69"/>
        <v>0</v>
      </c>
      <c r="BH144" s="365">
        <f t="shared" si="70"/>
        <v>0</v>
      </c>
      <c r="BI144" s="365">
        <f t="shared" si="71"/>
        <v>0</v>
      </c>
      <c r="BJ144" s="365">
        <f t="shared" si="72"/>
        <v>0</v>
      </c>
      <c r="BK144" s="365">
        <f t="shared" si="73"/>
        <v>0</v>
      </c>
      <c r="BL144" s="365">
        <f t="shared" si="74"/>
        <v>0</v>
      </c>
      <c r="BM144" s="365">
        <f t="shared" si="75"/>
        <v>0</v>
      </c>
      <c r="BN144" s="365">
        <f t="shared" si="76"/>
        <v>0</v>
      </c>
      <c r="BO144" s="365">
        <f t="shared" si="77"/>
        <v>0</v>
      </c>
      <c r="BP144" s="365">
        <f t="shared" si="78"/>
        <v>0</v>
      </c>
      <c r="BQ144" s="365">
        <f t="shared" si="79"/>
        <v>0</v>
      </c>
      <c r="BR144" s="365">
        <f t="shared" si="80"/>
        <v>0</v>
      </c>
      <c r="BS144" s="365">
        <f t="shared" si="81"/>
        <v>0</v>
      </c>
      <c r="BT144" s="365">
        <f t="shared" si="82"/>
        <v>0</v>
      </c>
      <c r="BU144" s="365">
        <f t="shared" si="83"/>
        <v>0</v>
      </c>
      <c r="BV144" s="365">
        <f t="shared" si="84"/>
        <v>0</v>
      </c>
      <c r="BW144" s="365">
        <f t="shared" si="85"/>
        <v>0</v>
      </c>
      <c r="BX144" s="365">
        <f t="shared" si="86"/>
        <v>0</v>
      </c>
      <c r="BY144" s="365">
        <f t="shared" si="87"/>
        <v>0</v>
      </c>
      <c r="BZ144" s="365">
        <f t="shared" si="88"/>
        <v>0</v>
      </c>
      <c r="CA144" s="365">
        <f t="shared" si="89"/>
        <v>0</v>
      </c>
      <c r="CB144" s="360">
        <f t="shared" si="90"/>
        <v>0</v>
      </c>
      <c r="CR144"/>
    </row>
    <row r="145" spans="1:96" hidden="1" x14ac:dyDescent="0.2">
      <c r="A145" s="360" cm="1">
        <f t="array" ref="A145">_xlfn.SWITCH(D145,"G",1,"D",2,"M",3,"F",4)</f>
        <v>3</v>
      </c>
      <c r="B145" s="357" t="s">
        <v>601</v>
      </c>
      <c r="C145" s="357" t="s">
        <v>145</v>
      </c>
      <c r="D145" s="360" t="s">
        <v>13</v>
      </c>
      <c r="E145" s="361">
        <v>5.2</v>
      </c>
      <c r="F145" s="361">
        <f>_xlfn.IFNA(VLOOKUP(C145,'My Squad'!$C$2:$D$16,2,0),E145)</f>
        <v>5.2</v>
      </c>
      <c r="G145" s="362">
        <v>2.6983333333333333</v>
      </c>
      <c r="H145" s="362">
        <v>2.36</v>
      </c>
      <c r="I145" s="362">
        <v>2.3496666666666668</v>
      </c>
      <c r="J145" s="362">
        <v>2.4729999999999999</v>
      </c>
      <c r="K145" s="362">
        <v>2.9856666666666665</v>
      </c>
      <c r="L145" s="362">
        <v>2.5863333333333332</v>
      </c>
      <c r="M145" s="362">
        <v>2.3183333333333334</v>
      </c>
      <c r="N145" s="362">
        <v>2.8239999999999998</v>
      </c>
      <c r="O145" s="363">
        <v>0</v>
      </c>
      <c r="P145" s="363">
        <v>0</v>
      </c>
      <c r="Q145" s="363">
        <v>0</v>
      </c>
      <c r="R145" s="363">
        <v>0</v>
      </c>
      <c r="S145" s="363">
        <v>0</v>
      </c>
      <c r="T145" s="363">
        <v>0</v>
      </c>
      <c r="U145" s="363">
        <v>0</v>
      </c>
      <c r="V145" s="363">
        <v>0</v>
      </c>
      <c r="W145" s="363">
        <v>0</v>
      </c>
      <c r="X145" s="363">
        <v>0</v>
      </c>
      <c r="Y145" s="363">
        <v>0</v>
      </c>
      <c r="Z145" s="363">
        <v>0</v>
      </c>
      <c r="AA145" s="363">
        <v>0</v>
      </c>
      <c r="AB145" s="363">
        <v>0</v>
      </c>
      <c r="AC145" s="363">
        <v>0</v>
      </c>
      <c r="AD145" s="363">
        <v>0</v>
      </c>
      <c r="AE145" s="363">
        <v>0</v>
      </c>
      <c r="AF145" s="363">
        <v>0</v>
      </c>
      <c r="AG145" s="363">
        <v>0</v>
      </c>
      <c r="AH145" s="363">
        <v>0</v>
      </c>
      <c r="AI145" s="363">
        <v>0</v>
      </c>
      <c r="AJ145" s="363">
        <v>0</v>
      </c>
      <c r="AK145" s="363">
        <v>0</v>
      </c>
      <c r="AL145" s="363">
        <v>0</v>
      </c>
      <c r="AM145" s="363">
        <v>0</v>
      </c>
      <c r="AN145" s="363">
        <v>0</v>
      </c>
      <c r="AO145" s="363">
        <v>0</v>
      </c>
      <c r="AP145" s="363">
        <v>0</v>
      </c>
      <c r="AQ145" s="363">
        <v>0</v>
      </c>
      <c r="AR145" s="363">
        <v>0</v>
      </c>
      <c r="AS145" s="363">
        <v>0</v>
      </c>
      <c r="AT145" s="363">
        <v>0</v>
      </c>
      <c r="AU145" s="363">
        <v>0</v>
      </c>
      <c r="AV145" s="363">
        <v>0</v>
      </c>
      <c r="AW145" s="363">
        <v>0</v>
      </c>
      <c r="AX145" s="363">
        <v>0</v>
      </c>
      <c r="AY145" s="363">
        <v>0</v>
      </c>
      <c r="AZ145" s="363">
        <v>0</v>
      </c>
      <c r="BA145" s="363">
        <v>0</v>
      </c>
      <c r="BB145" s="363">
        <v>0</v>
      </c>
      <c r="BC145" s="364">
        <f>IF(ISNUMBER(MATCH(C145,'My Squad'!$C$2:$C$16,0)),1,0)</f>
        <v>0</v>
      </c>
      <c r="BD145" s="365">
        <f t="shared" si="66"/>
        <v>0</v>
      </c>
      <c r="BE145" s="365">
        <f t="shared" si="67"/>
        <v>0</v>
      </c>
      <c r="BF145" s="365">
        <f t="shared" si="68"/>
        <v>0</v>
      </c>
      <c r="BG145" s="365">
        <f t="shared" si="69"/>
        <v>0</v>
      </c>
      <c r="BH145" s="365">
        <f t="shared" si="70"/>
        <v>0</v>
      </c>
      <c r="BI145" s="365">
        <f t="shared" si="71"/>
        <v>0</v>
      </c>
      <c r="BJ145" s="365">
        <f t="shared" si="72"/>
        <v>0</v>
      </c>
      <c r="BK145" s="365">
        <f t="shared" si="73"/>
        <v>0</v>
      </c>
      <c r="BL145" s="365">
        <f t="shared" si="74"/>
        <v>0</v>
      </c>
      <c r="BM145" s="365">
        <f t="shared" si="75"/>
        <v>0</v>
      </c>
      <c r="BN145" s="365">
        <f t="shared" si="76"/>
        <v>0</v>
      </c>
      <c r="BO145" s="365">
        <f t="shared" si="77"/>
        <v>0</v>
      </c>
      <c r="BP145" s="365">
        <f t="shared" si="78"/>
        <v>0</v>
      </c>
      <c r="BQ145" s="365">
        <f t="shared" si="79"/>
        <v>0</v>
      </c>
      <c r="BR145" s="365">
        <f t="shared" si="80"/>
        <v>0</v>
      </c>
      <c r="BS145" s="365">
        <f t="shared" si="81"/>
        <v>0</v>
      </c>
      <c r="BT145" s="365">
        <f t="shared" si="82"/>
        <v>0</v>
      </c>
      <c r="BU145" s="365">
        <f t="shared" si="83"/>
        <v>0</v>
      </c>
      <c r="BV145" s="365">
        <f t="shared" si="84"/>
        <v>0</v>
      </c>
      <c r="BW145" s="365">
        <f t="shared" si="85"/>
        <v>0</v>
      </c>
      <c r="BX145" s="365">
        <f t="shared" si="86"/>
        <v>0</v>
      </c>
      <c r="BY145" s="365">
        <f t="shared" si="87"/>
        <v>0</v>
      </c>
      <c r="BZ145" s="365">
        <f t="shared" si="88"/>
        <v>0</v>
      </c>
      <c r="CA145" s="365">
        <f t="shared" si="89"/>
        <v>0</v>
      </c>
      <c r="CB145" s="360">
        <f t="shared" si="90"/>
        <v>0</v>
      </c>
      <c r="CR145"/>
    </row>
    <row r="146" spans="1:96" hidden="1" x14ac:dyDescent="0.2">
      <c r="A146" s="360" cm="1">
        <f t="array" ref="A146">_xlfn.SWITCH(D146,"G",1,"D",2,"M",3,"F",4)</f>
        <v>3</v>
      </c>
      <c r="B146" s="357" t="s">
        <v>35</v>
      </c>
      <c r="C146" s="357" t="s">
        <v>294</v>
      </c>
      <c r="D146" s="360" t="s">
        <v>13</v>
      </c>
      <c r="E146" s="361">
        <v>5</v>
      </c>
      <c r="F146" s="361">
        <f>_xlfn.IFNA(VLOOKUP(C146,'My Squad'!$C$2:$D$16,2,0),E146)</f>
        <v>5</v>
      </c>
      <c r="G146" s="362">
        <v>2.4546666666666668</v>
      </c>
      <c r="H146" s="362">
        <v>2.3646666666666665</v>
      </c>
      <c r="I146" s="362">
        <v>2.6803333333333335</v>
      </c>
      <c r="J146" s="362">
        <v>2.6066666666666665</v>
      </c>
      <c r="K146" s="362">
        <v>2.5680000000000001</v>
      </c>
      <c r="L146" s="362">
        <v>2.5030000000000001</v>
      </c>
      <c r="M146" s="362">
        <v>2.8559999999999999</v>
      </c>
      <c r="N146" s="362">
        <v>2.5416666666666665</v>
      </c>
      <c r="O146" s="363">
        <v>0</v>
      </c>
      <c r="P146" s="363">
        <v>0</v>
      </c>
      <c r="Q146" s="363">
        <v>0</v>
      </c>
      <c r="R146" s="363">
        <v>0</v>
      </c>
      <c r="S146" s="363">
        <v>0</v>
      </c>
      <c r="T146" s="363">
        <v>0</v>
      </c>
      <c r="U146" s="363">
        <v>0</v>
      </c>
      <c r="V146" s="363">
        <v>0</v>
      </c>
      <c r="W146" s="363">
        <v>0</v>
      </c>
      <c r="X146" s="363">
        <v>0</v>
      </c>
      <c r="Y146" s="363">
        <v>0</v>
      </c>
      <c r="Z146" s="363">
        <v>0</v>
      </c>
      <c r="AA146" s="363">
        <v>0</v>
      </c>
      <c r="AB146" s="363">
        <v>0</v>
      </c>
      <c r="AC146" s="363">
        <v>0</v>
      </c>
      <c r="AD146" s="363">
        <v>0</v>
      </c>
      <c r="AE146" s="363">
        <v>0</v>
      </c>
      <c r="AF146" s="363">
        <v>0</v>
      </c>
      <c r="AG146" s="363">
        <v>0</v>
      </c>
      <c r="AH146" s="363">
        <v>0</v>
      </c>
      <c r="AI146" s="363">
        <v>0</v>
      </c>
      <c r="AJ146" s="363">
        <v>0</v>
      </c>
      <c r="AK146" s="363">
        <v>0</v>
      </c>
      <c r="AL146" s="363">
        <v>0</v>
      </c>
      <c r="AM146" s="363">
        <v>0</v>
      </c>
      <c r="AN146" s="363">
        <v>0</v>
      </c>
      <c r="AO146" s="363">
        <v>0</v>
      </c>
      <c r="AP146" s="363">
        <v>0</v>
      </c>
      <c r="AQ146" s="363">
        <v>0</v>
      </c>
      <c r="AR146" s="363">
        <v>0</v>
      </c>
      <c r="AS146" s="363">
        <v>0</v>
      </c>
      <c r="AT146" s="363">
        <v>0</v>
      </c>
      <c r="AU146" s="363">
        <v>0</v>
      </c>
      <c r="AV146" s="363">
        <v>0</v>
      </c>
      <c r="AW146" s="363">
        <v>0</v>
      </c>
      <c r="AX146" s="363">
        <v>0</v>
      </c>
      <c r="AY146" s="363">
        <v>0</v>
      </c>
      <c r="AZ146" s="363">
        <v>0</v>
      </c>
      <c r="BA146" s="363">
        <v>0</v>
      </c>
      <c r="BB146" s="363">
        <v>0</v>
      </c>
      <c r="BC146" s="364">
        <f>IF(ISNUMBER(MATCH(C146,'My Squad'!$C$2:$C$16,0)),1,0)</f>
        <v>0</v>
      </c>
      <c r="BD146" s="365">
        <f t="shared" si="66"/>
        <v>0</v>
      </c>
      <c r="BE146" s="365">
        <f t="shared" si="67"/>
        <v>0</v>
      </c>
      <c r="BF146" s="365">
        <f t="shared" si="68"/>
        <v>0</v>
      </c>
      <c r="BG146" s="365">
        <f t="shared" si="69"/>
        <v>0</v>
      </c>
      <c r="BH146" s="365">
        <f t="shared" si="70"/>
        <v>0</v>
      </c>
      <c r="BI146" s="365">
        <f t="shared" si="71"/>
        <v>0</v>
      </c>
      <c r="BJ146" s="365">
        <f t="shared" si="72"/>
        <v>0</v>
      </c>
      <c r="BK146" s="365">
        <f t="shared" si="73"/>
        <v>0</v>
      </c>
      <c r="BL146" s="365">
        <f t="shared" si="74"/>
        <v>0</v>
      </c>
      <c r="BM146" s="365">
        <f t="shared" si="75"/>
        <v>0</v>
      </c>
      <c r="BN146" s="365">
        <f t="shared" si="76"/>
        <v>0</v>
      </c>
      <c r="BO146" s="365">
        <f t="shared" si="77"/>
        <v>0</v>
      </c>
      <c r="BP146" s="365">
        <f t="shared" si="78"/>
        <v>0</v>
      </c>
      <c r="BQ146" s="365">
        <f t="shared" si="79"/>
        <v>0</v>
      </c>
      <c r="BR146" s="365">
        <f t="shared" si="80"/>
        <v>0</v>
      </c>
      <c r="BS146" s="365">
        <f t="shared" si="81"/>
        <v>0</v>
      </c>
      <c r="BT146" s="365">
        <f t="shared" si="82"/>
        <v>0</v>
      </c>
      <c r="BU146" s="365">
        <f t="shared" si="83"/>
        <v>0</v>
      </c>
      <c r="BV146" s="365">
        <f t="shared" si="84"/>
        <v>0</v>
      </c>
      <c r="BW146" s="365">
        <f t="shared" si="85"/>
        <v>0</v>
      </c>
      <c r="BX146" s="365">
        <f t="shared" si="86"/>
        <v>0</v>
      </c>
      <c r="BY146" s="365">
        <f t="shared" si="87"/>
        <v>0</v>
      </c>
      <c r="BZ146" s="365">
        <f t="shared" si="88"/>
        <v>0</v>
      </c>
      <c r="CA146" s="365">
        <f t="shared" si="89"/>
        <v>0</v>
      </c>
      <c r="CB146" s="360">
        <f t="shared" si="90"/>
        <v>0</v>
      </c>
      <c r="CR146"/>
    </row>
    <row r="147" spans="1:96" hidden="1" x14ac:dyDescent="0.2">
      <c r="A147" s="360" cm="1">
        <f t="array" ref="A147">_xlfn.SWITCH(D147,"G",1,"D",2,"M",3,"F",4)</f>
        <v>3</v>
      </c>
      <c r="B147" s="357" t="s">
        <v>61</v>
      </c>
      <c r="C147" s="357" t="s">
        <v>185</v>
      </c>
      <c r="D147" s="360" t="s">
        <v>13</v>
      </c>
      <c r="E147" s="361">
        <v>5</v>
      </c>
      <c r="F147" s="361">
        <f>_xlfn.IFNA(VLOOKUP(C147,'My Squad'!$C$2:$D$16,2,0),E147)</f>
        <v>5</v>
      </c>
      <c r="G147" s="362">
        <v>2.3763333333333332</v>
      </c>
      <c r="H147" s="362">
        <v>2.141</v>
      </c>
      <c r="I147" s="362">
        <v>2.7786666666666666</v>
      </c>
      <c r="J147" s="362">
        <v>2.4236666666666666</v>
      </c>
      <c r="K147" s="362">
        <v>2.7989999999999999</v>
      </c>
      <c r="L147" s="362">
        <v>3.2240000000000002</v>
      </c>
      <c r="M147" s="362">
        <v>2.5963333333333334</v>
      </c>
      <c r="N147" s="362">
        <v>2.1916666666666669</v>
      </c>
      <c r="O147" s="363">
        <v>0</v>
      </c>
      <c r="P147" s="363">
        <v>0</v>
      </c>
      <c r="Q147" s="363">
        <v>0</v>
      </c>
      <c r="R147" s="363">
        <v>0</v>
      </c>
      <c r="S147" s="363">
        <v>0</v>
      </c>
      <c r="T147" s="363">
        <v>0</v>
      </c>
      <c r="U147" s="363">
        <v>0</v>
      </c>
      <c r="V147" s="363">
        <v>0</v>
      </c>
      <c r="W147" s="363">
        <v>0</v>
      </c>
      <c r="X147" s="363">
        <v>0</v>
      </c>
      <c r="Y147" s="363">
        <v>0</v>
      </c>
      <c r="Z147" s="363">
        <v>0</v>
      </c>
      <c r="AA147" s="363">
        <v>0</v>
      </c>
      <c r="AB147" s="363">
        <v>0</v>
      </c>
      <c r="AC147" s="363">
        <v>0</v>
      </c>
      <c r="AD147" s="363">
        <v>0</v>
      </c>
      <c r="AE147" s="363">
        <v>0</v>
      </c>
      <c r="AF147" s="363">
        <v>0</v>
      </c>
      <c r="AG147" s="363">
        <v>0</v>
      </c>
      <c r="AH147" s="363">
        <v>0</v>
      </c>
      <c r="AI147" s="363">
        <v>0</v>
      </c>
      <c r="AJ147" s="363">
        <v>0</v>
      </c>
      <c r="AK147" s="363">
        <v>0</v>
      </c>
      <c r="AL147" s="363">
        <v>0</v>
      </c>
      <c r="AM147" s="363">
        <v>0</v>
      </c>
      <c r="AN147" s="363">
        <v>0</v>
      </c>
      <c r="AO147" s="363">
        <v>0</v>
      </c>
      <c r="AP147" s="363">
        <v>0</v>
      </c>
      <c r="AQ147" s="363">
        <v>0</v>
      </c>
      <c r="AR147" s="363">
        <v>0</v>
      </c>
      <c r="AS147" s="363">
        <v>0</v>
      </c>
      <c r="AT147" s="363">
        <v>0</v>
      </c>
      <c r="AU147" s="363">
        <v>0</v>
      </c>
      <c r="AV147" s="363">
        <v>0</v>
      </c>
      <c r="AW147" s="363">
        <v>0</v>
      </c>
      <c r="AX147" s="363">
        <v>0</v>
      </c>
      <c r="AY147" s="363">
        <v>0</v>
      </c>
      <c r="AZ147" s="363">
        <v>0</v>
      </c>
      <c r="BA147" s="363">
        <v>0</v>
      </c>
      <c r="BB147" s="363">
        <v>0</v>
      </c>
      <c r="BC147" s="364">
        <f>IF(ISNUMBER(MATCH(C147,'My Squad'!$C$2:$C$16,0)),1,0)</f>
        <v>0</v>
      </c>
      <c r="BD147" s="365">
        <f t="shared" si="66"/>
        <v>0</v>
      </c>
      <c r="BE147" s="365">
        <f t="shared" si="67"/>
        <v>0</v>
      </c>
      <c r="BF147" s="365">
        <f t="shared" si="68"/>
        <v>0</v>
      </c>
      <c r="BG147" s="365">
        <f t="shared" si="69"/>
        <v>0</v>
      </c>
      <c r="BH147" s="365">
        <f t="shared" si="70"/>
        <v>0</v>
      </c>
      <c r="BI147" s="365">
        <f t="shared" si="71"/>
        <v>0</v>
      </c>
      <c r="BJ147" s="365">
        <f t="shared" si="72"/>
        <v>0</v>
      </c>
      <c r="BK147" s="365">
        <f t="shared" si="73"/>
        <v>0</v>
      </c>
      <c r="BL147" s="365">
        <f t="shared" si="74"/>
        <v>0</v>
      </c>
      <c r="BM147" s="365">
        <f t="shared" si="75"/>
        <v>0</v>
      </c>
      <c r="BN147" s="365">
        <f t="shared" si="76"/>
        <v>0</v>
      </c>
      <c r="BO147" s="365">
        <f t="shared" si="77"/>
        <v>0</v>
      </c>
      <c r="BP147" s="365">
        <f t="shared" si="78"/>
        <v>0</v>
      </c>
      <c r="BQ147" s="365">
        <f t="shared" si="79"/>
        <v>0</v>
      </c>
      <c r="BR147" s="365">
        <f t="shared" si="80"/>
        <v>0</v>
      </c>
      <c r="BS147" s="365">
        <f t="shared" si="81"/>
        <v>0</v>
      </c>
      <c r="BT147" s="365">
        <f t="shared" si="82"/>
        <v>0</v>
      </c>
      <c r="BU147" s="365">
        <f t="shared" si="83"/>
        <v>0</v>
      </c>
      <c r="BV147" s="365">
        <f t="shared" si="84"/>
        <v>0</v>
      </c>
      <c r="BW147" s="365">
        <f t="shared" si="85"/>
        <v>0</v>
      </c>
      <c r="BX147" s="365">
        <f t="shared" si="86"/>
        <v>0</v>
      </c>
      <c r="BY147" s="365">
        <f t="shared" si="87"/>
        <v>0</v>
      </c>
      <c r="BZ147" s="365">
        <f t="shared" si="88"/>
        <v>0</v>
      </c>
      <c r="CA147" s="365">
        <f t="shared" si="89"/>
        <v>0</v>
      </c>
      <c r="CB147" s="360">
        <f t="shared" si="90"/>
        <v>0</v>
      </c>
      <c r="CR147"/>
    </row>
    <row r="148" spans="1:96" hidden="1" x14ac:dyDescent="0.2">
      <c r="A148" s="360" cm="1">
        <f t="array" ref="A148">_xlfn.SWITCH(D148,"G",1,"D",2,"M",3,"F",4)</f>
        <v>3</v>
      </c>
      <c r="B148" s="357" t="s">
        <v>91</v>
      </c>
      <c r="C148" s="357" t="s">
        <v>1060</v>
      </c>
      <c r="D148" s="360" t="s">
        <v>13</v>
      </c>
      <c r="E148" s="361">
        <v>5.2</v>
      </c>
      <c r="F148" s="361">
        <f>_xlfn.IFNA(VLOOKUP(C148,'My Squad'!$C$2:$D$16,2,0),E148)</f>
        <v>5.2</v>
      </c>
      <c r="G148" s="362">
        <v>3.3460000000000001</v>
      </c>
      <c r="H148" s="362">
        <v>2.7829999999999999</v>
      </c>
      <c r="I148" s="362">
        <v>2.9426666666666668</v>
      </c>
      <c r="J148" s="362">
        <v>2.5569999999999999</v>
      </c>
      <c r="K148" s="362">
        <v>3.262</v>
      </c>
      <c r="L148" s="362">
        <v>2.3186666666666667</v>
      </c>
      <c r="M148" s="362">
        <v>2.1706666666666665</v>
      </c>
      <c r="N148" s="362">
        <v>1.1120000000000001</v>
      </c>
      <c r="O148" s="363">
        <v>0</v>
      </c>
      <c r="P148" s="363">
        <v>0</v>
      </c>
      <c r="Q148" s="363">
        <v>0</v>
      </c>
      <c r="R148" s="363">
        <v>0</v>
      </c>
      <c r="S148" s="363">
        <v>0</v>
      </c>
      <c r="T148" s="363">
        <v>0</v>
      </c>
      <c r="U148" s="363">
        <v>0</v>
      </c>
      <c r="V148" s="363">
        <v>0</v>
      </c>
      <c r="W148" s="363">
        <v>0</v>
      </c>
      <c r="X148" s="363">
        <v>0</v>
      </c>
      <c r="Y148" s="363">
        <v>0</v>
      </c>
      <c r="Z148" s="363">
        <v>0</v>
      </c>
      <c r="AA148" s="363">
        <v>0</v>
      </c>
      <c r="AB148" s="363">
        <v>0</v>
      </c>
      <c r="AC148" s="363">
        <v>0</v>
      </c>
      <c r="AD148" s="363">
        <v>0</v>
      </c>
      <c r="AE148" s="363">
        <v>0</v>
      </c>
      <c r="AF148" s="363">
        <v>0</v>
      </c>
      <c r="AG148" s="363">
        <v>0</v>
      </c>
      <c r="AH148" s="363">
        <v>0</v>
      </c>
      <c r="AI148" s="363">
        <v>0</v>
      </c>
      <c r="AJ148" s="363">
        <v>0</v>
      </c>
      <c r="AK148" s="363">
        <v>0</v>
      </c>
      <c r="AL148" s="363">
        <v>0</v>
      </c>
      <c r="AM148" s="363">
        <v>0</v>
      </c>
      <c r="AN148" s="363">
        <v>0</v>
      </c>
      <c r="AO148" s="363">
        <v>0</v>
      </c>
      <c r="AP148" s="363">
        <v>0</v>
      </c>
      <c r="AQ148" s="363">
        <v>0</v>
      </c>
      <c r="AR148" s="363">
        <v>0</v>
      </c>
      <c r="AS148" s="363">
        <v>0</v>
      </c>
      <c r="AT148" s="363">
        <v>0</v>
      </c>
      <c r="AU148" s="363">
        <v>0</v>
      </c>
      <c r="AV148" s="363">
        <v>0</v>
      </c>
      <c r="AW148" s="363">
        <v>0</v>
      </c>
      <c r="AX148" s="363">
        <v>0</v>
      </c>
      <c r="AY148" s="363">
        <v>0</v>
      </c>
      <c r="AZ148" s="363">
        <v>0</v>
      </c>
      <c r="BA148" s="363">
        <v>0</v>
      </c>
      <c r="BB148" s="363">
        <v>0</v>
      </c>
      <c r="BC148" s="364">
        <f>IF(ISNUMBER(MATCH(C148,'My Squad'!$C$2:$C$16,0)),1,0)</f>
        <v>0</v>
      </c>
      <c r="BD148" s="365">
        <f t="shared" si="66"/>
        <v>0</v>
      </c>
      <c r="BE148" s="365">
        <f t="shared" si="67"/>
        <v>0</v>
      </c>
      <c r="BF148" s="365">
        <f t="shared" si="68"/>
        <v>0</v>
      </c>
      <c r="BG148" s="365">
        <f t="shared" si="69"/>
        <v>0</v>
      </c>
      <c r="BH148" s="365">
        <f t="shared" si="70"/>
        <v>0</v>
      </c>
      <c r="BI148" s="365">
        <f t="shared" si="71"/>
        <v>0</v>
      </c>
      <c r="BJ148" s="365">
        <f t="shared" si="72"/>
        <v>0</v>
      </c>
      <c r="BK148" s="365">
        <f t="shared" si="73"/>
        <v>0</v>
      </c>
      <c r="BL148" s="365">
        <f t="shared" si="74"/>
        <v>0</v>
      </c>
      <c r="BM148" s="365">
        <f t="shared" si="75"/>
        <v>0</v>
      </c>
      <c r="BN148" s="365">
        <f t="shared" si="76"/>
        <v>0</v>
      </c>
      <c r="BO148" s="365">
        <f t="shared" si="77"/>
        <v>0</v>
      </c>
      <c r="BP148" s="365">
        <f t="shared" si="78"/>
        <v>0</v>
      </c>
      <c r="BQ148" s="365">
        <f t="shared" si="79"/>
        <v>0</v>
      </c>
      <c r="BR148" s="365">
        <f t="shared" si="80"/>
        <v>0</v>
      </c>
      <c r="BS148" s="365">
        <f t="shared" si="81"/>
        <v>0</v>
      </c>
      <c r="BT148" s="365">
        <f t="shared" si="82"/>
        <v>0</v>
      </c>
      <c r="BU148" s="365">
        <f t="shared" si="83"/>
        <v>0</v>
      </c>
      <c r="BV148" s="365">
        <f t="shared" si="84"/>
        <v>0</v>
      </c>
      <c r="BW148" s="365">
        <f t="shared" si="85"/>
        <v>0</v>
      </c>
      <c r="BX148" s="365">
        <f t="shared" si="86"/>
        <v>0</v>
      </c>
      <c r="BY148" s="365">
        <f t="shared" si="87"/>
        <v>0</v>
      </c>
      <c r="BZ148" s="365">
        <f t="shared" si="88"/>
        <v>0</v>
      </c>
      <c r="CA148" s="365">
        <f t="shared" si="89"/>
        <v>0</v>
      </c>
      <c r="CB148" s="360">
        <f t="shared" si="90"/>
        <v>0</v>
      </c>
      <c r="CR148"/>
    </row>
    <row r="149" spans="1:96" hidden="1" x14ac:dyDescent="0.2">
      <c r="A149" s="360" cm="1">
        <f t="array" ref="A149">_xlfn.SWITCH(D149,"G",1,"D",2,"M",3,"F",4)</f>
        <v>2</v>
      </c>
      <c r="B149" s="357" t="s">
        <v>61</v>
      </c>
      <c r="C149" s="357" t="s">
        <v>161</v>
      </c>
      <c r="D149" s="360" t="s">
        <v>14</v>
      </c>
      <c r="E149" s="361">
        <v>4.5</v>
      </c>
      <c r="F149" s="361">
        <f>_xlfn.IFNA(VLOOKUP(C149,'My Squad'!$C$2:$D$16,2,0),E149)</f>
        <v>4.5</v>
      </c>
      <c r="G149" s="362">
        <v>2.0756666666666668</v>
      </c>
      <c r="H149" s="362">
        <v>1.6266666666666667</v>
      </c>
      <c r="I149" s="362">
        <v>3.15</v>
      </c>
      <c r="J149" s="362">
        <v>2.0026666666666668</v>
      </c>
      <c r="K149" s="362">
        <v>3.0323333333333333</v>
      </c>
      <c r="L149" s="362">
        <v>3.6153333333333335</v>
      </c>
      <c r="M149" s="362">
        <v>3.0409999999999999</v>
      </c>
      <c r="N149" s="362">
        <v>1.8783333333333334</v>
      </c>
      <c r="O149" s="363">
        <v>0</v>
      </c>
      <c r="P149" s="363">
        <v>0</v>
      </c>
      <c r="Q149" s="363">
        <v>0</v>
      </c>
      <c r="R149" s="363">
        <v>0</v>
      </c>
      <c r="S149" s="363">
        <v>0</v>
      </c>
      <c r="T149" s="363">
        <v>0</v>
      </c>
      <c r="U149" s="363">
        <v>0</v>
      </c>
      <c r="V149" s="363">
        <v>0</v>
      </c>
      <c r="W149" s="363">
        <v>0</v>
      </c>
      <c r="X149" s="363">
        <v>0</v>
      </c>
      <c r="Y149" s="363">
        <v>0</v>
      </c>
      <c r="Z149" s="363">
        <v>0</v>
      </c>
      <c r="AA149" s="363">
        <v>0</v>
      </c>
      <c r="AB149" s="363">
        <v>0</v>
      </c>
      <c r="AC149" s="363">
        <v>0</v>
      </c>
      <c r="AD149" s="363">
        <v>0</v>
      </c>
      <c r="AE149" s="363">
        <v>0</v>
      </c>
      <c r="AF149" s="363">
        <v>0</v>
      </c>
      <c r="AG149" s="363">
        <v>0</v>
      </c>
      <c r="AH149" s="363">
        <v>0</v>
      </c>
      <c r="AI149" s="363">
        <v>0</v>
      </c>
      <c r="AJ149" s="363">
        <v>0</v>
      </c>
      <c r="AK149" s="363">
        <v>0</v>
      </c>
      <c r="AL149" s="363">
        <v>0</v>
      </c>
      <c r="AM149" s="363">
        <v>0</v>
      </c>
      <c r="AN149" s="363">
        <v>0</v>
      </c>
      <c r="AO149" s="363">
        <v>0</v>
      </c>
      <c r="AP149" s="363">
        <v>0</v>
      </c>
      <c r="AQ149" s="363">
        <v>0</v>
      </c>
      <c r="AR149" s="363">
        <v>0</v>
      </c>
      <c r="AS149" s="363">
        <v>0</v>
      </c>
      <c r="AT149" s="363">
        <v>0</v>
      </c>
      <c r="AU149" s="363">
        <v>0</v>
      </c>
      <c r="AV149" s="363">
        <v>0</v>
      </c>
      <c r="AW149" s="363">
        <v>0</v>
      </c>
      <c r="AX149" s="363">
        <v>0</v>
      </c>
      <c r="AY149" s="363">
        <v>0</v>
      </c>
      <c r="AZ149" s="363">
        <v>0</v>
      </c>
      <c r="BA149" s="363">
        <v>0</v>
      </c>
      <c r="BB149" s="363">
        <v>0</v>
      </c>
      <c r="BC149" s="364">
        <f>IF(ISNUMBER(MATCH(C149,'My Squad'!$C$2:$C$16,0)),1,0)</f>
        <v>0</v>
      </c>
      <c r="BD149" s="365">
        <f t="shared" si="66"/>
        <v>0</v>
      </c>
      <c r="BE149" s="365">
        <f t="shared" si="67"/>
        <v>0</v>
      </c>
      <c r="BF149" s="365">
        <f t="shared" si="68"/>
        <v>0</v>
      </c>
      <c r="BG149" s="365">
        <f t="shared" si="69"/>
        <v>0</v>
      </c>
      <c r="BH149" s="365">
        <f t="shared" si="70"/>
        <v>0</v>
      </c>
      <c r="BI149" s="365">
        <f t="shared" si="71"/>
        <v>0</v>
      </c>
      <c r="BJ149" s="365">
        <f t="shared" si="72"/>
        <v>0</v>
      </c>
      <c r="BK149" s="365">
        <f t="shared" si="73"/>
        <v>0</v>
      </c>
      <c r="BL149" s="365">
        <f t="shared" si="74"/>
        <v>0</v>
      </c>
      <c r="BM149" s="365">
        <f t="shared" si="75"/>
        <v>0</v>
      </c>
      <c r="BN149" s="365">
        <f t="shared" si="76"/>
        <v>0</v>
      </c>
      <c r="BO149" s="365">
        <f t="shared" si="77"/>
        <v>0</v>
      </c>
      <c r="BP149" s="365">
        <f t="shared" si="78"/>
        <v>0</v>
      </c>
      <c r="BQ149" s="365">
        <f t="shared" si="79"/>
        <v>0</v>
      </c>
      <c r="BR149" s="365">
        <f t="shared" si="80"/>
        <v>0</v>
      </c>
      <c r="BS149" s="365">
        <f t="shared" si="81"/>
        <v>0</v>
      </c>
      <c r="BT149" s="365">
        <f t="shared" si="82"/>
        <v>0</v>
      </c>
      <c r="BU149" s="365">
        <f t="shared" si="83"/>
        <v>0</v>
      </c>
      <c r="BV149" s="365">
        <f t="shared" si="84"/>
        <v>0</v>
      </c>
      <c r="BW149" s="365">
        <f t="shared" si="85"/>
        <v>0</v>
      </c>
      <c r="BX149" s="365">
        <f t="shared" si="86"/>
        <v>0</v>
      </c>
      <c r="BY149" s="365">
        <f t="shared" si="87"/>
        <v>0</v>
      </c>
      <c r="BZ149" s="365">
        <f t="shared" si="88"/>
        <v>0</v>
      </c>
      <c r="CA149" s="365">
        <f t="shared" si="89"/>
        <v>0</v>
      </c>
      <c r="CB149" s="360">
        <f t="shared" si="90"/>
        <v>0</v>
      </c>
      <c r="CR149"/>
    </row>
    <row r="150" spans="1:96" hidden="1" x14ac:dyDescent="0.2">
      <c r="A150" s="360" cm="1">
        <f t="array" ref="A150">_xlfn.SWITCH(D150,"G",1,"D",2,"M",3,"F",4)</f>
        <v>3</v>
      </c>
      <c r="B150" s="357" t="s">
        <v>601</v>
      </c>
      <c r="C150" s="357" t="s">
        <v>650</v>
      </c>
      <c r="D150" s="360" t="s">
        <v>13</v>
      </c>
      <c r="E150" s="361">
        <v>4.5</v>
      </c>
      <c r="F150" s="361">
        <f>_xlfn.IFNA(VLOOKUP(C150,'My Squad'!$C$2:$D$16,2,0),E150)</f>
        <v>4.5</v>
      </c>
      <c r="G150" s="362">
        <v>2.6819999999999999</v>
      </c>
      <c r="H150" s="362">
        <v>2.37</v>
      </c>
      <c r="I150" s="362">
        <v>2.3919999999999999</v>
      </c>
      <c r="J150" s="362">
        <v>2.5336666666666665</v>
      </c>
      <c r="K150" s="362">
        <v>2.6960000000000002</v>
      </c>
      <c r="L150" s="362">
        <v>2.5593333333333335</v>
      </c>
      <c r="M150" s="362">
        <v>2.343</v>
      </c>
      <c r="N150" s="362">
        <v>2.762</v>
      </c>
      <c r="O150" s="363">
        <v>0</v>
      </c>
      <c r="P150" s="363">
        <v>0</v>
      </c>
      <c r="Q150" s="363">
        <v>0</v>
      </c>
      <c r="R150" s="363">
        <v>0</v>
      </c>
      <c r="S150" s="363">
        <v>0</v>
      </c>
      <c r="T150" s="363">
        <v>0</v>
      </c>
      <c r="U150" s="363">
        <v>0</v>
      </c>
      <c r="V150" s="363">
        <v>0</v>
      </c>
      <c r="W150" s="363">
        <v>0</v>
      </c>
      <c r="X150" s="363">
        <v>0</v>
      </c>
      <c r="Y150" s="363">
        <v>0</v>
      </c>
      <c r="Z150" s="363">
        <v>0</v>
      </c>
      <c r="AA150" s="363">
        <v>0</v>
      </c>
      <c r="AB150" s="363">
        <v>0</v>
      </c>
      <c r="AC150" s="363">
        <v>0</v>
      </c>
      <c r="AD150" s="363">
        <v>0</v>
      </c>
      <c r="AE150" s="363">
        <v>0</v>
      </c>
      <c r="AF150" s="363">
        <v>0</v>
      </c>
      <c r="AG150" s="363">
        <v>0</v>
      </c>
      <c r="AH150" s="363">
        <v>0</v>
      </c>
      <c r="AI150" s="363">
        <v>0</v>
      </c>
      <c r="AJ150" s="363">
        <v>0</v>
      </c>
      <c r="AK150" s="363">
        <v>0</v>
      </c>
      <c r="AL150" s="363">
        <v>0</v>
      </c>
      <c r="AM150" s="363">
        <v>0</v>
      </c>
      <c r="AN150" s="363">
        <v>0</v>
      </c>
      <c r="AO150" s="363">
        <v>0</v>
      </c>
      <c r="AP150" s="363">
        <v>0</v>
      </c>
      <c r="AQ150" s="363">
        <v>0</v>
      </c>
      <c r="AR150" s="363">
        <v>0</v>
      </c>
      <c r="AS150" s="363">
        <v>0</v>
      </c>
      <c r="AT150" s="363">
        <v>0</v>
      </c>
      <c r="AU150" s="363">
        <v>0</v>
      </c>
      <c r="AV150" s="363">
        <v>0</v>
      </c>
      <c r="AW150" s="363">
        <v>0</v>
      </c>
      <c r="AX150" s="363">
        <v>0</v>
      </c>
      <c r="AY150" s="363">
        <v>0</v>
      </c>
      <c r="AZ150" s="363">
        <v>0</v>
      </c>
      <c r="BA150" s="363">
        <v>0</v>
      </c>
      <c r="BB150" s="363">
        <v>0</v>
      </c>
      <c r="BC150" s="364">
        <f>IF(ISNUMBER(MATCH(C150,'My Squad'!$C$2:$C$16,0)),1,0)</f>
        <v>0</v>
      </c>
      <c r="BD150" s="365">
        <f t="shared" si="66"/>
        <v>0</v>
      </c>
      <c r="BE150" s="365">
        <f t="shared" si="67"/>
        <v>0</v>
      </c>
      <c r="BF150" s="365">
        <f t="shared" si="68"/>
        <v>0</v>
      </c>
      <c r="BG150" s="365">
        <f t="shared" si="69"/>
        <v>0</v>
      </c>
      <c r="BH150" s="365">
        <f t="shared" si="70"/>
        <v>0</v>
      </c>
      <c r="BI150" s="365">
        <f t="shared" si="71"/>
        <v>0</v>
      </c>
      <c r="BJ150" s="365">
        <f t="shared" si="72"/>
        <v>0</v>
      </c>
      <c r="BK150" s="365">
        <f t="shared" si="73"/>
        <v>0</v>
      </c>
      <c r="BL150" s="365">
        <f t="shared" si="74"/>
        <v>0</v>
      </c>
      <c r="BM150" s="365">
        <f t="shared" si="75"/>
        <v>0</v>
      </c>
      <c r="BN150" s="365">
        <f t="shared" si="76"/>
        <v>0</v>
      </c>
      <c r="BO150" s="365">
        <f t="shared" si="77"/>
        <v>0</v>
      </c>
      <c r="BP150" s="365">
        <f t="shared" si="78"/>
        <v>0</v>
      </c>
      <c r="BQ150" s="365">
        <f t="shared" si="79"/>
        <v>0</v>
      </c>
      <c r="BR150" s="365">
        <f t="shared" si="80"/>
        <v>0</v>
      </c>
      <c r="BS150" s="365">
        <f t="shared" si="81"/>
        <v>0</v>
      </c>
      <c r="BT150" s="365">
        <f t="shared" si="82"/>
        <v>0</v>
      </c>
      <c r="BU150" s="365">
        <f t="shared" si="83"/>
        <v>0</v>
      </c>
      <c r="BV150" s="365">
        <f t="shared" si="84"/>
        <v>0</v>
      </c>
      <c r="BW150" s="365">
        <f t="shared" si="85"/>
        <v>0</v>
      </c>
      <c r="BX150" s="365">
        <f t="shared" si="86"/>
        <v>0</v>
      </c>
      <c r="BY150" s="365">
        <f t="shared" si="87"/>
        <v>0</v>
      </c>
      <c r="BZ150" s="365">
        <f t="shared" si="88"/>
        <v>0</v>
      </c>
      <c r="CA150" s="365">
        <f t="shared" si="89"/>
        <v>0</v>
      </c>
      <c r="CB150" s="360">
        <f t="shared" si="90"/>
        <v>0</v>
      </c>
      <c r="CR150"/>
    </row>
    <row r="151" spans="1:96" hidden="1" x14ac:dyDescent="0.2">
      <c r="A151" s="360" cm="1">
        <f t="array" ref="A151">_xlfn.SWITCH(D151,"G",1,"D",2,"M",3,"F",4)</f>
        <v>2</v>
      </c>
      <c r="B151" s="357" t="s">
        <v>68</v>
      </c>
      <c r="C151" s="357" t="s">
        <v>192</v>
      </c>
      <c r="D151" s="360" t="s">
        <v>14</v>
      </c>
      <c r="E151" s="361">
        <v>4.3</v>
      </c>
      <c r="F151" s="361">
        <f>_xlfn.IFNA(VLOOKUP(C151,'My Squad'!$C$2:$D$16,2,0),E151)</f>
        <v>4.3</v>
      </c>
      <c r="G151" s="362">
        <v>2.8786666666666667</v>
      </c>
      <c r="H151" s="362">
        <v>2.6459999999999999</v>
      </c>
      <c r="I151" s="362">
        <v>3.17</v>
      </c>
      <c r="J151" s="362">
        <v>1.85</v>
      </c>
      <c r="K151" s="362">
        <v>2.581</v>
      </c>
      <c r="L151" s="362">
        <v>2.1746666666666665</v>
      </c>
      <c r="M151" s="362">
        <v>1.36</v>
      </c>
      <c r="N151" s="362">
        <v>3.6143333333333332</v>
      </c>
      <c r="O151" s="363">
        <v>0</v>
      </c>
      <c r="P151" s="363">
        <v>0</v>
      </c>
      <c r="Q151" s="363">
        <v>0</v>
      </c>
      <c r="R151" s="363">
        <v>0</v>
      </c>
      <c r="S151" s="363">
        <v>0</v>
      </c>
      <c r="T151" s="363">
        <v>0</v>
      </c>
      <c r="U151" s="363">
        <v>0</v>
      </c>
      <c r="V151" s="363">
        <v>0</v>
      </c>
      <c r="W151" s="363">
        <v>0</v>
      </c>
      <c r="X151" s="363">
        <v>0</v>
      </c>
      <c r="Y151" s="363">
        <v>0</v>
      </c>
      <c r="Z151" s="363">
        <v>0</v>
      </c>
      <c r="AA151" s="363">
        <v>0</v>
      </c>
      <c r="AB151" s="363">
        <v>0</v>
      </c>
      <c r="AC151" s="363">
        <v>0</v>
      </c>
      <c r="AD151" s="363">
        <v>0</v>
      </c>
      <c r="AE151" s="363">
        <v>0</v>
      </c>
      <c r="AF151" s="363">
        <v>0</v>
      </c>
      <c r="AG151" s="363">
        <v>0</v>
      </c>
      <c r="AH151" s="363">
        <v>0</v>
      </c>
      <c r="AI151" s="363">
        <v>0</v>
      </c>
      <c r="AJ151" s="363">
        <v>0</v>
      </c>
      <c r="AK151" s="363">
        <v>0</v>
      </c>
      <c r="AL151" s="363">
        <v>0</v>
      </c>
      <c r="AM151" s="363">
        <v>0</v>
      </c>
      <c r="AN151" s="363">
        <v>0</v>
      </c>
      <c r="AO151" s="363">
        <v>0</v>
      </c>
      <c r="AP151" s="363">
        <v>0</v>
      </c>
      <c r="AQ151" s="363">
        <v>0</v>
      </c>
      <c r="AR151" s="363">
        <v>0</v>
      </c>
      <c r="AS151" s="363">
        <v>0</v>
      </c>
      <c r="AT151" s="363">
        <v>0</v>
      </c>
      <c r="AU151" s="363">
        <v>0</v>
      </c>
      <c r="AV151" s="363">
        <v>0</v>
      </c>
      <c r="AW151" s="363">
        <v>0</v>
      </c>
      <c r="AX151" s="363">
        <v>0</v>
      </c>
      <c r="AY151" s="363">
        <v>0</v>
      </c>
      <c r="AZ151" s="363">
        <v>0</v>
      </c>
      <c r="BA151" s="363">
        <v>0</v>
      </c>
      <c r="BB151" s="363">
        <v>0</v>
      </c>
      <c r="BC151" s="364">
        <f>IF(ISNUMBER(MATCH(C151,'My Squad'!$C$2:$C$16,0)),1,0)</f>
        <v>0</v>
      </c>
      <c r="BD151" s="365">
        <f t="shared" si="66"/>
        <v>0</v>
      </c>
      <c r="BE151" s="365">
        <f t="shared" si="67"/>
        <v>0</v>
      </c>
      <c r="BF151" s="365">
        <f t="shared" si="68"/>
        <v>0</v>
      </c>
      <c r="BG151" s="365">
        <f t="shared" si="69"/>
        <v>0</v>
      </c>
      <c r="BH151" s="365">
        <f t="shared" si="70"/>
        <v>0</v>
      </c>
      <c r="BI151" s="365">
        <f t="shared" si="71"/>
        <v>0</v>
      </c>
      <c r="BJ151" s="365">
        <f t="shared" si="72"/>
        <v>0</v>
      </c>
      <c r="BK151" s="365">
        <f t="shared" si="73"/>
        <v>0</v>
      </c>
      <c r="BL151" s="365">
        <f t="shared" si="74"/>
        <v>0</v>
      </c>
      <c r="BM151" s="365">
        <f t="shared" si="75"/>
        <v>0</v>
      </c>
      <c r="BN151" s="365">
        <f t="shared" si="76"/>
        <v>0</v>
      </c>
      <c r="BO151" s="365">
        <f t="shared" si="77"/>
        <v>0</v>
      </c>
      <c r="BP151" s="365">
        <f t="shared" si="78"/>
        <v>0</v>
      </c>
      <c r="BQ151" s="365">
        <f t="shared" si="79"/>
        <v>0</v>
      </c>
      <c r="BR151" s="365">
        <f t="shared" si="80"/>
        <v>0</v>
      </c>
      <c r="BS151" s="365">
        <f t="shared" si="81"/>
        <v>0</v>
      </c>
      <c r="BT151" s="365">
        <f t="shared" si="82"/>
        <v>0</v>
      </c>
      <c r="BU151" s="365">
        <f t="shared" si="83"/>
        <v>0</v>
      </c>
      <c r="BV151" s="365">
        <f t="shared" si="84"/>
        <v>0</v>
      </c>
      <c r="BW151" s="365">
        <f t="shared" si="85"/>
        <v>0</v>
      </c>
      <c r="BX151" s="365">
        <f t="shared" si="86"/>
        <v>0</v>
      </c>
      <c r="BY151" s="365">
        <f t="shared" si="87"/>
        <v>0</v>
      </c>
      <c r="BZ151" s="365">
        <f t="shared" si="88"/>
        <v>0</v>
      </c>
      <c r="CA151" s="365">
        <f t="shared" si="89"/>
        <v>0</v>
      </c>
      <c r="CB151" s="360">
        <f t="shared" si="90"/>
        <v>0</v>
      </c>
      <c r="CR151"/>
    </row>
    <row r="152" spans="1:96" hidden="1" x14ac:dyDescent="0.2">
      <c r="A152" s="360" cm="1">
        <f t="array" ref="A152">_xlfn.SWITCH(D152,"G",1,"D",2,"M",3,"F",4)</f>
        <v>2</v>
      </c>
      <c r="B152" s="357" t="s">
        <v>82</v>
      </c>
      <c r="C152" s="357" t="s">
        <v>225</v>
      </c>
      <c r="D152" s="360" t="s">
        <v>14</v>
      </c>
      <c r="E152" s="361">
        <v>4.5</v>
      </c>
      <c r="F152" s="361">
        <f>_xlfn.IFNA(VLOOKUP(C152,'My Squad'!$C$2:$D$16,2,0),E152)</f>
        <v>4.5</v>
      </c>
      <c r="G152" s="362">
        <v>3.0446666666666666</v>
      </c>
      <c r="H152" s="362">
        <v>2.71</v>
      </c>
      <c r="I152" s="362">
        <v>1.891</v>
      </c>
      <c r="J152" s="362">
        <v>3.5676666666666668</v>
      </c>
      <c r="K152" s="362">
        <v>1.3979999999999999</v>
      </c>
      <c r="L152" s="362">
        <v>2.1996666666666669</v>
      </c>
      <c r="M152" s="362">
        <v>2.7996666666666665</v>
      </c>
      <c r="N152" s="362">
        <v>2.6016666666666666</v>
      </c>
      <c r="O152" s="363">
        <v>0</v>
      </c>
      <c r="P152" s="363">
        <v>0</v>
      </c>
      <c r="Q152" s="363">
        <v>0</v>
      </c>
      <c r="R152" s="363">
        <v>0</v>
      </c>
      <c r="S152" s="363">
        <v>0</v>
      </c>
      <c r="T152" s="363">
        <v>0</v>
      </c>
      <c r="U152" s="363">
        <v>0</v>
      </c>
      <c r="V152" s="363">
        <v>0</v>
      </c>
      <c r="W152" s="363">
        <v>0</v>
      </c>
      <c r="X152" s="363">
        <v>0</v>
      </c>
      <c r="Y152" s="363">
        <v>0</v>
      </c>
      <c r="Z152" s="363">
        <v>0</v>
      </c>
      <c r="AA152" s="363">
        <v>0</v>
      </c>
      <c r="AB152" s="363">
        <v>0</v>
      </c>
      <c r="AC152" s="363">
        <v>0</v>
      </c>
      <c r="AD152" s="363">
        <v>0</v>
      </c>
      <c r="AE152" s="363">
        <v>0</v>
      </c>
      <c r="AF152" s="363">
        <v>0</v>
      </c>
      <c r="AG152" s="363">
        <v>0</v>
      </c>
      <c r="AH152" s="363">
        <v>0</v>
      </c>
      <c r="AI152" s="363">
        <v>0</v>
      </c>
      <c r="AJ152" s="363">
        <v>0</v>
      </c>
      <c r="AK152" s="363">
        <v>0</v>
      </c>
      <c r="AL152" s="363">
        <v>0</v>
      </c>
      <c r="AM152" s="363">
        <v>0</v>
      </c>
      <c r="AN152" s="363">
        <v>0</v>
      </c>
      <c r="AO152" s="363">
        <v>0</v>
      </c>
      <c r="AP152" s="363">
        <v>0</v>
      </c>
      <c r="AQ152" s="363">
        <v>0</v>
      </c>
      <c r="AR152" s="363">
        <v>0</v>
      </c>
      <c r="AS152" s="363">
        <v>0</v>
      </c>
      <c r="AT152" s="363">
        <v>0</v>
      </c>
      <c r="AU152" s="363">
        <v>0</v>
      </c>
      <c r="AV152" s="363">
        <v>0</v>
      </c>
      <c r="AW152" s="363">
        <v>0</v>
      </c>
      <c r="AX152" s="363">
        <v>0</v>
      </c>
      <c r="AY152" s="363">
        <v>0</v>
      </c>
      <c r="AZ152" s="363">
        <v>0</v>
      </c>
      <c r="BA152" s="363">
        <v>0</v>
      </c>
      <c r="BB152" s="363">
        <v>0</v>
      </c>
      <c r="BC152" s="364">
        <f>IF(ISNUMBER(MATCH(C152,'My Squad'!$C$2:$C$16,0)),1,0)</f>
        <v>0</v>
      </c>
      <c r="BD152" s="365">
        <f t="shared" si="66"/>
        <v>0</v>
      </c>
      <c r="BE152" s="365">
        <f t="shared" si="67"/>
        <v>0</v>
      </c>
      <c r="BF152" s="365">
        <f t="shared" si="68"/>
        <v>0</v>
      </c>
      <c r="BG152" s="365">
        <f t="shared" si="69"/>
        <v>0</v>
      </c>
      <c r="BH152" s="365">
        <f t="shared" si="70"/>
        <v>0</v>
      </c>
      <c r="BI152" s="365">
        <f t="shared" si="71"/>
        <v>0</v>
      </c>
      <c r="BJ152" s="365">
        <f t="shared" si="72"/>
        <v>0</v>
      </c>
      <c r="BK152" s="365">
        <f t="shared" si="73"/>
        <v>0</v>
      </c>
      <c r="BL152" s="365">
        <f t="shared" si="74"/>
        <v>0</v>
      </c>
      <c r="BM152" s="365">
        <f t="shared" si="75"/>
        <v>0</v>
      </c>
      <c r="BN152" s="365">
        <f t="shared" si="76"/>
        <v>0</v>
      </c>
      <c r="BO152" s="365">
        <f t="shared" si="77"/>
        <v>0</v>
      </c>
      <c r="BP152" s="365">
        <f t="shared" si="78"/>
        <v>0</v>
      </c>
      <c r="BQ152" s="365">
        <f t="shared" si="79"/>
        <v>0</v>
      </c>
      <c r="BR152" s="365">
        <f t="shared" si="80"/>
        <v>0</v>
      </c>
      <c r="BS152" s="365">
        <f t="shared" si="81"/>
        <v>0</v>
      </c>
      <c r="BT152" s="365">
        <f t="shared" si="82"/>
        <v>0</v>
      </c>
      <c r="BU152" s="365">
        <f t="shared" si="83"/>
        <v>0</v>
      </c>
      <c r="BV152" s="365">
        <f t="shared" si="84"/>
        <v>0</v>
      </c>
      <c r="BW152" s="365">
        <f t="shared" si="85"/>
        <v>0</v>
      </c>
      <c r="BX152" s="365">
        <f t="shared" si="86"/>
        <v>0</v>
      </c>
      <c r="BY152" s="365">
        <f t="shared" si="87"/>
        <v>0</v>
      </c>
      <c r="BZ152" s="365">
        <f t="shared" si="88"/>
        <v>0</v>
      </c>
      <c r="CA152" s="365">
        <f t="shared" si="89"/>
        <v>0</v>
      </c>
      <c r="CB152" s="360">
        <f t="shared" si="90"/>
        <v>0</v>
      </c>
      <c r="CR152"/>
    </row>
    <row r="153" spans="1:96" hidden="1" x14ac:dyDescent="0.2">
      <c r="A153" s="360" cm="1">
        <f t="array" ref="A153">_xlfn.SWITCH(D153,"G",1,"D",2,"M",3,"F",4)</f>
        <v>2</v>
      </c>
      <c r="B153" s="357" t="s">
        <v>37</v>
      </c>
      <c r="C153" s="357" t="s">
        <v>116</v>
      </c>
      <c r="D153" s="360" t="s">
        <v>14</v>
      </c>
      <c r="E153" s="361">
        <v>4.5</v>
      </c>
      <c r="F153" s="361">
        <f>_xlfn.IFNA(VLOOKUP(C153,'My Squad'!$C$2:$D$16,2,0),E153)</f>
        <v>4.5</v>
      </c>
      <c r="G153" s="362">
        <v>1.3183333333333334</v>
      </c>
      <c r="H153" s="362">
        <v>1.5986666666666667</v>
      </c>
      <c r="I153" s="362">
        <v>2.4900000000000002</v>
      </c>
      <c r="J153" s="362">
        <v>3.7050000000000001</v>
      </c>
      <c r="K153" s="362">
        <v>2.4993333333333334</v>
      </c>
      <c r="L153" s="362">
        <v>3.0863333333333332</v>
      </c>
      <c r="M153" s="362">
        <v>2.9249999999999998</v>
      </c>
      <c r="N153" s="362">
        <v>2.5606666666666666</v>
      </c>
      <c r="O153" s="363">
        <v>0</v>
      </c>
      <c r="P153" s="363">
        <v>0</v>
      </c>
      <c r="Q153" s="363">
        <v>0</v>
      </c>
      <c r="R153" s="363">
        <v>0</v>
      </c>
      <c r="S153" s="363">
        <v>0</v>
      </c>
      <c r="T153" s="363">
        <v>0</v>
      </c>
      <c r="U153" s="363">
        <v>0</v>
      </c>
      <c r="V153" s="363">
        <v>0</v>
      </c>
      <c r="W153" s="363">
        <v>0</v>
      </c>
      <c r="X153" s="363">
        <v>0</v>
      </c>
      <c r="Y153" s="363">
        <v>0</v>
      </c>
      <c r="Z153" s="363">
        <v>0</v>
      </c>
      <c r="AA153" s="363">
        <v>0</v>
      </c>
      <c r="AB153" s="363">
        <v>0</v>
      </c>
      <c r="AC153" s="363">
        <v>0</v>
      </c>
      <c r="AD153" s="363">
        <v>0</v>
      </c>
      <c r="AE153" s="363">
        <v>0</v>
      </c>
      <c r="AF153" s="363">
        <v>0</v>
      </c>
      <c r="AG153" s="363">
        <v>0</v>
      </c>
      <c r="AH153" s="363">
        <v>0</v>
      </c>
      <c r="AI153" s="363">
        <v>0</v>
      </c>
      <c r="AJ153" s="363">
        <v>0</v>
      </c>
      <c r="AK153" s="363">
        <v>0</v>
      </c>
      <c r="AL153" s="363">
        <v>0</v>
      </c>
      <c r="AM153" s="363">
        <v>0</v>
      </c>
      <c r="AN153" s="363">
        <v>0</v>
      </c>
      <c r="AO153" s="363">
        <v>0</v>
      </c>
      <c r="AP153" s="363">
        <v>0</v>
      </c>
      <c r="AQ153" s="363">
        <v>0</v>
      </c>
      <c r="AR153" s="363">
        <v>0</v>
      </c>
      <c r="AS153" s="363">
        <v>0</v>
      </c>
      <c r="AT153" s="363">
        <v>0</v>
      </c>
      <c r="AU153" s="363">
        <v>0</v>
      </c>
      <c r="AV153" s="363">
        <v>0</v>
      </c>
      <c r="AW153" s="363">
        <v>0</v>
      </c>
      <c r="AX153" s="363">
        <v>0</v>
      </c>
      <c r="AY153" s="363">
        <v>0</v>
      </c>
      <c r="AZ153" s="363">
        <v>0</v>
      </c>
      <c r="BA153" s="363">
        <v>0</v>
      </c>
      <c r="BB153" s="363">
        <v>0</v>
      </c>
      <c r="BC153" s="364">
        <f>IF(ISNUMBER(MATCH(C153,'My Squad'!$C$2:$C$16,0)),1,0)</f>
        <v>0</v>
      </c>
      <c r="BD153" s="365">
        <f t="shared" si="66"/>
        <v>0</v>
      </c>
      <c r="BE153" s="365">
        <f t="shared" si="67"/>
        <v>0</v>
      </c>
      <c r="BF153" s="365">
        <f t="shared" si="68"/>
        <v>0</v>
      </c>
      <c r="BG153" s="365">
        <f t="shared" si="69"/>
        <v>0</v>
      </c>
      <c r="BH153" s="365">
        <f t="shared" si="70"/>
        <v>0</v>
      </c>
      <c r="BI153" s="365">
        <f t="shared" si="71"/>
        <v>0</v>
      </c>
      <c r="BJ153" s="365">
        <f t="shared" si="72"/>
        <v>0</v>
      </c>
      <c r="BK153" s="365">
        <f t="shared" si="73"/>
        <v>0</v>
      </c>
      <c r="BL153" s="365">
        <f t="shared" si="74"/>
        <v>0</v>
      </c>
      <c r="BM153" s="365">
        <f t="shared" si="75"/>
        <v>0</v>
      </c>
      <c r="BN153" s="365">
        <f t="shared" si="76"/>
        <v>0</v>
      </c>
      <c r="BO153" s="365">
        <f t="shared" si="77"/>
        <v>0</v>
      </c>
      <c r="BP153" s="365">
        <f t="shared" si="78"/>
        <v>0</v>
      </c>
      <c r="BQ153" s="365">
        <f t="shared" si="79"/>
        <v>0</v>
      </c>
      <c r="BR153" s="365">
        <f t="shared" si="80"/>
        <v>0</v>
      </c>
      <c r="BS153" s="365">
        <f t="shared" si="81"/>
        <v>0</v>
      </c>
      <c r="BT153" s="365">
        <f t="shared" si="82"/>
        <v>0</v>
      </c>
      <c r="BU153" s="365">
        <f t="shared" si="83"/>
        <v>0</v>
      </c>
      <c r="BV153" s="365">
        <f t="shared" si="84"/>
        <v>0</v>
      </c>
      <c r="BW153" s="365">
        <f t="shared" si="85"/>
        <v>0</v>
      </c>
      <c r="BX153" s="365">
        <f t="shared" si="86"/>
        <v>0</v>
      </c>
      <c r="BY153" s="365">
        <f t="shared" si="87"/>
        <v>0</v>
      </c>
      <c r="BZ153" s="365">
        <f t="shared" si="88"/>
        <v>0</v>
      </c>
      <c r="CA153" s="365">
        <f t="shared" si="89"/>
        <v>0</v>
      </c>
      <c r="CB153" s="360">
        <f t="shared" si="90"/>
        <v>0</v>
      </c>
      <c r="CR153"/>
    </row>
    <row r="154" spans="1:96" hidden="1" x14ac:dyDescent="0.2">
      <c r="A154" s="360" cm="1">
        <f t="array" ref="A154">_xlfn.SWITCH(D154,"G",1,"D",2,"M",3,"F",4)</f>
        <v>3</v>
      </c>
      <c r="B154" s="357" t="s">
        <v>602</v>
      </c>
      <c r="C154" s="357" t="s">
        <v>675</v>
      </c>
      <c r="D154" s="360" t="s">
        <v>13</v>
      </c>
      <c r="E154" s="361">
        <v>4.9000000000000004</v>
      </c>
      <c r="F154" s="361">
        <f>_xlfn.IFNA(VLOOKUP(C154,'My Squad'!$C$2:$D$16,2,0),E154)</f>
        <v>4.9000000000000004</v>
      </c>
      <c r="G154" s="362">
        <v>2.9736666666666665</v>
      </c>
      <c r="H154" s="362">
        <v>2.5626666666666669</v>
      </c>
      <c r="I154" s="362">
        <v>2.1656666666666666</v>
      </c>
      <c r="J154" s="362">
        <v>2.5103333333333335</v>
      </c>
      <c r="K154" s="362">
        <v>2.4813333333333332</v>
      </c>
      <c r="L154" s="362">
        <v>2.4226666666666667</v>
      </c>
      <c r="M154" s="362">
        <v>2.5209999999999999</v>
      </c>
      <c r="N154" s="362">
        <v>2.4743333333333335</v>
      </c>
      <c r="O154" s="363">
        <v>0</v>
      </c>
      <c r="P154" s="363">
        <v>0</v>
      </c>
      <c r="Q154" s="363">
        <v>0</v>
      </c>
      <c r="R154" s="363">
        <v>0</v>
      </c>
      <c r="S154" s="363">
        <v>0</v>
      </c>
      <c r="T154" s="363">
        <v>0</v>
      </c>
      <c r="U154" s="363">
        <v>0</v>
      </c>
      <c r="V154" s="363">
        <v>0</v>
      </c>
      <c r="W154" s="363">
        <v>0</v>
      </c>
      <c r="X154" s="363">
        <v>0</v>
      </c>
      <c r="Y154" s="363">
        <v>0</v>
      </c>
      <c r="Z154" s="363">
        <v>0</v>
      </c>
      <c r="AA154" s="363">
        <v>0</v>
      </c>
      <c r="AB154" s="363">
        <v>0</v>
      </c>
      <c r="AC154" s="363">
        <v>0</v>
      </c>
      <c r="AD154" s="363">
        <v>0</v>
      </c>
      <c r="AE154" s="363">
        <v>0</v>
      </c>
      <c r="AF154" s="363">
        <v>0</v>
      </c>
      <c r="AG154" s="363">
        <v>0</v>
      </c>
      <c r="AH154" s="363">
        <v>0</v>
      </c>
      <c r="AI154" s="363">
        <v>0</v>
      </c>
      <c r="AJ154" s="363">
        <v>0</v>
      </c>
      <c r="AK154" s="363">
        <v>0</v>
      </c>
      <c r="AL154" s="363">
        <v>0</v>
      </c>
      <c r="AM154" s="363">
        <v>0</v>
      </c>
      <c r="AN154" s="363">
        <v>0</v>
      </c>
      <c r="AO154" s="363">
        <v>0</v>
      </c>
      <c r="AP154" s="363">
        <v>0</v>
      </c>
      <c r="AQ154" s="363">
        <v>0</v>
      </c>
      <c r="AR154" s="363">
        <v>0</v>
      </c>
      <c r="AS154" s="363">
        <v>0</v>
      </c>
      <c r="AT154" s="363">
        <v>0</v>
      </c>
      <c r="AU154" s="363">
        <v>0</v>
      </c>
      <c r="AV154" s="363">
        <v>0</v>
      </c>
      <c r="AW154" s="363">
        <v>0</v>
      </c>
      <c r="AX154" s="363">
        <v>0</v>
      </c>
      <c r="AY154" s="363">
        <v>0</v>
      </c>
      <c r="AZ154" s="363">
        <v>0</v>
      </c>
      <c r="BA154" s="363">
        <v>0</v>
      </c>
      <c r="BB154" s="363">
        <v>0</v>
      </c>
      <c r="BC154" s="364">
        <f>IF(ISNUMBER(MATCH(C154,'My Squad'!$C$2:$C$16,0)),1,0)</f>
        <v>0</v>
      </c>
      <c r="BD154" s="365">
        <f t="shared" si="66"/>
        <v>0</v>
      </c>
      <c r="BE154" s="365">
        <f t="shared" si="67"/>
        <v>0</v>
      </c>
      <c r="BF154" s="365">
        <f t="shared" si="68"/>
        <v>0</v>
      </c>
      <c r="BG154" s="365">
        <f t="shared" si="69"/>
        <v>0</v>
      </c>
      <c r="BH154" s="365">
        <f t="shared" si="70"/>
        <v>0</v>
      </c>
      <c r="BI154" s="365">
        <f t="shared" si="71"/>
        <v>0</v>
      </c>
      <c r="BJ154" s="365">
        <f t="shared" si="72"/>
        <v>0</v>
      </c>
      <c r="BK154" s="365">
        <f t="shared" si="73"/>
        <v>0</v>
      </c>
      <c r="BL154" s="365">
        <f t="shared" si="74"/>
        <v>0</v>
      </c>
      <c r="BM154" s="365">
        <f t="shared" si="75"/>
        <v>0</v>
      </c>
      <c r="BN154" s="365">
        <f t="shared" si="76"/>
        <v>0</v>
      </c>
      <c r="BO154" s="365">
        <f t="shared" si="77"/>
        <v>0</v>
      </c>
      <c r="BP154" s="365">
        <f t="shared" si="78"/>
        <v>0</v>
      </c>
      <c r="BQ154" s="365">
        <f t="shared" si="79"/>
        <v>0</v>
      </c>
      <c r="BR154" s="365">
        <f t="shared" si="80"/>
        <v>0</v>
      </c>
      <c r="BS154" s="365">
        <f t="shared" si="81"/>
        <v>0</v>
      </c>
      <c r="BT154" s="365">
        <f t="shared" si="82"/>
        <v>0</v>
      </c>
      <c r="BU154" s="365">
        <f t="shared" si="83"/>
        <v>0</v>
      </c>
      <c r="BV154" s="365">
        <f t="shared" si="84"/>
        <v>0</v>
      </c>
      <c r="BW154" s="365">
        <f t="shared" si="85"/>
        <v>0</v>
      </c>
      <c r="BX154" s="365">
        <f t="shared" si="86"/>
        <v>0</v>
      </c>
      <c r="BY154" s="365">
        <f t="shared" si="87"/>
        <v>0</v>
      </c>
      <c r="BZ154" s="365">
        <f t="shared" si="88"/>
        <v>0</v>
      </c>
      <c r="CA154" s="365">
        <f t="shared" si="89"/>
        <v>0</v>
      </c>
      <c r="CB154" s="360">
        <f t="shared" si="90"/>
        <v>0</v>
      </c>
      <c r="CR154"/>
    </row>
    <row r="155" spans="1:96" hidden="1" x14ac:dyDescent="0.2">
      <c r="A155" s="360" cm="1">
        <f t="array" ref="A155">_xlfn.SWITCH(D155,"G",1,"D",2,"M",3,"F",4)</f>
        <v>2</v>
      </c>
      <c r="B155" s="357" t="s">
        <v>82</v>
      </c>
      <c r="C155" s="357" t="s">
        <v>150</v>
      </c>
      <c r="D155" s="360" t="s">
        <v>14</v>
      </c>
      <c r="E155" s="361">
        <v>4.5</v>
      </c>
      <c r="F155" s="361">
        <f>_xlfn.IFNA(VLOOKUP(C155,'My Squad'!$C$2:$D$16,2,0),E155)</f>
        <v>4.5</v>
      </c>
      <c r="G155" s="362">
        <v>3.0353333333333334</v>
      </c>
      <c r="H155" s="362">
        <v>2.6256666666666666</v>
      </c>
      <c r="I155" s="362">
        <v>1.8513333333333333</v>
      </c>
      <c r="J155" s="362">
        <v>3.4863333333333335</v>
      </c>
      <c r="K155" s="362">
        <v>1.3266666666666667</v>
      </c>
      <c r="L155" s="362">
        <v>2.2086666666666668</v>
      </c>
      <c r="M155" s="362">
        <v>2.7633333333333332</v>
      </c>
      <c r="N155" s="362">
        <v>2.6190000000000002</v>
      </c>
      <c r="O155" s="363">
        <v>0</v>
      </c>
      <c r="P155" s="363">
        <v>0</v>
      </c>
      <c r="Q155" s="363">
        <v>0</v>
      </c>
      <c r="R155" s="363">
        <v>0</v>
      </c>
      <c r="S155" s="363">
        <v>0</v>
      </c>
      <c r="T155" s="363">
        <v>0</v>
      </c>
      <c r="U155" s="363">
        <v>0</v>
      </c>
      <c r="V155" s="363">
        <v>0</v>
      </c>
      <c r="W155" s="363">
        <v>0</v>
      </c>
      <c r="X155" s="363">
        <v>0</v>
      </c>
      <c r="Y155" s="363">
        <v>0</v>
      </c>
      <c r="Z155" s="363">
        <v>0</v>
      </c>
      <c r="AA155" s="363">
        <v>0</v>
      </c>
      <c r="AB155" s="363">
        <v>0</v>
      </c>
      <c r="AC155" s="363">
        <v>0</v>
      </c>
      <c r="AD155" s="363">
        <v>0</v>
      </c>
      <c r="AE155" s="363">
        <v>0</v>
      </c>
      <c r="AF155" s="363">
        <v>0</v>
      </c>
      <c r="AG155" s="363">
        <v>0</v>
      </c>
      <c r="AH155" s="363">
        <v>0</v>
      </c>
      <c r="AI155" s="363">
        <v>0</v>
      </c>
      <c r="AJ155" s="363">
        <v>0</v>
      </c>
      <c r="AK155" s="363">
        <v>0</v>
      </c>
      <c r="AL155" s="363">
        <v>0</v>
      </c>
      <c r="AM155" s="363">
        <v>0</v>
      </c>
      <c r="AN155" s="363">
        <v>0</v>
      </c>
      <c r="AO155" s="363">
        <v>0</v>
      </c>
      <c r="AP155" s="363">
        <v>0</v>
      </c>
      <c r="AQ155" s="363">
        <v>0</v>
      </c>
      <c r="AR155" s="363">
        <v>0</v>
      </c>
      <c r="AS155" s="363">
        <v>0</v>
      </c>
      <c r="AT155" s="363">
        <v>0</v>
      </c>
      <c r="AU155" s="363">
        <v>0</v>
      </c>
      <c r="AV155" s="363">
        <v>0</v>
      </c>
      <c r="AW155" s="363">
        <v>0</v>
      </c>
      <c r="AX155" s="363">
        <v>0</v>
      </c>
      <c r="AY155" s="363">
        <v>0</v>
      </c>
      <c r="AZ155" s="363">
        <v>0</v>
      </c>
      <c r="BA155" s="363">
        <v>0</v>
      </c>
      <c r="BB155" s="363">
        <v>0</v>
      </c>
      <c r="BC155" s="364">
        <f>IF(ISNUMBER(MATCH(C155,'My Squad'!$C$2:$C$16,0)),1,0)</f>
        <v>0</v>
      </c>
      <c r="BD155" s="365">
        <f t="shared" si="66"/>
        <v>0</v>
      </c>
      <c r="BE155" s="365">
        <f t="shared" si="67"/>
        <v>0</v>
      </c>
      <c r="BF155" s="365">
        <f t="shared" si="68"/>
        <v>0</v>
      </c>
      <c r="BG155" s="365">
        <f t="shared" si="69"/>
        <v>0</v>
      </c>
      <c r="BH155" s="365">
        <f t="shared" si="70"/>
        <v>0</v>
      </c>
      <c r="BI155" s="365">
        <f t="shared" si="71"/>
        <v>0</v>
      </c>
      <c r="BJ155" s="365">
        <f t="shared" si="72"/>
        <v>0</v>
      </c>
      <c r="BK155" s="365">
        <f t="shared" si="73"/>
        <v>0</v>
      </c>
      <c r="BL155" s="365">
        <f t="shared" si="74"/>
        <v>0</v>
      </c>
      <c r="BM155" s="365">
        <f t="shared" si="75"/>
        <v>0</v>
      </c>
      <c r="BN155" s="365">
        <f t="shared" si="76"/>
        <v>0</v>
      </c>
      <c r="BO155" s="365">
        <f t="shared" si="77"/>
        <v>0</v>
      </c>
      <c r="BP155" s="365">
        <f t="shared" si="78"/>
        <v>0</v>
      </c>
      <c r="BQ155" s="365">
        <f t="shared" si="79"/>
        <v>0</v>
      </c>
      <c r="BR155" s="365">
        <f t="shared" si="80"/>
        <v>0</v>
      </c>
      <c r="BS155" s="365">
        <f t="shared" si="81"/>
        <v>0</v>
      </c>
      <c r="BT155" s="365">
        <f t="shared" si="82"/>
        <v>0</v>
      </c>
      <c r="BU155" s="365">
        <f t="shared" si="83"/>
        <v>0</v>
      </c>
      <c r="BV155" s="365">
        <f t="shared" si="84"/>
        <v>0</v>
      </c>
      <c r="BW155" s="365">
        <f t="shared" si="85"/>
        <v>0</v>
      </c>
      <c r="BX155" s="365">
        <f t="shared" si="86"/>
        <v>0</v>
      </c>
      <c r="BY155" s="365">
        <f t="shared" si="87"/>
        <v>0</v>
      </c>
      <c r="BZ155" s="365">
        <f t="shared" si="88"/>
        <v>0</v>
      </c>
      <c r="CA155" s="365">
        <f t="shared" si="89"/>
        <v>0</v>
      </c>
      <c r="CB155" s="360">
        <f t="shared" si="90"/>
        <v>0</v>
      </c>
      <c r="CR155"/>
    </row>
    <row r="156" spans="1:96" hidden="1" x14ac:dyDescent="0.2">
      <c r="A156" s="360" cm="1">
        <f t="array" ref="A156">_xlfn.SWITCH(D156,"G",1,"D",2,"M",3,"F",4)</f>
        <v>2</v>
      </c>
      <c r="B156" s="357" t="s">
        <v>37</v>
      </c>
      <c r="C156" s="357" t="s">
        <v>109</v>
      </c>
      <c r="D156" s="360" t="s">
        <v>14</v>
      </c>
      <c r="E156" s="361">
        <v>4.5</v>
      </c>
      <c r="F156" s="361">
        <f>_xlfn.IFNA(VLOOKUP(C156,'My Squad'!$C$2:$D$16,2,0),E156)</f>
        <v>4.5</v>
      </c>
      <c r="G156" s="362">
        <v>1.3283333333333334</v>
      </c>
      <c r="H156" s="362">
        <v>1.5683333333333334</v>
      </c>
      <c r="I156" s="362">
        <v>2.415</v>
      </c>
      <c r="J156" s="362">
        <v>3.5840000000000001</v>
      </c>
      <c r="K156" s="362">
        <v>2.5110000000000001</v>
      </c>
      <c r="L156" s="362">
        <v>3.0646666666666667</v>
      </c>
      <c r="M156" s="362">
        <v>2.9546666666666668</v>
      </c>
      <c r="N156" s="362">
        <v>2.4726666666666666</v>
      </c>
      <c r="O156" s="363">
        <v>0</v>
      </c>
      <c r="P156" s="363">
        <v>0</v>
      </c>
      <c r="Q156" s="363">
        <v>0</v>
      </c>
      <c r="R156" s="363">
        <v>0</v>
      </c>
      <c r="S156" s="363">
        <v>0</v>
      </c>
      <c r="T156" s="363">
        <v>0</v>
      </c>
      <c r="U156" s="363">
        <v>0</v>
      </c>
      <c r="V156" s="363">
        <v>0</v>
      </c>
      <c r="W156" s="363">
        <v>0</v>
      </c>
      <c r="X156" s="363">
        <v>0</v>
      </c>
      <c r="Y156" s="363">
        <v>0</v>
      </c>
      <c r="Z156" s="363">
        <v>0</v>
      </c>
      <c r="AA156" s="363">
        <v>0</v>
      </c>
      <c r="AB156" s="363">
        <v>0</v>
      </c>
      <c r="AC156" s="363">
        <v>0</v>
      </c>
      <c r="AD156" s="363">
        <v>0</v>
      </c>
      <c r="AE156" s="363">
        <v>0</v>
      </c>
      <c r="AF156" s="363">
        <v>0</v>
      </c>
      <c r="AG156" s="363">
        <v>0</v>
      </c>
      <c r="AH156" s="363">
        <v>0</v>
      </c>
      <c r="AI156" s="363">
        <v>0</v>
      </c>
      <c r="AJ156" s="363">
        <v>0</v>
      </c>
      <c r="AK156" s="363">
        <v>0</v>
      </c>
      <c r="AL156" s="363">
        <v>0</v>
      </c>
      <c r="AM156" s="363">
        <v>0</v>
      </c>
      <c r="AN156" s="363">
        <v>0</v>
      </c>
      <c r="AO156" s="363">
        <v>0</v>
      </c>
      <c r="AP156" s="363">
        <v>0</v>
      </c>
      <c r="AQ156" s="363">
        <v>0</v>
      </c>
      <c r="AR156" s="363">
        <v>0</v>
      </c>
      <c r="AS156" s="363">
        <v>0</v>
      </c>
      <c r="AT156" s="363">
        <v>0</v>
      </c>
      <c r="AU156" s="363">
        <v>0</v>
      </c>
      <c r="AV156" s="363">
        <v>0</v>
      </c>
      <c r="AW156" s="363">
        <v>0</v>
      </c>
      <c r="AX156" s="363">
        <v>0</v>
      </c>
      <c r="AY156" s="363">
        <v>0</v>
      </c>
      <c r="AZ156" s="363">
        <v>0</v>
      </c>
      <c r="BA156" s="363">
        <v>0</v>
      </c>
      <c r="BB156" s="363">
        <v>0</v>
      </c>
      <c r="BC156" s="364">
        <f>IF(ISNUMBER(MATCH(C156,'My Squad'!$C$2:$C$16,0)),1,0)</f>
        <v>0</v>
      </c>
      <c r="BD156" s="365">
        <f t="shared" si="66"/>
        <v>0</v>
      </c>
      <c r="BE156" s="365">
        <f t="shared" si="67"/>
        <v>0</v>
      </c>
      <c r="BF156" s="365">
        <f t="shared" si="68"/>
        <v>0</v>
      </c>
      <c r="BG156" s="365">
        <f t="shared" si="69"/>
        <v>0</v>
      </c>
      <c r="BH156" s="365">
        <f t="shared" si="70"/>
        <v>0</v>
      </c>
      <c r="BI156" s="365">
        <f t="shared" si="71"/>
        <v>0</v>
      </c>
      <c r="BJ156" s="365">
        <f t="shared" si="72"/>
        <v>0</v>
      </c>
      <c r="BK156" s="365">
        <f t="shared" si="73"/>
        <v>0</v>
      </c>
      <c r="BL156" s="365">
        <f t="shared" si="74"/>
        <v>0</v>
      </c>
      <c r="BM156" s="365">
        <f t="shared" si="75"/>
        <v>0</v>
      </c>
      <c r="BN156" s="365">
        <f t="shared" si="76"/>
        <v>0</v>
      </c>
      <c r="BO156" s="365">
        <f t="shared" si="77"/>
        <v>0</v>
      </c>
      <c r="BP156" s="365">
        <f t="shared" si="78"/>
        <v>0</v>
      </c>
      <c r="BQ156" s="365">
        <f t="shared" si="79"/>
        <v>0</v>
      </c>
      <c r="BR156" s="365">
        <f t="shared" si="80"/>
        <v>0</v>
      </c>
      <c r="BS156" s="365">
        <f t="shared" si="81"/>
        <v>0</v>
      </c>
      <c r="BT156" s="365">
        <f t="shared" si="82"/>
        <v>0</v>
      </c>
      <c r="BU156" s="365">
        <f t="shared" si="83"/>
        <v>0</v>
      </c>
      <c r="BV156" s="365">
        <f t="shared" si="84"/>
        <v>0</v>
      </c>
      <c r="BW156" s="365">
        <f t="shared" si="85"/>
        <v>0</v>
      </c>
      <c r="BX156" s="365">
        <f t="shared" si="86"/>
        <v>0</v>
      </c>
      <c r="BY156" s="365">
        <f t="shared" si="87"/>
        <v>0</v>
      </c>
      <c r="BZ156" s="365">
        <f t="shared" si="88"/>
        <v>0</v>
      </c>
      <c r="CA156" s="365">
        <f t="shared" si="89"/>
        <v>0</v>
      </c>
      <c r="CB156" s="360">
        <f t="shared" si="90"/>
        <v>0</v>
      </c>
      <c r="CR156"/>
    </row>
    <row r="157" spans="1:96" hidden="1" x14ac:dyDescent="0.2">
      <c r="A157" s="360" cm="1">
        <f t="array" ref="A157">_xlfn.SWITCH(D157,"G",1,"D",2,"M",3,"F",4)</f>
        <v>2</v>
      </c>
      <c r="B157" s="357" t="s">
        <v>61</v>
      </c>
      <c r="C157" s="357" t="s">
        <v>165</v>
      </c>
      <c r="D157" s="360" t="s">
        <v>14</v>
      </c>
      <c r="E157" s="361">
        <v>4.7</v>
      </c>
      <c r="F157" s="361">
        <f>_xlfn.IFNA(VLOOKUP(C157,'My Squad'!$C$2:$D$16,2,0),E157)</f>
        <v>4.7</v>
      </c>
      <c r="G157" s="362">
        <v>2.0573333333333332</v>
      </c>
      <c r="H157" s="362">
        <v>1.5066666666666666</v>
      </c>
      <c r="I157" s="362">
        <v>3.032</v>
      </c>
      <c r="J157" s="362">
        <v>1.8566666666666667</v>
      </c>
      <c r="K157" s="362">
        <v>3.0569999999999999</v>
      </c>
      <c r="L157" s="362">
        <v>3.6469999999999998</v>
      </c>
      <c r="M157" s="362">
        <v>2.8963333333333332</v>
      </c>
      <c r="N157" s="362">
        <v>1.8069999999999999</v>
      </c>
      <c r="O157" s="363">
        <v>0</v>
      </c>
      <c r="P157" s="363">
        <v>0</v>
      </c>
      <c r="Q157" s="363">
        <v>0</v>
      </c>
      <c r="R157" s="363">
        <v>0</v>
      </c>
      <c r="S157" s="363">
        <v>0</v>
      </c>
      <c r="T157" s="363">
        <v>0</v>
      </c>
      <c r="U157" s="363">
        <v>0</v>
      </c>
      <c r="V157" s="363">
        <v>0</v>
      </c>
      <c r="W157" s="363">
        <v>0</v>
      </c>
      <c r="X157" s="363">
        <v>0</v>
      </c>
      <c r="Y157" s="363">
        <v>0</v>
      </c>
      <c r="Z157" s="363">
        <v>0</v>
      </c>
      <c r="AA157" s="363">
        <v>0</v>
      </c>
      <c r="AB157" s="363">
        <v>0</v>
      </c>
      <c r="AC157" s="363">
        <v>0</v>
      </c>
      <c r="AD157" s="363">
        <v>0</v>
      </c>
      <c r="AE157" s="363">
        <v>0</v>
      </c>
      <c r="AF157" s="363">
        <v>0</v>
      </c>
      <c r="AG157" s="363">
        <v>0</v>
      </c>
      <c r="AH157" s="363">
        <v>0</v>
      </c>
      <c r="AI157" s="363">
        <v>0</v>
      </c>
      <c r="AJ157" s="363">
        <v>0</v>
      </c>
      <c r="AK157" s="363">
        <v>0</v>
      </c>
      <c r="AL157" s="363">
        <v>0</v>
      </c>
      <c r="AM157" s="363">
        <v>0</v>
      </c>
      <c r="AN157" s="363">
        <v>0</v>
      </c>
      <c r="AO157" s="363">
        <v>0</v>
      </c>
      <c r="AP157" s="363">
        <v>0</v>
      </c>
      <c r="AQ157" s="363">
        <v>0</v>
      </c>
      <c r="AR157" s="363">
        <v>0</v>
      </c>
      <c r="AS157" s="363">
        <v>0</v>
      </c>
      <c r="AT157" s="363">
        <v>0</v>
      </c>
      <c r="AU157" s="363">
        <v>0</v>
      </c>
      <c r="AV157" s="363">
        <v>0</v>
      </c>
      <c r="AW157" s="363">
        <v>0</v>
      </c>
      <c r="AX157" s="363">
        <v>0</v>
      </c>
      <c r="AY157" s="363">
        <v>0</v>
      </c>
      <c r="AZ157" s="363">
        <v>0</v>
      </c>
      <c r="BA157" s="363">
        <v>0</v>
      </c>
      <c r="BB157" s="363">
        <v>0</v>
      </c>
      <c r="BC157" s="364">
        <f>IF(ISNUMBER(MATCH(C157,'My Squad'!$C$2:$C$16,0)),1,0)</f>
        <v>0</v>
      </c>
      <c r="BD157" s="365">
        <f t="shared" si="66"/>
        <v>0</v>
      </c>
      <c r="BE157" s="365">
        <f t="shared" si="67"/>
        <v>0</v>
      </c>
      <c r="BF157" s="365">
        <f t="shared" si="68"/>
        <v>0</v>
      </c>
      <c r="BG157" s="365">
        <f t="shared" si="69"/>
        <v>0</v>
      </c>
      <c r="BH157" s="365">
        <f t="shared" si="70"/>
        <v>0</v>
      </c>
      <c r="BI157" s="365">
        <f t="shared" si="71"/>
        <v>0</v>
      </c>
      <c r="BJ157" s="365">
        <f t="shared" si="72"/>
        <v>0</v>
      </c>
      <c r="BK157" s="365">
        <f t="shared" si="73"/>
        <v>0</v>
      </c>
      <c r="BL157" s="365">
        <f t="shared" si="74"/>
        <v>0</v>
      </c>
      <c r="BM157" s="365">
        <f t="shared" si="75"/>
        <v>0</v>
      </c>
      <c r="BN157" s="365">
        <f t="shared" si="76"/>
        <v>0</v>
      </c>
      <c r="BO157" s="365">
        <f t="shared" si="77"/>
        <v>0</v>
      </c>
      <c r="BP157" s="365">
        <f t="shared" si="78"/>
        <v>0</v>
      </c>
      <c r="BQ157" s="365">
        <f t="shared" si="79"/>
        <v>0</v>
      </c>
      <c r="BR157" s="365">
        <f t="shared" si="80"/>
        <v>0</v>
      </c>
      <c r="BS157" s="365">
        <f t="shared" si="81"/>
        <v>0</v>
      </c>
      <c r="BT157" s="365">
        <f t="shared" si="82"/>
        <v>0</v>
      </c>
      <c r="BU157" s="365">
        <f t="shared" si="83"/>
        <v>0</v>
      </c>
      <c r="BV157" s="365">
        <f t="shared" si="84"/>
        <v>0</v>
      </c>
      <c r="BW157" s="365">
        <f t="shared" si="85"/>
        <v>0</v>
      </c>
      <c r="BX157" s="365">
        <f t="shared" si="86"/>
        <v>0</v>
      </c>
      <c r="BY157" s="365">
        <f t="shared" si="87"/>
        <v>0</v>
      </c>
      <c r="BZ157" s="365">
        <f t="shared" si="88"/>
        <v>0</v>
      </c>
      <c r="CA157" s="365">
        <f t="shared" si="89"/>
        <v>0</v>
      </c>
      <c r="CB157" s="360">
        <f t="shared" si="90"/>
        <v>0</v>
      </c>
      <c r="CR157"/>
    </row>
    <row r="158" spans="1:96" hidden="1" x14ac:dyDescent="0.2">
      <c r="A158" s="360" cm="1">
        <f t="array" ref="A158">_xlfn.SWITCH(D158,"G",1,"D",2,"M",3,"F",4)</f>
        <v>2</v>
      </c>
      <c r="B158" s="357" t="s">
        <v>65</v>
      </c>
      <c r="C158" s="357" t="s">
        <v>196</v>
      </c>
      <c r="D158" s="360" t="s">
        <v>14</v>
      </c>
      <c r="E158" s="361">
        <v>4.8</v>
      </c>
      <c r="F158" s="361">
        <f>_xlfn.IFNA(VLOOKUP(C158,'My Squad'!$C$2:$D$16,2,0),E158)</f>
        <v>4.8</v>
      </c>
      <c r="G158" s="362">
        <v>1.6143333333333334</v>
      </c>
      <c r="H158" s="362">
        <v>2.4056666666666668</v>
      </c>
      <c r="I158" s="362">
        <v>2.6150000000000002</v>
      </c>
      <c r="J158" s="362">
        <v>2.9483333333333333</v>
      </c>
      <c r="K158" s="362">
        <v>2.21</v>
      </c>
      <c r="L158" s="362">
        <v>3.161</v>
      </c>
      <c r="M158" s="362">
        <v>2.8946666666666667</v>
      </c>
      <c r="N158" s="362">
        <v>1.974</v>
      </c>
      <c r="O158" s="363">
        <v>0</v>
      </c>
      <c r="P158" s="363">
        <v>0</v>
      </c>
      <c r="Q158" s="363">
        <v>0</v>
      </c>
      <c r="R158" s="363">
        <v>0</v>
      </c>
      <c r="S158" s="363">
        <v>0</v>
      </c>
      <c r="T158" s="363">
        <v>0</v>
      </c>
      <c r="U158" s="363">
        <v>0</v>
      </c>
      <c r="V158" s="363">
        <v>0</v>
      </c>
      <c r="W158" s="363">
        <v>0</v>
      </c>
      <c r="X158" s="363">
        <v>0</v>
      </c>
      <c r="Y158" s="363">
        <v>0</v>
      </c>
      <c r="Z158" s="363">
        <v>0</v>
      </c>
      <c r="AA158" s="363">
        <v>0</v>
      </c>
      <c r="AB158" s="363">
        <v>0</v>
      </c>
      <c r="AC158" s="363">
        <v>0</v>
      </c>
      <c r="AD158" s="363">
        <v>0</v>
      </c>
      <c r="AE158" s="363">
        <v>0</v>
      </c>
      <c r="AF158" s="363">
        <v>0</v>
      </c>
      <c r="AG158" s="363">
        <v>0</v>
      </c>
      <c r="AH158" s="363">
        <v>0</v>
      </c>
      <c r="AI158" s="363">
        <v>0</v>
      </c>
      <c r="AJ158" s="363">
        <v>0</v>
      </c>
      <c r="AK158" s="363">
        <v>0</v>
      </c>
      <c r="AL158" s="363">
        <v>0</v>
      </c>
      <c r="AM158" s="363">
        <v>0</v>
      </c>
      <c r="AN158" s="363">
        <v>0</v>
      </c>
      <c r="AO158" s="363">
        <v>0</v>
      </c>
      <c r="AP158" s="363">
        <v>0</v>
      </c>
      <c r="AQ158" s="363">
        <v>0</v>
      </c>
      <c r="AR158" s="363">
        <v>0</v>
      </c>
      <c r="AS158" s="363">
        <v>0</v>
      </c>
      <c r="AT158" s="363">
        <v>0</v>
      </c>
      <c r="AU158" s="363">
        <v>0</v>
      </c>
      <c r="AV158" s="363">
        <v>0</v>
      </c>
      <c r="AW158" s="363">
        <v>0</v>
      </c>
      <c r="AX158" s="363">
        <v>0</v>
      </c>
      <c r="AY158" s="363">
        <v>0</v>
      </c>
      <c r="AZ158" s="363">
        <v>0</v>
      </c>
      <c r="BA158" s="363">
        <v>0</v>
      </c>
      <c r="BB158" s="363">
        <v>0</v>
      </c>
      <c r="BC158" s="364">
        <f>IF(ISNUMBER(MATCH(C158,'My Squad'!$C$2:$C$16,0)),1,0)</f>
        <v>0</v>
      </c>
      <c r="BD158" s="365">
        <f t="shared" si="66"/>
        <v>0</v>
      </c>
      <c r="BE158" s="365">
        <f t="shared" si="67"/>
        <v>0</v>
      </c>
      <c r="BF158" s="365">
        <f t="shared" si="68"/>
        <v>0</v>
      </c>
      <c r="BG158" s="365">
        <f t="shared" si="69"/>
        <v>0</v>
      </c>
      <c r="BH158" s="365">
        <f t="shared" si="70"/>
        <v>0</v>
      </c>
      <c r="BI158" s="365">
        <f t="shared" si="71"/>
        <v>0</v>
      </c>
      <c r="BJ158" s="365">
        <f t="shared" si="72"/>
        <v>0</v>
      </c>
      <c r="BK158" s="365">
        <f t="shared" si="73"/>
        <v>0</v>
      </c>
      <c r="BL158" s="365">
        <f t="shared" si="74"/>
        <v>0</v>
      </c>
      <c r="BM158" s="365">
        <f t="shared" si="75"/>
        <v>0</v>
      </c>
      <c r="BN158" s="365">
        <f t="shared" si="76"/>
        <v>0</v>
      </c>
      <c r="BO158" s="365">
        <f t="shared" si="77"/>
        <v>0</v>
      </c>
      <c r="BP158" s="365">
        <f t="shared" si="78"/>
        <v>0</v>
      </c>
      <c r="BQ158" s="365">
        <f t="shared" si="79"/>
        <v>0</v>
      </c>
      <c r="BR158" s="365">
        <f t="shared" si="80"/>
        <v>0</v>
      </c>
      <c r="BS158" s="365">
        <f t="shared" si="81"/>
        <v>0</v>
      </c>
      <c r="BT158" s="365">
        <f t="shared" si="82"/>
        <v>0</v>
      </c>
      <c r="BU158" s="365">
        <f t="shared" si="83"/>
        <v>0</v>
      </c>
      <c r="BV158" s="365">
        <f t="shared" si="84"/>
        <v>0</v>
      </c>
      <c r="BW158" s="365">
        <f t="shared" si="85"/>
        <v>0</v>
      </c>
      <c r="BX158" s="365">
        <f t="shared" si="86"/>
        <v>0</v>
      </c>
      <c r="BY158" s="365">
        <f t="shared" si="87"/>
        <v>0</v>
      </c>
      <c r="BZ158" s="365">
        <f t="shared" si="88"/>
        <v>0</v>
      </c>
      <c r="CA158" s="365">
        <f t="shared" si="89"/>
        <v>0</v>
      </c>
      <c r="CB158" s="360">
        <f t="shared" si="90"/>
        <v>0</v>
      </c>
      <c r="CR158"/>
    </row>
    <row r="159" spans="1:96" hidden="1" x14ac:dyDescent="0.2">
      <c r="A159" s="360" cm="1">
        <f t="array" ref="A159">_xlfn.SWITCH(D159,"G",1,"D",2,"M",3,"F",4)</f>
        <v>2</v>
      </c>
      <c r="B159" s="357" t="s">
        <v>110</v>
      </c>
      <c r="C159" s="357" t="s">
        <v>193</v>
      </c>
      <c r="D159" s="360" t="s">
        <v>14</v>
      </c>
      <c r="E159" s="361">
        <v>4.4000000000000004</v>
      </c>
      <c r="F159" s="361">
        <f>_xlfn.IFNA(VLOOKUP(C159,'My Squad'!$C$2:$D$16,2,0),E159)</f>
        <v>4.4000000000000004</v>
      </c>
      <c r="G159" s="362">
        <v>2.8519999999999999</v>
      </c>
      <c r="H159" s="362">
        <v>2.8843333333333332</v>
      </c>
      <c r="I159" s="362">
        <v>2.3199999999999998</v>
      </c>
      <c r="J159" s="362">
        <v>2.7789999999999999</v>
      </c>
      <c r="K159" s="362">
        <v>3.2530000000000001</v>
      </c>
      <c r="L159" s="362">
        <v>1.6113333333333333</v>
      </c>
      <c r="M159" s="362">
        <v>2.0623333333333331</v>
      </c>
      <c r="N159" s="362">
        <v>2.044</v>
      </c>
      <c r="O159" s="363">
        <v>0</v>
      </c>
      <c r="P159" s="363">
        <v>0</v>
      </c>
      <c r="Q159" s="363">
        <v>0</v>
      </c>
      <c r="R159" s="363">
        <v>0</v>
      </c>
      <c r="S159" s="363">
        <v>0</v>
      </c>
      <c r="T159" s="363">
        <v>0</v>
      </c>
      <c r="U159" s="363">
        <v>0</v>
      </c>
      <c r="V159" s="363">
        <v>0</v>
      </c>
      <c r="W159" s="363">
        <v>0</v>
      </c>
      <c r="X159" s="363">
        <v>0</v>
      </c>
      <c r="Y159" s="363">
        <v>0</v>
      </c>
      <c r="Z159" s="363">
        <v>0</v>
      </c>
      <c r="AA159" s="363">
        <v>0</v>
      </c>
      <c r="AB159" s="363">
        <v>0</v>
      </c>
      <c r="AC159" s="363">
        <v>0</v>
      </c>
      <c r="AD159" s="363">
        <v>0</v>
      </c>
      <c r="AE159" s="363">
        <v>0</v>
      </c>
      <c r="AF159" s="363">
        <v>0</v>
      </c>
      <c r="AG159" s="363">
        <v>0</v>
      </c>
      <c r="AH159" s="363">
        <v>0</v>
      </c>
      <c r="AI159" s="363">
        <v>0</v>
      </c>
      <c r="AJ159" s="363">
        <v>0</v>
      </c>
      <c r="AK159" s="363">
        <v>0</v>
      </c>
      <c r="AL159" s="363">
        <v>0</v>
      </c>
      <c r="AM159" s="363">
        <v>0</v>
      </c>
      <c r="AN159" s="363">
        <v>0</v>
      </c>
      <c r="AO159" s="363">
        <v>0</v>
      </c>
      <c r="AP159" s="363">
        <v>0</v>
      </c>
      <c r="AQ159" s="363">
        <v>0</v>
      </c>
      <c r="AR159" s="363">
        <v>0</v>
      </c>
      <c r="AS159" s="363">
        <v>0</v>
      </c>
      <c r="AT159" s="363">
        <v>0</v>
      </c>
      <c r="AU159" s="363">
        <v>0</v>
      </c>
      <c r="AV159" s="363">
        <v>0</v>
      </c>
      <c r="AW159" s="363">
        <v>0</v>
      </c>
      <c r="AX159" s="363">
        <v>0</v>
      </c>
      <c r="AY159" s="363">
        <v>0</v>
      </c>
      <c r="AZ159" s="363">
        <v>0</v>
      </c>
      <c r="BA159" s="363">
        <v>0</v>
      </c>
      <c r="BB159" s="363">
        <v>0</v>
      </c>
      <c r="BC159" s="364">
        <f>IF(ISNUMBER(MATCH(C159,'My Squad'!$C$2:$C$16,0)),1,0)</f>
        <v>0</v>
      </c>
      <c r="BD159" s="365">
        <f t="shared" si="66"/>
        <v>0</v>
      </c>
      <c r="BE159" s="365">
        <f t="shared" si="67"/>
        <v>0</v>
      </c>
      <c r="BF159" s="365">
        <f t="shared" si="68"/>
        <v>0</v>
      </c>
      <c r="BG159" s="365">
        <f t="shared" si="69"/>
        <v>0</v>
      </c>
      <c r="BH159" s="365">
        <f t="shared" si="70"/>
        <v>0</v>
      </c>
      <c r="BI159" s="365">
        <f t="shared" si="71"/>
        <v>0</v>
      </c>
      <c r="BJ159" s="365">
        <f t="shared" si="72"/>
        <v>0</v>
      </c>
      <c r="BK159" s="365">
        <f t="shared" si="73"/>
        <v>0</v>
      </c>
      <c r="BL159" s="365">
        <f t="shared" si="74"/>
        <v>0</v>
      </c>
      <c r="BM159" s="365">
        <f t="shared" si="75"/>
        <v>0</v>
      </c>
      <c r="BN159" s="365">
        <f t="shared" si="76"/>
        <v>0</v>
      </c>
      <c r="BO159" s="365">
        <f t="shared" si="77"/>
        <v>0</v>
      </c>
      <c r="BP159" s="365">
        <f t="shared" si="78"/>
        <v>0</v>
      </c>
      <c r="BQ159" s="365">
        <f t="shared" si="79"/>
        <v>0</v>
      </c>
      <c r="BR159" s="365">
        <f t="shared" si="80"/>
        <v>0</v>
      </c>
      <c r="BS159" s="365">
        <f t="shared" si="81"/>
        <v>0</v>
      </c>
      <c r="BT159" s="365">
        <f t="shared" si="82"/>
        <v>0</v>
      </c>
      <c r="BU159" s="365">
        <f t="shared" si="83"/>
        <v>0</v>
      </c>
      <c r="BV159" s="365">
        <f t="shared" si="84"/>
        <v>0</v>
      </c>
      <c r="BW159" s="365">
        <f t="shared" si="85"/>
        <v>0</v>
      </c>
      <c r="BX159" s="365">
        <f t="shared" si="86"/>
        <v>0</v>
      </c>
      <c r="BY159" s="365">
        <f t="shared" si="87"/>
        <v>0</v>
      </c>
      <c r="BZ159" s="365">
        <f t="shared" si="88"/>
        <v>0</v>
      </c>
      <c r="CA159" s="365">
        <f t="shared" si="89"/>
        <v>0</v>
      </c>
      <c r="CB159" s="360">
        <f t="shared" si="90"/>
        <v>0</v>
      </c>
      <c r="CR159"/>
    </row>
    <row r="160" spans="1:96" hidden="1" x14ac:dyDescent="0.2">
      <c r="A160" s="360" cm="1">
        <f t="array" ref="A160">_xlfn.SWITCH(D160,"G",1,"D",2,"M",3,"F",4)</f>
        <v>2</v>
      </c>
      <c r="B160" s="357" t="s">
        <v>28</v>
      </c>
      <c r="C160" s="357" t="s">
        <v>361</v>
      </c>
      <c r="D160" s="360" t="s">
        <v>14</v>
      </c>
      <c r="E160" s="361">
        <v>4.7</v>
      </c>
      <c r="F160" s="361">
        <f>_xlfn.IFNA(VLOOKUP(C160,'My Squad'!$C$2:$D$16,2,0),E160)</f>
        <v>4.7</v>
      </c>
      <c r="G160" s="362">
        <v>2.6653333333333333</v>
      </c>
      <c r="H160" s="362">
        <v>3.351</v>
      </c>
      <c r="I160" s="362">
        <v>1.3333333333333333</v>
      </c>
      <c r="J160" s="362">
        <v>2.8293333333333335</v>
      </c>
      <c r="K160" s="362">
        <v>2.488</v>
      </c>
      <c r="L160" s="362">
        <v>2.198</v>
      </c>
      <c r="M160" s="362">
        <v>3.2103333333333333</v>
      </c>
      <c r="N160" s="362">
        <v>1.6950000000000001</v>
      </c>
      <c r="O160" s="363">
        <v>0</v>
      </c>
      <c r="P160" s="363">
        <v>0</v>
      </c>
      <c r="Q160" s="363">
        <v>0</v>
      </c>
      <c r="R160" s="363">
        <v>0</v>
      </c>
      <c r="S160" s="363">
        <v>0</v>
      </c>
      <c r="T160" s="363">
        <v>0</v>
      </c>
      <c r="U160" s="363">
        <v>0</v>
      </c>
      <c r="V160" s="363">
        <v>0</v>
      </c>
      <c r="W160" s="363">
        <v>0</v>
      </c>
      <c r="X160" s="363">
        <v>0</v>
      </c>
      <c r="Y160" s="363">
        <v>0</v>
      </c>
      <c r="Z160" s="363">
        <v>0</v>
      </c>
      <c r="AA160" s="363">
        <v>0</v>
      </c>
      <c r="AB160" s="363">
        <v>0</v>
      </c>
      <c r="AC160" s="363">
        <v>0</v>
      </c>
      <c r="AD160" s="363">
        <v>0</v>
      </c>
      <c r="AE160" s="363">
        <v>0</v>
      </c>
      <c r="AF160" s="363">
        <v>0</v>
      </c>
      <c r="AG160" s="363">
        <v>0</v>
      </c>
      <c r="AH160" s="363">
        <v>0</v>
      </c>
      <c r="AI160" s="363">
        <v>0</v>
      </c>
      <c r="AJ160" s="363">
        <v>0</v>
      </c>
      <c r="AK160" s="363">
        <v>0</v>
      </c>
      <c r="AL160" s="363">
        <v>0</v>
      </c>
      <c r="AM160" s="363">
        <v>0</v>
      </c>
      <c r="AN160" s="363">
        <v>0</v>
      </c>
      <c r="AO160" s="363">
        <v>0</v>
      </c>
      <c r="AP160" s="363">
        <v>0</v>
      </c>
      <c r="AQ160" s="363">
        <v>0</v>
      </c>
      <c r="AR160" s="363">
        <v>0</v>
      </c>
      <c r="AS160" s="363">
        <v>0</v>
      </c>
      <c r="AT160" s="363">
        <v>0</v>
      </c>
      <c r="AU160" s="363">
        <v>0</v>
      </c>
      <c r="AV160" s="363">
        <v>0</v>
      </c>
      <c r="AW160" s="363">
        <v>0</v>
      </c>
      <c r="AX160" s="363">
        <v>0</v>
      </c>
      <c r="AY160" s="363">
        <v>0</v>
      </c>
      <c r="AZ160" s="363">
        <v>0</v>
      </c>
      <c r="BA160" s="363">
        <v>0</v>
      </c>
      <c r="BB160" s="363">
        <v>0</v>
      </c>
      <c r="BC160" s="364">
        <f>IF(ISNUMBER(MATCH(C160,'My Squad'!$C$2:$C$16,0)),1,0)</f>
        <v>0</v>
      </c>
      <c r="BD160" s="365">
        <f t="shared" si="66"/>
        <v>0</v>
      </c>
      <c r="BE160" s="365">
        <f t="shared" si="67"/>
        <v>0</v>
      </c>
      <c r="BF160" s="365">
        <f t="shared" si="68"/>
        <v>0</v>
      </c>
      <c r="BG160" s="365">
        <f t="shared" si="69"/>
        <v>0</v>
      </c>
      <c r="BH160" s="365">
        <f t="shared" si="70"/>
        <v>0</v>
      </c>
      <c r="BI160" s="365">
        <f t="shared" si="71"/>
        <v>0</v>
      </c>
      <c r="BJ160" s="365">
        <f t="shared" si="72"/>
        <v>0</v>
      </c>
      <c r="BK160" s="365">
        <f t="shared" si="73"/>
        <v>0</v>
      </c>
      <c r="BL160" s="365">
        <f t="shared" si="74"/>
        <v>0</v>
      </c>
      <c r="BM160" s="365">
        <f t="shared" si="75"/>
        <v>0</v>
      </c>
      <c r="BN160" s="365">
        <f t="shared" si="76"/>
        <v>0</v>
      </c>
      <c r="BO160" s="365">
        <f t="shared" si="77"/>
        <v>0</v>
      </c>
      <c r="BP160" s="365">
        <f t="shared" si="78"/>
        <v>0</v>
      </c>
      <c r="BQ160" s="365">
        <f t="shared" si="79"/>
        <v>0</v>
      </c>
      <c r="BR160" s="365">
        <f t="shared" si="80"/>
        <v>0</v>
      </c>
      <c r="BS160" s="365">
        <f t="shared" si="81"/>
        <v>0</v>
      </c>
      <c r="BT160" s="365">
        <f t="shared" si="82"/>
        <v>0</v>
      </c>
      <c r="BU160" s="365">
        <f t="shared" si="83"/>
        <v>0</v>
      </c>
      <c r="BV160" s="365">
        <f t="shared" si="84"/>
        <v>0</v>
      </c>
      <c r="BW160" s="365">
        <f t="shared" si="85"/>
        <v>0</v>
      </c>
      <c r="BX160" s="365">
        <f t="shared" si="86"/>
        <v>0</v>
      </c>
      <c r="BY160" s="365">
        <f t="shared" si="87"/>
        <v>0</v>
      </c>
      <c r="BZ160" s="365">
        <f t="shared" si="88"/>
        <v>0</v>
      </c>
      <c r="CA160" s="365">
        <f t="shared" si="89"/>
        <v>0</v>
      </c>
      <c r="CB160" s="360">
        <f t="shared" si="90"/>
        <v>0</v>
      </c>
      <c r="CR160"/>
    </row>
    <row r="161" spans="1:96" hidden="1" x14ac:dyDescent="0.2">
      <c r="A161" s="360" cm="1">
        <f t="array" ref="A161">_xlfn.SWITCH(D161,"G",1,"D",2,"M",3,"F",4)</f>
        <v>2</v>
      </c>
      <c r="B161" s="357" t="s">
        <v>56</v>
      </c>
      <c r="C161" s="357" t="s">
        <v>153</v>
      </c>
      <c r="D161" s="360" t="s">
        <v>14</v>
      </c>
      <c r="E161" s="361">
        <v>4.4000000000000004</v>
      </c>
      <c r="F161" s="361">
        <f>_xlfn.IFNA(VLOOKUP(C161,'My Squad'!$C$2:$D$16,2,0),E161)</f>
        <v>4.4000000000000004</v>
      </c>
      <c r="G161" s="362">
        <v>2.5153333333333334</v>
      </c>
      <c r="H161" s="362">
        <v>3.1709999999999998</v>
      </c>
      <c r="I161" s="362">
        <v>2.0026666666666668</v>
      </c>
      <c r="J161" s="362">
        <v>1.7436666666666667</v>
      </c>
      <c r="K161" s="362">
        <v>2.9143333333333334</v>
      </c>
      <c r="L161" s="362">
        <v>2.9729999999999999</v>
      </c>
      <c r="M161" s="362">
        <v>2.1486666666666667</v>
      </c>
      <c r="N161" s="362">
        <v>2.3006666666666669</v>
      </c>
      <c r="O161" s="363">
        <v>0</v>
      </c>
      <c r="P161" s="363">
        <v>0</v>
      </c>
      <c r="Q161" s="363">
        <v>0</v>
      </c>
      <c r="R161" s="363">
        <v>0</v>
      </c>
      <c r="S161" s="363">
        <v>0</v>
      </c>
      <c r="T161" s="363">
        <v>0</v>
      </c>
      <c r="U161" s="363">
        <v>0</v>
      </c>
      <c r="V161" s="363">
        <v>0</v>
      </c>
      <c r="W161" s="363">
        <v>0</v>
      </c>
      <c r="X161" s="363">
        <v>0</v>
      </c>
      <c r="Y161" s="363">
        <v>0</v>
      </c>
      <c r="Z161" s="363">
        <v>0</v>
      </c>
      <c r="AA161" s="363">
        <v>0</v>
      </c>
      <c r="AB161" s="363">
        <v>0</v>
      </c>
      <c r="AC161" s="363">
        <v>0</v>
      </c>
      <c r="AD161" s="363">
        <v>0</v>
      </c>
      <c r="AE161" s="363">
        <v>0</v>
      </c>
      <c r="AF161" s="363">
        <v>0</v>
      </c>
      <c r="AG161" s="363">
        <v>0</v>
      </c>
      <c r="AH161" s="363">
        <v>0</v>
      </c>
      <c r="AI161" s="363">
        <v>0</v>
      </c>
      <c r="AJ161" s="363">
        <v>0</v>
      </c>
      <c r="AK161" s="363">
        <v>0</v>
      </c>
      <c r="AL161" s="363">
        <v>0</v>
      </c>
      <c r="AM161" s="363">
        <v>0</v>
      </c>
      <c r="AN161" s="363">
        <v>0</v>
      </c>
      <c r="AO161" s="363">
        <v>0</v>
      </c>
      <c r="AP161" s="363">
        <v>0</v>
      </c>
      <c r="AQ161" s="363">
        <v>0</v>
      </c>
      <c r="AR161" s="363">
        <v>0</v>
      </c>
      <c r="AS161" s="363">
        <v>0</v>
      </c>
      <c r="AT161" s="363">
        <v>0</v>
      </c>
      <c r="AU161" s="363">
        <v>0</v>
      </c>
      <c r="AV161" s="363">
        <v>0</v>
      </c>
      <c r="AW161" s="363">
        <v>0</v>
      </c>
      <c r="AX161" s="363">
        <v>0</v>
      </c>
      <c r="AY161" s="363">
        <v>0</v>
      </c>
      <c r="AZ161" s="363">
        <v>0</v>
      </c>
      <c r="BA161" s="363">
        <v>0</v>
      </c>
      <c r="BB161" s="363">
        <v>0</v>
      </c>
      <c r="BC161" s="364">
        <f>IF(ISNUMBER(MATCH(C161,'My Squad'!$C$2:$C$16,0)),1,0)</f>
        <v>0</v>
      </c>
      <c r="BD161" s="365">
        <f t="shared" si="66"/>
        <v>0</v>
      </c>
      <c r="BE161" s="365">
        <f t="shared" si="67"/>
        <v>0</v>
      </c>
      <c r="BF161" s="365">
        <f t="shared" si="68"/>
        <v>0</v>
      </c>
      <c r="BG161" s="365">
        <f t="shared" si="69"/>
        <v>0</v>
      </c>
      <c r="BH161" s="365">
        <f t="shared" si="70"/>
        <v>0</v>
      </c>
      <c r="BI161" s="365">
        <f t="shared" si="71"/>
        <v>0</v>
      </c>
      <c r="BJ161" s="365">
        <f t="shared" si="72"/>
        <v>0</v>
      </c>
      <c r="BK161" s="365">
        <f t="shared" si="73"/>
        <v>0</v>
      </c>
      <c r="BL161" s="365">
        <f t="shared" si="74"/>
        <v>0</v>
      </c>
      <c r="BM161" s="365">
        <f t="shared" si="75"/>
        <v>0</v>
      </c>
      <c r="BN161" s="365">
        <f t="shared" si="76"/>
        <v>0</v>
      </c>
      <c r="BO161" s="365">
        <f t="shared" si="77"/>
        <v>0</v>
      </c>
      <c r="BP161" s="365">
        <f t="shared" si="78"/>
        <v>0</v>
      </c>
      <c r="BQ161" s="365">
        <f t="shared" si="79"/>
        <v>0</v>
      </c>
      <c r="BR161" s="365">
        <f t="shared" si="80"/>
        <v>0</v>
      </c>
      <c r="BS161" s="365">
        <f t="shared" si="81"/>
        <v>0</v>
      </c>
      <c r="BT161" s="365">
        <f t="shared" si="82"/>
        <v>0</v>
      </c>
      <c r="BU161" s="365">
        <f t="shared" si="83"/>
        <v>0</v>
      </c>
      <c r="BV161" s="365">
        <f t="shared" si="84"/>
        <v>0</v>
      </c>
      <c r="BW161" s="365">
        <f t="shared" si="85"/>
        <v>0</v>
      </c>
      <c r="BX161" s="365">
        <f t="shared" si="86"/>
        <v>0</v>
      </c>
      <c r="BY161" s="365">
        <f t="shared" si="87"/>
        <v>0</v>
      </c>
      <c r="BZ161" s="365">
        <f t="shared" si="88"/>
        <v>0</v>
      </c>
      <c r="CA161" s="365">
        <f t="shared" si="89"/>
        <v>0</v>
      </c>
      <c r="CB161" s="360">
        <f t="shared" si="90"/>
        <v>0</v>
      </c>
      <c r="CR161"/>
    </row>
    <row r="162" spans="1:96" hidden="1" x14ac:dyDescent="0.2">
      <c r="A162" s="360" cm="1">
        <f t="array" ref="A162">_xlfn.SWITCH(D162,"G",1,"D",2,"M",3,"F",4)</f>
        <v>3</v>
      </c>
      <c r="B162" s="357" t="s">
        <v>600</v>
      </c>
      <c r="C162" s="357" t="s">
        <v>1525</v>
      </c>
      <c r="D162" s="360" t="s">
        <v>13</v>
      </c>
      <c r="E162" s="361">
        <v>5.5</v>
      </c>
      <c r="F162" s="361">
        <f>_xlfn.IFNA(VLOOKUP(C162,'My Squad'!$C$2:$D$16,2,0),E162)</f>
        <v>5.5</v>
      </c>
      <c r="G162" s="362">
        <v>2.9406666666666665</v>
      </c>
      <c r="H162" s="362">
        <v>2.0920000000000001</v>
      </c>
      <c r="I162" s="362">
        <v>2.4129999999999998</v>
      </c>
      <c r="J162" s="362">
        <v>2.3063333333333333</v>
      </c>
      <c r="K162" s="362">
        <v>2.5416666666666665</v>
      </c>
      <c r="L162" s="362">
        <v>2.4889999999999999</v>
      </c>
      <c r="M162" s="362">
        <v>2.5543333333333331</v>
      </c>
      <c r="N162" s="362">
        <v>2.419</v>
      </c>
      <c r="O162" s="363">
        <v>0</v>
      </c>
      <c r="P162" s="363">
        <v>0</v>
      </c>
      <c r="Q162" s="363">
        <v>0</v>
      </c>
      <c r="R162" s="363">
        <v>0</v>
      </c>
      <c r="S162" s="363">
        <v>0</v>
      </c>
      <c r="T162" s="363">
        <v>0</v>
      </c>
      <c r="U162" s="363">
        <v>0</v>
      </c>
      <c r="V162" s="363">
        <v>0</v>
      </c>
      <c r="W162" s="363">
        <v>0</v>
      </c>
      <c r="X162" s="363">
        <v>0</v>
      </c>
      <c r="Y162" s="363">
        <v>0</v>
      </c>
      <c r="Z162" s="363">
        <v>0</v>
      </c>
      <c r="AA162" s="363">
        <v>0</v>
      </c>
      <c r="AB162" s="363">
        <v>0</v>
      </c>
      <c r="AC162" s="363">
        <v>0</v>
      </c>
      <c r="AD162" s="363">
        <v>0</v>
      </c>
      <c r="AE162" s="363">
        <v>0</v>
      </c>
      <c r="AF162" s="363">
        <v>0</v>
      </c>
      <c r="AG162" s="363">
        <v>0</v>
      </c>
      <c r="AH162" s="363">
        <v>0</v>
      </c>
      <c r="AI162" s="363">
        <v>0</v>
      </c>
      <c r="AJ162" s="363">
        <v>0</v>
      </c>
      <c r="AK162" s="363">
        <v>0</v>
      </c>
      <c r="AL162" s="363">
        <v>0</v>
      </c>
      <c r="AM162" s="363">
        <v>0</v>
      </c>
      <c r="AN162" s="363">
        <v>0</v>
      </c>
      <c r="AO162" s="363">
        <v>0</v>
      </c>
      <c r="AP162" s="363">
        <v>0</v>
      </c>
      <c r="AQ162" s="363">
        <v>0</v>
      </c>
      <c r="AR162" s="363">
        <v>0</v>
      </c>
      <c r="AS162" s="363">
        <v>0</v>
      </c>
      <c r="AT162" s="363">
        <v>0</v>
      </c>
      <c r="AU162" s="363">
        <v>0</v>
      </c>
      <c r="AV162" s="363">
        <v>0</v>
      </c>
      <c r="AW162" s="363">
        <v>0</v>
      </c>
      <c r="AX162" s="363">
        <v>0</v>
      </c>
      <c r="AY162" s="363">
        <v>0</v>
      </c>
      <c r="AZ162" s="363">
        <v>0</v>
      </c>
      <c r="BA162" s="363">
        <v>0</v>
      </c>
      <c r="BB162" s="363">
        <v>0</v>
      </c>
      <c r="BC162" s="364">
        <f>IF(ISNUMBER(MATCH(C162,'My Squad'!$C$2:$C$16,0)),1,0)</f>
        <v>0</v>
      </c>
      <c r="BD162" s="365">
        <f t="shared" si="66"/>
        <v>0</v>
      </c>
      <c r="BE162" s="365">
        <f t="shared" si="67"/>
        <v>0</v>
      </c>
      <c r="BF162" s="365">
        <f t="shared" si="68"/>
        <v>0</v>
      </c>
      <c r="BG162" s="365">
        <f t="shared" si="69"/>
        <v>0</v>
      </c>
      <c r="BH162" s="365">
        <f t="shared" si="70"/>
        <v>0</v>
      </c>
      <c r="BI162" s="365">
        <f t="shared" si="71"/>
        <v>0</v>
      </c>
      <c r="BJ162" s="365">
        <f t="shared" si="72"/>
        <v>0</v>
      </c>
      <c r="BK162" s="365">
        <f t="shared" si="73"/>
        <v>0</v>
      </c>
      <c r="BL162" s="365">
        <f t="shared" si="74"/>
        <v>0</v>
      </c>
      <c r="BM162" s="365">
        <f t="shared" si="75"/>
        <v>0</v>
      </c>
      <c r="BN162" s="365">
        <f t="shared" si="76"/>
        <v>0</v>
      </c>
      <c r="BO162" s="365">
        <f t="shared" si="77"/>
        <v>0</v>
      </c>
      <c r="BP162" s="365">
        <f t="shared" si="78"/>
        <v>0</v>
      </c>
      <c r="BQ162" s="365">
        <f t="shared" si="79"/>
        <v>0</v>
      </c>
      <c r="BR162" s="365">
        <f t="shared" si="80"/>
        <v>0</v>
      </c>
      <c r="BS162" s="365">
        <f t="shared" si="81"/>
        <v>0</v>
      </c>
      <c r="BT162" s="365">
        <f t="shared" si="82"/>
        <v>0</v>
      </c>
      <c r="BU162" s="365">
        <f t="shared" si="83"/>
        <v>0</v>
      </c>
      <c r="BV162" s="365">
        <f t="shared" si="84"/>
        <v>0</v>
      </c>
      <c r="BW162" s="365">
        <f t="shared" si="85"/>
        <v>0</v>
      </c>
      <c r="BX162" s="365">
        <f t="shared" si="86"/>
        <v>0</v>
      </c>
      <c r="BY162" s="365">
        <f t="shared" si="87"/>
        <v>0</v>
      </c>
      <c r="BZ162" s="365">
        <f t="shared" si="88"/>
        <v>0</v>
      </c>
      <c r="CA162" s="365">
        <f t="shared" si="89"/>
        <v>0</v>
      </c>
      <c r="CB162" s="360">
        <f t="shared" si="90"/>
        <v>0</v>
      </c>
      <c r="CR162"/>
    </row>
    <row r="163" spans="1:96" hidden="1" x14ac:dyDescent="0.2">
      <c r="A163" s="360" cm="1">
        <f t="array" ref="A163">_xlfn.SWITCH(D163,"G",1,"D",2,"M",3,"F",4)</f>
        <v>2</v>
      </c>
      <c r="B163" s="357" t="s">
        <v>40</v>
      </c>
      <c r="C163" s="357" t="s">
        <v>348</v>
      </c>
      <c r="D163" s="360" t="s">
        <v>14</v>
      </c>
      <c r="E163" s="361">
        <v>4.4000000000000004</v>
      </c>
      <c r="F163" s="361">
        <f>_xlfn.IFNA(VLOOKUP(C163,'My Squad'!$C$2:$D$16,2,0),E163)</f>
        <v>4.4000000000000004</v>
      </c>
      <c r="G163" s="362">
        <v>1.9930000000000001</v>
      </c>
      <c r="H163" s="362">
        <v>2.5913333333333335</v>
      </c>
      <c r="I163" s="362">
        <v>2.7226666666666666</v>
      </c>
      <c r="J163" s="362">
        <v>2.4406666666666665</v>
      </c>
      <c r="K163" s="362">
        <v>1.6676666666666666</v>
      </c>
      <c r="L163" s="362">
        <v>2.4203333333333332</v>
      </c>
      <c r="M163" s="362">
        <v>3.1086666666666667</v>
      </c>
      <c r="N163" s="362">
        <v>2.79</v>
      </c>
      <c r="O163" s="363">
        <v>0</v>
      </c>
      <c r="P163" s="363">
        <v>0</v>
      </c>
      <c r="Q163" s="363">
        <v>0</v>
      </c>
      <c r="R163" s="363">
        <v>0</v>
      </c>
      <c r="S163" s="363">
        <v>0</v>
      </c>
      <c r="T163" s="363">
        <v>0</v>
      </c>
      <c r="U163" s="363">
        <v>0</v>
      </c>
      <c r="V163" s="363">
        <v>0</v>
      </c>
      <c r="W163" s="363">
        <v>0</v>
      </c>
      <c r="X163" s="363">
        <v>0</v>
      </c>
      <c r="Y163" s="363">
        <v>0</v>
      </c>
      <c r="Z163" s="363">
        <v>0</v>
      </c>
      <c r="AA163" s="363">
        <v>0</v>
      </c>
      <c r="AB163" s="363">
        <v>0</v>
      </c>
      <c r="AC163" s="363">
        <v>0</v>
      </c>
      <c r="AD163" s="363">
        <v>0</v>
      </c>
      <c r="AE163" s="363">
        <v>0</v>
      </c>
      <c r="AF163" s="363">
        <v>0</v>
      </c>
      <c r="AG163" s="363">
        <v>0</v>
      </c>
      <c r="AH163" s="363">
        <v>0</v>
      </c>
      <c r="AI163" s="363">
        <v>0</v>
      </c>
      <c r="AJ163" s="363">
        <v>0</v>
      </c>
      <c r="AK163" s="363">
        <v>0</v>
      </c>
      <c r="AL163" s="363">
        <v>0</v>
      </c>
      <c r="AM163" s="363">
        <v>0</v>
      </c>
      <c r="AN163" s="363">
        <v>0</v>
      </c>
      <c r="AO163" s="363">
        <v>0</v>
      </c>
      <c r="AP163" s="363">
        <v>0</v>
      </c>
      <c r="AQ163" s="363">
        <v>0</v>
      </c>
      <c r="AR163" s="363">
        <v>0</v>
      </c>
      <c r="AS163" s="363">
        <v>0</v>
      </c>
      <c r="AT163" s="363">
        <v>0</v>
      </c>
      <c r="AU163" s="363">
        <v>0</v>
      </c>
      <c r="AV163" s="363">
        <v>0</v>
      </c>
      <c r="AW163" s="363">
        <v>0</v>
      </c>
      <c r="AX163" s="363">
        <v>0</v>
      </c>
      <c r="AY163" s="363">
        <v>0</v>
      </c>
      <c r="AZ163" s="363">
        <v>0</v>
      </c>
      <c r="BA163" s="363">
        <v>0</v>
      </c>
      <c r="BB163" s="363">
        <v>0</v>
      </c>
      <c r="BC163" s="364">
        <f>IF(ISNUMBER(MATCH(C163,'My Squad'!$C$2:$C$16,0)),1,0)</f>
        <v>0</v>
      </c>
      <c r="BD163" s="365">
        <f t="shared" si="66"/>
        <v>0</v>
      </c>
      <c r="BE163" s="365">
        <f t="shared" si="67"/>
        <v>0</v>
      </c>
      <c r="BF163" s="365">
        <f t="shared" si="68"/>
        <v>0</v>
      </c>
      <c r="BG163" s="365">
        <f t="shared" si="69"/>
        <v>0</v>
      </c>
      <c r="BH163" s="365">
        <f t="shared" si="70"/>
        <v>0</v>
      </c>
      <c r="BI163" s="365">
        <f t="shared" si="71"/>
        <v>0</v>
      </c>
      <c r="BJ163" s="365">
        <f t="shared" si="72"/>
        <v>0</v>
      </c>
      <c r="BK163" s="365">
        <f t="shared" si="73"/>
        <v>0</v>
      </c>
      <c r="BL163" s="365">
        <f t="shared" si="74"/>
        <v>0</v>
      </c>
      <c r="BM163" s="365">
        <f t="shared" si="75"/>
        <v>0</v>
      </c>
      <c r="BN163" s="365">
        <f t="shared" si="76"/>
        <v>0</v>
      </c>
      <c r="BO163" s="365">
        <f t="shared" si="77"/>
        <v>0</v>
      </c>
      <c r="BP163" s="365">
        <f t="shared" si="78"/>
        <v>0</v>
      </c>
      <c r="BQ163" s="365">
        <f t="shared" si="79"/>
        <v>0</v>
      </c>
      <c r="BR163" s="365">
        <f t="shared" si="80"/>
        <v>0</v>
      </c>
      <c r="BS163" s="365">
        <f t="shared" si="81"/>
        <v>0</v>
      </c>
      <c r="BT163" s="365">
        <f t="shared" si="82"/>
        <v>0</v>
      </c>
      <c r="BU163" s="365">
        <f t="shared" si="83"/>
        <v>0</v>
      </c>
      <c r="BV163" s="365">
        <f t="shared" si="84"/>
        <v>0</v>
      </c>
      <c r="BW163" s="365">
        <f t="shared" si="85"/>
        <v>0</v>
      </c>
      <c r="BX163" s="365">
        <f t="shared" si="86"/>
        <v>0</v>
      </c>
      <c r="BY163" s="365">
        <f t="shared" si="87"/>
        <v>0</v>
      </c>
      <c r="BZ163" s="365">
        <f t="shared" si="88"/>
        <v>0</v>
      </c>
      <c r="CA163" s="365">
        <f t="shared" si="89"/>
        <v>0</v>
      </c>
      <c r="CB163" s="360">
        <f t="shared" si="90"/>
        <v>0</v>
      </c>
      <c r="CR163"/>
    </row>
    <row r="164" spans="1:96" hidden="1" x14ac:dyDescent="0.2">
      <c r="A164" s="360" cm="1">
        <f t="array" ref="A164">_xlfn.SWITCH(D164,"G",1,"D",2,"M",3,"F",4)</f>
        <v>2</v>
      </c>
      <c r="B164" s="357" t="s">
        <v>600</v>
      </c>
      <c r="C164" s="357" t="s">
        <v>623</v>
      </c>
      <c r="D164" s="360" t="s">
        <v>14</v>
      </c>
      <c r="E164" s="361">
        <v>4</v>
      </c>
      <c r="F164" s="361">
        <f>_xlfn.IFNA(VLOOKUP(C164,'My Squad'!$C$2:$D$16,2,0),E164)</f>
        <v>4</v>
      </c>
      <c r="G164" s="362">
        <v>3.387</v>
      </c>
      <c r="H164" s="362">
        <v>1.5683333333333334</v>
      </c>
      <c r="I164" s="362">
        <v>2.1616666666666666</v>
      </c>
      <c r="J164" s="362">
        <v>2.5073333333333334</v>
      </c>
      <c r="K164" s="362">
        <v>2.6996666666666669</v>
      </c>
      <c r="L164" s="362">
        <v>2.504</v>
      </c>
      <c r="M164" s="362">
        <v>2.5196666666666667</v>
      </c>
      <c r="N164" s="362">
        <v>2.2443333333333335</v>
      </c>
      <c r="O164" s="363">
        <v>0</v>
      </c>
      <c r="P164" s="363">
        <v>0</v>
      </c>
      <c r="Q164" s="363">
        <v>0</v>
      </c>
      <c r="R164" s="363">
        <v>0</v>
      </c>
      <c r="S164" s="363">
        <v>0</v>
      </c>
      <c r="T164" s="363">
        <v>0</v>
      </c>
      <c r="U164" s="363">
        <v>0</v>
      </c>
      <c r="V164" s="363">
        <v>0</v>
      </c>
      <c r="W164" s="363">
        <v>0</v>
      </c>
      <c r="X164" s="363">
        <v>0</v>
      </c>
      <c r="Y164" s="363">
        <v>0</v>
      </c>
      <c r="Z164" s="363">
        <v>0</v>
      </c>
      <c r="AA164" s="363">
        <v>0</v>
      </c>
      <c r="AB164" s="363">
        <v>0</v>
      </c>
      <c r="AC164" s="363">
        <v>0</v>
      </c>
      <c r="AD164" s="363">
        <v>0</v>
      </c>
      <c r="AE164" s="363">
        <v>0</v>
      </c>
      <c r="AF164" s="363">
        <v>0</v>
      </c>
      <c r="AG164" s="363">
        <v>0</v>
      </c>
      <c r="AH164" s="363">
        <v>0</v>
      </c>
      <c r="AI164" s="363">
        <v>0</v>
      </c>
      <c r="AJ164" s="363">
        <v>0</v>
      </c>
      <c r="AK164" s="363">
        <v>0</v>
      </c>
      <c r="AL164" s="363">
        <v>0</v>
      </c>
      <c r="AM164" s="363">
        <v>0</v>
      </c>
      <c r="AN164" s="363">
        <v>0</v>
      </c>
      <c r="AO164" s="363">
        <v>0</v>
      </c>
      <c r="AP164" s="363">
        <v>0</v>
      </c>
      <c r="AQ164" s="363">
        <v>0</v>
      </c>
      <c r="AR164" s="363">
        <v>0</v>
      </c>
      <c r="AS164" s="363">
        <v>0</v>
      </c>
      <c r="AT164" s="363">
        <v>0</v>
      </c>
      <c r="AU164" s="363">
        <v>0</v>
      </c>
      <c r="AV164" s="363">
        <v>0</v>
      </c>
      <c r="AW164" s="363">
        <v>0</v>
      </c>
      <c r="AX164" s="363">
        <v>0</v>
      </c>
      <c r="AY164" s="363">
        <v>0</v>
      </c>
      <c r="AZ164" s="363">
        <v>0</v>
      </c>
      <c r="BA164" s="363">
        <v>0</v>
      </c>
      <c r="BB164" s="363">
        <v>0</v>
      </c>
      <c r="BC164" s="364">
        <f>IF(ISNUMBER(MATCH(C164,'My Squad'!$C$2:$C$16,0)),1,0)</f>
        <v>0</v>
      </c>
      <c r="BD164" s="365">
        <f t="shared" si="66"/>
        <v>0</v>
      </c>
      <c r="BE164" s="365">
        <f t="shared" si="67"/>
        <v>0</v>
      </c>
      <c r="BF164" s="365">
        <f t="shared" si="68"/>
        <v>0</v>
      </c>
      <c r="BG164" s="365">
        <f t="shared" si="69"/>
        <v>0</v>
      </c>
      <c r="BH164" s="365">
        <f t="shared" si="70"/>
        <v>0</v>
      </c>
      <c r="BI164" s="365">
        <f t="shared" si="71"/>
        <v>0</v>
      </c>
      <c r="BJ164" s="365">
        <f t="shared" si="72"/>
        <v>0</v>
      </c>
      <c r="BK164" s="365">
        <f t="shared" si="73"/>
        <v>0</v>
      </c>
      <c r="BL164" s="365">
        <f t="shared" si="74"/>
        <v>0</v>
      </c>
      <c r="BM164" s="365">
        <f t="shared" si="75"/>
        <v>0</v>
      </c>
      <c r="BN164" s="365">
        <f t="shared" si="76"/>
        <v>0</v>
      </c>
      <c r="BO164" s="365">
        <f t="shared" si="77"/>
        <v>0</v>
      </c>
      <c r="BP164" s="365">
        <f t="shared" si="78"/>
        <v>0</v>
      </c>
      <c r="BQ164" s="365">
        <f t="shared" si="79"/>
        <v>0</v>
      </c>
      <c r="BR164" s="365">
        <f t="shared" si="80"/>
        <v>0</v>
      </c>
      <c r="BS164" s="365">
        <f t="shared" si="81"/>
        <v>0</v>
      </c>
      <c r="BT164" s="365">
        <f t="shared" si="82"/>
        <v>0</v>
      </c>
      <c r="BU164" s="365">
        <f t="shared" si="83"/>
        <v>0</v>
      </c>
      <c r="BV164" s="365">
        <f t="shared" si="84"/>
        <v>0</v>
      </c>
      <c r="BW164" s="365">
        <f t="shared" si="85"/>
        <v>0</v>
      </c>
      <c r="BX164" s="365">
        <f t="shared" si="86"/>
        <v>0</v>
      </c>
      <c r="BY164" s="365">
        <f t="shared" si="87"/>
        <v>0</v>
      </c>
      <c r="BZ164" s="365">
        <f t="shared" si="88"/>
        <v>0</v>
      </c>
      <c r="CA164" s="365">
        <f t="shared" si="89"/>
        <v>0</v>
      </c>
      <c r="CB164" s="360">
        <f t="shared" si="90"/>
        <v>0</v>
      </c>
      <c r="CR164"/>
    </row>
    <row r="165" spans="1:96" hidden="1" x14ac:dyDescent="0.2">
      <c r="A165" s="360" cm="1">
        <f t="array" ref="A165">_xlfn.SWITCH(D165,"G",1,"D",2,"M",3,"F",4)</f>
        <v>2</v>
      </c>
      <c r="B165" s="357" t="s">
        <v>65</v>
      </c>
      <c r="C165" s="357" t="s">
        <v>204</v>
      </c>
      <c r="D165" s="360" t="s">
        <v>14</v>
      </c>
      <c r="E165" s="361">
        <v>4.4000000000000004</v>
      </c>
      <c r="F165" s="361">
        <f>_xlfn.IFNA(VLOOKUP(C165,'My Squad'!$C$2:$D$16,2,0),E165)</f>
        <v>4.4000000000000004</v>
      </c>
      <c r="G165" s="362">
        <v>1.6376666666666666</v>
      </c>
      <c r="H165" s="362">
        <v>2.4209999999999998</v>
      </c>
      <c r="I165" s="362">
        <v>2.4236666666666666</v>
      </c>
      <c r="J165" s="362">
        <v>2.9073333333333333</v>
      </c>
      <c r="K165" s="362">
        <v>2.1363333333333334</v>
      </c>
      <c r="L165" s="362">
        <v>3.0463333333333331</v>
      </c>
      <c r="M165" s="362">
        <v>2.8146666666666667</v>
      </c>
      <c r="N165" s="362">
        <v>2.0563333333333333</v>
      </c>
      <c r="O165" s="363">
        <v>0</v>
      </c>
      <c r="P165" s="363">
        <v>0</v>
      </c>
      <c r="Q165" s="363">
        <v>0</v>
      </c>
      <c r="R165" s="363">
        <v>0</v>
      </c>
      <c r="S165" s="363">
        <v>0</v>
      </c>
      <c r="T165" s="363">
        <v>0</v>
      </c>
      <c r="U165" s="363">
        <v>0</v>
      </c>
      <c r="V165" s="363">
        <v>0</v>
      </c>
      <c r="W165" s="363">
        <v>0</v>
      </c>
      <c r="X165" s="363">
        <v>0</v>
      </c>
      <c r="Y165" s="363">
        <v>0</v>
      </c>
      <c r="Z165" s="363">
        <v>0</v>
      </c>
      <c r="AA165" s="363">
        <v>0</v>
      </c>
      <c r="AB165" s="363">
        <v>0</v>
      </c>
      <c r="AC165" s="363">
        <v>0</v>
      </c>
      <c r="AD165" s="363">
        <v>0</v>
      </c>
      <c r="AE165" s="363">
        <v>0</v>
      </c>
      <c r="AF165" s="363">
        <v>0</v>
      </c>
      <c r="AG165" s="363">
        <v>0</v>
      </c>
      <c r="AH165" s="363">
        <v>0</v>
      </c>
      <c r="AI165" s="363">
        <v>0</v>
      </c>
      <c r="AJ165" s="363">
        <v>0</v>
      </c>
      <c r="AK165" s="363">
        <v>0</v>
      </c>
      <c r="AL165" s="363">
        <v>0</v>
      </c>
      <c r="AM165" s="363">
        <v>0</v>
      </c>
      <c r="AN165" s="363">
        <v>0</v>
      </c>
      <c r="AO165" s="363">
        <v>0</v>
      </c>
      <c r="AP165" s="363">
        <v>0</v>
      </c>
      <c r="AQ165" s="363">
        <v>0</v>
      </c>
      <c r="AR165" s="363">
        <v>0</v>
      </c>
      <c r="AS165" s="363">
        <v>0</v>
      </c>
      <c r="AT165" s="363">
        <v>0</v>
      </c>
      <c r="AU165" s="363">
        <v>0</v>
      </c>
      <c r="AV165" s="363">
        <v>0</v>
      </c>
      <c r="AW165" s="363">
        <v>0</v>
      </c>
      <c r="AX165" s="363">
        <v>0</v>
      </c>
      <c r="AY165" s="363">
        <v>0</v>
      </c>
      <c r="AZ165" s="363">
        <v>0</v>
      </c>
      <c r="BA165" s="363">
        <v>0</v>
      </c>
      <c r="BB165" s="363">
        <v>0</v>
      </c>
      <c r="BC165" s="364">
        <f>IF(ISNUMBER(MATCH(C165,'My Squad'!$C$2:$C$16,0)),1,0)</f>
        <v>0</v>
      </c>
      <c r="BD165" s="365">
        <f t="shared" si="66"/>
        <v>0</v>
      </c>
      <c r="BE165" s="365">
        <f t="shared" si="67"/>
        <v>0</v>
      </c>
      <c r="BF165" s="365">
        <f t="shared" si="68"/>
        <v>0</v>
      </c>
      <c r="BG165" s="365">
        <f t="shared" si="69"/>
        <v>0</v>
      </c>
      <c r="BH165" s="365">
        <f t="shared" si="70"/>
        <v>0</v>
      </c>
      <c r="BI165" s="365">
        <f t="shared" si="71"/>
        <v>0</v>
      </c>
      <c r="BJ165" s="365">
        <f t="shared" si="72"/>
        <v>0</v>
      </c>
      <c r="BK165" s="365">
        <f t="shared" si="73"/>
        <v>0</v>
      </c>
      <c r="BL165" s="365">
        <f t="shared" si="74"/>
        <v>0</v>
      </c>
      <c r="BM165" s="365">
        <f t="shared" si="75"/>
        <v>0</v>
      </c>
      <c r="BN165" s="365">
        <f t="shared" si="76"/>
        <v>0</v>
      </c>
      <c r="BO165" s="365">
        <f t="shared" si="77"/>
        <v>0</v>
      </c>
      <c r="BP165" s="365">
        <f t="shared" si="78"/>
        <v>0</v>
      </c>
      <c r="BQ165" s="365">
        <f t="shared" si="79"/>
        <v>0</v>
      </c>
      <c r="BR165" s="365">
        <f t="shared" si="80"/>
        <v>0</v>
      </c>
      <c r="BS165" s="365">
        <f t="shared" si="81"/>
        <v>0</v>
      </c>
      <c r="BT165" s="365">
        <f t="shared" si="82"/>
        <v>0</v>
      </c>
      <c r="BU165" s="365">
        <f t="shared" si="83"/>
        <v>0</v>
      </c>
      <c r="BV165" s="365">
        <f t="shared" si="84"/>
        <v>0</v>
      </c>
      <c r="BW165" s="365">
        <f t="shared" si="85"/>
        <v>0</v>
      </c>
      <c r="BX165" s="365">
        <f t="shared" si="86"/>
        <v>0</v>
      </c>
      <c r="BY165" s="365">
        <f t="shared" si="87"/>
        <v>0</v>
      </c>
      <c r="BZ165" s="365">
        <f t="shared" si="88"/>
        <v>0</v>
      </c>
      <c r="CA165" s="365">
        <f t="shared" si="89"/>
        <v>0</v>
      </c>
      <c r="CB165" s="360">
        <f t="shared" si="90"/>
        <v>0</v>
      </c>
      <c r="CR165"/>
    </row>
    <row r="166" spans="1:96" x14ac:dyDescent="0.2">
      <c r="A166" s="360" cm="1">
        <f t="array" ref="A166">_xlfn.SWITCH(D166,"G",1,"D",2,"M",3,"F",4)</f>
        <v>2</v>
      </c>
      <c r="B166" s="357" t="s">
        <v>33</v>
      </c>
      <c r="C166" s="357" t="s">
        <v>111</v>
      </c>
      <c r="D166" s="360" t="s">
        <v>14</v>
      </c>
      <c r="E166" s="361">
        <v>4.3</v>
      </c>
      <c r="F166" s="361">
        <f>_xlfn.IFNA(VLOOKUP(C166,'My Squad'!$C$2:$D$16,2,0),E166)</f>
        <v>4.3</v>
      </c>
      <c r="G166" s="362">
        <v>2.3936666666666668</v>
      </c>
      <c r="H166" s="362">
        <v>3.0259999999999998</v>
      </c>
      <c r="I166" s="362">
        <v>2.0286666666666666</v>
      </c>
      <c r="J166" s="362">
        <v>2.2583333333333333</v>
      </c>
      <c r="K166" s="362">
        <v>2.2829999999999999</v>
      </c>
      <c r="L166" s="362">
        <v>2.0030000000000001</v>
      </c>
      <c r="M166" s="362">
        <v>2.8886666666666665</v>
      </c>
      <c r="N166" s="362">
        <v>2.4636666666666667</v>
      </c>
      <c r="O166" s="363">
        <v>0</v>
      </c>
      <c r="P166" s="363">
        <v>0</v>
      </c>
      <c r="Q166" s="363">
        <v>0</v>
      </c>
      <c r="R166" s="363">
        <v>0</v>
      </c>
      <c r="S166" s="363">
        <v>0</v>
      </c>
      <c r="T166" s="363">
        <v>0</v>
      </c>
      <c r="U166" s="363">
        <v>0</v>
      </c>
      <c r="V166" s="363">
        <v>0</v>
      </c>
      <c r="W166" s="363">
        <v>0</v>
      </c>
      <c r="X166" s="363">
        <v>0</v>
      </c>
      <c r="Y166" s="363">
        <v>0</v>
      </c>
      <c r="Z166" s="363">
        <v>0</v>
      </c>
      <c r="AA166" s="363">
        <v>0</v>
      </c>
      <c r="AB166" s="363">
        <v>0</v>
      </c>
      <c r="AC166" s="363">
        <v>0</v>
      </c>
      <c r="AD166" s="363">
        <v>0</v>
      </c>
      <c r="AE166" s="363">
        <v>0</v>
      </c>
      <c r="AF166" s="363">
        <v>0</v>
      </c>
      <c r="AG166" s="363">
        <v>0</v>
      </c>
      <c r="AH166" s="363">
        <v>0</v>
      </c>
      <c r="AI166" s="363">
        <v>0</v>
      </c>
      <c r="AJ166" s="363">
        <v>0</v>
      </c>
      <c r="AK166" s="363">
        <v>0</v>
      </c>
      <c r="AL166" s="363">
        <v>0</v>
      </c>
      <c r="AM166" s="363">
        <v>0</v>
      </c>
      <c r="AN166" s="363">
        <v>0</v>
      </c>
      <c r="AO166" s="363">
        <v>0</v>
      </c>
      <c r="AP166" s="363">
        <v>0</v>
      </c>
      <c r="AQ166" s="363">
        <v>0</v>
      </c>
      <c r="AR166" s="363">
        <v>0</v>
      </c>
      <c r="AS166" s="363">
        <v>0</v>
      </c>
      <c r="AT166" s="363">
        <v>0</v>
      </c>
      <c r="AU166" s="363">
        <v>0</v>
      </c>
      <c r="AV166" s="363">
        <v>0</v>
      </c>
      <c r="AW166" s="363">
        <v>0</v>
      </c>
      <c r="AX166" s="363">
        <v>0</v>
      </c>
      <c r="AY166" s="363">
        <v>0</v>
      </c>
      <c r="AZ166" s="363">
        <v>0</v>
      </c>
      <c r="BA166" s="363">
        <v>0</v>
      </c>
      <c r="BB166" s="363">
        <v>0</v>
      </c>
      <c r="BC166" s="364">
        <f>IF(ISNUMBER(MATCH(C166,'My Squad'!$C$2:$C$16,0)),1,0)</f>
        <v>0</v>
      </c>
      <c r="BD166" s="365">
        <f t="shared" si="66"/>
        <v>0</v>
      </c>
      <c r="BE166" s="365">
        <f t="shared" si="67"/>
        <v>0</v>
      </c>
      <c r="BF166" s="365">
        <f t="shared" si="68"/>
        <v>0</v>
      </c>
      <c r="BG166" s="365">
        <f t="shared" si="69"/>
        <v>0</v>
      </c>
      <c r="BH166" s="365">
        <f t="shared" si="70"/>
        <v>0</v>
      </c>
      <c r="BI166" s="365">
        <f t="shared" si="71"/>
        <v>0</v>
      </c>
      <c r="BJ166" s="365">
        <f t="shared" si="72"/>
        <v>0</v>
      </c>
      <c r="BK166" s="365">
        <f t="shared" si="73"/>
        <v>0</v>
      </c>
      <c r="BL166" s="365">
        <f t="shared" si="74"/>
        <v>0</v>
      </c>
      <c r="BM166" s="365">
        <f t="shared" si="75"/>
        <v>0</v>
      </c>
      <c r="BN166" s="365">
        <f t="shared" si="76"/>
        <v>0</v>
      </c>
      <c r="BO166" s="365">
        <f t="shared" si="77"/>
        <v>0</v>
      </c>
      <c r="BP166" s="365">
        <f t="shared" si="78"/>
        <v>0</v>
      </c>
      <c r="BQ166" s="365">
        <f t="shared" si="79"/>
        <v>0</v>
      </c>
      <c r="BR166" s="365">
        <f t="shared" si="80"/>
        <v>0</v>
      </c>
      <c r="BS166" s="365">
        <f t="shared" si="81"/>
        <v>0</v>
      </c>
      <c r="BT166" s="365">
        <f t="shared" si="82"/>
        <v>0</v>
      </c>
      <c r="BU166" s="365">
        <f t="shared" si="83"/>
        <v>0</v>
      </c>
      <c r="BV166" s="365">
        <f t="shared" si="84"/>
        <v>0</v>
      </c>
      <c r="BW166" s="365">
        <f t="shared" si="85"/>
        <v>0</v>
      </c>
      <c r="BX166" s="365">
        <f t="shared" si="86"/>
        <v>0</v>
      </c>
      <c r="BY166" s="365">
        <f t="shared" si="87"/>
        <v>0</v>
      </c>
      <c r="BZ166" s="365">
        <f t="shared" si="88"/>
        <v>0</v>
      </c>
      <c r="CA166" s="365">
        <f t="shared" si="89"/>
        <v>0</v>
      </c>
      <c r="CB166" s="360">
        <f t="shared" si="90"/>
        <v>0</v>
      </c>
      <c r="CR166"/>
    </row>
    <row r="167" spans="1:96" hidden="1" x14ac:dyDescent="0.2">
      <c r="A167" s="360" cm="1">
        <f t="array" ref="A167">_xlfn.SWITCH(D167,"G",1,"D",2,"M",3,"F",4)</f>
        <v>2</v>
      </c>
      <c r="B167" s="357" t="s">
        <v>51</v>
      </c>
      <c r="C167" s="357" t="s">
        <v>320</v>
      </c>
      <c r="D167" s="360" t="s">
        <v>14</v>
      </c>
      <c r="E167" s="361">
        <v>4.5</v>
      </c>
      <c r="F167" s="361">
        <f>_xlfn.IFNA(VLOOKUP(C167,'My Squad'!$C$2:$D$16,2,0),E167)</f>
        <v>4.5</v>
      </c>
      <c r="G167" s="362">
        <v>2.0673333333333335</v>
      </c>
      <c r="H167" s="362">
        <v>2.0249999999999999</v>
      </c>
      <c r="I167" s="362">
        <v>2.794</v>
      </c>
      <c r="J167" s="362">
        <v>2.5116666666666667</v>
      </c>
      <c r="K167" s="362">
        <v>2.9086666666666665</v>
      </c>
      <c r="L167" s="362">
        <v>1.6833333333333333</v>
      </c>
      <c r="M167" s="362">
        <v>2.6943333333333332</v>
      </c>
      <c r="N167" s="362">
        <v>2.6360000000000001</v>
      </c>
      <c r="O167" s="363">
        <v>0</v>
      </c>
      <c r="P167" s="363">
        <v>0</v>
      </c>
      <c r="Q167" s="363">
        <v>0</v>
      </c>
      <c r="R167" s="363">
        <v>0</v>
      </c>
      <c r="S167" s="363">
        <v>0</v>
      </c>
      <c r="T167" s="363">
        <v>0</v>
      </c>
      <c r="U167" s="363">
        <v>0</v>
      </c>
      <c r="V167" s="363">
        <v>0</v>
      </c>
      <c r="W167" s="363">
        <v>0</v>
      </c>
      <c r="X167" s="363">
        <v>0</v>
      </c>
      <c r="Y167" s="363">
        <v>0</v>
      </c>
      <c r="Z167" s="363">
        <v>0</v>
      </c>
      <c r="AA167" s="363">
        <v>0</v>
      </c>
      <c r="AB167" s="363">
        <v>0</v>
      </c>
      <c r="AC167" s="363">
        <v>0</v>
      </c>
      <c r="AD167" s="363">
        <v>0</v>
      </c>
      <c r="AE167" s="363">
        <v>0</v>
      </c>
      <c r="AF167" s="363">
        <v>0</v>
      </c>
      <c r="AG167" s="363">
        <v>0</v>
      </c>
      <c r="AH167" s="363">
        <v>0</v>
      </c>
      <c r="AI167" s="363">
        <v>0</v>
      </c>
      <c r="AJ167" s="363">
        <v>0</v>
      </c>
      <c r="AK167" s="363">
        <v>0</v>
      </c>
      <c r="AL167" s="363">
        <v>0</v>
      </c>
      <c r="AM167" s="363">
        <v>0</v>
      </c>
      <c r="AN167" s="363">
        <v>0</v>
      </c>
      <c r="AO167" s="363">
        <v>0</v>
      </c>
      <c r="AP167" s="363">
        <v>0</v>
      </c>
      <c r="AQ167" s="363">
        <v>0</v>
      </c>
      <c r="AR167" s="363">
        <v>0</v>
      </c>
      <c r="AS167" s="363">
        <v>0</v>
      </c>
      <c r="AT167" s="363">
        <v>0</v>
      </c>
      <c r="AU167" s="363">
        <v>0</v>
      </c>
      <c r="AV167" s="363">
        <v>0</v>
      </c>
      <c r="AW167" s="363">
        <v>0</v>
      </c>
      <c r="AX167" s="363">
        <v>0</v>
      </c>
      <c r="AY167" s="363">
        <v>0</v>
      </c>
      <c r="AZ167" s="363">
        <v>0</v>
      </c>
      <c r="BA167" s="363">
        <v>0</v>
      </c>
      <c r="BB167" s="363">
        <v>0</v>
      </c>
      <c r="BC167" s="364">
        <f>IF(ISNUMBER(MATCH(C167,'My Squad'!$C$2:$C$16,0)),1,0)</f>
        <v>0</v>
      </c>
      <c r="BD167" s="365">
        <f t="shared" si="66"/>
        <v>0</v>
      </c>
      <c r="BE167" s="365">
        <f t="shared" si="67"/>
        <v>0</v>
      </c>
      <c r="BF167" s="365">
        <f t="shared" si="68"/>
        <v>0</v>
      </c>
      <c r="BG167" s="365">
        <f t="shared" si="69"/>
        <v>0</v>
      </c>
      <c r="BH167" s="365">
        <f t="shared" si="70"/>
        <v>0</v>
      </c>
      <c r="BI167" s="365">
        <f t="shared" si="71"/>
        <v>0</v>
      </c>
      <c r="BJ167" s="365">
        <f t="shared" si="72"/>
        <v>0</v>
      </c>
      <c r="BK167" s="365">
        <f t="shared" si="73"/>
        <v>0</v>
      </c>
      <c r="BL167" s="365">
        <f t="shared" si="74"/>
        <v>0</v>
      </c>
      <c r="BM167" s="365">
        <f t="shared" si="75"/>
        <v>0</v>
      </c>
      <c r="BN167" s="365">
        <f t="shared" si="76"/>
        <v>0</v>
      </c>
      <c r="BO167" s="365">
        <f t="shared" si="77"/>
        <v>0</v>
      </c>
      <c r="BP167" s="365">
        <f t="shared" si="78"/>
        <v>0</v>
      </c>
      <c r="BQ167" s="365">
        <f t="shared" si="79"/>
        <v>0</v>
      </c>
      <c r="BR167" s="365">
        <f t="shared" si="80"/>
        <v>0</v>
      </c>
      <c r="BS167" s="365">
        <f t="shared" si="81"/>
        <v>0</v>
      </c>
      <c r="BT167" s="365">
        <f t="shared" si="82"/>
        <v>0</v>
      </c>
      <c r="BU167" s="365">
        <f t="shared" si="83"/>
        <v>0</v>
      </c>
      <c r="BV167" s="365">
        <f t="shared" si="84"/>
        <v>0</v>
      </c>
      <c r="BW167" s="365">
        <f t="shared" si="85"/>
        <v>0</v>
      </c>
      <c r="BX167" s="365">
        <f t="shared" si="86"/>
        <v>0</v>
      </c>
      <c r="BY167" s="365">
        <f t="shared" si="87"/>
        <v>0</v>
      </c>
      <c r="BZ167" s="365">
        <f t="shared" si="88"/>
        <v>0</v>
      </c>
      <c r="CA167" s="365">
        <f t="shared" si="89"/>
        <v>0</v>
      </c>
      <c r="CB167" s="360">
        <f t="shared" si="90"/>
        <v>0</v>
      </c>
      <c r="CR167"/>
    </row>
    <row r="168" spans="1:96" hidden="1" x14ac:dyDescent="0.2">
      <c r="A168" s="360" cm="1">
        <f t="array" ref="A168">_xlfn.SWITCH(D168,"G",1,"D",2,"M",3,"F",4)</f>
        <v>3</v>
      </c>
      <c r="B168" s="357" t="s">
        <v>91</v>
      </c>
      <c r="C168" s="357" t="s">
        <v>98</v>
      </c>
      <c r="D168" s="360" t="s">
        <v>13</v>
      </c>
      <c r="E168" s="361">
        <v>5.2</v>
      </c>
      <c r="F168" s="361">
        <f>_xlfn.IFNA(VLOOKUP(C168,'My Squad'!$C$2:$D$16,2,0),E168)</f>
        <v>5.2</v>
      </c>
      <c r="G168" s="362">
        <v>2.9043333333333332</v>
      </c>
      <c r="H168" s="362">
        <v>2.4940000000000002</v>
      </c>
      <c r="I168" s="362">
        <v>2.5636666666666668</v>
      </c>
      <c r="J168" s="362">
        <v>2.2843333333333335</v>
      </c>
      <c r="K168" s="362">
        <v>2.7410000000000001</v>
      </c>
      <c r="L168" s="362">
        <v>2.0493333333333332</v>
      </c>
      <c r="M168" s="362">
        <v>1.9419999999999999</v>
      </c>
      <c r="N168" s="362">
        <v>2.2349999999999999</v>
      </c>
      <c r="O168" s="363">
        <v>0</v>
      </c>
      <c r="P168" s="363">
        <v>0</v>
      </c>
      <c r="Q168" s="363">
        <v>0</v>
      </c>
      <c r="R168" s="363">
        <v>0</v>
      </c>
      <c r="S168" s="363">
        <v>0</v>
      </c>
      <c r="T168" s="363">
        <v>0</v>
      </c>
      <c r="U168" s="363">
        <v>0</v>
      </c>
      <c r="V168" s="363">
        <v>0</v>
      </c>
      <c r="W168" s="363">
        <v>0</v>
      </c>
      <c r="X168" s="363">
        <v>0</v>
      </c>
      <c r="Y168" s="363">
        <v>0</v>
      </c>
      <c r="Z168" s="363">
        <v>0</v>
      </c>
      <c r="AA168" s="363">
        <v>0</v>
      </c>
      <c r="AB168" s="363">
        <v>0</v>
      </c>
      <c r="AC168" s="363">
        <v>0</v>
      </c>
      <c r="AD168" s="363">
        <v>0</v>
      </c>
      <c r="AE168" s="363">
        <v>0</v>
      </c>
      <c r="AF168" s="363">
        <v>0</v>
      </c>
      <c r="AG168" s="363">
        <v>0</v>
      </c>
      <c r="AH168" s="363">
        <v>0</v>
      </c>
      <c r="AI168" s="363">
        <v>0</v>
      </c>
      <c r="AJ168" s="363">
        <v>0</v>
      </c>
      <c r="AK168" s="363">
        <v>0</v>
      </c>
      <c r="AL168" s="363">
        <v>0</v>
      </c>
      <c r="AM168" s="363">
        <v>0</v>
      </c>
      <c r="AN168" s="363">
        <v>0</v>
      </c>
      <c r="AO168" s="363">
        <v>0</v>
      </c>
      <c r="AP168" s="363">
        <v>0</v>
      </c>
      <c r="AQ168" s="363">
        <v>0</v>
      </c>
      <c r="AR168" s="363">
        <v>0</v>
      </c>
      <c r="AS168" s="363">
        <v>0</v>
      </c>
      <c r="AT168" s="363">
        <v>0</v>
      </c>
      <c r="AU168" s="363">
        <v>0</v>
      </c>
      <c r="AV168" s="363">
        <v>0</v>
      </c>
      <c r="AW168" s="363">
        <v>0</v>
      </c>
      <c r="AX168" s="363">
        <v>0</v>
      </c>
      <c r="AY168" s="363">
        <v>0</v>
      </c>
      <c r="AZ168" s="363">
        <v>0</v>
      </c>
      <c r="BA168" s="363">
        <v>0</v>
      </c>
      <c r="BB168" s="363">
        <v>0</v>
      </c>
      <c r="BC168" s="364">
        <f>IF(ISNUMBER(MATCH(C168,'My Squad'!$C$2:$C$16,0)),1,0)</f>
        <v>0</v>
      </c>
      <c r="BD168" s="365">
        <f t="shared" si="66"/>
        <v>0</v>
      </c>
      <c r="BE168" s="365">
        <f t="shared" si="67"/>
        <v>0</v>
      </c>
      <c r="BF168" s="365">
        <f t="shared" si="68"/>
        <v>0</v>
      </c>
      <c r="BG168" s="365">
        <f t="shared" si="69"/>
        <v>0</v>
      </c>
      <c r="BH168" s="365">
        <f t="shared" si="70"/>
        <v>0</v>
      </c>
      <c r="BI168" s="365">
        <f t="shared" si="71"/>
        <v>0</v>
      </c>
      <c r="BJ168" s="365">
        <f t="shared" si="72"/>
        <v>0</v>
      </c>
      <c r="BK168" s="365">
        <f t="shared" si="73"/>
        <v>0</v>
      </c>
      <c r="BL168" s="365">
        <f t="shared" si="74"/>
        <v>0</v>
      </c>
      <c r="BM168" s="365">
        <f t="shared" si="75"/>
        <v>0</v>
      </c>
      <c r="BN168" s="365">
        <f t="shared" si="76"/>
        <v>0</v>
      </c>
      <c r="BO168" s="365">
        <f t="shared" si="77"/>
        <v>0</v>
      </c>
      <c r="BP168" s="365">
        <f t="shared" si="78"/>
        <v>0</v>
      </c>
      <c r="BQ168" s="365">
        <f t="shared" si="79"/>
        <v>0</v>
      </c>
      <c r="BR168" s="365">
        <f t="shared" si="80"/>
        <v>0</v>
      </c>
      <c r="BS168" s="365">
        <f t="shared" si="81"/>
        <v>0</v>
      </c>
      <c r="BT168" s="365">
        <f t="shared" si="82"/>
        <v>0</v>
      </c>
      <c r="BU168" s="365">
        <f t="shared" si="83"/>
        <v>0</v>
      </c>
      <c r="BV168" s="365">
        <f t="shared" si="84"/>
        <v>0</v>
      </c>
      <c r="BW168" s="365">
        <f t="shared" si="85"/>
        <v>0</v>
      </c>
      <c r="BX168" s="365">
        <f t="shared" si="86"/>
        <v>0</v>
      </c>
      <c r="BY168" s="365">
        <f t="shared" si="87"/>
        <v>0</v>
      </c>
      <c r="BZ168" s="365">
        <f t="shared" si="88"/>
        <v>0</v>
      </c>
      <c r="CA168" s="365">
        <f t="shared" si="89"/>
        <v>0</v>
      </c>
      <c r="CB168" s="360">
        <f t="shared" si="90"/>
        <v>0</v>
      </c>
      <c r="CR168"/>
    </row>
    <row r="169" spans="1:96" hidden="1" x14ac:dyDescent="0.2">
      <c r="A169" s="360" cm="1">
        <f t="array" ref="A169">_xlfn.SWITCH(D169,"G",1,"D",2,"M",3,"F",4)</f>
        <v>3</v>
      </c>
      <c r="B169" s="357" t="s">
        <v>82</v>
      </c>
      <c r="C169" s="357" t="s">
        <v>233</v>
      </c>
      <c r="D169" s="360" t="s">
        <v>13</v>
      </c>
      <c r="E169" s="361">
        <v>4.9000000000000004</v>
      </c>
      <c r="F169" s="361">
        <f>_xlfn.IFNA(VLOOKUP(C169,'My Squad'!$C$2:$D$16,2,0),E169)</f>
        <v>4.9000000000000004</v>
      </c>
      <c r="G169" s="362">
        <v>3.2873333333333332</v>
      </c>
      <c r="H169" s="362">
        <v>2.8186666666666667</v>
      </c>
      <c r="I169" s="362">
        <v>2.0716666666666668</v>
      </c>
      <c r="J169" s="362">
        <v>2.6793333333333331</v>
      </c>
      <c r="K169" s="362">
        <v>1.7566666666666666</v>
      </c>
      <c r="L169" s="362">
        <v>2.1673333333333331</v>
      </c>
      <c r="M169" s="362">
        <v>2.2266666666666666</v>
      </c>
      <c r="N169" s="362">
        <v>2.202</v>
      </c>
      <c r="O169" s="363">
        <v>0</v>
      </c>
      <c r="P169" s="363">
        <v>0</v>
      </c>
      <c r="Q169" s="363">
        <v>0</v>
      </c>
      <c r="R169" s="363">
        <v>0</v>
      </c>
      <c r="S169" s="363">
        <v>0</v>
      </c>
      <c r="T169" s="363">
        <v>0</v>
      </c>
      <c r="U169" s="363">
        <v>0</v>
      </c>
      <c r="V169" s="363">
        <v>0</v>
      </c>
      <c r="W169" s="363">
        <v>0</v>
      </c>
      <c r="X169" s="363">
        <v>0</v>
      </c>
      <c r="Y169" s="363">
        <v>0</v>
      </c>
      <c r="Z169" s="363">
        <v>0</v>
      </c>
      <c r="AA169" s="363">
        <v>0</v>
      </c>
      <c r="AB169" s="363">
        <v>0</v>
      </c>
      <c r="AC169" s="363">
        <v>0</v>
      </c>
      <c r="AD169" s="363">
        <v>0</v>
      </c>
      <c r="AE169" s="363">
        <v>0</v>
      </c>
      <c r="AF169" s="363">
        <v>0</v>
      </c>
      <c r="AG169" s="363">
        <v>0</v>
      </c>
      <c r="AH169" s="363">
        <v>0</v>
      </c>
      <c r="AI169" s="363">
        <v>0</v>
      </c>
      <c r="AJ169" s="363">
        <v>0</v>
      </c>
      <c r="AK169" s="363">
        <v>0</v>
      </c>
      <c r="AL169" s="363">
        <v>0</v>
      </c>
      <c r="AM169" s="363">
        <v>0</v>
      </c>
      <c r="AN169" s="363">
        <v>0</v>
      </c>
      <c r="AO169" s="363">
        <v>0</v>
      </c>
      <c r="AP169" s="363">
        <v>0</v>
      </c>
      <c r="AQ169" s="363">
        <v>0</v>
      </c>
      <c r="AR169" s="363">
        <v>0</v>
      </c>
      <c r="AS169" s="363">
        <v>0</v>
      </c>
      <c r="AT169" s="363">
        <v>0</v>
      </c>
      <c r="AU169" s="363">
        <v>0</v>
      </c>
      <c r="AV169" s="363">
        <v>0</v>
      </c>
      <c r="AW169" s="363">
        <v>0</v>
      </c>
      <c r="AX169" s="363">
        <v>0</v>
      </c>
      <c r="AY169" s="363">
        <v>0</v>
      </c>
      <c r="AZ169" s="363">
        <v>0</v>
      </c>
      <c r="BA169" s="363">
        <v>0</v>
      </c>
      <c r="BB169" s="363">
        <v>0</v>
      </c>
      <c r="BC169" s="364">
        <f>IF(ISNUMBER(MATCH(C169,'My Squad'!$C$2:$C$16,0)),1,0)</f>
        <v>0</v>
      </c>
      <c r="BD169" s="365">
        <f t="shared" si="66"/>
        <v>0</v>
      </c>
      <c r="BE169" s="365">
        <f t="shared" si="67"/>
        <v>0</v>
      </c>
      <c r="BF169" s="365">
        <f t="shared" si="68"/>
        <v>0</v>
      </c>
      <c r="BG169" s="365">
        <f t="shared" si="69"/>
        <v>0</v>
      </c>
      <c r="BH169" s="365">
        <f t="shared" si="70"/>
        <v>0</v>
      </c>
      <c r="BI169" s="365">
        <f t="shared" si="71"/>
        <v>0</v>
      </c>
      <c r="BJ169" s="365">
        <f t="shared" si="72"/>
        <v>0</v>
      </c>
      <c r="BK169" s="365">
        <f t="shared" si="73"/>
        <v>0</v>
      </c>
      <c r="BL169" s="365">
        <f t="shared" si="74"/>
        <v>0</v>
      </c>
      <c r="BM169" s="365">
        <f t="shared" si="75"/>
        <v>0</v>
      </c>
      <c r="BN169" s="365">
        <f t="shared" si="76"/>
        <v>0</v>
      </c>
      <c r="BO169" s="365">
        <f t="shared" si="77"/>
        <v>0</v>
      </c>
      <c r="BP169" s="365">
        <f t="shared" si="78"/>
        <v>0</v>
      </c>
      <c r="BQ169" s="365">
        <f t="shared" si="79"/>
        <v>0</v>
      </c>
      <c r="BR169" s="365">
        <f t="shared" si="80"/>
        <v>0</v>
      </c>
      <c r="BS169" s="365">
        <f t="shared" si="81"/>
        <v>0</v>
      </c>
      <c r="BT169" s="365">
        <f t="shared" si="82"/>
        <v>0</v>
      </c>
      <c r="BU169" s="365">
        <f t="shared" si="83"/>
        <v>0</v>
      </c>
      <c r="BV169" s="365">
        <f t="shared" si="84"/>
        <v>0</v>
      </c>
      <c r="BW169" s="365">
        <f t="shared" si="85"/>
        <v>0</v>
      </c>
      <c r="BX169" s="365">
        <f t="shared" si="86"/>
        <v>0</v>
      </c>
      <c r="BY169" s="365">
        <f t="shared" si="87"/>
        <v>0</v>
      </c>
      <c r="BZ169" s="365">
        <f t="shared" si="88"/>
        <v>0</v>
      </c>
      <c r="CA169" s="365">
        <f t="shared" si="89"/>
        <v>0</v>
      </c>
      <c r="CB169" s="360">
        <f t="shared" si="90"/>
        <v>0</v>
      </c>
      <c r="CR169"/>
    </row>
    <row r="170" spans="1:96" hidden="1" x14ac:dyDescent="0.2">
      <c r="A170" s="360" cm="1">
        <f t="array" ref="A170">_xlfn.SWITCH(D170,"G",1,"D",2,"M",3,"F",4)</f>
        <v>2</v>
      </c>
      <c r="B170" s="357" t="s">
        <v>91</v>
      </c>
      <c r="C170" s="357" t="s">
        <v>158</v>
      </c>
      <c r="D170" s="360" t="s">
        <v>14</v>
      </c>
      <c r="E170" s="361">
        <v>4.8</v>
      </c>
      <c r="F170" s="361">
        <f>_xlfn.IFNA(VLOOKUP(C170,'My Squad'!$C$2:$D$16,2,0),E170)</f>
        <v>4.8</v>
      </c>
      <c r="G170" s="362">
        <v>3.2093333333333334</v>
      </c>
      <c r="H170" s="362">
        <v>2.5036666666666667</v>
      </c>
      <c r="I170" s="362">
        <v>2.8673333333333333</v>
      </c>
      <c r="J170" s="362">
        <v>1.9833333333333334</v>
      </c>
      <c r="K170" s="362">
        <v>3.3130000000000002</v>
      </c>
      <c r="L170" s="362">
        <v>1.601</v>
      </c>
      <c r="M170" s="362">
        <v>1.6040000000000001</v>
      </c>
      <c r="N170" s="362">
        <v>2.0859999999999999</v>
      </c>
      <c r="O170" s="363">
        <v>0</v>
      </c>
      <c r="P170" s="363">
        <v>0</v>
      </c>
      <c r="Q170" s="363">
        <v>0</v>
      </c>
      <c r="R170" s="363">
        <v>0</v>
      </c>
      <c r="S170" s="363">
        <v>0</v>
      </c>
      <c r="T170" s="363">
        <v>0</v>
      </c>
      <c r="U170" s="363">
        <v>0</v>
      </c>
      <c r="V170" s="363">
        <v>0</v>
      </c>
      <c r="W170" s="363">
        <v>0</v>
      </c>
      <c r="X170" s="363">
        <v>0</v>
      </c>
      <c r="Y170" s="363">
        <v>0</v>
      </c>
      <c r="Z170" s="363">
        <v>0</v>
      </c>
      <c r="AA170" s="363">
        <v>0</v>
      </c>
      <c r="AB170" s="363">
        <v>0</v>
      </c>
      <c r="AC170" s="363">
        <v>0</v>
      </c>
      <c r="AD170" s="363">
        <v>0</v>
      </c>
      <c r="AE170" s="363">
        <v>0</v>
      </c>
      <c r="AF170" s="363">
        <v>0</v>
      </c>
      <c r="AG170" s="363">
        <v>0</v>
      </c>
      <c r="AH170" s="363">
        <v>0</v>
      </c>
      <c r="AI170" s="363">
        <v>0</v>
      </c>
      <c r="AJ170" s="363">
        <v>0</v>
      </c>
      <c r="AK170" s="363">
        <v>0</v>
      </c>
      <c r="AL170" s="363">
        <v>0</v>
      </c>
      <c r="AM170" s="363">
        <v>0</v>
      </c>
      <c r="AN170" s="363">
        <v>0</v>
      </c>
      <c r="AO170" s="363">
        <v>0</v>
      </c>
      <c r="AP170" s="363">
        <v>0</v>
      </c>
      <c r="AQ170" s="363">
        <v>0</v>
      </c>
      <c r="AR170" s="363">
        <v>0</v>
      </c>
      <c r="AS170" s="363">
        <v>0</v>
      </c>
      <c r="AT170" s="363">
        <v>0</v>
      </c>
      <c r="AU170" s="363">
        <v>0</v>
      </c>
      <c r="AV170" s="363">
        <v>0</v>
      </c>
      <c r="AW170" s="363">
        <v>0</v>
      </c>
      <c r="AX170" s="363">
        <v>0</v>
      </c>
      <c r="AY170" s="363">
        <v>0</v>
      </c>
      <c r="AZ170" s="363">
        <v>0</v>
      </c>
      <c r="BA170" s="363">
        <v>0</v>
      </c>
      <c r="BB170" s="363">
        <v>0</v>
      </c>
      <c r="BC170" s="364">
        <f>IF(ISNUMBER(MATCH(C170,'My Squad'!$C$2:$C$16,0)),1,0)</f>
        <v>0</v>
      </c>
      <c r="BD170" s="365">
        <f t="shared" si="66"/>
        <v>0</v>
      </c>
      <c r="BE170" s="365">
        <f t="shared" si="67"/>
        <v>0</v>
      </c>
      <c r="BF170" s="365">
        <f t="shared" si="68"/>
        <v>0</v>
      </c>
      <c r="BG170" s="365">
        <f t="shared" si="69"/>
        <v>0</v>
      </c>
      <c r="BH170" s="365">
        <f t="shared" si="70"/>
        <v>0</v>
      </c>
      <c r="BI170" s="365">
        <f t="shared" si="71"/>
        <v>0</v>
      </c>
      <c r="BJ170" s="365">
        <f t="shared" si="72"/>
        <v>0</v>
      </c>
      <c r="BK170" s="365">
        <f t="shared" si="73"/>
        <v>0</v>
      </c>
      <c r="BL170" s="365">
        <f t="shared" si="74"/>
        <v>0</v>
      </c>
      <c r="BM170" s="365">
        <f t="shared" si="75"/>
        <v>0</v>
      </c>
      <c r="BN170" s="365">
        <f t="shared" si="76"/>
        <v>0</v>
      </c>
      <c r="BO170" s="365">
        <f t="shared" si="77"/>
        <v>0</v>
      </c>
      <c r="BP170" s="365">
        <f t="shared" si="78"/>
        <v>0</v>
      </c>
      <c r="BQ170" s="365">
        <f t="shared" si="79"/>
        <v>0</v>
      </c>
      <c r="BR170" s="365">
        <f t="shared" si="80"/>
        <v>0</v>
      </c>
      <c r="BS170" s="365">
        <f t="shared" si="81"/>
        <v>0</v>
      </c>
      <c r="BT170" s="365">
        <f t="shared" si="82"/>
        <v>0</v>
      </c>
      <c r="BU170" s="365">
        <f t="shared" si="83"/>
        <v>0</v>
      </c>
      <c r="BV170" s="365">
        <f t="shared" si="84"/>
        <v>0</v>
      </c>
      <c r="BW170" s="365">
        <f t="shared" si="85"/>
        <v>0</v>
      </c>
      <c r="BX170" s="365">
        <f t="shared" si="86"/>
        <v>0</v>
      </c>
      <c r="BY170" s="365">
        <f t="shared" si="87"/>
        <v>0</v>
      </c>
      <c r="BZ170" s="365">
        <f t="shared" si="88"/>
        <v>0</v>
      </c>
      <c r="CA170" s="365">
        <f t="shared" si="89"/>
        <v>0</v>
      </c>
      <c r="CB170" s="360">
        <f t="shared" si="90"/>
        <v>0</v>
      </c>
      <c r="CR170"/>
    </row>
    <row r="171" spans="1:96" hidden="1" x14ac:dyDescent="0.2">
      <c r="A171" s="360" cm="1">
        <f t="array" ref="A171">_xlfn.SWITCH(D171,"G",1,"D",2,"M",3,"F",4)</f>
        <v>2</v>
      </c>
      <c r="B171" s="357" t="s">
        <v>110</v>
      </c>
      <c r="C171" s="357" t="s">
        <v>1512</v>
      </c>
      <c r="D171" s="360" t="s">
        <v>14</v>
      </c>
      <c r="E171" s="361">
        <v>4.5</v>
      </c>
      <c r="F171" s="361">
        <f>_xlfn.IFNA(VLOOKUP(C171,'My Squad'!$C$2:$D$16,2,0),E171)</f>
        <v>4.5</v>
      </c>
      <c r="G171" s="362">
        <v>2.8780000000000001</v>
      </c>
      <c r="H171" s="362">
        <v>2.7803333333333335</v>
      </c>
      <c r="I171" s="362">
        <v>2.2106666666666666</v>
      </c>
      <c r="J171" s="362">
        <v>2.6486666666666667</v>
      </c>
      <c r="K171" s="362">
        <v>3.1549999999999998</v>
      </c>
      <c r="L171" s="362">
        <v>1.496</v>
      </c>
      <c r="M171" s="362">
        <v>2.0503333333333331</v>
      </c>
      <c r="N171" s="362">
        <v>1.9363333333333332</v>
      </c>
      <c r="O171" s="363">
        <v>0</v>
      </c>
      <c r="P171" s="363">
        <v>0</v>
      </c>
      <c r="Q171" s="363">
        <v>0</v>
      </c>
      <c r="R171" s="363">
        <v>0</v>
      </c>
      <c r="S171" s="363">
        <v>0</v>
      </c>
      <c r="T171" s="363">
        <v>0</v>
      </c>
      <c r="U171" s="363">
        <v>0</v>
      </c>
      <c r="V171" s="363">
        <v>0</v>
      </c>
      <c r="W171" s="363">
        <v>0</v>
      </c>
      <c r="X171" s="363">
        <v>0</v>
      </c>
      <c r="Y171" s="363">
        <v>0</v>
      </c>
      <c r="Z171" s="363">
        <v>0</v>
      </c>
      <c r="AA171" s="363">
        <v>0</v>
      </c>
      <c r="AB171" s="363">
        <v>0</v>
      </c>
      <c r="AC171" s="363">
        <v>0</v>
      </c>
      <c r="AD171" s="363">
        <v>0</v>
      </c>
      <c r="AE171" s="363">
        <v>0</v>
      </c>
      <c r="AF171" s="363">
        <v>0</v>
      </c>
      <c r="AG171" s="363">
        <v>0</v>
      </c>
      <c r="AH171" s="363">
        <v>0</v>
      </c>
      <c r="AI171" s="363">
        <v>0</v>
      </c>
      <c r="AJ171" s="363">
        <v>0</v>
      </c>
      <c r="AK171" s="363">
        <v>0</v>
      </c>
      <c r="AL171" s="363">
        <v>0</v>
      </c>
      <c r="AM171" s="363">
        <v>0</v>
      </c>
      <c r="AN171" s="363">
        <v>0</v>
      </c>
      <c r="AO171" s="363">
        <v>0</v>
      </c>
      <c r="AP171" s="363">
        <v>0</v>
      </c>
      <c r="AQ171" s="363">
        <v>0</v>
      </c>
      <c r="AR171" s="363">
        <v>0</v>
      </c>
      <c r="AS171" s="363">
        <v>0</v>
      </c>
      <c r="AT171" s="363">
        <v>0</v>
      </c>
      <c r="AU171" s="363">
        <v>0</v>
      </c>
      <c r="AV171" s="363">
        <v>0</v>
      </c>
      <c r="AW171" s="363">
        <v>0</v>
      </c>
      <c r="AX171" s="363">
        <v>0</v>
      </c>
      <c r="AY171" s="363">
        <v>0</v>
      </c>
      <c r="AZ171" s="363">
        <v>0</v>
      </c>
      <c r="BA171" s="363">
        <v>0</v>
      </c>
      <c r="BB171" s="363">
        <v>0</v>
      </c>
      <c r="BC171" s="364">
        <f>IF(ISNUMBER(MATCH(C171,'My Squad'!$C$2:$C$16,0)),1,0)</f>
        <v>0</v>
      </c>
      <c r="BD171" s="365">
        <f t="shared" si="66"/>
        <v>0</v>
      </c>
      <c r="BE171" s="365">
        <f t="shared" si="67"/>
        <v>0</v>
      </c>
      <c r="BF171" s="365">
        <f t="shared" si="68"/>
        <v>0</v>
      </c>
      <c r="BG171" s="365">
        <f t="shared" si="69"/>
        <v>0</v>
      </c>
      <c r="BH171" s="365">
        <f t="shared" si="70"/>
        <v>0</v>
      </c>
      <c r="BI171" s="365">
        <f t="shared" si="71"/>
        <v>0</v>
      </c>
      <c r="BJ171" s="365">
        <f t="shared" si="72"/>
        <v>0</v>
      </c>
      <c r="BK171" s="365">
        <f t="shared" si="73"/>
        <v>0</v>
      </c>
      <c r="BL171" s="365">
        <f t="shared" si="74"/>
        <v>0</v>
      </c>
      <c r="BM171" s="365">
        <f t="shared" si="75"/>
        <v>0</v>
      </c>
      <c r="BN171" s="365">
        <f t="shared" si="76"/>
        <v>0</v>
      </c>
      <c r="BO171" s="365">
        <f t="shared" si="77"/>
        <v>0</v>
      </c>
      <c r="BP171" s="365">
        <f t="shared" si="78"/>
        <v>0</v>
      </c>
      <c r="BQ171" s="365">
        <f t="shared" si="79"/>
        <v>0</v>
      </c>
      <c r="BR171" s="365">
        <f t="shared" si="80"/>
        <v>0</v>
      </c>
      <c r="BS171" s="365">
        <f t="shared" si="81"/>
        <v>0</v>
      </c>
      <c r="BT171" s="365">
        <f t="shared" si="82"/>
        <v>0</v>
      </c>
      <c r="BU171" s="365">
        <f t="shared" si="83"/>
        <v>0</v>
      </c>
      <c r="BV171" s="365">
        <f t="shared" si="84"/>
        <v>0</v>
      </c>
      <c r="BW171" s="365">
        <f t="shared" si="85"/>
        <v>0</v>
      </c>
      <c r="BX171" s="365">
        <f t="shared" si="86"/>
        <v>0</v>
      </c>
      <c r="BY171" s="365">
        <f t="shared" si="87"/>
        <v>0</v>
      </c>
      <c r="BZ171" s="365">
        <f t="shared" si="88"/>
        <v>0</v>
      </c>
      <c r="CA171" s="365">
        <f t="shared" si="89"/>
        <v>0</v>
      </c>
      <c r="CB171" s="360">
        <f t="shared" si="90"/>
        <v>0</v>
      </c>
      <c r="CR171"/>
    </row>
    <row r="172" spans="1:96" hidden="1" x14ac:dyDescent="0.2">
      <c r="A172" s="360" cm="1">
        <f t="array" ref="A172">_xlfn.SWITCH(D172,"G",1,"D",2,"M",3,"F",4)</f>
        <v>2</v>
      </c>
      <c r="B172" s="357" t="s">
        <v>601</v>
      </c>
      <c r="C172" s="357" t="s">
        <v>637</v>
      </c>
      <c r="D172" s="360" t="s">
        <v>14</v>
      </c>
      <c r="E172" s="361">
        <v>4.5999999999999996</v>
      </c>
      <c r="F172" s="361">
        <f>_xlfn.IFNA(VLOOKUP(C172,'My Squad'!$C$2:$D$16,2,0),E172)</f>
        <v>4.5999999999999996</v>
      </c>
      <c r="G172" s="362">
        <v>2.9609999999999999</v>
      </c>
      <c r="H172" s="362">
        <v>1.883</v>
      </c>
      <c r="I172" s="362">
        <v>1.8813333333333333</v>
      </c>
      <c r="J172" s="362">
        <v>2.2593333333333332</v>
      </c>
      <c r="K172" s="362">
        <v>2.7749999999999999</v>
      </c>
      <c r="L172" s="362">
        <v>2.3786666666666667</v>
      </c>
      <c r="M172" s="362">
        <v>1.9153333333333333</v>
      </c>
      <c r="N172" s="362">
        <v>3.0830000000000002</v>
      </c>
      <c r="O172" s="363">
        <v>0</v>
      </c>
      <c r="P172" s="363">
        <v>0</v>
      </c>
      <c r="Q172" s="363">
        <v>0</v>
      </c>
      <c r="R172" s="363">
        <v>0</v>
      </c>
      <c r="S172" s="363">
        <v>0</v>
      </c>
      <c r="T172" s="363">
        <v>0</v>
      </c>
      <c r="U172" s="363">
        <v>0</v>
      </c>
      <c r="V172" s="363">
        <v>0</v>
      </c>
      <c r="W172" s="363">
        <v>0</v>
      </c>
      <c r="X172" s="363">
        <v>0</v>
      </c>
      <c r="Y172" s="363">
        <v>0</v>
      </c>
      <c r="Z172" s="363">
        <v>0</v>
      </c>
      <c r="AA172" s="363">
        <v>0</v>
      </c>
      <c r="AB172" s="363">
        <v>0</v>
      </c>
      <c r="AC172" s="363">
        <v>0</v>
      </c>
      <c r="AD172" s="363">
        <v>0</v>
      </c>
      <c r="AE172" s="363">
        <v>0</v>
      </c>
      <c r="AF172" s="363">
        <v>0</v>
      </c>
      <c r="AG172" s="363">
        <v>0</v>
      </c>
      <c r="AH172" s="363">
        <v>0</v>
      </c>
      <c r="AI172" s="363">
        <v>0</v>
      </c>
      <c r="AJ172" s="363">
        <v>0</v>
      </c>
      <c r="AK172" s="363">
        <v>0</v>
      </c>
      <c r="AL172" s="363">
        <v>0</v>
      </c>
      <c r="AM172" s="363">
        <v>0</v>
      </c>
      <c r="AN172" s="363">
        <v>0</v>
      </c>
      <c r="AO172" s="363">
        <v>0</v>
      </c>
      <c r="AP172" s="363">
        <v>0</v>
      </c>
      <c r="AQ172" s="363">
        <v>0</v>
      </c>
      <c r="AR172" s="363">
        <v>0</v>
      </c>
      <c r="AS172" s="363">
        <v>0</v>
      </c>
      <c r="AT172" s="363">
        <v>0</v>
      </c>
      <c r="AU172" s="363">
        <v>0</v>
      </c>
      <c r="AV172" s="363">
        <v>0</v>
      </c>
      <c r="AW172" s="363">
        <v>0</v>
      </c>
      <c r="AX172" s="363">
        <v>0</v>
      </c>
      <c r="AY172" s="363">
        <v>0</v>
      </c>
      <c r="AZ172" s="363">
        <v>0</v>
      </c>
      <c r="BA172" s="363">
        <v>0</v>
      </c>
      <c r="BB172" s="363">
        <v>0</v>
      </c>
      <c r="BC172" s="364">
        <f>IF(ISNUMBER(MATCH(C172,'My Squad'!$C$2:$C$16,0)),1,0)</f>
        <v>0</v>
      </c>
      <c r="BD172" s="365">
        <f t="shared" si="66"/>
        <v>0</v>
      </c>
      <c r="BE172" s="365">
        <f t="shared" si="67"/>
        <v>0</v>
      </c>
      <c r="BF172" s="365">
        <f t="shared" si="68"/>
        <v>0</v>
      </c>
      <c r="BG172" s="365">
        <f t="shared" si="69"/>
        <v>0</v>
      </c>
      <c r="BH172" s="365">
        <f t="shared" si="70"/>
        <v>0</v>
      </c>
      <c r="BI172" s="365">
        <f t="shared" si="71"/>
        <v>0</v>
      </c>
      <c r="BJ172" s="365">
        <f t="shared" si="72"/>
        <v>0</v>
      </c>
      <c r="BK172" s="365">
        <f t="shared" si="73"/>
        <v>0</v>
      </c>
      <c r="BL172" s="365">
        <f t="shared" si="74"/>
        <v>0</v>
      </c>
      <c r="BM172" s="365">
        <f t="shared" si="75"/>
        <v>0</v>
      </c>
      <c r="BN172" s="365">
        <f t="shared" si="76"/>
        <v>0</v>
      </c>
      <c r="BO172" s="365">
        <f t="shared" si="77"/>
        <v>0</v>
      </c>
      <c r="BP172" s="365">
        <f t="shared" si="78"/>
        <v>0</v>
      </c>
      <c r="BQ172" s="365">
        <f t="shared" si="79"/>
        <v>0</v>
      </c>
      <c r="BR172" s="365">
        <f t="shared" si="80"/>
        <v>0</v>
      </c>
      <c r="BS172" s="365">
        <f t="shared" si="81"/>
        <v>0</v>
      </c>
      <c r="BT172" s="365">
        <f t="shared" si="82"/>
        <v>0</v>
      </c>
      <c r="BU172" s="365">
        <f t="shared" si="83"/>
        <v>0</v>
      </c>
      <c r="BV172" s="365">
        <f t="shared" si="84"/>
        <v>0</v>
      </c>
      <c r="BW172" s="365">
        <f t="shared" si="85"/>
        <v>0</v>
      </c>
      <c r="BX172" s="365">
        <f t="shared" si="86"/>
        <v>0</v>
      </c>
      <c r="BY172" s="365">
        <f t="shared" si="87"/>
        <v>0</v>
      </c>
      <c r="BZ172" s="365">
        <f t="shared" si="88"/>
        <v>0</v>
      </c>
      <c r="CA172" s="365">
        <f t="shared" si="89"/>
        <v>0</v>
      </c>
      <c r="CB172" s="360">
        <f t="shared" si="90"/>
        <v>0</v>
      </c>
      <c r="CR172"/>
    </row>
    <row r="173" spans="1:96" hidden="1" x14ac:dyDescent="0.2">
      <c r="A173" s="360" cm="1">
        <f t="array" ref="A173">_xlfn.SWITCH(D173,"G",1,"D",2,"M",3,"F",4)</f>
        <v>3</v>
      </c>
      <c r="B173" s="357" t="s">
        <v>51</v>
      </c>
      <c r="C173" s="357" t="s">
        <v>180</v>
      </c>
      <c r="D173" s="360" t="s">
        <v>13</v>
      </c>
      <c r="E173" s="361">
        <v>4.9000000000000004</v>
      </c>
      <c r="F173" s="361">
        <f>_xlfn.IFNA(VLOOKUP(C173,'My Squad'!$C$2:$D$16,2,0),E173)</f>
        <v>4.9000000000000004</v>
      </c>
      <c r="G173" s="362">
        <v>2.2356666666666665</v>
      </c>
      <c r="H173" s="362">
        <v>2.1386666666666665</v>
      </c>
      <c r="I173" s="362">
        <v>2.5790000000000002</v>
      </c>
      <c r="J173" s="362">
        <v>2.3620000000000001</v>
      </c>
      <c r="K173" s="362">
        <v>2.5633333333333335</v>
      </c>
      <c r="L173" s="362">
        <v>2.1743333333333332</v>
      </c>
      <c r="M173" s="362">
        <v>2.5483333333333333</v>
      </c>
      <c r="N173" s="362">
        <v>2.4686666666666666</v>
      </c>
      <c r="O173" s="363">
        <v>0</v>
      </c>
      <c r="P173" s="363">
        <v>0</v>
      </c>
      <c r="Q173" s="363">
        <v>0</v>
      </c>
      <c r="R173" s="363">
        <v>0</v>
      </c>
      <c r="S173" s="363">
        <v>0</v>
      </c>
      <c r="T173" s="363">
        <v>0</v>
      </c>
      <c r="U173" s="363">
        <v>0</v>
      </c>
      <c r="V173" s="363">
        <v>0</v>
      </c>
      <c r="W173" s="363">
        <v>0</v>
      </c>
      <c r="X173" s="363">
        <v>0</v>
      </c>
      <c r="Y173" s="363">
        <v>0</v>
      </c>
      <c r="Z173" s="363">
        <v>0</v>
      </c>
      <c r="AA173" s="363">
        <v>0</v>
      </c>
      <c r="AB173" s="363">
        <v>0</v>
      </c>
      <c r="AC173" s="363">
        <v>0</v>
      </c>
      <c r="AD173" s="363">
        <v>0</v>
      </c>
      <c r="AE173" s="363">
        <v>0</v>
      </c>
      <c r="AF173" s="363">
        <v>0</v>
      </c>
      <c r="AG173" s="363">
        <v>0</v>
      </c>
      <c r="AH173" s="363">
        <v>0</v>
      </c>
      <c r="AI173" s="363">
        <v>0</v>
      </c>
      <c r="AJ173" s="363">
        <v>0</v>
      </c>
      <c r="AK173" s="363">
        <v>0</v>
      </c>
      <c r="AL173" s="363">
        <v>0</v>
      </c>
      <c r="AM173" s="363">
        <v>0</v>
      </c>
      <c r="AN173" s="363">
        <v>0</v>
      </c>
      <c r="AO173" s="363">
        <v>0</v>
      </c>
      <c r="AP173" s="363">
        <v>0</v>
      </c>
      <c r="AQ173" s="363">
        <v>0</v>
      </c>
      <c r="AR173" s="363">
        <v>0</v>
      </c>
      <c r="AS173" s="363">
        <v>0</v>
      </c>
      <c r="AT173" s="363">
        <v>0</v>
      </c>
      <c r="AU173" s="363">
        <v>0</v>
      </c>
      <c r="AV173" s="363">
        <v>0</v>
      </c>
      <c r="AW173" s="363">
        <v>0</v>
      </c>
      <c r="AX173" s="363">
        <v>0</v>
      </c>
      <c r="AY173" s="363">
        <v>0</v>
      </c>
      <c r="AZ173" s="363">
        <v>0</v>
      </c>
      <c r="BA173" s="363">
        <v>0</v>
      </c>
      <c r="BB173" s="363">
        <v>0</v>
      </c>
      <c r="BC173" s="364">
        <f>IF(ISNUMBER(MATCH(C173,'My Squad'!$C$2:$C$16,0)),1,0)</f>
        <v>0</v>
      </c>
      <c r="BD173" s="365">
        <f t="shared" si="66"/>
        <v>0</v>
      </c>
      <c r="BE173" s="365">
        <f t="shared" si="67"/>
        <v>0</v>
      </c>
      <c r="BF173" s="365">
        <f t="shared" si="68"/>
        <v>0</v>
      </c>
      <c r="BG173" s="365">
        <f t="shared" si="69"/>
        <v>0</v>
      </c>
      <c r="BH173" s="365">
        <f t="shared" si="70"/>
        <v>0</v>
      </c>
      <c r="BI173" s="365">
        <f t="shared" si="71"/>
        <v>0</v>
      </c>
      <c r="BJ173" s="365">
        <f t="shared" si="72"/>
        <v>0</v>
      </c>
      <c r="BK173" s="365">
        <f t="shared" si="73"/>
        <v>0</v>
      </c>
      <c r="BL173" s="365">
        <f t="shared" si="74"/>
        <v>0</v>
      </c>
      <c r="BM173" s="365">
        <f t="shared" si="75"/>
        <v>0</v>
      </c>
      <c r="BN173" s="365">
        <f t="shared" si="76"/>
        <v>0</v>
      </c>
      <c r="BO173" s="365">
        <f t="shared" si="77"/>
        <v>0</v>
      </c>
      <c r="BP173" s="365">
        <f t="shared" si="78"/>
        <v>0</v>
      </c>
      <c r="BQ173" s="365">
        <f t="shared" si="79"/>
        <v>0</v>
      </c>
      <c r="BR173" s="365">
        <f t="shared" si="80"/>
        <v>0</v>
      </c>
      <c r="BS173" s="365">
        <f t="shared" si="81"/>
        <v>0</v>
      </c>
      <c r="BT173" s="365">
        <f t="shared" si="82"/>
        <v>0</v>
      </c>
      <c r="BU173" s="365">
        <f t="shared" si="83"/>
        <v>0</v>
      </c>
      <c r="BV173" s="365">
        <f t="shared" si="84"/>
        <v>0</v>
      </c>
      <c r="BW173" s="365">
        <f t="shared" si="85"/>
        <v>0</v>
      </c>
      <c r="BX173" s="365">
        <f t="shared" si="86"/>
        <v>0</v>
      </c>
      <c r="BY173" s="365">
        <f t="shared" si="87"/>
        <v>0</v>
      </c>
      <c r="BZ173" s="365">
        <f t="shared" si="88"/>
        <v>0</v>
      </c>
      <c r="CA173" s="365">
        <f t="shared" si="89"/>
        <v>0</v>
      </c>
      <c r="CB173" s="360">
        <f t="shared" si="90"/>
        <v>0</v>
      </c>
      <c r="CR173"/>
    </row>
    <row r="174" spans="1:96" hidden="1" x14ac:dyDescent="0.2">
      <c r="A174" s="360" cm="1">
        <f t="array" ref="A174">_xlfn.SWITCH(D174,"G",1,"D",2,"M",3,"F",4)</f>
        <v>3</v>
      </c>
      <c r="B174" s="357" t="s">
        <v>40</v>
      </c>
      <c r="C174" s="357" t="s">
        <v>659</v>
      </c>
      <c r="D174" s="360" t="s">
        <v>13</v>
      </c>
      <c r="E174" s="361">
        <v>5.5</v>
      </c>
      <c r="F174" s="361">
        <f>_xlfn.IFNA(VLOOKUP(C174,'My Squad'!$C$2:$D$16,2,0),E174)</f>
        <v>5.5</v>
      </c>
      <c r="G174" s="362">
        <v>2.1259999999999999</v>
      </c>
      <c r="H174" s="362">
        <v>2.1623333333333332</v>
      </c>
      <c r="I174" s="362">
        <v>2.6513333333333335</v>
      </c>
      <c r="J174" s="362">
        <v>2.3006666666666669</v>
      </c>
      <c r="K174" s="362">
        <v>2.0266666666666668</v>
      </c>
      <c r="L174" s="362">
        <v>2.3173333333333335</v>
      </c>
      <c r="M174" s="362">
        <v>2.7490000000000001</v>
      </c>
      <c r="N174" s="362">
        <v>2.5706666666666669</v>
      </c>
      <c r="O174" s="363">
        <v>0</v>
      </c>
      <c r="P174" s="363">
        <v>0</v>
      </c>
      <c r="Q174" s="363">
        <v>0</v>
      </c>
      <c r="R174" s="363">
        <v>0</v>
      </c>
      <c r="S174" s="363">
        <v>0</v>
      </c>
      <c r="T174" s="363">
        <v>0</v>
      </c>
      <c r="U174" s="363">
        <v>0</v>
      </c>
      <c r="V174" s="363">
        <v>0</v>
      </c>
      <c r="W174" s="363">
        <v>0</v>
      </c>
      <c r="X174" s="363">
        <v>0</v>
      </c>
      <c r="Y174" s="363">
        <v>0</v>
      </c>
      <c r="Z174" s="363">
        <v>0</v>
      </c>
      <c r="AA174" s="363">
        <v>0</v>
      </c>
      <c r="AB174" s="363">
        <v>0</v>
      </c>
      <c r="AC174" s="363">
        <v>0</v>
      </c>
      <c r="AD174" s="363">
        <v>0</v>
      </c>
      <c r="AE174" s="363">
        <v>0</v>
      </c>
      <c r="AF174" s="363">
        <v>0</v>
      </c>
      <c r="AG174" s="363">
        <v>0</v>
      </c>
      <c r="AH174" s="363">
        <v>0</v>
      </c>
      <c r="AI174" s="363">
        <v>0</v>
      </c>
      <c r="AJ174" s="363">
        <v>0</v>
      </c>
      <c r="AK174" s="363">
        <v>0</v>
      </c>
      <c r="AL174" s="363">
        <v>0</v>
      </c>
      <c r="AM174" s="363">
        <v>0</v>
      </c>
      <c r="AN174" s="363">
        <v>0</v>
      </c>
      <c r="AO174" s="363">
        <v>0</v>
      </c>
      <c r="AP174" s="363">
        <v>0</v>
      </c>
      <c r="AQ174" s="363">
        <v>0</v>
      </c>
      <c r="AR174" s="363">
        <v>0</v>
      </c>
      <c r="AS174" s="363">
        <v>0</v>
      </c>
      <c r="AT174" s="363">
        <v>0</v>
      </c>
      <c r="AU174" s="363">
        <v>0</v>
      </c>
      <c r="AV174" s="363">
        <v>0</v>
      </c>
      <c r="AW174" s="363">
        <v>0</v>
      </c>
      <c r="AX174" s="363">
        <v>0</v>
      </c>
      <c r="AY174" s="363">
        <v>0</v>
      </c>
      <c r="AZ174" s="363">
        <v>0</v>
      </c>
      <c r="BA174" s="363">
        <v>0</v>
      </c>
      <c r="BB174" s="363">
        <v>0</v>
      </c>
      <c r="BC174" s="364">
        <f>IF(ISNUMBER(MATCH(C174,'My Squad'!$C$2:$C$16,0)),1,0)</f>
        <v>0</v>
      </c>
      <c r="BD174" s="365">
        <f t="shared" si="66"/>
        <v>0</v>
      </c>
      <c r="BE174" s="365">
        <f t="shared" si="67"/>
        <v>0</v>
      </c>
      <c r="BF174" s="365">
        <f t="shared" si="68"/>
        <v>0</v>
      </c>
      <c r="BG174" s="365">
        <f t="shared" si="69"/>
        <v>0</v>
      </c>
      <c r="BH174" s="365">
        <f t="shared" si="70"/>
        <v>0</v>
      </c>
      <c r="BI174" s="365">
        <f t="shared" si="71"/>
        <v>0</v>
      </c>
      <c r="BJ174" s="365">
        <f t="shared" si="72"/>
        <v>0</v>
      </c>
      <c r="BK174" s="365">
        <f t="shared" si="73"/>
        <v>0</v>
      </c>
      <c r="BL174" s="365">
        <f t="shared" si="74"/>
        <v>0</v>
      </c>
      <c r="BM174" s="365">
        <f t="shared" si="75"/>
        <v>0</v>
      </c>
      <c r="BN174" s="365">
        <f t="shared" si="76"/>
        <v>0</v>
      </c>
      <c r="BO174" s="365">
        <f t="shared" si="77"/>
        <v>0</v>
      </c>
      <c r="BP174" s="365">
        <f t="shared" si="78"/>
        <v>0</v>
      </c>
      <c r="BQ174" s="365">
        <f t="shared" si="79"/>
        <v>0</v>
      </c>
      <c r="BR174" s="365">
        <f t="shared" si="80"/>
        <v>0</v>
      </c>
      <c r="BS174" s="365">
        <f t="shared" si="81"/>
        <v>0</v>
      </c>
      <c r="BT174" s="365">
        <f t="shared" si="82"/>
        <v>0</v>
      </c>
      <c r="BU174" s="365">
        <f t="shared" si="83"/>
        <v>0</v>
      </c>
      <c r="BV174" s="365">
        <f t="shared" si="84"/>
        <v>0</v>
      </c>
      <c r="BW174" s="365">
        <f t="shared" si="85"/>
        <v>0</v>
      </c>
      <c r="BX174" s="365">
        <f t="shared" si="86"/>
        <v>0</v>
      </c>
      <c r="BY174" s="365">
        <f t="shared" si="87"/>
        <v>0</v>
      </c>
      <c r="BZ174" s="365">
        <f t="shared" si="88"/>
        <v>0</v>
      </c>
      <c r="CA174" s="365">
        <f t="shared" si="89"/>
        <v>0</v>
      </c>
      <c r="CB174" s="360">
        <f t="shared" si="90"/>
        <v>0</v>
      </c>
      <c r="CR174"/>
    </row>
    <row r="175" spans="1:96" hidden="1" x14ac:dyDescent="0.2">
      <c r="A175" s="360" cm="1">
        <f t="array" ref="A175">_xlfn.SWITCH(D175,"G",1,"D",2,"M",3,"F",4)</f>
        <v>2</v>
      </c>
      <c r="B175" s="357" t="s">
        <v>601</v>
      </c>
      <c r="C175" s="357" t="s">
        <v>639</v>
      </c>
      <c r="D175" s="360" t="s">
        <v>14</v>
      </c>
      <c r="E175" s="361">
        <v>4.2</v>
      </c>
      <c r="F175" s="361">
        <f>_xlfn.IFNA(VLOOKUP(C175,'My Squad'!$C$2:$D$16,2,0),E175)</f>
        <v>4.2</v>
      </c>
      <c r="G175" s="362">
        <v>2.9603333333333333</v>
      </c>
      <c r="H175" s="362">
        <v>1.8513333333333333</v>
      </c>
      <c r="I175" s="362">
        <v>1.8996666666666666</v>
      </c>
      <c r="J175" s="362">
        <v>2.19</v>
      </c>
      <c r="K175" s="362">
        <v>2.7126666666666668</v>
      </c>
      <c r="L175" s="362">
        <v>2.282</v>
      </c>
      <c r="M175" s="362">
        <v>1.921</v>
      </c>
      <c r="N175" s="362">
        <v>3.0346666666666668</v>
      </c>
      <c r="O175" s="363">
        <v>0</v>
      </c>
      <c r="P175" s="363">
        <v>0</v>
      </c>
      <c r="Q175" s="363">
        <v>0</v>
      </c>
      <c r="R175" s="363">
        <v>0</v>
      </c>
      <c r="S175" s="363">
        <v>0</v>
      </c>
      <c r="T175" s="363">
        <v>0</v>
      </c>
      <c r="U175" s="363">
        <v>0</v>
      </c>
      <c r="V175" s="363">
        <v>0</v>
      </c>
      <c r="W175" s="363">
        <v>0</v>
      </c>
      <c r="X175" s="363">
        <v>0</v>
      </c>
      <c r="Y175" s="363">
        <v>0</v>
      </c>
      <c r="Z175" s="363">
        <v>0</v>
      </c>
      <c r="AA175" s="363">
        <v>0</v>
      </c>
      <c r="AB175" s="363">
        <v>0</v>
      </c>
      <c r="AC175" s="363">
        <v>0</v>
      </c>
      <c r="AD175" s="363">
        <v>0</v>
      </c>
      <c r="AE175" s="363">
        <v>0</v>
      </c>
      <c r="AF175" s="363">
        <v>0</v>
      </c>
      <c r="AG175" s="363">
        <v>0</v>
      </c>
      <c r="AH175" s="363">
        <v>0</v>
      </c>
      <c r="AI175" s="363">
        <v>0</v>
      </c>
      <c r="AJ175" s="363">
        <v>0</v>
      </c>
      <c r="AK175" s="363">
        <v>0</v>
      </c>
      <c r="AL175" s="363">
        <v>0</v>
      </c>
      <c r="AM175" s="363">
        <v>0</v>
      </c>
      <c r="AN175" s="363">
        <v>0</v>
      </c>
      <c r="AO175" s="363">
        <v>0</v>
      </c>
      <c r="AP175" s="363">
        <v>0</v>
      </c>
      <c r="AQ175" s="363">
        <v>0</v>
      </c>
      <c r="AR175" s="363">
        <v>0</v>
      </c>
      <c r="AS175" s="363">
        <v>0</v>
      </c>
      <c r="AT175" s="363">
        <v>0</v>
      </c>
      <c r="AU175" s="363">
        <v>0</v>
      </c>
      <c r="AV175" s="363">
        <v>0</v>
      </c>
      <c r="AW175" s="363">
        <v>0</v>
      </c>
      <c r="AX175" s="363">
        <v>0</v>
      </c>
      <c r="AY175" s="363">
        <v>0</v>
      </c>
      <c r="AZ175" s="363">
        <v>0</v>
      </c>
      <c r="BA175" s="363">
        <v>0</v>
      </c>
      <c r="BB175" s="363">
        <v>0</v>
      </c>
      <c r="BC175" s="364">
        <f>IF(ISNUMBER(MATCH(C175,'My Squad'!$C$2:$C$16,0)),1,0)</f>
        <v>0</v>
      </c>
      <c r="BD175" s="365">
        <f t="shared" si="66"/>
        <v>0</v>
      </c>
      <c r="BE175" s="365">
        <f t="shared" si="67"/>
        <v>0</v>
      </c>
      <c r="BF175" s="365">
        <f t="shared" si="68"/>
        <v>0</v>
      </c>
      <c r="BG175" s="365">
        <f t="shared" si="69"/>
        <v>0</v>
      </c>
      <c r="BH175" s="365">
        <f t="shared" si="70"/>
        <v>0</v>
      </c>
      <c r="BI175" s="365">
        <f t="shared" si="71"/>
        <v>0</v>
      </c>
      <c r="BJ175" s="365">
        <f t="shared" si="72"/>
        <v>0</v>
      </c>
      <c r="BK175" s="365">
        <f t="shared" si="73"/>
        <v>0</v>
      </c>
      <c r="BL175" s="365">
        <f t="shared" si="74"/>
        <v>0</v>
      </c>
      <c r="BM175" s="365">
        <f t="shared" si="75"/>
        <v>0</v>
      </c>
      <c r="BN175" s="365">
        <f t="shared" si="76"/>
        <v>0</v>
      </c>
      <c r="BO175" s="365">
        <f t="shared" si="77"/>
        <v>0</v>
      </c>
      <c r="BP175" s="365">
        <f t="shared" si="78"/>
        <v>0</v>
      </c>
      <c r="BQ175" s="365">
        <f t="shared" si="79"/>
        <v>0</v>
      </c>
      <c r="BR175" s="365">
        <f t="shared" si="80"/>
        <v>0</v>
      </c>
      <c r="BS175" s="365">
        <f t="shared" si="81"/>
        <v>0</v>
      </c>
      <c r="BT175" s="365">
        <f t="shared" si="82"/>
        <v>0</v>
      </c>
      <c r="BU175" s="365">
        <f t="shared" si="83"/>
        <v>0</v>
      </c>
      <c r="BV175" s="365">
        <f t="shared" si="84"/>
        <v>0</v>
      </c>
      <c r="BW175" s="365">
        <f t="shared" si="85"/>
        <v>0</v>
      </c>
      <c r="BX175" s="365">
        <f t="shared" si="86"/>
        <v>0</v>
      </c>
      <c r="BY175" s="365">
        <f t="shared" si="87"/>
        <v>0</v>
      </c>
      <c r="BZ175" s="365">
        <f t="shared" si="88"/>
        <v>0</v>
      </c>
      <c r="CA175" s="365">
        <f t="shared" si="89"/>
        <v>0</v>
      </c>
      <c r="CB175" s="360">
        <f t="shared" si="90"/>
        <v>0</v>
      </c>
      <c r="CR175"/>
    </row>
    <row r="176" spans="1:96" hidden="1" x14ac:dyDescent="0.2">
      <c r="A176" s="360" cm="1">
        <f t="array" ref="A176">_xlfn.SWITCH(D176,"G",1,"D",2,"M",3,"F",4)</f>
        <v>2</v>
      </c>
      <c r="B176" s="357" t="s">
        <v>40</v>
      </c>
      <c r="C176" s="357" t="s">
        <v>86</v>
      </c>
      <c r="D176" s="360" t="s">
        <v>14</v>
      </c>
      <c r="E176" s="361">
        <v>5.6</v>
      </c>
      <c r="F176" s="361">
        <f>_xlfn.IFNA(VLOOKUP(C176,'My Squad'!$C$2:$D$16,2,0),E176)</f>
        <v>5.6</v>
      </c>
      <c r="G176" s="362">
        <v>0</v>
      </c>
      <c r="H176" s="362">
        <v>1.744</v>
      </c>
      <c r="I176" s="362">
        <v>3.2226666666666666</v>
      </c>
      <c r="J176" s="362">
        <v>2.6636666666666668</v>
      </c>
      <c r="K176" s="362">
        <v>1.8160000000000001</v>
      </c>
      <c r="L176" s="362">
        <v>2.613</v>
      </c>
      <c r="M176" s="362">
        <v>3.6266666666666665</v>
      </c>
      <c r="N176" s="362">
        <v>3.1376666666666666</v>
      </c>
      <c r="O176" s="363">
        <v>0</v>
      </c>
      <c r="P176" s="363">
        <v>0</v>
      </c>
      <c r="Q176" s="363">
        <v>0</v>
      </c>
      <c r="R176" s="363">
        <v>0</v>
      </c>
      <c r="S176" s="363">
        <v>0</v>
      </c>
      <c r="T176" s="363">
        <v>0</v>
      </c>
      <c r="U176" s="363">
        <v>0</v>
      </c>
      <c r="V176" s="363">
        <v>0</v>
      </c>
      <c r="W176" s="363">
        <v>0</v>
      </c>
      <c r="X176" s="363">
        <v>0</v>
      </c>
      <c r="Y176" s="363">
        <v>0</v>
      </c>
      <c r="Z176" s="363">
        <v>0</v>
      </c>
      <c r="AA176" s="363">
        <v>0</v>
      </c>
      <c r="AB176" s="363">
        <v>0</v>
      </c>
      <c r="AC176" s="363">
        <v>0</v>
      </c>
      <c r="AD176" s="363">
        <v>0</v>
      </c>
      <c r="AE176" s="363">
        <v>0</v>
      </c>
      <c r="AF176" s="363">
        <v>0</v>
      </c>
      <c r="AG176" s="363">
        <v>0</v>
      </c>
      <c r="AH176" s="363">
        <v>0</v>
      </c>
      <c r="AI176" s="363">
        <v>0</v>
      </c>
      <c r="AJ176" s="363">
        <v>0</v>
      </c>
      <c r="AK176" s="363">
        <v>0</v>
      </c>
      <c r="AL176" s="363">
        <v>0</v>
      </c>
      <c r="AM176" s="363">
        <v>0</v>
      </c>
      <c r="AN176" s="363">
        <v>0</v>
      </c>
      <c r="AO176" s="363">
        <v>0</v>
      </c>
      <c r="AP176" s="363">
        <v>0</v>
      </c>
      <c r="AQ176" s="363">
        <v>0</v>
      </c>
      <c r="AR176" s="363">
        <v>0</v>
      </c>
      <c r="AS176" s="363">
        <v>0</v>
      </c>
      <c r="AT176" s="363">
        <v>0</v>
      </c>
      <c r="AU176" s="363">
        <v>0</v>
      </c>
      <c r="AV176" s="363">
        <v>0</v>
      </c>
      <c r="AW176" s="363">
        <v>0</v>
      </c>
      <c r="AX176" s="363">
        <v>0</v>
      </c>
      <c r="AY176" s="363">
        <v>0</v>
      </c>
      <c r="AZ176" s="363">
        <v>0</v>
      </c>
      <c r="BA176" s="363">
        <v>0</v>
      </c>
      <c r="BB176" s="363">
        <v>0</v>
      </c>
      <c r="BC176" s="364">
        <f>IF(ISNUMBER(MATCH(C176,'My Squad'!$C$2:$C$16,0)),1,0)</f>
        <v>0</v>
      </c>
      <c r="BD176" s="365">
        <f t="shared" si="66"/>
        <v>0</v>
      </c>
      <c r="BE176" s="365">
        <f t="shared" si="67"/>
        <v>0</v>
      </c>
      <c r="BF176" s="365">
        <f t="shared" si="68"/>
        <v>0</v>
      </c>
      <c r="BG176" s="365">
        <f t="shared" si="69"/>
        <v>0</v>
      </c>
      <c r="BH176" s="365">
        <f t="shared" si="70"/>
        <v>0</v>
      </c>
      <c r="BI176" s="365">
        <f t="shared" si="71"/>
        <v>0</v>
      </c>
      <c r="BJ176" s="365">
        <f t="shared" si="72"/>
        <v>0</v>
      </c>
      <c r="BK176" s="365">
        <f t="shared" si="73"/>
        <v>0</v>
      </c>
      <c r="BL176" s="365">
        <f t="shared" si="74"/>
        <v>0</v>
      </c>
      <c r="BM176" s="365">
        <f t="shared" si="75"/>
        <v>0</v>
      </c>
      <c r="BN176" s="365">
        <f t="shared" si="76"/>
        <v>0</v>
      </c>
      <c r="BO176" s="365">
        <f t="shared" si="77"/>
        <v>0</v>
      </c>
      <c r="BP176" s="365">
        <f t="shared" si="78"/>
        <v>0</v>
      </c>
      <c r="BQ176" s="365">
        <f t="shared" si="79"/>
        <v>0</v>
      </c>
      <c r="BR176" s="365">
        <f t="shared" si="80"/>
        <v>0</v>
      </c>
      <c r="BS176" s="365">
        <f t="shared" si="81"/>
        <v>0</v>
      </c>
      <c r="BT176" s="365">
        <f t="shared" si="82"/>
        <v>0</v>
      </c>
      <c r="BU176" s="365">
        <f t="shared" si="83"/>
        <v>0</v>
      </c>
      <c r="BV176" s="365">
        <f t="shared" si="84"/>
        <v>0</v>
      </c>
      <c r="BW176" s="365">
        <f t="shared" si="85"/>
        <v>0</v>
      </c>
      <c r="BX176" s="365">
        <f t="shared" si="86"/>
        <v>0</v>
      </c>
      <c r="BY176" s="365">
        <f t="shared" si="87"/>
        <v>0</v>
      </c>
      <c r="BZ176" s="365">
        <f t="shared" si="88"/>
        <v>0</v>
      </c>
      <c r="CA176" s="365">
        <f t="shared" si="89"/>
        <v>0</v>
      </c>
      <c r="CB176" s="360">
        <f t="shared" si="90"/>
        <v>0</v>
      </c>
      <c r="CR176"/>
    </row>
    <row r="177" spans="1:96" hidden="1" x14ac:dyDescent="0.2">
      <c r="A177" s="360" cm="1">
        <f t="array" ref="A177">_xlfn.SWITCH(D177,"G",1,"D",2,"M",3,"F",4)</f>
        <v>3</v>
      </c>
      <c r="B177" s="357" t="s">
        <v>40</v>
      </c>
      <c r="C177" s="357" t="s">
        <v>138</v>
      </c>
      <c r="D177" s="360" t="s">
        <v>13</v>
      </c>
      <c r="E177" s="361">
        <v>6</v>
      </c>
      <c r="F177" s="361">
        <f>_xlfn.IFNA(VLOOKUP(C177,'My Squad'!$C$2:$D$16,2,0),E177)</f>
        <v>6</v>
      </c>
      <c r="G177" s="362">
        <v>2.0296666666666665</v>
      </c>
      <c r="H177" s="362">
        <v>2.2296666666666667</v>
      </c>
      <c r="I177" s="362">
        <v>2.5950000000000002</v>
      </c>
      <c r="J177" s="362">
        <v>2.2763333333333335</v>
      </c>
      <c r="K177" s="362">
        <v>1.9443333333333332</v>
      </c>
      <c r="L177" s="362">
        <v>2.3686666666666665</v>
      </c>
      <c r="M177" s="362">
        <v>2.7893333333333334</v>
      </c>
      <c r="N177" s="362">
        <v>2.5653333333333332</v>
      </c>
      <c r="O177" s="363">
        <v>0</v>
      </c>
      <c r="P177" s="363">
        <v>0</v>
      </c>
      <c r="Q177" s="363">
        <v>0</v>
      </c>
      <c r="R177" s="363">
        <v>0</v>
      </c>
      <c r="S177" s="363">
        <v>0</v>
      </c>
      <c r="T177" s="363">
        <v>0</v>
      </c>
      <c r="U177" s="363">
        <v>0</v>
      </c>
      <c r="V177" s="363">
        <v>0</v>
      </c>
      <c r="W177" s="363">
        <v>0</v>
      </c>
      <c r="X177" s="363">
        <v>0</v>
      </c>
      <c r="Y177" s="363">
        <v>0</v>
      </c>
      <c r="Z177" s="363">
        <v>0</v>
      </c>
      <c r="AA177" s="363">
        <v>0</v>
      </c>
      <c r="AB177" s="363">
        <v>0</v>
      </c>
      <c r="AC177" s="363">
        <v>0</v>
      </c>
      <c r="AD177" s="363">
        <v>0</v>
      </c>
      <c r="AE177" s="363">
        <v>0</v>
      </c>
      <c r="AF177" s="363">
        <v>0</v>
      </c>
      <c r="AG177" s="363">
        <v>0</v>
      </c>
      <c r="AH177" s="363">
        <v>0</v>
      </c>
      <c r="AI177" s="363">
        <v>0</v>
      </c>
      <c r="AJ177" s="363">
        <v>0</v>
      </c>
      <c r="AK177" s="363">
        <v>0</v>
      </c>
      <c r="AL177" s="363">
        <v>0</v>
      </c>
      <c r="AM177" s="363">
        <v>0</v>
      </c>
      <c r="AN177" s="363">
        <v>0</v>
      </c>
      <c r="AO177" s="363">
        <v>0</v>
      </c>
      <c r="AP177" s="363">
        <v>0</v>
      </c>
      <c r="AQ177" s="363">
        <v>0</v>
      </c>
      <c r="AR177" s="363">
        <v>0</v>
      </c>
      <c r="AS177" s="363">
        <v>0</v>
      </c>
      <c r="AT177" s="363">
        <v>0</v>
      </c>
      <c r="AU177" s="363">
        <v>0</v>
      </c>
      <c r="AV177" s="363">
        <v>0</v>
      </c>
      <c r="AW177" s="363">
        <v>0</v>
      </c>
      <c r="AX177" s="363">
        <v>0</v>
      </c>
      <c r="AY177" s="363">
        <v>0</v>
      </c>
      <c r="AZ177" s="363">
        <v>0</v>
      </c>
      <c r="BA177" s="363">
        <v>0</v>
      </c>
      <c r="BB177" s="363">
        <v>0</v>
      </c>
      <c r="BC177" s="364">
        <f>IF(ISNUMBER(MATCH(C177,'My Squad'!$C$2:$C$16,0)),1,0)</f>
        <v>0</v>
      </c>
      <c r="BD177" s="365">
        <f t="shared" si="66"/>
        <v>0</v>
      </c>
      <c r="BE177" s="365">
        <f t="shared" si="67"/>
        <v>0</v>
      </c>
      <c r="BF177" s="365">
        <f t="shared" si="68"/>
        <v>0</v>
      </c>
      <c r="BG177" s="365">
        <f t="shared" si="69"/>
        <v>0</v>
      </c>
      <c r="BH177" s="365">
        <f t="shared" si="70"/>
        <v>0</v>
      </c>
      <c r="BI177" s="365">
        <f t="shared" si="71"/>
        <v>0</v>
      </c>
      <c r="BJ177" s="365">
        <f t="shared" si="72"/>
        <v>0</v>
      </c>
      <c r="BK177" s="365">
        <f t="shared" si="73"/>
        <v>0</v>
      </c>
      <c r="BL177" s="365">
        <f t="shared" si="74"/>
        <v>0</v>
      </c>
      <c r="BM177" s="365">
        <f t="shared" si="75"/>
        <v>0</v>
      </c>
      <c r="BN177" s="365">
        <f t="shared" si="76"/>
        <v>0</v>
      </c>
      <c r="BO177" s="365">
        <f t="shared" si="77"/>
        <v>0</v>
      </c>
      <c r="BP177" s="365">
        <f t="shared" si="78"/>
        <v>0</v>
      </c>
      <c r="BQ177" s="365">
        <f t="shared" si="79"/>
        <v>0</v>
      </c>
      <c r="BR177" s="365">
        <f t="shared" si="80"/>
        <v>0</v>
      </c>
      <c r="BS177" s="365">
        <f t="shared" si="81"/>
        <v>0</v>
      </c>
      <c r="BT177" s="365">
        <f t="shared" si="82"/>
        <v>0</v>
      </c>
      <c r="BU177" s="365">
        <f t="shared" si="83"/>
        <v>0</v>
      </c>
      <c r="BV177" s="365">
        <f t="shared" si="84"/>
        <v>0</v>
      </c>
      <c r="BW177" s="365">
        <f t="shared" si="85"/>
        <v>0</v>
      </c>
      <c r="BX177" s="365">
        <f t="shared" si="86"/>
        <v>0</v>
      </c>
      <c r="BY177" s="365">
        <f t="shared" si="87"/>
        <v>0</v>
      </c>
      <c r="BZ177" s="365">
        <f t="shared" si="88"/>
        <v>0</v>
      </c>
      <c r="CA177" s="365">
        <f t="shared" si="89"/>
        <v>0</v>
      </c>
      <c r="CB177" s="360">
        <f t="shared" si="90"/>
        <v>0</v>
      </c>
      <c r="CR177"/>
    </row>
    <row r="178" spans="1:96" hidden="1" x14ac:dyDescent="0.2">
      <c r="A178" s="360" cm="1">
        <f t="array" ref="A178">_xlfn.SWITCH(D178,"G",1,"D",2,"M",3,"F",4)</f>
        <v>3</v>
      </c>
      <c r="B178" s="357" t="s">
        <v>82</v>
      </c>
      <c r="C178" s="357" t="s">
        <v>351</v>
      </c>
      <c r="D178" s="360" t="s">
        <v>13</v>
      </c>
      <c r="E178" s="361">
        <v>5</v>
      </c>
      <c r="F178" s="361">
        <f>_xlfn.IFNA(VLOOKUP(C178,'My Squad'!$C$2:$D$16,2,0),E178)</f>
        <v>5</v>
      </c>
      <c r="G178" s="362">
        <v>3.681</v>
      </c>
      <c r="H178" s="362">
        <v>2.528</v>
      </c>
      <c r="I178" s="362">
        <v>1.8396666666666666</v>
      </c>
      <c r="J178" s="362">
        <v>2.5443333333333333</v>
      </c>
      <c r="K178" s="362">
        <v>1.738</v>
      </c>
      <c r="L178" s="362">
        <v>2.117</v>
      </c>
      <c r="M178" s="362">
        <v>2.1476666666666668</v>
      </c>
      <c r="N178" s="362">
        <v>2.1669999999999998</v>
      </c>
      <c r="O178" s="363">
        <v>0</v>
      </c>
      <c r="P178" s="363">
        <v>0</v>
      </c>
      <c r="Q178" s="363">
        <v>0</v>
      </c>
      <c r="R178" s="363">
        <v>0</v>
      </c>
      <c r="S178" s="363">
        <v>0</v>
      </c>
      <c r="T178" s="363">
        <v>0</v>
      </c>
      <c r="U178" s="363">
        <v>0</v>
      </c>
      <c r="V178" s="363">
        <v>0</v>
      </c>
      <c r="W178" s="363">
        <v>0</v>
      </c>
      <c r="X178" s="363">
        <v>0</v>
      </c>
      <c r="Y178" s="363">
        <v>0</v>
      </c>
      <c r="Z178" s="363">
        <v>0</v>
      </c>
      <c r="AA178" s="363">
        <v>0</v>
      </c>
      <c r="AB178" s="363">
        <v>0</v>
      </c>
      <c r="AC178" s="363">
        <v>0</v>
      </c>
      <c r="AD178" s="363">
        <v>0</v>
      </c>
      <c r="AE178" s="363">
        <v>0</v>
      </c>
      <c r="AF178" s="363">
        <v>0</v>
      </c>
      <c r="AG178" s="363">
        <v>0</v>
      </c>
      <c r="AH178" s="363">
        <v>0</v>
      </c>
      <c r="AI178" s="363">
        <v>0</v>
      </c>
      <c r="AJ178" s="363">
        <v>0</v>
      </c>
      <c r="AK178" s="363">
        <v>0</v>
      </c>
      <c r="AL178" s="363">
        <v>0</v>
      </c>
      <c r="AM178" s="363">
        <v>0</v>
      </c>
      <c r="AN178" s="363">
        <v>0</v>
      </c>
      <c r="AO178" s="363">
        <v>0</v>
      </c>
      <c r="AP178" s="363">
        <v>0</v>
      </c>
      <c r="AQ178" s="363">
        <v>0</v>
      </c>
      <c r="AR178" s="363">
        <v>0</v>
      </c>
      <c r="AS178" s="363">
        <v>0</v>
      </c>
      <c r="AT178" s="363">
        <v>0</v>
      </c>
      <c r="AU178" s="363">
        <v>0</v>
      </c>
      <c r="AV178" s="363">
        <v>0</v>
      </c>
      <c r="AW178" s="363">
        <v>0</v>
      </c>
      <c r="AX178" s="363">
        <v>0</v>
      </c>
      <c r="AY178" s="363">
        <v>0</v>
      </c>
      <c r="AZ178" s="363">
        <v>0</v>
      </c>
      <c r="BA178" s="363">
        <v>0</v>
      </c>
      <c r="BB178" s="363">
        <v>0</v>
      </c>
      <c r="BC178" s="364">
        <f>IF(ISNUMBER(MATCH(C178,'My Squad'!$C$2:$C$16,0)),1,0)</f>
        <v>0</v>
      </c>
      <c r="BD178" s="365">
        <f t="shared" si="66"/>
        <v>0</v>
      </c>
      <c r="BE178" s="365">
        <f t="shared" si="67"/>
        <v>0</v>
      </c>
      <c r="BF178" s="365">
        <f t="shared" si="68"/>
        <v>0</v>
      </c>
      <c r="BG178" s="365">
        <f t="shared" si="69"/>
        <v>0</v>
      </c>
      <c r="BH178" s="365">
        <f t="shared" si="70"/>
        <v>0</v>
      </c>
      <c r="BI178" s="365">
        <f t="shared" si="71"/>
        <v>0</v>
      </c>
      <c r="BJ178" s="365">
        <f t="shared" si="72"/>
        <v>0</v>
      </c>
      <c r="BK178" s="365">
        <f t="shared" si="73"/>
        <v>0</v>
      </c>
      <c r="BL178" s="365">
        <f t="shared" si="74"/>
        <v>0</v>
      </c>
      <c r="BM178" s="365">
        <f t="shared" si="75"/>
        <v>0</v>
      </c>
      <c r="BN178" s="365">
        <f t="shared" si="76"/>
        <v>0</v>
      </c>
      <c r="BO178" s="365">
        <f t="shared" si="77"/>
        <v>0</v>
      </c>
      <c r="BP178" s="365">
        <f t="shared" si="78"/>
        <v>0</v>
      </c>
      <c r="BQ178" s="365">
        <f t="shared" si="79"/>
        <v>0</v>
      </c>
      <c r="BR178" s="365">
        <f t="shared" si="80"/>
        <v>0</v>
      </c>
      <c r="BS178" s="365">
        <f t="shared" si="81"/>
        <v>0</v>
      </c>
      <c r="BT178" s="365">
        <f t="shared" si="82"/>
        <v>0</v>
      </c>
      <c r="BU178" s="365">
        <f t="shared" si="83"/>
        <v>0</v>
      </c>
      <c r="BV178" s="365">
        <f t="shared" si="84"/>
        <v>0</v>
      </c>
      <c r="BW178" s="365">
        <f t="shared" si="85"/>
        <v>0</v>
      </c>
      <c r="BX178" s="365">
        <f t="shared" si="86"/>
        <v>0</v>
      </c>
      <c r="BY178" s="365">
        <f t="shared" si="87"/>
        <v>0</v>
      </c>
      <c r="BZ178" s="365">
        <f t="shared" si="88"/>
        <v>0</v>
      </c>
      <c r="CA178" s="365">
        <f t="shared" si="89"/>
        <v>0</v>
      </c>
      <c r="CB178" s="360">
        <f t="shared" si="90"/>
        <v>0</v>
      </c>
      <c r="CR178"/>
    </row>
    <row r="179" spans="1:96" hidden="1" x14ac:dyDescent="0.2">
      <c r="A179" s="360" cm="1">
        <f t="array" ref="A179">_xlfn.SWITCH(D179,"G",1,"D",2,"M",3,"F",4)</f>
        <v>3</v>
      </c>
      <c r="B179" s="357" t="s">
        <v>601</v>
      </c>
      <c r="C179" s="357" t="s">
        <v>645</v>
      </c>
      <c r="D179" s="360" t="s">
        <v>13</v>
      </c>
      <c r="E179" s="361">
        <v>5</v>
      </c>
      <c r="F179" s="361">
        <f>_xlfn.IFNA(VLOOKUP(C179,'My Squad'!$C$2:$D$16,2,0),E179)</f>
        <v>5</v>
      </c>
      <c r="G179" s="362">
        <v>2.4383333333333335</v>
      </c>
      <c r="H179" s="362">
        <v>2.1773333333333333</v>
      </c>
      <c r="I179" s="362">
        <v>2.153</v>
      </c>
      <c r="J179" s="362">
        <v>2.2639999999999998</v>
      </c>
      <c r="K179" s="362">
        <v>2.4500000000000002</v>
      </c>
      <c r="L179" s="362">
        <v>2.3543333333333334</v>
      </c>
      <c r="M179" s="362">
        <v>2.2373333333333334</v>
      </c>
      <c r="N179" s="362">
        <v>2.4319999999999999</v>
      </c>
      <c r="O179" s="363">
        <v>0</v>
      </c>
      <c r="P179" s="363">
        <v>0</v>
      </c>
      <c r="Q179" s="363">
        <v>0</v>
      </c>
      <c r="R179" s="363">
        <v>0</v>
      </c>
      <c r="S179" s="363">
        <v>0</v>
      </c>
      <c r="T179" s="363">
        <v>0</v>
      </c>
      <c r="U179" s="363">
        <v>0</v>
      </c>
      <c r="V179" s="363">
        <v>0</v>
      </c>
      <c r="W179" s="363">
        <v>0</v>
      </c>
      <c r="X179" s="363">
        <v>0</v>
      </c>
      <c r="Y179" s="363">
        <v>0</v>
      </c>
      <c r="Z179" s="363">
        <v>0</v>
      </c>
      <c r="AA179" s="363">
        <v>0</v>
      </c>
      <c r="AB179" s="363">
        <v>0</v>
      </c>
      <c r="AC179" s="363">
        <v>0</v>
      </c>
      <c r="AD179" s="363">
        <v>0</v>
      </c>
      <c r="AE179" s="363">
        <v>0</v>
      </c>
      <c r="AF179" s="363">
        <v>0</v>
      </c>
      <c r="AG179" s="363">
        <v>0</v>
      </c>
      <c r="AH179" s="363">
        <v>0</v>
      </c>
      <c r="AI179" s="363">
        <v>0</v>
      </c>
      <c r="AJ179" s="363">
        <v>0</v>
      </c>
      <c r="AK179" s="363">
        <v>0</v>
      </c>
      <c r="AL179" s="363">
        <v>0</v>
      </c>
      <c r="AM179" s="363">
        <v>0</v>
      </c>
      <c r="AN179" s="363">
        <v>0</v>
      </c>
      <c r="AO179" s="363">
        <v>0</v>
      </c>
      <c r="AP179" s="363">
        <v>0</v>
      </c>
      <c r="AQ179" s="363">
        <v>0</v>
      </c>
      <c r="AR179" s="363">
        <v>0</v>
      </c>
      <c r="AS179" s="363">
        <v>0</v>
      </c>
      <c r="AT179" s="363">
        <v>0</v>
      </c>
      <c r="AU179" s="363">
        <v>0</v>
      </c>
      <c r="AV179" s="363">
        <v>0</v>
      </c>
      <c r="AW179" s="363">
        <v>0</v>
      </c>
      <c r="AX179" s="363">
        <v>0</v>
      </c>
      <c r="AY179" s="363">
        <v>0</v>
      </c>
      <c r="AZ179" s="363">
        <v>0</v>
      </c>
      <c r="BA179" s="363">
        <v>0</v>
      </c>
      <c r="BB179" s="363">
        <v>0</v>
      </c>
      <c r="BC179" s="364">
        <f>IF(ISNUMBER(MATCH(C179,'My Squad'!$C$2:$C$16,0)),1,0)</f>
        <v>0</v>
      </c>
      <c r="BD179" s="365">
        <f t="shared" si="66"/>
        <v>0</v>
      </c>
      <c r="BE179" s="365">
        <f t="shared" si="67"/>
        <v>0</v>
      </c>
      <c r="BF179" s="365">
        <f t="shared" si="68"/>
        <v>0</v>
      </c>
      <c r="BG179" s="365">
        <f t="shared" si="69"/>
        <v>0</v>
      </c>
      <c r="BH179" s="365">
        <f t="shared" si="70"/>
        <v>0</v>
      </c>
      <c r="BI179" s="365">
        <f t="shared" si="71"/>
        <v>0</v>
      </c>
      <c r="BJ179" s="365">
        <f t="shared" si="72"/>
        <v>0</v>
      </c>
      <c r="BK179" s="365">
        <f t="shared" si="73"/>
        <v>0</v>
      </c>
      <c r="BL179" s="365">
        <f t="shared" si="74"/>
        <v>0</v>
      </c>
      <c r="BM179" s="365">
        <f t="shared" si="75"/>
        <v>0</v>
      </c>
      <c r="BN179" s="365">
        <f t="shared" si="76"/>
        <v>0</v>
      </c>
      <c r="BO179" s="365">
        <f t="shared" si="77"/>
        <v>0</v>
      </c>
      <c r="BP179" s="365">
        <f t="shared" si="78"/>
        <v>0</v>
      </c>
      <c r="BQ179" s="365">
        <f t="shared" si="79"/>
        <v>0</v>
      </c>
      <c r="BR179" s="365">
        <f t="shared" si="80"/>
        <v>0</v>
      </c>
      <c r="BS179" s="365">
        <f t="shared" si="81"/>
        <v>0</v>
      </c>
      <c r="BT179" s="365">
        <f t="shared" si="82"/>
        <v>0</v>
      </c>
      <c r="BU179" s="365">
        <f t="shared" si="83"/>
        <v>0</v>
      </c>
      <c r="BV179" s="365">
        <f t="shared" si="84"/>
        <v>0</v>
      </c>
      <c r="BW179" s="365">
        <f t="shared" si="85"/>
        <v>0</v>
      </c>
      <c r="BX179" s="365">
        <f t="shared" si="86"/>
        <v>0</v>
      </c>
      <c r="BY179" s="365">
        <f t="shared" si="87"/>
        <v>0</v>
      </c>
      <c r="BZ179" s="365">
        <f t="shared" si="88"/>
        <v>0</v>
      </c>
      <c r="CA179" s="365">
        <f t="shared" si="89"/>
        <v>0</v>
      </c>
      <c r="CB179" s="360">
        <f t="shared" si="90"/>
        <v>0</v>
      </c>
      <c r="CR179"/>
    </row>
    <row r="180" spans="1:96" hidden="1" x14ac:dyDescent="0.2">
      <c r="A180" s="360" cm="1">
        <f t="array" ref="A180">_xlfn.SWITCH(D180,"G",1,"D",2,"M",3,"F",4)</f>
        <v>2</v>
      </c>
      <c r="B180" s="357" t="s">
        <v>91</v>
      </c>
      <c r="C180" s="357" t="s">
        <v>155</v>
      </c>
      <c r="D180" s="360" t="s">
        <v>14</v>
      </c>
      <c r="E180" s="361">
        <v>4.3</v>
      </c>
      <c r="F180" s="361">
        <f>_xlfn.IFNA(VLOOKUP(C180,'My Squad'!$C$2:$D$16,2,0),E180)</f>
        <v>4.3</v>
      </c>
      <c r="G180" s="362">
        <v>3.1226666666666665</v>
      </c>
      <c r="H180" s="362">
        <v>2.35</v>
      </c>
      <c r="I180" s="362">
        <v>2.7803333333333335</v>
      </c>
      <c r="J180" s="362">
        <v>1.9370000000000001</v>
      </c>
      <c r="K180" s="362">
        <v>3.1256666666666666</v>
      </c>
      <c r="L180" s="362">
        <v>1.5693333333333332</v>
      </c>
      <c r="M180" s="362">
        <v>1.6073333333333333</v>
      </c>
      <c r="N180" s="362">
        <v>1.9910000000000001</v>
      </c>
      <c r="O180" s="363">
        <v>0</v>
      </c>
      <c r="P180" s="363">
        <v>0</v>
      </c>
      <c r="Q180" s="363">
        <v>0</v>
      </c>
      <c r="R180" s="363">
        <v>0</v>
      </c>
      <c r="S180" s="363">
        <v>0</v>
      </c>
      <c r="T180" s="363">
        <v>0</v>
      </c>
      <c r="U180" s="363">
        <v>0</v>
      </c>
      <c r="V180" s="363">
        <v>0</v>
      </c>
      <c r="W180" s="363">
        <v>0</v>
      </c>
      <c r="X180" s="363">
        <v>0</v>
      </c>
      <c r="Y180" s="363">
        <v>0</v>
      </c>
      <c r="Z180" s="363">
        <v>0</v>
      </c>
      <c r="AA180" s="363">
        <v>0</v>
      </c>
      <c r="AB180" s="363">
        <v>0</v>
      </c>
      <c r="AC180" s="363">
        <v>0</v>
      </c>
      <c r="AD180" s="363">
        <v>0</v>
      </c>
      <c r="AE180" s="363">
        <v>0</v>
      </c>
      <c r="AF180" s="363">
        <v>0</v>
      </c>
      <c r="AG180" s="363">
        <v>0</v>
      </c>
      <c r="AH180" s="363">
        <v>0</v>
      </c>
      <c r="AI180" s="363">
        <v>0</v>
      </c>
      <c r="AJ180" s="363">
        <v>0</v>
      </c>
      <c r="AK180" s="363">
        <v>0</v>
      </c>
      <c r="AL180" s="363">
        <v>0</v>
      </c>
      <c r="AM180" s="363">
        <v>0</v>
      </c>
      <c r="AN180" s="363">
        <v>0</v>
      </c>
      <c r="AO180" s="363">
        <v>0</v>
      </c>
      <c r="AP180" s="363">
        <v>0</v>
      </c>
      <c r="AQ180" s="363">
        <v>0</v>
      </c>
      <c r="AR180" s="363">
        <v>0</v>
      </c>
      <c r="AS180" s="363">
        <v>0</v>
      </c>
      <c r="AT180" s="363">
        <v>0</v>
      </c>
      <c r="AU180" s="363">
        <v>0</v>
      </c>
      <c r="AV180" s="363">
        <v>0</v>
      </c>
      <c r="AW180" s="363">
        <v>0</v>
      </c>
      <c r="AX180" s="363">
        <v>0</v>
      </c>
      <c r="AY180" s="363">
        <v>0</v>
      </c>
      <c r="AZ180" s="363">
        <v>0</v>
      </c>
      <c r="BA180" s="363">
        <v>0</v>
      </c>
      <c r="BB180" s="363">
        <v>0</v>
      </c>
      <c r="BC180" s="364">
        <f>IF(ISNUMBER(MATCH(C180,'My Squad'!$C$2:$C$16,0)),1,0)</f>
        <v>0</v>
      </c>
      <c r="BD180" s="365">
        <f t="shared" si="66"/>
        <v>0</v>
      </c>
      <c r="BE180" s="365">
        <f t="shared" si="67"/>
        <v>0</v>
      </c>
      <c r="BF180" s="365">
        <f t="shared" si="68"/>
        <v>0</v>
      </c>
      <c r="BG180" s="365">
        <f t="shared" si="69"/>
        <v>0</v>
      </c>
      <c r="BH180" s="365">
        <f t="shared" si="70"/>
        <v>0</v>
      </c>
      <c r="BI180" s="365">
        <f t="shared" si="71"/>
        <v>0</v>
      </c>
      <c r="BJ180" s="365">
        <f t="shared" si="72"/>
        <v>0</v>
      </c>
      <c r="BK180" s="365">
        <f t="shared" si="73"/>
        <v>0</v>
      </c>
      <c r="BL180" s="365">
        <f t="shared" si="74"/>
        <v>0</v>
      </c>
      <c r="BM180" s="365">
        <f t="shared" si="75"/>
        <v>0</v>
      </c>
      <c r="BN180" s="365">
        <f t="shared" si="76"/>
        <v>0</v>
      </c>
      <c r="BO180" s="365">
        <f t="shared" si="77"/>
        <v>0</v>
      </c>
      <c r="BP180" s="365">
        <f t="shared" si="78"/>
        <v>0</v>
      </c>
      <c r="BQ180" s="365">
        <f t="shared" si="79"/>
        <v>0</v>
      </c>
      <c r="BR180" s="365">
        <f t="shared" si="80"/>
        <v>0</v>
      </c>
      <c r="BS180" s="365">
        <f t="shared" si="81"/>
        <v>0</v>
      </c>
      <c r="BT180" s="365">
        <f t="shared" si="82"/>
        <v>0</v>
      </c>
      <c r="BU180" s="365">
        <f t="shared" si="83"/>
        <v>0</v>
      </c>
      <c r="BV180" s="365">
        <f t="shared" si="84"/>
        <v>0</v>
      </c>
      <c r="BW180" s="365">
        <f t="shared" si="85"/>
        <v>0</v>
      </c>
      <c r="BX180" s="365">
        <f t="shared" si="86"/>
        <v>0</v>
      </c>
      <c r="BY180" s="365">
        <f t="shared" si="87"/>
        <v>0</v>
      </c>
      <c r="BZ180" s="365">
        <f t="shared" si="88"/>
        <v>0</v>
      </c>
      <c r="CA180" s="365">
        <f t="shared" si="89"/>
        <v>0</v>
      </c>
      <c r="CB180" s="360">
        <f t="shared" si="90"/>
        <v>0</v>
      </c>
      <c r="CR180"/>
    </row>
    <row r="181" spans="1:96" hidden="1" x14ac:dyDescent="0.2">
      <c r="A181" s="360" cm="1">
        <f t="array" ref="A181">_xlfn.SWITCH(D181,"G",1,"D",2,"M",3,"F",4)</f>
        <v>3</v>
      </c>
      <c r="B181" s="357" t="s">
        <v>82</v>
      </c>
      <c r="C181" s="357" t="s">
        <v>122</v>
      </c>
      <c r="D181" s="360" t="s">
        <v>13</v>
      </c>
      <c r="E181" s="361">
        <v>5.2</v>
      </c>
      <c r="F181" s="361">
        <f>_xlfn.IFNA(VLOOKUP(C181,'My Squad'!$C$2:$D$16,2,0),E181)</f>
        <v>5.2</v>
      </c>
      <c r="G181" s="362">
        <v>3.4586666666666668</v>
      </c>
      <c r="H181" s="362">
        <v>2.4256666666666669</v>
      </c>
      <c r="I181" s="362">
        <v>1.7593333333333334</v>
      </c>
      <c r="J181" s="362">
        <v>2.601</v>
      </c>
      <c r="K181" s="362">
        <v>1.7653333333333334</v>
      </c>
      <c r="L181" s="362">
        <v>2.0943333333333332</v>
      </c>
      <c r="M181" s="362">
        <v>2.0803333333333334</v>
      </c>
      <c r="N181" s="362">
        <v>2.1916666666666669</v>
      </c>
      <c r="O181" s="363">
        <v>0</v>
      </c>
      <c r="P181" s="363">
        <v>0</v>
      </c>
      <c r="Q181" s="363">
        <v>0</v>
      </c>
      <c r="R181" s="363">
        <v>0</v>
      </c>
      <c r="S181" s="363">
        <v>0</v>
      </c>
      <c r="T181" s="363">
        <v>0</v>
      </c>
      <c r="U181" s="363">
        <v>0</v>
      </c>
      <c r="V181" s="363">
        <v>0</v>
      </c>
      <c r="W181" s="363">
        <v>0</v>
      </c>
      <c r="X181" s="363">
        <v>0</v>
      </c>
      <c r="Y181" s="363">
        <v>0</v>
      </c>
      <c r="Z181" s="363">
        <v>0</v>
      </c>
      <c r="AA181" s="363">
        <v>0</v>
      </c>
      <c r="AB181" s="363">
        <v>0</v>
      </c>
      <c r="AC181" s="363">
        <v>0</v>
      </c>
      <c r="AD181" s="363">
        <v>0</v>
      </c>
      <c r="AE181" s="363">
        <v>0</v>
      </c>
      <c r="AF181" s="363">
        <v>0</v>
      </c>
      <c r="AG181" s="363">
        <v>0</v>
      </c>
      <c r="AH181" s="363">
        <v>0</v>
      </c>
      <c r="AI181" s="363">
        <v>0</v>
      </c>
      <c r="AJ181" s="363">
        <v>0</v>
      </c>
      <c r="AK181" s="363">
        <v>0</v>
      </c>
      <c r="AL181" s="363">
        <v>0</v>
      </c>
      <c r="AM181" s="363">
        <v>0</v>
      </c>
      <c r="AN181" s="363">
        <v>0</v>
      </c>
      <c r="AO181" s="363">
        <v>0</v>
      </c>
      <c r="AP181" s="363">
        <v>0</v>
      </c>
      <c r="AQ181" s="363">
        <v>0</v>
      </c>
      <c r="AR181" s="363">
        <v>0</v>
      </c>
      <c r="AS181" s="363">
        <v>0</v>
      </c>
      <c r="AT181" s="363">
        <v>0</v>
      </c>
      <c r="AU181" s="363">
        <v>0</v>
      </c>
      <c r="AV181" s="363">
        <v>0</v>
      </c>
      <c r="AW181" s="363">
        <v>0</v>
      </c>
      <c r="AX181" s="363">
        <v>0</v>
      </c>
      <c r="AY181" s="363">
        <v>0</v>
      </c>
      <c r="AZ181" s="363">
        <v>0</v>
      </c>
      <c r="BA181" s="363">
        <v>0</v>
      </c>
      <c r="BB181" s="363">
        <v>0</v>
      </c>
      <c r="BC181" s="364">
        <f>IF(ISNUMBER(MATCH(C181,'My Squad'!$C$2:$C$16,0)),1,0)</f>
        <v>0</v>
      </c>
      <c r="BD181" s="365">
        <f t="shared" si="66"/>
        <v>0</v>
      </c>
      <c r="BE181" s="365">
        <f t="shared" si="67"/>
        <v>0</v>
      </c>
      <c r="BF181" s="365">
        <f t="shared" si="68"/>
        <v>0</v>
      </c>
      <c r="BG181" s="365">
        <f t="shared" si="69"/>
        <v>0</v>
      </c>
      <c r="BH181" s="365">
        <f t="shared" si="70"/>
        <v>0</v>
      </c>
      <c r="BI181" s="365">
        <f t="shared" si="71"/>
        <v>0</v>
      </c>
      <c r="BJ181" s="365">
        <f t="shared" si="72"/>
        <v>0</v>
      </c>
      <c r="BK181" s="365">
        <f t="shared" si="73"/>
        <v>0</v>
      </c>
      <c r="BL181" s="365">
        <f t="shared" si="74"/>
        <v>0</v>
      </c>
      <c r="BM181" s="365">
        <f t="shared" si="75"/>
        <v>0</v>
      </c>
      <c r="BN181" s="365">
        <f t="shared" si="76"/>
        <v>0</v>
      </c>
      <c r="BO181" s="365">
        <f t="shared" si="77"/>
        <v>0</v>
      </c>
      <c r="BP181" s="365">
        <f t="shared" si="78"/>
        <v>0</v>
      </c>
      <c r="BQ181" s="365">
        <f t="shared" si="79"/>
        <v>0</v>
      </c>
      <c r="BR181" s="365">
        <f t="shared" si="80"/>
        <v>0</v>
      </c>
      <c r="BS181" s="365">
        <f t="shared" si="81"/>
        <v>0</v>
      </c>
      <c r="BT181" s="365">
        <f t="shared" si="82"/>
        <v>0</v>
      </c>
      <c r="BU181" s="365">
        <f t="shared" si="83"/>
        <v>0</v>
      </c>
      <c r="BV181" s="365">
        <f t="shared" si="84"/>
        <v>0</v>
      </c>
      <c r="BW181" s="365">
        <f t="shared" si="85"/>
        <v>0</v>
      </c>
      <c r="BX181" s="365">
        <f t="shared" si="86"/>
        <v>0</v>
      </c>
      <c r="BY181" s="365">
        <f t="shared" si="87"/>
        <v>0</v>
      </c>
      <c r="BZ181" s="365">
        <f t="shared" si="88"/>
        <v>0</v>
      </c>
      <c r="CA181" s="365">
        <f t="shared" si="89"/>
        <v>0</v>
      </c>
      <c r="CB181" s="360">
        <f t="shared" si="90"/>
        <v>0</v>
      </c>
      <c r="CR181"/>
    </row>
    <row r="182" spans="1:96" hidden="1" x14ac:dyDescent="0.2">
      <c r="A182" s="360" cm="1">
        <f t="array" ref="A182">_xlfn.SWITCH(D182,"G",1,"D",2,"M",3,"F",4)</f>
        <v>2</v>
      </c>
      <c r="B182" s="357" t="s">
        <v>37</v>
      </c>
      <c r="C182" s="357" t="s">
        <v>42</v>
      </c>
      <c r="D182" s="360" t="s">
        <v>14</v>
      </c>
      <c r="E182" s="361">
        <v>4.5</v>
      </c>
      <c r="F182" s="361">
        <f>_xlfn.IFNA(VLOOKUP(C182,'My Squad'!$C$2:$D$16,2,0),E182)</f>
        <v>4.5</v>
      </c>
      <c r="G182" s="362">
        <v>0.20200000000000001</v>
      </c>
      <c r="H182" s="362">
        <v>1.4206666666666667</v>
      </c>
      <c r="I182" s="362">
        <v>2.1073333333333335</v>
      </c>
      <c r="J182" s="362">
        <v>3.081</v>
      </c>
      <c r="K182" s="362">
        <v>2.1906666666666665</v>
      </c>
      <c r="L182" s="362">
        <v>3.3079999999999998</v>
      </c>
      <c r="M182" s="362">
        <v>3.2676666666666665</v>
      </c>
      <c r="N182" s="362">
        <v>2.7349999999999999</v>
      </c>
      <c r="O182" s="363">
        <v>0</v>
      </c>
      <c r="P182" s="363">
        <v>0</v>
      </c>
      <c r="Q182" s="363">
        <v>0</v>
      </c>
      <c r="R182" s="363">
        <v>0</v>
      </c>
      <c r="S182" s="363">
        <v>0</v>
      </c>
      <c r="T182" s="363">
        <v>0</v>
      </c>
      <c r="U182" s="363">
        <v>0</v>
      </c>
      <c r="V182" s="363">
        <v>0</v>
      </c>
      <c r="W182" s="363">
        <v>0</v>
      </c>
      <c r="X182" s="363">
        <v>0</v>
      </c>
      <c r="Y182" s="363">
        <v>0</v>
      </c>
      <c r="Z182" s="363">
        <v>0</v>
      </c>
      <c r="AA182" s="363">
        <v>0</v>
      </c>
      <c r="AB182" s="363">
        <v>0</v>
      </c>
      <c r="AC182" s="363">
        <v>0</v>
      </c>
      <c r="AD182" s="363">
        <v>0</v>
      </c>
      <c r="AE182" s="363">
        <v>0</v>
      </c>
      <c r="AF182" s="363">
        <v>0</v>
      </c>
      <c r="AG182" s="363">
        <v>0</v>
      </c>
      <c r="AH182" s="363">
        <v>0</v>
      </c>
      <c r="AI182" s="363">
        <v>0</v>
      </c>
      <c r="AJ182" s="363">
        <v>0</v>
      </c>
      <c r="AK182" s="363">
        <v>0</v>
      </c>
      <c r="AL182" s="363">
        <v>0</v>
      </c>
      <c r="AM182" s="363">
        <v>0</v>
      </c>
      <c r="AN182" s="363">
        <v>0</v>
      </c>
      <c r="AO182" s="363">
        <v>0</v>
      </c>
      <c r="AP182" s="363">
        <v>0</v>
      </c>
      <c r="AQ182" s="363">
        <v>0</v>
      </c>
      <c r="AR182" s="363">
        <v>0</v>
      </c>
      <c r="AS182" s="363">
        <v>0</v>
      </c>
      <c r="AT182" s="363">
        <v>0</v>
      </c>
      <c r="AU182" s="363">
        <v>0</v>
      </c>
      <c r="AV182" s="363">
        <v>0</v>
      </c>
      <c r="AW182" s="363">
        <v>0</v>
      </c>
      <c r="AX182" s="363">
        <v>0</v>
      </c>
      <c r="AY182" s="363">
        <v>0</v>
      </c>
      <c r="AZ182" s="363">
        <v>0</v>
      </c>
      <c r="BA182" s="363">
        <v>0</v>
      </c>
      <c r="BB182" s="363">
        <v>0</v>
      </c>
      <c r="BC182" s="364">
        <f>IF(ISNUMBER(MATCH(C182,'My Squad'!$C$2:$C$16,0)),1,0)</f>
        <v>0</v>
      </c>
      <c r="BD182" s="365">
        <f t="shared" si="66"/>
        <v>0</v>
      </c>
      <c r="BE182" s="365">
        <f t="shared" si="67"/>
        <v>0</v>
      </c>
      <c r="BF182" s="365">
        <f t="shared" si="68"/>
        <v>0</v>
      </c>
      <c r="BG182" s="365">
        <f t="shared" si="69"/>
        <v>0</v>
      </c>
      <c r="BH182" s="365">
        <f t="shared" si="70"/>
        <v>0</v>
      </c>
      <c r="BI182" s="365">
        <f t="shared" si="71"/>
        <v>0</v>
      </c>
      <c r="BJ182" s="365">
        <f t="shared" si="72"/>
        <v>0</v>
      </c>
      <c r="BK182" s="365">
        <f t="shared" si="73"/>
        <v>0</v>
      </c>
      <c r="BL182" s="365">
        <f t="shared" si="74"/>
        <v>0</v>
      </c>
      <c r="BM182" s="365">
        <f t="shared" si="75"/>
        <v>0</v>
      </c>
      <c r="BN182" s="365">
        <f t="shared" si="76"/>
        <v>0</v>
      </c>
      <c r="BO182" s="365">
        <f t="shared" si="77"/>
        <v>0</v>
      </c>
      <c r="BP182" s="365">
        <f t="shared" si="78"/>
        <v>0</v>
      </c>
      <c r="BQ182" s="365">
        <f t="shared" si="79"/>
        <v>0</v>
      </c>
      <c r="BR182" s="365">
        <f t="shared" si="80"/>
        <v>0</v>
      </c>
      <c r="BS182" s="365">
        <f t="shared" si="81"/>
        <v>0</v>
      </c>
      <c r="BT182" s="365">
        <f t="shared" si="82"/>
        <v>0</v>
      </c>
      <c r="BU182" s="365">
        <f t="shared" si="83"/>
        <v>0</v>
      </c>
      <c r="BV182" s="365">
        <f t="shared" si="84"/>
        <v>0</v>
      </c>
      <c r="BW182" s="365">
        <f t="shared" si="85"/>
        <v>0</v>
      </c>
      <c r="BX182" s="365">
        <f t="shared" si="86"/>
        <v>0</v>
      </c>
      <c r="BY182" s="365">
        <f t="shared" si="87"/>
        <v>0</v>
      </c>
      <c r="BZ182" s="365">
        <f t="shared" si="88"/>
        <v>0</v>
      </c>
      <c r="CA182" s="365">
        <f t="shared" si="89"/>
        <v>0</v>
      </c>
      <c r="CB182" s="360">
        <f t="shared" si="90"/>
        <v>0</v>
      </c>
      <c r="CR182"/>
    </row>
    <row r="183" spans="1:96" hidden="1" x14ac:dyDescent="0.2">
      <c r="A183" s="360" cm="1">
        <f t="array" ref="A183">_xlfn.SWITCH(D183,"G",1,"D",2,"M",3,"F",4)</f>
        <v>2</v>
      </c>
      <c r="B183" s="357" t="s">
        <v>91</v>
      </c>
      <c r="C183" s="357" t="s">
        <v>177</v>
      </c>
      <c r="D183" s="360" t="s">
        <v>14</v>
      </c>
      <c r="E183" s="361">
        <v>4.5</v>
      </c>
      <c r="F183" s="361">
        <f>_xlfn.IFNA(VLOOKUP(C183,'My Squad'!$C$2:$D$16,2,0),E183)</f>
        <v>4.5</v>
      </c>
      <c r="G183" s="362">
        <v>3.3130000000000002</v>
      </c>
      <c r="H183" s="362">
        <v>2.4343333333333335</v>
      </c>
      <c r="I183" s="362">
        <v>2.7586666666666666</v>
      </c>
      <c r="J183" s="362">
        <v>1.881</v>
      </c>
      <c r="K183" s="362">
        <v>3.0766666666666667</v>
      </c>
      <c r="L183" s="362">
        <v>1.4596666666666667</v>
      </c>
      <c r="M183" s="362">
        <v>1.4703333333333333</v>
      </c>
      <c r="N183" s="362">
        <v>1.9023333333333334</v>
      </c>
      <c r="O183" s="363">
        <v>0</v>
      </c>
      <c r="P183" s="363">
        <v>0</v>
      </c>
      <c r="Q183" s="363">
        <v>0</v>
      </c>
      <c r="R183" s="363">
        <v>0</v>
      </c>
      <c r="S183" s="363">
        <v>0</v>
      </c>
      <c r="T183" s="363">
        <v>0</v>
      </c>
      <c r="U183" s="363">
        <v>0</v>
      </c>
      <c r="V183" s="363">
        <v>0</v>
      </c>
      <c r="W183" s="363">
        <v>0</v>
      </c>
      <c r="X183" s="363">
        <v>0</v>
      </c>
      <c r="Y183" s="363">
        <v>0</v>
      </c>
      <c r="Z183" s="363">
        <v>0</v>
      </c>
      <c r="AA183" s="363">
        <v>0</v>
      </c>
      <c r="AB183" s="363">
        <v>0</v>
      </c>
      <c r="AC183" s="363">
        <v>0</v>
      </c>
      <c r="AD183" s="363">
        <v>0</v>
      </c>
      <c r="AE183" s="363">
        <v>0</v>
      </c>
      <c r="AF183" s="363">
        <v>0</v>
      </c>
      <c r="AG183" s="363">
        <v>0</v>
      </c>
      <c r="AH183" s="363">
        <v>0</v>
      </c>
      <c r="AI183" s="363">
        <v>0</v>
      </c>
      <c r="AJ183" s="363">
        <v>0</v>
      </c>
      <c r="AK183" s="363">
        <v>0</v>
      </c>
      <c r="AL183" s="363">
        <v>0</v>
      </c>
      <c r="AM183" s="363">
        <v>0</v>
      </c>
      <c r="AN183" s="363">
        <v>0</v>
      </c>
      <c r="AO183" s="363">
        <v>0</v>
      </c>
      <c r="AP183" s="363">
        <v>0</v>
      </c>
      <c r="AQ183" s="363">
        <v>0</v>
      </c>
      <c r="AR183" s="363">
        <v>0</v>
      </c>
      <c r="AS183" s="363">
        <v>0</v>
      </c>
      <c r="AT183" s="363">
        <v>0</v>
      </c>
      <c r="AU183" s="363">
        <v>0</v>
      </c>
      <c r="AV183" s="363">
        <v>0</v>
      </c>
      <c r="AW183" s="363">
        <v>0</v>
      </c>
      <c r="AX183" s="363">
        <v>0</v>
      </c>
      <c r="AY183" s="363">
        <v>0</v>
      </c>
      <c r="AZ183" s="363">
        <v>0</v>
      </c>
      <c r="BA183" s="363">
        <v>0</v>
      </c>
      <c r="BB183" s="363">
        <v>0</v>
      </c>
      <c r="BC183" s="364">
        <f>IF(ISNUMBER(MATCH(C183,'My Squad'!$C$2:$C$16,0)),1,0)</f>
        <v>0</v>
      </c>
      <c r="BD183" s="365">
        <f t="shared" si="66"/>
        <v>0</v>
      </c>
      <c r="BE183" s="365">
        <f t="shared" si="67"/>
        <v>0</v>
      </c>
      <c r="BF183" s="365">
        <f t="shared" si="68"/>
        <v>0</v>
      </c>
      <c r="BG183" s="365">
        <f t="shared" si="69"/>
        <v>0</v>
      </c>
      <c r="BH183" s="365">
        <f t="shared" si="70"/>
        <v>0</v>
      </c>
      <c r="BI183" s="365">
        <f t="shared" si="71"/>
        <v>0</v>
      </c>
      <c r="BJ183" s="365">
        <f t="shared" si="72"/>
        <v>0</v>
      </c>
      <c r="BK183" s="365">
        <f t="shared" si="73"/>
        <v>0</v>
      </c>
      <c r="BL183" s="365">
        <f t="shared" si="74"/>
        <v>0</v>
      </c>
      <c r="BM183" s="365">
        <f t="shared" si="75"/>
        <v>0</v>
      </c>
      <c r="BN183" s="365">
        <f t="shared" si="76"/>
        <v>0</v>
      </c>
      <c r="BO183" s="365">
        <f t="shared" si="77"/>
        <v>0</v>
      </c>
      <c r="BP183" s="365">
        <f t="shared" si="78"/>
        <v>0</v>
      </c>
      <c r="BQ183" s="365">
        <f t="shared" si="79"/>
        <v>0</v>
      </c>
      <c r="BR183" s="365">
        <f t="shared" si="80"/>
        <v>0</v>
      </c>
      <c r="BS183" s="365">
        <f t="shared" si="81"/>
        <v>0</v>
      </c>
      <c r="BT183" s="365">
        <f t="shared" si="82"/>
        <v>0</v>
      </c>
      <c r="BU183" s="365">
        <f t="shared" si="83"/>
        <v>0</v>
      </c>
      <c r="BV183" s="365">
        <f t="shared" si="84"/>
        <v>0</v>
      </c>
      <c r="BW183" s="365">
        <f t="shared" si="85"/>
        <v>0</v>
      </c>
      <c r="BX183" s="365">
        <f t="shared" si="86"/>
        <v>0</v>
      </c>
      <c r="BY183" s="365">
        <f t="shared" si="87"/>
        <v>0</v>
      </c>
      <c r="BZ183" s="365">
        <f t="shared" si="88"/>
        <v>0</v>
      </c>
      <c r="CA183" s="365">
        <f t="shared" si="89"/>
        <v>0</v>
      </c>
      <c r="CB183" s="360">
        <f t="shared" si="90"/>
        <v>0</v>
      </c>
      <c r="CR183"/>
    </row>
    <row r="184" spans="1:96" hidden="1" x14ac:dyDescent="0.2">
      <c r="A184" s="360" cm="1">
        <f t="array" ref="A184">_xlfn.SWITCH(D184,"G",1,"D",2,"M",3,"F",4)</f>
        <v>3</v>
      </c>
      <c r="B184" s="357" t="s">
        <v>46</v>
      </c>
      <c r="C184" s="357" t="s">
        <v>112</v>
      </c>
      <c r="D184" s="360" t="s">
        <v>13</v>
      </c>
      <c r="E184" s="361">
        <v>4.9000000000000004</v>
      </c>
      <c r="F184" s="361">
        <f>_xlfn.IFNA(VLOOKUP(C184,'My Squad'!$C$2:$D$16,2,0),E184)</f>
        <v>4.9000000000000004</v>
      </c>
      <c r="G184" s="362">
        <v>2.1933333333333334</v>
      </c>
      <c r="H184" s="362">
        <v>2.3610000000000002</v>
      </c>
      <c r="I184" s="362">
        <v>2.3406666666666665</v>
      </c>
      <c r="J184" s="362">
        <v>2.5073333333333334</v>
      </c>
      <c r="K184" s="362">
        <v>2.1106666666666665</v>
      </c>
      <c r="L184" s="362">
        <v>2.298</v>
      </c>
      <c r="M184" s="362">
        <v>2.1033333333333335</v>
      </c>
      <c r="N184" s="362">
        <v>2.3533333333333335</v>
      </c>
      <c r="O184" s="363">
        <v>0</v>
      </c>
      <c r="P184" s="363">
        <v>0</v>
      </c>
      <c r="Q184" s="363">
        <v>0</v>
      </c>
      <c r="R184" s="363">
        <v>0</v>
      </c>
      <c r="S184" s="363">
        <v>0</v>
      </c>
      <c r="T184" s="363">
        <v>0</v>
      </c>
      <c r="U184" s="363">
        <v>0</v>
      </c>
      <c r="V184" s="363">
        <v>0</v>
      </c>
      <c r="W184" s="363">
        <v>0</v>
      </c>
      <c r="X184" s="363">
        <v>0</v>
      </c>
      <c r="Y184" s="363">
        <v>0</v>
      </c>
      <c r="Z184" s="363">
        <v>0</v>
      </c>
      <c r="AA184" s="363">
        <v>0</v>
      </c>
      <c r="AB184" s="363">
        <v>0</v>
      </c>
      <c r="AC184" s="363">
        <v>0</v>
      </c>
      <c r="AD184" s="363">
        <v>0</v>
      </c>
      <c r="AE184" s="363">
        <v>0</v>
      </c>
      <c r="AF184" s="363">
        <v>0</v>
      </c>
      <c r="AG184" s="363">
        <v>0</v>
      </c>
      <c r="AH184" s="363">
        <v>0</v>
      </c>
      <c r="AI184" s="363">
        <v>0</v>
      </c>
      <c r="AJ184" s="363">
        <v>0</v>
      </c>
      <c r="AK184" s="363">
        <v>0</v>
      </c>
      <c r="AL184" s="363">
        <v>0</v>
      </c>
      <c r="AM184" s="363">
        <v>0</v>
      </c>
      <c r="AN184" s="363">
        <v>0</v>
      </c>
      <c r="AO184" s="363">
        <v>0</v>
      </c>
      <c r="AP184" s="363">
        <v>0</v>
      </c>
      <c r="AQ184" s="363">
        <v>0</v>
      </c>
      <c r="AR184" s="363">
        <v>0</v>
      </c>
      <c r="AS184" s="363">
        <v>0</v>
      </c>
      <c r="AT184" s="363">
        <v>0</v>
      </c>
      <c r="AU184" s="363">
        <v>0</v>
      </c>
      <c r="AV184" s="363">
        <v>0</v>
      </c>
      <c r="AW184" s="363">
        <v>0</v>
      </c>
      <c r="AX184" s="363">
        <v>0</v>
      </c>
      <c r="AY184" s="363">
        <v>0</v>
      </c>
      <c r="AZ184" s="363">
        <v>0</v>
      </c>
      <c r="BA184" s="363">
        <v>0</v>
      </c>
      <c r="BB184" s="363">
        <v>0</v>
      </c>
      <c r="BC184" s="364">
        <f>IF(ISNUMBER(MATCH(C184,'My Squad'!$C$2:$C$16,0)),1,0)</f>
        <v>0</v>
      </c>
      <c r="BD184" s="365">
        <f t="shared" si="66"/>
        <v>0</v>
      </c>
      <c r="BE184" s="365">
        <f t="shared" si="67"/>
        <v>0</v>
      </c>
      <c r="BF184" s="365">
        <f t="shared" si="68"/>
        <v>0</v>
      </c>
      <c r="BG184" s="365">
        <f t="shared" si="69"/>
        <v>0</v>
      </c>
      <c r="BH184" s="365">
        <f t="shared" si="70"/>
        <v>0</v>
      </c>
      <c r="BI184" s="365">
        <f t="shared" si="71"/>
        <v>0</v>
      </c>
      <c r="BJ184" s="365">
        <f t="shared" si="72"/>
        <v>0</v>
      </c>
      <c r="BK184" s="365">
        <f t="shared" si="73"/>
        <v>0</v>
      </c>
      <c r="BL184" s="365">
        <f t="shared" si="74"/>
        <v>0</v>
      </c>
      <c r="BM184" s="365">
        <f t="shared" si="75"/>
        <v>0</v>
      </c>
      <c r="BN184" s="365">
        <f t="shared" si="76"/>
        <v>0</v>
      </c>
      <c r="BO184" s="365">
        <f t="shared" si="77"/>
        <v>0</v>
      </c>
      <c r="BP184" s="365">
        <f t="shared" si="78"/>
        <v>0</v>
      </c>
      <c r="BQ184" s="365">
        <f t="shared" si="79"/>
        <v>0</v>
      </c>
      <c r="BR184" s="365">
        <f t="shared" si="80"/>
        <v>0</v>
      </c>
      <c r="BS184" s="365">
        <f t="shared" si="81"/>
        <v>0</v>
      </c>
      <c r="BT184" s="365">
        <f t="shared" si="82"/>
        <v>0</v>
      </c>
      <c r="BU184" s="365">
        <f t="shared" si="83"/>
        <v>0</v>
      </c>
      <c r="BV184" s="365">
        <f t="shared" si="84"/>
        <v>0</v>
      </c>
      <c r="BW184" s="365">
        <f t="shared" si="85"/>
        <v>0</v>
      </c>
      <c r="BX184" s="365">
        <f t="shared" si="86"/>
        <v>0</v>
      </c>
      <c r="BY184" s="365">
        <f t="shared" si="87"/>
        <v>0</v>
      </c>
      <c r="BZ184" s="365">
        <f t="shared" si="88"/>
        <v>0</v>
      </c>
      <c r="CA184" s="365">
        <f t="shared" si="89"/>
        <v>0</v>
      </c>
      <c r="CB184" s="360">
        <f t="shared" si="90"/>
        <v>0</v>
      </c>
      <c r="CR184"/>
    </row>
    <row r="185" spans="1:96" hidden="1" x14ac:dyDescent="0.2">
      <c r="A185" s="360" cm="1">
        <f t="array" ref="A185">_xlfn.SWITCH(D185,"G",1,"D",2,"M",3,"F",4)</f>
        <v>2</v>
      </c>
      <c r="B185" s="357" t="s">
        <v>51</v>
      </c>
      <c r="C185" s="357" t="s">
        <v>94</v>
      </c>
      <c r="D185" s="360" t="s">
        <v>14</v>
      </c>
      <c r="E185" s="361">
        <v>4.9000000000000004</v>
      </c>
      <c r="F185" s="361">
        <f>_xlfn.IFNA(VLOOKUP(C185,'My Squad'!$C$2:$D$16,2,0),E185)</f>
        <v>4.9000000000000004</v>
      </c>
      <c r="G185" s="362">
        <v>1.9259999999999999</v>
      </c>
      <c r="H185" s="362">
        <v>1.8956666666666666</v>
      </c>
      <c r="I185" s="362">
        <v>2.6103333333333332</v>
      </c>
      <c r="J185" s="362">
        <v>2.2846666666666668</v>
      </c>
      <c r="K185" s="362">
        <v>2.653</v>
      </c>
      <c r="L185" s="362">
        <v>1.7529999999999999</v>
      </c>
      <c r="M185" s="362">
        <v>2.3796666666666666</v>
      </c>
      <c r="N185" s="362">
        <v>2.4196666666666666</v>
      </c>
      <c r="O185" s="363">
        <v>0</v>
      </c>
      <c r="P185" s="363">
        <v>0</v>
      </c>
      <c r="Q185" s="363">
        <v>0</v>
      </c>
      <c r="R185" s="363">
        <v>0</v>
      </c>
      <c r="S185" s="363">
        <v>0</v>
      </c>
      <c r="T185" s="363">
        <v>0</v>
      </c>
      <c r="U185" s="363">
        <v>0</v>
      </c>
      <c r="V185" s="363">
        <v>0</v>
      </c>
      <c r="W185" s="363">
        <v>0</v>
      </c>
      <c r="X185" s="363">
        <v>0</v>
      </c>
      <c r="Y185" s="363">
        <v>0</v>
      </c>
      <c r="Z185" s="363">
        <v>0</v>
      </c>
      <c r="AA185" s="363">
        <v>0</v>
      </c>
      <c r="AB185" s="363">
        <v>0</v>
      </c>
      <c r="AC185" s="363">
        <v>0</v>
      </c>
      <c r="AD185" s="363">
        <v>0</v>
      </c>
      <c r="AE185" s="363">
        <v>0</v>
      </c>
      <c r="AF185" s="363">
        <v>0</v>
      </c>
      <c r="AG185" s="363">
        <v>0</v>
      </c>
      <c r="AH185" s="363">
        <v>0</v>
      </c>
      <c r="AI185" s="363">
        <v>0</v>
      </c>
      <c r="AJ185" s="363">
        <v>0</v>
      </c>
      <c r="AK185" s="363">
        <v>0</v>
      </c>
      <c r="AL185" s="363">
        <v>0</v>
      </c>
      <c r="AM185" s="363">
        <v>0</v>
      </c>
      <c r="AN185" s="363">
        <v>0</v>
      </c>
      <c r="AO185" s="363">
        <v>0</v>
      </c>
      <c r="AP185" s="363">
        <v>0</v>
      </c>
      <c r="AQ185" s="363">
        <v>0</v>
      </c>
      <c r="AR185" s="363">
        <v>0</v>
      </c>
      <c r="AS185" s="363">
        <v>0</v>
      </c>
      <c r="AT185" s="363">
        <v>0</v>
      </c>
      <c r="AU185" s="363">
        <v>0</v>
      </c>
      <c r="AV185" s="363">
        <v>0</v>
      </c>
      <c r="AW185" s="363">
        <v>0</v>
      </c>
      <c r="AX185" s="363">
        <v>0</v>
      </c>
      <c r="AY185" s="363">
        <v>0</v>
      </c>
      <c r="AZ185" s="363">
        <v>0</v>
      </c>
      <c r="BA185" s="363">
        <v>0</v>
      </c>
      <c r="BB185" s="363">
        <v>0</v>
      </c>
      <c r="BC185" s="364">
        <f>IF(ISNUMBER(MATCH(C185,'My Squad'!$C$2:$C$16,0)),1,0)</f>
        <v>0</v>
      </c>
      <c r="BD185" s="365">
        <f t="shared" si="66"/>
        <v>0</v>
      </c>
      <c r="BE185" s="365">
        <f t="shared" si="67"/>
        <v>0</v>
      </c>
      <c r="BF185" s="365">
        <f t="shared" si="68"/>
        <v>0</v>
      </c>
      <c r="BG185" s="365">
        <f t="shared" si="69"/>
        <v>0</v>
      </c>
      <c r="BH185" s="365">
        <f t="shared" si="70"/>
        <v>0</v>
      </c>
      <c r="BI185" s="365">
        <f t="shared" si="71"/>
        <v>0</v>
      </c>
      <c r="BJ185" s="365">
        <f t="shared" si="72"/>
        <v>0</v>
      </c>
      <c r="BK185" s="365">
        <f t="shared" si="73"/>
        <v>0</v>
      </c>
      <c r="BL185" s="365">
        <f t="shared" si="74"/>
        <v>0</v>
      </c>
      <c r="BM185" s="365">
        <f t="shared" si="75"/>
        <v>0</v>
      </c>
      <c r="BN185" s="365">
        <f t="shared" si="76"/>
        <v>0</v>
      </c>
      <c r="BO185" s="365">
        <f t="shared" si="77"/>
        <v>0</v>
      </c>
      <c r="BP185" s="365">
        <f t="shared" si="78"/>
        <v>0</v>
      </c>
      <c r="BQ185" s="365">
        <f t="shared" si="79"/>
        <v>0</v>
      </c>
      <c r="BR185" s="365">
        <f t="shared" si="80"/>
        <v>0</v>
      </c>
      <c r="BS185" s="365">
        <f t="shared" si="81"/>
        <v>0</v>
      </c>
      <c r="BT185" s="365">
        <f t="shared" si="82"/>
        <v>0</v>
      </c>
      <c r="BU185" s="365">
        <f t="shared" si="83"/>
        <v>0</v>
      </c>
      <c r="BV185" s="365">
        <f t="shared" si="84"/>
        <v>0</v>
      </c>
      <c r="BW185" s="365">
        <f t="shared" si="85"/>
        <v>0</v>
      </c>
      <c r="BX185" s="365">
        <f t="shared" si="86"/>
        <v>0</v>
      </c>
      <c r="BY185" s="365">
        <f t="shared" si="87"/>
        <v>0</v>
      </c>
      <c r="BZ185" s="365">
        <f t="shared" si="88"/>
        <v>0</v>
      </c>
      <c r="CA185" s="365">
        <f t="shared" si="89"/>
        <v>0</v>
      </c>
      <c r="CB185" s="360">
        <f t="shared" si="90"/>
        <v>0</v>
      </c>
      <c r="CR185"/>
    </row>
    <row r="186" spans="1:96" hidden="1" x14ac:dyDescent="0.2">
      <c r="A186" s="360" cm="1">
        <f t="array" ref="A186">_xlfn.SWITCH(D186,"G",1,"D",2,"M",3,"F",4)</f>
        <v>2</v>
      </c>
      <c r="B186" s="357" t="s">
        <v>65</v>
      </c>
      <c r="C186" s="357" t="s">
        <v>201</v>
      </c>
      <c r="D186" s="360" t="s">
        <v>14</v>
      </c>
      <c r="E186" s="361">
        <v>4.4000000000000004</v>
      </c>
      <c r="F186" s="361">
        <f>_xlfn.IFNA(VLOOKUP(C186,'My Squad'!$C$2:$D$16,2,0),E186)</f>
        <v>4.4000000000000004</v>
      </c>
      <c r="G186" s="362">
        <v>1.4506666666666668</v>
      </c>
      <c r="H186" s="362">
        <v>2.234</v>
      </c>
      <c r="I186" s="362">
        <v>2.1676666666666669</v>
      </c>
      <c r="J186" s="362">
        <v>2.677</v>
      </c>
      <c r="K186" s="362">
        <v>1.9506666666666668</v>
      </c>
      <c r="L186" s="362">
        <v>2.7923333333333331</v>
      </c>
      <c r="M186" s="362">
        <v>2.6933333333333334</v>
      </c>
      <c r="N186" s="362">
        <v>1.9063333333333334</v>
      </c>
      <c r="O186" s="363">
        <v>0</v>
      </c>
      <c r="P186" s="363">
        <v>0</v>
      </c>
      <c r="Q186" s="363">
        <v>0</v>
      </c>
      <c r="R186" s="363">
        <v>0</v>
      </c>
      <c r="S186" s="363">
        <v>0</v>
      </c>
      <c r="T186" s="363">
        <v>0</v>
      </c>
      <c r="U186" s="363">
        <v>0</v>
      </c>
      <c r="V186" s="363">
        <v>0</v>
      </c>
      <c r="W186" s="363">
        <v>0</v>
      </c>
      <c r="X186" s="363">
        <v>0</v>
      </c>
      <c r="Y186" s="363">
        <v>0</v>
      </c>
      <c r="Z186" s="363">
        <v>0</v>
      </c>
      <c r="AA186" s="363">
        <v>0</v>
      </c>
      <c r="AB186" s="363">
        <v>0</v>
      </c>
      <c r="AC186" s="363">
        <v>0</v>
      </c>
      <c r="AD186" s="363">
        <v>0</v>
      </c>
      <c r="AE186" s="363">
        <v>0</v>
      </c>
      <c r="AF186" s="363">
        <v>0</v>
      </c>
      <c r="AG186" s="363">
        <v>0</v>
      </c>
      <c r="AH186" s="363">
        <v>0</v>
      </c>
      <c r="AI186" s="363">
        <v>0</v>
      </c>
      <c r="AJ186" s="363">
        <v>0</v>
      </c>
      <c r="AK186" s="363">
        <v>0</v>
      </c>
      <c r="AL186" s="363">
        <v>0</v>
      </c>
      <c r="AM186" s="363">
        <v>0</v>
      </c>
      <c r="AN186" s="363">
        <v>0</v>
      </c>
      <c r="AO186" s="363">
        <v>0</v>
      </c>
      <c r="AP186" s="363">
        <v>0</v>
      </c>
      <c r="AQ186" s="363">
        <v>0</v>
      </c>
      <c r="AR186" s="363">
        <v>0</v>
      </c>
      <c r="AS186" s="363">
        <v>0</v>
      </c>
      <c r="AT186" s="363">
        <v>0</v>
      </c>
      <c r="AU186" s="363">
        <v>0</v>
      </c>
      <c r="AV186" s="363">
        <v>0</v>
      </c>
      <c r="AW186" s="363">
        <v>0</v>
      </c>
      <c r="AX186" s="363">
        <v>0</v>
      </c>
      <c r="AY186" s="363">
        <v>0</v>
      </c>
      <c r="AZ186" s="363">
        <v>0</v>
      </c>
      <c r="BA186" s="363">
        <v>0</v>
      </c>
      <c r="BB186" s="363">
        <v>0</v>
      </c>
      <c r="BC186" s="364">
        <f>IF(ISNUMBER(MATCH(C186,'My Squad'!$C$2:$C$16,0)),1,0)</f>
        <v>0</v>
      </c>
      <c r="BD186" s="365">
        <f t="shared" si="66"/>
        <v>0</v>
      </c>
      <c r="BE186" s="365">
        <f t="shared" si="67"/>
        <v>0</v>
      </c>
      <c r="BF186" s="365">
        <f t="shared" si="68"/>
        <v>0</v>
      </c>
      <c r="BG186" s="365">
        <f t="shared" si="69"/>
        <v>0</v>
      </c>
      <c r="BH186" s="365">
        <f t="shared" si="70"/>
        <v>0</v>
      </c>
      <c r="BI186" s="365">
        <f t="shared" si="71"/>
        <v>0</v>
      </c>
      <c r="BJ186" s="365">
        <f t="shared" si="72"/>
        <v>0</v>
      </c>
      <c r="BK186" s="365">
        <f t="shared" si="73"/>
        <v>0</v>
      </c>
      <c r="BL186" s="365">
        <f t="shared" si="74"/>
        <v>0</v>
      </c>
      <c r="BM186" s="365">
        <f t="shared" si="75"/>
        <v>0</v>
      </c>
      <c r="BN186" s="365">
        <f t="shared" si="76"/>
        <v>0</v>
      </c>
      <c r="BO186" s="365">
        <f t="shared" si="77"/>
        <v>0</v>
      </c>
      <c r="BP186" s="365">
        <f t="shared" si="78"/>
        <v>0</v>
      </c>
      <c r="BQ186" s="365">
        <f t="shared" si="79"/>
        <v>0</v>
      </c>
      <c r="BR186" s="365">
        <f t="shared" si="80"/>
        <v>0</v>
      </c>
      <c r="BS186" s="365">
        <f t="shared" si="81"/>
        <v>0</v>
      </c>
      <c r="BT186" s="365">
        <f t="shared" si="82"/>
        <v>0</v>
      </c>
      <c r="BU186" s="365">
        <f t="shared" si="83"/>
        <v>0</v>
      </c>
      <c r="BV186" s="365">
        <f t="shared" si="84"/>
        <v>0</v>
      </c>
      <c r="BW186" s="365">
        <f t="shared" si="85"/>
        <v>0</v>
      </c>
      <c r="BX186" s="365">
        <f t="shared" si="86"/>
        <v>0</v>
      </c>
      <c r="BY186" s="365">
        <f t="shared" si="87"/>
        <v>0</v>
      </c>
      <c r="BZ186" s="365">
        <f t="shared" si="88"/>
        <v>0</v>
      </c>
      <c r="CA186" s="365">
        <f t="shared" si="89"/>
        <v>0</v>
      </c>
      <c r="CB186" s="360">
        <f t="shared" si="90"/>
        <v>0</v>
      </c>
      <c r="CR186"/>
    </row>
    <row r="187" spans="1:96" hidden="1" x14ac:dyDescent="0.2">
      <c r="A187" s="360" cm="1">
        <f t="array" ref="A187">_xlfn.SWITCH(D187,"G",1,"D",2,"M",3,"F",4)</f>
        <v>2</v>
      </c>
      <c r="B187" s="357" t="s">
        <v>91</v>
      </c>
      <c r="C187" s="357" t="s">
        <v>174</v>
      </c>
      <c r="D187" s="360" t="s">
        <v>14</v>
      </c>
      <c r="E187" s="361">
        <v>4.8</v>
      </c>
      <c r="F187" s="361">
        <f>_xlfn.IFNA(VLOOKUP(C187,'My Squad'!$C$2:$D$16,2,0),E187)</f>
        <v>4.8</v>
      </c>
      <c r="G187" s="362">
        <v>3.0153333333333334</v>
      </c>
      <c r="H187" s="362">
        <v>2.3090000000000002</v>
      </c>
      <c r="I187" s="362">
        <v>2.6560000000000001</v>
      </c>
      <c r="J187" s="362">
        <v>1.8516666666666666</v>
      </c>
      <c r="K187" s="362">
        <v>3.0893333333333333</v>
      </c>
      <c r="L187" s="362">
        <v>1.4446666666666668</v>
      </c>
      <c r="M187" s="362">
        <v>1.4846666666666666</v>
      </c>
      <c r="N187" s="362">
        <v>1.9446666666666668</v>
      </c>
      <c r="O187" s="363">
        <v>0</v>
      </c>
      <c r="P187" s="363">
        <v>0</v>
      </c>
      <c r="Q187" s="363">
        <v>0</v>
      </c>
      <c r="R187" s="363">
        <v>0</v>
      </c>
      <c r="S187" s="363">
        <v>0</v>
      </c>
      <c r="T187" s="363">
        <v>0</v>
      </c>
      <c r="U187" s="363">
        <v>0</v>
      </c>
      <c r="V187" s="363">
        <v>0</v>
      </c>
      <c r="W187" s="363">
        <v>0</v>
      </c>
      <c r="X187" s="363">
        <v>0</v>
      </c>
      <c r="Y187" s="363">
        <v>0</v>
      </c>
      <c r="Z187" s="363">
        <v>0</v>
      </c>
      <c r="AA187" s="363">
        <v>0</v>
      </c>
      <c r="AB187" s="363">
        <v>0</v>
      </c>
      <c r="AC187" s="363">
        <v>0</v>
      </c>
      <c r="AD187" s="363">
        <v>0</v>
      </c>
      <c r="AE187" s="363">
        <v>0</v>
      </c>
      <c r="AF187" s="363">
        <v>0</v>
      </c>
      <c r="AG187" s="363">
        <v>0</v>
      </c>
      <c r="AH187" s="363">
        <v>0</v>
      </c>
      <c r="AI187" s="363">
        <v>0</v>
      </c>
      <c r="AJ187" s="363">
        <v>0</v>
      </c>
      <c r="AK187" s="363">
        <v>0</v>
      </c>
      <c r="AL187" s="363">
        <v>0</v>
      </c>
      <c r="AM187" s="363">
        <v>0</v>
      </c>
      <c r="AN187" s="363">
        <v>0</v>
      </c>
      <c r="AO187" s="363">
        <v>0</v>
      </c>
      <c r="AP187" s="363">
        <v>0</v>
      </c>
      <c r="AQ187" s="363">
        <v>0</v>
      </c>
      <c r="AR187" s="363">
        <v>0</v>
      </c>
      <c r="AS187" s="363">
        <v>0</v>
      </c>
      <c r="AT187" s="363">
        <v>0</v>
      </c>
      <c r="AU187" s="363">
        <v>0</v>
      </c>
      <c r="AV187" s="363">
        <v>0</v>
      </c>
      <c r="AW187" s="363">
        <v>0</v>
      </c>
      <c r="AX187" s="363">
        <v>0</v>
      </c>
      <c r="AY187" s="363">
        <v>0</v>
      </c>
      <c r="AZ187" s="363">
        <v>0</v>
      </c>
      <c r="BA187" s="363">
        <v>0</v>
      </c>
      <c r="BB187" s="363">
        <v>0</v>
      </c>
      <c r="BC187" s="364">
        <f>IF(ISNUMBER(MATCH(C187,'My Squad'!$C$2:$C$16,0)),1,0)</f>
        <v>0</v>
      </c>
      <c r="BD187" s="365">
        <f t="shared" si="66"/>
        <v>0</v>
      </c>
      <c r="BE187" s="365">
        <f t="shared" si="67"/>
        <v>0</v>
      </c>
      <c r="BF187" s="365">
        <f t="shared" si="68"/>
        <v>0</v>
      </c>
      <c r="BG187" s="365">
        <f t="shared" si="69"/>
        <v>0</v>
      </c>
      <c r="BH187" s="365">
        <f t="shared" si="70"/>
        <v>0</v>
      </c>
      <c r="BI187" s="365">
        <f t="shared" si="71"/>
        <v>0</v>
      </c>
      <c r="BJ187" s="365">
        <f t="shared" si="72"/>
        <v>0</v>
      </c>
      <c r="BK187" s="365">
        <f t="shared" si="73"/>
        <v>0</v>
      </c>
      <c r="BL187" s="365">
        <f t="shared" si="74"/>
        <v>0</v>
      </c>
      <c r="BM187" s="365">
        <f t="shared" si="75"/>
        <v>0</v>
      </c>
      <c r="BN187" s="365">
        <f t="shared" si="76"/>
        <v>0</v>
      </c>
      <c r="BO187" s="365">
        <f t="shared" si="77"/>
        <v>0</v>
      </c>
      <c r="BP187" s="365">
        <f t="shared" si="78"/>
        <v>0</v>
      </c>
      <c r="BQ187" s="365">
        <f t="shared" si="79"/>
        <v>0</v>
      </c>
      <c r="BR187" s="365">
        <f t="shared" si="80"/>
        <v>0</v>
      </c>
      <c r="BS187" s="365">
        <f t="shared" si="81"/>
        <v>0</v>
      </c>
      <c r="BT187" s="365">
        <f t="shared" si="82"/>
        <v>0</v>
      </c>
      <c r="BU187" s="365">
        <f t="shared" si="83"/>
        <v>0</v>
      </c>
      <c r="BV187" s="365">
        <f t="shared" si="84"/>
        <v>0</v>
      </c>
      <c r="BW187" s="365">
        <f t="shared" si="85"/>
        <v>0</v>
      </c>
      <c r="BX187" s="365">
        <f t="shared" si="86"/>
        <v>0</v>
      </c>
      <c r="BY187" s="365">
        <f t="shared" si="87"/>
        <v>0</v>
      </c>
      <c r="BZ187" s="365">
        <f t="shared" si="88"/>
        <v>0</v>
      </c>
      <c r="CA187" s="365">
        <f t="shared" si="89"/>
        <v>0</v>
      </c>
      <c r="CB187" s="360">
        <f t="shared" si="90"/>
        <v>0</v>
      </c>
      <c r="CR187"/>
    </row>
    <row r="188" spans="1:96" hidden="1" x14ac:dyDescent="0.2">
      <c r="A188" s="360" cm="1">
        <f t="array" ref="A188">_xlfn.SWITCH(D188,"G",1,"D",2,"M",3,"F",4)</f>
        <v>2</v>
      </c>
      <c r="B188" s="357" t="s">
        <v>68</v>
      </c>
      <c r="C188" s="357" t="s">
        <v>173</v>
      </c>
      <c r="D188" s="360" t="s">
        <v>14</v>
      </c>
      <c r="E188" s="361">
        <v>4.5</v>
      </c>
      <c r="F188" s="361">
        <f>_xlfn.IFNA(VLOOKUP(C188,'My Squad'!$C$2:$D$16,2,0),E188)</f>
        <v>4.5</v>
      </c>
      <c r="G188" s="362">
        <v>2.4076666666666666</v>
      </c>
      <c r="H188" s="362">
        <v>2.3406666666666665</v>
      </c>
      <c r="I188" s="362">
        <v>2.915</v>
      </c>
      <c r="J188" s="362">
        <v>1.5886666666666667</v>
      </c>
      <c r="K188" s="362">
        <v>2.2370000000000001</v>
      </c>
      <c r="L188" s="362">
        <v>1.8926666666666667</v>
      </c>
      <c r="M188" s="362">
        <v>1.1826666666666668</v>
      </c>
      <c r="N188" s="362">
        <v>3.1473333333333335</v>
      </c>
      <c r="O188" s="363">
        <v>0</v>
      </c>
      <c r="P188" s="363">
        <v>0</v>
      </c>
      <c r="Q188" s="363">
        <v>0</v>
      </c>
      <c r="R188" s="363">
        <v>0</v>
      </c>
      <c r="S188" s="363">
        <v>0</v>
      </c>
      <c r="T188" s="363">
        <v>0</v>
      </c>
      <c r="U188" s="363">
        <v>0</v>
      </c>
      <c r="V188" s="363">
        <v>0</v>
      </c>
      <c r="W188" s="363">
        <v>0</v>
      </c>
      <c r="X188" s="363">
        <v>0</v>
      </c>
      <c r="Y188" s="363">
        <v>0</v>
      </c>
      <c r="Z188" s="363">
        <v>0</v>
      </c>
      <c r="AA188" s="363">
        <v>0</v>
      </c>
      <c r="AB188" s="363">
        <v>0</v>
      </c>
      <c r="AC188" s="363">
        <v>0</v>
      </c>
      <c r="AD188" s="363">
        <v>0</v>
      </c>
      <c r="AE188" s="363">
        <v>0</v>
      </c>
      <c r="AF188" s="363">
        <v>0</v>
      </c>
      <c r="AG188" s="363">
        <v>0</v>
      </c>
      <c r="AH188" s="363">
        <v>0</v>
      </c>
      <c r="AI188" s="363">
        <v>0</v>
      </c>
      <c r="AJ188" s="363">
        <v>0</v>
      </c>
      <c r="AK188" s="363">
        <v>0</v>
      </c>
      <c r="AL188" s="363">
        <v>0</v>
      </c>
      <c r="AM188" s="363">
        <v>0</v>
      </c>
      <c r="AN188" s="363">
        <v>0</v>
      </c>
      <c r="AO188" s="363">
        <v>0</v>
      </c>
      <c r="AP188" s="363">
        <v>0</v>
      </c>
      <c r="AQ188" s="363">
        <v>0</v>
      </c>
      <c r="AR188" s="363">
        <v>0</v>
      </c>
      <c r="AS188" s="363">
        <v>0</v>
      </c>
      <c r="AT188" s="363">
        <v>0</v>
      </c>
      <c r="AU188" s="363">
        <v>0</v>
      </c>
      <c r="AV188" s="363">
        <v>0</v>
      </c>
      <c r="AW188" s="363">
        <v>0</v>
      </c>
      <c r="AX188" s="363">
        <v>0</v>
      </c>
      <c r="AY188" s="363">
        <v>0</v>
      </c>
      <c r="AZ188" s="363">
        <v>0</v>
      </c>
      <c r="BA188" s="363">
        <v>0</v>
      </c>
      <c r="BB188" s="363">
        <v>0</v>
      </c>
      <c r="BC188" s="364">
        <f>IF(ISNUMBER(MATCH(C188,'My Squad'!$C$2:$C$16,0)),1,0)</f>
        <v>0</v>
      </c>
      <c r="BD188" s="365">
        <f t="shared" si="66"/>
        <v>0</v>
      </c>
      <c r="BE188" s="365">
        <f t="shared" si="67"/>
        <v>0</v>
      </c>
      <c r="BF188" s="365">
        <f t="shared" si="68"/>
        <v>0</v>
      </c>
      <c r="BG188" s="365">
        <f t="shared" si="69"/>
        <v>0</v>
      </c>
      <c r="BH188" s="365">
        <f t="shared" si="70"/>
        <v>0</v>
      </c>
      <c r="BI188" s="365">
        <f t="shared" si="71"/>
        <v>0</v>
      </c>
      <c r="BJ188" s="365">
        <f t="shared" si="72"/>
        <v>0</v>
      </c>
      <c r="BK188" s="365">
        <f t="shared" si="73"/>
        <v>0</v>
      </c>
      <c r="BL188" s="365">
        <f t="shared" si="74"/>
        <v>0</v>
      </c>
      <c r="BM188" s="365">
        <f t="shared" si="75"/>
        <v>0</v>
      </c>
      <c r="BN188" s="365">
        <f t="shared" si="76"/>
        <v>0</v>
      </c>
      <c r="BO188" s="365">
        <f t="shared" si="77"/>
        <v>0</v>
      </c>
      <c r="BP188" s="365">
        <f t="shared" si="78"/>
        <v>0</v>
      </c>
      <c r="BQ188" s="365">
        <f t="shared" si="79"/>
        <v>0</v>
      </c>
      <c r="BR188" s="365">
        <f t="shared" si="80"/>
        <v>0</v>
      </c>
      <c r="BS188" s="365">
        <f t="shared" si="81"/>
        <v>0</v>
      </c>
      <c r="BT188" s="365">
        <f t="shared" si="82"/>
        <v>0</v>
      </c>
      <c r="BU188" s="365">
        <f t="shared" si="83"/>
        <v>0</v>
      </c>
      <c r="BV188" s="365">
        <f t="shared" si="84"/>
        <v>0</v>
      </c>
      <c r="BW188" s="365">
        <f t="shared" si="85"/>
        <v>0</v>
      </c>
      <c r="BX188" s="365">
        <f t="shared" si="86"/>
        <v>0</v>
      </c>
      <c r="BY188" s="365">
        <f t="shared" si="87"/>
        <v>0</v>
      </c>
      <c r="BZ188" s="365">
        <f t="shared" si="88"/>
        <v>0</v>
      </c>
      <c r="CA188" s="365">
        <f t="shared" si="89"/>
        <v>0</v>
      </c>
      <c r="CB188" s="360">
        <f t="shared" si="90"/>
        <v>0</v>
      </c>
      <c r="CR188"/>
    </row>
    <row r="189" spans="1:96" hidden="1" x14ac:dyDescent="0.2">
      <c r="A189" s="360" cm="1">
        <f t="array" ref="A189">_xlfn.SWITCH(D189,"G",1,"D",2,"M",3,"F",4)</f>
        <v>2</v>
      </c>
      <c r="B189" s="357" t="s">
        <v>110</v>
      </c>
      <c r="C189" s="357" t="s">
        <v>319</v>
      </c>
      <c r="D189" s="360" t="s">
        <v>14</v>
      </c>
      <c r="E189" s="361">
        <v>4.4000000000000004</v>
      </c>
      <c r="F189" s="361">
        <f>_xlfn.IFNA(VLOOKUP(C189,'My Squad'!$C$2:$D$16,2,0),E189)</f>
        <v>4.4000000000000004</v>
      </c>
      <c r="G189" s="362">
        <v>3.0259999999999998</v>
      </c>
      <c r="H189" s="362">
        <v>3.0223333333333335</v>
      </c>
      <c r="I189" s="362">
        <v>2.1643333333333334</v>
      </c>
      <c r="J189" s="362">
        <v>2.3193333333333332</v>
      </c>
      <c r="K189" s="362">
        <v>2.5533333333333332</v>
      </c>
      <c r="L189" s="362">
        <v>1.284</v>
      </c>
      <c r="M189" s="362">
        <v>1.6573333333333333</v>
      </c>
      <c r="N189" s="362">
        <v>1.6819999999999999</v>
      </c>
      <c r="O189" s="363">
        <v>0</v>
      </c>
      <c r="P189" s="363">
        <v>0</v>
      </c>
      <c r="Q189" s="363">
        <v>0</v>
      </c>
      <c r="R189" s="363">
        <v>0</v>
      </c>
      <c r="S189" s="363">
        <v>0</v>
      </c>
      <c r="T189" s="363">
        <v>0</v>
      </c>
      <c r="U189" s="363">
        <v>0</v>
      </c>
      <c r="V189" s="363">
        <v>0</v>
      </c>
      <c r="W189" s="363">
        <v>0</v>
      </c>
      <c r="X189" s="363">
        <v>0</v>
      </c>
      <c r="Y189" s="363">
        <v>0</v>
      </c>
      <c r="Z189" s="363">
        <v>0</v>
      </c>
      <c r="AA189" s="363">
        <v>0</v>
      </c>
      <c r="AB189" s="363">
        <v>0</v>
      </c>
      <c r="AC189" s="363">
        <v>0</v>
      </c>
      <c r="AD189" s="363">
        <v>0</v>
      </c>
      <c r="AE189" s="363">
        <v>0</v>
      </c>
      <c r="AF189" s="363">
        <v>0</v>
      </c>
      <c r="AG189" s="363">
        <v>0</v>
      </c>
      <c r="AH189" s="363">
        <v>0</v>
      </c>
      <c r="AI189" s="363">
        <v>0</v>
      </c>
      <c r="AJ189" s="363">
        <v>0</v>
      </c>
      <c r="AK189" s="363">
        <v>0</v>
      </c>
      <c r="AL189" s="363">
        <v>0</v>
      </c>
      <c r="AM189" s="363">
        <v>0</v>
      </c>
      <c r="AN189" s="363">
        <v>0</v>
      </c>
      <c r="AO189" s="363">
        <v>0</v>
      </c>
      <c r="AP189" s="363">
        <v>0</v>
      </c>
      <c r="AQ189" s="363">
        <v>0</v>
      </c>
      <c r="AR189" s="363">
        <v>0</v>
      </c>
      <c r="AS189" s="363">
        <v>0</v>
      </c>
      <c r="AT189" s="363">
        <v>0</v>
      </c>
      <c r="AU189" s="363">
        <v>0</v>
      </c>
      <c r="AV189" s="363">
        <v>0</v>
      </c>
      <c r="AW189" s="363">
        <v>0</v>
      </c>
      <c r="AX189" s="363">
        <v>0</v>
      </c>
      <c r="AY189" s="363">
        <v>0</v>
      </c>
      <c r="AZ189" s="363">
        <v>0</v>
      </c>
      <c r="BA189" s="363">
        <v>0</v>
      </c>
      <c r="BB189" s="363">
        <v>0</v>
      </c>
      <c r="BC189" s="364">
        <f>IF(ISNUMBER(MATCH(C189,'My Squad'!$C$2:$C$16,0)),1,0)</f>
        <v>0</v>
      </c>
      <c r="BD189" s="365">
        <f t="shared" si="66"/>
        <v>0</v>
      </c>
      <c r="BE189" s="365">
        <f t="shared" si="67"/>
        <v>0</v>
      </c>
      <c r="BF189" s="365">
        <f t="shared" si="68"/>
        <v>0</v>
      </c>
      <c r="BG189" s="365">
        <f t="shared" si="69"/>
        <v>0</v>
      </c>
      <c r="BH189" s="365">
        <f t="shared" si="70"/>
        <v>0</v>
      </c>
      <c r="BI189" s="365">
        <f t="shared" si="71"/>
        <v>0</v>
      </c>
      <c r="BJ189" s="365">
        <f t="shared" si="72"/>
        <v>0</v>
      </c>
      <c r="BK189" s="365">
        <f t="shared" si="73"/>
        <v>0</v>
      </c>
      <c r="BL189" s="365">
        <f t="shared" si="74"/>
        <v>0</v>
      </c>
      <c r="BM189" s="365">
        <f t="shared" si="75"/>
        <v>0</v>
      </c>
      <c r="BN189" s="365">
        <f t="shared" si="76"/>
        <v>0</v>
      </c>
      <c r="BO189" s="365">
        <f t="shared" si="77"/>
        <v>0</v>
      </c>
      <c r="BP189" s="365">
        <f t="shared" si="78"/>
        <v>0</v>
      </c>
      <c r="BQ189" s="365">
        <f t="shared" si="79"/>
        <v>0</v>
      </c>
      <c r="BR189" s="365">
        <f t="shared" si="80"/>
        <v>0</v>
      </c>
      <c r="BS189" s="365">
        <f t="shared" si="81"/>
        <v>0</v>
      </c>
      <c r="BT189" s="365">
        <f t="shared" si="82"/>
        <v>0</v>
      </c>
      <c r="BU189" s="365">
        <f t="shared" si="83"/>
        <v>0</v>
      </c>
      <c r="BV189" s="365">
        <f t="shared" si="84"/>
        <v>0</v>
      </c>
      <c r="BW189" s="365">
        <f t="shared" si="85"/>
        <v>0</v>
      </c>
      <c r="BX189" s="365">
        <f t="shared" si="86"/>
        <v>0</v>
      </c>
      <c r="BY189" s="365">
        <f t="shared" si="87"/>
        <v>0</v>
      </c>
      <c r="BZ189" s="365">
        <f t="shared" si="88"/>
        <v>0</v>
      </c>
      <c r="CA189" s="365">
        <f t="shared" si="89"/>
        <v>0</v>
      </c>
      <c r="CB189" s="360">
        <f t="shared" si="90"/>
        <v>0</v>
      </c>
      <c r="CR189"/>
    </row>
    <row r="190" spans="1:96" hidden="1" x14ac:dyDescent="0.2">
      <c r="A190" s="360" cm="1">
        <f t="array" ref="A190">_xlfn.SWITCH(D190,"G",1,"D",2,"M",3,"F",4)</f>
        <v>4</v>
      </c>
      <c r="B190" s="357" t="s">
        <v>25</v>
      </c>
      <c r="C190" s="357" t="s">
        <v>45</v>
      </c>
      <c r="D190" s="360" t="s">
        <v>15</v>
      </c>
      <c r="E190" s="361">
        <v>7.1</v>
      </c>
      <c r="F190" s="361">
        <f>_xlfn.IFNA(VLOOKUP(C190,'My Squad'!$C$2:$D$16,2,0),E190)</f>
        <v>7.1</v>
      </c>
      <c r="G190" s="362">
        <v>4.0250000000000004</v>
      </c>
      <c r="H190" s="362">
        <v>2.0310000000000001</v>
      </c>
      <c r="I190" s="362">
        <v>2.3763333333333332</v>
      </c>
      <c r="J190" s="362">
        <v>1.6416666666666666</v>
      </c>
      <c r="K190" s="362">
        <v>1.921</v>
      </c>
      <c r="L190" s="362">
        <v>2.1286666666666667</v>
      </c>
      <c r="M190" s="362">
        <v>1.9396666666666667</v>
      </c>
      <c r="N190" s="362">
        <v>1.6053333333333333</v>
      </c>
      <c r="O190" s="363">
        <v>0</v>
      </c>
      <c r="P190" s="363">
        <v>0</v>
      </c>
      <c r="Q190" s="363">
        <v>0</v>
      </c>
      <c r="R190" s="363">
        <v>0</v>
      </c>
      <c r="S190" s="363">
        <v>0</v>
      </c>
      <c r="T190" s="363">
        <v>0</v>
      </c>
      <c r="U190" s="363">
        <v>0</v>
      </c>
      <c r="V190" s="363">
        <v>0</v>
      </c>
      <c r="W190" s="363">
        <v>0</v>
      </c>
      <c r="X190" s="363">
        <v>0</v>
      </c>
      <c r="Y190" s="363">
        <v>0</v>
      </c>
      <c r="Z190" s="363">
        <v>0</v>
      </c>
      <c r="AA190" s="363">
        <v>0</v>
      </c>
      <c r="AB190" s="363">
        <v>0</v>
      </c>
      <c r="AC190" s="363">
        <v>0</v>
      </c>
      <c r="AD190" s="363">
        <v>0</v>
      </c>
      <c r="AE190" s="363">
        <v>0</v>
      </c>
      <c r="AF190" s="363">
        <v>0</v>
      </c>
      <c r="AG190" s="363">
        <v>0</v>
      </c>
      <c r="AH190" s="363">
        <v>0</v>
      </c>
      <c r="AI190" s="363">
        <v>0</v>
      </c>
      <c r="AJ190" s="363">
        <v>0</v>
      </c>
      <c r="AK190" s="363">
        <v>0</v>
      </c>
      <c r="AL190" s="363">
        <v>0</v>
      </c>
      <c r="AM190" s="363">
        <v>0</v>
      </c>
      <c r="AN190" s="363">
        <v>0</v>
      </c>
      <c r="AO190" s="363">
        <v>0</v>
      </c>
      <c r="AP190" s="363">
        <v>0</v>
      </c>
      <c r="AQ190" s="363">
        <v>0</v>
      </c>
      <c r="AR190" s="363">
        <v>0</v>
      </c>
      <c r="AS190" s="363">
        <v>0</v>
      </c>
      <c r="AT190" s="363">
        <v>0</v>
      </c>
      <c r="AU190" s="363">
        <v>0</v>
      </c>
      <c r="AV190" s="363">
        <v>0</v>
      </c>
      <c r="AW190" s="363">
        <v>0</v>
      </c>
      <c r="AX190" s="363">
        <v>0</v>
      </c>
      <c r="AY190" s="363">
        <v>0</v>
      </c>
      <c r="AZ190" s="363">
        <v>0</v>
      </c>
      <c r="BA190" s="363">
        <v>0</v>
      </c>
      <c r="BB190" s="363">
        <v>0</v>
      </c>
      <c r="BC190" s="364">
        <f>IF(ISNUMBER(MATCH(C190,'My Squad'!$C$2:$C$16,0)),1,0)</f>
        <v>0</v>
      </c>
      <c r="BD190" s="365">
        <f t="shared" si="66"/>
        <v>0</v>
      </c>
      <c r="BE190" s="365">
        <f t="shared" si="67"/>
        <v>0</v>
      </c>
      <c r="BF190" s="365">
        <f t="shared" si="68"/>
        <v>0</v>
      </c>
      <c r="BG190" s="365">
        <f t="shared" si="69"/>
        <v>0</v>
      </c>
      <c r="BH190" s="365">
        <f t="shared" si="70"/>
        <v>0</v>
      </c>
      <c r="BI190" s="365">
        <f t="shared" si="71"/>
        <v>0</v>
      </c>
      <c r="BJ190" s="365">
        <f t="shared" si="72"/>
        <v>0</v>
      </c>
      <c r="BK190" s="365">
        <f t="shared" si="73"/>
        <v>0</v>
      </c>
      <c r="BL190" s="365">
        <f t="shared" si="74"/>
        <v>0</v>
      </c>
      <c r="BM190" s="365">
        <f t="shared" si="75"/>
        <v>0</v>
      </c>
      <c r="BN190" s="365">
        <f t="shared" si="76"/>
        <v>0</v>
      </c>
      <c r="BO190" s="365">
        <f t="shared" si="77"/>
        <v>0</v>
      </c>
      <c r="BP190" s="365">
        <f t="shared" si="78"/>
        <v>0</v>
      </c>
      <c r="BQ190" s="365">
        <f t="shared" si="79"/>
        <v>0</v>
      </c>
      <c r="BR190" s="365">
        <f t="shared" si="80"/>
        <v>0</v>
      </c>
      <c r="BS190" s="365">
        <f t="shared" si="81"/>
        <v>0</v>
      </c>
      <c r="BT190" s="365">
        <f t="shared" si="82"/>
        <v>0</v>
      </c>
      <c r="BU190" s="365">
        <f t="shared" si="83"/>
        <v>0</v>
      </c>
      <c r="BV190" s="365">
        <f t="shared" si="84"/>
        <v>0</v>
      </c>
      <c r="BW190" s="365">
        <f t="shared" si="85"/>
        <v>0</v>
      </c>
      <c r="BX190" s="365">
        <f t="shared" si="86"/>
        <v>0</v>
      </c>
      <c r="BY190" s="365">
        <f t="shared" si="87"/>
        <v>0</v>
      </c>
      <c r="BZ190" s="365">
        <f t="shared" si="88"/>
        <v>0</v>
      </c>
      <c r="CA190" s="365">
        <f t="shared" si="89"/>
        <v>0</v>
      </c>
      <c r="CB190" s="360">
        <f t="shared" si="90"/>
        <v>0</v>
      </c>
      <c r="CR190"/>
    </row>
    <row r="191" spans="1:96" hidden="1" x14ac:dyDescent="0.2">
      <c r="A191" s="360" cm="1">
        <f t="array" ref="A191">_xlfn.SWITCH(D191,"G",1,"D",2,"M",3,"F",4)</f>
        <v>3</v>
      </c>
      <c r="B191" s="357" t="s">
        <v>602</v>
      </c>
      <c r="C191" s="357" t="s">
        <v>1543</v>
      </c>
      <c r="D191" s="360" t="s">
        <v>13</v>
      </c>
      <c r="E191" s="361">
        <v>4.5999999999999996</v>
      </c>
      <c r="F191" s="361">
        <f>_xlfn.IFNA(VLOOKUP(C191,'My Squad'!$C$2:$D$16,2,0),E191)</f>
        <v>4.5999999999999996</v>
      </c>
      <c r="G191" s="362">
        <v>2.6593333333333335</v>
      </c>
      <c r="H191" s="362">
        <v>2.3603333333333332</v>
      </c>
      <c r="I191" s="362">
        <v>1.8506666666666667</v>
      </c>
      <c r="J191" s="362">
        <v>2.1760000000000002</v>
      </c>
      <c r="K191" s="362">
        <v>2.1126666666666667</v>
      </c>
      <c r="L191" s="362">
        <v>2.0986666666666665</v>
      </c>
      <c r="M191" s="362">
        <v>2.2726666666666668</v>
      </c>
      <c r="N191" s="362">
        <v>2.1296666666666666</v>
      </c>
      <c r="O191" s="363">
        <v>0</v>
      </c>
      <c r="P191" s="363">
        <v>0</v>
      </c>
      <c r="Q191" s="363">
        <v>0</v>
      </c>
      <c r="R191" s="363">
        <v>0</v>
      </c>
      <c r="S191" s="363">
        <v>0</v>
      </c>
      <c r="T191" s="363">
        <v>0</v>
      </c>
      <c r="U191" s="363">
        <v>0</v>
      </c>
      <c r="V191" s="363">
        <v>0</v>
      </c>
      <c r="W191" s="363">
        <v>0</v>
      </c>
      <c r="X191" s="363">
        <v>0</v>
      </c>
      <c r="Y191" s="363">
        <v>0</v>
      </c>
      <c r="Z191" s="363">
        <v>0</v>
      </c>
      <c r="AA191" s="363">
        <v>0</v>
      </c>
      <c r="AB191" s="363">
        <v>0</v>
      </c>
      <c r="AC191" s="363">
        <v>0</v>
      </c>
      <c r="AD191" s="363">
        <v>0</v>
      </c>
      <c r="AE191" s="363">
        <v>0</v>
      </c>
      <c r="AF191" s="363">
        <v>0</v>
      </c>
      <c r="AG191" s="363">
        <v>0</v>
      </c>
      <c r="AH191" s="363">
        <v>0</v>
      </c>
      <c r="AI191" s="363">
        <v>0</v>
      </c>
      <c r="AJ191" s="363">
        <v>0</v>
      </c>
      <c r="AK191" s="363">
        <v>0</v>
      </c>
      <c r="AL191" s="363">
        <v>0</v>
      </c>
      <c r="AM191" s="363">
        <v>0</v>
      </c>
      <c r="AN191" s="363">
        <v>0</v>
      </c>
      <c r="AO191" s="363">
        <v>0</v>
      </c>
      <c r="AP191" s="363">
        <v>0</v>
      </c>
      <c r="AQ191" s="363">
        <v>0</v>
      </c>
      <c r="AR191" s="363">
        <v>0</v>
      </c>
      <c r="AS191" s="363">
        <v>0</v>
      </c>
      <c r="AT191" s="363">
        <v>0</v>
      </c>
      <c r="AU191" s="363">
        <v>0</v>
      </c>
      <c r="AV191" s="363">
        <v>0</v>
      </c>
      <c r="AW191" s="363">
        <v>0</v>
      </c>
      <c r="AX191" s="363">
        <v>0</v>
      </c>
      <c r="AY191" s="363">
        <v>0</v>
      </c>
      <c r="AZ191" s="363">
        <v>0</v>
      </c>
      <c r="BA191" s="363">
        <v>0</v>
      </c>
      <c r="BB191" s="363">
        <v>0</v>
      </c>
      <c r="BC191" s="364">
        <f>IF(ISNUMBER(MATCH(C191,'My Squad'!$C$2:$C$16,0)),1,0)</f>
        <v>0</v>
      </c>
      <c r="BD191" s="365">
        <f t="shared" si="66"/>
        <v>0</v>
      </c>
      <c r="BE191" s="365">
        <f t="shared" si="67"/>
        <v>0</v>
      </c>
      <c r="BF191" s="365">
        <f t="shared" si="68"/>
        <v>0</v>
      </c>
      <c r="BG191" s="365">
        <f t="shared" si="69"/>
        <v>0</v>
      </c>
      <c r="BH191" s="365">
        <f t="shared" si="70"/>
        <v>0</v>
      </c>
      <c r="BI191" s="365">
        <f t="shared" si="71"/>
        <v>0</v>
      </c>
      <c r="BJ191" s="365">
        <f t="shared" si="72"/>
        <v>0</v>
      </c>
      <c r="BK191" s="365">
        <f t="shared" si="73"/>
        <v>0</v>
      </c>
      <c r="BL191" s="365">
        <f t="shared" si="74"/>
        <v>0</v>
      </c>
      <c r="BM191" s="365">
        <f t="shared" si="75"/>
        <v>0</v>
      </c>
      <c r="BN191" s="365">
        <f t="shared" si="76"/>
        <v>0</v>
      </c>
      <c r="BO191" s="365">
        <f t="shared" si="77"/>
        <v>0</v>
      </c>
      <c r="BP191" s="365">
        <f t="shared" si="78"/>
        <v>0</v>
      </c>
      <c r="BQ191" s="365">
        <f t="shared" si="79"/>
        <v>0</v>
      </c>
      <c r="BR191" s="365">
        <f t="shared" si="80"/>
        <v>0</v>
      </c>
      <c r="BS191" s="365">
        <f t="shared" si="81"/>
        <v>0</v>
      </c>
      <c r="BT191" s="365">
        <f t="shared" si="82"/>
        <v>0</v>
      </c>
      <c r="BU191" s="365">
        <f t="shared" si="83"/>
        <v>0</v>
      </c>
      <c r="BV191" s="365">
        <f t="shared" si="84"/>
        <v>0</v>
      </c>
      <c r="BW191" s="365">
        <f t="shared" si="85"/>
        <v>0</v>
      </c>
      <c r="BX191" s="365">
        <f t="shared" si="86"/>
        <v>0</v>
      </c>
      <c r="BY191" s="365">
        <f t="shared" si="87"/>
        <v>0</v>
      </c>
      <c r="BZ191" s="365">
        <f t="shared" si="88"/>
        <v>0</v>
      </c>
      <c r="CA191" s="365">
        <f t="shared" si="89"/>
        <v>0</v>
      </c>
      <c r="CB191" s="360">
        <f t="shared" si="90"/>
        <v>0</v>
      </c>
      <c r="CR191"/>
    </row>
    <row r="192" spans="1:96" hidden="1" x14ac:dyDescent="0.2">
      <c r="A192" s="360" cm="1">
        <f t="array" ref="A192">_xlfn.SWITCH(D192,"G",1,"D",2,"M",3,"F",4)</f>
        <v>3</v>
      </c>
      <c r="B192" s="357" t="s">
        <v>602</v>
      </c>
      <c r="C192" s="357" t="s">
        <v>678</v>
      </c>
      <c r="D192" s="360" t="s">
        <v>13</v>
      </c>
      <c r="E192" s="361">
        <v>4.8</v>
      </c>
      <c r="F192" s="361">
        <f>_xlfn.IFNA(VLOOKUP(C192,'My Squad'!$C$2:$D$16,2,0),E192)</f>
        <v>4.8</v>
      </c>
      <c r="G192" s="362">
        <v>2.4676666666666667</v>
      </c>
      <c r="H192" s="362">
        <v>2.35</v>
      </c>
      <c r="I192" s="362">
        <v>1.9626666666666666</v>
      </c>
      <c r="J192" s="362">
        <v>2.202</v>
      </c>
      <c r="K192" s="362">
        <v>2.1516666666666668</v>
      </c>
      <c r="L192" s="362">
        <v>2.1136666666666666</v>
      </c>
      <c r="M192" s="362">
        <v>2.1233333333333335</v>
      </c>
      <c r="N192" s="362">
        <v>2.2233333333333332</v>
      </c>
      <c r="O192" s="363">
        <v>0</v>
      </c>
      <c r="P192" s="363">
        <v>0</v>
      </c>
      <c r="Q192" s="363">
        <v>0</v>
      </c>
      <c r="R192" s="363">
        <v>0</v>
      </c>
      <c r="S192" s="363">
        <v>0</v>
      </c>
      <c r="T192" s="363">
        <v>0</v>
      </c>
      <c r="U192" s="363">
        <v>0</v>
      </c>
      <c r="V192" s="363">
        <v>0</v>
      </c>
      <c r="W192" s="363">
        <v>0</v>
      </c>
      <c r="X192" s="363">
        <v>0</v>
      </c>
      <c r="Y192" s="363">
        <v>0</v>
      </c>
      <c r="Z192" s="363">
        <v>0</v>
      </c>
      <c r="AA192" s="363">
        <v>0</v>
      </c>
      <c r="AB192" s="363">
        <v>0</v>
      </c>
      <c r="AC192" s="363">
        <v>0</v>
      </c>
      <c r="AD192" s="363">
        <v>0</v>
      </c>
      <c r="AE192" s="363">
        <v>0</v>
      </c>
      <c r="AF192" s="363">
        <v>0</v>
      </c>
      <c r="AG192" s="363">
        <v>0</v>
      </c>
      <c r="AH192" s="363">
        <v>0</v>
      </c>
      <c r="AI192" s="363">
        <v>0</v>
      </c>
      <c r="AJ192" s="363">
        <v>0</v>
      </c>
      <c r="AK192" s="363">
        <v>0</v>
      </c>
      <c r="AL192" s="363">
        <v>0</v>
      </c>
      <c r="AM192" s="363">
        <v>0</v>
      </c>
      <c r="AN192" s="363">
        <v>0</v>
      </c>
      <c r="AO192" s="363">
        <v>0</v>
      </c>
      <c r="AP192" s="363">
        <v>0</v>
      </c>
      <c r="AQ192" s="363">
        <v>0</v>
      </c>
      <c r="AR192" s="363">
        <v>0</v>
      </c>
      <c r="AS192" s="363">
        <v>0</v>
      </c>
      <c r="AT192" s="363">
        <v>0</v>
      </c>
      <c r="AU192" s="363">
        <v>0</v>
      </c>
      <c r="AV192" s="363">
        <v>0</v>
      </c>
      <c r="AW192" s="363">
        <v>0</v>
      </c>
      <c r="AX192" s="363">
        <v>0</v>
      </c>
      <c r="AY192" s="363">
        <v>0</v>
      </c>
      <c r="AZ192" s="363">
        <v>0</v>
      </c>
      <c r="BA192" s="363">
        <v>0</v>
      </c>
      <c r="BB192" s="363">
        <v>0</v>
      </c>
      <c r="BC192" s="364">
        <f>IF(ISNUMBER(MATCH(C192,'My Squad'!$C$2:$C$16,0)),1,0)</f>
        <v>0</v>
      </c>
      <c r="BD192" s="365">
        <f t="shared" si="66"/>
        <v>0</v>
      </c>
      <c r="BE192" s="365">
        <f t="shared" si="67"/>
        <v>0</v>
      </c>
      <c r="BF192" s="365">
        <f t="shared" si="68"/>
        <v>0</v>
      </c>
      <c r="BG192" s="365">
        <f t="shared" si="69"/>
        <v>0</v>
      </c>
      <c r="BH192" s="365">
        <f t="shared" si="70"/>
        <v>0</v>
      </c>
      <c r="BI192" s="365">
        <f t="shared" si="71"/>
        <v>0</v>
      </c>
      <c r="BJ192" s="365">
        <f t="shared" si="72"/>
        <v>0</v>
      </c>
      <c r="BK192" s="365">
        <f t="shared" si="73"/>
        <v>0</v>
      </c>
      <c r="BL192" s="365">
        <f t="shared" si="74"/>
        <v>0</v>
      </c>
      <c r="BM192" s="365">
        <f t="shared" si="75"/>
        <v>0</v>
      </c>
      <c r="BN192" s="365">
        <f t="shared" si="76"/>
        <v>0</v>
      </c>
      <c r="BO192" s="365">
        <f t="shared" si="77"/>
        <v>0</v>
      </c>
      <c r="BP192" s="365">
        <f t="shared" si="78"/>
        <v>0</v>
      </c>
      <c r="BQ192" s="365">
        <f t="shared" si="79"/>
        <v>0</v>
      </c>
      <c r="BR192" s="365">
        <f t="shared" si="80"/>
        <v>0</v>
      </c>
      <c r="BS192" s="365">
        <f t="shared" si="81"/>
        <v>0</v>
      </c>
      <c r="BT192" s="365">
        <f t="shared" si="82"/>
        <v>0</v>
      </c>
      <c r="BU192" s="365">
        <f t="shared" si="83"/>
        <v>0</v>
      </c>
      <c r="BV192" s="365">
        <f t="shared" si="84"/>
        <v>0</v>
      </c>
      <c r="BW192" s="365">
        <f t="shared" si="85"/>
        <v>0</v>
      </c>
      <c r="BX192" s="365">
        <f t="shared" si="86"/>
        <v>0</v>
      </c>
      <c r="BY192" s="365">
        <f t="shared" si="87"/>
        <v>0</v>
      </c>
      <c r="BZ192" s="365">
        <f t="shared" si="88"/>
        <v>0</v>
      </c>
      <c r="CA192" s="365">
        <f t="shared" si="89"/>
        <v>0</v>
      </c>
      <c r="CB192" s="360">
        <f t="shared" si="90"/>
        <v>0</v>
      </c>
      <c r="CR192"/>
    </row>
    <row r="193" spans="1:96" hidden="1" x14ac:dyDescent="0.2">
      <c r="A193" s="360" cm="1">
        <f t="array" ref="A193">_xlfn.SWITCH(D193,"G",1,"D",2,"M",3,"F",4)</f>
        <v>3</v>
      </c>
      <c r="B193" s="357" t="s">
        <v>600</v>
      </c>
      <c r="C193" s="357" t="s">
        <v>1523</v>
      </c>
      <c r="D193" s="360" t="s">
        <v>13</v>
      </c>
      <c r="E193" s="361">
        <v>5.3</v>
      </c>
      <c r="F193" s="361">
        <f>_xlfn.IFNA(VLOOKUP(C193,'My Squad'!$C$2:$D$16,2,0),E193)</f>
        <v>5.3</v>
      </c>
      <c r="G193" s="362">
        <v>1.6176666666666666</v>
      </c>
      <c r="H193" s="362">
        <v>2.1936666666666667</v>
      </c>
      <c r="I193" s="362">
        <v>2.2643333333333335</v>
      </c>
      <c r="J193" s="362">
        <v>2.2400000000000002</v>
      </c>
      <c r="K193" s="362">
        <v>2.3343333333333334</v>
      </c>
      <c r="L193" s="362">
        <v>2.3196666666666665</v>
      </c>
      <c r="M193" s="362">
        <v>2.2909999999999999</v>
      </c>
      <c r="N193" s="362">
        <v>2.2476666666666665</v>
      </c>
      <c r="O193" s="363">
        <v>0</v>
      </c>
      <c r="P193" s="363">
        <v>0</v>
      </c>
      <c r="Q193" s="363">
        <v>0</v>
      </c>
      <c r="R193" s="363">
        <v>0</v>
      </c>
      <c r="S193" s="363">
        <v>0</v>
      </c>
      <c r="T193" s="363">
        <v>0</v>
      </c>
      <c r="U193" s="363">
        <v>0</v>
      </c>
      <c r="V193" s="363">
        <v>0</v>
      </c>
      <c r="W193" s="363">
        <v>0</v>
      </c>
      <c r="X193" s="363">
        <v>0</v>
      </c>
      <c r="Y193" s="363">
        <v>0</v>
      </c>
      <c r="Z193" s="363">
        <v>0</v>
      </c>
      <c r="AA193" s="363">
        <v>0</v>
      </c>
      <c r="AB193" s="363">
        <v>0</v>
      </c>
      <c r="AC193" s="363">
        <v>0</v>
      </c>
      <c r="AD193" s="363">
        <v>0</v>
      </c>
      <c r="AE193" s="363">
        <v>0</v>
      </c>
      <c r="AF193" s="363">
        <v>0</v>
      </c>
      <c r="AG193" s="363">
        <v>0</v>
      </c>
      <c r="AH193" s="363">
        <v>0</v>
      </c>
      <c r="AI193" s="363">
        <v>0</v>
      </c>
      <c r="AJ193" s="363">
        <v>0</v>
      </c>
      <c r="AK193" s="363">
        <v>0</v>
      </c>
      <c r="AL193" s="363">
        <v>0</v>
      </c>
      <c r="AM193" s="363">
        <v>0</v>
      </c>
      <c r="AN193" s="363">
        <v>0</v>
      </c>
      <c r="AO193" s="363">
        <v>0</v>
      </c>
      <c r="AP193" s="363">
        <v>0</v>
      </c>
      <c r="AQ193" s="363">
        <v>0</v>
      </c>
      <c r="AR193" s="363">
        <v>0</v>
      </c>
      <c r="AS193" s="363">
        <v>0</v>
      </c>
      <c r="AT193" s="363">
        <v>0</v>
      </c>
      <c r="AU193" s="363">
        <v>0</v>
      </c>
      <c r="AV193" s="363">
        <v>0</v>
      </c>
      <c r="AW193" s="363">
        <v>0</v>
      </c>
      <c r="AX193" s="363">
        <v>0</v>
      </c>
      <c r="AY193" s="363">
        <v>0</v>
      </c>
      <c r="AZ193" s="363">
        <v>0</v>
      </c>
      <c r="BA193" s="363">
        <v>0</v>
      </c>
      <c r="BB193" s="363">
        <v>0</v>
      </c>
      <c r="BC193" s="364">
        <f>IF(ISNUMBER(MATCH(C193,'My Squad'!$C$2:$C$16,0)),1,0)</f>
        <v>0</v>
      </c>
      <c r="BD193" s="365">
        <f t="shared" si="66"/>
        <v>0</v>
      </c>
      <c r="BE193" s="365">
        <f t="shared" si="67"/>
        <v>0</v>
      </c>
      <c r="BF193" s="365">
        <f t="shared" si="68"/>
        <v>0</v>
      </c>
      <c r="BG193" s="365">
        <f t="shared" si="69"/>
        <v>0</v>
      </c>
      <c r="BH193" s="365">
        <f t="shared" si="70"/>
        <v>0</v>
      </c>
      <c r="BI193" s="365">
        <f t="shared" si="71"/>
        <v>0</v>
      </c>
      <c r="BJ193" s="365">
        <f t="shared" si="72"/>
        <v>0</v>
      </c>
      <c r="BK193" s="365">
        <f t="shared" si="73"/>
        <v>0</v>
      </c>
      <c r="BL193" s="365">
        <f t="shared" si="74"/>
        <v>0</v>
      </c>
      <c r="BM193" s="365">
        <f t="shared" si="75"/>
        <v>0</v>
      </c>
      <c r="BN193" s="365">
        <f t="shared" si="76"/>
        <v>0</v>
      </c>
      <c r="BO193" s="365">
        <f t="shared" si="77"/>
        <v>0</v>
      </c>
      <c r="BP193" s="365">
        <f t="shared" si="78"/>
        <v>0</v>
      </c>
      <c r="BQ193" s="365">
        <f t="shared" si="79"/>
        <v>0</v>
      </c>
      <c r="BR193" s="365">
        <f t="shared" si="80"/>
        <v>0</v>
      </c>
      <c r="BS193" s="365">
        <f t="shared" si="81"/>
        <v>0</v>
      </c>
      <c r="BT193" s="365">
        <f t="shared" si="82"/>
        <v>0</v>
      </c>
      <c r="BU193" s="365">
        <f t="shared" si="83"/>
        <v>0</v>
      </c>
      <c r="BV193" s="365">
        <f t="shared" si="84"/>
        <v>0</v>
      </c>
      <c r="BW193" s="365">
        <f t="shared" si="85"/>
        <v>0</v>
      </c>
      <c r="BX193" s="365">
        <f t="shared" si="86"/>
        <v>0</v>
      </c>
      <c r="BY193" s="365">
        <f t="shared" si="87"/>
        <v>0</v>
      </c>
      <c r="BZ193" s="365">
        <f t="shared" si="88"/>
        <v>0</v>
      </c>
      <c r="CA193" s="365">
        <f t="shared" si="89"/>
        <v>0</v>
      </c>
      <c r="CB193" s="360">
        <f t="shared" si="90"/>
        <v>0</v>
      </c>
      <c r="CR193"/>
    </row>
    <row r="194" spans="1:96" hidden="1" x14ac:dyDescent="0.2">
      <c r="A194" s="360" cm="1">
        <f t="array" ref="A194">_xlfn.SWITCH(D194,"G",1,"D",2,"M",3,"F",4)</f>
        <v>2</v>
      </c>
      <c r="B194" s="357" t="s">
        <v>35</v>
      </c>
      <c r="C194" s="357" t="s">
        <v>291</v>
      </c>
      <c r="D194" s="360" t="s">
        <v>14</v>
      </c>
      <c r="E194" s="361">
        <v>5.5</v>
      </c>
      <c r="F194" s="361">
        <f>_xlfn.IFNA(VLOOKUP(C194,'My Squad'!$C$2:$D$16,2,0),E194)</f>
        <v>5.5</v>
      </c>
      <c r="G194" s="362">
        <v>0.32066666666666666</v>
      </c>
      <c r="H194" s="362">
        <v>1.7063333333333333</v>
      </c>
      <c r="I194" s="362">
        <v>2.4119999999999999</v>
      </c>
      <c r="J194" s="362">
        <v>2.1313333333333335</v>
      </c>
      <c r="K194" s="362">
        <v>2.0736666666666665</v>
      </c>
      <c r="L194" s="362">
        <v>2.605</v>
      </c>
      <c r="M194" s="362">
        <v>3.4513333333333334</v>
      </c>
      <c r="N194" s="362">
        <v>2.7429999999999999</v>
      </c>
      <c r="O194" s="363">
        <v>0</v>
      </c>
      <c r="P194" s="363">
        <v>0</v>
      </c>
      <c r="Q194" s="363">
        <v>0</v>
      </c>
      <c r="R194" s="363">
        <v>0</v>
      </c>
      <c r="S194" s="363">
        <v>0</v>
      </c>
      <c r="T194" s="363">
        <v>0</v>
      </c>
      <c r="U194" s="363">
        <v>0</v>
      </c>
      <c r="V194" s="363">
        <v>0</v>
      </c>
      <c r="W194" s="363">
        <v>0</v>
      </c>
      <c r="X194" s="363">
        <v>0</v>
      </c>
      <c r="Y194" s="363">
        <v>0</v>
      </c>
      <c r="Z194" s="363">
        <v>0</v>
      </c>
      <c r="AA194" s="363">
        <v>0</v>
      </c>
      <c r="AB194" s="363">
        <v>0</v>
      </c>
      <c r="AC194" s="363">
        <v>0</v>
      </c>
      <c r="AD194" s="363">
        <v>0</v>
      </c>
      <c r="AE194" s="363">
        <v>0</v>
      </c>
      <c r="AF194" s="363">
        <v>0</v>
      </c>
      <c r="AG194" s="363">
        <v>0</v>
      </c>
      <c r="AH194" s="363">
        <v>0</v>
      </c>
      <c r="AI194" s="363">
        <v>0</v>
      </c>
      <c r="AJ194" s="363">
        <v>0</v>
      </c>
      <c r="AK194" s="363">
        <v>0</v>
      </c>
      <c r="AL194" s="363">
        <v>0</v>
      </c>
      <c r="AM194" s="363">
        <v>0</v>
      </c>
      <c r="AN194" s="363">
        <v>0</v>
      </c>
      <c r="AO194" s="363">
        <v>0</v>
      </c>
      <c r="AP194" s="363">
        <v>0</v>
      </c>
      <c r="AQ194" s="363">
        <v>0</v>
      </c>
      <c r="AR194" s="363">
        <v>0</v>
      </c>
      <c r="AS194" s="363">
        <v>0</v>
      </c>
      <c r="AT194" s="363">
        <v>0</v>
      </c>
      <c r="AU194" s="363">
        <v>0</v>
      </c>
      <c r="AV194" s="363">
        <v>0</v>
      </c>
      <c r="AW194" s="363">
        <v>0</v>
      </c>
      <c r="AX194" s="363">
        <v>0</v>
      </c>
      <c r="AY194" s="363">
        <v>0</v>
      </c>
      <c r="AZ194" s="363">
        <v>0</v>
      </c>
      <c r="BA194" s="363">
        <v>0</v>
      </c>
      <c r="BB194" s="363">
        <v>0</v>
      </c>
      <c r="BC194" s="364">
        <f>IF(ISNUMBER(MATCH(C194,'My Squad'!$C$2:$C$16,0)),1,0)</f>
        <v>0</v>
      </c>
      <c r="BD194" s="365">
        <f t="shared" ref="BD194:BD257" si="91">BC194+AM194-AU194</f>
        <v>0</v>
      </c>
      <c r="BE194" s="365">
        <f t="shared" ref="BE194:BE257" si="92">BD194+AN194-AV194</f>
        <v>0</v>
      </c>
      <c r="BF194" s="365">
        <f t="shared" ref="BF194:BF257" si="93">BE194+AO194-AW194</f>
        <v>0</v>
      </c>
      <c r="BG194" s="365">
        <f t="shared" ref="BG194:BG257" si="94">BF194+AP194-AX194</f>
        <v>0</v>
      </c>
      <c r="BH194" s="365">
        <f t="shared" ref="BH194:BH257" si="95">BG194+AQ194-AY194</f>
        <v>0</v>
      </c>
      <c r="BI194" s="365">
        <f t="shared" ref="BI194:BI257" si="96">BH194+AR194-AZ194</f>
        <v>0</v>
      </c>
      <c r="BJ194" s="365">
        <f t="shared" ref="BJ194:BJ257" si="97">BI194+AS194-BA194</f>
        <v>0</v>
      </c>
      <c r="BK194" s="365">
        <f t="shared" ref="BK194:BK257" si="98">BJ194+AT194-BB194</f>
        <v>0</v>
      </c>
      <c r="BL194" s="365">
        <f t="shared" ref="BL194:BL257" si="99">O194+W194</f>
        <v>0</v>
      </c>
      <c r="BM194" s="365">
        <f t="shared" ref="BM194:BM257" si="100">P194+X194</f>
        <v>0</v>
      </c>
      <c r="BN194" s="365">
        <f t="shared" ref="BN194:BN257" si="101">Q194+Y194</f>
        <v>0</v>
      </c>
      <c r="BO194" s="365">
        <f t="shared" ref="BO194:BO257" si="102">R194+Z194</f>
        <v>0</v>
      </c>
      <c r="BP194" s="365">
        <f t="shared" ref="BP194:BP257" si="103">S194+AA194</f>
        <v>0</v>
      </c>
      <c r="BQ194" s="365">
        <f t="shared" ref="BQ194:BQ257" si="104">T194+AB194</f>
        <v>0</v>
      </c>
      <c r="BR194" s="365">
        <f t="shared" ref="BR194:BR257" si="105">U194+AC194</f>
        <v>0</v>
      </c>
      <c r="BS194" s="365">
        <f t="shared" ref="BS194:BS257" si="106">V194+AD194</f>
        <v>0</v>
      </c>
      <c r="BT194" s="365">
        <f t="shared" ref="BT194:BT257" si="107">BD194+AU194</f>
        <v>0</v>
      </c>
      <c r="BU194" s="365">
        <f t="shared" ref="BU194:BU257" si="108">BE194+AV194</f>
        <v>0</v>
      </c>
      <c r="BV194" s="365">
        <f t="shared" ref="BV194:BV257" si="109">BF194+AW194</f>
        <v>0</v>
      </c>
      <c r="BW194" s="365">
        <f t="shared" ref="BW194:BW257" si="110">BG194+AX194</f>
        <v>0</v>
      </c>
      <c r="BX194" s="365">
        <f t="shared" ref="BX194:BX257" si="111">BH194+AY194</f>
        <v>0</v>
      </c>
      <c r="BY194" s="365">
        <f t="shared" ref="BY194:BY257" si="112">BI194+AZ194</f>
        <v>0</v>
      </c>
      <c r="BZ194" s="365">
        <f t="shared" ref="BZ194:BZ257" si="113">BJ194+BA194</f>
        <v>0</v>
      </c>
      <c r="CA194" s="365">
        <f t="shared" ref="CA194:CA257" si="114">BK194+BB194</f>
        <v>0</v>
      </c>
      <c r="CB194" s="360">
        <f t="shared" ref="CB194:CB257" si="115">SUM(BC194:BK194)</f>
        <v>0</v>
      </c>
      <c r="CR194"/>
    </row>
    <row r="195" spans="1:96" hidden="1" x14ac:dyDescent="0.2">
      <c r="A195" s="360" cm="1">
        <f t="array" ref="A195">_xlfn.SWITCH(D195,"G",1,"D",2,"M",3,"F",4)</f>
        <v>3</v>
      </c>
      <c r="B195" s="357" t="s">
        <v>37</v>
      </c>
      <c r="C195" s="357" t="s">
        <v>226</v>
      </c>
      <c r="D195" s="360" t="s">
        <v>13</v>
      </c>
      <c r="E195" s="361">
        <v>5</v>
      </c>
      <c r="F195" s="361">
        <f>_xlfn.IFNA(VLOOKUP(C195,'My Squad'!$C$2:$D$16,2,0),E195)</f>
        <v>5</v>
      </c>
      <c r="G195" s="362">
        <v>2.0093333333333332</v>
      </c>
      <c r="H195" s="362">
        <v>2.1156666666666668</v>
      </c>
      <c r="I195" s="362">
        <v>2.1456666666666666</v>
      </c>
      <c r="J195" s="362">
        <v>2.5773333333333333</v>
      </c>
      <c r="K195" s="362">
        <v>1.9943333333333333</v>
      </c>
      <c r="L195" s="362">
        <v>2.2176666666666667</v>
      </c>
      <c r="M195" s="362">
        <v>2.1859999999999999</v>
      </c>
      <c r="N195" s="362">
        <v>2.0466666666666669</v>
      </c>
      <c r="O195" s="363">
        <v>0</v>
      </c>
      <c r="P195" s="363">
        <v>0</v>
      </c>
      <c r="Q195" s="363">
        <v>0</v>
      </c>
      <c r="R195" s="363">
        <v>0</v>
      </c>
      <c r="S195" s="363">
        <v>0</v>
      </c>
      <c r="T195" s="363">
        <v>0</v>
      </c>
      <c r="U195" s="363">
        <v>0</v>
      </c>
      <c r="V195" s="363">
        <v>0</v>
      </c>
      <c r="W195" s="363">
        <v>0</v>
      </c>
      <c r="X195" s="363">
        <v>0</v>
      </c>
      <c r="Y195" s="363">
        <v>0</v>
      </c>
      <c r="Z195" s="363">
        <v>0</v>
      </c>
      <c r="AA195" s="363">
        <v>0</v>
      </c>
      <c r="AB195" s="363">
        <v>0</v>
      </c>
      <c r="AC195" s="363">
        <v>0</v>
      </c>
      <c r="AD195" s="363">
        <v>0</v>
      </c>
      <c r="AE195" s="363">
        <v>0</v>
      </c>
      <c r="AF195" s="363">
        <v>0</v>
      </c>
      <c r="AG195" s="363">
        <v>0</v>
      </c>
      <c r="AH195" s="363">
        <v>0</v>
      </c>
      <c r="AI195" s="363">
        <v>0</v>
      </c>
      <c r="AJ195" s="363">
        <v>0</v>
      </c>
      <c r="AK195" s="363">
        <v>0</v>
      </c>
      <c r="AL195" s="363">
        <v>0</v>
      </c>
      <c r="AM195" s="363">
        <v>0</v>
      </c>
      <c r="AN195" s="363">
        <v>0</v>
      </c>
      <c r="AO195" s="363">
        <v>0</v>
      </c>
      <c r="AP195" s="363">
        <v>0</v>
      </c>
      <c r="AQ195" s="363">
        <v>0</v>
      </c>
      <c r="AR195" s="363">
        <v>0</v>
      </c>
      <c r="AS195" s="363">
        <v>0</v>
      </c>
      <c r="AT195" s="363">
        <v>0</v>
      </c>
      <c r="AU195" s="363">
        <v>0</v>
      </c>
      <c r="AV195" s="363">
        <v>0</v>
      </c>
      <c r="AW195" s="363">
        <v>0</v>
      </c>
      <c r="AX195" s="363">
        <v>0</v>
      </c>
      <c r="AY195" s="363">
        <v>0</v>
      </c>
      <c r="AZ195" s="363">
        <v>0</v>
      </c>
      <c r="BA195" s="363">
        <v>0</v>
      </c>
      <c r="BB195" s="363">
        <v>0</v>
      </c>
      <c r="BC195" s="364">
        <f>IF(ISNUMBER(MATCH(C195,'My Squad'!$C$2:$C$16,0)),1,0)</f>
        <v>0</v>
      </c>
      <c r="BD195" s="365">
        <f t="shared" si="91"/>
        <v>0</v>
      </c>
      <c r="BE195" s="365">
        <f t="shared" si="92"/>
        <v>0</v>
      </c>
      <c r="BF195" s="365">
        <f t="shared" si="93"/>
        <v>0</v>
      </c>
      <c r="BG195" s="365">
        <f t="shared" si="94"/>
        <v>0</v>
      </c>
      <c r="BH195" s="365">
        <f t="shared" si="95"/>
        <v>0</v>
      </c>
      <c r="BI195" s="365">
        <f t="shared" si="96"/>
        <v>0</v>
      </c>
      <c r="BJ195" s="365">
        <f t="shared" si="97"/>
        <v>0</v>
      </c>
      <c r="BK195" s="365">
        <f t="shared" si="98"/>
        <v>0</v>
      </c>
      <c r="BL195" s="365">
        <f t="shared" si="99"/>
        <v>0</v>
      </c>
      <c r="BM195" s="365">
        <f t="shared" si="100"/>
        <v>0</v>
      </c>
      <c r="BN195" s="365">
        <f t="shared" si="101"/>
        <v>0</v>
      </c>
      <c r="BO195" s="365">
        <f t="shared" si="102"/>
        <v>0</v>
      </c>
      <c r="BP195" s="365">
        <f t="shared" si="103"/>
        <v>0</v>
      </c>
      <c r="BQ195" s="365">
        <f t="shared" si="104"/>
        <v>0</v>
      </c>
      <c r="BR195" s="365">
        <f t="shared" si="105"/>
        <v>0</v>
      </c>
      <c r="BS195" s="365">
        <f t="shared" si="106"/>
        <v>0</v>
      </c>
      <c r="BT195" s="365">
        <f t="shared" si="107"/>
        <v>0</v>
      </c>
      <c r="BU195" s="365">
        <f t="shared" si="108"/>
        <v>0</v>
      </c>
      <c r="BV195" s="365">
        <f t="shared" si="109"/>
        <v>0</v>
      </c>
      <c r="BW195" s="365">
        <f t="shared" si="110"/>
        <v>0</v>
      </c>
      <c r="BX195" s="365">
        <f t="shared" si="111"/>
        <v>0</v>
      </c>
      <c r="BY195" s="365">
        <f t="shared" si="112"/>
        <v>0</v>
      </c>
      <c r="BZ195" s="365">
        <f t="shared" si="113"/>
        <v>0</v>
      </c>
      <c r="CA195" s="365">
        <f t="shared" si="114"/>
        <v>0</v>
      </c>
      <c r="CB195" s="360">
        <f t="shared" si="115"/>
        <v>0</v>
      </c>
      <c r="CR195"/>
    </row>
    <row r="196" spans="1:96" hidden="1" x14ac:dyDescent="0.2">
      <c r="A196" s="360" cm="1">
        <f t="array" ref="A196">_xlfn.SWITCH(D196,"G",1,"D",2,"M",3,"F",4)</f>
        <v>3</v>
      </c>
      <c r="B196" s="357" t="s">
        <v>46</v>
      </c>
      <c r="C196" s="357" t="s">
        <v>311</v>
      </c>
      <c r="D196" s="360" t="s">
        <v>13</v>
      </c>
      <c r="E196" s="361">
        <v>5.3</v>
      </c>
      <c r="F196" s="361">
        <f>_xlfn.IFNA(VLOOKUP(C196,'My Squad'!$C$2:$D$16,2,0),E196)</f>
        <v>5.3</v>
      </c>
      <c r="G196" s="362">
        <v>2.0306666666666668</v>
      </c>
      <c r="H196" s="362">
        <v>2.266</v>
      </c>
      <c r="I196" s="362">
        <v>2.1793333333333331</v>
      </c>
      <c r="J196" s="362">
        <v>2.5496666666666665</v>
      </c>
      <c r="K196" s="362">
        <v>1.9866666666666666</v>
      </c>
      <c r="L196" s="362">
        <v>2.1093333333333333</v>
      </c>
      <c r="M196" s="362">
        <v>1.91</v>
      </c>
      <c r="N196" s="362">
        <v>2.2136666666666667</v>
      </c>
      <c r="O196" s="363">
        <v>0</v>
      </c>
      <c r="P196" s="363">
        <v>0</v>
      </c>
      <c r="Q196" s="363">
        <v>0</v>
      </c>
      <c r="R196" s="363">
        <v>0</v>
      </c>
      <c r="S196" s="363">
        <v>0</v>
      </c>
      <c r="T196" s="363">
        <v>0</v>
      </c>
      <c r="U196" s="363">
        <v>0</v>
      </c>
      <c r="V196" s="363">
        <v>0</v>
      </c>
      <c r="W196" s="363">
        <v>0</v>
      </c>
      <c r="X196" s="363">
        <v>0</v>
      </c>
      <c r="Y196" s="363">
        <v>0</v>
      </c>
      <c r="Z196" s="363">
        <v>0</v>
      </c>
      <c r="AA196" s="363">
        <v>0</v>
      </c>
      <c r="AB196" s="363">
        <v>0</v>
      </c>
      <c r="AC196" s="363">
        <v>0</v>
      </c>
      <c r="AD196" s="363">
        <v>0</v>
      </c>
      <c r="AE196" s="363">
        <v>0</v>
      </c>
      <c r="AF196" s="363">
        <v>0</v>
      </c>
      <c r="AG196" s="363">
        <v>0</v>
      </c>
      <c r="AH196" s="363">
        <v>0</v>
      </c>
      <c r="AI196" s="363">
        <v>0</v>
      </c>
      <c r="AJ196" s="363">
        <v>0</v>
      </c>
      <c r="AK196" s="363">
        <v>0</v>
      </c>
      <c r="AL196" s="363">
        <v>0</v>
      </c>
      <c r="AM196" s="363">
        <v>0</v>
      </c>
      <c r="AN196" s="363">
        <v>0</v>
      </c>
      <c r="AO196" s="363">
        <v>0</v>
      </c>
      <c r="AP196" s="363">
        <v>0</v>
      </c>
      <c r="AQ196" s="363">
        <v>0</v>
      </c>
      <c r="AR196" s="363">
        <v>0</v>
      </c>
      <c r="AS196" s="363">
        <v>0</v>
      </c>
      <c r="AT196" s="363">
        <v>0</v>
      </c>
      <c r="AU196" s="363">
        <v>0</v>
      </c>
      <c r="AV196" s="363">
        <v>0</v>
      </c>
      <c r="AW196" s="363">
        <v>0</v>
      </c>
      <c r="AX196" s="363">
        <v>0</v>
      </c>
      <c r="AY196" s="363">
        <v>0</v>
      </c>
      <c r="AZ196" s="363">
        <v>0</v>
      </c>
      <c r="BA196" s="363">
        <v>0</v>
      </c>
      <c r="BB196" s="363">
        <v>0</v>
      </c>
      <c r="BC196" s="364">
        <f>IF(ISNUMBER(MATCH(C196,'My Squad'!$C$2:$C$16,0)),1,0)</f>
        <v>0</v>
      </c>
      <c r="BD196" s="365">
        <f t="shared" si="91"/>
        <v>0</v>
      </c>
      <c r="BE196" s="365">
        <f t="shared" si="92"/>
        <v>0</v>
      </c>
      <c r="BF196" s="365">
        <f t="shared" si="93"/>
        <v>0</v>
      </c>
      <c r="BG196" s="365">
        <f t="shared" si="94"/>
        <v>0</v>
      </c>
      <c r="BH196" s="365">
        <f t="shared" si="95"/>
        <v>0</v>
      </c>
      <c r="BI196" s="365">
        <f t="shared" si="96"/>
        <v>0</v>
      </c>
      <c r="BJ196" s="365">
        <f t="shared" si="97"/>
        <v>0</v>
      </c>
      <c r="BK196" s="365">
        <f t="shared" si="98"/>
        <v>0</v>
      </c>
      <c r="BL196" s="365">
        <f t="shared" si="99"/>
        <v>0</v>
      </c>
      <c r="BM196" s="365">
        <f t="shared" si="100"/>
        <v>0</v>
      </c>
      <c r="BN196" s="365">
        <f t="shared" si="101"/>
        <v>0</v>
      </c>
      <c r="BO196" s="365">
        <f t="shared" si="102"/>
        <v>0</v>
      </c>
      <c r="BP196" s="365">
        <f t="shared" si="103"/>
        <v>0</v>
      </c>
      <c r="BQ196" s="365">
        <f t="shared" si="104"/>
        <v>0</v>
      </c>
      <c r="BR196" s="365">
        <f t="shared" si="105"/>
        <v>0</v>
      </c>
      <c r="BS196" s="365">
        <f t="shared" si="106"/>
        <v>0</v>
      </c>
      <c r="BT196" s="365">
        <f t="shared" si="107"/>
        <v>0</v>
      </c>
      <c r="BU196" s="365">
        <f t="shared" si="108"/>
        <v>0</v>
      </c>
      <c r="BV196" s="365">
        <f t="shared" si="109"/>
        <v>0</v>
      </c>
      <c r="BW196" s="365">
        <f t="shared" si="110"/>
        <v>0</v>
      </c>
      <c r="BX196" s="365">
        <f t="shared" si="111"/>
        <v>0</v>
      </c>
      <c r="BY196" s="365">
        <f t="shared" si="112"/>
        <v>0</v>
      </c>
      <c r="BZ196" s="365">
        <f t="shared" si="113"/>
        <v>0</v>
      </c>
      <c r="CA196" s="365">
        <f t="shared" si="114"/>
        <v>0</v>
      </c>
      <c r="CB196" s="360">
        <f t="shared" si="115"/>
        <v>0</v>
      </c>
      <c r="CR196"/>
    </row>
    <row r="197" spans="1:96" hidden="1" x14ac:dyDescent="0.2">
      <c r="A197" s="360" cm="1">
        <f t="array" ref="A197">_xlfn.SWITCH(D197,"G",1,"D",2,"M",3,"F",4)</f>
        <v>2</v>
      </c>
      <c r="B197" s="357" t="s">
        <v>602</v>
      </c>
      <c r="C197" s="357" t="s">
        <v>1540</v>
      </c>
      <c r="D197" s="360" t="s">
        <v>14</v>
      </c>
      <c r="E197" s="361">
        <v>4.5</v>
      </c>
      <c r="F197" s="361">
        <f>_xlfn.IFNA(VLOOKUP(C197,'My Squad'!$C$2:$D$16,2,0),E197)</f>
        <v>4.5</v>
      </c>
      <c r="G197" s="362">
        <v>3.2133333333333334</v>
      </c>
      <c r="H197" s="362">
        <v>2.5686666666666667</v>
      </c>
      <c r="I197" s="362">
        <v>1.3773333333333333</v>
      </c>
      <c r="J197" s="362">
        <v>1.8680000000000001</v>
      </c>
      <c r="K197" s="362">
        <v>1.8676666666666666</v>
      </c>
      <c r="L197" s="362">
        <v>1.9313333333333333</v>
      </c>
      <c r="M197" s="362">
        <v>1.9333333333333333</v>
      </c>
      <c r="N197" s="362">
        <v>2.1789999999999998</v>
      </c>
      <c r="O197" s="363">
        <v>0</v>
      </c>
      <c r="P197" s="363">
        <v>0</v>
      </c>
      <c r="Q197" s="363">
        <v>0</v>
      </c>
      <c r="R197" s="363">
        <v>0</v>
      </c>
      <c r="S197" s="363">
        <v>0</v>
      </c>
      <c r="T197" s="363">
        <v>0</v>
      </c>
      <c r="U197" s="363">
        <v>0</v>
      </c>
      <c r="V197" s="363">
        <v>0</v>
      </c>
      <c r="W197" s="363">
        <v>0</v>
      </c>
      <c r="X197" s="363">
        <v>0</v>
      </c>
      <c r="Y197" s="363">
        <v>0</v>
      </c>
      <c r="Z197" s="363">
        <v>0</v>
      </c>
      <c r="AA197" s="363">
        <v>0</v>
      </c>
      <c r="AB197" s="363">
        <v>0</v>
      </c>
      <c r="AC197" s="363">
        <v>0</v>
      </c>
      <c r="AD197" s="363">
        <v>0</v>
      </c>
      <c r="AE197" s="363">
        <v>0</v>
      </c>
      <c r="AF197" s="363">
        <v>0</v>
      </c>
      <c r="AG197" s="363">
        <v>0</v>
      </c>
      <c r="AH197" s="363">
        <v>0</v>
      </c>
      <c r="AI197" s="363">
        <v>0</v>
      </c>
      <c r="AJ197" s="363">
        <v>0</v>
      </c>
      <c r="AK197" s="363">
        <v>0</v>
      </c>
      <c r="AL197" s="363">
        <v>0</v>
      </c>
      <c r="AM197" s="363">
        <v>0</v>
      </c>
      <c r="AN197" s="363">
        <v>0</v>
      </c>
      <c r="AO197" s="363">
        <v>0</v>
      </c>
      <c r="AP197" s="363">
        <v>0</v>
      </c>
      <c r="AQ197" s="363">
        <v>0</v>
      </c>
      <c r="AR197" s="363">
        <v>0</v>
      </c>
      <c r="AS197" s="363">
        <v>0</v>
      </c>
      <c r="AT197" s="363">
        <v>0</v>
      </c>
      <c r="AU197" s="363">
        <v>0</v>
      </c>
      <c r="AV197" s="363">
        <v>0</v>
      </c>
      <c r="AW197" s="363">
        <v>0</v>
      </c>
      <c r="AX197" s="363">
        <v>0</v>
      </c>
      <c r="AY197" s="363">
        <v>0</v>
      </c>
      <c r="AZ197" s="363">
        <v>0</v>
      </c>
      <c r="BA197" s="363">
        <v>0</v>
      </c>
      <c r="BB197" s="363">
        <v>0</v>
      </c>
      <c r="BC197" s="364">
        <f>IF(ISNUMBER(MATCH(C197,'My Squad'!$C$2:$C$16,0)),1,0)</f>
        <v>0</v>
      </c>
      <c r="BD197" s="365">
        <f t="shared" si="91"/>
        <v>0</v>
      </c>
      <c r="BE197" s="365">
        <f t="shared" si="92"/>
        <v>0</v>
      </c>
      <c r="BF197" s="365">
        <f t="shared" si="93"/>
        <v>0</v>
      </c>
      <c r="BG197" s="365">
        <f t="shared" si="94"/>
        <v>0</v>
      </c>
      <c r="BH197" s="365">
        <f t="shared" si="95"/>
        <v>0</v>
      </c>
      <c r="BI197" s="365">
        <f t="shared" si="96"/>
        <v>0</v>
      </c>
      <c r="BJ197" s="365">
        <f t="shared" si="97"/>
        <v>0</v>
      </c>
      <c r="BK197" s="365">
        <f t="shared" si="98"/>
        <v>0</v>
      </c>
      <c r="BL197" s="365">
        <f t="shared" si="99"/>
        <v>0</v>
      </c>
      <c r="BM197" s="365">
        <f t="shared" si="100"/>
        <v>0</v>
      </c>
      <c r="BN197" s="365">
        <f t="shared" si="101"/>
        <v>0</v>
      </c>
      <c r="BO197" s="365">
        <f t="shared" si="102"/>
        <v>0</v>
      </c>
      <c r="BP197" s="365">
        <f t="shared" si="103"/>
        <v>0</v>
      </c>
      <c r="BQ197" s="365">
        <f t="shared" si="104"/>
        <v>0</v>
      </c>
      <c r="BR197" s="365">
        <f t="shared" si="105"/>
        <v>0</v>
      </c>
      <c r="BS197" s="365">
        <f t="shared" si="106"/>
        <v>0</v>
      </c>
      <c r="BT197" s="365">
        <f t="shared" si="107"/>
        <v>0</v>
      </c>
      <c r="BU197" s="365">
        <f t="shared" si="108"/>
        <v>0</v>
      </c>
      <c r="BV197" s="365">
        <f t="shared" si="109"/>
        <v>0</v>
      </c>
      <c r="BW197" s="365">
        <f t="shared" si="110"/>
        <v>0</v>
      </c>
      <c r="BX197" s="365">
        <f t="shared" si="111"/>
        <v>0</v>
      </c>
      <c r="BY197" s="365">
        <f t="shared" si="112"/>
        <v>0</v>
      </c>
      <c r="BZ197" s="365">
        <f t="shared" si="113"/>
        <v>0</v>
      </c>
      <c r="CA197" s="365">
        <f t="shared" si="114"/>
        <v>0</v>
      </c>
      <c r="CB197" s="360">
        <f t="shared" si="115"/>
        <v>0</v>
      </c>
      <c r="CR197"/>
    </row>
    <row r="198" spans="1:96" hidden="1" x14ac:dyDescent="0.2">
      <c r="A198" s="360" cm="1">
        <f t="array" ref="A198">_xlfn.SWITCH(D198,"G",1,"D",2,"M",3,"F",4)</f>
        <v>2</v>
      </c>
      <c r="B198" s="357" t="s">
        <v>56</v>
      </c>
      <c r="C198" s="357" t="s">
        <v>1069</v>
      </c>
      <c r="D198" s="360" t="s">
        <v>14</v>
      </c>
      <c r="E198" s="361">
        <v>4.4000000000000004</v>
      </c>
      <c r="F198" s="361">
        <f>_xlfn.IFNA(VLOOKUP(C198,'My Squad'!$C$2:$D$16,2,0),E198)</f>
        <v>4.4000000000000004</v>
      </c>
      <c r="G198" s="362">
        <v>2.181</v>
      </c>
      <c r="H198" s="362">
        <v>2.7160000000000002</v>
      </c>
      <c r="I198" s="362">
        <v>1.6426666666666667</v>
      </c>
      <c r="J198" s="362">
        <v>1.5683333333333334</v>
      </c>
      <c r="K198" s="362">
        <v>2.3620000000000001</v>
      </c>
      <c r="L198" s="362">
        <v>2.5583333333333331</v>
      </c>
      <c r="M198" s="362">
        <v>1.9913333333333334</v>
      </c>
      <c r="N198" s="362">
        <v>1.8006666666666666</v>
      </c>
      <c r="O198" s="363">
        <v>0</v>
      </c>
      <c r="P198" s="363">
        <v>0</v>
      </c>
      <c r="Q198" s="363">
        <v>0</v>
      </c>
      <c r="R198" s="363">
        <v>0</v>
      </c>
      <c r="S198" s="363">
        <v>0</v>
      </c>
      <c r="T198" s="363">
        <v>0</v>
      </c>
      <c r="U198" s="363">
        <v>0</v>
      </c>
      <c r="V198" s="363">
        <v>0</v>
      </c>
      <c r="W198" s="363">
        <v>0</v>
      </c>
      <c r="X198" s="363">
        <v>0</v>
      </c>
      <c r="Y198" s="363">
        <v>0</v>
      </c>
      <c r="Z198" s="363">
        <v>0</v>
      </c>
      <c r="AA198" s="363">
        <v>0</v>
      </c>
      <c r="AB198" s="363">
        <v>0</v>
      </c>
      <c r="AC198" s="363">
        <v>0</v>
      </c>
      <c r="AD198" s="363">
        <v>0</v>
      </c>
      <c r="AE198" s="363">
        <v>0</v>
      </c>
      <c r="AF198" s="363">
        <v>0</v>
      </c>
      <c r="AG198" s="363">
        <v>0</v>
      </c>
      <c r="AH198" s="363">
        <v>0</v>
      </c>
      <c r="AI198" s="363">
        <v>0</v>
      </c>
      <c r="AJ198" s="363">
        <v>0</v>
      </c>
      <c r="AK198" s="363">
        <v>0</v>
      </c>
      <c r="AL198" s="363">
        <v>0</v>
      </c>
      <c r="AM198" s="363">
        <v>0</v>
      </c>
      <c r="AN198" s="363">
        <v>0</v>
      </c>
      <c r="AO198" s="363">
        <v>0</v>
      </c>
      <c r="AP198" s="363">
        <v>0</v>
      </c>
      <c r="AQ198" s="363">
        <v>0</v>
      </c>
      <c r="AR198" s="363">
        <v>0</v>
      </c>
      <c r="AS198" s="363">
        <v>0</v>
      </c>
      <c r="AT198" s="363">
        <v>0</v>
      </c>
      <c r="AU198" s="363">
        <v>0</v>
      </c>
      <c r="AV198" s="363">
        <v>0</v>
      </c>
      <c r="AW198" s="363">
        <v>0</v>
      </c>
      <c r="AX198" s="363">
        <v>0</v>
      </c>
      <c r="AY198" s="363">
        <v>0</v>
      </c>
      <c r="AZ198" s="363">
        <v>0</v>
      </c>
      <c r="BA198" s="363">
        <v>0</v>
      </c>
      <c r="BB198" s="363">
        <v>0</v>
      </c>
      <c r="BC198" s="364">
        <f>IF(ISNUMBER(MATCH(C198,'My Squad'!$C$2:$C$16,0)),1,0)</f>
        <v>0</v>
      </c>
      <c r="BD198" s="365">
        <f t="shared" si="91"/>
        <v>0</v>
      </c>
      <c r="BE198" s="365">
        <f t="shared" si="92"/>
        <v>0</v>
      </c>
      <c r="BF198" s="365">
        <f t="shared" si="93"/>
        <v>0</v>
      </c>
      <c r="BG198" s="365">
        <f t="shared" si="94"/>
        <v>0</v>
      </c>
      <c r="BH198" s="365">
        <f t="shared" si="95"/>
        <v>0</v>
      </c>
      <c r="BI198" s="365">
        <f t="shared" si="96"/>
        <v>0</v>
      </c>
      <c r="BJ198" s="365">
        <f t="shared" si="97"/>
        <v>0</v>
      </c>
      <c r="BK198" s="365">
        <f t="shared" si="98"/>
        <v>0</v>
      </c>
      <c r="BL198" s="365">
        <f t="shared" si="99"/>
        <v>0</v>
      </c>
      <c r="BM198" s="365">
        <f t="shared" si="100"/>
        <v>0</v>
      </c>
      <c r="BN198" s="365">
        <f t="shared" si="101"/>
        <v>0</v>
      </c>
      <c r="BO198" s="365">
        <f t="shared" si="102"/>
        <v>0</v>
      </c>
      <c r="BP198" s="365">
        <f t="shared" si="103"/>
        <v>0</v>
      </c>
      <c r="BQ198" s="365">
        <f t="shared" si="104"/>
        <v>0</v>
      </c>
      <c r="BR198" s="365">
        <f t="shared" si="105"/>
        <v>0</v>
      </c>
      <c r="BS198" s="365">
        <f t="shared" si="106"/>
        <v>0</v>
      </c>
      <c r="BT198" s="365">
        <f t="shared" si="107"/>
        <v>0</v>
      </c>
      <c r="BU198" s="365">
        <f t="shared" si="108"/>
        <v>0</v>
      </c>
      <c r="BV198" s="365">
        <f t="shared" si="109"/>
        <v>0</v>
      </c>
      <c r="BW198" s="365">
        <f t="shared" si="110"/>
        <v>0</v>
      </c>
      <c r="BX198" s="365">
        <f t="shared" si="111"/>
        <v>0</v>
      </c>
      <c r="BY198" s="365">
        <f t="shared" si="112"/>
        <v>0</v>
      </c>
      <c r="BZ198" s="365">
        <f t="shared" si="113"/>
        <v>0</v>
      </c>
      <c r="CA198" s="365">
        <f t="shared" si="114"/>
        <v>0</v>
      </c>
      <c r="CB198" s="360">
        <f t="shared" si="115"/>
        <v>0</v>
      </c>
      <c r="CR198"/>
    </row>
    <row r="199" spans="1:96" hidden="1" x14ac:dyDescent="0.2">
      <c r="A199" s="360" cm="1">
        <f t="array" ref="A199">_xlfn.SWITCH(D199,"G",1,"D",2,"M",3,"F",4)</f>
        <v>3</v>
      </c>
      <c r="B199" s="357" t="s">
        <v>600</v>
      </c>
      <c r="C199" s="357" t="s">
        <v>1066</v>
      </c>
      <c r="D199" s="360" t="s">
        <v>13</v>
      </c>
      <c r="E199" s="361">
        <v>4.9000000000000004</v>
      </c>
      <c r="F199" s="361">
        <f>_xlfn.IFNA(VLOOKUP(C199,'My Squad'!$C$2:$D$16,2,0),E199)</f>
        <v>4.9000000000000004</v>
      </c>
      <c r="G199" s="362">
        <v>2.6139999999999999</v>
      </c>
      <c r="H199" s="362">
        <v>2.1903333333333332</v>
      </c>
      <c r="I199" s="362">
        <v>2.1163333333333334</v>
      </c>
      <c r="J199" s="362">
        <v>1.9306666666666668</v>
      </c>
      <c r="K199" s="362">
        <v>2.0016666666666665</v>
      </c>
      <c r="L199" s="362">
        <v>1.9803333333333333</v>
      </c>
      <c r="M199" s="362">
        <v>1.9793333333333334</v>
      </c>
      <c r="N199" s="362">
        <v>1.8993333333333333</v>
      </c>
      <c r="O199" s="363">
        <v>0</v>
      </c>
      <c r="P199" s="363">
        <v>0</v>
      </c>
      <c r="Q199" s="363">
        <v>0</v>
      </c>
      <c r="R199" s="363">
        <v>0</v>
      </c>
      <c r="S199" s="363">
        <v>0</v>
      </c>
      <c r="T199" s="363">
        <v>0</v>
      </c>
      <c r="U199" s="363">
        <v>0</v>
      </c>
      <c r="V199" s="363">
        <v>0</v>
      </c>
      <c r="W199" s="363">
        <v>0</v>
      </c>
      <c r="X199" s="363">
        <v>0</v>
      </c>
      <c r="Y199" s="363">
        <v>0</v>
      </c>
      <c r="Z199" s="363">
        <v>0</v>
      </c>
      <c r="AA199" s="363">
        <v>0</v>
      </c>
      <c r="AB199" s="363">
        <v>0</v>
      </c>
      <c r="AC199" s="363">
        <v>0</v>
      </c>
      <c r="AD199" s="363">
        <v>0</v>
      </c>
      <c r="AE199" s="363">
        <v>0</v>
      </c>
      <c r="AF199" s="363">
        <v>0</v>
      </c>
      <c r="AG199" s="363">
        <v>0</v>
      </c>
      <c r="AH199" s="363">
        <v>0</v>
      </c>
      <c r="AI199" s="363">
        <v>0</v>
      </c>
      <c r="AJ199" s="363">
        <v>0</v>
      </c>
      <c r="AK199" s="363">
        <v>0</v>
      </c>
      <c r="AL199" s="363">
        <v>0</v>
      </c>
      <c r="AM199" s="363">
        <v>0</v>
      </c>
      <c r="AN199" s="363">
        <v>0</v>
      </c>
      <c r="AO199" s="363">
        <v>0</v>
      </c>
      <c r="AP199" s="363">
        <v>0</v>
      </c>
      <c r="AQ199" s="363">
        <v>0</v>
      </c>
      <c r="AR199" s="363">
        <v>0</v>
      </c>
      <c r="AS199" s="363">
        <v>0</v>
      </c>
      <c r="AT199" s="363">
        <v>0</v>
      </c>
      <c r="AU199" s="363">
        <v>0</v>
      </c>
      <c r="AV199" s="363">
        <v>0</v>
      </c>
      <c r="AW199" s="363">
        <v>0</v>
      </c>
      <c r="AX199" s="363">
        <v>0</v>
      </c>
      <c r="AY199" s="363">
        <v>0</v>
      </c>
      <c r="AZ199" s="363">
        <v>0</v>
      </c>
      <c r="BA199" s="363">
        <v>0</v>
      </c>
      <c r="BB199" s="363">
        <v>0</v>
      </c>
      <c r="BC199" s="364">
        <f>IF(ISNUMBER(MATCH(C199,'My Squad'!$C$2:$C$16,0)),1,0)</f>
        <v>0</v>
      </c>
      <c r="BD199" s="365">
        <f t="shared" si="91"/>
        <v>0</v>
      </c>
      <c r="BE199" s="365">
        <f t="shared" si="92"/>
        <v>0</v>
      </c>
      <c r="BF199" s="365">
        <f t="shared" si="93"/>
        <v>0</v>
      </c>
      <c r="BG199" s="365">
        <f t="shared" si="94"/>
        <v>0</v>
      </c>
      <c r="BH199" s="365">
        <f t="shared" si="95"/>
        <v>0</v>
      </c>
      <c r="BI199" s="365">
        <f t="shared" si="96"/>
        <v>0</v>
      </c>
      <c r="BJ199" s="365">
        <f t="shared" si="97"/>
        <v>0</v>
      </c>
      <c r="BK199" s="365">
        <f t="shared" si="98"/>
        <v>0</v>
      </c>
      <c r="BL199" s="365">
        <f t="shared" si="99"/>
        <v>0</v>
      </c>
      <c r="BM199" s="365">
        <f t="shared" si="100"/>
        <v>0</v>
      </c>
      <c r="BN199" s="365">
        <f t="shared" si="101"/>
        <v>0</v>
      </c>
      <c r="BO199" s="365">
        <f t="shared" si="102"/>
        <v>0</v>
      </c>
      <c r="BP199" s="365">
        <f t="shared" si="103"/>
        <v>0</v>
      </c>
      <c r="BQ199" s="365">
        <f t="shared" si="104"/>
        <v>0</v>
      </c>
      <c r="BR199" s="365">
        <f t="shared" si="105"/>
        <v>0</v>
      </c>
      <c r="BS199" s="365">
        <f t="shared" si="106"/>
        <v>0</v>
      </c>
      <c r="BT199" s="365">
        <f t="shared" si="107"/>
        <v>0</v>
      </c>
      <c r="BU199" s="365">
        <f t="shared" si="108"/>
        <v>0</v>
      </c>
      <c r="BV199" s="365">
        <f t="shared" si="109"/>
        <v>0</v>
      </c>
      <c r="BW199" s="365">
        <f t="shared" si="110"/>
        <v>0</v>
      </c>
      <c r="BX199" s="365">
        <f t="shared" si="111"/>
        <v>0</v>
      </c>
      <c r="BY199" s="365">
        <f t="shared" si="112"/>
        <v>0</v>
      </c>
      <c r="BZ199" s="365">
        <f t="shared" si="113"/>
        <v>0</v>
      </c>
      <c r="CA199" s="365">
        <f t="shared" si="114"/>
        <v>0</v>
      </c>
      <c r="CB199" s="360">
        <f t="shared" si="115"/>
        <v>0</v>
      </c>
      <c r="CR199"/>
    </row>
    <row r="200" spans="1:96" hidden="1" x14ac:dyDescent="0.2">
      <c r="A200" s="360" cm="1">
        <f t="array" ref="A200">_xlfn.SWITCH(D200,"G",1,"D",2,"M",3,"F",4)</f>
        <v>3</v>
      </c>
      <c r="B200" s="357" t="s">
        <v>600</v>
      </c>
      <c r="C200" s="357" t="s">
        <v>627</v>
      </c>
      <c r="D200" s="360" t="s">
        <v>13</v>
      </c>
      <c r="E200" s="361">
        <v>4.9000000000000004</v>
      </c>
      <c r="F200" s="361">
        <f>_xlfn.IFNA(VLOOKUP(C200,'My Squad'!$C$2:$D$16,2,0),E200)</f>
        <v>4.9000000000000004</v>
      </c>
      <c r="G200" s="362">
        <v>2.3426666666666667</v>
      </c>
      <c r="H200" s="362">
        <v>1.9166666666666667</v>
      </c>
      <c r="I200" s="362">
        <v>2.0683333333333334</v>
      </c>
      <c r="J200" s="362">
        <v>1.9430000000000001</v>
      </c>
      <c r="K200" s="362">
        <v>2.0726666666666667</v>
      </c>
      <c r="L200" s="362">
        <v>2.0569999999999999</v>
      </c>
      <c r="M200" s="362">
        <v>2.0086666666666666</v>
      </c>
      <c r="N200" s="362">
        <v>2.0416666666666665</v>
      </c>
      <c r="O200" s="363">
        <v>0</v>
      </c>
      <c r="P200" s="363">
        <v>0</v>
      </c>
      <c r="Q200" s="363">
        <v>0</v>
      </c>
      <c r="R200" s="363">
        <v>0</v>
      </c>
      <c r="S200" s="363">
        <v>0</v>
      </c>
      <c r="T200" s="363">
        <v>0</v>
      </c>
      <c r="U200" s="363">
        <v>0</v>
      </c>
      <c r="V200" s="363">
        <v>0</v>
      </c>
      <c r="W200" s="363">
        <v>0</v>
      </c>
      <c r="X200" s="363">
        <v>0</v>
      </c>
      <c r="Y200" s="363">
        <v>0</v>
      </c>
      <c r="Z200" s="363">
        <v>0</v>
      </c>
      <c r="AA200" s="363">
        <v>0</v>
      </c>
      <c r="AB200" s="363">
        <v>0</v>
      </c>
      <c r="AC200" s="363">
        <v>0</v>
      </c>
      <c r="AD200" s="363">
        <v>0</v>
      </c>
      <c r="AE200" s="363">
        <v>0</v>
      </c>
      <c r="AF200" s="363">
        <v>0</v>
      </c>
      <c r="AG200" s="363">
        <v>0</v>
      </c>
      <c r="AH200" s="363">
        <v>0</v>
      </c>
      <c r="AI200" s="363">
        <v>0</v>
      </c>
      <c r="AJ200" s="363">
        <v>0</v>
      </c>
      <c r="AK200" s="363">
        <v>0</v>
      </c>
      <c r="AL200" s="363">
        <v>0</v>
      </c>
      <c r="AM200" s="363">
        <v>0</v>
      </c>
      <c r="AN200" s="363">
        <v>0</v>
      </c>
      <c r="AO200" s="363">
        <v>0</v>
      </c>
      <c r="AP200" s="363">
        <v>0</v>
      </c>
      <c r="AQ200" s="363">
        <v>0</v>
      </c>
      <c r="AR200" s="363">
        <v>0</v>
      </c>
      <c r="AS200" s="363">
        <v>0</v>
      </c>
      <c r="AT200" s="363">
        <v>0</v>
      </c>
      <c r="AU200" s="363">
        <v>0</v>
      </c>
      <c r="AV200" s="363">
        <v>0</v>
      </c>
      <c r="AW200" s="363">
        <v>0</v>
      </c>
      <c r="AX200" s="363">
        <v>0</v>
      </c>
      <c r="AY200" s="363">
        <v>0</v>
      </c>
      <c r="AZ200" s="363">
        <v>0</v>
      </c>
      <c r="BA200" s="363">
        <v>0</v>
      </c>
      <c r="BB200" s="363">
        <v>0</v>
      </c>
      <c r="BC200" s="364">
        <f>IF(ISNUMBER(MATCH(C200,'My Squad'!$C$2:$C$16,0)),1,0)</f>
        <v>0</v>
      </c>
      <c r="BD200" s="365">
        <f t="shared" si="91"/>
        <v>0</v>
      </c>
      <c r="BE200" s="365">
        <f t="shared" si="92"/>
        <v>0</v>
      </c>
      <c r="BF200" s="365">
        <f t="shared" si="93"/>
        <v>0</v>
      </c>
      <c r="BG200" s="365">
        <f t="shared" si="94"/>
        <v>0</v>
      </c>
      <c r="BH200" s="365">
        <f t="shared" si="95"/>
        <v>0</v>
      </c>
      <c r="BI200" s="365">
        <f t="shared" si="96"/>
        <v>0</v>
      </c>
      <c r="BJ200" s="365">
        <f t="shared" si="97"/>
        <v>0</v>
      </c>
      <c r="BK200" s="365">
        <f t="shared" si="98"/>
        <v>0</v>
      </c>
      <c r="BL200" s="365">
        <f t="shared" si="99"/>
        <v>0</v>
      </c>
      <c r="BM200" s="365">
        <f t="shared" si="100"/>
        <v>0</v>
      </c>
      <c r="BN200" s="365">
        <f t="shared" si="101"/>
        <v>0</v>
      </c>
      <c r="BO200" s="365">
        <f t="shared" si="102"/>
        <v>0</v>
      </c>
      <c r="BP200" s="365">
        <f t="shared" si="103"/>
        <v>0</v>
      </c>
      <c r="BQ200" s="365">
        <f t="shared" si="104"/>
        <v>0</v>
      </c>
      <c r="BR200" s="365">
        <f t="shared" si="105"/>
        <v>0</v>
      </c>
      <c r="BS200" s="365">
        <f t="shared" si="106"/>
        <v>0</v>
      </c>
      <c r="BT200" s="365">
        <f t="shared" si="107"/>
        <v>0</v>
      </c>
      <c r="BU200" s="365">
        <f t="shared" si="108"/>
        <v>0</v>
      </c>
      <c r="BV200" s="365">
        <f t="shared" si="109"/>
        <v>0</v>
      </c>
      <c r="BW200" s="365">
        <f t="shared" si="110"/>
        <v>0</v>
      </c>
      <c r="BX200" s="365">
        <f t="shared" si="111"/>
        <v>0</v>
      </c>
      <c r="BY200" s="365">
        <f t="shared" si="112"/>
        <v>0</v>
      </c>
      <c r="BZ200" s="365">
        <f t="shared" si="113"/>
        <v>0</v>
      </c>
      <c r="CA200" s="365">
        <f t="shared" si="114"/>
        <v>0</v>
      </c>
      <c r="CB200" s="360">
        <f t="shared" si="115"/>
        <v>0</v>
      </c>
      <c r="CR200"/>
    </row>
    <row r="201" spans="1:96" hidden="1" x14ac:dyDescent="0.2">
      <c r="A201" s="360" cm="1">
        <f t="array" ref="A201">_xlfn.SWITCH(D201,"G",1,"D",2,"M",3,"F",4)</f>
        <v>3</v>
      </c>
      <c r="B201" s="357" t="s">
        <v>602</v>
      </c>
      <c r="C201" s="357" t="s">
        <v>218</v>
      </c>
      <c r="D201" s="360" t="s">
        <v>13</v>
      </c>
      <c r="E201" s="361">
        <v>5</v>
      </c>
      <c r="F201" s="361">
        <f>_xlfn.IFNA(VLOOKUP(C201,'My Squad'!$C$2:$D$16,2,0),E201)</f>
        <v>5</v>
      </c>
      <c r="G201" s="362">
        <v>2.7879999999999998</v>
      </c>
      <c r="H201" s="362">
        <v>2.4503333333333335</v>
      </c>
      <c r="I201" s="362">
        <v>1.8396666666666666</v>
      </c>
      <c r="J201" s="362">
        <v>1.782</v>
      </c>
      <c r="K201" s="362">
        <v>1.6606666666666667</v>
      </c>
      <c r="L201" s="362">
        <v>1.6186666666666667</v>
      </c>
      <c r="M201" s="362">
        <v>1.8046666666666666</v>
      </c>
      <c r="N201" s="362">
        <v>1.6516666666666666</v>
      </c>
      <c r="O201" s="363">
        <v>0</v>
      </c>
      <c r="P201" s="363">
        <v>0</v>
      </c>
      <c r="Q201" s="363">
        <v>0</v>
      </c>
      <c r="R201" s="363">
        <v>0</v>
      </c>
      <c r="S201" s="363">
        <v>0</v>
      </c>
      <c r="T201" s="363">
        <v>0</v>
      </c>
      <c r="U201" s="363">
        <v>0</v>
      </c>
      <c r="V201" s="363">
        <v>0</v>
      </c>
      <c r="W201" s="363">
        <v>0</v>
      </c>
      <c r="X201" s="363">
        <v>0</v>
      </c>
      <c r="Y201" s="363">
        <v>0</v>
      </c>
      <c r="Z201" s="363">
        <v>0</v>
      </c>
      <c r="AA201" s="363">
        <v>0</v>
      </c>
      <c r="AB201" s="363">
        <v>0</v>
      </c>
      <c r="AC201" s="363">
        <v>0</v>
      </c>
      <c r="AD201" s="363">
        <v>0</v>
      </c>
      <c r="AE201" s="363">
        <v>0</v>
      </c>
      <c r="AF201" s="363">
        <v>0</v>
      </c>
      <c r="AG201" s="363">
        <v>0</v>
      </c>
      <c r="AH201" s="363">
        <v>0</v>
      </c>
      <c r="AI201" s="363">
        <v>0</v>
      </c>
      <c r="AJ201" s="363">
        <v>0</v>
      </c>
      <c r="AK201" s="363">
        <v>0</v>
      </c>
      <c r="AL201" s="363">
        <v>0</v>
      </c>
      <c r="AM201" s="363">
        <v>0</v>
      </c>
      <c r="AN201" s="363">
        <v>0</v>
      </c>
      <c r="AO201" s="363">
        <v>0</v>
      </c>
      <c r="AP201" s="363">
        <v>0</v>
      </c>
      <c r="AQ201" s="363">
        <v>0</v>
      </c>
      <c r="AR201" s="363">
        <v>0</v>
      </c>
      <c r="AS201" s="363">
        <v>0</v>
      </c>
      <c r="AT201" s="363">
        <v>0</v>
      </c>
      <c r="AU201" s="363">
        <v>0</v>
      </c>
      <c r="AV201" s="363">
        <v>0</v>
      </c>
      <c r="AW201" s="363">
        <v>0</v>
      </c>
      <c r="AX201" s="363">
        <v>0</v>
      </c>
      <c r="AY201" s="363">
        <v>0</v>
      </c>
      <c r="AZ201" s="363">
        <v>0</v>
      </c>
      <c r="BA201" s="363">
        <v>0</v>
      </c>
      <c r="BB201" s="363">
        <v>0</v>
      </c>
      <c r="BC201" s="364">
        <f>IF(ISNUMBER(MATCH(C201,'My Squad'!$C$2:$C$16,0)),1,0)</f>
        <v>0</v>
      </c>
      <c r="BD201" s="365">
        <f t="shared" si="91"/>
        <v>0</v>
      </c>
      <c r="BE201" s="365">
        <f t="shared" si="92"/>
        <v>0</v>
      </c>
      <c r="BF201" s="365">
        <f t="shared" si="93"/>
        <v>0</v>
      </c>
      <c r="BG201" s="365">
        <f t="shared" si="94"/>
        <v>0</v>
      </c>
      <c r="BH201" s="365">
        <f t="shared" si="95"/>
        <v>0</v>
      </c>
      <c r="BI201" s="365">
        <f t="shared" si="96"/>
        <v>0</v>
      </c>
      <c r="BJ201" s="365">
        <f t="shared" si="97"/>
        <v>0</v>
      </c>
      <c r="BK201" s="365">
        <f t="shared" si="98"/>
        <v>0</v>
      </c>
      <c r="BL201" s="365">
        <f t="shared" si="99"/>
        <v>0</v>
      </c>
      <c r="BM201" s="365">
        <f t="shared" si="100"/>
        <v>0</v>
      </c>
      <c r="BN201" s="365">
        <f t="shared" si="101"/>
        <v>0</v>
      </c>
      <c r="BO201" s="365">
        <f t="shared" si="102"/>
        <v>0</v>
      </c>
      <c r="BP201" s="365">
        <f t="shared" si="103"/>
        <v>0</v>
      </c>
      <c r="BQ201" s="365">
        <f t="shared" si="104"/>
        <v>0</v>
      </c>
      <c r="BR201" s="365">
        <f t="shared" si="105"/>
        <v>0</v>
      </c>
      <c r="BS201" s="365">
        <f t="shared" si="106"/>
        <v>0</v>
      </c>
      <c r="BT201" s="365">
        <f t="shared" si="107"/>
        <v>0</v>
      </c>
      <c r="BU201" s="365">
        <f t="shared" si="108"/>
        <v>0</v>
      </c>
      <c r="BV201" s="365">
        <f t="shared" si="109"/>
        <v>0</v>
      </c>
      <c r="BW201" s="365">
        <f t="shared" si="110"/>
        <v>0</v>
      </c>
      <c r="BX201" s="365">
        <f t="shared" si="111"/>
        <v>0</v>
      </c>
      <c r="BY201" s="365">
        <f t="shared" si="112"/>
        <v>0</v>
      </c>
      <c r="BZ201" s="365">
        <f t="shared" si="113"/>
        <v>0</v>
      </c>
      <c r="CA201" s="365">
        <f t="shared" si="114"/>
        <v>0</v>
      </c>
      <c r="CB201" s="360">
        <f t="shared" si="115"/>
        <v>0</v>
      </c>
      <c r="CR201"/>
    </row>
    <row r="202" spans="1:96" hidden="1" x14ac:dyDescent="0.2">
      <c r="A202" s="360" cm="1">
        <f t="array" ref="A202">_xlfn.SWITCH(D202,"G",1,"D",2,"M",3,"F",4)</f>
        <v>2</v>
      </c>
      <c r="B202" s="357" t="s">
        <v>82</v>
      </c>
      <c r="C202" s="357" t="s">
        <v>256</v>
      </c>
      <c r="D202" s="360" t="s">
        <v>14</v>
      </c>
      <c r="E202" s="361">
        <v>4.4000000000000004</v>
      </c>
      <c r="F202" s="361">
        <f>_xlfn.IFNA(VLOOKUP(C202,'My Squad'!$C$2:$D$16,2,0),E202)</f>
        <v>4.4000000000000004</v>
      </c>
      <c r="G202" s="362">
        <v>2.5139999999999998</v>
      </c>
      <c r="H202" s="362">
        <v>2.0856666666666666</v>
      </c>
      <c r="I202" s="362">
        <v>1.4053333333333333</v>
      </c>
      <c r="J202" s="362">
        <v>2.758</v>
      </c>
      <c r="K202" s="362">
        <v>1.0716666666666668</v>
      </c>
      <c r="L202" s="362">
        <v>1.6773333333333333</v>
      </c>
      <c r="M202" s="362">
        <v>2.1086666666666667</v>
      </c>
      <c r="N202" s="362">
        <v>1.9716666666666667</v>
      </c>
      <c r="O202" s="363">
        <v>0</v>
      </c>
      <c r="P202" s="363">
        <v>0</v>
      </c>
      <c r="Q202" s="363">
        <v>0</v>
      </c>
      <c r="R202" s="363">
        <v>0</v>
      </c>
      <c r="S202" s="363">
        <v>0</v>
      </c>
      <c r="T202" s="363">
        <v>0</v>
      </c>
      <c r="U202" s="363">
        <v>0</v>
      </c>
      <c r="V202" s="363">
        <v>0</v>
      </c>
      <c r="W202" s="363">
        <v>0</v>
      </c>
      <c r="X202" s="363">
        <v>0</v>
      </c>
      <c r="Y202" s="363">
        <v>0</v>
      </c>
      <c r="Z202" s="363">
        <v>0</v>
      </c>
      <c r="AA202" s="363">
        <v>0</v>
      </c>
      <c r="AB202" s="363">
        <v>0</v>
      </c>
      <c r="AC202" s="363">
        <v>0</v>
      </c>
      <c r="AD202" s="363">
        <v>0</v>
      </c>
      <c r="AE202" s="363">
        <v>0</v>
      </c>
      <c r="AF202" s="363">
        <v>0</v>
      </c>
      <c r="AG202" s="363">
        <v>0</v>
      </c>
      <c r="AH202" s="363">
        <v>0</v>
      </c>
      <c r="AI202" s="363">
        <v>0</v>
      </c>
      <c r="AJ202" s="363">
        <v>0</v>
      </c>
      <c r="AK202" s="363">
        <v>0</v>
      </c>
      <c r="AL202" s="363">
        <v>0</v>
      </c>
      <c r="AM202" s="363">
        <v>0</v>
      </c>
      <c r="AN202" s="363">
        <v>0</v>
      </c>
      <c r="AO202" s="363">
        <v>0</v>
      </c>
      <c r="AP202" s="363">
        <v>0</v>
      </c>
      <c r="AQ202" s="363">
        <v>0</v>
      </c>
      <c r="AR202" s="363">
        <v>0</v>
      </c>
      <c r="AS202" s="363">
        <v>0</v>
      </c>
      <c r="AT202" s="363">
        <v>0</v>
      </c>
      <c r="AU202" s="363">
        <v>0</v>
      </c>
      <c r="AV202" s="363">
        <v>0</v>
      </c>
      <c r="AW202" s="363">
        <v>0</v>
      </c>
      <c r="AX202" s="363">
        <v>0</v>
      </c>
      <c r="AY202" s="363">
        <v>0</v>
      </c>
      <c r="AZ202" s="363">
        <v>0</v>
      </c>
      <c r="BA202" s="363">
        <v>0</v>
      </c>
      <c r="BB202" s="363">
        <v>0</v>
      </c>
      <c r="BC202" s="364">
        <f>IF(ISNUMBER(MATCH(C202,'My Squad'!$C$2:$C$16,0)),1,0)</f>
        <v>0</v>
      </c>
      <c r="BD202" s="365">
        <f t="shared" si="91"/>
        <v>0</v>
      </c>
      <c r="BE202" s="365">
        <f t="shared" si="92"/>
        <v>0</v>
      </c>
      <c r="BF202" s="365">
        <f t="shared" si="93"/>
        <v>0</v>
      </c>
      <c r="BG202" s="365">
        <f t="shared" si="94"/>
        <v>0</v>
      </c>
      <c r="BH202" s="365">
        <f t="shared" si="95"/>
        <v>0</v>
      </c>
      <c r="BI202" s="365">
        <f t="shared" si="96"/>
        <v>0</v>
      </c>
      <c r="BJ202" s="365">
        <f t="shared" si="97"/>
        <v>0</v>
      </c>
      <c r="BK202" s="365">
        <f t="shared" si="98"/>
        <v>0</v>
      </c>
      <c r="BL202" s="365">
        <f t="shared" si="99"/>
        <v>0</v>
      </c>
      <c r="BM202" s="365">
        <f t="shared" si="100"/>
        <v>0</v>
      </c>
      <c r="BN202" s="365">
        <f t="shared" si="101"/>
        <v>0</v>
      </c>
      <c r="BO202" s="365">
        <f t="shared" si="102"/>
        <v>0</v>
      </c>
      <c r="BP202" s="365">
        <f t="shared" si="103"/>
        <v>0</v>
      </c>
      <c r="BQ202" s="365">
        <f t="shared" si="104"/>
        <v>0</v>
      </c>
      <c r="BR202" s="365">
        <f t="shared" si="105"/>
        <v>0</v>
      </c>
      <c r="BS202" s="365">
        <f t="shared" si="106"/>
        <v>0</v>
      </c>
      <c r="BT202" s="365">
        <f t="shared" si="107"/>
        <v>0</v>
      </c>
      <c r="BU202" s="365">
        <f t="shared" si="108"/>
        <v>0</v>
      </c>
      <c r="BV202" s="365">
        <f t="shared" si="109"/>
        <v>0</v>
      </c>
      <c r="BW202" s="365">
        <f t="shared" si="110"/>
        <v>0</v>
      </c>
      <c r="BX202" s="365">
        <f t="shared" si="111"/>
        <v>0</v>
      </c>
      <c r="BY202" s="365">
        <f t="shared" si="112"/>
        <v>0</v>
      </c>
      <c r="BZ202" s="365">
        <f t="shared" si="113"/>
        <v>0</v>
      </c>
      <c r="CA202" s="365">
        <f t="shared" si="114"/>
        <v>0</v>
      </c>
      <c r="CB202" s="360">
        <f t="shared" si="115"/>
        <v>0</v>
      </c>
      <c r="CR202"/>
    </row>
    <row r="203" spans="1:96" hidden="1" x14ac:dyDescent="0.2">
      <c r="A203" s="360" cm="1">
        <f t="array" ref="A203">_xlfn.SWITCH(D203,"G",1,"D",2,"M",3,"F",4)</f>
        <v>2</v>
      </c>
      <c r="B203" s="357" t="s">
        <v>61</v>
      </c>
      <c r="C203" s="357" t="s">
        <v>220</v>
      </c>
      <c r="D203" s="360" t="s">
        <v>14</v>
      </c>
      <c r="E203" s="361">
        <v>4.4000000000000004</v>
      </c>
      <c r="F203" s="361">
        <f>_xlfn.IFNA(VLOOKUP(C203,'My Squad'!$C$2:$D$16,2,0),E203)</f>
        <v>4.4000000000000004</v>
      </c>
      <c r="G203" s="362">
        <v>1.5426666666666666</v>
      </c>
      <c r="H203" s="362">
        <v>1.2063333333333333</v>
      </c>
      <c r="I203" s="362">
        <v>2.4500000000000002</v>
      </c>
      <c r="J203" s="362">
        <v>1.4916666666666667</v>
      </c>
      <c r="K203" s="362">
        <v>2.3026666666666666</v>
      </c>
      <c r="L203" s="362">
        <v>2.8010000000000002</v>
      </c>
      <c r="M203" s="362">
        <v>2.3660000000000001</v>
      </c>
      <c r="N203" s="362">
        <v>1.417</v>
      </c>
      <c r="O203" s="363">
        <v>0</v>
      </c>
      <c r="P203" s="363">
        <v>0</v>
      </c>
      <c r="Q203" s="363">
        <v>0</v>
      </c>
      <c r="R203" s="363">
        <v>0</v>
      </c>
      <c r="S203" s="363">
        <v>0</v>
      </c>
      <c r="T203" s="363">
        <v>0</v>
      </c>
      <c r="U203" s="363">
        <v>0</v>
      </c>
      <c r="V203" s="363">
        <v>0</v>
      </c>
      <c r="W203" s="363">
        <v>0</v>
      </c>
      <c r="X203" s="363">
        <v>0</v>
      </c>
      <c r="Y203" s="363">
        <v>0</v>
      </c>
      <c r="Z203" s="363">
        <v>0</v>
      </c>
      <c r="AA203" s="363">
        <v>0</v>
      </c>
      <c r="AB203" s="363">
        <v>0</v>
      </c>
      <c r="AC203" s="363">
        <v>0</v>
      </c>
      <c r="AD203" s="363">
        <v>0</v>
      </c>
      <c r="AE203" s="363">
        <v>0</v>
      </c>
      <c r="AF203" s="363">
        <v>0</v>
      </c>
      <c r="AG203" s="363">
        <v>0</v>
      </c>
      <c r="AH203" s="363">
        <v>0</v>
      </c>
      <c r="AI203" s="363">
        <v>0</v>
      </c>
      <c r="AJ203" s="363">
        <v>0</v>
      </c>
      <c r="AK203" s="363">
        <v>0</v>
      </c>
      <c r="AL203" s="363">
        <v>0</v>
      </c>
      <c r="AM203" s="363">
        <v>0</v>
      </c>
      <c r="AN203" s="363">
        <v>0</v>
      </c>
      <c r="AO203" s="363">
        <v>0</v>
      </c>
      <c r="AP203" s="363">
        <v>0</v>
      </c>
      <c r="AQ203" s="363">
        <v>0</v>
      </c>
      <c r="AR203" s="363">
        <v>0</v>
      </c>
      <c r="AS203" s="363">
        <v>0</v>
      </c>
      <c r="AT203" s="363">
        <v>0</v>
      </c>
      <c r="AU203" s="363">
        <v>0</v>
      </c>
      <c r="AV203" s="363">
        <v>0</v>
      </c>
      <c r="AW203" s="363">
        <v>0</v>
      </c>
      <c r="AX203" s="363">
        <v>0</v>
      </c>
      <c r="AY203" s="363">
        <v>0</v>
      </c>
      <c r="AZ203" s="363">
        <v>0</v>
      </c>
      <c r="BA203" s="363">
        <v>0</v>
      </c>
      <c r="BB203" s="363">
        <v>0</v>
      </c>
      <c r="BC203" s="364">
        <f>IF(ISNUMBER(MATCH(C203,'My Squad'!$C$2:$C$16,0)),1,0)</f>
        <v>0</v>
      </c>
      <c r="BD203" s="365">
        <f t="shared" si="91"/>
        <v>0</v>
      </c>
      <c r="BE203" s="365">
        <f t="shared" si="92"/>
        <v>0</v>
      </c>
      <c r="BF203" s="365">
        <f t="shared" si="93"/>
        <v>0</v>
      </c>
      <c r="BG203" s="365">
        <f t="shared" si="94"/>
        <v>0</v>
      </c>
      <c r="BH203" s="365">
        <f t="shared" si="95"/>
        <v>0</v>
      </c>
      <c r="BI203" s="365">
        <f t="shared" si="96"/>
        <v>0</v>
      </c>
      <c r="BJ203" s="365">
        <f t="shared" si="97"/>
        <v>0</v>
      </c>
      <c r="BK203" s="365">
        <f t="shared" si="98"/>
        <v>0</v>
      </c>
      <c r="BL203" s="365">
        <f t="shared" si="99"/>
        <v>0</v>
      </c>
      <c r="BM203" s="365">
        <f t="shared" si="100"/>
        <v>0</v>
      </c>
      <c r="BN203" s="365">
        <f t="shared" si="101"/>
        <v>0</v>
      </c>
      <c r="BO203" s="365">
        <f t="shared" si="102"/>
        <v>0</v>
      </c>
      <c r="BP203" s="365">
        <f t="shared" si="103"/>
        <v>0</v>
      </c>
      <c r="BQ203" s="365">
        <f t="shared" si="104"/>
        <v>0</v>
      </c>
      <c r="BR203" s="365">
        <f t="shared" si="105"/>
        <v>0</v>
      </c>
      <c r="BS203" s="365">
        <f t="shared" si="106"/>
        <v>0</v>
      </c>
      <c r="BT203" s="365">
        <f t="shared" si="107"/>
        <v>0</v>
      </c>
      <c r="BU203" s="365">
        <f t="shared" si="108"/>
        <v>0</v>
      </c>
      <c r="BV203" s="365">
        <f t="shared" si="109"/>
        <v>0</v>
      </c>
      <c r="BW203" s="365">
        <f t="shared" si="110"/>
        <v>0</v>
      </c>
      <c r="BX203" s="365">
        <f t="shared" si="111"/>
        <v>0</v>
      </c>
      <c r="BY203" s="365">
        <f t="shared" si="112"/>
        <v>0</v>
      </c>
      <c r="BZ203" s="365">
        <f t="shared" si="113"/>
        <v>0</v>
      </c>
      <c r="CA203" s="365">
        <f t="shared" si="114"/>
        <v>0</v>
      </c>
      <c r="CB203" s="360">
        <f t="shared" si="115"/>
        <v>0</v>
      </c>
      <c r="CR203"/>
    </row>
    <row r="204" spans="1:96" hidden="1" x14ac:dyDescent="0.2">
      <c r="A204" s="360" cm="1">
        <f t="array" ref="A204">_xlfn.SWITCH(D204,"G",1,"D",2,"M",3,"F",4)</f>
        <v>2</v>
      </c>
      <c r="B204" s="357" t="s">
        <v>600</v>
      </c>
      <c r="C204" s="357" t="s">
        <v>621</v>
      </c>
      <c r="D204" s="360" t="s">
        <v>14</v>
      </c>
      <c r="E204" s="361">
        <v>4.0999999999999996</v>
      </c>
      <c r="F204" s="361">
        <f>_xlfn.IFNA(VLOOKUP(C204,'My Squad'!$C$2:$D$16,2,0),E204)</f>
        <v>4.0999999999999996</v>
      </c>
      <c r="G204" s="362">
        <v>0</v>
      </c>
      <c r="H204" s="362">
        <v>0.74399999999999999</v>
      </c>
      <c r="I204" s="362">
        <v>2.17</v>
      </c>
      <c r="J204" s="362">
        <v>2.4929999999999999</v>
      </c>
      <c r="K204" s="362">
        <v>2.7243333333333335</v>
      </c>
      <c r="L204" s="362">
        <v>2.59</v>
      </c>
      <c r="M204" s="362">
        <v>2.5246666666666666</v>
      </c>
      <c r="N204" s="362">
        <v>2.2749999999999999</v>
      </c>
      <c r="O204" s="363">
        <v>0</v>
      </c>
      <c r="P204" s="363">
        <v>0</v>
      </c>
      <c r="Q204" s="363">
        <v>0</v>
      </c>
      <c r="R204" s="363">
        <v>0</v>
      </c>
      <c r="S204" s="363">
        <v>0</v>
      </c>
      <c r="T204" s="363">
        <v>0</v>
      </c>
      <c r="U204" s="363">
        <v>0</v>
      </c>
      <c r="V204" s="363">
        <v>0</v>
      </c>
      <c r="W204" s="363">
        <v>0</v>
      </c>
      <c r="X204" s="363">
        <v>0</v>
      </c>
      <c r="Y204" s="363">
        <v>0</v>
      </c>
      <c r="Z204" s="363">
        <v>0</v>
      </c>
      <c r="AA204" s="363">
        <v>0</v>
      </c>
      <c r="AB204" s="363">
        <v>0</v>
      </c>
      <c r="AC204" s="363">
        <v>0</v>
      </c>
      <c r="AD204" s="363">
        <v>0</v>
      </c>
      <c r="AE204" s="363">
        <v>0</v>
      </c>
      <c r="AF204" s="363">
        <v>0</v>
      </c>
      <c r="AG204" s="363">
        <v>0</v>
      </c>
      <c r="AH204" s="363">
        <v>0</v>
      </c>
      <c r="AI204" s="363">
        <v>0</v>
      </c>
      <c r="AJ204" s="363">
        <v>0</v>
      </c>
      <c r="AK204" s="363">
        <v>0</v>
      </c>
      <c r="AL204" s="363">
        <v>0</v>
      </c>
      <c r="AM204" s="363">
        <v>0</v>
      </c>
      <c r="AN204" s="363">
        <v>0</v>
      </c>
      <c r="AO204" s="363">
        <v>0</v>
      </c>
      <c r="AP204" s="363">
        <v>0</v>
      </c>
      <c r="AQ204" s="363">
        <v>0</v>
      </c>
      <c r="AR204" s="363">
        <v>0</v>
      </c>
      <c r="AS204" s="363">
        <v>0</v>
      </c>
      <c r="AT204" s="363">
        <v>0</v>
      </c>
      <c r="AU204" s="363">
        <v>0</v>
      </c>
      <c r="AV204" s="363">
        <v>0</v>
      </c>
      <c r="AW204" s="363">
        <v>0</v>
      </c>
      <c r="AX204" s="363">
        <v>0</v>
      </c>
      <c r="AY204" s="363">
        <v>0</v>
      </c>
      <c r="AZ204" s="363">
        <v>0</v>
      </c>
      <c r="BA204" s="363">
        <v>0</v>
      </c>
      <c r="BB204" s="363">
        <v>0</v>
      </c>
      <c r="BC204" s="364">
        <f>IF(ISNUMBER(MATCH(C204,'My Squad'!$C$2:$C$16,0)),1,0)</f>
        <v>0</v>
      </c>
      <c r="BD204" s="365">
        <f t="shared" si="91"/>
        <v>0</v>
      </c>
      <c r="BE204" s="365">
        <f t="shared" si="92"/>
        <v>0</v>
      </c>
      <c r="BF204" s="365">
        <f t="shared" si="93"/>
        <v>0</v>
      </c>
      <c r="BG204" s="365">
        <f t="shared" si="94"/>
        <v>0</v>
      </c>
      <c r="BH204" s="365">
        <f t="shared" si="95"/>
        <v>0</v>
      </c>
      <c r="BI204" s="365">
        <f t="shared" si="96"/>
        <v>0</v>
      </c>
      <c r="BJ204" s="365">
        <f t="shared" si="97"/>
        <v>0</v>
      </c>
      <c r="BK204" s="365">
        <f t="shared" si="98"/>
        <v>0</v>
      </c>
      <c r="BL204" s="365">
        <f t="shared" si="99"/>
        <v>0</v>
      </c>
      <c r="BM204" s="365">
        <f t="shared" si="100"/>
        <v>0</v>
      </c>
      <c r="BN204" s="365">
        <f t="shared" si="101"/>
        <v>0</v>
      </c>
      <c r="BO204" s="365">
        <f t="shared" si="102"/>
        <v>0</v>
      </c>
      <c r="BP204" s="365">
        <f t="shared" si="103"/>
        <v>0</v>
      </c>
      <c r="BQ204" s="365">
        <f t="shared" si="104"/>
        <v>0</v>
      </c>
      <c r="BR204" s="365">
        <f t="shared" si="105"/>
        <v>0</v>
      </c>
      <c r="BS204" s="365">
        <f t="shared" si="106"/>
        <v>0</v>
      </c>
      <c r="BT204" s="365">
        <f t="shared" si="107"/>
        <v>0</v>
      </c>
      <c r="BU204" s="365">
        <f t="shared" si="108"/>
        <v>0</v>
      </c>
      <c r="BV204" s="365">
        <f t="shared" si="109"/>
        <v>0</v>
      </c>
      <c r="BW204" s="365">
        <f t="shared" si="110"/>
        <v>0</v>
      </c>
      <c r="BX204" s="365">
        <f t="shared" si="111"/>
        <v>0</v>
      </c>
      <c r="BY204" s="365">
        <f t="shared" si="112"/>
        <v>0</v>
      </c>
      <c r="BZ204" s="365">
        <f t="shared" si="113"/>
        <v>0</v>
      </c>
      <c r="CA204" s="365">
        <f t="shared" si="114"/>
        <v>0</v>
      </c>
      <c r="CB204" s="360">
        <f t="shared" si="115"/>
        <v>0</v>
      </c>
      <c r="CR204"/>
    </row>
    <row r="205" spans="1:96" hidden="1" x14ac:dyDescent="0.2">
      <c r="A205" s="360" cm="1">
        <f t="array" ref="A205">_xlfn.SWITCH(D205,"G",1,"D",2,"M",3,"F",4)</f>
        <v>3</v>
      </c>
      <c r="B205" s="357" t="s">
        <v>30</v>
      </c>
      <c r="C205" s="357" t="s">
        <v>137</v>
      </c>
      <c r="D205" s="360" t="s">
        <v>13</v>
      </c>
      <c r="E205" s="361">
        <v>6.2</v>
      </c>
      <c r="F205" s="361">
        <f>_xlfn.IFNA(VLOOKUP(C205,'My Squad'!$C$2:$D$16,2,0),E205)</f>
        <v>6.2</v>
      </c>
      <c r="G205" s="362">
        <v>1.8406666666666667</v>
      </c>
      <c r="H205" s="362">
        <v>2.1526666666666667</v>
      </c>
      <c r="I205" s="362">
        <v>2.1596666666666668</v>
      </c>
      <c r="J205" s="362">
        <v>2.2203333333333335</v>
      </c>
      <c r="K205" s="362">
        <v>1.4666666666666666</v>
      </c>
      <c r="L205" s="362">
        <v>2.0706666666666669</v>
      </c>
      <c r="M205" s="362">
        <v>1.3176666666666668</v>
      </c>
      <c r="N205" s="362">
        <v>2.1096666666666666</v>
      </c>
      <c r="O205" s="363">
        <v>0</v>
      </c>
      <c r="P205" s="363">
        <v>0</v>
      </c>
      <c r="Q205" s="363">
        <v>0</v>
      </c>
      <c r="R205" s="363">
        <v>0</v>
      </c>
      <c r="S205" s="363">
        <v>0</v>
      </c>
      <c r="T205" s="363">
        <v>0</v>
      </c>
      <c r="U205" s="363">
        <v>0</v>
      </c>
      <c r="V205" s="363">
        <v>0</v>
      </c>
      <c r="W205" s="363">
        <v>0</v>
      </c>
      <c r="X205" s="363">
        <v>0</v>
      </c>
      <c r="Y205" s="363">
        <v>0</v>
      </c>
      <c r="Z205" s="363">
        <v>0</v>
      </c>
      <c r="AA205" s="363">
        <v>0</v>
      </c>
      <c r="AB205" s="363">
        <v>0</v>
      </c>
      <c r="AC205" s="363">
        <v>0</v>
      </c>
      <c r="AD205" s="363">
        <v>0</v>
      </c>
      <c r="AE205" s="363">
        <v>0</v>
      </c>
      <c r="AF205" s="363">
        <v>0</v>
      </c>
      <c r="AG205" s="363">
        <v>0</v>
      </c>
      <c r="AH205" s="363">
        <v>0</v>
      </c>
      <c r="AI205" s="363">
        <v>0</v>
      </c>
      <c r="AJ205" s="363">
        <v>0</v>
      </c>
      <c r="AK205" s="363">
        <v>0</v>
      </c>
      <c r="AL205" s="363">
        <v>0</v>
      </c>
      <c r="AM205" s="363">
        <v>0</v>
      </c>
      <c r="AN205" s="363">
        <v>0</v>
      </c>
      <c r="AO205" s="363">
        <v>0</v>
      </c>
      <c r="AP205" s="363">
        <v>0</v>
      </c>
      <c r="AQ205" s="363">
        <v>0</v>
      </c>
      <c r="AR205" s="363">
        <v>0</v>
      </c>
      <c r="AS205" s="363">
        <v>0</v>
      </c>
      <c r="AT205" s="363">
        <v>0</v>
      </c>
      <c r="AU205" s="363">
        <v>0</v>
      </c>
      <c r="AV205" s="363">
        <v>0</v>
      </c>
      <c r="AW205" s="363">
        <v>0</v>
      </c>
      <c r="AX205" s="363">
        <v>0</v>
      </c>
      <c r="AY205" s="363">
        <v>0</v>
      </c>
      <c r="AZ205" s="363">
        <v>0</v>
      </c>
      <c r="BA205" s="363">
        <v>0</v>
      </c>
      <c r="BB205" s="363">
        <v>0</v>
      </c>
      <c r="BC205" s="364">
        <f>IF(ISNUMBER(MATCH(C205,'My Squad'!$C$2:$C$16,0)),1,0)</f>
        <v>0</v>
      </c>
      <c r="BD205" s="365">
        <f t="shared" si="91"/>
        <v>0</v>
      </c>
      <c r="BE205" s="365">
        <f t="shared" si="92"/>
        <v>0</v>
      </c>
      <c r="BF205" s="365">
        <f t="shared" si="93"/>
        <v>0</v>
      </c>
      <c r="BG205" s="365">
        <f t="shared" si="94"/>
        <v>0</v>
      </c>
      <c r="BH205" s="365">
        <f t="shared" si="95"/>
        <v>0</v>
      </c>
      <c r="BI205" s="365">
        <f t="shared" si="96"/>
        <v>0</v>
      </c>
      <c r="BJ205" s="365">
        <f t="shared" si="97"/>
        <v>0</v>
      </c>
      <c r="BK205" s="365">
        <f t="shared" si="98"/>
        <v>0</v>
      </c>
      <c r="BL205" s="365">
        <f t="shared" si="99"/>
        <v>0</v>
      </c>
      <c r="BM205" s="365">
        <f t="shared" si="100"/>
        <v>0</v>
      </c>
      <c r="BN205" s="365">
        <f t="shared" si="101"/>
        <v>0</v>
      </c>
      <c r="BO205" s="365">
        <f t="shared" si="102"/>
        <v>0</v>
      </c>
      <c r="BP205" s="365">
        <f t="shared" si="103"/>
        <v>0</v>
      </c>
      <c r="BQ205" s="365">
        <f t="shared" si="104"/>
        <v>0</v>
      </c>
      <c r="BR205" s="365">
        <f t="shared" si="105"/>
        <v>0</v>
      </c>
      <c r="BS205" s="365">
        <f t="shared" si="106"/>
        <v>0</v>
      </c>
      <c r="BT205" s="365">
        <f t="shared" si="107"/>
        <v>0</v>
      </c>
      <c r="BU205" s="365">
        <f t="shared" si="108"/>
        <v>0</v>
      </c>
      <c r="BV205" s="365">
        <f t="shared" si="109"/>
        <v>0</v>
      </c>
      <c r="BW205" s="365">
        <f t="shared" si="110"/>
        <v>0</v>
      </c>
      <c r="BX205" s="365">
        <f t="shared" si="111"/>
        <v>0</v>
      </c>
      <c r="BY205" s="365">
        <f t="shared" si="112"/>
        <v>0</v>
      </c>
      <c r="BZ205" s="365">
        <f t="shared" si="113"/>
        <v>0</v>
      </c>
      <c r="CA205" s="365">
        <f t="shared" si="114"/>
        <v>0</v>
      </c>
      <c r="CB205" s="360">
        <f t="shared" si="115"/>
        <v>0</v>
      </c>
      <c r="CR205"/>
    </row>
    <row r="206" spans="1:96" hidden="1" x14ac:dyDescent="0.2">
      <c r="A206" s="360" cm="1">
        <f t="array" ref="A206">_xlfn.SWITCH(D206,"G",1,"D",2,"M",3,"F",4)</f>
        <v>2</v>
      </c>
      <c r="B206" s="357" t="s">
        <v>601</v>
      </c>
      <c r="C206" s="357" t="s">
        <v>640</v>
      </c>
      <c r="D206" s="360" t="s">
        <v>14</v>
      </c>
      <c r="E206" s="361">
        <v>4</v>
      </c>
      <c r="F206" s="361">
        <f>_xlfn.IFNA(VLOOKUP(C206,'My Squad'!$C$2:$D$16,2,0),E206)</f>
        <v>4</v>
      </c>
      <c r="G206" s="362">
        <v>2.4990000000000001</v>
      </c>
      <c r="H206" s="362">
        <v>1.5093333333333334</v>
      </c>
      <c r="I206" s="362">
        <v>1.4610000000000001</v>
      </c>
      <c r="J206" s="362">
        <v>1.8653333333333333</v>
      </c>
      <c r="K206" s="362">
        <v>2.165</v>
      </c>
      <c r="L206" s="362">
        <v>1.7963333333333333</v>
      </c>
      <c r="M206" s="362">
        <v>1.5813333333333333</v>
      </c>
      <c r="N206" s="362">
        <v>2.4466666666666668</v>
      </c>
      <c r="O206" s="363">
        <v>0</v>
      </c>
      <c r="P206" s="363">
        <v>0</v>
      </c>
      <c r="Q206" s="363">
        <v>0</v>
      </c>
      <c r="R206" s="363">
        <v>0</v>
      </c>
      <c r="S206" s="363">
        <v>0</v>
      </c>
      <c r="T206" s="363">
        <v>0</v>
      </c>
      <c r="U206" s="363">
        <v>0</v>
      </c>
      <c r="V206" s="363">
        <v>0</v>
      </c>
      <c r="W206" s="363">
        <v>0</v>
      </c>
      <c r="X206" s="363">
        <v>0</v>
      </c>
      <c r="Y206" s="363">
        <v>0</v>
      </c>
      <c r="Z206" s="363">
        <v>0</v>
      </c>
      <c r="AA206" s="363">
        <v>0</v>
      </c>
      <c r="AB206" s="363">
        <v>0</v>
      </c>
      <c r="AC206" s="363">
        <v>0</v>
      </c>
      <c r="AD206" s="363">
        <v>0</v>
      </c>
      <c r="AE206" s="363">
        <v>0</v>
      </c>
      <c r="AF206" s="363">
        <v>0</v>
      </c>
      <c r="AG206" s="363">
        <v>0</v>
      </c>
      <c r="AH206" s="363">
        <v>0</v>
      </c>
      <c r="AI206" s="363">
        <v>0</v>
      </c>
      <c r="AJ206" s="363">
        <v>0</v>
      </c>
      <c r="AK206" s="363">
        <v>0</v>
      </c>
      <c r="AL206" s="363">
        <v>0</v>
      </c>
      <c r="AM206" s="363">
        <v>0</v>
      </c>
      <c r="AN206" s="363">
        <v>0</v>
      </c>
      <c r="AO206" s="363">
        <v>0</v>
      </c>
      <c r="AP206" s="363">
        <v>0</v>
      </c>
      <c r="AQ206" s="363">
        <v>0</v>
      </c>
      <c r="AR206" s="363">
        <v>0</v>
      </c>
      <c r="AS206" s="363">
        <v>0</v>
      </c>
      <c r="AT206" s="363">
        <v>0</v>
      </c>
      <c r="AU206" s="363">
        <v>0</v>
      </c>
      <c r="AV206" s="363">
        <v>0</v>
      </c>
      <c r="AW206" s="363">
        <v>0</v>
      </c>
      <c r="AX206" s="363">
        <v>0</v>
      </c>
      <c r="AY206" s="363">
        <v>0</v>
      </c>
      <c r="AZ206" s="363">
        <v>0</v>
      </c>
      <c r="BA206" s="363">
        <v>0</v>
      </c>
      <c r="BB206" s="363">
        <v>0</v>
      </c>
      <c r="BC206" s="364">
        <f>IF(ISNUMBER(MATCH(C206,'My Squad'!$C$2:$C$16,0)),1,0)</f>
        <v>0</v>
      </c>
      <c r="BD206" s="365">
        <f t="shared" si="91"/>
        <v>0</v>
      </c>
      <c r="BE206" s="365">
        <f t="shared" si="92"/>
        <v>0</v>
      </c>
      <c r="BF206" s="365">
        <f t="shared" si="93"/>
        <v>0</v>
      </c>
      <c r="BG206" s="365">
        <f t="shared" si="94"/>
        <v>0</v>
      </c>
      <c r="BH206" s="365">
        <f t="shared" si="95"/>
        <v>0</v>
      </c>
      <c r="BI206" s="365">
        <f t="shared" si="96"/>
        <v>0</v>
      </c>
      <c r="BJ206" s="365">
        <f t="shared" si="97"/>
        <v>0</v>
      </c>
      <c r="BK206" s="365">
        <f t="shared" si="98"/>
        <v>0</v>
      </c>
      <c r="BL206" s="365">
        <f t="shared" si="99"/>
        <v>0</v>
      </c>
      <c r="BM206" s="365">
        <f t="shared" si="100"/>
        <v>0</v>
      </c>
      <c r="BN206" s="365">
        <f t="shared" si="101"/>
        <v>0</v>
      </c>
      <c r="BO206" s="365">
        <f t="shared" si="102"/>
        <v>0</v>
      </c>
      <c r="BP206" s="365">
        <f t="shared" si="103"/>
        <v>0</v>
      </c>
      <c r="BQ206" s="365">
        <f t="shared" si="104"/>
        <v>0</v>
      </c>
      <c r="BR206" s="365">
        <f t="shared" si="105"/>
        <v>0</v>
      </c>
      <c r="BS206" s="365">
        <f t="shared" si="106"/>
        <v>0</v>
      </c>
      <c r="BT206" s="365">
        <f t="shared" si="107"/>
        <v>0</v>
      </c>
      <c r="BU206" s="365">
        <f t="shared" si="108"/>
        <v>0</v>
      </c>
      <c r="BV206" s="365">
        <f t="shared" si="109"/>
        <v>0</v>
      </c>
      <c r="BW206" s="365">
        <f t="shared" si="110"/>
        <v>0</v>
      </c>
      <c r="BX206" s="365">
        <f t="shared" si="111"/>
        <v>0</v>
      </c>
      <c r="BY206" s="365">
        <f t="shared" si="112"/>
        <v>0</v>
      </c>
      <c r="BZ206" s="365">
        <f t="shared" si="113"/>
        <v>0</v>
      </c>
      <c r="CA206" s="365">
        <f t="shared" si="114"/>
        <v>0</v>
      </c>
      <c r="CB206" s="360">
        <f t="shared" si="115"/>
        <v>0</v>
      </c>
      <c r="CR206"/>
    </row>
    <row r="207" spans="1:96" hidden="1" x14ac:dyDescent="0.2">
      <c r="A207" s="360" cm="1">
        <f t="array" ref="A207">_xlfn.SWITCH(D207,"G",1,"D",2,"M",3,"F",4)</f>
        <v>3</v>
      </c>
      <c r="B207" s="357" t="s">
        <v>601</v>
      </c>
      <c r="C207" s="357" t="s">
        <v>217</v>
      </c>
      <c r="D207" s="360" t="s">
        <v>13</v>
      </c>
      <c r="E207" s="361">
        <v>5.0999999999999996</v>
      </c>
      <c r="F207" s="361">
        <f>_xlfn.IFNA(VLOOKUP(C207,'My Squad'!$C$2:$D$16,2,0),E207)</f>
        <v>5.0999999999999996</v>
      </c>
      <c r="G207" s="362">
        <v>2.0409999999999999</v>
      </c>
      <c r="H207" s="362">
        <v>1.7056666666666667</v>
      </c>
      <c r="I207" s="362">
        <v>1.7323333333333333</v>
      </c>
      <c r="J207" s="362">
        <v>1.8276666666666668</v>
      </c>
      <c r="K207" s="362">
        <v>2.2266666666666666</v>
      </c>
      <c r="L207" s="362">
        <v>1.8446666666666667</v>
      </c>
      <c r="M207" s="362">
        <v>1.6443333333333334</v>
      </c>
      <c r="N207" s="362">
        <v>2.1583333333333332</v>
      </c>
      <c r="O207" s="363">
        <v>0</v>
      </c>
      <c r="P207" s="363">
        <v>0</v>
      </c>
      <c r="Q207" s="363">
        <v>0</v>
      </c>
      <c r="R207" s="363">
        <v>0</v>
      </c>
      <c r="S207" s="363">
        <v>0</v>
      </c>
      <c r="T207" s="363">
        <v>0</v>
      </c>
      <c r="U207" s="363">
        <v>0</v>
      </c>
      <c r="V207" s="363">
        <v>0</v>
      </c>
      <c r="W207" s="363">
        <v>0</v>
      </c>
      <c r="X207" s="363">
        <v>0</v>
      </c>
      <c r="Y207" s="363">
        <v>0</v>
      </c>
      <c r="Z207" s="363">
        <v>0</v>
      </c>
      <c r="AA207" s="363">
        <v>0</v>
      </c>
      <c r="AB207" s="363">
        <v>0</v>
      </c>
      <c r="AC207" s="363">
        <v>0</v>
      </c>
      <c r="AD207" s="363">
        <v>0</v>
      </c>
      <c r="AE207" s="363">
        <v>0</v>
      </c>
      <c r="AF207" s="363">
        <v>0</v>
      </c>
      <c r="AG207" s="363">
        <v>0</v>
      </c>
      <c r="AH207" s="363">
        <v>0</v>
      </c>
      <c r="AI207" s="363">
        <v>0</v>
      </c>
      <c r="AJ207" s="363">
        <v>0</v>
      </c>
      <c r="AK207" s="363">
        <v>0</v>
      </c>
      <c r="AL207" s="363">
        <v>0</v>
      </c>
      <c r="AM207" s="363">
        <v>0</v>
      </c>
      <c r="AN207" s="363">
        <v>0</v>
      </c>
      <c r="AO207" s="363">
        <v>0</v>
      </c>
      <c r="AP207" s="363">
        <v>0</v>
      </c>
      <c r="AQ207" s="363">
        <v>0</v>
      </c>
      <c r="AR207" s="363">
        <v>0</v>
      </c>
      <c r="AS207" s="363">
        <v>0</v>
      </c>
      <c r="AT207" s="363">
        <v>0</v>
      </c>
      <c r="AU207" s="363">
        <v>0</v>
      </c>
      <c r="AV207" s="363">
        <v>0</v>
      </c>
      <c r="AW207" s="363">
        <v>0</v>
      </c>
      <c r="AX207" s="363">
        <v>0</v>
      </c>
      <c r="AY207" s="363">
        <v>0</v>
      </c>
      <c r="AZ207" s="363">
        <v>0</v>
      </c>
      <c r="BA207" s="363">
        <v>0</v>
      </c>
      <c r="BB207" s="363">
        <v>0</v>
      </c>
      <c r="BC207" s="364">
        <f>IF(ISNUMBER(MATCH(C207,'My Squad'!$C$2:$C$16,0)),1,0)</f>
        <v>0</v>
      </c>
      <c r="BD207" s="365">
        <f t="shared" si="91"/>
        <v>0</v>
      </c>
      <c r="BE207" s="365">
        <f t="shared" si="92"/>
        <v>0</v>
      </c>
      <c r="BF207" s="365">
        <f t="shared" si="93"/>
        <v>0</v>
      </c>
      <c r="BG207" s="365">
        <f t="shared" si="94"/>
        <v>0</v>
      </c>
      <c r="BH207" s="365">
        <f t="shared" si="95"/>
        <v>0</v>
      </c>
      <c r="BI207" s="365">
        <f t="shared" si="96"/>
        <v>0</v>
      </c>
      <c r="BJ207" s="365">
        <f t="shared" si="97"/>
        <v>0</v>
      </c>
      <c r="BK207" s="365">
        <f t="shared" si="98"/>
        <v>0</v>
      </c>
      <c r="BL207" s="365">
        <f t="shared" si="99"/>
        <v>0</v>
      </c>
      <c r="BM207" s="365">
        <f t="shared" si="100"/>
        <v>0</v>
      </c>
      <c r="BN207" s="365">
        <f t="shared" si="101"/>
        <v>0</v>
      </c>
      <c r="BO207" s="365">
        <f t="shared" si="102"/>
        <v>0</v>
      </c>
      <c r="BP207" s="365">
        <f t="shared" si="103"/>
        <v>0</v>
      </c>
      <c r="BQ207" s="365">
        <f t="shared" si="104"/>
        <v>0</v>
      </c>
      <c r="BR207" s="365">
        <f t="shared" si="105"/>
        <v>0</v>
      </c>
      <c r="BS207" s="365">
        <f t="shared" si="106"/>
        <v>0</v>
      </c>
      <c r="BT207" s="365">
        <f t="shared" si="107"/>
        <v>0</v>
      </c>
      <c r="BU207" s="365">
        <f t="shared" si="108"/>
        <v>0</v>
      </c>
      <c r="BV207" s="365">
        <f t="shared" si="109"/>
        <v>0</v>
      </c>
      <c r="BW207" s="365">
        <f t="shared" si="110"/>
        <v>0</v>
      </c>
      <c r="BX207" s="365">
        <f t="shared" si="111"/>
        <v>0</v>
      </c>
      <c r="BY207" s="365">
        <f t="shared" si="112"/>
        <v>0</v>
      </c>
      <c r="BZ207" s="365">
        <f t="shared" si="113"/>
        <v>0</v>
      </c>
      <c r="CA207" s="365">
        <f t="shared" si="114"/>
        <v>0</v>
      </c>
      <c r="CB207" s="360">
        <f t="shared" si="115"/>
        <v>0</v>
      </c>
      <c r="CR207"/>
    </row>
    <row r="208" spans="1:96" hidden="1" x14ac:dyDescent="0.2">
      <c r="A208" s="360" cm="1">
        <f t="array" ref="A208">_xlfn.SWITCH(D208,"G",1,"D",2,"M",3,"F",4)</f>
        <v>2</v>
      </c>
      <c r="B208" s="357" t="s">
        <v>602</v>
      </c>
      <c r="C208" s="357" t="s">
        <v>671</v>
      </c>
      <c r="D208" s="360" t="s">
        <v>14</v>
      </c>
      <c r="E208" s="361">
        <v>4.0999999999999996</v>
      </c>
      <c r="F208" s="361">
        <f>_xlfn.IFNA(VLOOKUP(C208,'My Squad'!$C$2:$D$16,2,0),E208)</f>
        <v>4.0999999999999996</v>
      </c>
      <c r="G208" s="362">
        <v>2.7676666666666665</v>
      </c>
      <c r="H208" s="362">
        <v>2.3290000000000002</v>
      </c>
      <c r="I208" s="362">
        <v>1.2076666666666667</v>
      </c>
      <c r="J208" s="362">
        <v>1.6286666666666667</v>
      </c>
      <c r="K208" s="362">
        <v>1.6183333333333334</v>
      </c>
      <c r="L208" s="362">
        <v>1.7296666666666667</v>
      </c>
      <c r="M208" s="362">
        <v>1.6106666666666667</v>
      </c>
      <c r="N208" s="362">
        <v>1.9373333333333334</v>
      </c>
      <c r="O208" s="363">
        <v>0</v>
      </c>
      <c r="P208" s="363">
        <v>0</v>
      </c>
      <c r="Q208" s="363">
        <v>0</v>
      </c>
      <c r="R208" s="363">
        <v>0</v>
      </c>
      <c r="S208" s="363">
        <v>0</v>
      </c>
      <c r="T208" s="363">
        <v>0</v>
      </c>
      <c r="U208" s="363">
        <v>0</v>
      </c>
      <c r="V208" s="363">
        <v>0</v>
      </c>
      <c r="W208" s="363">
        <v>0</v>
      </c>
      <c r="X208" s="363">
        <v>0</v>
      </c>
      <c r="Y208" s="363">
        <v>0</v>
      </c>
      <c r="Z208" s="363">
        <v>0</v>
      </c>
      <c r="AA208" s="363">
        <v>0</v>
      </c>
      <c r="AB208" s="363">
        <v>0</v>
      </c>
      <c r="AC208" s="363">
        <v>0</v>
      </c>
      <c r="AD208" s="363">
        <v>0</v>
      </c>
      <c r="AE208" s="363">
        <v>0</v>
      </c>
      <c r="AF208" s="363">
        <v>0</v>
      </c>
      <c r="AG208" s="363">
        <v>0</v>
      </c>
      <c r="AH208" s="363">
        <v>0</v>
      </c>
      <c r="AI208" s="363">
        <v>0</v>
      </c>
      <c r="AJ208" s="363">
        <v>0</v>
      </c>
      <c r="AK208" s="363">
        <v>0</v>
      </c>
      <c r="AL208" s="363">
        <v>0</v>
      </c>
      <c r="AM208" s="363">
        <v>0</v>
      </c>
      <c r="AN208" s="363">
        <v>0</v>
      </c>
      <c r="AO208" s="363">
        <v>0</v>
      </c>
      <c r="AP208" s="363">
        <v>0</v>
      </c>
      <c r="AQ208" s="363">
        <v>0</v>
      </c>
      <c r="AR208" s="363">
        <v>0</v>
      </c>
      <c r="AS208" s="363">
        <v>0</v>
      </c>
      <c r="AT208" s="363">
        <v>0</v>
      </c>
      <c r="AU208" s="363">
        <v>0</v>
      </c>
      <c r="AV208" s="363">
        <v>0</v>
      </c>
      <c r="AW208" s="363">
        <v>0</v>
      </c>
      <c r="AX208" s="363">
        <v>0</v>
      </c>
      <c r="AY208" s="363">
        <v>0</v>
      </c>
      <c r="AZ208" s="363">
        <v>0</v>
      </c>
      <c r="BA208" s="363">
        <v>0</v>
      </c>
      <c r="BB208" s="363">
        <v>0</v>
      </c>
      <c r="BC208" s="364">
        <f>IF(ISNUMBER(MATCH(C208,'My Squad'!$C$2:$C$16,0)),1,0)</f>
        <v>0</v>
      </c>
      <c r="BD208" s="365">
        <f t="shared" si="91"/>
        <v>0</v>
      </c>
      <c r="BE208" s="365">
        <f t="shared" si="92"/>
        <v>0</v>
      </c>
      <c r="BF208" s="365">
        <f t="shared" si="93"/>
        <v>0</v>
      </c>
      <c r="BG208" s="365">
        <f t="shared" si="94"/>
        <v>0</v>
      </c>
      <c r="BH208" s="365">
        <f t="shared" si="95"/>
        <v>0</v>
      </c>
      <c r="BI208" s="365">
        <f t="shared" si="96"/>
        <v>0</v>
      </c>
      <c r="BJ208" s="365">
        <f t="shared" si="97"/>
        <v>0</v>
      </c>
      <c r="BK208" s="365">
        <f t="shared" si="98"/>
        <v>0</v>
      </c>
      <c r="BL208" s="365">
        <f t="shared" si="99"/>
        <v>0</v>
      </c>
      <c r="BM208" s="365">
        <f t="shared" si="100"/>
        <v>0</v>
      </c>
      <c r="BN208" s="365">
        <f t="shared" si="101"/>
        <v>0</v>
      </c>
      <c r="BO208" s="365">
        <f t="shared" si="102"/>
        <v>0</v>
      </c>
      <c r="BP208" s="365">
        <f t="shared" si="103"/>
        <v>0</v>
      </c>
      <c r="BQ208" s="365">
        <f t="shared" si="104"/>
        <v>0</v>
      </c>
      <c r="BR208" s="365">
        <f t="shared" si="105"/>
        <v>0</v>
      </c>
      <c r="BS208" s="365">
        <f t="shared" si="106"/>
        <v>0</v>
      </c>
      <c r="BT208" s="365">
        <f t="shared" si="107"/>
        <v>0</v>
      </c>
      <c r="BU208" s="365">
        <f t="shared" si="108"/>
        <v>0</v>
      </c>
      <c r="BV208" s="365">
        <f t="shared" si="109"/>
        <v>0</v>
      </c>
      <c r="BW208" s="365">
        <f t="shared" si="110"/>
        <v>0</v>
      </c>
      <c r="BX208" s="365">
        <f t="shared" si="111"/>
        <v>0</v>
      </c>
      <c r="BY208" s="365">
        <f t="shared" si="112"/>
        <v>0</v>
      </c>
      <c r="BZ208" s="365">
        <f t="shared" si="113"/>
        <v>0</v>
      </c>
      <c r="CA208" s="365">
        <f t="shared" si="114"/>
        <v>0</v>
      </c>
      <c r="CB208" s="360">
        <f t="shared" si="115"/>
        <v>0</v>
      </c>
      <c r="CR208"/>
    </row>
    <row r="209" spans="1:96" hidden="1" x14ac:dyDescent="0.2">
      <c r="A209" s="360" cm="1">
        <f t="array" ref="A209">_xlfn.SWITCH(D209,"G",1,"D",2,"M",3,"F",4)</f>
        <v>2</v>
      </c>
      <c r="B209" s="357" t="s">
        <v>602</v>
      </c>
      <c r="C209" s="357" t="s">
        <v>666</v>
      </c>
      <c r="D209" s="360" t="s">
        <v>14</v>
      </c>
      <c r="E209" s="361">
        <v>4.4000000000000004</v>
      </c>
      <c r="F209" s="361">
        <f>_xlfn.IFNA(VLOOKUP(C209,'My Squad'!$C$2:$D$16,2,0),E209)</f>
        <v>4.4000000000000004</v>
      </c>
      <c r="G209" s="362">
        <v>2.6796666666666669</v>
      </c>
      <c r="H209" s="362">
        <v>2.3380000000000001</v>
      </c>
      <c r="I209" s="362">
        <v>1.1826666666666668</v>
      </c>
      <c r="J209" s="362">
        <v>1.595</v>
      </c>
      <c r="K209" s="362">
        <v>1.6406666666666667</v>
      </c>
      <c r="L209" s="362">
        <v>1.7526666666666666</v>
      </c>
      <c r="M209" s="362">
        <v>1.734</v>
      </c>
      <c r="N209" s="362">
        <v>1.9059999999999999</v>
      </c>
      <c r="O209" s="363">
        <v>0</v>
      </c>
      <c r="P209" s="363">
        <v>0</v>
      </c>
      <c r="Q209" s="363">
        <v>0</v>
      </c>
      <c r="R209" s="363">
        <v>0</v>
      </c>
      <c r="S209" s="363">
        <v>0</v>
      </c>
      <c r="T209" s="363">
        <v>0</v>
      </c>
      <c r="U209" s="363">
        <v>0</v>
      </c>
      <c r="V209" s="363">
        <v>0</v>
      </c>
      <c r="W209" s="363">
        <v>0</v>
      </c>
      <c r="X209" s="363">
        <v>0</v>
      </c>
      <c r="Y209" s="363">
        <v>0</v>
      </c>
      <c r="Z209" s="363">
        <v>0</v>
      </c>
      <c r="AA209" s="363">
        <v>0</v>
      </c>
      <c r="AB209" s="363">
        <v>0</v>
      </c>
      <c r="AC209" s="363">
        <v>0</v>
      </c>
      <c r="AD209" s="363">
        <v>0</v>
      </c>
      <c r="AE209" s="363">
        <v>0</v>
      </c>
      <c r="AF209" s="363">
        <v>0</v>
      </c>
      <c r="AG209" s="363">
        <v>0</v>
      </c>
      <c r="AH209" s="363">
        <v>0</v>
      </c>
      <c r="AI209" s="363">
        <v>0</v>
      </c>
      <c r="AJ209" s="363">
        <v>0</v>
      </c>
      <c r="AK209" s="363">
        <v>0</v>
      </c>
      <c r="AL209" s="363">
        <v>0</v>
      </c>
      <c r="AM209" s="363">
        <v>0</v>
      </c>
      <c r="AN209" s="363">
        <v>0</v>
      </c>
      <c r="AO209" s="363">
        <v>0</v>
      </c>
      <c r="AP209" s="363">
        <v>0</v>
      </c>
      <c r="AQ209" s="363">
        <v>0</v>
      </c>
      <c r="AR209" s="363">
        <v>0</v>
      </c>
      <c r="AS209" s="363">
        <v>0</v>
      </c>
      <c r="AT209" s="363">
        <v>0</v>
      </c>
      <c r="AU209" s="363">
        <v>0</v>
      </c>
      <c r="AV209" s="363">
        <v>0</v>
      </c>
      <c r="AW209" s="363">
        <v>0</v>
      </c>
      <c r="AX209" s="363">
        <v>0</v>
      </c>
      <c r="AY209" s="363">
        <v>0</v>
      </c>
      <c r="AZ209" s="363">
        <v>0</v>
      </c>
      <c r="BA209" s="363">
        <v>0</v>
      </c>
      <c r="BB209" s="363">
        <v>0</v>
      </c>
      <c r="BC209" s="364">
        <f>IF(ISNUMBER(MATCH(C209,'My Squad'!$C$2:$C$16,0)),1,0)</f>
        <v>0</v>
      </c>
      <c r="BD209" s="365">
        <f t="shared" si="91"/>
        <v>0</v>
      </c>
      <c r="BE209" s="365">
        <f t="shared" si="92"/>
        <v>0</v>
      </c>
      <c r="BF209" s="365">
        <f t="shared" si="93"/>
        <v>0</v>
      </c>
      <c r="BG209" s="365">
        <f t="shared" si="94"/>
        <v>0</v>
      </c>
      <c r="BH209" s="365">
        <f t="shared" si="95"/>
        <v>0</v>
      </c>
      <c r="BI209" s="365">
        <f t="shared" si="96"/>
        <v>0</v>
      </c>
      <c r="BJ209" s="365">
        <f t="shared" si="97"/>
        <v>0</v>
      </c>
      <c r="BK209" s="365">
        <f t="shared" si="98"/>
        <v>0</v>
      </c>
      <c r="BL209" s="365">
        <f t="shared" si="99"/>
        <v>0</v>
      </c>
      <c r="BM209" s="365">
        <f t="shared" si="100"/>
        <v>0</v>
      </c>
      <c r="BN209" s="365">
        <f t="shared" si="101"/>
        <v>0</v>
      </c>
      <c r="BO209" s="365">
        <f t="shared" si="102"/>
        <v>0</v>
      </c>
      <c r="BP209" s="365">
        <f t="shared" si="103"/>
        <v>0</v>
      </c>
      <c r="BQ209" s="365">
        <f t="shared" si="104"/>
        <v>0</v>
      </c>
      <c r="BR209" s="365">
        <f t="shared" si="105"/>
        <v>0</v>
      </c>
      <c r="BS209" s="365">
        <f t="shared" si="106"/>
        <v>0</v>
      </c>
      <c r="BT209" s="365">
        <f t="shared" si="107"/>
        <v>0</v>
      </c>
      <c r="BU209" s="365">
        <f t="shared" si="108"/>
        <v>0</v>
      </c>
      <c r="BV209" s="365">
        <f t="shared" si="109"/>
        <v>0</v>
      </c>
      <c r="BW209" s="365">
        <f t="shared" si="110"/>
        <v>0</v>
      </c>
      <c r="BX209" s="365">
        <f t="shared" si="111"/>
        <v>0</v>
      </c>
      <c r="BY209" s="365">
        <f t="shared" si="112"/>
        <v>0</v>
      </c>
      <c r="BZ209" s="365">
        <f t="shared" si="113"/>
        <v>0</v>
      </c>
      <c r="CA209" s="365">
        <f t="shared" si="114"/>
        <v>0</v>
      </c>
      <c r="CB209" s="360">
        <f t="shared" si="115"/>
        <v>0</v>
      </c>
      <c r="CR209"/>
    </row>
    <row r="210" spans="1:96" x14ac:dyDescent="0.2">
      <c r="A210" s="360" cm="1">
        <f t="array" ref="A210">_xlfn.SWITCH(D210,"G",1,"D",2,"M",3,"F",4)</f>
        <v>3</v>
      </c>
      <c r="B210" s="357" t="s">
        <v>33</v>
      </c>
      <c r="C210" s="357" t="s">
        <v>179</v>
      </c>
      <c r="D210" s="360" t="s">
        <v>13</v>
      </c>
      <c r="E210" s="361">
        <v>4.9000000000000004</v>
      </c>
      <c r="F210" s="361">
        <f>_xlfn.IFNA(VLOOKUP(C210,'My Squad'!$C$2:$D$16,2,0),E210)</f>
        <v>4.9000000000000004</v>
      </c>
      <c r="G210" s="362">
        <v>1.9103333333333334</v>
      </c>
      <c r="H210" s="362">
        <v>2.016</v>
      </c>
      <c r="I210" s="362">
        <v>1.7323333333333333</v>
      </c>
      <c r="J210" s="362">
        <v>1.7729999999999999</v>
      </c>
      <c r="K210" s="362">
        <v>1.8116666666666668</v>
      </c>
      <c r="L210" s="362">
        <v>1.7723333333333333</v>
      </c>
      <c r="M210" s="362">
        <v>1.9379999999999999</v>
      </c>
      <c r="N210" s="362">
        <v>1.8686666666666667</v>
      </c>
      <c r="O210" s="363">
        <v>0</v>
      </c>
      <c r="P210" s="363">
        <v>0</v>
      </c>
      <c r="Q210" s="363">
        <v>0</v>
      </c>
      <c r="R210" s="363">
        <v>0</v>
      </c>
      <c r="S210" s="363">
        <v>0</v>
      </c>
      <c r="T210" s="363">
        <v>0</v>
      </c>
      <c r="U210" s="363">
        <v>0</v>
      </c>
      <c r="V210" s="363">
        <v>0</v>
      </c>
      <c r="W210" s="363">
        <v>0</v>
      </c>
      <c r="X210" s="363">
        <v>0</v>
      </c>
      <c r="Y210" s="363">
        <v>0</v>
      </c>
      <c r="Z210" s="363">
        <v>0</v>
      </c>
      <c r="AA210" s="363">
        <v>0</v>
      </c>
      <c r="AB210" s="363">
        <v>0</v>
      </c>
      <c r="AC210" s="363">
        <v>0</v>
      </c>
      <c r="AD210" s="363">
        <v>0</v>
      </c>
      <c r="AE210" s="363">
        <v>0</v>
      </c>
      <c r="AF210" s="363">
        <v>0</v>
      </c>
      <c r="AG210" s="363">
        <v>0</v>
      </c>
      <c r="AH210" s="363">
        <v>0</v>
      </c>
      <c r="AI210" s="363">
        <v>0</v>
      </c>
      <c r="AJ210" s="363">
        <v>0</v>
      </c>
      <c r="AK210" s="363">
        <v>0</v>
      </c>
      <c r="AL210" s="363">
        <v>0</v>
      </c>
      <c r="AM210" s="363">
        <v>0</v>
      </c>
      <c r="AN210" s="363">
        <v>0</v>
      </c>
      <c r="AO210" s="363">
        <v>0</v>
      </c>
      <c r="AP210" s="363">
        <v>0</v>
      </c>
      <c r="AQ210" s="363">
        <v>0</v>
      </c>
      <c r="AR210" s="363">
        <v>0</v>
      </c>
      <c r="AS210" s="363">
        <v>0</v>
      </c>
      <c r="AT210" s="363">
        <v>0</v>
      </c>
      <c r="AU210" s="363">
        <v>0</v>
      </c>
      <c r="AV210" s="363">
        <v>0</v>
      </c>
      <c r="AW210" s="363">
        <v>0</v>
      </c>
      <c r="AX210" s="363">
        <v>0</v>
      </c>
      <c r="AY210" s="363">
        <v>0</v>
      </c>
      <c r="AZ210" s="363">
        <v>0</v>
      </c>
      <c r="BA210" s="363">
        <v>0</v>
      </c>
      <c r="BB210" s="363">
        <v>0</v>
      </c>
      <c r="BC210" s="364">
        <f>IF(ISNUMBER(MATCH(C210,'My Squad'!$C$2:$C$16,0)),1,0)</f>
        <v>0</v>
      </c>
      <c r="BD210" s="365">
        <f t="shared" si="91"/>
        <v>0</v>
      </c>
      <c r="BE210" s="365">
        <f t="shared" si="92"/>
        <v>0</v>
      </c>
      <c r="BF210" s="365">
        <f t="shared" si="93"/>
        <v>0</v>
      </c>
      <c r="BG210" s="365">
        <f t="shared" si="94"/>
        <v>0</v>
      </c>
      <c r="BH210" s="365">
        <f t="shared" si="95"/>
        <v>0</v>
      </c>
      <c r="BI210" s="365">
        <f t="shared" si="96"/>
        <v>0</v>
      </c>
      <c r="BJ210" s="365">
        <f t="shared" si="97"/>
        <v>0</v>
      </c>
      <c r="BK210" s="365">
        <f t="shared" si="98"/>
        <v>0</v>
      </c>
      <c r="BL210" s="365">
        <f t="shared" si="99"/>
        <v>0</v>
      </c>
      <c r="BM210" s="365">
        <f t="shared" si="100"/>
        <v>0</v>
      </c>
      <c r="BN210" s="365">
        <f t="shared" si="101"/>
        <v>0</v>
      </c>
      <c r="BO210" s="365">
        <f t="shared" si="102"/>
        <v>0</v>
      </c>
      <c r="BP210" s="365">
        <f t="shared" si="103"/>
        <v>0</v>
      </c>
      <c r="BQ210" s="365">
        <f t="shared" si="104"/>
        <v>0</v>
      </c>
      <c r="BR210" s="365">
        <f t="shared" si="105"/>
        <v>0</v>
      </c>
      <c r="BS210" s="365">
        <f t="shared" si="106"/>
        <v>0</v>
      </c>
      <c r="BT210" s="365">
        <f t="shared" si="107"/>
        <v>0</v>
      </c>
      <c r="BU210" s="365">
        <f t="shared" si="108"/>
        <v>0</v>
      </c>
      <c r="BV210" s="365">
        <f t="shared" si="109"/>
        <v>0</v>
      </c>
      <c r="BW210" s="365">
        <f t="shared" si="110"/>
        <v>0</v>
      </c>
      <c r="BX210" s="365">
        <f t="shared" si="111"/>
        <v>0</v>
      </c>
      <c r="BY210" s="365">
        <f t="shared" si="112"/>
        <v>0</v>
      </c>
      <c r="BZ210" s="365">
        <f t="shared" si="113"/>
        <v>0</v>
      </c>
      <c r="CA210" s="365">
        <f t="shared" si="114"/>
        <v>0</v>
      </c>
      <c r="CB210" s="360">
        <f t="shared" si="115"/>
        <v>0</v>
      </c>
      <c r="CR210"/>
    </row>
    <row r="211" spans="1:96" hidden="1" x14ac:dyDescent="0.2">
      <c r="A211" s="360" cm="1">
        <f t="array" ref="A211">_xlfn.SWITCH(D211,"G",1,"D",2,"M",3,"F",4)</f>
        <v>3</v>
      </c>
      <c r="B211" s="357" t="s">
        <v>30</v>
      </c>
      <c r="C211" s="357" t="s">
        <v>243</v>
      </c>
      <c r="D211" s="360" t="s">
        <v>13</v>
      </c>
      <c r="E211" s="361">
        <v>6.3</v>
      </c>
      <c r="F211" s="361">
        <f>_xlfn.IFNA(VLOOKUP(C211,'My Squad'!$C$2:$D$16,2,0),E211)</f>
        <v>6.3</v>
      </c>
      <c r="G211" s="362">
        <v>2.383</v>
      </c>
      <c r="H211" s="362">
        <v>4.480666666666667</v>
      </c>
      <c r="I211" s="362">
        <v>2.3663333333333334</v>
      </c>
      <c r="J211" s="362">
        <v>1.5083333333333333</v>
      </c>
      <c r="K211" s="362">
        <v>0.76333333333333331</v>
      </c>
      <c r="L211" s="362">
        <v>0.96799999999999997</v>
      </c>
      <c r="M211" s="362">
        <v>0.90600000000000003</v>
      </c>
      <c r="N211" s="362">
        <v>1.3586666666666667</v>
      </c>
      <c r="O211" s="363">
        <v>0</v>
      </c>
      <c r="P211" s="363">
        <v>0</v>
      </c>
      <c r="Q211" s="363">
        <v>0</v>
      </c>
      <c r="R211" s="363">
        <v>0</v>
      </c>
      <c r="S211" s="363">
        <v>0</v>
      </c>
      <c r="T211" s="363">
        <v>0</v>
      </c>
      <c r="U211" s="363">
        <v>0</v>
      </c>
      <c r="V211" s="363">
        <v>0</v>
      </c>
      <c r="W211" s="363">
        <v>0</v>
      </c>
      <c r="X211" s="363">
        <v>0</v>
      </c>
      <c r="Y211" s="363">
        <v>0</v>
      </c>
      <c r="Z211" s="363">
        <v>0</v>
      </c>
      <c r="AA211" s="363">
        <v>0</v>
      </c>
      <c r="AB211" s="363">
        <v>0</v>
      </c>
      <c r="AC211" s="363">
        <v>0</v>
      </c>
      <c r="AD211" s="363">
        <v>0</v>
      </c>
      <c r="AE211" s="363">
        <v>0</v>
      </c>
      <c r="AF211" s="363">
        <v>0</v>
      </c>
      <c r="AG211" s="363">
        <v>0</v>
      </c>
      <c r="AH211" s="363">
        <v>0</v>
      </c>
      <c r="AI211" s="363">
        <v>0</v>
      </c>
      <c r="AJ211" s="363">
        <v>0</v>
      </c>
      <c r="AK211" s="363">
        <v>0</v>
      </c>
      <c r="AL211" s="363">
        <v>0</v>
      </c>
      <c r="AM211" s="363">
        <v>0</v>
      </c>
      <c r="AN211" s="363">
        <v>0</v>
      </c>
      <c r="AO211" s="363">
        <v>0</v>
      </c>
      <c r="AP211" s="363">
        <v>0</v>
      </c>
      <c r="AQ211" s="363">
        <v>0</v>
      </c>
      <c r="AR211" s="363">
        <v>0</v>
      </c>
      <c r="AS211" s="363">
        <v>0</v>
      </c>
      <c r="AT211" s="363">
        <v>0</v>
      </c>
      <c r="AU211" s="363">
        <v>0</v>
      </c>
      <c r="AV211" s="363">
        <v>0</v>
      </c>
      <c r="AW211" s="363">
        <v>0</v>
      </c>
      <c r="AX211" s="363">
        <v>0</v>
      </c>
      <c r="AY211" s="363">
        <v>0</v>
      </c>
      <c r="AZ211" s="363">
        <v>0</v>
      </c>
      <c r="BA211" s="363">
        <v>0</v>
      </c>
      <c r="BB211" s="363">
        <v>0</v>
      </c>
      <c r="BC211" s="364">
        <f>IF(ISNUMBER(MATCH(C211,'My Squad'!$C$2:$C$16,0)),1,0)</f>
        <v>0</v>
      </c>
      <c r="BD211" s="365">
        <f t="shared" si="91"/>
        <v>0</v>
      </c>
      <c r="BE211" s="365">
        <f t="shared" si="92"/>
        <v>0</v>
      </c>
      <c r="BF211" s="365">
        <f t="shared" si="93"/>
        <v>0</v>
      </c>
      <c r="BG211" s="365">
        <f t="shared" si="94"/>
        <v>0</v>
      </c>
      <c r="BH211" s="365">
        <f t="shared" si="95"/>
        <v>0</v>
      </c>
      <c r="BI211" s="365">
        <f t="shared" si="96"/>
        <v>0</v>
      </c>
      <c r="BJ211" s="365">
        <f t="shared" si="97"/>
        <v>0</v>
      </c>
      <c r="BK211" s="365">
        <f t="shared" si="98"/>
        <v>0</v>
      </c>
      <c r="BL211" s="365">
        <f t="shared" si="99"/>
        <v>0</v>
      </c>
      <c r="BM211" s="365">
        <f t="shared" si="100"/>
        <v>0</v>
      </c>
      <c r="BN211" s="365">
        <f t="shared" si="101"/>
        <v>0</v>
      </c>
      <c r="BO211" s="365">
        <f t="shared" si="102"/>
        <v>0</v>
      </c>
      <c r="BP211" s="365">
        <f t="shared" si="103"/>
        <v>0</v>
      </c>
      <c r="BQ211" s="365">
        <f t="shared" si="104"/>
        <v>0</v>
      </c>
      <c r="BR211" s="365">
        <f t="shared" si="105"/>
        <v>0</v>
      </c>
      <c r="BS211" s="365">
        <f t="shared" si="106"/>
        <v>0</v>
      </c>
      <c r="BT211" s="365">
        <f t="shared" si="107"/>
        <v>0</v>
      </c>
      <c r="BU211" s="365">
        <f t="shared" si="108"/>
        <v>0</v>
      </c>
      <c r="BV211" s="365">
        <f t="shared" si="109"/>
        <v>0</v>
      </c>
      <c r="BW211" s="365">
        <f t="shared" si="110"/>
        <v>0</v>
      </c>
      <c r="BX211" s="365">
        <f t="shared" si="111"/>
        <v>0</v>
      </c>
      <c r="BY211" s="365">
        <f t="shared" si="112"/>
        <v>0</v>
      </c>
      <c r="BZ211" s="365">
        <f t="shared" si="113"/>
        <v>0</v>
      </c>
      <c r="CA211" s="365">
        <f t="shared" si="114"/>
        <v>0</v>
      </c>
      <c r="CB211" s="360">
        <f t="shared" si="115"/>
        <v>0</v>
      </c>
      <c r="CR211"/>
    </row>
    <row r="212" spans="1:96" hidden="1" x14ac:dyDescent="0.2">
      <c r="A212" s="360" cm="1">
        <f t="array" ref="A212">_xlfn.SWITCH(D212,"G",1,"D",2,"M",3,"F",4)</f>
        <v>3</v>
      </c>
      <c r="B212" s="357" t="s">
        <v>82</v>
      </c>
      <c r="C212" s="357" t="s">
        <v>59</v>
      </c>
      <c r="D212" s="360" t="s">
        <v>13</v>
      </c>
      <c r="E212" s="361">
        <v>6.2</v>
      </c>
      <c r="F212" s="361">
        <f>_xlfn.IFNA(VLOOKUP(C212,'My Squad'!$C$2:$D$16,2,0),E212)</f>
        <v>6.2</v>
      </c>
      <c r="G212" s="362">
        <v>0</v>
      </c>
      <c r="H212" s="362">
        <v>1.6056666666666666</v>
      </c>
      <c r="I212" s="362">
        <v>1.9593333333333334</v>
      </c>
      <c r="J212" s="362">
        <v>2.6659999999999999</v>
      </c>
      <c r="K212" s="362">
        <v>1.7693333333333334</v>
      </c>
      <c r="L212" s="362">
        <v>2.1546666666666665</v>
      </c>
      <c r="M212" s="362">
        <v>2.3210000000000002</v>
      </c>
      <c r="N212" s="362">
        <v>2.2553333333333332</v>
      </c>
      <c r="O212" s="363">
        <v>0</v>
      </c>
      <c r="P212" s="363">
        <v>0</v>
      </c>
      <c r="Q212" s="363">
        <v>0</v>
      </c>
      <c r="R212" s="363">
        <v>0</v>
      </c>
      <c r="S212" s="363">
        <v>0</v>
      </c>
      <c r="T212" s="363">
        <v>0</v>
      </c>
      <c r="U212" s="363">
        <v>0</v>
      </c>
      <c r="V212" s="363">
        <v>0</v>
      </c>
      <c r="W212" s="363">
        <v>0</v>
      </c>
      <c r="X212" s="363">
        <v>0</v>
      </c>
      <c r="Y212" s="363">
        <v>0</v>
      </c>
      <c r="Z212" s="363">
        <v>0</v>
      </c>
      <c r="AA212" s="363">
        <v>0</v>
      </c>
      <c r="AB212" s="363">
        <v>0</v>
      </c>
      <c r="AC212" s="363">
        <v>0</v>
      </c>
      <c r="AD212" s="363">
        <v>0</v>
      </c>
      <c r="AE212" s="363">
        <v>0</v>
      </c>
      <c r="AF212" s="363">
        <v>0</v>
      </c>
      <c r="AG212" s="363">
        <v>0</v>
      </c>
      <c r="AH212" s="363">
        <v>0</v>
      </c>
      <c r="AI212" s="363">
        <v>0</v>
      </c>
      <c r="AJ212" s="363">
        <v>0</v>
      </c>
      <c r="AK212" s="363">
        <v>0</v>
      </c>
      <c r="AL212" s="363">
        <v>0</v>
      </c>
      <c r="AM212" s="363">
        <v>0</v>
      </c>
      <c r="AN212" s="363">
        <v>0</v>
      </c>
      <c r="AO212" s="363">
        <v>0</v>
      </c>
      <c r="AP212" s="363">
        <v>0</v>
      </c>
      <c r="AQ212" s="363">
        <v>0</v>
      </c>
      <c r="AR212" s="363">
        <v>0</v>
      </c>
      <c r="AS212" s="363">
        <v>0</v>
      </c>
      <c r="AT212" s="363">
        <v>0</v>
      </c>
      <c r="AU212" s="363">
        <v>0</v>
      </c>
      <c r="AV212" s="363">
        <v>0</v>
      </c>
      <c r="AW212" s="363">
        <v>0</v>
      </c>
      <c r="AX212" s="363">
        <v>0</v>
      </c>
      <c r="AY212" s="363">
        <v>0</v>
      </c>
      <c r="AZ212" s="363">
        <v>0</v>
      </c>
      <c r="BA212" s="363">
        <v>0</v>
      </c>
      <c r="BB212" s="363">
        <v>0</v>
      </c>
      <c r="BC212" s="364">
        <f>IF(ISNUMBER(MATCH(C212,'My Squad'!$C$2:$C$16,0)),1,0)</f>
        <v>0</v>
      </c>
      <c r="BD212" s="365">
        <f t="shared" si="91"/>
        <v>0</v>
      </c>
      <c r="BE212" s="365">
        <f t="shared" si="92"/>
        <v>0</v>
      </c>
      <c r="BF212" s="365">
        <f t="shared" si="93"/>
        <v>0</v>
      </c>
      <c r="BG212" s="365">
        <f t="shared" si="94"/>
        <v>0</v>
      </c>
      <c r="BH212" s="365">
        <f t="shared" si="95"/>
        <v>0</v>
      </c>
      <c r="BI212" s="365">
        <f t="shared" si="96"/>
        <v>0</v>
      </c>
      <c r="BJ212" s="365">
        <f t="shared" si="97"/>
        <v>0</v>
      </c>
      <c r="BK212" s="365">
        <f t="shared" si="98"/>
        <v>0</v>
      </c>
      <c r="BL212" s="365">
        <f t="shared" si="99"/>
        <v>0</v>
      </c>
      <c r="BM212" s="365">
        <f t="shared" si="100"/>
        <v>0</v>
      </c>
      <c r="BN212" s="365">
        <f t="shared" si="101"/>
        <v>0</v>
      </c>
      <c r="BO212" s="365">
        <f t="shared" si="102"/>
        <v>0</v>
      </c>
      <c r="BP212" s="365">
        <f t="shared" si="103"/>
        <v>0</v>
      </c>
      <c r="BQ212" s="365">
        <f t="shared" si="104"/>
        <v>0</v>
      </c>
      <c r="BR212" s="365">
        <f t="shared" si="105"/>
        <v>0</v>
      </c>
      <c r="BS212" s="365">
        <f t="shared" si="106"/>
        <v>0</v>
      </c>
      <c r="BT212" s="365">
        <f t="shared" si="107"/>
        <v>0</v>
      </c>
      <c r="BU212" s="365">
        <f t="shared" si="108"/>
        <v>0</v>
      </c>
      <c r="BV212" s="365">
        <f t="shared" si="109"/>
        <v>0</v>
      </c>
      <c r="BW212" s="365">
        <f t="shared" si="110"/>
        <v>0</v>
      </c>
      <c r="BX212" s="365">
        <f t="shared" si="111"/>
        <v>0</v>
      </c>
      <c r="BY212" s="365">
        <f t="shared" si="112"/>
        <v>0</v>
      </c>
      <c r="BZ212" s="365">
        <f t="shared" si="113"/>
        <v>0</v>
      </c>
      <c r="CA212" s="365">
        <f t="shared" si="114"/>
        <v>0</v>
      </c>
      <c r="CB212" s="360">
        <f t="shared" si="115"/>
        <v>0</v>
      </c>
      <c r="CR212"/>
    </row>
    <row r="213" spans="1:96" hidden="1" x14ac:dyDescent="0.2">
      <c r="A213" s="360" cm="1">
        <f t="array" ref="A213">_xlfn.SWITCH(D213,"G",1,"D",2,"M",3,"F",4)</f>
        <v>3</v>
      </c>
      <c r="B213" s="357" t="s">
        <v>30</v>
      </c>
      <c r="C213" s="357" t="s">
        <v>345</v>
      </c>
      <c r="D213" s="360" t="s">
        <v>13</v>
      </c>
      <c r="E213" s="361">
        <v>5.4</v>
      </c>
      <c r="F213" s="361">
        <f>_xlfn.IFNA(VLOOKUP(C213,'My Squad'!$C$2:$D$16,2,0),E213)</f>
        <v>5.4</v>
      </c>
      <c r="G213" s="362">
        <v>2.3003333333333331</v>
      </c>
      <c r="H213" s="362">
        <v>2.3096666666666668</v>
      </c>
      <c r="I213" s="362">
        <v>1.9506666666666668</v>
      </c>
      <c r="J213" s="362">
        <v>1.8280000000000001</v>
      </c>
      <c r="K213" s="362">
        <v>1.3843333333333334</v>
      </c>
      <c r="L213" s="362">
        <v>1.7013333333333334</v>
      </c>
      <c r="M213" s="362">
        <v>1.3203333333333334</v>
      </c>
      <c r="N213" s="362">
        <v>1.7976666666666667</v>
      </c>
      <c r="O213" s="363">
        <v>0</v>
      </c>
      <c r="P213" s="363">
        <v>0</v>
      </c>
      <c r="Q213" s="363">
        <v>0</v>
      </c>
      <c r="R213" s="363">
        <v>0</v>
      </c>
      <c r="S213" s="363">
        <v>0</v>
      </c>
      <c r="T213" s="363">
        <v>0</v>
      </c>
      <c r="U213" s="363">
        <v>0</v>
      </c>
      <c r="V213" s="363">
        <v>0</v>
      </c>
      <c r="W213" s="363">
        <v>0</v>
      </c>
      <c r="X213" s="363">
        <v>0</v>
      </c>
      <c r="Y213" s="363">
        <v>0</v>
      </c>
      <c r="Z213" s="363">
        <v>0</v>
      </c>
      <c r="AA213" s="363">
        <v>0</v>
      </c>
      <c r="AB213" s="363">
        <v>0</v>
      </c>
      <c r="AC213" s="363">
        <v>0</v>
      </c>
      <c r="AD213" s="363">
        <v>0</v>
      </c>
      <c r="AE213" s="363">
        <v>0</v>
      </c>
      <c r="AF213" s="363">
        <v>0</v>
      </c>
      <c r="AG213" s="363">
        <v>0</v>
      </c>
      <c r="AH213" s="363">
        <v>0</v>
      </c>
      <c r="AI213" s="363">
        <v>0</v>
      </c>
      <c r="AJ213" s="363">
        <v>0</v>
      </c>
      <c r="AK213" s="363">
        <v>0</v>
      </c>
      <c r="AL213" s="363">
        <v>0</v>
      </c>
      <c r="AM213" s="363">
        <v>0</v>
      </c>
      <c r="AN213" s="363">
        <v>0</v>
      </c>
      <c r="AO213" s="363">
        <v>0</v>
      </c>
      <c r="AP213" s="363">
        <v>0</v>
      </c>
      <c r="AQ213" s="363">
        <v>0</v>
      </c>
      <c r="AR213" s="363">
        <v>0</v>
      </c>
      <c r="AS213" s="363">
        <v>0</v>
      </c>
      <c r="AT213" s="363">
        <v>0</v>
      </c>
      <c r="AU213" s="363">
        <v>0</v>
      </c>
      <c r="AV213" s="363">
        <v>0</v>
      </c>
      <c r="AW213" s="363">
        <v>0</v>
      </c>
      <c r="AX213" s="363">
        <v>0</v>
      </c>
      <c r="AY213" s="363">
        <v>0</v>
      </c>
      <c r="AZ213" s="363">
        <v>0</v>
      </c>
      <c r="BA213" s="363">
        <v>0</v>
      </c>
      <c r="BB213" s="363">
        <v>0</v>
      </c>
      <c r="BC213" s="364">
        <f>IF(ISNUMBER(MATCH(C213,'My Squad'!$C$2:$C$16,0)),1,0)</f>
        <v>0</v>
      </c>
      <c r="BD213" s="365">
        <f t="shared" si="91"/>
        <v>0</v>
      </c>
      <c r="BE213" s="365">
        <f t="shared" si="92"/>
        <v>0</v>
      </c>
      <c r="BF213" s="365">
        <f t="shared" si="93"/>
        <v>0</v>
      </c>
      <c r="BG213" s="365">
        <f t="shared" si="94"/>
        <v>0</v>
      </c>
      <c r="BH213" s="365">
        <f t="shared" si="95"/>
        <v>0</v>
      </c>
      <c r="BI213" s="365">
        <f t="shared" si="96"/>
        <v>0</v>
      </c>
      <c r="BJ213" s="365">
        <f t="shared" si="97"/>
        <v>0</v>
      </c>
      <c r="BK213" s="365">
        <f t="shared" si="98"/>
        <v>0</v>
      </c>
      <c r="BL213" s="365">
        <f t="shared" si="99"/>
        <v>0</v>
      </c>
      <c r="BM213" s="365">
        <f t="shared" si="100"/>
        <v>0</v>
      </c>
      <c r="BN213" s="365">
        <f t="shared" si="101"/>
        <v>0</v>
      </c>
      <c r="BO213" s="365">
        <f t="shared" si="102"/>
        <v>0</v>
      </c>
      <c r="BP213" s="365">
        <f t="shared" si="103"/>
        <v>0</v>
      </c>
      <c r="BQ213" s="365">
        <f t="shared" si="104"/>
        <v>0</v>
      </c>
      <c r="BR213" s="365">
        <f t="shared" si="105"/>
        <v>0</v>
      </c>
      <c r="BS213" s="365">
        <f t="shared" si="106"/>
        <v>0</v>
      </c>
      <c r="BT213" s="365">
        <f t="shared" si="107"/>
        <v>0</v>
      </c>
      <c r="BU213" s="365">
        <f t="shared" si="108"/>
        <v>0</v>
      </c>
      <c r="BV213" s="365">
        <f t="shared" si="109"/>
        <v>0</v>
      </c>
      <c r="BW213" s="365">
        <f t="shared" si="110"/>
        <v>0</v>
      </c>
      <c r="BX213" s="365">
        <f t="shared" si="111"/>
        <v>0</v>
      </c>
      <c r="BY213" s="365">
        <f t="shared" si="112"/>
        <v>0</v>
      </c>
      <c r="BZ213" s="365">
        <f t="shared" si="113"/>
        <v>0</v>
      </c>
      <c r="CA213" s="365">
        <f t="shared" si="114"/>
        <v>0</v>
      </c>
      <c r="CB213" s="360">
        <f t="shared" si="115"/>
        <v>0</v>
      </c>
      <c r="CR213"/>
    </row>
    <row r="214" spans="1:96" hidden="1" x14ac:dyDescent="0.2">
      <c r="A214" s="360" cm="1">
        <f t="array" ref="A214">_xlfn.SWITCH(D214,"G",1,"D",2,"M",3,"F",4)</f>
        <v>3</v>
      </c>
      <c r="B214" s="357" t="s">
        <v>28</v>
      </c>
      <c r="C214" s="357" t="s">
        <v>363</v>
      </c>
      <c r="D214" s="360" t="s">
        <v>13</v>
      </c>
      <c r="E214" s="361">
        <v>5</v>
      </c>
      <c r="F214" s="361">
        <f>_xlfn.IFNA(VLOOKUP(C214,'My Squad'!$C$2:$D$16,2,0),E214)</f>
        <v>5</v>
      </c>
      <c r="G214" s="362">
        <v>1.8553333333333333</v>
      </c>
      <c r="H214" s="362">
        <v>2.0863333333333332</v>
      </c>
      <c r="I214" s="362">
        <v>1.482</v>
      </c>
      <c r="J214" s="362">
        <v>1.9446666666666668</v>
      </c>
      <c r="K214" s="362">
        <v>1.8036666666666668</v>
      </c>
      <c r="L214" s="362">
        <v>1.8080000000000001</v>
      </c>
      <c r="M214" s="362">
        <v>1.9553333333333334</v>
      </c>
      <c r="N214" s="362">
        <v>1.6223333333333334</v>
      </c>
      <c r="O214" s="363">
        <v>0</v>
      </c>
      <c r="P214" s="363">
        <v>0</v>
      </c>
      <c r="Q214" s="363">
        <v>0</v>
      </c>
      <c r="R214" s="363">
        <v>0</v>
      </c>
      <c r="S214" s="363">
        <v>0</v>
      </c>
      <c r="T214" s="363">
        <v>0</v>
      </c>
      <c r="U214" s="363">
        <v>0</v>
      </c>
      <c r="V214" s="363">
        <v>0</v>
      </c>
      <c r="W214" s="363">
        <v>0</v>
      </c>
      <c r="X214" s="363">
        <v>0</v>
      </c>
      <c r="Y214" s="363">
        <v>0</v>
      </c>
      <c r="Z214" s="363">
        <v>0</v>
      </c>
      <c r="AA214" s="363">
        <v>0</v>
      </c>
      <c r="AB214" s="363">
        <v>0</v>
      </c>
      <c r="AC214" s="363">
        <v>0</v>
      </c>
      <c r="AD214" s="363">
        <v>0</v>
      </c>
      <c r="AE214" s="363">
        <v>0</v>
      </c>
      <c r="AF214" s="363">
        <v>0</v>
      </c>
      <c r="AG214" s="363">
        <v>0</v>
      </c>
      <c r="AH214" s="363">
        <v>0</v>
      </c>
      <c r="AI214" s="363">
        <v>0</v>
      </c>
      <c r="AJ214" s="363">
        <v>0</v>
      </c>
      <c r="AK214" s="363">
        <v>0</v>
      </c>
      <c r="AL214" s="363">
        <v>0</v>
      </c>
      <c r="AM214" s="363">
        <v>0</v>
      </c>
      <c r="AN214" s="363">
        <v>0</v>
      </c>
      <c r="AO214" s="363">
        <v>0</v>
      </c>
      <c r="AP214" s="363">
        <v>0</v>
      </c>
      <c r="AQ214" s="363">
        <v>0</v>
      </c>
      <c r="AR214" s="363">
        <v>0</v>
      </c>
      <c r="AS214" s="363">
        <v>0</v>
      </c>
      <c r="AT214" s="363">
        <v>0</v>
      </c>
      <c r="AU214" s="363">
        <v>0</v>
      </c>
      <c r="AV214" s="363">
        <v>0</v>
      </c>
      <c r="AW214" s="363">
        <v>0</v>
      </c>
      <c r="AX214" s="363">
        <v>0</v>
      </c>
      <c r="AY214" s="363">
        <v>0</v>
      </c>
      <c r="AZ214" s="363">
        <v>0</v>
      </c>
      <c r="BA214" s="363">
        <v>0</v>
      </c>
      <c r="BB214" s="363">
        <v>0</v>
      </c>
      <c r="BC214" s="364">
        <f>IF(ISNUMBER(MATCH(C214,'My Squad'!$C$2:$C$16,0)),1,0)</f>
        <v>0</v>
      </c>
      <c r="BD214" s="365">
        <f t="shared" si="91"/>
        <v>0</v>
      </c>
      <c r="BE214" s="365">
        <f t="shared" si="92"/>
        <v>0</v>
      </c>
      <c r="BF214" s="365">
        <f t="shared" si="93"/>
        <v>0</v>
      </c>
      <c r="BG214" s="365">
        <f t="shared" si="94"/>
        <v>0</v>
      </c>
      <c r="BH214" s="365">
        <f t="shared" si="95"/>
        <v>0</v>
      </c>
      <c r="BI214" s="365">
        <f t="shared" si="96"/>
        <v>0</v>
      </c>
      <c r="BJ214" s="365">
        <f t="shared" si="97"/>
        <v>0</v>
      </c>
      <c r="BK214" s="365">
        <f t="shared" si="98"/>
        <v>0</v>
      </c>
      <c r="BL214" s="365">
        <f t="shared" si="99"/>
        <v>0</v>
      </c>
      <c r="BM214" s="365">
        <f t="shared" si="100"/>
        <v>0</v>
      </c>
      <c r="BN214" s="365">
        <f t="shared" si="101"/>
        <v>0</v>
      </c>
      <c r="BO214" s="365">
        <f t="shared" si="102"/>
        <v>0</v>
      </c>
      <c r="BP214" s="365">
        <f t="shared" si="103"/>
        <v>0</v>
      </c>
      <c r="BQ214" s="365">
        <f t="shared" si="104"/>
        <v>0</v>
      </c>
      <c r="BR214" s="365">
        <f t="shared" si="105"/>
        <v>0</v>
      </c>
      <c r="BS214" s="365">
        <f t="shared" si="106"/>
        <v>0</v>
      </c>
      <c r="BT214" s="365">
        <f t="shared" si="107"/>
        <v>0</v>
      </c>
      <c r="BU214" s="365">
        <f t="shared" si="108"/>
        <v>0</v>
      </c>
      <c r="BV214" s="365">
        <f t="shared" si="109"/>
        <v>0</v>
      </c>
      <c r="BW214" s="365">
        <f t="shared" si="110"/>
        <v>0</v>
      </c>
      <c r="BX214" s="365">
        <f t="shared" si="111"/>
        <v>0</v>
      </c>
      <c r="BY214" s="365">
        <f t="shared" si="112"/>
        <v>0</v>
      </c>
      <c r="BZ214" s="365">
        <f t="shared" si="113"/>
        <v>0</v>
      </c>
      <c r="CA214" s="365">
        <f t="shared" si="114"/>
        <v>0</v>
      </c>
      <c r="CB214" s="360">
        <f t="shared" si="115"/>
        <v>0</v>
      </c>
      <c r="CR214"/>
    </row>
    <row r="215" spans="1:96" hidden="1" x14ac:dyDescent="0.2">
      <c r="A215" s="360" cm="1">
        <f t="array" ref="A215">_xlfn.SWITCH(D215,"G",1,"D",2,"M",3,"F",4)</f>
        <v>3</v>
      </c>
      <c r="B215" s="357" t="s">
        <v>110</v>
      </c>
      <c r="C215" s="357" t="s">
        <v>211</v>
      </c>
      <c r="D215" s="360" t="s">
        <v>13</v>
      </c>
      <c r="E215" s="361">
        <v>4.9000000000000004</v>
      </c>
      <c r="F215" s="361">
        <f>_xlfn.IFNA(VLOOKUP(C215,'My Squad'!$C$2:$D$16,2,0),E215)</f>
        <v>4.9000000000000004</v>
      </c>
      <c r="G215" s="362">
        <v>2.4363333333333332</v>
      </c>
      <c r="H215" s="362">
        <v>1.8443333333333334</v>
      </c>
      <c r="I215" s="362">
        <v>1.68</v>
      </c>
      <c r="J215" s="362">
        <v>1.8376666666666666</v>
      </c>
      <c r="K215" s="362">
        <v>2.0156666666666667</v>
      </c>
      <c r="L215" s="362">
        <v>1.5389999999999999</v>
      </c>
      <c r="M215" s="362">
        <v>1.5766666666666667</v>
      </c>
      <c r="N215" s="362">
        <v>1.4966666666666666</v>
      </c>
      <c r="O215" s="363">
        <v>0</v>
      </c>
      <c r="P215" s="363">
        <v>0</v>
      </c>
      <c r="Q215" s="363">
        <v>0</v>
      </c>
      <c r="R215" s="363">
        <v>0</v>
      </c>
      <c r="S215" s="363">
        <v>0</v>
      </c>
      <c r="T215" s="363">
        <v>0</v>
      </c>
      <c r="U215" s="363">
        <v>0</v>
      </c>
      <c r="V215" s="363">
        <v>0</v>
      </c>
      <c r="W215" s="363">
        <v>0</v>
      </c>
      <c r="X215" s="363">
        <v>0</v>
      </c>
      <c r="Y215" s="363">
        <v>0</v>
      </c>
      <c r="Z215" s="363">
        <v>0</v>
      </c>
      <c r="AA215" s="363">
        <v>0</v>
      </c>
      <c r="AB215" s="363">
        <v>0</v>
      </c>
      <c r="AC215" s="363">
        <v>0</v>
      </c>
      <c r="AD215" s="363">
        <v>0</v>
      </c>
      <c r="AE215" s="363">
        <v>0</v>
      </c>
      <c r="AF215" s="363">
        <v>0</v>
      </c>
      <c r="AG215" s="363">
        <v>0</v>
      </c>
      <c r="AH215" s="363">
        <v>0</v>
      </c>
      <c r="AI215" s="363">
        <v>0</v>
      </c>
      <c r="AJ215" s="363">
        <v>0</v>
      </c>
      <c r="AK215" s="363">
        <v>0</v>
      </c>
      <c r="AL215" s="363">
        <v>0</v>
      </c>
      <c r="AM215" s="363">
        <v>0</v>
      </c>
      <c r="AN215" s="363">
        <v>0</v>
      </c>
      <c r="AO215" s="363">
        <v>0</v>
      </c>
      <c r="AP215" s="363">
        <v>0</v>
      </c>
      <c r="AQ215" s="363">
        <v>0</v>
      </c>
      <c r="AR215" s="363">
        <v>0</v>
      </c>
      <c r="AS215" s="363">
        <v>0</v>
      </c>
      <c r="AT215" s="363">
        <v>0</v>
      </c>
      <c r="AU215" s="363">
        <v>0</v>
      </c>
      <c r="AV215" s="363">
        <v>0</v>
      </c>
      <c r="AW215" s="363">
        <v>0</v>
      </c>
      <c r="AX215" s="363">
        <v>0</v>
      </c>
      <c r="AY215" s="363">
        <v>0</v>
      </c>
      <c r="AZ215" s="363">
        <v>0</v>
      </c>
      <c r="BA215" s="363">
        <v>0</v>
      </c>
      <c r="BB215" s="363">
        <v>0</v>
      </c>
      <c r="BC215" s="364">
        <f>IF(ISNUMBER(MATCH(C215,'My Squad'!$C$2:$C$16,0)),1,0)</f>
        <v>0</v>
      </c>
      <c r="BD215" s="365">
        <f t="shared" si="91"/>
        <v>0</v>
      </c>
      <c r="BE215" s="365">
        <f t="shared" si="92"/>
        <v>0</v>
      </c>
      <c r="BF215" s="365">
        <f t="shared" si="93"/>
        <v>0</v>
      </c>
      <c r="BG215" s="365">
        <f t="shared" si="94"/>
        <v>0</v>
      </c>
      <c r="BH215" s="365">
        <f t="shared" si="95"/>
        <v>0</v>
      </c>
      <c r="BI215" s="365">
        <f t="shared" si="96"/>
        <v>0</v>
      </c>
      <c r="BJ215" s="365">
        <f t="shared" si="97"/>
        <v>0</v>
      </c>
      <c r="BK215" s="365">
        <f t="shared" si="98"/>
        <v>0</v>
      </c>
      <c r="BL215" s="365">
        <f t="shared" si="99"/>
        <v>0</v>
      </c>
      <c r="BM215" s="365">
        <f t="shared" si="100"/>
        <v>0</v>
      </c>
      <c r="BN215" s="365">
        <f t="shared" si="101"/>
        <v>0</v>
      </c>
      <c r="BO215" s="365">
        <f t="shared" si="102"/>
        <v>0</v>
      </c>
      <c r="BP215" s="365">
        <f t="shared" si="103"/>
        <v>0</v>
      </c>
      <c r="BQ215" s="365">
        <f t="shared" si="104"/>
        <v>0</v>
      </c>
      <c r="BR215" s="365">
        <f t="shared" si="105"/>
        <v>0</v>
      </c>
      <c r="BS215" s="365">
        <f t="shared" si="106"/>
        <v>0</v>
      </c>
      <c r="BT215" s="365">
        <f t="shared" si="107"/>
        <v>0</v>
      </c>
      <c r="BU215" s="365">
        <f t="shared" si="108"/>
        <v>0</v>
      </c>
      <c r="BV215" s="365">
        <f t="shared" si="109"/>
        <v>0</v>
      </c>
      <c r="BW215" s="365">
        <f t="shared" si="110"/>
        <v>0</v>
      </c>
      <c r="BX215" s="365">
        <f t="shared" si="111"/>
        <v>0</v>
      </c>
      <c r="BY215" s="365">
        <f t="shared" si="112"/>
        <v>0</v>
      </c>
      <c r="BZ215" s="365">
        <f t="shared" si="113"/>
        <v>0</v>
      </c>
      <c r="CA215" s="365">
        <f t="shared" si="114"/>
        <v>0</v>
      </c>
      <c r="CB215" s="360">
        <f t="shared" si="115"/>
        <v>0</v>
      </c>
      <c r="CR215"/>
    </row>
    <row r="216" spans="1:96" hidden="1" x14ac:dyDescent="0.2">
      <c r="A216" s="360" cm="1">
        <f t="array" ref="A216">_xlfn.SWITCH(D216,"G",1,"D",2,"M",3,"F",4)</f>
        <v>3</v>
      </c>
      <c r="B216" s="357" t="s">
        <v>601</v>
      </c>
      <c r="C216" s="357" t="s">
        <v>254</v>
      </c>
      <c r="D216" s="360" t="s">
        <v>13</v>
      </c>
      <c r="E216" s="361">
        <v>4.9000000000000004</v>
      </c>
      <c r="F216" s="361">
        <f>_xlfn.IFNA(VLOOKUP(C216,'My Squad'!$C$2:$D$16,2,0),E216)</f>
        <v>4.9000000000000004</v>
      </c>
      <c r="G216" s="362">
        <v>1.964</v>
      </c>
      <c r="H216" s="362">
        <v>1.7956666666666667</v>
      </c>
      <c r="I216" s="362">
        <v>1.7669999999999999</v>
      </c>
      <c r="J216" s="362">
        <v>1.8026666666666666</v>
      </c>
      <c r="K216" s="362">
        <v>1.8496666666666666</v>
      </c>
      <c r="L216" s="362">
        <v>1.73</v>
      </c>
      <c r="M216" s="362">
        <v>1.63</v>
      </c>
      <c r="N216" s="362">
        <v>1.859</v>
      </c>
      <c r="O216" s="363">
        <v>0</v>
      </c>
      <c r="P216" s="363">
        <v>0</v>
      </c>
      <c r="Q216" s="363">
        <v>0</v>
      </c>
      <c r="R216" s="363">
        <v>0</v>
      </c>
      <c r="S216" s="363">
        <v>0</v>
      </c>
      <c r="T216" s="363">
        <v>0</v>
      </c>
      <c r="U216" s="363">
        <v>0</v>
      </c>
      <c r="V216" s="363">
        <v>0</v>
      </c>
      <c r="W216" s="363">
        <v>0</v>
      </c>
      <c r="X216" s="363">
        <v>0</v>
      </c>
      <c r="Y216" s="363">
        <v>0</v>
      </c>
      <c r="Z216" s="363">
        <v>0</v>
      </c>
      <c r="AA216" s="363">
        <v>0</v>
      </c>
      <c r="AB216" s="363">
        <v>0</v>
      </c>
      <c r="AC216" s="363">
        <v>0</v>
      </c>
      <c r="AD216" s="363">
        <v>0</v>
      </c>
      <c r="AE216" s="363">
        <v>0</v>
      </c>
      <c r="AF216" s="363">
        <v>0</v>
      </c>
      <c r="AG216" s="363">
        <v>0</v>
      </c>
      <c r="AH216" s="363">
        <v>0</v>
      </c>
      <c r="AI216" s="363">
        <v>0</v>
      </c>
      <c r="AJ216" s="363">
        <v>0</v>
      </c>
      <c r="AK216" s="363">
        <v>0</v>
      </c>
      <c r="AL216" s="363">
        <v>0</v>
      </c>
      <c r="AM216" s="363">
        <v>0</v>
      </c>
      <c r="AN216" s="363">
        <v>0</v>
      </c>
      <c r="AO216" s="363">
        <v>0</v>
      </c>
      <c r="AP216" s="363">
        <v>0</v>
      </c>
      <c r="AQ216" s="363">
        <v>0</v>
      </c>
      <c r="AR216" s="363">
        <v>0</v>
      </c>
      <c r="AS216" s="363">
        <v>0</v>
      </c>
      <c r="AT216" s="363">
        <v>0</v>
      </c>
      <c r="AU216" s="363">
        <v>0</v>
      </c>
      <c r="AV216" s="363">
        <v>0</v>
      </c>
      <c r="AW216" s="363">
        <v>0</v>
      </c>
      <c r="AX216" s="363">
        <v>0</v>
      </c>
      <c r="AY216" s="363">
        <v>0</v>
      </c>
      <c r="AZ216" s="363">
        <v>0</v>
      </c>
      <c r="BA216" s="363">
        <v>0</v>
      </c>
      <c r="BB216" s="363">
        <v>0</v>
      </c>
      <c r="BC216" s="364">
        <f>IF(ISNUMBER(MATCH(C216,'My Squad'!$C$2:$C$16,0)),1,0)</f>
        <v>0</v>
      </c>
      <c r="BD216" s="365">
        <f t="shared" si="91"/>
        <v>0</v>
      </c>
      <c r="BE216" s="365">
        <f t="shared" si="92"/>
        <v>0</v>
      </c>
      <c r="BF216" s="365">
        <f t="shared" si="93"/>
        <v>0</v>
      </c>
      <c r="BG216" s="365">
        <f t="shared" si="94"/>
        <v>0</v>
      </c>
      <c r="BH216" s="365">
        <f t="shared" si="95"/>
        <v>0</v>
      </c>
      <c r="BI216" s="365">
        <f t="shared" si="96"/>
        <v>0</v>
      </c>
      <c r="BJ216" s="365">
        <f t="shared" si="97"/>
        <v>0</v>
      </c>
      <c r="BK216" s="365">
        <f t="shared" si="98"/>
        <v>0</v>
      </c>
      <c r="BL216" s="365">
        <f t="shared" si="99"/>
        <v>0</v>
      </c>
      <c r="BM216" s="365">
        <f t="shared" si="100"/>
        <v>0</v>
      </c>
      <c r="BN216" s="365">
        <f t="shared" si="101"/>
        <v>0</v>
      </c>
      <c r="BO216" s="365">
        <f t="shared" si="102"/>
        <v>0</v>
      </c>
      <c r="BP216" s="365">
        <f t="shared" si="103"/>
        <v>0</v>
      </c>
      <c r="BQ216" s="365">
        <f t="shared" si="104"/>
        <v>0</v>
      </c>
      <c r="BR216" s="365">
        <f t="shared" si="105"/>
        <v>0</v>
      </c>
      <c r="BS216" s="365">
        <f t="shared" si="106"/>
        <v>0</v>
      </c>
      <c r="BT216" s="365">
        <f t="shared" si="107"/>
        <v>0</v>
      </c>
      <c r="BU216" s="365">
        <f t="shared" si="108"/>
        <v>0</v>
      </c>
      <c r="BV216" s="365">
        <f t="shared" si="109"/>
        <v>0</v>
      </c>
      <c r="BW216" s="365">
        <f t="shared" si="110"/>
        <v>0</v>
      </c>
      <c r="BX216" s="365">
        <f t="shared" si="111"/>
        <v>0</v>
      </c>
      <c r="BY216" s="365">
        <f t="shared" si="112"/>
        <v>0</v>
      </c>
      <c r="BZ216" s="365">
        <f t="shared" si="113"/>
        <v>0</v>
      </c>
      <c r="CA216" s="365">
        <f t="shared" si="114"/>
        <v>0</v>
      </c>
      <c r="CB216" s="360">
        <f t="shared" si="115"/>
        <v>0</v>
      </c>
      <c r="CR216"/>
    </row>
    <row r="217" spans="1:96" hidden="1" x14ac:dyDescent="0.2">
      <c r="A217" s="360" cm="1">
        <f t="array" ref="A217">_xlfn.SWITCH(D217,"G",1,"D",2,"M",3,"F",4)</f>
        <v>3</v>
      </c>
      <c r="B217" s="357" t="s">
        <v>35</v>
      </c>
      <c r="C217" s="357" t="s">
        <v>224</v>
      </c>
      <c r="D217" s="360" t="s">
        <v>13</v>
      </c>
      <c r="E217" s="361">
        <v>6.9</v>
      </c>
      <c r="F217" s="361">
        <f>_xlfn.IFNA(VLOOKUP(C217,'My Squad'!$C$2:$D$16,2,0),E217)</f>
        <v>6.9</v>
      </c>
      <c r="G217" s="362">
        <v>2.0356666666666667</v>
      </c>
      <c r="H217" s="362">
        <v>1.4983333333333333</v>
      </c>
      <c r="I217" s="362">
        <v>1.84</v>
      </c>
      <c r="J217" s="362">
        <v>1.8666666666666667</v>
      </c>
      <c r="K217" s="362">
        <v>1.8169999999999999</v>
      </c>
      <c r="L217" s="362">
        <v>1.6456666666666666</v>
      </c>
      <c r="M217" s="362">
        <v>2.0196666666666667</v>
      </c>
      <c r="N217" s="362">
        <v>1.6733333333333333</v>
      </c>
      <c r="O217" s="363">
        <v>0</v>
      </c>
      <c r="P217" s="363">
        <v>0</v>
      </c>
      <c r="Q217" s="363">
        <v>0</v>
      </c>
      <c r="R217" s="363">
        <v>0</v>
      </c>
      <c r="S217" s="363">
        <v>0</v>
      </c>
      <c r="T217" s="363">
        <v>0</v>
      </c>
      <c r="U217" s="363">
        <v>0</v>
      </c>
      <c r="V217" s="363">
        <v>0</v>
      </c>
      <c r="W217" s="363">
        <v>0</v>
      </c>
      <c r="X217" s="363">
        <v>0</v>
      </c>
      <c r="Y217" s="363">
        <v>0</v>
      </c>
      <c r="Z217" s="363">
        <v>0</v>
      </c>
      <c r="AA217" s="363">
        <v>0</v>
      </c>
      <c r="AB217" s="363">
        <v>0</v>
      </c>
      <c r="AC217" s="363">
        <v>0</v>
      </c>
      <c r="AD217" s="363">
        <v>0</v>
      </c>
      <c r="AE217" s="363">
        <v>0</v>
      </c>
      <c r="AF217" s="363">
        <v>0</v>
      </c>
      <c r="AG217" s="363">
        <v>0</v>
      </c>
      <c r="AH217" s="363">
        <v>0</v>
      </c>
      <c r="AI217" s="363">
        <v>0</v>
      </c>
      <c r="AJ217" s="363">
        <v>0</v>
      </c>
      <c r="AK217" s="363">
        <v>0</v>
      </c>
      <c r="AL217" s="363">
        <v>0</v>
      </c>
      <c r="AM217" s="363">
        <v>0</v>
      </c>
      <c r="AN217" s="363">
        <v>0</v>
      </c>
      <c r="AO217" s="363">
        <v>0</v>
      </c>
      <c r="AP217" s="363">
        <v>0</v>
      </c>
      <c r="AQ217" s="363">
        <v>0</v>
      </c>
      <c r="AR217" s="363">
        <v>0</v>
      </c>
      <c r="AS217" s="363">
        <v>0</v>
      </c>
      <c r="AT217" s="363">
        <v>0</v>
      </c>
      <c r="AU217" s="363">
        <v>0</v>
      </c>
      <c r="AV217" s="363">
        <v>0</v>
      </c>
      <c r="AW217" s="363">
        <v>0</v>
      </c>
      <c r="AX217" s="363">
        <v>0</v>
      </c>
      <c r="AY217" s="363">
        <v>0</v>
      </c>
      <c r="AZ217" s="363">
        <v>0</v>
      </c>
      <c r="BA217" s="363">
        <v>0</v>
      </c>
      <c r="BB217" s="363">
        <v>0</v>
      </c>
      <c r="BC217" s="364">
        <f>IF(ISNUMBER(MATCH(C217,'My Squad'!$C$2:$C$16,0)),1,0)</f>
        <v>0</v>
      </c>
      <c r="BD217" s="365">
        <f t="shared" si="91"/>
        <v>0</v>
      </c>
      <c r="BE217" s="365">
        <f t="shared" si="92"/>
        <v>0</v>
      </c>
      <c r="BF217" s="365">
        <f t="shared" si="93"/>
        <v>0</v>
      </c>
      <c r="BG217" s="365">
        <f t="shared" si="94"/>
        <v>0</v>
      </c>
      <c r="BH217" s="365">
        <f t="shared" si="95"/>
        <v>0</v>
      </c>
      <c r="BI217" s="365">
        <f t="shared" si="96"/>
        <v>0</v>
      </c>
      <c r="BJ217" s="365">
        <f t="shared" si="97"/>
        <v>0</v>
      </c>
      <c r="BK217" s="365">
        <f t="shared" si="98"/>
        <v>0</v>
      </c>
      <c r="BL217" s="365">
        <f t="shared" si="99"/>
        <v>0</v>
      </c>
      <c r="BM217" s="365">
        <f t="shared" si="100"/>
        <v>0</v>
      </c>
      <c r="BN217" s="365">
        <f t="shared" si="101"/>
        <v>0</v>
      </c>
      <c r="BO217" s="365">
        <f t="shared" si="102"/>
        <v>0</v>
      </c>
      <c r="BP217" s="365">
        <f t="shared" si="103"/>
        <v>0</v>
      </c>
      <c r="BQ217" s="365">
        <f t="shared" si="104"/>
        <v>0</v>
      </c>
      <c r="BR217" s="365">
        <f t="shared" si="105"/>
        <v>0</v>
      </c>
      <c r="BS217" s="365">
        <f t="shared" si="106"/>
        <v>0</v>
      </c>
      <c r="BT217" s="365">
        <f t="shared" si="107"/>
        <v>0</v>
      </c>
      <c r="BU217" s="365">
        <f t="shared" si="108"/>
        <v>0</v>
      </c>
      <c r="BV217" s="365">
        <f t="shared" si="109"/>
        <v>0</v>
      </c>
      <c r="BW217" s="365">
        <f t="shared" si="110"/>
        <v>0</v>
      </c>
      <c r="BX217" s="365">
        <f t="shared" si="111"/>
        <v>0</v>
      </c>
      <c r="BY217" s="365">
        <f t="shared" si="112"/>
        <v>0</v>
      </c>
      <c r="BZ217" s="365">
        <f t="shared" si="113"/>
        <v>0</v>
      </c>
      <c r="CA217" s="365">
        <f t="shared" si="114"/>
        <v>0</v>
      </c>
      <c r="CB217" s="360">
        <f t="shared" si="115"/>
        <v>0</v>
      </c>
      <c r="CR217"/>
    </row>
    <row r="218" spans="1:96" hidden="1" x14ac:dyDescent="0.2">
      <c r="A218" s="360" cm="1">
        <f t="array" ref="A218">_xlfn.SWITCH(D218,"G",1,"D",2,"M",3,"F",4)</f>
        <v>3</v>
      </c>
      <c r="B218" s="357" t="s">
        <v>23</v>
      </c>
      <c r="C218" s="357" t="s">
        <v>245</v>
      </c>
      <c r="D218" s="360" t="s">
        <v>13</v>
      </c>
      <c r="E218" s="361">
        <v>5.6</v>
      </c>
      <c r="F218" s="361">
        <f>_xlfn.IFNA(VLOOKUP(C218,'My Squad'!$C$2:$D$16,2,0),E218)</f>
        <v>5.6</v>
      </c>
      <c r="G218" s="362">
        <v>1.905</v>
      </c>
      <c r="H218" s="362">
        <v>1.6703333333333332</v>
      </c>
      <c r="I218" s="362">
        <v>1.7953333333333332</v>
      </c>
      <c r="J218" s="362">
        <v>1.504</v>
      </c>
      <c r="K218" s="362">
        <v>1.8486666666666667</v>
      </c>
      <c r="L218" s="362">
        <v>1.8466666666666667</v>
      </c>
      <c r="M218" s="362">
        <v>1.9063333333333334</v>
      </c>
      <c r="N218" s="362">
        <v>1.649</v>
      </c>
      <c r="O218" s="363">
        <v>0</v>
      </c>
      <c r="P218" s="363">
        <v>0</v>
      </c>
      <c r="Q218" s="363">
        <v>0</v>
      </c>
      <c r="R218" s="363">
        <v>0</v>
      </c>
      <c r="S218" s="363">
        <v>0</v>
      </c>
      <c r="T218" s="363">
        <v>0</v>
      </c>
      <c r="U218" s="363">
        <v>0</v>
      </c>
      <c r="V218" s="363">
        <v>0</v>
      </c>
      <c r="W218" s="363">
        <v>0</v>
      </c>
      <c r="X218" s="363">
        <v>0</v>
      </c>
      <c r="Y218" s="363">
        <v>0</v>
      </c>
      <c r="Z218" s="363">
        <v>0</v>
      </c>
      <c r="AA218" s="363">
        <v>0</v>
      </c>
      <c r="AB218" s="363">
        <v>0</v>
      </c>
      <c r="AC218" s="363">
        <v>0</v>
      </c>
      <c r="AD218" s="363">
        <v>0</v>
      </c>
      <c r="AE218" s="363">
        <v>0</v>
      </c>
      <c r="AF218" s="363">
        <v>0</v>
      </c>
      <c r="AG218" s="363">
        <v>0</v>
      </c>
      <c r="AH218" s="363">
        <v>0</v>
      </c>
      <c r="AI218" s="363">
        <v>0</v>
      </c>
      <c r="AJ218" s="363">
        <v>0</v>
      </c>
      <c r="AK218" s="363">
        <v>0</v>
      </c>
      <c r="AL218" s="363">
        <v>0</v>
      </c>
      <c r="AM218" s="363">
        <v>0</v>
      </c>
      <c r="AN218" s="363">
        <v>0</v>
      </c>
      <c r="AO218" s="363">
        <v>0</v>
      </c>
      <c r="AP218" s="363">
        <v>0</v>
      </c>
      <c r="AQ218" s="363">
        <v>0</v>
      </c>
      <c r="AR218" s="363">
        <v>0</v>
      </c>
      <c r="AS218" s="363">
        <v>0</v>
      </c>
      <c r="AT218" s="363">
        <v>0</v>
      </c>
      <c r="AU218" s="363">
        <v>0</v>
      </c>
      <c r="AV218" s="363">
        <v>0</v>
      </c>
      <c r="AW218" s="363">
        <v>0</v>
      </c>
      <c r="AX218" s="363">
        <v>0</v>
      </c>
      <c r="AY218" s="363">
        <v>0</v>
      </c>
      <c r="AZ218" s="363">
        <v>0</v>
      </c>
      <c r="BA218" s="363">
        <v>0</v>
      </c>
      <c r="BB218" s="363">
        <v>0</v>
      </c>
      <c r="BC218" s="364">
        <f>IF(ISNUMBER(MATCH(C218,'My Squad'!$C$2:$C$16,0)),1,0)</f>
        <v>0</v>
      </c>
      <c r="BD218" s="365">
        <f t="shared" si="91"/>
        <v>0</v>
      </c>
      <c r="BE218" s="365">
        <f t="shared" si="92"/>
        <v>0</v>
      </c>
      <c r="BF218" s="365">
        <f t="shared" si="93"/>
        <v>0</v>
      </c>
      <c r="BG218" s="365">
        <f t="shared" si="94"/>
        <v>0</v>
      </c>
      <c r="BH218" s="365">
        <f t="shared" si="95"/>
        <v>0</v>
      </c>
      <c r="BI218" s="365">
        <f t="shared" si="96"/>
        <v>0</v>
      </c>
      <c r="BJ218" s="365">
        <f t="shared" si="97"/>
        <v>0</v>
      </c>
      <c r="BK218" s="365">
        <f t="shared" si="98"/>
        <v>0</v>
      </c>
      <c r="BL218" s="365">
        <f t="shared" si="99"/>
        <v>0</v>
      </c>
      <c r="BM218" s="365">
        <f t="shared" si="100"/>
        <v>0</v>
      </c>
      <c r="BN218" s="365">
        <f t="shared" si="101"/>
        <v>0</v>
      </c>
      <c r="BO218" s="365">
        <f t="shared" si="102"/>
        <v>0</v>
      </c>
      <c r="BP218" s="365">
        <f t="shared" si="103"/>
        <v>0</v>
      </c>
      <c r="BQ218" s="365">
        <f t="shared" si="104"/>
        <v>0</v>
      </c>
      <c r="BR218" s="365">
        <f t="shared" si="105"/>
        <v>0</v>
      </c>
      <c r="BS218" s="365">
        <f t="shared" si="106"/>
        <v>0</v>
      </c>
      <c r="BT218" s="365">
        <f t="shared" si="107"/>
        <v>0</v>
      </c>
      <c r="BU218" s="365">
        <f t="shared" si="108"/>
        <v>0</v>
      </c>
      <c r="BV218" s="365">
        <f t="shared" si="109"/>
        <v>0</v>
      </c>
      <c r="BW218" s="365">
        <f t="shared" si="110"/>
        <v>0</v>
      </c>
      <c r="BX218" s="365">
        <f t="shared" si="111"/>
        <v>0</v>
      </c>
      <c r="BY218" s="365">
        <f t="shared" si="112"/>
        <v>0</v>
      </c>
      <c r="BZ218" s="365">
        <f t="shared" si="113"/>
        <v>0</v>
      </c>
      <c r="CA218" s="365">
        <f t="shared" si="114"/>
        <v>0</v>
      </c>
      <c r="CB218" s="360">
        <f t="shared" si="115"/>
        <v>0</v>
      </c>
      <c r="CR218"/>
    </row>
    <row r="219" spans="1:96" hidden="1" x14ac:dyDescent="0.2">
      <c r="A219" s="360" cm="1">
        <f t="array" ref="A219">_xlfn.SWITCH(D219,"G",1,"D",2,"M",3,"F",4)</f>
        <v>3</v>
      </c>
      <c r="B219" s="357" t="s">
        <v>37</v>
      </c>
      <c r="C219" s="357" t="s">
        <v>215</v>
      </c>
      <c r="D219" s="360" t="s">
        <v>13</v>
      </c>
      <c r="E219" s="361">
        <v>5</v>
      </c>
      <c r="F219" s="361">
        <f>_xlfn.IFNA(VLOOKUP(C219,'My Squad'!$C$2:$D$16,2,0),E219)</f>
        <v>5</v>
      </c>
      <c r="G219" s="362">
        <v>0.30033333333333334</v>
      </c>
      <c r="H219" s="362">
        <v>1.597</v>
      </c>
      <c r="I219" s="362">
        <v>1.8583333333333334</v>
      </c>
      <c r="J219" s="362">
        <v>2.1553333333333335</v>
      </c>
      <c r="K219" s="362">
        <v>1.8023333333333333</v>
      </c>
      <c r="L219" s="362">
        <v>2.2170000000000001</v>
      </c>
      <c r="M219" s="362">
        <v>2.1230000000000002</v>
      </c>
      <c r="N219" s="362">
        <v>2.0113333333333334</v>
      </c>
      <c r="O219" s="363">
        <v>0</v>
      </c>
      <c r="P219" s="363">
        <v>0</v>
      </c>
      <c r="Q219" s="363">
        <v>0</v>
      </c>
      <c r="R219" s="363">
        <v>0</v>
      </c>
      <c r="S219" s="363">
        <v>0</v>
      </c>
      <c r="T219" s="363">
        <v>0</v>
      </c>
      <c r="U219" s="363">
        <v>0</v>
      </c>
      <c r="V219" s="363">
        <v>0</v>
      </c>
      <c r="W219" s="363">
        <v>0</v>
      </c>
      <c r="X219" s="363">
        <v>0</v>
      </c>
      <c r="Y219" s="363">
        <v>0</v>
      </c>
      <c r="Z219" s="363">
        <v>0</v>
      </c>
      <c r="AA219" s="363">
        <v>0</v>
      </c>
      <c r="AB219" s="363">
        <v>0</v>
      </c>
      <c r="AC219" s="363">
        <v>0</v>
      </c>
      <c r="AD219" s="363">
        <v>0</v>
      </c>
      <c r="AE219" s="363">
        <v>0</v>
      </c>
      <c r="AF219" s="363">
        <v>0</v>
      </c>
      <c r="AG219" s="363">
        <v>0</v>
      </c>
      <c r="AH219" s="363">
        <v>0</v>
      </c>
      <c r="AI219" s="363">
        <v>0</v>
      </c>
      <c r="AJ219" s="363">
        <v>0</v>
      </c>
      <c r="AK219" s="363">
        <v>0</v>
      </c>
      <c r="AL219" s="363">
        <v>0</v>
      </c>
      <c r="AM219" s="363">
        <v>0</v>
      </c>
      <c r="AN219" s="363">
        <v>0</v>
      </c>
      <c r="AO219" s="363">
        <v>0</v>
      </c>
      <c r="AP219" s="363">
        <v>0</v>
      </c>
      <c r="AQ219" s="363">
        <v>0</v>
      </c>
      <c r="AR219" s="363">
        <v>0</v>
      </c>
      <c r="AS219" s="363">
        <v>0</v>
      </c>
      <c r="AT219" s="363">
        <v>0</v>
      </c>
      <c r="AU219" s="363">
        <v>0</v>
      </c>
      <c r="AV219" s="363">
        <v>0</v>
      </c>
      <c r="AW219" s="363">
        <v>0</v>
      </c>
      <c r="AX219" s="363">
        <v>0</v>
      </c>
      <c r="AY219" s="363">
        <v>0</v>
      </c>
      <c r="AZ219" s="363">
        <v>0</v>
      </c>
      <c r="BA219" s="363">
        <v>0</v>
      </c>
      <c r="BB219" s="363">
        <v>0</v>
      </c>
      <c r="BC219" s="364">
        <f>IF(ISNUMBER(MATCH(C219,'My Squad'!$C$2:$C$16,0)),1,0)</f>
        <v>0</v>
      </c>
      <c r="BD219" s="365">
        <f t="shared" si="91"/>
        <v>0</v>
      </c>
      <c r="BE219" s="365">
        <f t="shared" si="92"/>
        <v>0</v>
      </c>
      <c r="BF219" s="365">
        <f t="shared" si="93"/>
        <v>0</v>
      </c>
      <c r="BG219" s="365">
        <f t="shared" si="94"/>
        <v>0</v>
      </c>
      <c r="BH219" s="365">
        <f t="shared" si="95"/>
        <v>0</v>
      </c>
      <c r="BI219" s="365">
        <f t="shared" si="96"/>
        <v>0</v>
      </c>
      <c r="BJ219" s="365">
        <f t="shared" si="97"/>
        <v>0</v>
      </c>
      <c r="BK219" s="365">
        <f t="shared" si="98"/>
        <v>0</v>
      </c>
      <c r="BL219" s="365">
        <f t="shared" si="99"/>
        <v>0</v>
      </c>
      <c r="BM219" s="365">
        <f t="shared" si="100"/>
        <v>0</v>
      </c>
      <c r="BN219" s="365">
        <f t="shared" si="101"/>
        <v>0</v>
      </c>
      <c r="BO219" s="365">
        <f t="shared" si="102"/>
        <v>0</v>
      </c>
      <c r="BP219" s="365">
        <f t="shared" si="103"/>
        <v>0</v>
      </c>
      <c r="BQ219" s="365">
        <f t="shared" si="104"/>
        <v>0</v>
      </c>
      <c r="BR219" s="365">
        <f t="shared" si="105"/>
        <v>0</v>
      </c>
      <c r="BS219" s="365">
        <f t="shared" si="106"/>
        <v>0</v>
      </c>
      <c r="BT219" s="365">
        <f t="shared" si="107"/>
        <v>0</v>
      </c>
      <c r="BU219" s="365">
        <f t="shared" si="108"/>
        <v>0</v>
      </c>
      <c r="BV219" s="365">
        <f t="shared" si="109"/>
        <v>0</v>
      </c>
      <c r="BW219" s="365">
        <f t="shared" si="110"/>
        <v>0</v>
      </c>
      <c r="BX219" s="365">
        <f t="shared" si="111"/>
        <v>0</v>
      </c>
      <c r="BY219" s="365">
        <f t="shared" si="112"/>
        <v>0</v>
      </c>
      <c r="BZ219" s="365">
        <f t="shared" si="113"/>
        <v>0</v>
      </c>
      <c r="CA219" s="365">
        <f t="shared" si="114"/>
        <v>0</v>
      </c>
      <c r="CB219" s="360">
        <f t="shared" si="115"/>
        <v>0</v>
      </c>
      <c r="CR219"/>
    </row>
    <row r="220" spans="1:96" hidden="1" x14ac:dyDescent="0.2">
      <c r="A220" s="360" cm="1">
        <f t="array" ref="A220">_xlfn.SWITCH(D220,"G",1,"D",2,"M",3,"F",4)</f>
        <v>2</v>
      </c>
      <c r="B220" s="357" t="s">
        <v>602</v>
      </c>
      <c r="C220" s="357" t="s">
        <v>667</v>
      </c>
      <c r="D220" s="360" t="s">
        <v>14</v>
      </c>
      <c r="E220" s="361">
        <v>4</v>
      </c>
      <c r="F220" s="361">
        <f>_xlfn.IFNA(VLOOKUP(C220,'My Squad'!$C$2:$D$16,2,0),E220)</f>
        <v>4</v>
      </c>
      <c r="G220" s="362">
        <v>2.5379999999999998</v>
      </c>
      <c r="H220" s="362">
        <v>2.1803333333333335</v>
      </c>
      <c r="I220" s="362">
        <v>1.0846666666666667</v>
      </c>
      <c r="J220" s="362">
        <v>1.4493333333333334</v>
      </c>
      <c r="K220" s="362">
        <v>1.5083333333333333</v>
      </c>
      <c r="L220" s="362">
        <v>1.6116666666666666</v>
      </c>
      <c r="M220" s="362">
        <v>1.4986666666666666</v>
      </c>
      <c r="N220" s="362">
        <v>1.8356666666666666</v>
      </c>
      <c r="O220" s="363">
        <v>0</v>
      </c>
      <c r="P220" s="363">
        <v>0</v>
      </c>
      <c r="Q220" s="363">
        <v>0</v>
      </c>
      <c r="R220" s="363">
        <v>0</v>
      </c>
      <c r="S220" s="363">
        <v>0</v>
      </c>
      <c r="T220" s="363">
        <v>0</v>
      </c>
      <c r="U220" s="363">
        <v>0</v>
      </c>
      <c r="V220" s="363">
        <v>0</v>
      </c>
      <c r="W220" s="363">
        <v>0</v>
      </c>
      <c r="X220" s="363">
        <v>0</v>
      </c>
      <c r="Y220" s="363">
        <v>0</v>
      </c>
      <c r="Z220" s="363">
        <v>0</v>
      </c>
      <c r="AA220" s="363">
        <v>0</v>
      </c>
      <c r="AB220" s="363">
        <v>0</v>
      </c>
      <c r="AC220" s="363">
        <v>0</v>
      </c>
      <c r="AD220" s="363">
        <v>0</v>
      </c>
      <c r="AE220" s="363">
        <v>0</v>
      </c>
      <c r="AF220" s="363">
        <v>0</v>
      </c>
      <c r="AG220" s="363">
        <v>0</v>
      </c>
      <c r="AH220" s="363">
        <v>0</v>
      </c>
      <c r="AI220" s="363">
        <v>0</v>
      </c>
      <c r="AJ220" s="363">
        <v>0</v>
      </c>
      <c r="AK220" s="363">
        <v>0</v>
      </c>
      <c r="AL220" s="363">
        <v>0</v>
      </c>
      <c r="AM220" s="363">
        <v>0</v>
      </c>
      <c r="AN220" s="363">
        <v>0</v>
      </c>
      <c r="AO220" s="363">
        <v>0</v>
      </c>
      <c r="AP220" s="363">
        <v>0</v>
      </c>
      <c r="AQ220" s="363">
        <v>0</v>
      </c>
      <c r="AR220" s="363">
        <v>0</v>
      </c>
      <c r="AS220" s="363">
        <v>0</v>
      </c>
      <c r="AT220" s="363">
        <v>0</v>
      </c>
      <c r="AU220" s="363">
        <v>0</v>
      </c>
      <c r="AV220" s="363">
        <v>0</v>
      </c>
      <c r="AW220" s="363">
        <v>0</v>
      </c>
      <c r="AX220" s="363">
        <v>0</v>
      </c>
      <c r="AY220" s="363">
        <v>0</v>
      </c>
      <c r="AZ220" s="363">
        <v>0</v>
      </c>
      <c r="BA220" s="363">
        <v>0</v>
      </c>
      <c r="BB220" s="363">
        <v>0</v>
      </c>
      <c r="BC220" s="364">
        <f>IF(ISNUMBER(MATCH(C220,'My Squad'!$C$2:$C$16,0)),1,0)</f>
        <v>0</v>
      </c>
      <c r="BD220" s="365">
        <f t="shared" si="91"/>
        <v>0</v>
      </c>
      <c r="BE220" s="365">
        <f t="shared" si="92"/>
        <v>0</v>
      </c>
      <c r="BF220" s="365">
        <f t="shared" si="93"/>
        <v>0</v>
      </c>
      <c r="BG220" s="365">
        <f t="shared" si="94"/>
        <v>0</v>
      </c>
      <c r="BH220" s="365">
        <f t="shared" si="95"/>
        <v>0</v>
      </c>
      <c r="BI220" s="365">
        <f t="shared" si="96"/>
        <v>0</v>
      </c>
      <c r="BJ220" s="365">
        <f t="shared" si="97"/>
        <v>0</v>
      </c>
      <c r="BK220" s="365">
        <f t="shared" si="98"/>
        <v>0</v>
      </c>
      <c r="BL220" s="365">
        <f t="shared" si="99"/>
        <v>0</v>
      </c>
      <c r="BM220" s="365">
        <f t="shared" si="100"/>
        <v>0</v>
      </c>
      <c r="BN220" s="365">
        <f t="shared" si="101"/>
        <v>0</v>
      </c>
      <c r="BO220" s="365">
        <f t="shared" si="102"/>
        <v>0</v>
      </c>
      <c r="BP220" s="365">
        <f t="shared" si="103"/>
        <v>0</v>
      </c>
      <c r="BQ220" s="365">
        <f t="shared" si="104"/>
        <v>0</v>
      </c>
      <c r="BR220" s="365">
        <f t="shared" si="105"/>
        <v>0</v>
      </c>
      <c r="BS220" s="365">
        <f t="shared" si="106"/>
        <v>0</v>
      </c>
      <c r="BT220" s="365">
        <f t="shared" si="107"/>
        <v>0</v>
      </c>
      <c r="BU220" s="365">
        <f t="shared" si="108"/>
        <v>0</v>
      </c>
      <c r="BV220" s="365">
        <f t="shared" si="109"/>
        <v>0</v>
      </c>
      <c r="BW220" s="365">
        <f t="shared" si="110"/>
        <v>0</v>
      </c>
      <c r="BX220" s="365">
        <f t="shared" si="111"/>
        <v>0</v>
      </c>
      <c r="BY220" s="365">
        <f t="shared" si="112"/>
        <v>0</v>
      </c>
      <c r="BZ220" s="365">
        <f t="shared" si="113"/>
        <v>0</v>
      </c>
      <c r="CA220" s="365">
        <f t="shared" si="114"/>
        <v>0</v>
      </c>
      <c r="CB220" s="360">
        <f t="shared" si="115"/>
        <v>0</v>
      </c>
      <c r="CR220"/>
    </row>
    <row r="221" spans="1:96" hidden="1" x14ac:dyDescent="0.2">
      <c r="A221" s="360" cm="1">
        <f t="array" ref="A221">_xlfn.SWITCH(D221,"G",1,"D",2,"M",3,"F",4)</f>
        <v>2</v>
      </c>
      <c r="B221" s="357" t="s">
        <v>601</v>
      </c>
      <c r="C221" s="357" t="s">
        <v>1530</v>
      </c>
      <c r="D221" s="360" t="s">
        <v>14</v>
      </c>
      <c r="E221" s="361">
        <v>4.3</v>
      </c>
      <c r="F221" s="361">
        <f>_xlfn.IFNA(VLOOKUP(C221,'My Squad'!$C$2:$D$16,2,0),E221)</f>
        <v>4.3</v>
      </c>
      <c r="G221" s="362">
        <v>2.1496666666666666</v>
      </c>
      <c r="H221" s="362">
        <v>1.284</v>
      </c>
      <c r="I221" s="362">
        <v>1.3526666666666667</v>
      </c>
      <c r="J221" s="362">
        <v>1.5923333333333334</v>
      </c>
      <c r="K221" s="362">
        <v>1.9676666666666667</v>
      </c>
      <c r="L221" s="362">
        <v>1.6026666666666667</v>
      </c>
      <c r="M221" s="362">
        <v>1.4486666666666668</v>
      </c>
      <c r="N221" s="362">
        <v>2.2763333333333335</v>
      </c>
      <c r="O221" s="363">
        <v>0</v>
      </c>
      <c r="P221" s="363">
        <v>0</v>
      </c>
      <c r="Q221" s="363">
        <v>0</v>
      </c>
      <c r="R221" s="363">
        <v>0</v>
      </c>
      <c r="S221" s="363">
        <v>0</v>
      </c>
      <c r="T221" s="363">
        <v>0</v>
      </c>
      <c r="U221" s="363">
        <v>0</v>
      </c>
      <c r="V221" s="363">
        <v>0</v>
      </c>
      <c r="W221" s="363">
        <v>0</v>
      </c>
      <c r="X221" s="363">
        <v>0</v>
      </c>
      <c r="Y221" s="363">
        <v>0</v>
      </c>
      <c r="Z221" s="363">
        <v>0</v>
      </c>
      <c r="AA221" s="363">
        <v>0</v>
      </c>
      <c r="AB221" s="363">
        <v>0</v>
      </c>
      <c r="AC221" s="363">
        <v>0</v>
      </c>
      <c r="AD221" s="363">
        <v>0</v>
      </c>
      <c r="AE221" s="363">
        <v>0</v>
      </c>
      <c r="AF221" s="363">
        <v>0</v>
      </c>
      <c r="AG221" s="363">
        <v>0</v>
      </c>
      <c r="AH221" s="363">
        <v>0</v>
      </c>
      <c r="AI221" s="363">
        <v>0</v>
      </c>
      <c r="AJ221" s="363">
        <v>0</v>
      </c>
      <c r="AK221" s="363">
        <v>0</v>
      </c>
      <c r="AL221" s="363">
        <v>0</v>
      </c>
      <c r="AM221" s="363">
        <v>0</v>
      </c>
      <c r="AN221" s="363">
        <v>0</v>
      </c>
      <c r="AO221" s="363">
        <v>0</v>
      </c>
      <c r="AP221" s="363">
        <v>0</v>
      </c>
      <c r="AQ221" s="363">
        <v>0</v>
      </c>
      <c r="AR221" s="363">
        <v>0</v>
      </c>
      <c r="AS221" s="363">
        <v>0</v>
      </c>
      <c r="AT221" s="363">
        <v>0</v>
      </c>
      <c r="AU221" s="363">
        <v>0</v>
      </c>
      <c r="AV221" s="363">
        <v>0</v>
      </c>
      <c r="AW221" s="363">
        <v>0</v>
      </c>
      <c r="AX221" s="363">
        <v>0</v>
      </c>
      <c r="AY221" s="363">
        <v>0</v>
      </c>
      <c r="AZ221" s="363">
        <v>0</v>
      </c>
      <c r="BA221" s="363">
        <v>0</v>
      </c>
      <c r="BB221" s="363">
        <v>0</v>
      </c>
      <c r="BC221" s="364">
        <f>IF(ISNUMBER(MATCH(C221,'My Squad'!$C$2:$C$16,0)),1,0)</f>
        <v>0</v>
      </c>
      <c r="BD221" s="365">
        <f t="shared" si="91"/>
        <v>0</v>
      </c>
      <c r="BE221" s="365">
        <f t="shared" si="92"/>
        <v>0</v>
      </c>
      <c r="BF221" s="365">
        <f t="shared" si="93"/>
        <v>0</v>
      </c>
      <c r="BG221" s="365">
        <f t="shared" si="94"/>
        <v>0</v>
      </c>
      <c r="BH221" s="365">
        <f t="shared" si="95"/>
        <v>0</v>
      </c>
      <c r="BI221" s="365">
        <f t="shared" si="96"/>
        <v>0</v>
      </c>
      <c r="BJ221" s="365">
        <f t="shared" si="97"/>
        <v>0</v>
      </c>
      <c r="BK221" s="365">
        <f t="shared" si="98"/>
        <v>0</v>
      </c>
      <c r="BL221" s="365">
        <f t="shared" si="99"/>
        <v>0</v>
      </c>
      <c r="BM221" s="365">
        <f t="shared" si="100"/>
        <v>0</v>
      </c>
      <c r="BN221" s="365">
        <f t="shared" si="101"/>
        <v>0</v>
      </c>
      <c r="BO221" s="365">
        <f t="shared" si="102"/>
        <v>0</v>
      </c>
      <c r="BP221" s="365">
        <f t="shared" si="103"/>
        <v>0</v>
      </c>
      <c r="BQ221" s="365">
        <f t="shared" si="104"/>
        <v>0</v>
      </c>
      <c r="BR221" s="365">
        <f t="shared" si="105"/>
        <v>0</v>
      </c>
      <c r="BS221" s="365">
        <f t="shared" si="106"/>
        <v>0</v>
      </c>
      <c r="BT221" s="365">
        <f t="shared" si="107"/>
        <v>0</v>
      </c>
      <c r="BU221" s="365">
        <f t="shared" si="108"/>
        <v>0</v>
      </c>
      <c r="BV221" s="365">
        <f t="shared" si="109"/>
        <v>0</v>
      </c>
      <c r="BW221" s="365">
        <f t="shared" si="110"/>
        <v>0</v>
      </c>
      <c r="BX221" s="365">
        <f t="shared" si="111"/>
        <v>0</v>
      </c>
      <c r="BY221" s="365">
        <f t="shared" si="112"/>
        <v>0</v>
      </c>
      <c r="BZ221" s="365">
        <f t="shared" si="113"/>
        <v>0</v>
      </c>
      <c r="CA221" s="365">
        <f t="shared" si="114"/>
        <v>0</v>
      </c>
      <c r="CB221" s="360">
        <f t="shared" si="115"/>
        <v>0</v>
      </c>
      <c r="CR221"/>
    </row>
    <row r="222" spans="1:96" hidden="1" x14ac:dyDescent="0.2">
      <c r="A222" s="360" cm="1">
        <f t="array" ref="A222">_xlfn.SWITCH(D222,"G",1,"D",2,"M",3,"F",4)</f>
        <v>3</v>
      </c>
      <c r="B222" s="357" t="s">
        <v>65</v>
      </c>
      <c r="C222" s="357" t="s">
        <v>278</v>
      </c>
      <c r="D222" s="360" t="s">
        <v>13</v>
      </c>
      <c r="E222" s="361">
        <v>5</v>
      </c>
      <c r="F222" s="361">
        <f>_xlfn.IFNA(VLOOKUP(C222,'My Squad'!$C$2:$D$16,2,0),E222)</f>
        <v>5</v>
      </c>
      <c r="G222" s="362">
        <v>1.2646666666666666</v>
      </c>
      <c r="H222" s="362">
        <v>1.7143333333333333</v>
      </c>
      <c r="I222" s="362">
        <v>1.643</v>
      </c>
      <c r="J222" s="362">
        <v>1.7303333333333333</v>
      </c>
      <c r="K222" s="362">
        <v>1.6976666666666667</v>
      </c>
      <c r="L222" s="362">
        <v>1.972</v>
      </c>
      <c r="M222" s="362">
        <v>1.9990000000000001</v>
      </c>
      <c r="N222" s="362">
        <v>1.6479999999999999</v>
      </c>
      <c r="O222" s="363">
        <v>0</v>
      </c>
      <c r="P222" s="363">
        <v>0</v>
      </c>
      <c r="Q222" s="363">
        <v>0</v>
      </c>
      <c r="R222" s="363">
        <v>0</v>
      </c>
      <c r="S222" s="363">
        <v>0</v>
      </c>
      <c r="T222" s="363">
        <v>0</v>
      </c>
      <c r="U222" s="363">
        <v>0</v>
      </c>
      <c r="V222" s="363">
        <v>0</v>
      </c>
      <c r="W222" s="363">
        <v>0</v>
      </c>
      <c r="X222" s="363">
        <v>0</v>
      </c>
      <c r="Y222" s="363">
        <v>0</v>
      </c>
      <c r="Z222" s="363">
        <v>0</v>
      </c>
      <c r="AA222" s="363">
        <v>0</v>
      </c>
      <c r="AB222" s="363">
        <v>0</v>
      </c>
      <c r="AC222" s="363">
        <v>0</v>
      </c>
      <c r="AD222" s="363">
        <v>0</v>
      </c>
      <c r="AE222" s="363">
        <v>0</v>
      </c>
      <c r="AF222" s="363">
        <v>0</v>
      </c>
      <c r="AG222" s="363">
        <v>0</v>
      </c>
      <c r="AH222" s="363">
        <v>0</v>
      </c>
      <c r="AI222" s="363">
        <v>0</v>
      </c>
      <c r="AJ222" s="363">
        <v>0</v>
      </c>
      <c r="AK222" s="363">
        <v>0</v>
      </c>
      <c r="AL222" s="363">
        <v>0</v>
      </c>
      <c r="AM222" s="363">
        <v>0</v>
      </c>
      <c r="AN222" s="363">
        <v>0</v>
      </c>
      <c r="AO222" s="363">
        <v>0</v>
      </c>
      <c r="AP222" s="363">
        <v>0</v>
      </c>
      <c r="AQ222" s="363">
        <v>0</v>
      </c>
      <c r="AR222" s="363">
        <v>0</v>
      </c>
      <c r="AS222" s="363">
        <v>0</v>
      </c>
      <c r="AT222" s="363">
        <v>0</v>
      </c>
      <c r="AU222" s="363">
        <v>0</v>
      </c>
      <c r="AV222" s="363">
        <v>0</v>
      </c>
      <c r="AW222" s="363">
        <v>0</v>
      </c>
      <c r="AX222" s="363">
        <v>0</v>
      </c>
      <c r="AY222" s="363">
        <v>0</v>
      </c>
      <c r="AZ222" s="363">
        <v>0</v>
      </c>
      <c r="BA222" s="363">
        <v>0</v>
      </c>
      <c r="BB222" s="363">
        <v>0</v>
      </c>
      <c r="BC222" s="364">
        <f>IF(ISNUMBER(MATCH(C222,'My Squad'!$C$2:$C$16,0)),1,0)</f>
        <v>0</v>
      </c>
      <c r="BD222" s="365">
        <f t="shared" si="91"/>
        <v>0</v>
      </c>
      <c r="BE222" s="365">
        <f t="shared" si="92"/>
        <v>0</v>
      </c>
      <c r="BF222" s="365">
        <f t="shared" si="93"/>
        <v>0</v>
      </c>
      <c r="BG222" s="365">
        <f t="shared" si="94"/>
        <v>0</v>
      </c>
      <c r="BH222" s="365">
        <f t="shared" si="95"/>
        <v>0</v>
      </c>
      <c r="BI222" s="365">
        <f t="shared" si="96"/>
        <v>0</v>
      </c>
      <c r="BJ222" s="365">
        <f t="shared" si="97"/>
        <v>0</v>
      </c>
      <c r="BK222" s="365">
        <f t="shared" si="98"/>
        <v>0</v>
      </c>
      <c r="BL222" s="365">
        <f t="shared" si="99"/>
        <v>0</v>
      </c>
      <c r="BM222" s="365">
        <f t="shared" si="100"/>
        <v>0</v>
      </c>
      <c r="BN222" s="365">
        <f t="shared" si="101"/>
        <v>0</v>
      </c>
      <c r="BO222" s="365">
        <f t="shared" si="102"/>
        <v>0</v>
      </c>
      <c r="BP222" s="365">
        <f t="shared" si="103"/>
        <v>0</v>
      </c>
      <c r="BQ222" s="365">
        <f t="shared" si="104"/>
        <v>0</v>
      </c>
      <c r="BR222" s="365">
        <f t="shared" si="105"/>
        <v>0</v>
      </c>
      <c r="BS222" s="365">
        <f t="shared" si="106"/>
        <v>0</v>
      </c>
      <c r="BT222" s="365">
        <f t="shared" si="107"/>
        <v>0</v>
      </c>
      <c r="BU222" s="365">
        <f t="shared" si="108"/>
        <v>0</v>
      </c>
      <c r="BV222" s="365">
        <f t="shared" si="109"/>
        <v>0</v>
      </c>
      <c r="BW222" s="365">
        <f t="shared" si="110"/>
        <v>0</v>
      </c>
      <c r="BX222" s="365">
        <f t="shared" si="111"/>
        <v>0</v>
      </c>
      <c r="BY222" s="365">
        <f t="shared" si="112"/>
        <v>0</v>
      </c>
      <c r="BZ222" s="365">
        <f t="shared" si="113"/>
        <v>0</v>
      </c>
      <c r="CA222" s="365">
        <f t="shared" si="114"/>
        <v>0</v>
      </c>
      <c r="CB222" s="360">
        <f t="shared" si="115"/>
        <v>0</v>
      </c>
      <c r="CR222"/>
    </row>
    <row r="223" spans="1:96" x14ac:dyDescent="0.2">
      <c r="A223" s="360" cm="1">
        <f t="array" ref="A223">_xlfn.SWITCH(D223,"G",1,"D",2,"M",3,"F",4)</f>
        <v>2</v>
      </c>
      <c r="B223" s="357" t="s">
        <v>33</v>
      </c>
      <c r="C223" s="357" t="s">
        <v>239</v>
      </c>
      <c r="D223" s="360" t="s">
        <v>14</v>
      </c>
      <c r="E223" s="361">
        <v>4.3</v>
      </c>
      <c r="F223" s="361">
        <f>_xlfn.IFNA(VLOOKUP(C223,'My Squad'!$C$2:$D$16,2,0),E223)</f>
        <v>4.3</v>
      </c>
      <c r="G223" s="362">
        <v>1.6653333333333333</v>
      </c>
      <c r="H223" s="362">
        <v>2.0916666666666668</v>
      </c>
      <c r="I223" s="362">
        <v>1.4666666666666666</v>
      </c>
      <c r="J223" s="362">
        <v>1.5843333333333334</v>
      </c>
      <c r="K223" s="362">
        <v>1.6673333333333333</v>
      </c>
      <c r="L223" s="362">
        <v>1.3513333333333333</v>
      </c>
      <c r="M223" s="362">
        <v>1.9279999999999999</v>
      </c>
      <c r="N223" s="362">
        <v>1.8140000000000001</v>
      </c>
      <c r="O223" s="363">
        <v>0</v>
      </c>
      <c r="P223" s="363">
        <v>0</v>
      </c>
      <c r="Q223" s="363">
        <v>0</v>
      </c>
      <c r="R223" s="363">
        <v>0</v>
      </c>
      <c r="S223" s="363">
        <v>0</v>
      </c>
      <c r="T223" s="363">
        <v>0</v>
      </c>
      <c r="U223" s="363">
        <v>0</v>
      </c>
      <c r="V223" s="363">
        <v>0</v>
      </c>
      <c r="W223" s="363">
        <v>0</v>
      </c>
      <c r="X223" s="363">
        <v>0</v>
      </c>
      <c r="Y223" s="363">
        <v>0</v>
      </c>
      <c r="Z223" s="363">
        <v>0</v>
      </c>
      <c r="AA223" s="363">
        <v>0</v>
      </c>
      <c r="AB223" s="363">
        <v>0</v>
      </c>
      <c r="AC223" s="363">
        <v>0</v>
      </c>
      <c r="AD223" s="363">
        <v>0</v>
      </c>
      <c r="AE223" s="363">
        <v>0</v>
      </c>
      <c r="AF223" s="363">
        <v>0</v>
      </c>
      <c r="AG223" s="363">
        <v>0</v>
      </c>
      <c r="AH223" s="363">
        <v>0</v>
      </c>
      <c r="AI223" s="363">
        <v>0</v>
      </c>
      <c r="AJ223" s="363">
        <v>0</v>
      </c>
      <c r="AK223" s="363">
        <v>0</v>
      </c>
      <c r="AL223" s="363">
        <v>0</v>
      </c>
      <c r="AM223" s="363">
        <v>0</v>
      </c>
      <c r="AN223" s="363">
        <v>0</v>
      </c>
      <c r="AO223" s="363">
        <v>0</v>
      </c>
      <c r="AP223" s="363">
        <v>0</v>
      </c>
      <c r="AQ223" s="363">
        <v>0</v>
      </c>
      <c r="AR223" s="363">
        <v>0</v>
      </c>
      <c r="AS223" s="363">
        <v>0</v>
      </c>
      <c r="AT223" s="363">
        <v>0</v>
      </c>
      <c r="AU223" s="363">
        <v>0</v>
      </c>
      <c r="AV223" s="363">
        <v>0</v>
      </c>
      <c r="AW223" s="363">
        <v>0</v>
      </c>
      <c r="AX223" s="363">
        <v>0</v>
      </c>
      <c r="AY223" s="363">
        <v>0</v>
      </c>
      <c r="AZ223" s="363">
        <v>0</v>
      </c>
      <c r="BA223" s="363">
        <v>0</v>
      </c>
      <c r="BB223" s="363">
        <v>0</v>
      </c>
      <c r="BC223" s="364">
        <f>IF(ISNUMBER(MATCH(C223,'My Squad'!$C$2:$C$16,0)),1,0)</f>
        <v>0</v>
      </c>
      <c r="BD223" s="365">
        <f t="shared" si="91"/>
        <v>0</v>
      </c>
      <c r="BE223" s="365">
        <f t="shared" si="92"/>
        <v>0</v>
      </c>
      <c r="BF223" s="365">
        <f t="shared" si="93"/>
        <v>0</v>
      </c>
      <c r="BG223" s="365">
        <f t="shared" si="94"/>
        <v>0</v>
      </c>
      <c r="BH223" s="365">
        <f t="shared" si="95"/>
        <v>0</v>
      </c>
      <c r="BI223" s="365">
        <f t="shared" si="96"/>
        <v>0</v>
      </c>
      <c r="BJ223" s="365">
        <f t="shared" si="97"/>
        <v>0</v>
      </c>
      <c r="BK223" s="365">
        <f t="shared" si="98"/>
        <v>0</v>
      </c>
      <c r="BL223" s="365">
        <f t="shared" si="99"/>
        <v>0</v>
      </c>
      <c r="BM223" s="365">
        <f t="shared" si="100"/>
        <v>0</v>
      </c>
      <c r="BN223" s="365">
        <f t="shared" si="101"/>
        <v>0</v>
      </c>
      <c r="BO223" s="365">
        <f t="shared" si="102"/>
        <v>0</v>
      </c>
      <c r="BP223" s="365">
        <f t="shared" si="103"/>
        <v>0</v>
      </c>
      <c r="BQ223" s="365">
        <f t="shared" si="104"/>
        <v>0</v>
      </c>
      <c r="BR223" s="365">
        <f t="shared" si="105"/>
        <v>0</v>
      </c>
      <c r="BS223" s="365">
        <f t="shared" si="106"/>
        <v>0</v>
      </c>
      <c r="BT223" s="365">
        <f t="shared" si="107"/>
        <v>0</v>
      </c>
      <c r="BU223" s="365">
        <f t="shared" si="108"/>
        <v>0</v>
      </c>
      <c r="BV223" s="365">
        <f t="shared" si="109"/>
        <v>0</v>
      </c>
      <c r="BW223" s="365">
        <f t="shared" si="110"/>
        <v>0</v>
      </c>
      <c r="BX223" s="365">
        <f t="shared" si="111"/>
        <v>0</v>
      </c>
      <c r="BY223" s="365">
        <f t="shared" si="112"/>
        <v>0</v>
      </c>
      <c r="BZ223" s="365">
        <f t="shared" si="113"/>
        <v>0</v>
      </c>
      <c r="CA223" s="365">
        <f t="shared" si="114"/>
        <v>0</v>
      </c>
      <c r="CB223" s="360">
        <f t="shared" si="115"/>
        <v>0</v>
      </c>
      <c r="CR223"/>
    </row>
    <row r="224" spans="1:96" hidden="1" x14ac:dyDescent="0.2">
      <c r="A224" s="360" cm="1">
        <f t="array" ref="A224">_xlfn.SWITCH(D224,"G",1,"D",2,"M",3,"F",4)</f>
        <v>3</v>
      </c>
      <c r="B224" s="357" t="s">
        <v>56</v>
      </c>
      <c r="C224" s="357" t="s">
        <v>1071</v>
      </c>
      <c r="D224" s="360" t="s">
        <v>13</v>
      </c>
      <c r="E224" s="361">
        <v>4.9000000000000004</v>
      </c>
      <c r="F224" s="361">
        <f>_xlfn.IFNA(VLOOKUP(C224,'My Squad'!$C$2:$D$16,2,0),E224)</f>
        <v>4.9000000000000004</v>
      </c>
      <c r="G224" s="362">
        <v>1.6479999999999999</v>
      </c>
      <c r="H224" s="362">
        <v>1.772</v>
      </c>
      <c r="I224" s="362">
        <v>1.6256666666666666</v>
      </c>
      <c r="J224" s="362">
        <v>1.5589999999999999</v>
      </c>
      <c r="K224" s="362">
        <v>1.7346666666666666</v>
      </c>
      <c r="L224" s="362">
        <v>1.7769999999999999</v>
      </c>
      <c r="M224" s="362">
        <v>1.609</v>
      </c>
      <c r="N224" s="362">
        <v>1.637</v>
      </c>
      <c r="O224" s="363">
        <v>0</v>
      </c>
      <c r="P224" s="363">
        <v>0</v>
      </c>
      <c r="Q224" s="363">
        <v>0</v>
      </c>
      <c r="R224" s="363">
        <v>0</v>
      </c>
      <c r="S224" s="363">
        <v>0</v>
      </c>
      <c r="T224" s="363">
        <v>0</v>
      </c>
      <c r="U224" s="363">
        <v>0</v>
      </c>
      <c r="V224" s="363">
        <v>0</v>
      </c>
      <c r="W224" s="363">
        <v>0</v>
      </c>
      <c r="X224" s="363">
        <v>0</v>
      </c>
      <c r="Y224" s="363">
        <v>0</v>
      </c>
      <c r="Z224" s="363">
        <v>0</v>
      </c>
      <c r="AA224" s="363">
        <v>0</v>
      </c>
      <c r="AB224" s="363">
        <v>0</v>
      </c>
      <c r="AC224" s="363">
        <v>0</v>
      </c>
      <c r="AD224" s="363">
        <v>0</v>
      </c>
      <c r="AE224" s="363">
        <v>0</v>
      </c>
      <c r="AF224" s="363">
        <v>0</v>
      </c>
      <c r="AG224" s="363">
        <v>0</v>
      </c>
      <c r="AH224" s="363">
        <v>0</v>
      </c>
      <c r="AI224" s="363">
        <v>0</v>
      </c>
      <c r="AJ224" s="363">
        <v>0</v>
      </c>
      <c r="AK224" s="363">
        <v>0</v>
      </c>
      <c r="AL224" s="363">
        <v>0</v>
      </c>
      <c r="AM224" s="363">
        <v>0</v>
      </c>
      <c r="AN224" s="363">
        <v>0</v>
      </c>
      <c r="AO224" s="363">
        <v>0</v>
      </c>
      <c r="AP224" s="363">
        <v>0</v>
      </c>
      <c r="AQ224" s="363">
        <v>0</v>
      </c>
      <c r="AR224" s="363">
        <v>0</v>
      </c>
      <c r="AS224" s="363">
        <v>0</v>
      </c>
      <c r="AT224" s="363">
        <v>0</v>
      </c>
      <c r="AU224" s="363">
        <v>0</v>
      </c>
      <c r="AV224" s="363">
        <v>0</v>
      </c>
      <c r="AW224" s="363">
        <v>0</v>
      </c>
      <c r="AX224" s="363">
        <v>0</v>
      </c>
      <c r="AY224" s="363">
        <v>0</v>
      </c>
      <c r="AZ224" s="363">
        <v>0</v>
      </c>
      <c r="BA224" s="363">
        <v>0</v>
      </c>
      <c r="BB224" s="363">
        <v>0</v>
      </c>
      <c r="BC224" s="364">
        <f>IF(ISNUMBER(MATCH(C224,'My Squad'!$C$2:$C$16,0)),1,0)</f>
        <v>0</v>
      </c>
      <c r="BD224" s="365">
        <f t="shared" si="91"/>
        <v>0</v>
      </c>
      <c r="BE224" s="365">
        <f t="shared" si="92"/>
        <v>0</v>
      </c>
      <c r="BF224" s="365">
        <f t="shared" si="93"/>
        <v>0</v>
      </c>
      <c r="BG224" s="365">
        <f t="shared" si="94"/>
        <v>0</v>
      </c>
      <c r="BH224" s="365">
        <f t="shared" si="95"/>
        <v>0</v>
      </c>
      <c r="BI224" s="365">
        <f t="shared" si="96"/>
        <v>0</v>
      </c>
      <c r="BJ224" s="365">
        <f t="shared" si="97"/>
        <v>0</v>
      </c>
      <c r="BK224" s="365">
        <f t="shared" si="98"/>
        <v>0</v>
      </c>
      <c r="BL224" s="365">
        <f t="shared" si="99"/>
        <v>0</v>
      </c>
      <c r="BM224" s="365">
        <f t="shared" si="100"/>
        <v>0</v>
      </c>
      <c r="BN224" s="365">
        <f t="shared" si="101"/>
        <v>0</v>
      </c>
      <c r="BO224" s="365">
        <f t="shared" si="102"/>
        <v>0</v>
      </c>
      <c r="BP224" s="365">
        <f t="shared" si="103"/>
        <v>0</v>
      </c>
      <c r="BQ224" s="365">
        <f t="shared" si="104"/>
        <v>0</v>
      </c>
      <c r="BR224" s="365">
        <f t="shared" si="105"/>
        <v>0</v>
      </c>
      <c r="BS224" s="365">
        <f t="shared" si="106"/>
        <v>0</v>
      </c>
      <c r="BT224" s="365">
        <f t="shared" si="107"/>
        <v>0</v>
      </c>
      <c r="BU224" s="365">
        <f t="shared" si="108"/>
        <v>0</v>
      </c>
      <c r="BV224" s="365">
        <f t="shared" si="109"/>
        <v>0</v>
      </c>
      <c r="BW224" s="365">
        <f t="shared" si="110"/>
        <v>0</v>
      </c>
      <c r="BX224" s="365">
        <f t="shared" si="111"/>
        <v>0</v>
      </c>
      <c r="BY224" s="365">
        <f t="shared" si="112"/>
        <v>0</v>
      </c>
      <c r="BZ224" s="365">
        <f t="shared" si="113"/>
        <v>0</v>
      </c>
      <c r="CA224" s="365">
        <f t="shared" si="114"/>
        <v>0</v>
      </c>
      <c r="CB224" s="360">
        <f t="shared" si="115"/>
        <v>0</v>
      </c>
      <c r="CR224"/>
    </row>
    <row r="225" spans="1:96" hidden="1" x14ac:dyDescent="0.2">
      <c r="A225" s="360" cm="1">
        <f t="array" ref="A225">_xlfn.SWITCH(D225,"G",1,"D",2,"M",3,"F",4)</f>
        <v>2</v>
      </c>
      <c r="B225" s="357" t="s">
        <v>23</v>
      </c>
      <c r="C225" s="357" t="s">
        <v>183</v>
      </c>
      <c r="D225" s="360" t="s">
        <v>14</v>
      </c>
      <c r="E225" s="361">
        <v>5.3</v>
      </c>
      <c r="F225" s="361">
        <f>_xlfn.IFNA(VLOOKUP(C225,'My Squad'!$C$2:$D$16,2,0),E225)</f>
        <v>5.3</v>
      </c>
      <c r="G225" s="362">
        <v>1.8866666666666667</v>
      </c>
      <c r="H225" s="362">
        <v>1.6076666666666666</v>
      </c>
      <c r="I225" s="362">
        <v>1.585</v>
      </c>
      <c r="J225" s="362">
        <v>1.2006666666666668</v>
      </c>
      <c r="K225" s="362">
        <v>1.9433333333333334</v>
      </c>
      <c r="L225" s="362">
        <v>1.7470000000000001</v>
      </c>
      <c r="M225" s="362">
        <v>1.7210000000000001</v>
      </c>
      <c r="N225" s="362">
        <v>1.6156666666666666</v>
      </c>
      <c r="O225" s="363">
        <v>0</v>
      </c>
      <c r="P225" s="363">
        <v>0</v>
      </c>
      <c r="Q225" s="363">
        <v>0</v>
      </c>
      <c r="R225" s="363">
        <v>0</v>
      </c>
      <c r="S225" s="363">
        <v>0</v>
      </c>
      <c r="T225" s="363">
        <v>0</v>
      </c>
      <c r="U225" s="363">
        <v>0</v>
      </c>
      <c r="V225" s="363">
        <v>0</v>
      </c>
      <c r="W225" s="363">
        <v>0</v>
      </c>
      <c r="X225" s="363">
        <v>0</v>
      </c>
      <c r="Y225" s="363">
        <v>0</v>
      </c>
      <c r="Z225" s="363">
        <v>0</v>
      </c>
      <c r="AA225" s="363">
        <v>0</v>
      </c>
      <c r="AB225" s="363">
        <v>0</v>
      </c>
      <c r="AC225" s="363">
        <v>0</v>
      </c>
      <c r="AD225" s="363">
        <v>0</v>
      </c>
      <c r="AE225" s="363">
        <v>0</v>
      </c>
      <c r="AF225" s="363">
        <v>0</v>
      </c>
      <c r="AG225" s="363">
        <v>0</v>
      </c>
      <c r="AH225" s="363">
        <v>0</v>
      </c>
      <c r="AI225" s="363">
        <v>0</v>
      </c>
      <c r="AJ225" s="363">
        <v>0</v>
      </c>
      <c r="AK225" s="363">
        <v>0</v>
      </c>
      <c r="AL225" s="363">
        <v>0</v>
      </c>
      <c r="AM225" s="363">
        <v>0</v>
      </c>
      <c r="AN225" s="363">
        <v>0</v>
      </c>
      <c r="AO225" s="363">
        <v>0</v>
      </c>
      <c r="AP225" s="363">
        <v>0</v>
      </c>
      <c r="AQ225" s="363">
        <v>0</v>
      </c>
      <c r="AR225" s="363">
        <v>0</v>
      </c>
      <c r="AS225" s="363">
        <v>0</v>
      </c>
      <c r="AT225" s="363">
        <v>0</v>
      </c>
      <c r="AU225" s="363">
        <v>0</v>
      </c>
      <c r="AV225" s="363">
        <v>0</v>
      </c>
      <c r="AW225" s="363">
        <v>0</v>
      </c>
      <c r="AX225" s="363">
        <v>0</v>
      </c>
      <c r="AY225" s="363">
        <v>0</v>
      </c>
      <c r="AZ225" s="363">
        <v>0</v>
      </c>
      <c r="BA225" s="363">
        <v>0</v>
      </c>
      <c r="BB225" s="363">
        <v>0</v>
      </c>
      <c r="BC225" s="364">
        <f>IF(ISNUMBER(MATCH(C225,'My Squad'!$C$2:$C$16,0)),1,0)</f>
        <v>0</v>
      </c>
      <c r="BD225" s="365">
        <f t="shared" si="91"/>
        <v>0</v>
      </c>
      <c r="BE225" s="365">
        <f t="shared" si="92"/>
        <v>0</v>
      </c>
      <c r="BF225" s="365">
        <f t="shared" si="93"/>
        <v>0</v>
      </c>
      <c r="BG225" s="365">
        <f t="shared" si="94"/>
        <v>0</v>
      </c>
      <c r="BH225" s="365">
        <f t="shared" si="95"/>
        <v>0</v>
      </c>
      <c r="BI225" s="365">
        <f t="shared" si="96"/>
        <v>0</v>
      </c>
      <c r="BJ225" s="365">
        <f t="shared" si="97"/>
        <v>0</v>
      </c>
      <c r="BK225" s="365">
        <f t="shared" si="98"/>
        <v>0</v>
      </c>
      <c r="BL225" s="365">
        <f t="shared" si="99"/>
        <v>0</v>
      </c>
      <c r="BM225" s="365">
        <f t="shared" si="100"/>
        <v>0</v>
      </c>
      <c r="BN225" s="365">
        <f t="shared" si="101"/>
        <v>0</v>
      </c>
      <c r="BO225" s="365">
        <f t="shared" si="102"/>
        <v>0</v>
      </c>
      <c r="BP225" s="365">
        <f t="shared" si="103"/>
        <v>0</v>
      </c>
      <c r="BQ225" s="365">
        <f t="shared" si="104"/>
        <v>0</v>
      </c>
      <c r="BR225" s="365">
        <f t="shared" si="105"/>
        <v>0</v>
      </c>
      <c r="BS225" s="365">
        <f t="shared" si="106"/>
        <v>0</v>
      </c>
      <c r="BT225" s="365">
        <f t="shared" si="107"/>
        <v>0</v>
      </c>
      <c r="BU225" s="365">
        <f t="shared" si="108"/>
        <v>0</v>
      </c>
      <c r="BV225" s="365">
        <f t="shared" si="109"/>
        <v>0</v>
      </c>
      <c r="BW225" s="365">
        <f t="shared" si="110"/>
        <v>0</v>
      </c>
      <c r="BX225" s="365">
        <f t="shared" si="111"/>
        <v>0</v>
      </c>
      <c r="BY225" s="365">
        <f t="shared" si="112"/>
        <v>0</v>
      </c>
      <c r="BZ225" s="365">
        <f t="shared" si="113"/>
        <v>0</v>
      </c>
      <c r="CA225" s="365">
        <f t="shared" si="114"/>
        <v>0</v>
      </c>
      <c r="CB225" s="360">
        <f t="shared" si="115"/>
        <v>0</v>
      </c>
      <c r="CR225"/>
    </row>
    <row r="226" spans="1:96" hidden="1" x14ac:dyDescent="0.2">
      <c r="A226" s="360" cm="1">
        <f t="array" ref="A226">_xlfn.SWITCH(D226,"G",1,"D",2,"M",3,"F",4)</f>
        <v>4</v>
      </c>
      <c r="B226" s="357" t="s">
        <v>25</v>
      </c>
      <c r="C226" s="357" t="s">
        <v>232</v>
      </c>
      <c r="D226" s="360" t="s">
        <v>15</v>
      </c>
      <c r="E226" s="361">
        <v>7.1</v>
      </c>
      <c r="F226" s="361">
        <f>_xlfn.IFNA(VLOOKUP(C226,'My Squad'!$C$2:$D$16,2,0),E226)</f>
        <v>7.1</v>
      </c>
      <c r="G226" s="362">
        <v>2.2413333333333334</v>
      </c>
      <c r="H226" s="362">
        <v>1.5333333333333334</v>
      </c>
      <c r="I226" s="362">
        <v>1.732</v>
      </c>
      <c r="J226" s="362">
        <v>1.2743333333333333</v>
      </c>
      <c r="K226" s="362">
        <v>1.3843333333333334</v>
      </c>
      <c r="L226" s="362">
        <v>1.6476666666666666</v>
      </c>
      <c r="M226" s="362">
        <v>1.5496666666666667</v>
      </c>
      <c r="N226" s="362">
        <v>1.38</v>
      </c>
      <c r="O226" s="363">
        <v>0</v>
      </c>
      <c r="P226" s="363">
        <v>0</v>
      </c>
      <c r="Q226" s="363">
        <v>0</v>
      </c>
      <c r="R226" s="363">
        <v>0</v>
      </c>
      <c r="S226" s="363">
        <v>0</v>
      </c>
      <c r="T226" s="363">
        <v>0</v>
      </c>
      <c r="U226" s="363">
        <v>0</v>
      </c>
      <c r="V226" s="363">
        <v>0</v>
      </c>
      <c r="W226" s="363">
        <v>0</v>
      </c>
      <c r="X226" s="363">
        <v>0</v>
      </c>
      <c r="Y226" s="363">
        <v>0</v>
      </c>
      <c r="Z226" s="363">
        <v>0</v>
      </c>
      <c r="AA226" s="363">
        <v>0</v>
      </c>
      <c r="AB226" s="363">
        <v>0</v>
      </c>
      <c r="AC226" s="363">
        <v>0</v>
      </c>
      <c r="AD226" s="363">
        <v>0</v>
      </c>
      <c r="AE226" s="363">
        <v>0</v>
      </c>
      <c r="AF226" s="363">
        <v>0</v>
      </c>
      <c r="AG226" s="363">
        <v>0</v>
      </c>
      <c r="AH226" s="363">
        <v>0</v>
      </c>
      <c r="AI226" s="363">
        <v>0</v>
      </c>
      <c r="AJ226" s="363">
        <v>0</v>
      </c>
      <c r="AK226" s="363">
        <v>0</v>
      </c>
      <c r="AL226" s="363">
        <v>0</v>
      </c>
      <c r="AM226" s="363">
        <v>0</v>
      </c>
      <c r="AN226" s="363">
        <v>0</v>
      </c>
      <c r="AO226" s="363">
        <v>0</v>
      </c>
      <c r="AP226" s="363">
        <v>0</v>
      </c>
      <c r="AQ226" s="363">
        <v>0</v>
      </c>
      <c r="AR226" s="363">
        <v>0</v>
      </c>
      <c r="AS226" s="363">
        <v>0</v>
      </c>
      <c r="AT226" s="363">
        <v>0</v>
      </c>
      <c r="AU226" s="363">
        <v>0</v>
      </c>
      <c r="AV226" s="363">
        <v>0</v>
      </c>
      <c r="AW226" s="363">
        <v>0</v>
      </c>
      <c r="AX226" s="363">
        <v>0</v>
      </c>
      <c r="AY226" s="363">
        <v>0</v>
      </c>
      <c r="AZ226" s="363">
        <v>0</v>
      </c>
      <c r="BA226" s="363">
        <v>0</v>
      </c>
      <c r="BB226" s="363">
        <v>0</v>
      </c>
      <c r="BC226" s="364">
        <f>IF(ISNUMBER(MATCH(C226,'My Squad'!$C$2:$C$16,0)),1,0)</f>
        <v>0</v>
      </c>
      <c r="BD226" s="365">
        <f t="shared" si="91"/>
        <v>0</v>
      </c>
      <c r="BE226" s="365">
        <f t="shared" si="92"/>
        <v>0</v>
      </c>
      <c r="BF226" s="365">
        <f t="shared" si="93"/>
        <v>0</v>
      </c>
      <c r="BG226" s="365">
        <f t="shared" si="94"/>
        <v>0</v>
      </c>
      <c r="BH226" s="365">
        <f t="shared" si="95"/>
        <v>0</v>
      </c>
      <c r="BI226" s="365">
        <f t="shared" si="96"/>
        <v>0</v>
      </c>
      <c r="BJ226" s="365">
        <f t="shared" si="97"/>
        <v>0</v>
      </c>
      <c r="BK226" s="365">
        <f t="shared" si="98"/>
        <v>0</v>
      </c>
      <c r="BL226" s="365">
        <f t="shared" si="99"/>
        <v>0</v>
      </c>
      <c r="BM226" s="365">
        <f t="shared" si="100"/>
        <v>0</v>
      </c>
      <c r="BN226" s="365">
        <f t="shared" si="101"/>
        <v>0</v>
      </c>
      <c r="BO226" s="365">
        <f t="shared" si="102"/>
        <v>0</v>
      </c>
      <c r="BP226" s="365">
        <f t="shared" si="103"/>
        <v>0</v>
      </c>
      <c r="BQ226" s="365">
        <f t="shared" si="104"/>
        <v>0</v>
      </c>
      <c r="BR226" s="365">
        <f t="shared" si="105"/>
        <v>0</v>
      </c>
      <c r="BS226" s="365">
        <f t="shared" si="106"/>
        <v>0</v>
      </c>
      <c r="BT226" s="365">
        <f t="shared" si="107"/>
        <v>0</v>
      </c>
      <c r="BU226" s="365">
        <f t="shared" si="108"/>
        <v>0</v>
      </c>
      <c r="BV226" s="365">
        <f t="shared" si="109"/>
        <v>0</v>
      </c>
      <c r="BW226" s="365">
        <f t="shared" si="110"/>
        <v>0</v>
      </c>
      <c r="BX226" s="365">
        <f t="shared" si="111"/>
        <v>0</v>
      </c>
      <c r="BY226" s="365">
        <f t="shared" si="112"/>
        <v>0</v>
      </c>
      <c r="BZ226" s="365">
        <f t="shared" si="113"/>
        <v>0</v>
      </c>
      <c r="CA226" s="365">
        <f t="shared" si="114"/>
        <v>0</v>
      </c>
      <c r="CB226" s="360">
        <f t="shared" si="115"/>
        <v>0</v>
      </c>
      <c r="CR226"/>
    </row>
    <row r="227" spans="1:96" hidden="1" x14ac:dyDescent="0.2">
      <c r="A227" s="360" cm="1">
        <f t="array" ref="A227">_xlfn.SWITCH(D227,"G",1,"D",2,"M",3,"F",4)</f>
        <v>3</v>
      </c>
      <c r="B227" s="357" t="s">
        <v>602</v>
      </c>
      <c r="C227" s="357" t="s">
        <v>366</v>
      </c>
      <c r="D227" s="360" t="s">
        <v>13</v>
      </c>
      <c r="E227" s="361">
        <v>4.8</v>
      </c>
      <c r="F227" s="361">
        <f>_xlfn.IFNA(VLOOKUP(C227,'My Squad'!$C$2:$D$16,2,0),E227)</f>
        <v>4.8</v>
      </c>
      <c r="G227" s="362">
        <v>1.9453333333333334</v>
      </c>
      <c r="H227" s="362">
        <v>1.7116666666666667</v>
      </c>
      <c r="I227" s="362">
        <v>1.296</v>
      </c>
      <c r="J227" s="362">
        <v>1.579</v>
      </c>
      <c r="K227" s="362">
        <v>1.5073333333333334</v>
      </c>
      <c r="L227" s="362">
        <v>1.4873333333333334</v>
      </c>
      <c r="M227" s="362">
        <v>1.5843333333333334</v>
      </c>
      <c r="N227" s="362">
        <v>1.4896666666666667</v>
      </c>
      <c r="O227" s="363">
        <v>0</v>
      </c>
      <c r="P227" s="363">
        <v>0</v>
      </c>
      <c r="Q227" s="363">
        <v>0</v>
      </c>
      <c r="R227" s="363">
        <v>0</v>
      </c>
      <c r="S227" s="363">
        <v>0</v>
      </c>
      <c r="T227" s="363">
        <v>0</v>
      </c>
      <c r="U227" s="363">
        <v>0</v>
      </c>
      <c r="V227" s="363">
        <v>0</v>
      </c>
      <c r="W227" s="363">
        <v>0</v>
      </c>
      <c r="X227" s="363">
        <v>0</v>
      </c>
      <c r="Y227" s="363">
        <v>0</v>
      </c>
      <c r="Z227" s="363">
        <v>0</v>
      </c>
      <c r="AA227" s="363">
        <v>0</v>
      </c>
      <c r="AB227" s="363">
        <v>0</v>
      </c>
      <c r="AC227" s="363">
        <v>0</v>
      </c>
      <c r="AD227" s="363">
        <v>0</v>
      </c>
      <c r="AE227" s="363">
        <v>0</v>
      </c>
      <c r="AF227" s="363">
        <v>0</v>
      </c>
      <c r="AG227" s="363">
        <v>0</v>
      </c>
      <c r="AH227" s="363">
        <v>0</v>
      </c>
      <c r="AI227" s="363">
        <v>0</v>
      </c>
      <c r="AJ227" s="363">
        <v>0</v>
      </c>
      <c r="AK227" s="363">
        <v>0</v>
      </c>
      <c r="AL227" s="363">
        <v>0</v>
      </c>
      <c r="AM227" s="363">
        <v>0</v>
      </c>
      <c r="AN227" s="363">
        <v>0</v>
      </c>
      <c r="AO227" s="363">
        <v>0</v>
      </c>
      <c r="AP227" s="363">
        <v>0</v>
      </c>
      <c r="AQ227" s="363">
        <v>0</v>
      </c>
      <c r="AR227" s="363">
        <v>0</v>
      </c>
      <c r="AS227" s="363">
        <v>0</v>
      </c>
      <c r="AT227" s="363">
        <v>0</v>
      </c>
      <c r="AU227" s="363">
        <v>0</v>
      </c>
      <c r="AV227" s="363">
        <v>0</v>
      </c>
      <c r="AW227" s="363">
        <v>0</v>
      </c>
      <c r="AX227" s="363">
        <v>0</v>
      </c>
      <c r="AY227" s="363">
        <v>0</v>
      </c>
      <c r="AZ227" s="363">
        <v>0</v>
      </c>
      <c r="BA227" s="363">
        <v>0</v>
      </c>
      <c r="BB227" s="363">
        <v>0</v>
      </c>
      <c r="BC227" s="364">
        <f>IF(ISNUMBER(MATCH(C227,'My Squad'!$C$2:$C$16,0)),1,0)</f>
        <v>0</v>
      </c>
      <c r="BD227" s="365">
        <f t="shared" si="91"/>
        <v>0</v>
      </c>
      <c r="BE227" s="365">
        <f t="shared" si="92"/>
        <v>0</v>
      </c>
      <c r="BF227" s="365">
        <f t="shared" si="93"/>
        <v>0</v>
      </c>
      <c r="BG227" s="365">
        <f t="shared" si="94"/>
        <v>0</v>
      </c>
      <c r="BH227" s="365">
        <f t="shared" si="95"/>
        <v>0</v>
      </c>
      <c r="BI227" s="365">
        <f t="shared" si="96"/>
        <v>0</v>
      </c>
      <c r="BJ227" s="365">
        <f t="shared" si="97"/>
        <v>0</v>
      </c>
      <c r="BK227" s="365">
        <f t="shared" si="98"/>
        <v>0</v>
      </c>
      <c r="BL227" s="365">
        <f t="shared" si="99"/>
        <v>0</v>
      </c>
      <c r="BM227" s="365">
        <f t="shared" si="100"/>
        <v>0</v>
      </c>
      <c r="BN227" s="365">
        <f t="shared" si="101"/>
        <v>0</v>
      </c>
      <c r="BO227" s="365">
        <f t="shared" si="102"/>
        <v>0</v>
      </c>
      <c r="BP227" s="365">
        <f t="shared" si="103"/>
        <v>0</v>
      </c>
      <c r="BQ227" s="365">
        <f t="shared" si="104"/>
        <v>0</v>
      </c>
      <c r="BR227" s="365">
        <f t="shared" si="105"/>
        <v>0</v>
      </c>
      <c r="BS227" s="365">
        <f t="shared" si="106"/>
        <v>0</v>
      </c>
      <c r="BT227" s="365">
        <f t="shared" si="107"/>
        <v>0</v>
      </c>
      <c r="BU227" s="365">
        <f t="shared" si="108"/>
        <v>0</v>
      </c>
      <c r="BV227" s="365">
        <f t="shared" si="109"/>
        <v>0</v>
      </c>
      <c r="BW227" s="365">
        <f t="shared" si="110"/>
        <v>0</v>
      </c>
      <c r="BX227" s="365">
        <f t="shared" si="111"/>
        <v>0</v>
      </c>
      <c r="BY227" s="365">
        <f t="shared" si="112"/>
        <v>0</v>
      </c>
      <c r="BZ227" s="365">
        <f t="shared" si="113"/>
        <v>0</v>
      </c>
      <c r="CA227" s="365">
        <f t="shared" si="114"/>
        <v>0</v>
      </c>
      <c r="CB227" s="360">
        <f t="shared" si="115"/>
        <v>0</v>
      </c>
      <c r="CR227"/>
    </row>
    <row r="228" spans="1:96" hidden="1" x14ac:dyDescent="0.2">
      <c r="A228" s="360" cm="1">
        <f t="array" ref="A228">_xlfn.SWITCH(D228,"G",1,"D",2,"M",3,"F",4)</f>
        <v>3</v>
      </c>
      <c r="B228" s="357" t="s">
        <v>46</v>
      </c>
      <c r="C228" s="357" t="s">
        <v>1054</v>
      </c>
      <c r="D228" s="360" t="s">
        <v>13</v>
      </c>
      <c r="E228" s="361">
        <v>4.8</v>
      </c>
      <c r="F228" s="361">
        <f>_xlfn.IFNA(VLOOKUP(C228,'My Squad'!$C$2:$D$16,2,0),E228)</f>
        <v>4.8</v>
      </c>
      <c r="G228" s="362">
        <v>1.5676666666666668</v>
      </c>
      <c r="H228" s="362">
        <v>1.6456666666666666</v>
      </c>
      <c r="I228" s="362">
        <v>1.5596666666666668</v>
      </c>
      <c r="J228" s="362">
        <v>1.7496666666666667</v>
      </c>
      <c r="K228" s="362">
        <v>1.4319999999999999</v>
      </c>
      <c r="L228" s="362">
        <v>1.5213333333333334</v>
      </c>
      <c r="M228" s="362">
        <v>1.3993333333333333</v>
      </c>
      <c r="N228" s="362">
        <v>1.6123333333333334</v>
      </c>
      <c r="O228" s="363">
        <v>0</v>
      </c>
      <c r="P228" s="363">
        <v>0</v>
      </c>
      <c r="Q228" s="363">
        <v>0</v>
      </c>
      <c r="R228" s="363">
        <v>0</v>
      </c>
      <c r="S228" s="363">
        <v>0</v>
      </c>
      <c r="T228" s="363">
        <v>0</v>
      </c>
      <c r="U228" s="363">
        <v>0</v>
      </c>
      <c r="V228" s="363">
        <v>0</v>
      </c>
      <c r="W228" s="363">
        <v>0</v>
      </c>
      <c r="X228" s="363">
        <v>0</v>
      </c>
      <c r="Y228" s="363">
        <v>0</v>
      </c>
      <c r="Z228" s="363">
        <v>0</v>
      </c>
      <c r="AA228" s="363">
        <v>0</v>
      </c>
      <c r="AB228" s="363">
        <v>0</v>
      </c>
      <c r="AC228" s="363">
        <v>0</v>
      </c>
      <c r="AD228" s="363">
        <v>0</v>
      </c>
      <c r="AE228" s="363">
        <v>0</v>
      </c>
      <c r="AF228" s="363">
        <v>0</v>
      </c>
      <c r="AG228" s="363">
        <v>0</v>
      </c>
      <c r="AH228" s="363">
        <v>0</v>
      </c>
      <c r="AI228" s="363">
        <v>0</v>
      </c>
      <c r="AJ228" s="363">
        <v>0</v>
      </c>
      <c r="AK228" s="363">
        <v>0</v>
      </c>
      <c r="AL228" s="363">
        <v>0</v>
      </c>
      <c r="AM228" s="363">
        <v>0</v>
      </c>
      <c r="AN228" s="363">
        <v>0</v>
      </c>
      <c r="AO228" s="363">
        <v>0</v>
      </c>
      <c r="AP228" s="363">
        <v>0</v>
      </c>
      <c r="AQ228" s="363">
        <v>0</v>
      </c>
      <c r="AR228" s="363">
        <v>0</v>
      </c>
      <c r="AS228" s="363">
        <v>0</v>
      </c>
      <c r="AT228" s="363">
        <v>0</v>
      </c>
      <c r="AU228" s="363">
        <v>0</v>
      </c>
      <c r="AV228" s="363">
        <v>0</v>
      </c>
      <c r="AW228" s="363">
        <v>0</v>
      </c>
      <c r="AX228" s="363">
        <v>0</v>
      </c>
      <c r="AY228" s="363">
        <v>0</v>
      </c>
      <c r="AZ228" s="363">
        <v>0</v>
      </c>
      <c r="BA228" s="363">
        <v>0</v>
      </c>
      <c r="BB228" s="363">
        <v>0</v>
      </c>
      <c r="BC228" s="364">
        <f>IF(ISNUMBER(MATCH(C228,'My Squad'!$C$2:$C$16,0)),1,0)</f>
        <v>0</v>
      </c>
      <c r="BD228" s="365">
        <f t="shared" si="91"/>
        <v>0</v>
      </c>
      <c r="BE228" s="365">
        <f t="shared" si="92"/>
        <v>0</v>
      </c>
      <c r="BF228" s="365">
        <f t="shared" si="93"/>
        <v>0</v>
      </c>
      <c r="BG228" s="365">
        <f t="shared" si="94"/>
        <v>0</v>
      </c>
      <c r="BH228" s="365">
        <f t="shared" si="95"/>
        <v>0</v>
      </c>
      <c r="BI228" s="365">
        <f t="shared" si="96"/>
        <v>0</v>
      </c>
      <c r="BJ228" s="365">
        <f t="shared" si="97"/>
        <v>0</v>
      </c>
      <c r="BK228" s="365">
        <f t="shared" si="98"/>
        <v>0</v>
      </c>
      <c r="BL228" s="365">
        <f t="shared" si="99"/>
        <v>0</v>
      </c>
      <c r="BM228" s="365">
        <f t="shared" si="100"/>
        <v>0</v>
      </c>
      <c r="BN228" s="365">
        <f t="shared" si="101"/>
        <v>0</v>
      </c>
      <c r="BO228" s="365">
        <f t="shared" si="102"/>
        <v>0</v>
      </c>
      <c r="BP228" s="365">
        <f t="shared" si="103"/>
        <v>0</v>
      </c>
      <c r="BQ228" s="365">
        <f t="shared" si="104"/>
        <v>0</v>
      </c>
      <c r="BR228" s="365">
        <f t="shared" si="105"/>
        <v>0</v>
      </c>
      <c r="BS228" s="365">
        <f t="shared" si="106"/>
        <v>0</v>
      </c>
      <c r="BT228" s="365">
        <f t="shared" si="107"/>
        <v>0</v>
      </c>
      <c r="BU228" s="365">
        <f t="shared" si="108"/>
        <v>0</v>
      </c>
      <c r="BV228" s="365">
        <f t="shared" si="109"/>
        <v>0</v>
      </c>
      <c r="BW228" s="365">
        <f t="shared" si="110"/>
        <v>0</v>
      </c>
      <c r="BX228" s="365">
        <f t="shared" si="111"/>
        <v>0</v>
      </c>
      <c r="BY228" s="365">
        <f t="shared" si="112"/>
        <v>0</v>
      </c>
      <c r="BZ228" s="365">
        <f t="shared" si="113"/>
        <v>0</v>
      </c>
      <c r="CA228" s="365">
        <f t="shared" si="114"/>
        <v>0</v>
      </c>
      <c r="CB228" s="360">
        <f t="shared" si="115"/>
        <v>0</v>
      </c>
      <c r="CR228"/>
    </row>
    <row r="229" spans="1:96" hidden="1" x14ac:dyDescent="0.2">
      <c r="A229" s="360" cm="1">
        <f t="array" ref="A229">_xlfn.SWITCH(D229,"G",1,"D",2,"M",3,"F",4)</f>
        <v>3</v>
      </c>
      <c r="B229" s="357" t="s">
        <v>602</v>
      </c>
      <c r="C229" s="357" t="s">
        <v>676</v>
      </c>
      <c r="D229" s="360" t="s">
        <v>13</v>
      </c>
      <c r="E229" s="361">
        <v>4.9000000000000004</v>
      </c>
      <c r="F229" s="361">
        <f>_xlfn.IFNA(VLOOKUP(C229,'My Squad'!$C$2:$D$16,2,0),E229)</f>
        <v>4.9000000000000004</v>
      </c>
      <c r="G229" s="362">
        <v>1.7793333333333334</v>
      </c>
      <c r="H229" s="362">
        <v>1.589</v>
      </c>
      <c r="I229" s="362">
        <v>1.4143333333333334</v>
      </c>
      <c r="J229" s="362">
        <v>1.474</v>
      </c>
      <c r="K229" s="362">
        <v>1.5733333333333333</v>
      </c>
      <c r="L229" s="362">
        <v>1.4526666666666668</v>
      </c>
      <c r="M229" s="362">
        <v>1.6213333333333333</v>
      </c>
      <c r="N229" s="362">
        <v>1.5716666666666668</v>
      </c>
      <c r="O229" s="363">
        <v>0</v>
      </c>
      <c r="P229" s="363">
        <v>0</v>
      </c>
      <c r="Q229" s="363">
        <v>0</v>
      </c>
      <c r="R229" s="363">
        <v>0</v>
      </c>
      <c r="S229" s="363">
        <v>0</v>
      </c>
      <c r="T229" s="363">
        <v>0</v>
      </c>
      <c r="U229" s="363">
        <v>0</v>
      </c>
      <c r="V229" s="363">
        <v>0</v>
      </c>
      <c r="W229" s="363">
        <v>0</v>
      </c>
      <c r="X229" s="363">
        <v>0</v>
      </c>
      <c r="Y229" s="363">
        <v>0</v>
      </c>
      <c r="Z229" s="363">
        <v>0</v>
      </c>
      <c r="AA229" s="363">
        <v>0</v>
      </c>
      <c r="AB229" s="363">
        <v>0</v>
      </c>
      <c r="AC229" s="363">
        <v>0</v>
      </c>
      <c r="AD229" s="363">
        <v>0</v>
      </c>
      <c r="AE229" s="363">
        <v>0</v>
      </c>
      <c r="AF229" s="363">
        <v>0</v>
      </c>
      <c r="AG229" s="363">
        <v>0</v>
      </c>
      <c r="AH229" s="363">
        <v>0</v>
      </c>
      <c r="AI229" s="363">
        <v>0</v>
      </c>
      <c r="AJ229" s="363">
        <v>0</v>
      </c>
      <c r="AK229" s="363">
        <v>0</v>
      </c>
      <c r="AL229" s="363">
        <v>0</v>
      </c>
      <c r="AM229" s="363">
        <v>0</v>
      </c>
      <c r="AN229" s="363">
        <v>0</v>
      </c>
      <c r="AO229" s="363">
        <v>0</v>
      </c>
      <c r="AP229" s="363">
        <v>0</v>
      </c>
      <c r="AQ229" s="363">
        <v>0</v>
      </c>
      <c r="AR229" s="363">
        <v>0</v>
      </c>
      <c r="AS229" s="363">
        <v>0</v>
      </c>
      <c r="AT229" s="363">
        <v>0</v>
      </c>
      <c r="AU229" s="363">
        <v>0</v>
      </c>
      <c r="AV229" s="363">
        <v>0</v>
      </c>
      <c r="AW229" s="363">
        <v>0</v>
      </c>
      <c r="AX229" s="363">
        <v>0</v>
      </c>
      <c r="AY229" s="363">
        <v>0</v>
      </c>
      <c r="AZ229" s="363">
        <v>0</v>
      </c>
      <c r="BA229" s="363">
        <v>0</v>
      </c>
      <c r="BB229" s="363">
        <v>0</v>
      </c>
      <c r="BC229" s="364">
        <f>IF(ISNUMBER(MATCH(C229,'My Squad'!$C$2:$C$16,0)),1,0)</f>
        <v>0</v>
      </c>
      <c r="BD229" s="365">
        <f t="shared" si="91"/>
        <v>0</v>
      </c>
      <c r="BE229" s="365">
        <f t="shared" si="92"/>
        <v>0</v>
      </c>
      <c r="BF229" s="365">
        <f t="shared" si="93"/>
        <v>0</v>
      </c>
      <c r="BG229" s="365">
        <f t="shared" si="94"/>
        <v>0</v>
      </c>
      <c r="BH229" s="365">
        <f t="shared" si="95"/>
        <v>0</v>
      </c>
      <c r="BI229" s="365">
        <f t="shared" si="96"/>
        <v>0</v>
      </c>
      <c r="BJ229" s="365">
        <f t="shared" si="97"/>
        <v>0</v>
      </c>
      <c r="BK229" s="365">
        <f t="shared" si="98"/>
        <v>0</v>
      </c>
      <c r="BL229" s="365">
        <f t="shared" si="99"/>
        <v>0</v>
      </c>
      <c r="BM229" s="365">
        <f t="shared" si="100"/>
        <v>0</v>
      </c>
      <c r="BN229" s="365">
        <f t="shared" si="101"/>
        <v>0</v>
      </c>
      <c r="BO229" s="365">
        <f t="shared" si="102"/>
        <v>0</v>
      </c>
      <c r="BP229" s="365">
        <f t="shared" si="103"/>
        <v>0</v>
      </c>
      <c r="BQ229" s="365">
        <f t="shared" si="104"/>
        <v>0</v>
      </c>
      <c r="BR229" s="365">
        <f t="shared" si="105"/>
        <v>0</v>
      </c>
      <c r="BS229" s="365">
        <f t="shared" si="106"/>
        <v>0</v>
      </c>
      <c r="BT229" s="365">
        <f t="shared" si="107"/>
        <v>0</v>
      </c>
      <c r="BU229" s="365">
        <f t="shared" si="108"/>
        <v>0</v>
      </c>
      <c r="BV229" s="365">
        <f t="shared" si="109"/>
        <v>0</v>
      </c>
      <c r="BW229" s="365">
        <f t="shared" si="110"/>
        <v>0</v>
      </c>
      <c r="BX229" s="365">
        <f t="shared" si="111"/>
        <v>0</v>
      </c>
      <c r="BY229" s="365">
        <f t="shared" si="112"/>
        <v>0</v>
      </c>
      <c r="BZ229" s="365">
        <f t="shared" si="113"/>
        <v>0</v>
      </c>
      <c r="CA229" s="365">
        <f t="shared" si="114"/>
        <v>0</v>
      </c>
      <c r="CB229" s="360">
        <f t="shared" si="115"/>
        <v>0</v>
      </c>
      <c r="CR229"/>
    </row>
    <row r="230" spans="1:96" hidden="1" x14ac:dyDescent="0.2">
      <c r="A230" s="360" cm="1">
        <f t="array" ref="A230">_xlfn.SWITCH(D230,"G",1,"D",2,"M",3,"F",4)</f>
        <v>1</v>
      </c>
      <c r="B230" s="357" t="s">
        <v>25</v>
      </c>
      <c r="C230" s="357" t="s">
        <v>43</v>
      </c>
      <c r="D230" s="360" t="s">
        <v>16</v>
      </c>
      <c r="E230" s="361">
        <v>4.4000000000000004</v>
      </c>
      <c r="F230" s="361">
        <f>_xlfn.IFNA(VLOOKUP(C230,'My Squad'!$C$2:$D$16,2,0),E230)</f>
        <v>4.4000000000000004</v>
      </c>
      <c r="G230" s="362">
        <v>3.9396666666666667</v>
      </c>
      <c r="H230" s="362">
        <v>3.9313333333333333</v>
      </c>
      <c r="I230" s="362">
        <v>2.5236666666666667</v>
      </c>
      <c r="J230" s="362">
        <v>0.93066666666666664</v>
      </c>
      <c r="K230" s="362">
        <v>0.20766666666666667</v>
      </c>
      <c r="L230" s="362">
        <v>0.20699999999999999</v>
      </c>
      <c r="M230" s="362">
        <v>0.17433333333333334</v>
      </c>
      <c r="N230" s="362">
        <v>0.18133333333333335</v>
      </c>
      <c r="O230" s="363">
        <v>0</v>
      </c>
      <c r="P230" s="363">
        <v>0</v>
      </c>
      <c r="Q230" s="363">
        <v>0</v>
      </c>
      <c r="R230" s="363">
        <v>0</v>
      </c>
      <c r="S230" s="363">
        <v>0</v>
      </c>
      <c r="T230" s="363">
        <v>0</v>
      </c>
      <c r="U230" s="363">
        <v>0</v>
      </c>
      <c r="V230" s="363">
        <v>0</v>
      </c>
      <c r="W230" s="363">
        <v>0</v>
      </c>
      <c r="X230" s="363">
        <v>0</v>
      </c>
      <c r="Y230" s="363">
        <v>0</v>
      </c>
      <c r="Z230" s="363">
        <v>0</v>
      </c>
      <c r="AA230" s="363">
        <v>0</v>
      </c>
      <c r="AB230" s="363">
        <v>0</v>
      </c>
      <c r="AC230" s="363">
        <v>0</v>
      </c>
      <c r="AD230" s="363">
        <v>0</v>
      </c>
      <c r="AE230" s="363">
        <v>0</v>
      </c>
      <c r="AF230" s="363">
        <v>0</v>
      </c>
      <c r="AG230" s="363">
        <v>0</v>
      </c>
      <c r="AH230" s="363">
        <v>0</v>
      </c>
      <c r="AI230" s="363">
        <v>0</v>
      </c>
      <c r="AJ230" s="363">
        <v>0</v>
      </c>
      <c r="AK230" s="363">
        <v>0</v>
      </c>
      <c r="AL230" s="363">
        <v>0</v>
      </c>
      <c r="AM230" s="363">
        <v>0</v>
      </c>
      <c r="AN230" s="363">
        <v>0</v>
      </c>
      <c r="AO230" s="363">
        <v>0</v>
      </c>
      <c r="AP230" s="363">
        <v>0</v>
      </c>
      <c r="AQ230" s="363">
        <v>0</v>
      </c>
      <c r="AR230" s="363">
        <v>0</v>
      </c>
      <c r="AS230" s="363">
        <v>0</v>
      </c>
      <c r="AT230" s="363">
        <v>0</v>
      </c>
      <c r="AU230" s="363">
        <v>0</v>
      </c>
      <c r="AV230" s="363">
        <v>0</v>
      </c>
      <c r="AW230" s="363">
        <v>0</v>
      </c>
      <c r="AX230" s="363">
        <v>0</v>
      </c>
      <c r="AY230" s="363">
        <v>0</v>
      </c>
      <c r="AZ230" s="363">
        <v>0</v>
      </c>
      <c r="BA230" s="363">
        <v>0</v>
      </c>
      <c r="BB230" s="363">
        <v>0</v>
      </c>
      <c r="BC230" s="364">
        <f>IF(ISNUMBER(MATCH(C230,'My Squad'!$C$2:$C$16,0)),1,0)</f>
        <v>0</v>
      </c>
      <c r="BD230" s="365">
        <f t="shared" si="91"/>
        <v>0</v>
      </c>
      <c r="BE230" s="365">
        <f t="shared" si="92"/>
        <v>0</v>
      </c>
      <c r="BF230" s="365">
        <f t="shared" si="93"/>
        <v>0</v>
      </c>
      <c r="BG230" s="365">
        <f t="shared" si="94"/>
        <v>0</v>
      </c>
      <c r="BH230" s="365">
        <f t="shared" si="95"/>
        <v>0</v>
      </c>
      <c r="BI230" s="365">
        <f t="shared" si="96"/>
        <v>0</v>
      </c>
      <c r="BJ230" s="365">
        <f t="shared" si="97"/>
        <v>0</v>
      </c>
      <c r="BK230" s="365">
        <f t="shared" si="98"/>
        <v>0</v>
      </c>
      <c r="BL230" s="365">
        <f t="shared" si="99"/>
        <v>0</v>
      </c>
      <c r="BM230" s="365">
        <f t="shared" si="100"/>
        <v>0</v>
      </c>
      <c r="BN230" s="365">
        <f t="shared" si="101"/>
        <v>0</v>
      </c>
      <c r="BO230" s="365">
        <f t="shared" si="102"/>
        <v>0</v>
      </c>
      <c r="BP230" s="365">
        <f t="shared" si="103"/>
        <v>0</v>
      </c>
      <c r="BQ230" s="365">
        <f t="shared" si="104"/>
        <v>0</v>
      </c>
      <c r="BR230" s="365">
        <f t="shared" si="105"/>
        <v>0</v>
      </c>
      <c r="BS230" s="365">
        <f t="shared" si="106"/>
        <v>0</v>
      </c>
      <c r="BT230" s="365">
        <f t="shared" si="107"/>
        <v>0</v>
      </c>
      <c r="BU230" s="365">
        <f t="shared" si="108"/>
        <v>0</v>
      </c>
      <c r="BV230" s="365">
        <f t="shared" si="109"/>
        <v>0</v>
      </c>
      <c r="BW230" s="365">
        <f t="shared" si="110"/>
        <v>0</v>
      </c>
      <c r="BX230" s="365">
        <f t="shared" si="111"/>
        <v>0</v>
      </c>
      <c r="BY230" s="365">
        <f t="shared" si="112"/>
        <v>0</v>
      </c>
      <c r="BZ230" s="365">
        <f t="shared" si="113"/>
        <v>0</v>
      </c>
      <c r="CA230" s="365">
        <f t="shared" si="114"/>
        <v>0</v>
      </c>
      <c r="CB230" s="360">
        <f t="shared" si="115"/>
        <v>0</v>
      </c>
      <c r="CR230"/>
    </row>
    <row r="231" spans="1:96" hidden="1" x14ac:dyDescent="0.2">
      <c r="A231" s="360" cm="1">
        <f t="array" ref="A231">_xlfn.SWITCH(D231,"G",1,"D",2,"M",3,"F",4)</f>
        <v>3</v>
      </c>
      <c r="B231" s="357" t="s">
        <v>40</v>
      </c>
      <c r="C231" s="357" t="s">
        <v>353</v>
      </c>
      <c r="D231" s="360" t="s">
        <v>13</v>
      </c>
      <c r="E231" s="361">
        <v>5.0999999999999996</v>
      </c>
      <c r="F231" s="361">
        <f>_xlfn.IFNA(VLOOKUP(C231,'My Squad'!$C$2:$D$16,2,0),E231)</f>
        <v>5.0999999999999996</v>
      </c>
      <c r="G231" s="362">
        <v>1.8763333333333334</v>
      </c>
      <c r="H231" s="362">
        <v>1.3979999999999999</v>
      </c>
      <c r="I231" s="362">
        <v>1.5453333333333332</v>
      </c>
      <c r="J231" s="362">
        <v>1.3480000000000001</v>
      </c>
      <c r="K231" s="362">
        <v>1.171</v>
      </c>
      <c r="L231" s="362">
        <v>1.4393333333333334</v>
      </c>
      <c r="M231" s="362">
        <v>1.5526666666666666</v>
      </c>
      <c r="N231" s="362">
        <v>1.51</v>
      </c>
      <c r="O231" s="363">
        <v>0</v>
      </c>
      <c r="P231" s="363">
        <v>0</v>
      </c>
      <c r="Q231" s="363">
        <v>0</v>
      </c>
      <c r="R231" s="363">
        <v>0</v>
      </c>
      <c r="S231" s="363">
        <v>0</v>
      </c>
      <c r="T231" s="363">
        <v>0</v>
      </c>
      <c r="U231" s="363">
        <v>0</v>
      </c>
      <c r="V231" s="363">
        <v>0</v>
      </c>
      <c r="W231" s="363">
        <v>0</v>
      </c>
      <c r="X231" s="363">
        <v>0</v>
      </c>
      <c r="Y231" s="363">
        <v>0</v>
      </c>
      <c r="Z231" s="363">
        <v>0</v>
      </c>
      <c r="AA231" s="363">
        <v>0</v>
      </c>
      <c r="AB231" s="363">
        <v>0</v>
      </c>
      <c r="AC231" s="363">
        <v>0</v>
      </c>
      <c r="AD231" s="363">
        <v>0</v>
      </c>
      <c r="AE231" s="363">
        <v>0</v>
      </c>
      <c r="AF231" s="363">
        <v>0</v>
      </c>
      <c r="AG231" s="363">
        <v>0</v>
      </c>
      <c r="AH231" s="363">
        <v>0</v>
      </c>
      <c r="AI231" s="363">
        <v>0</v>
      </c>
      <c r="AJ231" s="363">
        <v>0</v>
      </c>
      <c r="AK231" s="363">
        <v>0</v>
      </c>
      <c r="AL231" s="363">
        <v>0</v>
      </c>
      <c r="AM231" s="363">
        <v>0</v>
      </c>
      <c r="AN231" s="363">
        <v>0</v>
      </c>
      <c r="AO231" s="363">
        <v>0</v>
      </c>
      <c r="AP231" s="363">
        <v>0</v>
      </c>
      <c r="AQ231" s="363">
        <v>0</v>
      </c>
      <c r="AR231" s="363">
        <v>0</v>
      </c>
      <c r="AS231" s="363">
        <v>0</v>
      </c>
      <c r="AT231" s="363">
        <v>0</v>
      </c>
      <c r="AU231" s="363">
        <v>0</v>
      </c>
      <c r="AV231" s="363">
        <v>0</v>
      </c>
      <c r="AW231" s="363">
        <v>0</v>
      </c>
      <c r="AX231" s="363">
        <v>0</v>
      </c>
      <c r="AY231" s="363">
        <v>0</v>
      </c>
      <c r="AZ231" s="363">
        <v>0</v>
      </c>
      <c r="BA231" s="363">
        <v>0</v>
      </c>
      <c r="BB231" s="363">
        <v>0</v>
      </c>
      <c r="BC231" s="364">
        <f>IF(ISNUMBER(MATCH(C231,'My Squad'!$C$2:$C$16,0)),1,0)</f>
        <v>0</v>
      </c>
      <c r="BD231" s="365">
        <f t="shared" si="91"/>
        <v>0</v>
      </c>
      <c r="BE231" s="365">
        <f t="shared" si="92"/>
        <v>0</v>
      </c>
      <c r="BF231" s="365">
        <f t="shared" si="93"/>
        <v>0</v>
      </c>
      <c r="BG231" s="365">
        <f t="shared" si="94"/>
        <v>0</v>
      </c>
      <c r="BH231" s="365">
        <f t="shared" si="95"/>
        <v>0</v>
      </c>
      <c r="BI231" s="365">
        <f t="shared" si="96"/>
        <v>0</v>
      </c>
      <c r="BJ231" s="365">
        <f t="shared" si="97"/>
        <v>0</v>
      </c>
      <c r="BK231" s="365">
        <f t="shared" si="98"/>
        <v>0</v>
      </c>
      <c r="BL231" s="365">
        <f t="shared" si="99"/>
        <v>0</v>
      </c>
      <c r="BM231" s="365">
        <f t="shared" si="100"/>
        <v>0</v>
      </c>
      <c r="BN231" s="365">
        <f t="shared" si="101"/>
        <v>0</v>
      </c>
      <c r="BO231" s="365">
        <f t="shared" si="102"/>
        <v>0</v>
      </c>
      <c r="BP231" s="365">
        <f t="shared" si="103"/>
        <v>0</v>
      </c>
      <c r="BQ231" s="365">
        <f t="shared" si="104"/>
        <v>0</v>
      </c>
      <c r="BR231" s="365">
        <f t="shared" si="105"/>
        <v>0</v>
      </c>
      <c r="BS231" s="365">
        <f t="shared" si="106"/>
        <v>0</v>
      </c>
      <c r="BT231" s="365">
        <f t="shared" si="107"/>
        <v>0</v>
      </c>
      <c r="BU231" s="365">
        <f t="shared" si="108"/>
        <v>0</v>
      </c>
      <c r="BV231" s="365">
        <f t="shared" si="109"/>
        <v>0</v>
      </c>
      <c r="BW231" s="365">
        <f t="shared" si="110"/>
        <v>0</v>
      </c>
      <c r="BX231" s="365">
        <f t="shared" si="111"/>
        <v>0</v>
      </c>
      <c r="BY231" s="365">
        <f t="shared" si="112"/>
        <v>0</v>
      </c>
      <c r="BZ231" s="365">
        <f t="shared" si="113"/>
        <v>0</v>
      </c>
      <c r="CA231" s="365">
        <f t="shared" si="114"/>
        <v>0</v>
      </c>
      <c r="CB231" s="360">
        <f t="shared" si="115"/>
        <v>0</v>
      </c>
      <c r="CR231"/>
    </row>
    <row r="232" spans="1:96" hidden="1" x14ac:dyDescent="0.2">
      <c r="A232" s="360" cm="1">
        <f t="array" ref="A232">_xlfn.SWITCH(D232,"G",1,"D",2,"M",3,"F",4)</f>
        <v>3</v>
      </c>
      <c r="B232" s="357" t="s">
        <v>110</v>
      </c>
      <c r="C232" s="357" t="s">
        <v>1514</v>
      </c>
      <c r="D232" s="360" t="s">
        <v>13</v>
      </c>
      <c r="E232" s="361">
        <v>5.7</v>
      </c>
      <c r="F232" s="361">
        <f>_xlfn.IFNA(VLOOKUP(C232,'My Squad'!$C$2:$D$16,2,0),E232)</f>
        <v>5.7</v>
      </c>
      <c r="G232" s="362">
        <v>1.619</v>
      </c>
      <c r="H232" s="362">
        <v>1.589</v>
      </c>
      <c r="I232" s="362">
        <v>1.3756666666666666</v>
      </c>
      <c r="J232" s="362">
        <v>1.5983333333333334</v>
      </c>
      <c r="K232" s="362">
        <v>1.6843333333333332</v>
      </c>
      <c r="L232" s="362">
        <v>1.1823333333333332</v>
      </c>
      <c r="M232" s="362">
        <v>1.512</v>
      </c>
      <c r="N232" s="362">
        <v>1.2689999999999999</v>
      </c>
      <c r="O232" s="363">
        <v>0</v>
      </c>
      <c r="P232" s="363">
        <v>0</v>
      </c>
      <c r="Q232" s="363">
        <v>0</v>
      </c>
      <c r="R232" s="363">
        <v>0</v>
      </c>
      <c r="S232" s="363">
        <v>0</v>
      </c>
      <c r="T232" s="363">
        <v>0</v>
      </c>
      <c r="U232" s="363">
        <v>0</v>
      </c>
      <c r="V232" s="363">
        <v>0</v>
      </c>
      <c r="W232" s="363">
        <v>0</v>
      </c>
      <c r="X232" s="363">
        <v>0</v>
      </c>
      <c r="Y232" s="363">
        <v>0</v>
      </c>
      <c r="Z232" s="363">
        <v>0</v>
      </c>
      <c r="AA232" s="363">
        <v>0</v>
      </c>
      <c r="AB232" s="363">
        <v>0</v>
      </c>
      <c r="AC232" s="363">
        <v>0</v>
      </c>
      <c r="AD232" s="363">
        <v>0</v>
      </c>
      <c r="AE232" s="363">
        <v>0</v>
      </c>
      <c r="AF232" s="363">
        <v>0</v>
      </c>
      <c r="AG232" s="363">
        <v>0</v>
      </c>
      <c r="AH232" s="363">
        <v>0</v>
      </c>
      <c r="AI232" s="363">
        <v>0</v>
      </c>
      <c r="AJ232" s="363">
        <v>0</v>
      </c>
      <c r="AK232" s="363">
        <v>0</v>
      </c>
      <c r="AL232" s="363">
        <v>0</v>
      </c>
      <c r="AM232" s="363">
        <v>0</v>
      </c>
      <c r="AN232" s="363">
        <v>0</v>
      </c>
      <c r="AO232" s="363">
        <v>0</v>
      </c>
      <c r="AP232" s="363">
        <v>0</v>
      </c>
      <c r="AQ232" s="363">
        <v>0</v>
      </c>
      <c r="AR232" s="363">
        <v>0</v>
      </c>
      <c r="AS232" s="363">
        <v>0</v>
      </c>
      <c r="AT232" s="363">
        <v>0</v>
      </c>
      <c r="AU232" s="363">
        <v>0</v>
      </c>
      <c r="AV232" s="363">
        <v>0</v>
      </c>
      <c r="AW232" s="363">
        <v>0</v>
      </c>
      <c r="AX232" s="363">
        <v>0</v>
      </c>
      <c r="AY232" s="363">
        <v>0</v>
      </c>
      <c r="AZ232" s="363">
        <v>0</v>
      </c>
      <c r="BA232" s="363">
        <v>0</v>
      </c>
      <c r="BB232" s="363">
        <v>0</v>
      </c>
      <c r="BC232" s="364">
        <f>IF(ISNUMBER(MATCH(C232,'My Squad'!$C$2:$C$16,0)),1,0)</f>
        <v>0</v>
      </c>
      <c r="BD232" s="365">
        <f t="shared" si="91"/>
        <v>0</v>
      </c>
      <c r="BE232" s="365">
        <f t="shared" si="92"/>
        <v>0</v>
      </c>
      <c r="BF232" s="365">
        <f t="shared" si="93"/>
        <v>0</v>
      </c>
      <c r="BG232" s="365">
        <f t="shared" si="94"/>
        <v>0</v>
      </c>
      <c r="BH232" s="365">
        <f t="shared" si="95"/>
        <v>0</v>
      </c>
      <c r="BI232" s="365">
        <f t="shared" si="96"/>
        <v>0</v>
      </c>
      <c r="BJ232" s="365">
        <f t="shared" si="97"/>
        <v>0</v>
      </c>
      <c r="BK232" s="365">
        <f t="shared" si="98"/>
        <v>0</v>
      </c>
      <c r="BL232" s="365">
        <f t="shared" si="99"/>
        <v>0</v>
      </c>
      <c r="BM232" s="365">
        <f t="shared" si="100"/>
        <v>0</v>
      </c>
      <c r="BN232" s="365">
        <f t="shared" si="101"/>
        <v>0</v>
      </c>
      <c r="BO232" s="365">
        <f t="shared" si="102"/>
        <v>0</v>
      </c>
      <c r="BP232" s="365">
        <f t="shared" si="103"/>
        <v>0</v>
      </c>
      <c r="BQ232" s="365">
        <f t="shared" si="104"/>
        <v>0</v>
      </c>
      <c r="BR232" s="365">
        <f t="shared" si="105"/>
        <v>0</v>
      </c>
      <c r="BS232" s="365">
        <f t="shared" si="106"/>
        <v>0</v>
      </c>
      <c r="BT232" s="365">
        <f t="shared" si="107"/>
        <v>0</v>
      </c>
      <c r="BU232" s="365">
        <f t="shared" si="108"/>
        <v>0</v>
      </c>
      <c r="BV232" s="365">
        <f t="shared" si="109"/>
        <v>0</v>
      </c>
      <c r="BW232" s="365">
        <f t="shared" si="110"/>
        <v>0</v>
      </c>
      <c r="BX232" s="365">
        <f t="shared" si="111"/>
        <v>0</v>
      </c>
      <c r="BY232" s="365">
        <f t="shared" si="112"/>
        <v>0</v>
      </c>
      <c r="BZ232" s="365">
        <f t="shared" si="113"/>
        <v>0</v>
      </c>
      <c r="CA232" s="365">
        <f t="shared" si="114"/>
        <v>0</v>
      </c>
      <c r="CB232" s="360">
        <f t="shared" si="115"/>
        <v>0</v>
      </c>
      <c r="CR232"/>
    </row>
    <row r="233" spans="1:96" hidden="1" x14ac:dyDescent="0.2">
      <c r="A233" s="360" cm="1">
        <f t="array" ref="A233">_xlfn.SWITCH(D233,"G",1,"D",2,"M",3,"F",4)</f>
        <v>3</v>
      </c>
      <c r="B233" s="357" t="s">
        <v>30</v>
      </c>
      <c r="C233" s="357" t="s">
        <v>194</v>
      </c>
      <c r="D233" s="360" t="s">
        <v>13</v>
      </c>
      <c r="E233" s="361">
        <v>5.2</v>
      </c>
      <c r="F233" s="361">
        <f>_xlfn.IFNA(VLOOKUP(C233,'My Squad'!$C$2:$D$16,2,0),E233)</f>
        <v>5.2</v>
      </c>
      <c r="G233" s="362">
        <v>0</v>
      </c>
      <c r="H233" s="362">
        <v>0</v>
      </c>
      <c r="I233" s="362">
        <v>1.3933333333333333</v>
      </c>
      <c r="J233" s="362">
        <v>2.0699999999999998</v>
      </c>
      <c r="K233" s="362">
        <v>1.931</v>
      </c>
      <c r="L233" s="362">
        <v>2.2753333333333332</v>
      </c>
      <c r="M233" s="362">
        <v>1.8683333333333334</v>
      </c>
      <c r="N233" s="362">
        <v>2.206</v>
      </c>
      <c r="O233" s="363">
        <v>1</v>
      </c>
      <c r="P233" s="363">
        <v>1</v>
      </c>
      <c r="Q233" s="363">
        <v>1</v>
      </c>
      <c r="R233" s="363">
        <v>1</v>
      </c>
      <c r="S233" s="363">
        <v>1</v>
      </c>
      <c r="T233" s="363">
        <v>0</v>
      </c>
      <c r="U233" s="363">
        <v>0</v>
      </c>
      <c r="V233" s="363">
        <v>0</v>
      </c>
      <c r="W233" s="363">
        <v>0</v>
      </c>
      <c r="X233" s="363">
        <v>0</v>
      </c>
      <c r="Y233" s="363">
        <v>0</v>
      </c>
      <c r="Z233" s="363">
        <v>0</v>
      </c>
      <c r="AA233" s="363">
        <v>0</v>
      </c>
      <c r="AB233" s="363">
        <v>0</v>
      </c>
      <c r="AC233" s="363">
        <v>0</v>
      </c>
      <c r="AD233" s="363">
        <v>0</v>
      </c>
      <c r="AE233" s="363">
        <v>1</v>
      </c>
      <c r="AF233" s="363">
        <v>1</v>
      </c>
      <c r="AG233" s="363">
        <v>1</v>
      </c>
      <c r="AH233" s="363">
        <v>1</v>
      </c>
      <c r="AI233" s="363">
        <v>0</v>
      </c>
      <c r="AJ233" s="363">
        <v>0</v>
      </c>
      <c r="AK233" s="363">
        <v>0</v>
      </c>
      <c r="AL233" s="363">
        <v>0</v>
      </c>
      <c r="AM233" s="363">
        <v>0</v>
      </c>
      <c r="AN233" s="363">
        <v>0</v>
      </c>
      <c r="AO233" s="363">
        <v>0</v>
      </c>
      <c r="AP233" s="363">
        <v>0</v>
      </c>
      <c r="AQ233" s="363">
        <v>0</v>
      </c>
      <c r="AR233" s="363">
        <v>0</v>
      </c>
      <c r="AS233" s="363">
        <v>0</v>
      </c>
      <c r="AT233" s="363">
        <v>0</v>
      </c>
      <c r="AU233" s="363">
        <v>0</v>
      </c>
      <c r="AV233" s="363">
        <v>0</v>
      </c>
      <c r="AW233" s="363">
        <v>0</v>
      </c>
      <c r="AX233" s="363">
        <v>0</v>
      </c>
      <c r="AY233" s="363">
        <v>0</v>
      </c>
      <c r="AZ233" s="363">
        <v>1</v>
      </c>
      <c r="BA233" s="363">
        <v>0</v>
      </c>
      <c r="BB233" s="363">
        <v>0</v>
      </c>
      <c r="BC233" s="364">
        <f>IF(ISNUMBER(MATCH(C233,'My Squad'!$C$2:$C$16,0)),1,0)</f>
        <v>0</v>
      </c>
      <c r="BD233" s="365">
        <f t="shared" si="91"/>
        <v>0</v>
      </c>
      <c r="BE233" s="365">
        <f t="shared" si="92"/>
        <v>0</v>
      </c>
      <c r="BF233" s="365">
        <f t="shared" si="93"/>
        <v>0</v>
      </c>
      <c r="BG233" s="365">
        <f t="shared" si="94"/>
        <v>0</v>
      </c>
      <c r="BH233" s="365">
        <f t="shared" si="95"/>
        <v>0</v>
      </c>
      <c r="BI233" s="365">
        <f t="shared" si="96"/>
        <v>-1</v>
      </c>
      <c r="BJ233" s="365">
        <f t="shared" si="97"/>
        <v>-1</v>
      </c>
      <c r="BK233" s="365">
        <f t="shared" si="98"/>
        <v>-1</v>
      </c>
      <c r="BL233" s="365">
        <f t="shared" si="99"/>
        <v>1</v>
      </c>
      <c r="BM233" s="365">
        <f t="shared" si="100"/>
        <v>1</v>
      </c>
      <c r="BN233" s="365">
        <f t="shared" si="101"/>
        <v>1</v>
      </c>
      <c r="BO233" s="365">
        <f t="shared" si="102"/>
        <v>1</v>
      </c>
      <c r="BP233" s="365">
        <f t="shared" si="103"/>
        <v>1</v>
      </c>
      <c r="BQ233" s="365">
        <f t="shared" si="104"/>
        <v>0</v>
      </c>
      <c r="BR233" s="365">
        <f t="shared" si="105"/>
        <v>0</v>
      </c>
      <c r="BS233" s="365">
        <f t="shared" si="106"/>
        <v>0</v>
      </c>
      <c r="BT233" s="365">
        <f t="shared" si="107"/>
        <v>0</v>
      </c>
      <c r="BU233" s="365">
        <f t="shared" si="108"/>
        <v>0</v>
      </c>
      <c r="BV233" s="365">
        <f t="shared" si="109"/>
        <v>0</v>
      </c>
      <c r="BW233" s="365">
        <f t="shared" si="110"/>
        <v>0</v>
      </c>
      <c r="BX233" s="365">
        <f t="shared" si="111"/>
        <v>0</v>
      </c>
      <c r="BY233" s="365">
        <f t="shared" si="112"/>
        <v>0</v>
      </c>
      <c r="BZ233" s="365">
        <f t="shared" si="113"/>
        <v>-1</v>
      </c>
      <c r="CA233" s="365">
        <f t="shared" si="114"/>
        <v>-1</v>
      </c>
      <c r="CB233" s="360">
        <f t="shared" si="115"/>
        <v>-3</v>
      </c>
      <c r="CR233"/>
    </row>
    <row r="234" spans="1:96" hidden="1" x14ac:dyDescent="0.2">
      <c r="A234" s="360" cm="1">
        <f t="array" ref="A234">_xlfn.SWITCH(D234,"G",1,"D",2,"M",3,"F",4)</f>
        <v>3</v>
      </c>
      <c r="B234" s="357" t="s">
        <v>46</v>
      </c>
      <c r="C234" s="357" t="s">
        <v>276</v>
      </c>
      <c r="D234" s="360" t="s">
        <v>13</v>
      </c>
      <c r="E234" s="361">
        <v>5</v>
      </c>
      <c r="F234" s="361">
        <f>_xlfn.IFNA(VLOOKUP(C234,'My Squad'!$C$2:$D$16,2,0),E234)</f>
        <v>5</v>
      </c>
      <c r="G234" s="362">
        <v>1.3740000000000001</v>
      </c>
      <c r="H234" s="362">
        <v>1.5856666666666666</v>
      </c>
      <c r="I234" s="362">
        <v>1.4630000000000001</v>
      </c>
      <c r="J234" s="362">
        <v>1.6283333333333334</v>
      </c>
      <c r="K234" s="362">
        <v>1.2766666666666666</v>
      </c>
      <c r="L234" s="362">
        <v>1.5163333333333333</v>
      </c>
      <c r="M234" s="362">
        <v>1.325</v>
      </c>
      <c r="N234" s="362">
        <v>1.474</v>
      </c>
      <c r="O234" s="363">
        <v>1</v>
      </c>
      <c r="P234" s="363">
        <v>1</v>
      </c>
      <c r="Q234" s="363">
        <v>1</v>
      </c>
      <c r="R234" s="363">
        <v>1</v>
      </c>
      <c r="S234" s="363">
        <v>1</v>
      </c>
      <c r="T234" s="363">
        <v>1</v>
      </c>
      <c r="U234" s="363">
        <v>1</v>
      </c>
      <c r="V234" s="363">
        <v>1</v>
      </c>
      <c r="W234" s="363">
        <v>0</v>
      </c>
      <c r="X234" s="363">
        <v>0</v>
      </c>
      <c r="Y234" s="363">
        <v>0</v>
      </c>
      <c r="Z234" s="363">
        <v>0</v>
      </c>
      <c r="AA234" s="363">
        <v>0</v>
      </c>
      <c r="AB234" s="363">
        <v>0</v>
      </c>
      <c r="AC234" s="363">
        <v>0</v>
      </c>
      <c r="AD234" s="363">
        <v>0</v>
      </c>
      <c r="AE234" s="363">
        <v>0</v>
      </c>
      <c r="AF234" s="363">
        <v>0</v>
      </c>
      <c r="AG234" s="363">
        <v>0</v>
      </c>
      <c r="AH234" s="363">
        <v>0</v>
      </c>
      <c r="AI234" s="363">
        <v>1</v>
      </c>
      <c r="AJ234" s="363">
        <v>0</v>
      </c>
      <c r="AK234" s="363">
        <v>0</v>
      </c>
      <c r="AL234" s="363">
        <v>0</v>
      </c>
      <c r="AM234" s="363">
        <v>0</v>
      </c>
      <c r="AN234" s="363">
        <v>0</v>
      </c>
      <c r="AO234" s="363">
        <v>0</v>
      </c>
      <c r="AP234" s="363">
        <v>0</v>
      </c>
      <c r="AQ234" s="363">
        <v>0</v>
      </c>
      <c r="AR234" s="363">
        <v>0</v>
      </c>
      <c r="AS234" s="363">
        <v>0</v>
      </c>
      <c r="AT234" s="363">
        <v>0</v>
      </c>
      <c r="AU234" s="363">
        <v>0</v>
      </c>
      <c r="AV234" s="363">
        <v>0</v>
      </c>
      <c r="AW234" s="363">
        <v>0</v>
      </c>
      <c r="AX234" s="363">
        <v>0</v>
      </c>
      <c r="AY234" s="363">
        <v>0</v>
      </c>
      <c r="AZ234" s="363">
        <v>0</v>
      </c>
      <c r="BA234" s="363">
        <v>0</v>
      </c>
      <c r="BB234" s="363">
        <v>0</v>
      </c>
      <c r="BC234" s="364">
        <f>IF(ISNUMBER(MATCH(C234,'My Squad'!$C$2:$C$16,0)),1,0)</f>
        <v>0</v>
      </c>
      <c r="BD234" s="365">
        <f t="shared" si="91"/>
        <v>0</v>
      </c>
      <c r="BE234" s="365">
        <f t="shared" si="92"/>
        <v>0</v>
      </c>
      <c r="BF234" s="365">
        <f t="shared" si="93"/>
        <v>0</v>
      </c>
      <c r="BG234" s="365">
        <f t="shared" si="94"/>
        <v>0</v>
      </c>
      <c r="BH234" s="365">
        <f t="shared" si="95"/>
        <v>0</v>
      </c>
      <c r="BI234" s="365">
        <f t="shared" si="96"/>
        <v>0</v>
      </c>
      <c r="BJ234" s="365">
        <f t="shared" si="97"/>
        <v>0</v>
      </c>
      <c r="BK234" s="365">
        <f t="shared" si="98"/>
        <v>0</v>
      </c>
      <c r="BL234" s="365">
        <f t="shared" si="99"/>
        <v>1</v>
      </c>
      <c r="BM234" s="365">
        <f t="shared" si="100"/>
        <v>1</v>
      </c>
      <c r="BN234" s="365">
        <f t="shared" si="101"/>
        <v>1</v>
      </c>
      <c r="BO234" s="365">
        <f t="shared" si="102"/>
        <v>1</v>
      </c>
      <c r="BP234" s="365">
        <f t="shared" si="103"/>
        <v>1</v>
      </c>
      <c r="BQ234" s="365">
        <f t="shared" si="104"/>
        <v>1</v>
      </c>
      <c r="BR234" s="365">
        <f t="shared" si="105"/>
        <v>1</v>
      </c>
      <c r="BS234" s="365">
        <f t="shared" si="106"/>
        <v>1</v>
      </c>
      <c r="BT234" s="365">
        <f t="shared" si="107"/>
        <v>0</v>
      </c>
      <c r="BU234" s="365">
        <f t="shared" si="108"/>
        <v>0</v>
      </c>
      <c r="BV234" s="365">
        <f t="shared" si="109"/>
        <v>0</v>
      </c>
      <c r="BW234" s="365">
        <f t="shared" si="110"/>
        <v>0</v>
      </c>
      <c r="BX234" s="365">
        <f t="shared" si="111"/>
        <v>0</v>
      </c>
      <c r="BY234" s="365">
        <f t="shared" si="112"/>
        <v>0</v>
      </c>
      <c r="BZ234" s="365">
        <f t="shared" si="113"/>
        <v>0</v>
      </c>
      <c r="CA234" s="365">
        <f t="shared" si="114"/>
        <v>0</v>
      </c>
      <c r="CB234" s="360">
        <f t="shared" si="115"/>
        <v>0</v>
      </c>
      <c r="CR234"/>
    </row>
    <row r="235" spans="1:96" hidden="1" x14ac:dyDescent="0.2">
      <c r="A235" s="360" cm="1">
        <f t="array" ref="A235">_xlfn.SWITCH(D235,"G",1,"D",2,"M",3,"F",4)</f>
        <v>3</v>
      </c>
      <c r="B235" s="357" t="s">
        <v>23</v>
      </c>
      <c r="C235" s="357" t="s">
        <v>339</v>
      </c>
      <c r="D235" s="360" t="s">
        <v>13</v>
      </c>
      <c r="E235" s="361">
        <v>6.3</v>
      </c>
      <c r="F235" s="361">
        <f>_xlfn.IFNA(VLOOKUP(C235,'My Squad'!$C$2:$D$16,2,0),E235)</f>
        <v>6.3</v>
      </c>
      <c r="G235" s="362">
        <v>0</v>
      </c>
      <c r="H235" s="362">
        <v>1.1046666666666667</v>
      </c>
      <c r="I235" s="362">
        <v>1.6910000000000001</v>
      </c>
      <c r="J235" s="362">
        <v>1.4756666666666667</v>
      </c>
      <c r="K235" s="362">
        <v>1.9296666666666666</v>
      </c>
      <c r="L235" s="362">
        <v>1.8116666666666668</v>
      </c>
      <c r="M235" s="362">
        <v>1.792</v>
      </c>
      <c r="N235" s="362">
        <v>1.6433333333333333</v>
      </c>
      <c r="O235" s="363">
        <v>0</v>
      </c>
      <c r="P235" s="363">
        <v>0</v>
      </c>
      <c r="Q235" s="363">
        <v>0</v>
      </c>
      <c r="R235" s="363">
        <v>0</v>
      </c>
      <c r="S235" s="363">
        <v>0</v>
      </c>
      <c r="T235" s="363">
        <v>0</v>
      </c>
      <c r="U235" s="363">
        <v>1</v>
      </c>
      <c r="V235" s="363">
        <v>1</v>
      </c>
      <c r="W235" s="363">
        <v>0</v>
      </c>
      <c r="X235" s="363">
        <v>0</v>
      </c>
      <c r="Y235" s="363">
        <v>0</v>
      </c>
      <c r="Z235" s="363">
        <v>0</v>
      </c>
      <c r="AA235" s="363">
        <v>0</v>
      </c>
      <c r="AB235" s="363">
        <v>0</v>
      </c>
      <c r="AC235" s="363">
        <v>0</v>
      </c>
      <c r="AD235" s="363">
        <v>0</v>
      </c>
      <c r="AE235" s="363">
        <v>0</v>
      </c>
      <c r="AF235" s="363">
        <v>0</v>
      </c>
      <c r="AG235" s="363">
        <v>0</v>
      </c>
      <c r="AH235" s="363">
        <v>0</v>
      </c>
      <c r="AI235" s="363">
        <v>0</v>
      </c>
      <c r="AJ235" s="363">
        <v>0</v>
      </c>
      <c r="AK235" s="363">
        <v>0</v>
      </c>
      <c r="AL235" s="363">
        <v>0</v>
      </c>
      <c r="AM235" s="363">
        <v>0</v>
      </c>
      <c r="AN235" s="363">
        <v>0</v>
      </c>
      <c r="AO235" s="363">
        <v>0</v>
      </c>
      <c r="AP235" s="363">
        <v>0</v>
      </c>
      <c r="AQ235" s="363">
        <v>0</v>
      </c>
      <c r="AR235" s="363">
        <v>0</v>
      </c>
      <c r="AS235" s="363">
        <v>1</v>
      </c>
      <c r="AT235" s="363">
        <v>0</v>
      </c>
      <c r="AU235" s="363">
        <v>0</v>
      </c>
      <c r="AV235" s="363">
        <v>0</v>
      </c>
      <c r="AW235" s="363">
        <v>0</v>
      </c>
      <c r="AX235" s="363">
        <v>0</v>
      </c>
      <c r="AY235" s="363">
        <v>0</v>
      </c>
      <c r="AZ235" s="363">
        <v>0</v>
      </c>
      <c r="BA235" s="363">
        <v>0</v>
      </c>
      <c r="BB235" s="363">
        <v>0</v>
      </c>
      <c r="BC235" s="364">
        <f>IF(ISNUMBER(MATCH(C235,'My Squad'!$C$2:$C$16,0)),1,0)</f>
        <v>0</v>
      </c>
      <c r="BD235" s="365">
        <f t="shared" si="91"/>
        <v>0</v>
      </c>
      <c r="BE235" s="365">
        <f t="shared" si="92"/>
        <v>0</v>
      </c>
      <c r="BF235" s="365">
        <f t="shared" si="93"/>
        <v>0</v>
      </c>
      <c r="BG235" s="365">
        <f t="shared" si="94"/>
        <v>0</v>
      </c>
      <c r="BH235" s="365">
        <f t="shared" si="95"/>
        <v>0</v>
      </c>
      <c r="BI235" s="365">
        <f t="shared" si="96"/>
        <v>0</v>
      </c>
      <c r="BJ235" s="365">
        <f t="shared" si="97"/>
        <v>1</v>
      </c>
      <c r="BK235" s="365">
        <f t="shared" si="98"/>
        <v>1</v>
      </c>
      <c r="BL235" s="365">
        <f t="shared" si="99"/>
        <v>0</v>
      </c>
      <c r="BM235" s="365">
        <f t="shared" si="100"/>
        <v>0</v>
      </c>
      <c r="BN235" s="365">
        <f t="shared" si="101"/>
        <v>0</v>
      </c>
      <c r="BO235" s="365">
        <f t="shared" si="102"/>
        <v>0</v>
      </c>
      <c r="BP235" s="365">
        <f t="shared" si="103"/>
        <v>0</v>
      </c>
      <c r="BQ235" s="365">
        <f t="shared" si="104"/>
        <v>0</v>
      </c>
      <c r="BR235" s="365">
        <f t="shared" si="105"/>
        <v>1</v>
      </c>
      <c r="BS235" s="365">
        <f t="shared" si="106"/>
        <v>1</v>
      </c>
      <c r="BT235" s="365">
        <f t="shared" si="107"/>
        <v>0</v>
      </c>
      <c r="BU235" s="365">
        <f t="shared" si="108"/>
        <v>0</v>
      </c>
      <c r="BV235" s="365">
        <f t="shared" si="109"/>
        <v>0</v>
      </c>
      <c r="BW235" s="365">
        <f t="shared" si="110"/>
        <v>0</v>
      </c>
      <c r="BX235" s="365">
        <f t="shared" si="111"/>
        <v>0</v>
      </c>
      <c r="BY235" s="365">
        <f t="shared" si="112"/>
        <v>0</v>
      </c>
      <c r="BZ235" s="365">
        <f t="shared" si="113"/>
        <v>1</v>
      </c>
      <c r="CA235" s="365">
        <f t="shared" si="114"/>
        <v>1</v>
      </c>
      <c r="CB235" s="360">
        <f t="shared" si="115"/>
        <v>2</v>
      </c>
      <c r="CR235"/>
    </row>
    <row r="236" spans="1:96" hidden="1" x14ac:dyDescent="0.2">
      <c r="A236" s="360" cm="1">
        <f t="array" ref="A236">_xlfn.SWITCH(D236,"G",1,"D",2,"M",3,"F",4)</f>
        <v>4</v>
      </c>
      <c r="B236" s="357" t="s">
        <v>68</v>
      </c>
      <c r="C236" s="357" t="s">
        <v>270</v>
      </c>
      <c r="D236" s="360" t="s">
        <v>15</v>
      </c>
      <c r="E236" s="361">
        <v>5.7</v>
      </c>
      <c r="F236" s="361">
        <f>_xlfn.IFNA(VLOOKUP(C236,'My Squad'!$C$2:$D$16,2,0),E236)</f>
        <v>5.7</v>
      </c>
      <c r="G236" s="362">
        <v>1.6359999999999999</v>
      </c>
      <c r="H236" s="362">
        <v>1.381</v>
      </c>
      <c r="I236" s="362">
        <v>1.5449999999999999</v>
      </c>
      <c r="J236" s="362">
        <v>1.2589999999999999</v>
      </c>
      <c r="K236" s="362">
        <v>1.387</v>
      </c>
      <c r="L236" s="362">
        <v>1.1953333333333334</v>
      </c>
      <c r="M236" s="362">
        <v>0.97633333333333339</v>
      </c>
      <c r="N236" s="362">
        <v>1.6356666666666666</v>
      </c>
      <c r="O236" s="363">
        <v>0</v>
      </c>
      <c r="P236" s="363">
        <v>0</v>
      </c>
      <c r="Q236" s="363">
        <v>0</v>
      </c>
      <c r="R236" s="363">
        <v>0</v>
      </c>
      <c r="S236" s="363">
        <v>1</v>
      </c>
      <c r="T236" s="363">
        <v>1</v>
      </c>
      <c r="U236" s="363">
        <v>1</v>
      </c>
      <c r="V236" s="363">
        <v>1</v>
      </c>
      <c r="W236" s="363">
        <v>0</v>
      </c>
      <c r="X236" s="363">
        <v>0</v>
      </c>
      <c r="Y236" s="363">
        <v>0</v>
      </c>
      <c r="Z236" s="363">
        <v>0</v>
      </c>
      <c r="AA236" s="363">
        <v>0</v>
      </c>
      <c r="AB236" s="363">
        <v>0</v>
      </c>
      <c r="AC236" s="363">
        <v>0</v>
      </c>
      <c r="AD236" s="363">
        <v>0</v>
      </c>
      <c r="AE236" s="363">
        <v>0</v>
      </c>
      <c r="AF236" s="363">
        <v>0</v>
      </c>
      <c r="AG236" s="363">
        <v>0</v>
      </c>
      <c r="AH236" s="363">
        <v>0</v>
      </c>
      <c r="AI236" s="363">
        <v>0</v>
      </c>
      <c r="AJ236" s="363">
        <v>0</v>
      </c>
      <c r="AK236" s="363">
        <v>0</v>
      </c>
      <c r="AL236" s="363">
        <v>0</v>
      </c>
      <c r="AM236" s="363">
        <v>0</v>
      </c>
      <c r="AN236" s="363">
        <v>0</v>
      </c>
      <c r="AO236" s="363">
        <v>0</v>
      </c>
      <c r="AP236" s="363">
        <v>0</v>
      </c>
      <c r="AQ236" s="363">
        <v>1</v>
      </c>
      <c r="AR236" s="363">
        <v>0</v>
      </c>
      <c r="AS236" s="363">
        <v>0</v>
      </c>
      <c r="AT236" s="363">
        <v>0</v>
      </c>
      <c r="AU236" s="363">
        <v>0</v>
      </c>
      <c r="AV236" s="363">
        <v>0</v>
      </c>
      <c r="AW236" s="363">
        <v>0</v>
      </c>
      <c r="AX236" s="363">
        <v>0</v>
      </c>
      <c r="AY236" s="363">
        <v>0</v>
      </c>
      <c r="AZ236" s="363">
        <v>0</v>
      </c>
      <c r="BA236" s="363">
        <v>0</v>
      </c>
      <c r="BB236" s="363">
        <v>0</v>
      </c>
      <c r="BC236" s="364">
        <f>IF(ISNUMBER(MATCH(C236,'My Squad'!$C$2:$C$16,0)),1,0)</f>
        <v>0</v>
      </c>
      <c r="BD236" s="365">
        <f t="shared" si="91"/>
        <v>0</v>
      </c>
      <c r="BE236" s="365">
        <f t="shared" si="92"/>
        <v>0</v>
      </c>
      <c r="BF236" s="365">
        <f t="shared" si="93"/>
        <v>0</v>
      </c>
      <c r="BG236" s="365">
        <f t="shared" si="94"/>
        <v>0</v>
      </c>
      <c r="BH236" s="365">
        <f t="shared" si="95"/>
        <v>1</v>
      </c>
      <c r="BI236" s="365">
        <f t="shared" si="96"/>
        <v>1</v>
      </c>
      <c r="BJ236" s="365">
        <f t="shared" si="97"/>
        <v>1</v>
      </c>
      <c r="BK236" s="365">
        <f t="shared" si="98"/>
        <v>1</v>
      </c>
      <c r="BL236" s="365">
        <f t="shared" si="99"/>
        <v>0</v>
      </c>
      <c r="BM236" s="365">
        <f t="shared" si="100"/>
        <v>0</v>
      </c>
      <c r="BN236" s="365">
        <f t="shared" si="101"/>
        <v>0</v>
      </c>
      <c r="BO236" s="365">
        <f t="shared" si="102"/>
        <v>0</v>
      </c>
      <c r="BP236" s="365">
        <f t="shared" si="103"/>
        <v>1</v>
      </c>
      <c r="BQ236" s="365">
        <f t="shared" si="104"/>
        <v>1</v>
      </c>
      <c r="BR236" s="365">
        <f t="shared" si="105"/>
        <v>1</v>
      </c>
      <c r="BS236" s="365">
        <f t="shared" si="106"/>
        <v>1</v>
      </c>
      <c r="BT236" s="365">
        <f t="shared" si="107"/>
        <v>0</v>
      </c>
      <c r="BU236" s="365">
        <f t="shared" si="108"/>
        <v>0</v>
      </c>
      <c r="BV236" s="365">
        <f t="shared" si="109"/>
        <v>0</v>
      </c>
      <c r="BW236" s="365">
        <f t="shared" si="110"/>
        <v>0</v>
      </c>
      <c r="BX236" s="365">
        <f t="shared" si="111"/>
        <v>1</v>
      </c>
      <c r="BY236" s="365">
        <f t="shared" si="112"/>
        <v>1</v>
      </c>
      <c r="BZ236" s="365">
        <f t="shared" si="113"/>
        <v>1</v>
      </c>
      <c r="CA236" s="365">
        <f t="shared" si="114"/>
        <v>1</v>
      </c>
      <c r="CB236" s="360">
        <f t="shared" si="115"/>
        <v>4</v>
      </c>
      <c r="CR236"/>
    </row>
    <row r="237" spans="1:96" hidden="1" x14ac:dyDescent="0.2">
      <c r="A237" s="360" cm="1">
        <f t="array" ref="A237">_xlfn.SWITCH(D237,"G",1,"D",2,"M",3,"F",4)</f>
        <v>2</v>
      </c>
      <c r="B237" s="357" t="s">
        <v>35</v>
      </c>
      <c r="C237" s="357" t="s">
        <v>603</v>
      </c>
      <c r="D237" s="360" t="s">
        <v>14</v>
      </c>
      <c r="E237" s="361">
        <v>5.8</v>
      </c>
      <c r="F237" s="361">
        <f>_xlfn.IFNA(VLOOKUP(C237,'My Squad'!$C$2:$D$16,2,0),E237)</f>
        <v>5.8</v>
      </c>
      <c r="G237" s="362">
        <v>1.3616666666666666</v>
      </c>
      <c r="H237" s="362">
        <v>1.2173333333333334</v>
      </c>
      <c r="I237" s="362">
        <v>1.8636666666666666</v>
      </c>
      <c r="J237" s="362">
        <v>1.5556666666666668</v>
      </c>
      <c r="K237" s="362">
        <v>1.5173333333333334</v>
      </c>
      <c r="L237" s="362">
        <v>1.0449999999999999</v>
      </c>
      <c r="M237" s="362">
        <v>1.2356666666666667</v>
      </c>
      <c r="N237" s="362">
        <v>1.0093333333333334</v>
      </c>
      <c r="O237" s="363">
        <v>0</v>
      </c>
      <c r="P237" s="363">
        <v>0</v>
      </c>
      <c r="Q237" s="363">
        <v>0</v>
      </c>
      <c r="R237" s="363">
        <v>0</v>
      </c>
      <c r="S237" s="363">
        <v>0</v>
      </c>
      <c r="T237" s="363">
        <v>0</v>
      </c>
      <c r="U237" s="363">
        <v>0</v>
      </c>
      <c r="V237" s="363">
        <v>0</v>
      </c>
      <c r="W237" s="363">
        <v>0</v>
      </c>
      <c r="X237" s="363">
        <v>0</v>
      </c>
      <c r="Y237" s="363">
        <v>0</v>
      </c>
      <c r="Z237" s="363">
        <v>0</v>
      </c>
      <c r="AA237" s="363">
        <v>0</v>
      </c>
      <c r="AB237" s="363">
        <v>0</v>
      </c>
      <c r="AC237" s="363">
        <v>0</v>
      </c>
      <c r="AD237" s="363">
        <v>0</v>
      </c>
      <c r="AE237" s="363">
        <v>0</v>
      </c>
      <c r="AF237" s="363">
        <v>0</v>
      </c>
      <c r="AG237" s="363">
        <v>0</v>
      </c>
      <c r="AH237" s="363">
        <v>0</v>
      </c>
      <c r="AI237" s="363">
        <v>0</v>
      </c>
      <c r="AJ237" s="363">
        <v>0</v>
      </c>
      <c r="AK237" s="363">
        <v>0</v>
      </c>
      <c r="AL237" s="363">
        <v>0</v>
      </c>
      <c r="AM237" s="363">
        <v>0</v>
      </c>
      <c r="AN237" s="363">
        <v>0</v>
      </c>
      <c r="AO237" s="363">
        <v>0</v>
      </c>
      <c r="AP237" s="363">
        <v>0</v>
      </c>
      <c r="AQ237" s="363">
        <v>0</v>
      </c>
      <c r="AR237" s="363">
        <v>0</v>
      </c>
      <c r="AS237" s="363">
        <v>0</v>
      </c>
      <c r="AT237" s="363">
        <v>0</v>
      </c>
      <c r="AU237" s="363">
        <v>0</v>
      </c>
      <c r="AV237" s="363">
        <v>0</v>
      </c>
      <c r="AW237" s="363">
        <v>0</v>
      </c>
      <c r="AX237" s="363">
        <v>0</v>
      </c>
      <c r="AY237" s="363">
        <v>0</v>
      </c>
      <c r="AZ237" s="363">
        <v>0</v>
      </c>
      <c r="BA237" s="363">
        <v>0</v>
      </c>
      <c r="BB237" s="363">
        <v>0</v>
      </c>
      <c r="BC237" s="364">
        <f>IF(ISNUMBER(MATCH(C237,'My Squad'!$C$2:$C$16,0)),1,0)</f>
        <v>0</v>
      </c>
      <c r="BD237" s="365">
        <f t="shared" si="91"/>
        <v>0</v>
      </c>
      <c r="BE237" s="365">
        <f t="shared" si="92"/>
        <v>0</v>
      </c>
      <c r="BF237" s="365">
        <f t="shared" si="93"/>
        <v>0</v>
      </c>
      <c r="BG237" s="365">
        <f t="shared" si="94"/>
        <v>0</v>
      </c>
      <c r="BH237" s="365">
        <f t="shared" si="95"/>
        <v>0</v>
      </c>
      <c r="BI237" s="365">
        <f t="shared" si="96"/>
        <v>0</v>
      </c>
      <c r="BJ237" s="365">
        <f t="shared" si="97"/>
        <v>0</v>
      </c>
      <c r="BK237" s="365">
        <f t="shared" si="98"/>
        <v>0</v>
      </c>
      <c r="BL237" s="365">
        <f t="shared" si="99"/>
        <v>0</v>
      </c>
      <c r="BM237" s="365">
        <f t="shared" si="100"/>
        <v>0</v>
      </c>
      <c r="BN237" s="365">
        <f t="shared" si="101"/>
        <v>0</v>
      </c>
      <c r="BO237" s="365">
        <f t="shared" si="102"/>
        <v>0</v>
      </c>
      <c r="BP237" s="365">
        <f t="shared" si="103"/>
        <v>0</v>
      </c>
      <c r="BQ237" s="365">
        <f t="shared" si="104"/>
        <v>0</v>
      </c>
      <c r="BR237" s="365">
        <f t="shared" si="105"/>
        <v>0</v>
      </c>
      <c r="BS237" s="365">
        <f t="shared" si="106"/>
        <v>0</v>
      </c>
      <c r="BT237" s="365">
        <f t="shared" si="107"/>
        <v>0</v>
      </c>
      <c r="BU237" s="365">
        <f t="shared" si="108"/>
        <v>0</v>
      </c>
      <c r="BV237" s="365">
        <f t="shared" si="109"/>
        <v>0</v>
      </c>
      <c r="BW237" s="365">
        <f t="shared" si="110"/>
        <v>0</v>
      </c>
      <c r="BX237" s="365">
        <f t="shared" si="111"/>
        <v>0</v>
      </c>
      <c r="BY237" s="365">
        <f t="shared" si="112"/>
        <v>0</v>
      </c>
      <c r="BZ237" s="365">
        <f t="shared" si="113"/>
        <v>0</v>
      </c>
      <c r="CA237" s="365">
        <f t="shared" si="114"/>
        <v>0</v>
      </c>
      <c r="CB237" s="360">
        <f t="shared" si="115"/>
        <v>0</v>
      </c>
      <c r="CR237"/>
    </row>
    <row r="238" spans="1:96" hidden="1" x14ac:dyDescent="0.2">
      <c r="A238" s="360" cm="1">
        <f t="array" ref="A238">_xlfn.SWITCH(D238,"G",1,"D",2,"M",3,"F",4)</f>
        <v>3</v>
      </c>
      <c r="B238" s="357" t="s">
        <v>51</v>
      </c>
      <c r="C238" s="357" t="s">
        <v>325</v>
      </c>
      <c r="D238" s="360" t="s">
        <v>13</v>
      </c>
      <c r="E238" s="361">
        <v>6</v>
      </c>
      <c r="F238" s="361">
        <f>_xlfn.IFNA(VLOOKUP(C238,'My Squad'!$C$2:$D$16,2,0),E238)</f>
        <v>6</v>
      </c>
      <c r="G238" s="362">
        <v>2.2370000000000001</v>
      </c>
      <c r="H238" s="362">
        <v>1.1256666666666666</v>
      </c>
      <c r="I238" s="362">
        <v>1.2793333333333334</v>
      </c>
      <c r="J238" s="362">
        <v>1.2026666666666668</v>
      </c>
      <c r="K238" s="362">
        <v>1.3553333333333333</v>
      </c>
      <c r="L238" s="362">
        <v>1.0166666666666666</v>
      </c>
      <c r="M238" s="362">
        <v>1.3366666666666667</v>
      </c>
      <c r="N238" s="362">
        <v>1.2436666666666667</v>
      </c>
      <c r="O238" s="363">
        <v>0</v>
      </c>
      <c r="P238" s="363">
        <v>0</v>
      </c>
      <c r="Q238" s="363">
        <v>0</v>
      </c>
      <c r="R238" s="363">
        <v>0</v>
      </c>
      <c r="S238" s="363">
        <v>0</v>
      </c>
      <c r="T238" s="363">
        <v>0</v>
      </c>
      <c r="U238" s="363">
        <v>0</v>
      </c>
      <c r="V238" s="363">
        <v>0</v>
      </c>
      <c r="W238" s="363">
        <v>0</v>
      </c>
      <c r="X238" s="363">
        <v>0</v>
      </c>
      <c r="Y238" s="363">
        <v>0</v>
      </c>
      <c r="Z238" s="363">
        <v>0</v>
      </c>
      <c r="AA238" s="363">
        <v>0</v>
      </c>
      <c r="AB238" s="363">
        <v>0</v>
      </c>
      <c r="AC238" s="363">
        <v>0</v>
      </c>
      <c r="AD238" s="363">
        <v>0</v>
      </c>
      <c r="AE238" s="363">
        <v>0</v>
      </c>
      <c r="AF238" s="363">
        <v>0</v>
      </c>
      <c r="AG238" s="363">
        <v>0</v>
      </c>
      <c r="AH238" s="363">
        <v>0</v>
      </c>
      <c r="AI238" s="363">
        <v>0</v>
      </c>
      <c r="AJ238" s="363">
        <v>0</v>
      </c>
      <c r="AK238" s="363">
        <v>0</v>
      </c>
      <c r="AL238" s="363">
        <v>0</v>
      </c>
      <c r="AM238" s="363">
        <v>0</v>
      </c>
      <c r="AN238" s="363">
        <v>0</v>
      </c>
      <c r="AO238" s="363">
        <v>0</v>
      </c>
      <c r="AP238" s="363">
        <v>0</v>
      </c>
      <c r="AQ238" s="363">
        <v>0</v>
      </c>
      <c r="AR238" s="363">
        <v>0</v>
      </c>
      <c r="AS238" s="363">
        <v>0</v>
      </c>
      <c r="AT238" s="363">
        <v>0</v>
      </c>
      <c r="AU238" s="363">
        <v>0</v>
      </c>
      <c r="AV238" s="363">
        <v>0</v>
      </c>
      <c r="AW238" s="363">
        <v>0</v>
      </c>
      <c r="AX238" s="363">
        <v>0</v>
      </c>
      <c r="AY238" s="363">
        <v>0</v>
      </c>
      <c r="AZ238" s="363">
        <v>0</v>
      </c>
      <c r="BA238" s="363">
        <v>0</v>
      </c>
      <c r="BB238" s="363">
        <v>0</v>
      </c>
      <c r="BC238" s="364">
        <f>IF(ISNUMBER(MATCH(C238,'My Squad'!$C$2:$C$16,0)),1,0)</f>
        <v>0</v>
      </c>
      <c r="BD238" s="365">
        <f t="shared" si="91"/>
        <v>0</v>
      </c>
      <c r="BE238" s="365">
        <f t="shared" si="92"/>
        <v>0</v>
      </c>
      <c r="BF238" s="365">
        <f t="shared" si="93"/>
        <v>0</v>
      </c>
      <c r="BG238" s="365">
        <f t="shared" si="94"/>
        <v>0</v>
      </c>
      <c r="BH238" s="365">
        <f t="shared" si="95"/>
        <v>0</v>
      </c>
      <c r="BI238" s="365">
        <f t="shared" si="96"/>
        <v>0</v>
      </c>
      <c r="BJ238" s="365">
        <f t="shared" si="97"/>
        <v>0</v>
      </c>
      <c r="BK238" s="365">
        <f t="shared" si="98"/>
        <v>0</v>
      </c>
      <c r="BL238" s="365">
        <f t="shared" si="99"/>
        <v>0</v>
      </c>
      <c r="BM238" s="365">
        <f t="shared" si="100"/>
        <v>0</v>
      </c>
      <c r="BN238" s="365">
        <f t="shared" si="101"/>
        <v>0</v>
      </c>
      <c r="BO238" s="365">
        <f t="shared" si="102"/>
        <v>0</v>
      </c>
      <c r="BP238" s="365">
        <f t="shared" si="103"/>
        <v>0</v>
      </c>
      <c r="BQ238" s="365">
        <f t="shared" si="104"/>
        <v>0</v>
      </c>
      <c r="BR238" s="365">
        <f t="shared" si="105"/>
        <v>0</v>
      </c>
      <c r="BS238" s="365">
        <f t="shared" si="106"/>
        <v>0</v>
      </c>
      <c r="BT238" s="365">
        <f t="shared" si="107"/>
        <v>0</v>
      </c>
      <c r="BU238" s="365">
        <f t="shared" si="108"/>
        <v>0</v>
      </c>
      <c r="BV238" s="365">
        <f t="shared" si="109"/>
        <v>0</v>
      </c>
      <c r="BW238" s="365">
        <f t="shared" si="110"/>
        <v>0</v>
      </c>
      <c r="BX238" s="365">
        <f t="shared" si="111"/>
        <v>0</v>
      </c>
      <c r="BY238" s="365">
        <f t="shared" si="112"/>
        <v>0</v>
      </c>
      <c r="BZ238" s="365">
        <f t="shared" si="113"/>
        <v>0</v>
      </c>
      <c r="CA238" s="365">
        <f t="shared" si="114"/>
        <v>0</v>
      </c>
      <c r="CB238" s="360">
        <f t="shared" si="115"/>
        <v>0</v>
      </c>
      <c r="CR238"/>
    </row>
    <row r="239" spans="1:96" hidden="1" x14ac:dyDescent="0.2">
      <c r="A239" s="360" cm="1">
        <f t="array" ref="A239">_xlfn.SWITCH(D239,"G",1,"D",2,"M",3,"F",4)</f>
        <v>3</v>
      </c>
      <c r="B239" s="357" t="s">
        <v>51</v>
      </c>
      <c r="C239" s="357" t="s">
        <v>1351</v>
      </c>
      <c r="D239" s="360" t="s">
        <v>13</v>
      </c>
      <c r="E239" s="361">
        <v>6.1</v>
      </c>
      <c r="F239" s="361">
        <f>_xlfn.IFNA(VLOOKUP(C239,'My Squad'!$C$2:$D$16,2,0),E239)</f>
        <v>6.1</v>
      </c>
      <c r="G239" s="362">
        <v>1.8996666666666666</v>
      </c>
      <c r="H239" s="362">
        <v>1.1830000000000001</v>
      </c>
      <c r="I239" s="362">
        <v>1.4953333333333334</v>
      </c>
      <c r="J239" s="362">
        <v>1.1503333333333334</v>
      </c>
      <c r="K239" s="362">
        <v>1.2989999999999999</v>
      </c>
      <c r="L239" s="362">
        <v>1.1020000000000001</v>
      </c>
      <c r="M239" s="362">
        <v>1.3133333333333332</v>
      </c>
      <c r="N239" s="362">
        <v>1.2083333333333333</v>
      </c>
      <c r="O239" s="363">
        <v>1</v>
      </c>
      <c r="P239" s="363">
        <v>1</v>
      </c>
      <c r="Q239" s="363">
        <v>1</v>
      </c>
      <c r="R239" s="363">
        <v>1</v>
      </c>
      <c r="S239" s="363">
        <v>1</v>
      </c>
      <c r="T239" s="363">
        <v>1</v>
      </c>
      <c r="U239" s="363">
        <v>1</v>
      </c>
      <c r="V239" s="363">
        <v>1</v>
      </c>
      <c r="W239" s="363">
        <v>0</v>
      </c>
      <c r="X239" s="363">
        <v>0</v>
      </c>
      <c r="Y239" s="363">
        <v>0</v>
      </c>
      <c r="Z239" s="363">
        <v>0</v>
      </c>
      <c r="AA239" s="363">
        <v>0</v>
      </c>
      <c r="AB239" s="363">
        <v>0</v>
      </c>
      <c r="AC239" s="363">
        <v>0</v>
      </c>
      <c r="AD239" s="363">
        <v>0</v>
      </c>
      <c r="AE239" s="363">
        <v>0</v>
      </c>
      <c r="AF239" s="363">
        <v>0</v>
      </c>
      <c r="AG239" s="363">
        <v>0</v>
      </c>
      <c r="AH239" s="363">
        <v>0</v>
      </c>
      <c r="AI239" s="363">
        <v>0</v>
      </c>
      <c r="AJ239" s="363">
        <v>0</v>
      </c>
      <c r="AK239" s="363">
        <v>0</v>
      </c>
      <c r="AL239" s="363">
        <v>0</v>
      </c>
      <c r="AM239" s="363">
        <v>0</v>
      </c>
      <c r="AN239" s="363">
        <v>0</v>
      </c>
      <c r="AO239" s="363">
        <v>0</v>
      </c>
      <c r="AP239" s="363">
        <v>0</v>
      </c>
      <c r="AQ239" s="363">
        <v>0</v>
      </c>
      <c r="AR239" s="363">
        <v>0</v>
      </c>
      <c r="AS239" s="363">
        <v>0</v>
      </c>
      <c r="AT239" s="363">
        <v>0</v>
      </c>
      <c r="AU239" s="363">
        <v>0</v>
      </c>
      <c r="AV239" s="363">
        <v>0</v>
      </c>
      <c r="AW239" s="363">
        <v>0</v>
      </c>
      <c r="AX239" s="363">
        <v>0</v>
      </c>
      <c r="AY239" s="363">
        <v>0</v>
      </c>
      <c r="AZ239" s="363">
        <v>0</v>
      </c>
      <c r="BA239" s="363">
        <v>0</v>
      </c>
      <c r="BB239" s="363">
        <v>0</v>
      </c>
      <c r="BC239" s="364">
        <f>IF(ISNUMBER(MATCH(C239,'My Squad'!$C$2:$C$16,0)),1,0)</f>
        <v>0</v>
      </c>
      <c r="BD239" s="365">
        <f t="shared" si="91"/>
        <v>0</v>
      </c>
      <c r="BE239" s="365">
        <f t="shared" si="92"/>
        <v>0</v>
      </c>
      <c r="BF239" s="365">
        <f t="shared" si="93"/>
        <v>0</v>
      </c>
      <c r="BG239" s="365">
        <f t="shared" si="94"/>
        <v>0</v>
      </c>
      <c r="BH239" s="365">
        <f t="shared" si="95"/>
        <v>0</v>
      </c>
      <c r="BI239" s="365">
        <f t="shared" si="96"/>
        <v>0</v>
      </c>
      <c r="BJ239" s="365">
        <f t="shared" si="97"/>
        <v>0</v>
      </c>
      <c r="BK239" s="365">
        <f t="shared" si="98"/>
        <v>0</v>
      </c>
      <c r="BL239" s="365">
        <f t="shared" si="99"/>
        <v>1</v>
      </c>
      <c r="BM239" s="365">
        <f t="shared" si="100"/>
        <v>1</v>
      </c>
      <c r="BN239" s="365">
        <f t="shared" si="101"/>
        <v>1</v>
      </c>
      <c r="BO239" s="365">
        <f t="shared" si="102"/>
        <v>1</v>
      </c>
      <c r="BP239" s="365">
        <f t="shared" si="103"/>
        <v>1</v>
      </c>
      <c r="BQ239" s="365">
        <f t="shared" si="104"/>
        <v>1</v>
      </c>
      <c r="BR239" s="365">
        <f t="shared" si="105"/>
        <v>1</v>
      </c>
      <c r="BS239" s="365">
        <f t="shared" si="106"/>
        <v>1</v>
      </c>
      <c r="BT239" s="365">
        <f t="shared" si="107"/>
        <v>0</v>
      </c>
      <c r="BU239" s="365">
        <f t="shared" si="108"/>
        <v>0</v>
      </c>
      <c r="BV239" s="365">
        <f t="shared" si="109"/>
        <v>0</v>
      </c>
      <c r="BW239" s="365">
        <f t="shared" si="110"/>
        <v>0</v>
      </c>
      <c r="BX239" s="365">
        <f t="shared" si="111"/>
        <v>0</v>
      </c>
      <c r="BY239" s="365">
        <f t="shared" si="112"/>
        <v>0</v>
      </c>
      <c r="BZ239" s="365">
        <f t="shared" si="113"/>
        <v>0</v>
      </c>
      <c r="CA239" s="365">
        <f t="shared" si="114"/>
        <v>0</v>
      </c>
      <c r="CB239" s="360">
        <f t="shared" si="115"/>
        <v>0</v>
      </c>
      <c r="CR239"/>
    </row>
    <row r="240" spans="1:96" hidden="1" x14ac:dyDescent="0.2">
      <c r="A240" s="360" cm="1">
        <f t="array" ref="A240">_xlfn.SWITCH(D240,"G",1,"D",2,"M",3,"F",4)</f>
        <v>3</v>
      </c>
      <c r="B240" s="357" t="s">
        <v>56</v>
      </c>
      <c r="C240" s="357" t="s">
        <v>1070</v>
      </c>
      <c r="D240" s="360" t="s">
        <v>13</v>
      </c>
      <c r="E240" s="361">
        <v>5.7</v>
      </c>
      <c r="F240" s="361">
        <f>_xlfn.IFNA(VLOOKUP(C240,'My Squad'!$C$2:$D$16,2,0),E240)</f>
        <v>5.7</v>
      </c>
      <c r="G240" s="362">
        <v>3.0273333333333334</v>
      </c>
      <c r="H240" s="362">
        <v>3.6446666666666667</v>
      </c>
      <c r="I240" s="362">
        <v>0.6196666666666667</v>
      </c>
      <c r="J240" s="362">
        <v>0.55066666666666664</v>
      </c>
      <c r="K240" s="362">
        <v>0.78866666666666663</v>
      </c>
      <c r="L240" s="362">
        <v>0.7416666666666667</v>
      </c>
      <c r="M240" s="362">
        <v>0.56533333333333335</v>
      </c>
      <c r="N240" s="362">
        <v>0.69666666666666666</v>
      </c>
      <c r="O240" s="363">
        <v>1</v>
      </c>
      <c r="P240" s="363">
        <v>1</v>
      </c>
      <c r="Q240" s="363">
        <v>1</v>
      </c>
      <c r="R240" s="363">
        <v>1</v>
      </c>
      <c r="S240" s="363">
        <v>1</v>
      </c>
      <c r="T240" s="363">
        <v>1</v>
      </c>
      <c r="U240" s="363">
        <v>0</v>
      </c>
      <c r="V240" s="363">
        <v>0</v>
      </c>
      <c r="W240" s="363">
        <v>0</v>
      </c>
      <c r="X240" s="363">
        <v>0</v>
      </c>
      <c r="Y240" s="363">
        <v>0</v>
      </c>
      <c r="Z240" s="363">
        <v>0</v>
      </c>
      <c r="AA240" s="363">
        <v>0</v>
      </c>
      <c r="AB240" s="363">
        <v>0</v>
      </c>
      <c r="AC240" s="363">
        <v>0</v>
      </c>
      <c r="AD240" s="363">
        <v>0</v>
      </c>
      <c r="AE240" s="363">
        <v>0</v>
      </c>
      <c r="AF240" s="363">
        <v>0</v>
      </c>
      <c r="AG240" s="363">
        <v>0</v>
      </c>
      <c r="AH240" s="363">
        <v>0</v>
      </c>
      <c r="AI240" s="363">
        <v>0</v>
      </c>
      <c r="AJ240" s="363">
        <v>0</v>
      </c>
      <c r="AK240" s="363">
        <v>0</v>
      </c>
      <c r="AL240" s="363">
        <v>0</v>
      </c>
      <c r="AM240" s="363">
        <v>0</v>
      </c>
      <c r="AN240" s="363">
        <v>0</v>
      </c>
      <c r="AO240" s="363">
        <v>0</v>
      </c>
      <c r="AP240" s="363">
        <v>0</v>
      </c>
      <c r="AQ240" s="363">
        <v>0</v>
      </c>
      <c r="AR240" s="363">
        <v>0</v>
      </c>
      <c r="AS240" s="363">
        <v>0</v>
      </c>
      <c r="AT240" s="363">
        <v>0</v>
      </c>
      <c r="AU240" s="363">
        <v>0</v>
      </c>
      <c r="AV240" s="363">
        <v>0</v>
      </c>
      <c r="AW240" s="363">
        <v>0</v>
      </c>
      <c r="AX240" s="363">
        <v>0</v>
      </c>
      <c r="AY240" s="363">
        <v>0</v>
      </c>
      <c r="AZ240" s="363">
        <v>0</v>
      </c>
      <c r="BA240" s="363">
        <v>1</v>
      </c>
      <c r="BB240" s="363">
        <v>0</v>
      </c>
      <c r="BC240" s="364">
        <f>IF(ISNUMBER(MATCH(C240,'My Squad'!$C$2:$C$16,0)),1,0)</f>
        <v>0</v>
      </c>
      <c r="BD240" s="365">
        <f t="shared" si="91"/>
        <v>0</v>
      </c>
      <c r="BE240" s="365">
        <f t="shared" si="92"/>
        <v>0</v>
      </c>
      <c r="BF240" s="365">
        <f t="shared" si="93"/>
        <v>0</v>
      </c>
      <c r="BG240" s="365">
        <f t="shared" si="94"/>
        <v>0</v>
      </c>
      <c r="BH240" s="365">
        <f t="shared" si="95"/>
        <v>0</v>
      </c>
      <c r="BI240" s="365">
        <f t="shared" si="96"/>
        <v>0</v>
      </c>
      <c r="BJ240" s="365">
        <f t="shared" si="97"/>
        <v>-1</v>
      </c>
      <c r="BK240" s="365">
        <f t="shared" si="98"/>
        <v>-1</v>
      </c>
      <c r="BL240" s="365">
        <f t="shared" si="99"/>
        <v>1</v>
      </c>
      <c r="BM240" s="365">
        <f t="shared" si="100"/>
        <v>1</v>
      </c>
      <c r="BN240" s="365">
        <f t="shared" si="101"/>
        <v>1</v>
      </c>
      <c r="BO240" s="365">
        <f t="shared" si="102"/>
        <v>1</v>
      </c>
      <c r="BP240" s="365">
        <f t="shared" si="103"/>
        <v>1</v>
      </c>
      <c r="BQ240" s="365">
        <f t="shared" si="104"/>
        <v>1</v>
      </c>
      <c r="BR240" s="365">
        <f t="shared" si="105"/>
        <v>0</v>
      </c>
      <c r="BS240" s="365">
        <f t="shared" si="106"/>
        <v>0</v>
      </c>
      <c r="BT240" s="365">
        <f t="shared" si="107"/>
        <v>0</v>
      </c>
      <c r="BU240" s="365">
        <f t="shared" si="108"/>
        <v>0</v>
      </c>
      <c r="BV240" s="365">
        <f t="shared" si="109"/>
        <v>0</v>
      </c>
      <c r="BW240" s="365">
        <f t="shared" si="110"/>
        <v>0</v>
      </c>
      <c r="BX240" s="365">
        <f t="shared" si="111"/>
        <v>0</v>
      </c>
      <c r="BY240" s="365">
        <f t="shared" si="112"/>
        <v>0</v>
      </c>
      <c r="BZ240" s="365">
        <f t="shared" si="113"/>
        <v>0</v>
      </c>
      <c r="CA240" s="365">
        <f t="shared" si="114"/>
        <v>-1</v>
      </c>
      <c r="CB240" s="360">
        <f t="shared" si="115"/>
        <v>-2</v>
      </c>
      <c r="CR240"/>
    </row>
    <row r="241" spans="1:96" hidden="1" x14ac:dyDescent="0.2">
      <c r="A241" s="360" cm="1">
        <f t="array" ref="A241">_xlfn.SWITCH(D241,"G",1,"D",2,"M",3,"F",4)</f>
        <v>3</v>
      </c>
      <c r="B241" s="357" t="s">
        <v>68</v>
      </c>
      <c r="C241" s="357" t="s">
        <v>1350</v>
      </c>
      <c r="D241" s="360" t="s">
        <v>13</v>
      </c>
      <c r="E241" s="361">
        <v>5</v>
      </c>
      <c r="F241" s="361">
        <f>_xlfn.IFNA(VLOOKUP(C241,'My Squad'!$C$2:$D$16,2,0),E241)</f>
        <v>5</v>
      </c>
      <c r="G241" s="362">
        <v>2.5453333333333332</v>
      </c>
      <c r="H241" s="362">
        <v>2.4460000000000002</v>
      </c>
      <c r="I241" s="362">
        <v>1.6563333333333334</v>
      </c>
      <c r="J241" s="362">
        <v>0.77266666666666661</v>
      </c>
      <c r="K241" s="362">
        <v>0.83</v>
      </c>
      <c r="L241" s="362">
        <v>0.74633333333333329</v>
      </c>
      <c r="M241" s="362">
        <v>0.71399999999999997</v>
      </c>
      <c r="N241" s="362">
        <v>0.85866666666666669</v>
      </c>
      <c r="O241" s="363">
        <v>0</v>
      </c>
      <c r="P241" s="363">
        <v>0</v>
      </c>
      <c r="Q241" s="363">
        <v>0</v>
      </c>
      <c r="R241" s="363">
        <v>0</v>
      </c>
      <c r="S241" s="363">
        <v>0</v>
      </c>
      <c r="T241" s="363">
        <v>1</v>
      </c>
      <c r="U241" s="363">
        <v>1</v>
      </c>
      <c r="V241" s="363">
        <v>1</v>
      </c>
      <c r="W241" s="363">
        <v>0</v>
      </c>
      <c r="X241" s="363">
        <v>0</v>
      </c>
      <c r="Y241" s="363">
        <v>0</v>
      </c>
      <c r="Z241" s="363">
        <v>0</v>
      </c>
      <c r="AA241" s="363">
        <v>0</v>
      </c>
      <c r="AB241" s="363">
        <v>0</v>
      </c>
      <c r="AC241" s="363">
        <v>0</v>
      </c>
      <c r="AD241" s="363">
        <v>0</v>
      </c>
      <c r="AE241" s="363">
        <v>0</v>
      </c>
      <c r="AF241" s="363">
        <v>0</v>
      </c>
      <c r="AG241" s="363">
        <v>0</v>
      </c>
      <c r="AH241" s="363">
        <v>0</v>
      </c>
      <c r="AI241" s="363">
        <v>0</v>
      </c>
      <c r="AJ241" s="363">
        <v>0</v>
      </c>
      <c r="AK241" s="363">
        <v>0</v>
      </c>
      <c r="AL241" s="363">
        <v>0</v>
      </c>
      <c r="AM241" s="363">
        <v>0</v>
      </c>
      <c r="AN241" s="363">
        <v>0</v>
      </c>
      <c r="AO241" s="363">
        <v>0</v>
      </c>
      <c r="AP241" s="363">
        <v>0</v>
      </c>
      <c r="AQ241" s="363">
        <v>0</v>
      </c>
      <c r="AR241" s="363">
        <v>1</v>
      </c>
      <c r="AS241" s="363">
        <v>0</v>
      </c>
      <c r="AT241" s="363">
        <v>0</v>
      </c>
      <c r="AU241" s="363">
        <v>0</v>
      </c>
      <c r="AV241" s="363">
        <v>0</v>
      </c>
      <c r="AW241" s="363">
        <v>0</v>
      </c>
      <c r="AX241" s="363">
        <v>0</v>
      </c>
      <c r="AY241" s="363">
        <v>0</v>
      </c>
      <c r="AZ241" s="363">
        <v>0</v>
      </c>
      <c r="BA241" s="363">
        <v>0</v>
      </c>
      <c r="BB241" s="363">
        <v>0</v>
      </c>
      <c r="BC241" s="364">
        <f>IF(ISNUMBER(MATCH(C241,'My Squad'!$C$2:$C$16,0)),1,0)</f>
        <v>0</v>
      </c>
      <c r="BD241" s="365">
        <f t="shared" si="91"/>
        <v>0</v>
      </c>
      <c r="BE241" s="365">
        <f t="shared" si="92"/>
        <v>0</v>
      </c>
      <c r="BF241" s="365">
        <f t="shared" si="93"/>
        <v>0</v>
      </c>
      <c r="BG241" s="365">
        <f t="shared" si="94"/>
        <v>0</v>
      </c>
      <c r="BH241" s="365">
        <f t="shared" si="95"/>
        <v>0</v>
      </c>
      <c r="BI241" s="365">
        <f t="shared" si="96"/>
        <v>1</v>
      </c>
      <c r="BJ241" s="365">
        <f t="shared" si="97"/>
        <v>1</v>
      </c>
      <c r="BK241" s="365">
        <f t="shared" si="98"/>
        <v>1</v>
      </c>
      <c r="BL241" s="365">
        <f t="shared" si="99"/>
        <v>0</v>
      </c>
      <c r="BM241" s="365">
        <f t="shared" si="100"/>
        <v>0</v>
      </c>
      <c r="BN241" s="365">
        <f t="shared" si="101"/>
        <v>0</v>
      </c>
      <c r="BO241" s="365">
        <f t="shared" si="102"/>
        <v>0</v>
      </c>
      <c r="BP241" s="365">
        <f t="shared" si="103"/>
        <v>0</v>
      </c>
      <c r="BQ241" s="365">
        <f t="shared" si="104"/>
        <v>1</v>
      </c>
      <c r="BR241" s="365">
        <f t="shared" si="105"/>
        <v>1</v>
      </c>
      <c r="BS241" s="365">
        <f t="shared" si="106"/>
        <v>1</v>
      </c>
      <c r="BT241" s="365">
        <f t="shared" si="107"/>
        <v>0</v>
      </c>
      <c r="BU241" s="365">
        <f t="shared" si="108"/>
        <v>0</v>
      </c>
      <c r="BV241" s="365">
        <f t="shared" si="109"/>
        <v>0</v>
      </c>
      <c r="BW241" s="365">
        <f t="shared" si="110"/>
        <v>0</v>
      </c>
      <c r="BX241" s="365">
        <f t="shared" si="111"/>
        <v>0</v>
      </c>
      <c r="BY241" s="365">
        <f t="shared" si="112"/>
        <v>1</v>
      </c>
      <c r="BZ241" s="365">
        <f t="shared" si="113"/>
        <v>1</v>
      </c>
      <c r="CA241" s="365">
        <f t="shared" si="114"/>
        <v>1</v>
      </c>
      <c r="CB241" s="360">
        <f t="shared" si="115"/>
        <v>3</v>
      </c>
      <c r="CR241"/>
    </row>
    <row r="242" spans="1:96" hidden="1" x14ac:dyDescent="0.2">
      <c r="A242" s="360" cm="1">
        <f t="array" ref="A242">_xlfn.SWITCH(D242,"G",1,"D",2,"M",3,"F",4)</f>
        <v>2</v>
      </c>
      <c r="B242" s="357" t="s">
        <v>65</v>
      </c>
      <c r="C242" s="357" t="s">
        <v>205</v>
      </c>
      <c r="D242" s="360" t="s">
        <v>14</v>
      </c>
      <c r="E242" s="361">
        <v>4.5</v>
      </c>
      <c r="F242" s="361">
        <f>_xlfn.IFNA(VLOOKUP(C242,'My Squad'!$C$2:$D$16,2,0),E242)</f>
        <v>4.5</v>
      </c>
      <c r="G242" s="362">
        <v>0.84099999999999997</v>
      </c>
      <c r="H242" s="362">
        <v>1.276</v>
      </c>
      <c r="I242" s="362">
        <v>1.27</v>
      </c>
      <c r="J242" s="362">
        <v>1.6196666666666666</v>
      </c>
      <c r="K242" s="362">
        <v>1.0976666666666666</v>
      </c>
      <c r="L242" s="362">
        <v>1.6736666666666666</v>
      </c>
      <c r="M242" s="362">
        <v>1.6283333333333334</v>
      </c>
      <c r="N242" s="362">
        <v>1.0593333333333332</v>
      </c>
      <c r="O242" s="363">
        <v>0</v>
      </c>
      <c r="P242" s="363">
        <v>0</v>
      </c>
      <c r="Q242" s="363">
        <v>0</v>
      </c>
      <c r="R242" s="363">
        <v>0</v>
      </c>
      <c r="S242" s="363">
        <v>0</v>
      </c>
      <c r="T242" s="363">
        <v>0</v>
      </c>
      <c r="U242" s="363">
        <v>0</v>
      </c>
      <c r="V242" s="363">
        <v>0</v>
      </c>
      <c r="W242" s="363">
        <v>0</v>
      </c>
      <c r="X242" s="363">
        <v>0</v>
      </c>
      <c r="Y242" s="363">
        <v>0</v>
      </c>
      <c r="Z242" s="363">
        <v>0</v>
      </c>
      <c r="AA242" s="363">
        <v>0</v>
      </c>
      <c r="AB242" s="363">
        <v>0</v>
      </c>
      <c r="AC242" s="363">
        <v>0</v>
      </c>
      <c r="AD242" s="363">
        <v>0</v>
      </c>
      <c r="AE242" s="363">
        <v>0</v>
      </c>
      <c r="AF242" s="363">
        <v>0</v>
      </c>
      <c r="AG242" s="363">
        <v>0</v>
      </c>
      <c r="AH242" s="363">
        <v>0</v>
      </c>
      <c r="AI242" s="363">
        <v>0</v>
      </c>
      <c r="AJ242" s="363">
        <v>0</v>
      </c>
      <c r="AK242" s="363">
        <v>0</v>
      </c>
      <c r="AL242" s="363">
        <v>0</v>
      </c>
      <c r="AM242" s="363">
        <v>0</v>
      </c>
      <c r="AN242" s="363">
        <v>0</v>
      </c>
      <c r="AO242" s="363">
        <v>0</v>
      </c>
      <c r="AP242" s="363">
        <v>0</v>
      </c>
      <c r="AQ242" s="363">
        <v>0</v>
      </c>
      <c r="AR242" s="363">
        <v>0</v>
      </c>
      <c r="AS242" s="363">
        <v>0</v>
      </c>
      <c r="AT242" s="363">
        <v>0</v>
      </c>
      <c r="AU242" s="363">
        <v>0</v>
      </c>
      <c r="AV242" s="363">
        <v>0</v>
      </c>
      <c r="AW242" s="363">
        <v>0</v>
      </c>
      <c r="AX242" s="363">
        <v>0</v>
      </c>
      <c r="AY242" s="363">
        <v>0</v>
      </c>
      <c r="AZ242" s="363">
        <v>0</v>
      </c>
      <c r="BA242" s="363">
        <v>0</v>
      </c>
      <c r="BB242" s="363">
        <v>0</v>
      </c>
      <c r="BC242" s="364">
        <f>IF(ISNUMBER(MATCH(C242,'My Squad'!$C$2:$C$16,0)),1,0)</f>
        <v>0</v>
      </c>
      <c r="BD242" s="365">
        <f t="shared" si="91"/>
        <v>0</v>
      </c>
      <c r="BE242" s="365">
        <f t="shared" si="92"/>
        <v>0</v>
      </c>
      <c r="BF242" s="365">
        <f t="shared" si="93"/>
        <v>0</v>
      </c>
      <c r="BG242" s="365">
        <f t="shared" si="94"/>
        <v>0</v>
      </c>
      <c r="BH242" s="365">
        <f t="shared" si="95"/>
        <v>0</v>
      </c>
      <c r="BI242" s="365">
        <f t="shared" si="96"/>
        <v>0</v>
      </c>
      <c r="BJ242" s="365">
        <f t="shared" si="97"/>
        <v>0</v>
      </c>
      <c r="BK242" s="365">
        <f t="shared" si="98"/>
        <v>0</v>
      </c>
      <c r="BL242" s="365">
        <f t="shared" si="99"/>
        <v>0</v>
      </c>
      <c r="BM242" s="365">
        <f t="shared" si="100"/>
        <v>0</v>
      </c>
      <c r="BN242" s="365">
        <f t="shared" si="101"/>
        <v>0</v>
      </c>
      <c r="BO242" s="365">
        <f t="shared" si="102"/>
        <v>0</v>
      </c>
      <c r="BP242" s="365">
        <f t="shared" si="103"/>
        <v>0</v>
      </c>
      <c r="BQ242" s="365">
        <f t="shared" si="104"/>
        <v>0</v>
      </c>
      <c r="BR242" s="365">
        <f t="shared" si="105"/>
        <v>0</v>
      </c>
      <c r="BS242" s="365">
        <f t="shared" si="106"/>
        <v>0</v>
      </c>
      <c r="BT242" s="365">
        <f t="shared" si="107"/>
        <v>0</v>
      </c>
      <c r="BU242" s="365">
        <f t="shared" si="108"/>
        <v>0</v>
      </c>
      <c r="BV242" s="365">
        <f t="shared" si="109"/>
        <v>0</v>
      </c>
      <c r="BW242" s="365">
        <f t="shared" si="110"/>
        <v>0</v>
      </c>
      <c r="BX242" s="365">
        <f t="shared" si="111"/>
        <v>0</v>
      </c>
      <c r="BY242" s="365">
        <f t="shared" si="112"/>
        <v>0</v>
      </c>
      <c r="BZ242" s="365">
        <f t="shared" si="113"/>
        <v>0</v>
      </c>
      <c r="CA242" s="365">
        <f t="shared" si="114"/>
        <v>0</v>
      </c>
      <c r="CB242" s="360">
        <f t="shared" si="115"/>
        <v>0</v>
      </c>
      <c r="CR242"/>
    </row>
    <row r="243" spans="1:96" hidden="1" x14ac:dyDescent="0.2">
      <c r="A243" s="360" cm="1">
        <f t="array" ref="A243">_xlfn.SWITCH(D243,"G",1,"D",2,"M",3,"F",4)</f>
        <v>3</v>
      </c>
      <c r="B243" s="357" t="s">
        <v>68</v>
      </c>
      <c r="C243" s="357" t="s">
        <v>279</v>
      </c>
      <c r="D243" s="360" t="s">
        <v>13</v>
      </c>
      <c r="E243" s="361">
        <v>4.9000000000000004</v>
      </c>
      <c r="F243" s="361">
        <f>_xlfn.IFNA(VLOOKUP(C243,'My Squad'!$C$2:$D$16,2,0),E243)</f>
        <v>4.9000000000000004</v>
      </c>
      <c r="G243" s="362">
        <v>0</v>
      </c>
      <c r="H243" s="362">
        <v>0</v>
      </c>
      <c r="I243" s="362">
        <v>1.2226666666666666</v>
      </c>
      <c r="J243" s="362">
        <v>1.7763333333333333</v>
      </c>
      <c r="K243" s="362">
        <v>1.9076666666666666</v>
      </c>
      <c r="L243" s="362">
        <v>1.7946666666666666</v>
      </c>
      <c r="M243" s="362">
        <v>1.6136666666666666</v>
      </c>
      <c r="N243" s="362">
        <v>2.13</v>
      </c>
      <c r="O243" s="363">
        <v>0</v>
      </c>
      <c r="P243" s="363">
        <v>0</v>
      </c>
      <c r="Q243" s="363">
        <v>0</v>
      </c>
      <c r="R243" s="363">
        <v>0</v>
      </c>
      <c r="S243" s="363">
        <v>0</v>
      </c>
      <c r="T243" s="363">
        <v>0</v>
      </c>
      <c r="U243" s="363">
        <v>0</v>
      </c>
      <c r="V243" s="363">
        <v>0</v>
      </c>
      <c r="W243" s="363">
        <v>0</v>
      </c>
      <c r="X243" s="363">
        <v>0</v>
      </c>
      <c r="Y243" s="363">
        <v>0</v>
      </c>
      <c r="Z243" s="363">
        <v>0</v>
      </c>
      <c r="AA243" s="363">
        <v>0</v>
      </c>
      <c r="AB243" s="363">
        <v>0</v>
      </c>
      <c r="AC243" s="363">
        <v>0</v>
      </c>
      <c r="AD243" s="363">
        <v>0</v>
      </c>
      <c r="AE243" s="363">
        <v>0</v>
      </c>
      <c r="AF243" s="363">
        <v>0</v>
      </c>
      <c r="AG243" s="363">
        <v>0</v>
      </c>
      <c r="AH243" s="363">
        <v>0</v>
      </c>
      <c r="AI243" s="363">
        <v>0</v>
      </c>
      <c r="AJ243" s="363">
        <v>0</v>
      </c>
      <c r="AK243" s="363">
        <v>0</v>
      </c>
      <c r="AL243" s="363">
        <v>0</v>
      </c>
      <c r="AM243" s="363">
        <v>0</v>
      </c>
      <c r="AN243" s="363">
        <v>0</v>
      </c>
      <c r="AO243" s="363">
        <v>0</v>
      </c>
      <c r="AP243" s="363">
        <v>0</v>
      </c>
      <c r="AQ243" s="363">
        <v>0</v>
      </c>
      <c r="AR243" s="363">
        <v>0</v>
      </c>
      <c r="AS243" s="363">
        <v>0</v>
      </c>
      <c r="AT243" s="363">
        <v>0</v>
      </c>
      <c r="AU243" s="363">
        <v>0</v>
      </c>
      <c r="AV243" s="363">
        <v>0</v>
      </c>
      <c r="AW243" s="363">
        <v>0</v>
      </c>
      <c r="AX243" s="363">
        <v>0</v>
      </c>
      <c r="AY243" s="363">
        <v>0</v>
      </c>
      <c r="AZ243" s="363">
        <v>0</v>
      </c>
      <c r="BA243" s="363">
        <v>0</v>
      </c>
      <c r="BB243" s="363">
        <v>0</v>
      </c>
      <c r="BC243" s="364">
        <f>IF(ISNUMBER(MATCH(C243,'My Squad'!$C$2:$C$16,0)),1,0)</f>
        <v>0</v>
      </c>
      <c r="BD243" s="365">
        <f t="shared" si="91"/>
        <v>0</v>
      </c>
      <c r="BE243" s="365">
        <f t="shared" si="92"/>
        <v>0</v>
      </c>
      <c r="BF243" s="365">
        <f t="shared" si="93"/>
        <v>0</v>
      </c>
      <c r="BG243" s="365">
        <f t="shared" si="94"/>
        <v>0</v>
      </c>
      <c r="BH243" s="365">
        <f t="shared" si="95"/>
        <v>0</v>
      </c>
      <c r="BI243" s="365">
        <f t="shared" si="96"/>
        <v>0</v>
      </c>
      <c r="BJ243" s="365">
        <f t="shared" si="97"/>
        <v>0</v>
      </c>
      <c r="BK243" s="365">
        <f t="shared" si="98"/>
        <v>0</v>
      </c>
      <c r="BL243" s="365">
        <f t="shared" si="99"/>
        <v>0</v>
      </c>
      <c r="BM243" s="365">
        <f t="shared" si="100"/>
        <v>0</v>
      </c>
      <c r="BN243" s="365">
        <f t="shared" si="101"/>
        <v>0</v>
      </c>
      <c r="BO243" s="365">
        <f t="shared" si="102"/>
        <v>0</v>
      </c>
      <c r="BP243" s="365">
        <f t="shared" si="103"/>
        <v>0</v>
      </c>
      <c r="BQ243" s="365">
        <f t="shared" si="104"/>
        <v>0</v>
      </c>
      <c r="BR243" s="365">
        <f t="shared" si="105"/>
        <v>0</v>
      </c>
      <c r="BS243" s="365">
        <f t="shared" si="106"/>
        <v>0</v>
      </c>
      <c r="BT243" s="365">
        <f t="shared" si="107"/>
        <v>0</v>
      </c>
      <c r="BU243" s="365">
        <f t="shared" si="108"/>
        <v>0</v>
      </c>
      <c r="BV243" s="365">
        <f t="shared" si="109"/>
        <v>0</v>
      </c>
      <c r="BW243" s="365">
        <f t="shared" si="110"/>
        <v>0</v>
      </c>
      <c r="BX243" s="365">
        <f t="shared" si="111"/>
        <v>0</v>
      </c>
      <c r="BY243" s="365">
        <f t="shared" si="112"/>
        <v>0</v>
      </c>
      <c r="BZ243" s="365">
        <f t="shared" si="113"/>
        <v>0</v>
      </c>
      <c r="CA243" s="365">
        <f t="shared" si="114"/>
        <v>0</v>
      </c>
      <c r="CB243" s="360">
        <f t="shared" si="115"/>
        <v>0</v>
      </c>
      <c r="CR243"/>
    </row>
    <row r="244" spans="1:96" x14ac:dyDescent="0.2">
      <c r="A244" s="360" cm="1">
        <f t="array" ref="A244">_xlfn.SWITCH(D244,"G",1,"D",2,"M",3,"F",4)</f>
        <v>2</v>
      </c>
      <c r="B244" s="357" t="s">
        <v>33</v>
      </c>
      <c r="C244" s="357" t="s">
        <v>242</v>
      </c>
      <c r="D244" s="360" t="s">
        <v>14</v>
      </c>
      <c r="E244" s="361">
        <v>4.4000000000000004</v>
      </c>
      <c r="F244" s="361">
        <f>_xlfn.IFNA(VLOOKUP(C244,'My Squad'!$C$2:$D$16,2,0),E244)</f>
        <v>4.4000000000000004</v>
      </c>
      <c r="G244" s="362">
        <v>1.2026666666666668</v>
      </c>
      <c r="H244" s="362">
        <v>1.7203333333333333</v>
      </c>
      <c r="I244" s="362">
        <v>1.0676666666666668</v>
      </c>
      <c r="J244" s="362">
        <v>1.2743333333333333</v>
      </c>
      <c r="K244" s="362">
        <v>1.1943333333333332</v>
      </c>
      <c r="L244" s="362">
        <v>1.1376666666666666</v>
      </c>
      <c r="M244" s="362">
        <v>1.5033333333333334</v>
      </c>
      <c r="N244" s="362">
        <v>1.298</v>
      </c>
      <c r="O244" s="363">
        <v>0</v>
      </c>
      <c r="P244" s="363">
        <v>0</v>
      </c>
      <c r="Q244" s="363">
        <v>0</v>
      </c>
      <c r="R244" s="363">
        <v>0</v>
      </c>
      <c r="S244" s="363">
        <v>0</v>
      </c>
      <c r="T244" s="363">
        <v>0</v>
      </c>
      <c r="U244" s="363">
        <v>0</v>
      </c>
      <c r="V244" s="363">
        <v>0</v>
      </c>
      <c r="W244" s="363">
        <v>0</v>
      </c>
      <c r="X244" s="363">
        <v>0</v>
      </c>
      <c r="Y244" s="363">
        <v>0</v>
      </c>
      <c r="Z244" s="363">
        <v>0</v>
      </c>
      <c r="AA244" s="363">
        <v>0</v>
      </c>
      <c r="AB244" s="363">
        <v>0</v>
      </c>
      <c r="AC244" s="363">
        <v>0</v>
      </c>
      <c r="AD244" s="363">
        <v>0</v>
      </c>
      <c r="AE244" s="363">
        <v>0</v>
      </c>
      <c r="AF244" s="363">
        <v>0</v>
      </c>
      <c r="AG244" s="363">
        <v>0</v>
      </c>
      <c r="AH244" s="363">
        <v>0</v>
      </c>
      <c r="AI244" s="363">
        <v>0</v>
      </c>
      <c r="AJ244" s="363">
        <v>0</v>
      </c>
      <c r="AK244" s="363">
        <v>0</v>
      </c>
      <c r="AL244" s="363">
        <v>0</v>
      </c>
      <c r="AM244" s="363">
        <v>0</v>
      </c>
      <c r="AN244" s="363">
        <v>0</v>
      </c>
      <c r="AO244" s="363">
        <v>0</v>
      </c>
      <c r="AP244" s="363">
        <v>0</v>
      </c>
      <c r="AQ244" s="363">
        <v>0</v>
      </c>
      <c r="AR244" s="363">
        <v>0</v>
      </c>
      <c r="AS244" s="363">
        <v>0</v>
      </c>
      <c r="AT244" s="363">
        <v>0</v>
      </c>
      <c r="AU244" s="363">
        <v>0</v>
      </c>
      <c r="AV244" s="363">
        <v>0</v>
      </c>
      <c r="AW244" s="363">
        <v>0</v>
      </c>
      <c r="AX244" s="363">
        <v>0</v>
      </c>
      <c r="AY244" s="363">
        <v>0</v>
      </c>
      <c r="AZ244" s="363">
        <v>0</v>
      </c>
      <c r="BA244" s="363">
        <v>0</v>
      </c>
      <c r="BB244" s="363">
        <v>0</v>
      </c>
      <c r="BC244" s="364">
        <f>IF(ISNUMBER(MATCH(C244,'My Squad'!$C$2:$C$16,0)),1,0)</f>
        <v>0</v>
      </c>
      <c r="BD244" s="365">
        <f t="shared" si="91"/>
        <v>0</v>
      </c>
      <c r="BE244" s="365">
        <f t="shared" si="92"/>
        <v>0</v>
      </c>
      <c r="BF244" s="365">
        <f t="shared" si="93"/>
        <v>0</v>
      </c>
      <c r="BG244" s="365">
        <f t="shared" si="94"/>
        <v>0</v>
      </c>
      <c r="BH244" s="365">
        <f t="shared" si="95"/>
        <v>0</v>
      </c>
      <c r="BI244" s="365">
        <f t="shared" si="96"/>
        <v>0</v>
      </c>
      <c r="BJ244" s="365">
        <f t="shared" si="97"/>
        <v>0</v>
      </c>
      <c r="BK244" s="365">
        <f t="shared" si="98"/>
        <v>0</v>
      </c>
      <c r="BL244" s="365">
        <f t="shared" si="99"/>
        <v>0</v>
      </c>
      <c r="BM244" s="365">
        <f t="shared" si="100"/>
        <v>0</v>
      </c>
      <c r="BN244" s="365">
        <f t="shared" si="101"/>
        <v>0</v>
      </c>
      <c r="BO244" s="365">
        <f t="shared" si="102"/>
        <v>0</v>
      </c>
      <c r="BP244" s="365">
        <f t="shared" si="103"/>
        <v>0</v>
      </c>
      <c r="BQ244" s="365">
        <f t="shared" si="104"/>
        <v>0</v>
      </c>
      <c r="BR244" s="365">
        <f t="shared" si="105"/>
        <v>0</v>
      </c>
      <c r="BS244" s="365">
        <f t="shared" si="106"/>
        <v>0</v>
      </c>
      <c r="BT244" s="365">
        <f t="shared" si="107"/>
        <v>0</v>
      </c>
      <c r="BU244" s="365">
        <f t="shared" si="108"/>
        <v>0</v>
      </c>
      <c r="BV244" s="365">
        <f t="shared" si="109"/>
        <v>0</v>
      </c>
      <c r="BW244" s="365">
        <f t="shared" si="110"/>
        <v>0</v>
      </c>
      <c r="BX244" s="365">
        <f t="shared" si="111"/>
        <v>0</v>
      </c>
      <c r="BY244" s="365">
        <f t="shared" si="112"/>
        <v>0</v>
      </c>
      <c r="BZ244" s="365">
        <f t="shared" si="113"/>
        <v>0</v>
      </c>
      <c r="CA244" s="365">
        <f t="shared" si="114"/>
        <v>0</v>
      </c>
      <c r="CB244" s="360">
        <f t="shared" si="115"/>
        <v>0</v>
      </c>
      <c r="CR244"/>
    </row>
    <row r="245" spans="1:96" hidden="1" x14ac:dyDescent="0.2">
      <c r="A245" s="360" cm="1">
        <f t="array" ref="A245">_xlfn.SWITCH(D245,"G",1,"D",2,"M",3,"F",4)</f>
        <v>3</v>
      </c>
      <c r="B245" s="357" t="s">
        <v>40</v>
      </c>
      <c r="C245" s="357" t="s">
        <v>354</v>
      </c>
      <c r="D245" s="360" t="s">
        <v>13</v>
      </c>
      <c r="E245" s="361">
        <v>4.8</v>
      </c>
      <c r="F245" s="361">
        <f>_xlfn.IFNA(VLOOKUP(C245,'My Squad'!$C$2:$D$16,2,0),E245)</f>
        <v>4.8</v>
      </c>
      <c r="G245" s="362">
        <v>1.0973333333333333</v>
      </c>
      <c r="H245" s="362">
        <v>1.1996666666666667</v>
      </c>
      <c r="I245" s="362">
        <v>1.452</v>
      </c>
      <c r="J245" s="362">
        <v>1.0483333333333333</v>
      </c>
      <c r="K245" s="362">
        <v>0.98299999999999998</v>
      </c>
      <c r="L245" s="362">
        <v>1.2310000000000001</v>
      </c>
      <c r="M245" s="362">
        <v>1.4586666666666666</v>
      </c>
      <c r="N245" s="362">
        <v>1.1996666666666667</v>
      </c>
      <c r="O245" s="363">
        <v>0</v>
      </c>
      <c r="P245" s="363">
        <v>0</v>
      </c>
      <c r="Q245" s="363">
        <v>0</v>
      </c>
      <c r="R245" s="363">
        <v>0</v>
      </c>
      <c r="S245" s="363">
        <v>0</v>
      </c>
      <c r="T245" s="363">
        <v>0</v>
      </c>
      <c r="U245" s="363">
        <v>0</v>
      </c>
      <c r="V245" s="363">
        <v>0</v>
      </c>
      <c r="W245" s="363">
        <v>0</v>
      </c>
      <c r="X245" s="363">
        <v>0</v>
      </c>
      <c r="Y245" s="363">
        <v>0</v>
      </c>
      <c r="Z245" s="363">
        <v>0</v>
      </c>
      <c r="AA245" s="363">
        <v>0</v>
      </c>
      <c r="AB245" s="363">
        <v>0</v>
      </c>
      <c r="AC245" s="363">
        <v>0</v>
      </c>
      <c r="AD245" s="363">
        <v>0</v>
      </c>
      <c r="AE245" s="363">
        <v>0</v>
      </c>
      <c r="AF245" s="363">
        <v>0</v>
      </c>
      <c r="AG245" s="363">
        <v>0</v>
      </c>
      <c r="AH245" s="363">
        <v>0</v>
      </c>
      <c r="AI245" s="363">
        <v>0</v>
      </c>
      <c r="AJ245" s="363">
        <v>0</v>
      </c>
      <c r="AK245" s="363">
        <v>0</v>
      </c>
      <c r="AL245" s="363">
        <v>0</v>
      </c>
      <c r="AM245" s="363">
        <v>0</v>
      </c>
      <c r="AN245" s="363">
        <v>0</v>
      </c>
      <c r="AO245" s="363">
        <v>0</v>
      </c>
      <c r="AP245" s="363">
        <v>0</v>
      </c>
      <c r="AQ245" s="363">
        <v>0</v>
      </c>
      <c r="AR245" s="363">
        <v>0</v>
      </c>
      <c r="AS245" s="363">
        <v>0</v>
      </c>
      <c r="AT245" s="363">
        <v>0</v>
      </c>
      <c r="AU245" s="363">
        <v>0</v>
      </c>
      <c r="AV245" s="363">
        <v>0</v>
      </c>
      <c r="AW245" s="363">
        <v>0</v>
      </c>
      <c r="AX245" s="363">
        <v>0</v>
      </c>
      <c r="AY245" s="363">
        <v>0</v>
      </c>
      <c r="AZ245" s="363">
        <v>0</v>
      </c>
      <c r="BA245" s="363">
        <v>0</v>
      </c>
      <c r="BB245" s="363">
        <v>0</v>
      </c>
      <c r="BC245" s="364">
        <f>IF(ISNUMBER(MATCH(C245,'My Squad'!$C$2:$C$16,0)),1,0)</f>
        <v>0</v>
      </c>
      <c r="BD245" s="365">
        <f t="shared" si="91"/>
        <v>0</v>
      </c>
      <c r="BE245" s="365">
        <f t="shared" si="92"/>
        <v>0</v>
      </c>
      <c r="BF245" s="365">
        <f t="shared" si="93"/>
        <v>0</v>
      </c>
      <c r="BG245" s="365">
        <f t="shared" si="94"/>
        <v>0</v>
      </c>
      <c r="BH245" s="365">
        <f t="shared" si="95"/>
        <v>0</v>
      </c>
      <c r="BI245" s="365">
        <f t="shared" si="96"/>
        <v>0</v>
      </c>
      <c r="BJ245" s="365">
        <f t="shared" si="97"/>
        <v>0</v>
      </c>
      <c r="BK245" s="365">
        <f t="shared" si="98"/>
        <v>0</v>
      </c>
      <c r="BL245" s="365">
        <f t="shared" si="99"/>
        <v>0</v>
      </c>
      <c r="BM245" s="365">
        <f t="shared" si="100"/>
        <v>0</v>
      </c>
      <c r="BN245" s="365">
        <f t="shared" si="101"/>
        <v>0</v>
      </c>
      <c r="BO245" s="365">
        <f t="shared" si="102"/>
        <v>0</v>
      </c>
      <c r="BP245" s="365">
        <f t="shared" si="103"/>
        <v>0</v>
      </c>
      <c r="BQ245" s="365">
        <f t="shared" si="104"/>
        <v>0</v>
      </c>
      <c r="BR245" s="365">
        <f t="shared" si="105"/>
        <v>0</v>
      </c>
      <c r="BS245" s="365">
        <f t="shared" si="106"/>
        <v>0</v>
      </c>
      <c r="BT245" s="365">
        <f t="shared" si="107"/>
        <v>0</v>
      </c>
      <c r="BU245" s="365">
        <f t="shared" si="108"/>
        <v>0</v>
      </c>
      <c r="BV245" s="365">
        <f t="shared" si="109"/>
        <v>0</v>
      </c>
      <c r="BW245" s="365">
        <f t="shared" si="110"/>
        <v>0</v>
      </c>
      <c r="BX245" s="365">
        <f t="shared" si="111"/>
        <v>0</v>
      </c>
      <c r="BY245" s="365">
        <f t="shared" si="112"/>
        <v>0</v>
      </c>
      <c r="BZ245" s="365">
        <f t="shared" si="113"/>
        <v>0</v>
      </c>
      <c r="CA245" s="365">
        <f t="shared" si="114"/>
        <v>0</v>
      </c>
      <c r="CB245" s="360">
        <f t="shared" si="115"/>
        <v>0</v>
      </c>
      <c r="CR245"/>
    </row>
    <row r="246" spans="1:96" hidden="1" x14ac:dyDescent="0.2">
      <c r="A246" s="360" cm="1">
        <f t="array" ref="A246">_xlfn.SWITCH(D246,"G",1,"D",2,"M",3,"F",4)</f>
        <v>2</v>
      </c>
      <c r="B246" s="357" t="s">
        <v>51</v>
      </c>
      <c r="C246" s="357" t="s">
        <v>318</v>
      </c>
      <c r="D246" s="360" t="s">
        <v>14</v>
      </c>
      <c r="E246" s="361">
        <v>4.9000000000000004</v>
      </c>
      <c r="F246" s="361">
        <f>_xlfn.IFNA(VLOOKUP(C246,'My Squad'!$C$2:$D$16,2,0),E246)</f>
        <v>4.9000000000000004</v>
      </c>
      <c r="G246" s="362">
        <v>1.0226666666666666</v>
      </c>
      <c r="H246" s="362">
        <v>0.98133333333333328</v>
      </c>
      <c r="I246" s="362">
        <v>1.3943333333333334</v>
      </c>
      <c r="J246" s="362">
        <v>1.2846666666666666</v>
      </c>
      <c r="K246" s="362">
        <v>1.4219999999999999</v>
      </c>
      <c r="L246" s="362">
        <v>0.81133333333333335</v>
      </c>
      <c r="M246" s="362">
        <v>1.3273333333333333</v>
      </c>
      <c r="N246" s="362">
        <v>1.4146666666666667</v>
      </c>
      <c r="O246" s="363">
        <v>0</v>
      </c>
      <c r="P246" s="363">
        <v>0</v>
      </c>
      <c r="Q246" s="363">
        <v>0</v>
      </c>
      <c r="R246" s="363">
        <v>0</v>
      </c>
      <c r="S246" s="363">
        <v>0</v>
      </c>
      <c r="T246" s="363">
        <v>0</v>
      </c>
      <c r="U246" s="363">
        <v>0</v>
      </c>
      <c r="V246" s="363">
        <v>0</v>
      </c>
      <c r="W246" s="363">
        <v>0</v>
      </c>
      <c r="X246" s="363">
        <v>0</v>
      </c>
      <c r="Y246" s="363">
        <v>0</v>
      </c>
      <c r="Z246" s="363">
        <v>0</v>
      </c>
      <c r="AA246" s="363">
        <v>0</v>
      </c>
      <c r="AB246" s="363">
        <v>0</v>
      </c>
      <c r="AC246" s="363">
        <v>0</v>
      </c>
      <c r="AD246" s="363">
        <v>0</v>
      </c>
      <c r="AE246" s="363">
        <v>0</v>
      </c>
      <c r="AF246" s="363">
        <v>0</v>
      </c>
      <c r="AG246" s="363">
        <v>0</v>
      </c>
      <c r="AH246" s="363">
        <v>0</v>
      </c>
      <c r="AI246" s="363">
        <v>0</v>
      </c>
      <c r="AJ246" s="363">
        <v>0</v>
      </c>
      <c r="AK246" s="363">
        <v>0</v>
      </c>
      <c r="AL246" s="363">
        <v>0</v>
      </c>
      <c r="AM246" s="363">
        <v>0</v>
      </c>
      <c r="AN246" s="363">
        <v>0</v>
      </c>
      <c r="AO246" s="363">
        <v>0</v>
      </c>
      <c r="AP246" s="363">
        <v>0</v>
      </c>
      <c r="AQ246" s="363">
        <v>0</v>
      </c>
      <c r="AR246" s="363">
        <v>0</v>
      </c>
      <c r="AS246" s="363">
        <v>0</v>
      </c>
      <c r="AT246" s="363">
        <v>0</v>
      </c>
      <c r="AU246" s="363">
        <v>0</v>
      </c>
      <c r="AV246" s="363">
        <v>0</v>
      </c>
      <c r="AW246" s="363">
        <v>0</v>
      </c>
      <c r="AX246" s="363">
        <v>0</v>
      </c>
      <c r="AY246" s="363">
        <v>0</v>
      </c>
      <c r="AZ246" s="363">
        <v>0</v>
      </c>
      <c r="BA246" s="363">
        <v>0</v>
      </c>
      <c r="BB246" s="363">
        <v>0</v>
      </c>
      <c r="BC246" s="364">
        <f>IF(ISNUMBER(MATCH(C246,'My Squad'!$C$2:$C$16,0)),1,0)</f>
        <v>0</v>
      </c>
      <c r="BD246" s="365">
        <f t="shared" si="91"/>
        <v>0</v>
      </c>
      <c r="BE246" s="365">
        <f t="shared" si="92"/>
        <v>0</v>
      </c>
      <c r="BF246" s="365">
        <f t="shared" si="93"/>
        <v>0</v>
      </c>
      <c r="BG246" s="365">
        <f t="shared" si="94"/>
        <v>0</v>
      </c>
      <c r="BH246" s="365">
        <f t="shared" si="95"/>
        <v>0</v>
      </c>
      <c r="BI246" s="365">
        <f t="shared" si="96"/>
        <v>0</v>
      </c>
      <c r="BJ246" s="365">
        <f t="shared" si="97"/>
        <v>0</v>
      </c>
      <c r="BK246" s="365">
        <f t="shared" si="98"/>
        <v>0</v>
      </c>
      <c r="BL246" s="365">
        <f t="shared" si="99"/>
        <v>0</v>
      </c>
      <c r="BM246" s="365">
        <f t="shared" si="100"/>
        <v>0</v>
      </c>
      <c r="BN246" s="365">
        <f t="shared" si="101"/>
        <v>0</v>
      </c>
      <c r="BO246" s="365">
        <f t="shared" si="102"/>
        <v>0</v>
      </c>
      <c r="BP246" s="365">
        <f t="shared" si="103"/>
        <v>0</v>
      </c>
      <c r="BQ246" s="365">
        <f t="shared" si="104"/>
        <v>0</v>
      </c>
      <c r="BR246" s="365">
        <f t="shared" si="105"/>
        <v>0</v>
      </c>
      <c r="BS246" s="365">
        <f t="shared" si="106"/>
        <v>0</v>
      </c>
      <c r="BT246" s="365">
        <f t="shared" si="107"/>
        <v>0</v>
      </c>
      <c r="BU246" s="365">
        <f t="shared" si="108"/>
        <v>0</v>
      </c>
      <c r="BV246" s="365">
        <f t="shared" si="109"/>
        <v>0</v>
      </c>
      <c r="BW246" s="365">
        <f t="shared" si="110"/>
        <v>0</v>
      </c>
      <c r="BX246" s="365">
        <f t="shared" si="111"/>
        <v>0</v>
      </c>
      <c r="BY246" s="365">
        <f t="shared" si="112"/>
        <v>0</v>
      </c>
      <c r="BZ246" s="365">
        <f t="shared" si="113"/>
        <v>0</v>
      </c>
      <c r="CA246" s="365">
        <f t="shared" si="114"/>
        <v>0</v>
      </c>
      <c r="CB246" s="360">
        <f t="shared" si="115"/>
        <v>0</v>
      </c>
      <c r="CR246"/>
    </row>
    <row r="247" spans="1:96" hidden="1" x14ac:dyDescent="0.2">
      <c r="A247" s="360" cm="1">
        <f t="array" ref="A247">_xlfn.SWITCH(D247,"G",1,"D",2,"M",3,"F",4)</f>
        <v>2</v>
      </c>
      <c r="B247" s="357" t="s">
        <v>600</v>
      </c>
      <c r="C247" s="357" t="s">
        <v>365</v>
      </c>
      <c r="D247" s="360" t="s">
        <v>14</v>
      </c>
      <c r="E247" s="361">
        <v>4</v>
      </c>
      <c r="F247" s="361">
        <f>_xlfn.IFNA(VLOOKUP(C247,'My Squad'!$C$2:$D$16,2,0),E247)</f>
        <v>4</v>
      </c>
      <c r="G247" s="362">
        <v>2.8766666666666665</v>
      </c>
      <c r="H247" s="362">
        <v>1.258</v>
      </c>
      <c r="I247" s="362">
        <v>1.8240000000000001</v>
      </c>
      <c r="J247" s="362">
        <v>1.2563333333333333</v>
      </c>
      <c r="K247" s="362">
        <v>1.3676666666666666</v>
      </c>
      <c r="L247" s="362">
        <v>0.34066666666666667</v>
      </c>
      <c r="M247" s="362">
        <v>0.34066666666666667</v>
      </c>
      <c r="N247" s="362">
        <v>0.30333333333333334</v>
      </c>
      <c r="O247" s="363">
        <v>1</v>
      </c>
      <c r="P247" s="363">
        <v>1</v>
      </c>
      <c r="Q247" s="363">
        <v>1</v>
      </c>
      <c r="R247" s="363">
        <v>1</v>
      </c>
      <c r="S247" s="363">
        <v>0</v>
      </c>
      <c r="T247" s="363">
        <v>0</v>
      </c>
      <c r="U247" s="363">
        <v>0</v>
      </c>
      <c r="V247" s="363">
        <v>0</v>
      </c>
      <c r="W247" s="363">
        <v>0</v>
      </c>
      <c r="X247" s="363">
        <v>0</v>
      </c>
      <c r="Y247" s="363">
        <v>0</v>
      </c>
      <c r="Z247" s="363">
        <v>0</v>
      </c>
      <c r="AA247" s="363">
        <v>0</v>
      </c>
      <c r="AB247" s="363">
        <v>0</v>
      </c>
      <c r="AC247" s="363">
        <v>0</v>
      </c>
      <c r="AD247" s="363">
        <v>0</v>
      </c>
      <c r="AE247" s="363">
        <v>0</v>
      </c>
      <c r="AF247" s="363">
        <v>0</v>
      </c>
      <c r="AG247" s="363">
        <v>0</v>
      </c>
      <c r="AH247" s="363">
        <v>0</v>
      </c>
      <c r="AI247" s="363">
        <v>0</v>
      </c>
      <c r="AJ247" s="363">
        <v>0</v>
      </c>
      <c r="AK247" s="363">
        <v>0</v>
      </c>
      <c r="AL247" s="363">
        <v>0</v>
      </c>
      <c r="AM247" s="363">
        <v>0</v>
      </c>
      <c r="AN247" s="363">
        <v>0</v>
      </c>
      <c r="AO247" s="363">
        <v>0</v>
      </c>
      <c r="AP247" s="363">
        <v>0</v>
      </c>
      <c r="AQ247" s="363">
        <v>0</v>
      </c>
      <c r="AR247" s="363">
        <v>0</v>
      </c>
      <c r="AS247" s="363">
        <v>0</v>
      </c>
      <c r="AT247" s="363">
        <v>0</v>
      </c>
      <c r="AU247" s="363">
        <v>0</v>
      </c>
      <c r="AV247" s="363">
        <v>0</v>
      </c>
      <c r="AW247" s="363">
        <v>0</v>
      </c>
      <c r="AX247" s="363">
        <v>0</v>
      </c>
      <c r="AY247" s="363">
        <v>1</v>
      </c>
      <c r="AZ247" s="363">
        <v>0</v>
      </c>
      <c r="BA247" s="363">
        <v>0</v>
      </c>
      <c r="BB247" s="363">
        <v>0</v>
      </c>
      <c r="BC247" s="364">
        <f>IF(ISNUMBER(MATCH(C247,'My Squad'!$C$2:$C$16,0)),1,0)</f>
        <v>0</v>
      </c>
      <c r="BD247" s="365">
        <f t="shared" si="91"/>
        <v>0</v>
      </c>
      <c r="BE247" s="365">
        <f t="shared" si="92"/>
        <v>0</v>
      </c>
      <c r="BF247" s="365">
        <f t="shared" si="93"/>
        <v>0</v>
      </c>
      <c r="BG247" s="365">
        <f t="shared" si="94"/>
        <v>0</v>
      </c>
      <c r="BH247" s="365">
        <f t="shared" si="95"/>
        <v>-1</v>
      </c>
      <c r="BI247" s="365">
        <f t="shared" si="96"/>
        <v>-1</v>
      </c>
      <c r="BJ247" s="365">
        <f t="shared" si="97"/>
        <v>-1</v>
      </c>
      <c r="BK247" s="365">
        <f t="shared" si="98"/>
        <v>-1</v>
      </c>
      <c r="BL247" s="365">
        <f t="shared" si="99"/>
        <v>1</v>
      </c>
      <c r="BM247" s="365">
        <f t="shared" si="100"/>
        <v>1</v>
      </c>
      <c r="BN247" s="365">
        <f t="shared" si="101"/>
        <v>1</v>
      </c>
      <c r="BO247" s="365">
        <f t="shared" si="102"/>
        <v>1</v>
      </c>
      <c r="BP247" s="365">
        <f t="shared" si="103"/>
        <v>0</v>
      </c>
      <c r="BQ247" s="365">
        <f t="shared" si="104"/>
        <v>0</v>
      </c>
      <c r="BR247" s="365">
        <f t="shared" si="105"/>
        <v>0</v>
      </c>
      <c r="BS247" s="365">
        <f t="shared" si="106"/>
        <v>0</v>
      </c>
      <c r="BT247" s="365">
        <f t="shared" si="107"/>
        <v>0</v>
      </c>
      <c r="BU247" s="365">
        <f t="shared" si="108"/>
        <v>0</v>
      </c>
      <c r="BV247" s="365">
        <f t="shared" si="109"/>
        <v>0</v>
      </c>
      <c r="BW247" s="365">
        <f t="shared" si="110"/>
        <v>0</v>
      </c>
      <c r="BX247" s="365">
        <f t="shared" si="111"/>
        <v>0</v>
      </c>
      <c r="BY247" s="365">
        <f t="shared" si="112"/>
        <v>-1</v>
      </c>
      <c r="BZ247" s="365">
        <f t="shared" si="113"/>
        <v>-1</v>
      </c>
      <c r="CA247" s="365">
        <f t="shared" si="114"/>
        <v>-1</v>
      </c>
      <c r="CB247" s="360">
        <f t="shared" si="115"/>
        <v>-4</v>
      </c>
      <c r="CR247"/>
    </row>
    <row r="248" spans="1:96" hidden="1" x14ac:dyDescent="0.2">
      <c r="A248" s="360" cm="1">
        <f t="array" ref="A248">_xlfn.SWITCH(D248,"G",1,"D",2,"M",3,"F",4)</f>
        <v>2</v>
      </c>
      <c r="B248" s="357" t="s">
        <v>40</v>
      </c>
      <c r="C248" s="357" t="s">
        <v>167</v>
      </c>
      <c r="D248" s="360" t="s">
        <v>14</v>
      </c>
      <c r="E248" s="361">
        <v>4.5</v>
      </c>
      <c r="F248" s="361">
        <f>_xlfn.IFNA(VLOOKUP(C248,'My Squad'!$C$2:$D$16,2,0),E248)</f>
        <v>4.5</v>
      </c>
      <c r="G248" s="362">
        <v>2.2956666666666665</v>
      </c>
      <c r="H248" s="362">
        <v>1.651</v>
      </c>
      <c r="I248" s="362">
        <v>0.90600000000000003</v>
      </c>
      <c r="J248" s="362">
        <v>0.82233333333333336</v>
      </c>
      <c r="K248" s="362">
        <v>0.58733333333333337</v>
      </c>
      <c r="L248" s="362">
        <v>0.79700000000000004</v>
      </c>
      <c r="M248" s="362">
        <v>1.0886666666666667</v>
      </c>
      <c r="N248" s="362">
        <v>0.96533333333333338</v>
      </c>
      <c r="O248" s="363">
        <v>0</v>
      </c>
      <c r="P248" s="363">
        <v>0</v>
      </c>
      <c r="Q248" s="363">
        <v>0</v>
      </c>
      <c r="R248" s="363">
        <v>0</v>
      </c>
      <c r="S248" s="363">
        <v>0</v>
      </c>
      <c r="T248" s="363">
        <v>0</v>
      </c>
      <c r="U248" s="363">
        <v>0</v>
      </c>
      <c r="V248" s="363">
        <v>0</v>
      </c>
      <c r="W248" s="363">
        <v>0</v>
      </c>
      <c r="X248" s="363">
        <v>0</v>
      </c>
      <c r="Y248" s="363">
        <v>0</v>
      </c>
      <c r="Z248" s="363">
        <v>0</v>
      </c>
      <c r="AA248" s="363">
        <v>0</v>
      </c>
      <c r="AB248" s="363">
        <v>0</v>
      </c>
      <c r="AC248" s="363">
        <v>0</v>
      </c>
      <c r="AD248" s="363">
        <v>0</v>
      </c>
      <c r="AE248" s="363">
        <v>0</v>
      </c>
      <c r="AF248" s="363">
        <v>0</v>
      </c>
      <c r="AG248" s="363">
        <v>0</v>
      </c>
      <c r="AH248" s="363">
        <v>0</v>
      </c>
      <c r="AI248" s="363">
        <v>0</v>
      </c>
      <c r="AJ248" s="363">
        <v>0</v>
      </c>
      <c r="AK248" s="363">
        <v>0</v>
      </c>
      <c r="AL248" s="363">
        <v>0</v>
      </c>
      <c r="AM248" s="363">
        <v>0</v>
      </c>
      <c r="AN248" s="363">
        <v>0</v>
      </c>
      <c r="AO248" s="363">
        <v>0</v>
      </c>
      <c r="AP248" s="363">
        <v>0</v>
      </c>
      <c r="AQ248" s="363">
        <v>0</v>
      </c>
      <c r="AR248" s="363">
        <v>0</v>
      </c>
      <c r="AS248" s="363">
        <v>0</v>
      </c>
      <c r="AT248" s="363">
        <v>0</v>
      </c>
      <c r="AU248" s="363">
        <v>0</v>
      </c>
      <c r="AV248" s="363">
        <v>0</v>
      </c>
      <c r="AW248" s="363">
        <v>0</v>
      </c>
      <c r="AX248" s="363">
        <v>0</v>
      </c>
      <c r="AY248" s="363">
        <v>0</v>
      </c>
      <c r="AZ248" s="363">
        <v>0</v>
      </c>
      <c r="BA248" s="363">
        <v>0</v>
      </c>
      <c r="BB248" s="363">
        <v>0</v>
      </c>
      <c r="BC248" s="364">
        <f>IF(ISNUMBER(MATCH(C248,'My Squad'!$C$2:$C$16,0)),1,0)</f>
        <v>0</v>
      </c>
      <c r="BD248" s="365">
        <f t="shared" si="91"/>
        <v>0</v>
      </c>
      <c r="BE248" s="365">
        <f t="shared" si="92"/>
        <v>0</v>
      </c>
      <c r="BF248" s="365">
        <f t="shared" si="93"/>
        <v>0</v>
      </c>
      <c r="BG248" s="365">
        <f t="shared" si="94"/>
        <v>0</v>
      </c>
      <c r="BH248" s="365">
        <f t="shared" si="95"/>
        <v>0</v>
      </c>
      <c r="BI248" s="365">
        <f t="shared" si="96"/>
        <v>0</v>
      </c>
      <c r="BJ248" s="365">
        <f t="shared" si="97"/>
        <v>0</v>
      </c>
      <c r="BK248" s="365">
        <f t="shared" si="98"/>
        <v>0</v>
      </c>
      <c r="BL248" s="365">
        <f t="shared" si="99"/>
        <v>0</v>
      </c>
      <c r="BM248" s="365">
        <f t="shared" si="100"/>
        <v>0</v>
      </c>
      <c r="BN248" s="365">
        <f t="shared" si="101"/>
        <v>0</v>
      </c>
      <c r="BO248" s="365">
        <f t="shared" si="102"/>
        <v>0</v>
      </c>
      <c r="BP248" s="365">
        <f t="shared" si="103"/>
        <v>0</v>
      </c>
      <c r="BQ248" s="365">
        <f t="shared" si="104"/>
        <v>0</v>
      </c>
      <c r="BR248" s="365">
        <f t="shared" si="105"/>
        <v>0</v>
      </c>
      <c r="BS248" s="365">
        <f t="shared" si="106"/>
        <v>0</v>
      </c>
      <c r="BT248" s="365">
        <f t="shared" si="107"/>
        <v>0</v>
      </c>
      <c r="BU248" s="365">
        <f t="shared" si="108"/>
        <v>0</v>
      </c>
      <c r="BV248" s="365">
        <f t="shared" si="109"/>
        <v>0</v>
      </c>
      <c r="BW248" s="365">
        <f t="shared" si="110"/>
        <v>0</v>
      </c>
      <c r="BX248" s="365">
        <f t="shared" si="111"/>
        <v>0</v>
      </c>
      <c r="BY248" s="365">
        <f t="shared" si="112"/>
        <v>0</v>
      </c>
      <c r="BZ248" s="365">
        <f t="shared" si="113"/>
        <v>0</v>
      </c>
      <c r="CA248" s="365">
        <f t="shared" si="114"/>
        <v>0</v>
      </c>
      <c r="CB248" s="360">
        <f t="shared" si="115"/>
        <v>0</v>
      </c>
      <c r="CR248"/>
    </row>
    <row r="249" spans="1:96" hidden="1" x14ac:dyDescent="0.2">
      <c r="A249" s="360" cm="1">
        <f t="array" ref="A249">_xlfn.SWITCH(D249,"G",1,"D",2,"M",3,"F",4)</f>
        <v>2</v>
      </c>
      <c r="B249" s="357" t="s">
        <v>600</v>
      </c>
      <c r="C249" s="357" t="s">
        <v>622</v>
      </c>
      <c r="D249" s="360" t="s">
        <v>14</v>
      </c>
      <c r="E249" s="361">
        <v>4</v>
      </c>
      <c r="F249" s="361">
        <f>_xlfn.IFNA(VLOOKUP(C249,'My Squad'!$C$2:$D$16,2,0),E249)</f>
        <v>4</v>
      </c>
      <c r="G249" s="362">
        <v>0</v>
      </c>
      <c r="H249" s="362">
        <v>0</v>
      </c>
      <c r="I249" s="362">
        <v>0</v>
      </c>
      <c r="J249" s="362">
        <v>1.0983333333333334</v>
      </c>
      <c r="K249" s="362">
        <v>1.1446666666666667</v>
      </c>
      <c r="L249" s="362">
        <v>2.218</v>
      </c>
      <c r="M249" s="362">
        <v>2.2943333333333333</v>
      </c>
      <c r="N249" s="362">
        <v>2.0063333333333335</v>
      </c>
      <c r="O249" s="363">
        <v>0</v>
      </c>
      <c r="P249" s="363">
        <v>0</v>
      </c>
      <c r="Q249" s="363">
        <v>0</v>
      </c>
      <c r="R249" s="363">
        <v>0</v>
      </c>
      <c r="S249" s="363">
        <v>0</v>
      </c>
      <c r="T249" s="363">
        <v>0</v>
      </c>
      <c r="U249" s="363">
        <v>0</v>
      </c>
      <c r="V249" s="363">
        <v>0</v>
      </c>
      <c r="W249" s="363">
        <v>0</v>
      </c>
      <c r="X249" s="363">
        <v>0</v>
      </c>
      <c r="Y249" s="363">
        <v>0</v>
      </c>
      <c r="Z249" s="363">
        <v>0</v>
      </c>
      <c r="AA249" s="363">
        <v>0</v>
      </c>
      <c r="AB249" s="363">
        <v>0</v>
      </c>
      <c r="AC249" s="363">
        <v>0</v>
      </c>
      <c r="AD249" s="363">
        <v>0</v>
      </c>
      <c r="AE249" s="363">
        <v>0</v>
      </c>
      <c r="AF249" s="363">
        <v>0</v>
      </c>
      <c r="AG249" s="363">
        <v>0</v>
      </c>
      <c r="AH249" s="363">
        <v>0</v>
      </c>
      <c r="AI249" s="363">
        <v>0</v>
      </c>
      <c r="AJ249" s="363">
        <v>0</v>
      </c>
      <c r="AK249" s="363">
        <v>0</v>
      </c>
      <c r="AL249" s="363">
        <v>0</v>
      </c>
      <c r="AM249" s="363">
        <v>0</v>
      </c>
      <c r="AN249" s="363">
        <v>0</v>
      </c>
      <c r="AO249" s="363">
        <v>0</v>
      </c>
      <c r="AP249" s="363">
        <v>0</v>
      </c>
      <c r="AQ249" s="363">
        <v>0</v>
      </c>
      <c r="AR249" s="363">
        <v>0</v>
      </c>
      <c r="AS249" s="363">
        <v>0</v>
      </c>
      <c r="AT249" s="363">
        <v>0</v>
      </c>
      <c r="AU249" s="363">
        <v>0</v>
      </c>
      <c r="AV249" s="363">
        <v>0</v>
      </c>
      <c r="AW249" s="363">
        <v>0</v>
      </c>
      <c r="AX249" s="363">
        <v>0</v>
      </c>
      <c r="AY249" s="363">
        <v>0</v>
      </c>
      <c r="AZ249" s="363">
        <v>0</v>
      </c>
      <c r="BA249" s="363">
        <v>0</v>
      </c>
      <c r="BB249" s="363">
        <v>0</v>
      </c>
      <c r="BC249" s="364">
        <f>IF(ISNUMBER(MATCH(C249,'My Squad'!$C$2:$C$16,0)),1,0)</f>
        <v>0</v>
      </c>
      <c r="BD249" s="365">
        <f t="shared" si="91"/>
        <v>0</v>
      </c>
      <c r="BE249" s="365">
        <f t="shared" si="92"/>
        <v>0</v>
      </c>
      <c r="BF249" s="365">
        <f t="shared" si="93"/>
        <v>0</v>
      </c>
      <c r="BG249" s="365">
        <f t="shared" si="94"/>
        <v>0</v>
      </c>
      <c r="BH249" s="365">
        <f t="shared" si="95"/>
        <v>0</v>
      </c>
      <c r="BI249" s="365">
        <f t="shared" si="96"/>
        <v>0</v>
      </c>
      <c r="BJ249" s="365">
        <f t="shared" si="97"/>
        <v>0</v>
      </c>
      <c r="BK249" s="365">
        <f t="shared" si="98"/>
        <v>0</v>
      </c>
      <c r="BL249" s="365">
        <f t="shared" si="99"/>
        <v>0</v>
      </c>
      <c r="BM249" s="365">
        <f t="shared" si="100"/>
        <v>0</v>
      </c>
      <c r="BN249" s="365">
        <f t="shared" si="101"/>
        <v>0</v>
      </c>
      <c r="BO249" s="365">
        <f t="shared" si="102"/>
        <v>0</v>
      </c>
      <c r="BP249" s="365">
        <f t="shared" si="103"/>
        <v>0</v>
      </c>
      <c r="BQ249" s="365">
        <f t="shared" si="104"/>
        <v>0</v>
      </c>
      <c r="BR249" s="365">
        <f t="shared" si="105"/>
        <v>0</v>
      </c>
      <c r="BS249" s="365">
        <f t="shared" si="106"/>
        <v>0</v>
      </c>
      <c r="BT249" s="365">
        <f t="shared" si="107"/>
        <v>0</v>
      </c>
      <c r="BU249" s="365">
        <f t="shared" si="108"/>
        <v>0</v>
      </c>
      <c r="BV249" s="365">
        <f t="shared" si="109"/>
        <v>0</v>
      </c>
      <c r="BW249" s="365">
        <f t="shared" si="110"/>
        <v>0</v>
      </c>
      <c r="BX249" s="365">
        <f t="shared" si="111"/>
        <v>0</v>
      </c>
      <c r="BY249" s="365">
        <f t="shared" si="112"/>
        <v>0</v>
      </c>
      <c r="BZ249" s="365">
        <f t="shared" si="113"/>
        <v>0</v>
      </c>
      <c r="CA249" s="365">
        <f t="shared" si="114"/>
        <v>0</v>
      </c>
      <c r="CB249" s="360">
        <f t="shared" si="115"/>
        <v>0</v>
      </c>
      <c r="CR249"/>
    </row>
    <row r="250" spans="1:96" hidden="1" x14ac:dyDescent="0.2">
      <c r="A250" s="360" cm="1">
        <f t="array" ref="A250">_xlfn.SWITCH(D250,"G",1,"D",2,"M",3,"F",4)</f>
        <v>4</v>
      </c>
      <c r="B250" s="357" t="s">
        <v>601</v>
      </c>
      <c r="C250" s="357" t="s">
        <v>120</v>
      </c>
      <c r="D250" s="360" t="s">
        <v>15</v>
      </c>
      <c r="E250" s="361">
        <v>5.3</v>
      </c>
      <c r="F250" s="361">
        <f>_xlfn.IFNA(VLOOKUP(C250,'My Squad'!$C$2:$D$16,2,0),E250)</f>
        <v>5.3</v>
      </c>
      <c r="G250" s="362">
        <v>1.1930000000000001</v>
      </c>
      <c r="H250" s="362">
        <v>1.0423333333333333</v>
      </c>
      <c r="I250" s="362">
        <v>1.0329999999999999</v>
      </c>
      <c r="J250" s="362">
        <v>1.01</v>
      </c>
      <c r="K250" s="362">
        <v>1.153</v>
      </c>
      <c r="L250" s="362">
        <v>1.1126666666666667</v>
      </c>
      <c r="M250" s="362">
        <v>0.95133333333333336</v>
      </c>
      <c r="N250" s="362">
        <v>1.1543333333333334</v>
      </c>
      <c r="O250" s="363">
        <v>0</v>
      </c>
      <c r="P250" s="363">
        <v>0</v>
      </c>
      <c r="Q250" s="363">
        <v>0</v>
      </c>
      <c r="R250" s="363">
        <v>0</v>
      </c>
      <c r="S250" s="363">
        <v>0</v>
      </c>
      <c r="T250" s="363">
        <v>0</v>
      </c>
      <c r="U250" s="363">
        <v>0</v>
      </c>
      <c r="V250" s="363">
        <v>0</v>
      </c>
      <c r="W250" s="363">
        <v>0</v>
      </c>
      <c r="X250" s="363">
        <v>0</v>
      </c>
      <c r="Y250" s="363">
        <v>0</v>
      </c>
      <c r="Z250" s="363">
        <v>0</v>
      </c>
      <c r="AA250" s="363">
        <v>0</v>
      </c>
      <c r="AB250" s="363">
        <v>0</v>
      </c>
      <c r="AC250" s="363">
        <v>0</v>
      </c>
      <c r="AD250" s="363">
        <v>0</v>
      </c>
      <c r="AE250" s="363">
        <v>0</v>
      </c>
      <c r="AF250" s="363">
        <v>0</v>
      </c>
      <c r="AG250" s="363">
        <v>0</v>
      </c>
      <c r="AH250" s="363">
        <v>0</v>
      </c>
      <c r="AI250" s="363">
        <v>0</v>
      </c>
      <c r="AJ250" s="363">
        <v>0</v>
      </c>
      <c r="AK250" s="363">
        <v>0</v>
      </c>
      <c r="AL250" s="363">
        <v>0</v>
      </c>
      <c r="AM250" s="363">
        <v>0</v>
      </c>
      <c r="AN250" s="363">
        <v>0</v>
      </c>
      <c r="AO250" s="363">
        <v>0</v>
      </c>
      <c r="AP250" s="363">
        <v>0</v>
      </c>
      <c r="AQ250" s="363">
        <v>0</v>
      </c>
      <c r="AR250" s="363">
        <v>0</v>
      </c>
      <c r="AS250" s="363">
        <v>0</v>
      </c>
      <c r="AT250" s="363">
        <v>0</v>
      </c>
      <c r="AU250" s="363">
        <v>0</v>
      </c>
      <c r="AV250" s="363">
        <v>0</v>
      </c>
      <c r="AW250" s="363">
        <v>0</v>
      </c>
      <c r="AX250" s="363">
        <v>0</v>
      </c>
      <c r="AY250" s="363">
        <v>0</v>
      </c>
      <c r="AZ250" s="363">
        <v>0</v>
      </c>
      <c r="BA250" s="363">
        <v>0</v>
      </c>
      <c r="BB250" s="363">
        <v>0</v>
      </c>
      <c r="BC250" s="364">
        <f>IF(ISNUMBER(MATCH(C250,'My Squad'!$C$2:$C$16,0)),1,0)</f>
        <v>0</v>
      </c>
      <c r="BD250" s="365">
        <f t="shared" si="91"/>
        <v>0</v>
      </c>
      <c r="BE250" s="365">
        <f t="shared" si="92"/>
        <v>0</v>
      </c>
      <c r="BF250" s="365">
        <f t="shared" si="93"/>
        <v>0</v>
      </c>
      <c r="BG250" s="365">
        <f t="shared" si="94"/>
        <v>0</v>
      </c>
      <c r="BH250" s="365">
        <f t="shared" si="95"/>
        <v>0</v>
      </c>
      <c r="BI250" s="365">
        <f t="shared" si="96"/>
        <v>0</v>
      </c>
      <c r="BJ250" s="365">
        <f t="shared" si="97"/>
        <v>0</v>
      </c>
      <c r="BK250" s="365">
        <f t="shared" si="98"/>
        <v>0</v>
      </c>
      <c r="BL250" s="365">
        <f t="shared" si="99"/>
        <v>0</v>
      </c>
      <c r="BM250" s="365">
        <f t="shared" si="100"/>
        <v>0</v>
      </c>
      <c r="BN250" s="365">
        <f t="shared" si="101"/>
        <v>0</v>
      </c>
      <c r="BO250" s="365">
        <f t="shared" si="102"/>
        <v>0</v>
      </c>
      <c r="BP250" s="365">
        <f t="shared" si="103"/>
        <v>0</v>
      </c>
      <c r="BQ250" s="365">
        <f t="shared" si="104"/>
        <v>0</v>
      </c>
      <c r="BR250" s="365">
        <f t="shared" si="105"/>
        <v>0</v>
      </c>
      <c r="BS250" s="365">
        <f t="shared" si="106"/>
        <v>0</v>
      </c>
      <c r="BT250" s="365">
        <f t="shared" si="107"/>
        <v>0</v>
      </c>
      <c r="BU250" s="365">
        <f t="shared" si="108"/>
        <v>0</v>
      </c>
      <c r="BV250" s="365">
        <f t="shared" si="109"/>
        <v>0</v>
      </c>
      <c r="BW250" s="365">
        <f t="shared" si="110"/>
        <v>0</v>
      </c>
      <c r="BX250" s="365">
        <f t="shared" si="111"/>
        <v>0</v>
      </c>
      <c r="BY250" s="365">
        <f t="shared" si="112"/>
        <v>0</v>
      </c>
      <c r="BZ250" s="365">
        <f t="shared" si="113"/>
        <v>0</v>
      </c>
      <c r="CA250" s="365">
        <f t="shared" si="114"/>
        <v>0</v>
      </c>
      <c r="CB250" s="360">
        <f t="shared" si="115"/>
        <v>0</v>
      </c>
      <c r="CR250"/>
    </row>
    <row r="251" spans="1:96" hidden="1" x14ac:dyDescent="0.2">
      <c r="A251" s="360" cm="1">
        <f t="array" ref="A251">_xlfn.SWITCH(D251,"G",1,"D",2,"M",3,"F",4)</f>
        <v>3</v>
      </c>
      <c r="B251" s="357" t="s">
        <v>68</v>
      </c>
      <c r="C251" s="357" t="s">
        <v>140</v>
      </c>
      <c r="D251" s="360" t="s">
        <v>13</v>
      </c>
      <c r="E251" s="361">
        <v>4.8</v>
      </c>
      <c r="F251" s="361">
        <f>_xlfn.IFNA(VLOOKUP(C251,'My Squad'!$C$2:$D$16,2,0),E251)</f>
        <v>4.8</v>
      </c>
      <c r="G251" s="362">
        <v>1.593</v>
      </c>
      <c r="H251" s="362">
        <v>1.2350000000000001</v>
      </c>
      <c r="I251" s="362">
        <v>1.1326666666666667</v>
      </c>
      <c r="J251" s="362">
        <v>0.88566666666666671</v>
      </c>
      <c r="K251" s="362">
        <v>0.97866666666666668</v>
      </c>
      <c r="L251" s="362">
        <v>0.8676666666666667</v>
      </c>
      <c r="M251" s="362">
        <v>0.77866666666666662</v>
      </c>
      <c r="N251" s="362">
        <v>1.1693333333333333</v>
      </c>
      <c r="O251" s="363">
        <v>0</v>
      </c>
      <c r="P251" s="363">
        <v>0</v>
      </c>
      <c r="Q251" s="363">
        <v>0</v>
      </c>
      <c r="R251" s="363">
        <v>0</v>
      </c>
      <c r="S251" s="363">
        <v>0</v>
      </c>
      <c r="T251" s="363">
        <v>0</v>
      </c>
      <c r="U251" s="363">
        <v>0</v>
      </c>
      <c r="V251" s="363">
        <v>0</v>
      </c>
      <c r="W251" s="363">
        <v>0</v>
      </c>
      <c r="X251" s="363">
        <v>0</v>
      </c>
      <c r="Y251" s="363">
        <v>0</v>
      </c>
      <c r="Z251" s="363">
        <v>0</v>
      </c>
      <c r="AA251" s="363">
        <v>0</v>
      </c>
      <c r="AB251" s="363">
        <v>0</v>
      </c>
      <c r="AC251" s="363">
        <v>0</v>
      </c>
      <c r="AD251" s="363">
        <v>0</v>
      </c>
      <c r="AE251" s="363">
        <v>0</v>
      </c>
      <c r="AF251" s="363">
        <v>0</v>
      </c>
      <c r="AG251" s="363">
        <v>0</v>
      </c>
      <c r="AH251" s="363">
        <v>0</v>
      </c>
      <c r="AI251" s="363">
        <v>0</v>
      </c>
      <c r="AJ251" s="363">
        <v>0</v>
      </c>
      <c r="AK251" s="363">
        <v>0</v>
      </c>
      <c r="AL251" s="363">
        <v>0</v>
      </c>
      <c r="AM251" s="363">
        <v>0</v>
      </c>
      <c r="AN251" s="363">
        <v>0</v>
      </c>
      <c r="AO251" s="363">
        <v>0</v>
      </c>
      <c r="AP251" s="363">
        <v>0</v>
      </c>
      <c r="AQ251" s="363">
        <v>0</v>
      </c>
      <c r="AR251" s="363">
        <v>0</v>
      </c>
      <c r="AS251" s="363">
        <v>0</v>
      </c>
      <c r="AT251" s="363">
        <v>0</v>
      </c>
      <c r="AU251" s="363">
        <v>0</v>
      </c>
      <c r="AV251" s="363">
        <v>0</v>
      </c>
      <c r="AW251" s="363">
        <v>0</v>
      </c>
      <c r="AX251" s="363">
        <v>0</v>
      </c>
      <c r="AY251" s="363">
        <v>0</v>
      </c>
      <c r="AZ251" s="363">
        <v>0</v>
      </c>
      <c r="BA251" s="363">
        <v>0</v>
      </c>
      <c r="BB251" s="363">
        <v>0</v>
      </c>
      <c r="BC251" s="364">
        <f>IF(ISNUMBER(MATCH(C251,'My Squad'!$C$2:$C$16,0)),1,0)</f>
        <v>0</v>
      </c>
      <c r="BD251" s="365">
        <f t="shared" si="91"/>
        <v>0</v>
      </c>
      <c r="BE251" s="365">
        <f t="shared" si="92"/>
        <v>0</v>
      </c>
      <c r="BF251" s="365">
        <f t="shared" si="93"/>
        <v>0</v>
      </c>
      <c r="BG251" s="365">
        <f t="shared" si="94"/>
        <v>0</v>
      </c>
      <c r="BH251" s="365">
        <f t="shared" si="95"/>
        <v>0</v>
      </c>
      <c r="BI251" s="365">
        <f t="shared" si="96"/>
        <v>0</v>
      </c>
      <c r="BJ251" s="365">
        <f t="shared" si="97"/>
        <v>0</v>
      </c>
      <c r="BK251" s="365">
        <f t="shared" si="98"/>
        <v>0</v>
      </c>
      <c r="BL251" s="365">
        <f t="shared" si="99"/>
        <v>0</v>
      </c>
      <c r="BM251" s="365">
        <f t="shared" si="100"/>
        <v>0</v>
      </c>
      <c r="BN251" s="365">
        <f t="shared" si="101"/>
        <v>0</v>
      </c>
      <c r="BO251" s="365">
        <f t="shared" si="102"/>
        <v>0</v>
      </c>
      <c r="BP251" s="365">
        <f t="shared" si="103"/>
        <v>0</v>
      </c>
      <c r="BQ251" s="365">
        <f t="shared" si="104"/>
        <v>0</v>
      </c>
      <c r="BR251" s="365">
        <f t="shared" si="105"/>
        <v>0</v>
      </c>
      <c r="BS251" s="365">
        <f t="shared" si="106"/>
        <v>0</v>
      </c>
      <c r="BT251" s="365">
        <f t="shared" si="107"/>
        <v>0</v>
      </c>
      <c r="BU251" s="365">
        <f t="shared" si="108"/>
        <v>0</v>
      </c>
      <c r="BV251" s="365">
        <f t="shared" si="109"/>
        <v>0</v>
      </c>
      <c r="BW251" s="365">
        <f t="shared" si="110"/>
        <v>0</v>
      </c>
      <c r="BX251" s="365">
        <f t="shared" si="111"/>
        <v>0</v>
      </c>
      <c r="BY251" s="365">
        <f t="shared" si="112"/>
        <v>0</v>
      </c>
      <c r="BZ251" s="365">
        <f t="shared" si="113"/>
        <v>0</v>
      </c>
      <c r="CA251" s="365">
        <f t="shared" si="114"/>
        <v>0</v>
      </c>
      <c r="CB251" s="360">
        <f t="shared" si="115"/>
        <v>0</v>
      </c>
      <c r="CR251"/>
    </row>
    <row r="252" spans="1:96" hidden="1" x14ac:dyDescent="0.2">
      <c r="A252" s="360" cm="1">
        <f t="array" ref="A252">_xlfn.SWITCH(D252,"G",1,"D",2,"M",3,"F",4)</f>
        <v>2</v>
      </c>
      <c r="B252" s="357" t="s">
        <v>65</v>
      </c>
      <c r="C252" s="357" t="s">
        <v>1254</v>
      </c>
      <c r="D252" s="360" t="s">
        <v>14</v>
      </c>
      <c r="E252" s="361">
        <v>4.4000000000000004</v>
      </c>
      <c r="F252" s="361">
        <f>_xlfn.IFNA(VLOOKUP(C252,'My Squad'!$C$2:$D$16,2,0),E252)</f>
        <v>4.4000000000000004</v>
      </c>
      <c r="G252" s="362">
        <v>0.68400000000000005</v>
      </c>
      <c r="H252" s="362">
        <v>1.0853333333333333</v>
      </c>
      <c r="I252" s="362">
        <v>1.0593333333333332</v>
      </c>
      <c r="J252" s="362">
        <v>1.194</v>
      </c>
      <c r="K252" s="362">
        <v>0.93866666666666665</v>
      </c>
      <c r="L252" s="362">
        <v>1.3919999999999999</v>
      </c>
      <c r="M252" s="362">
        <v>1.2323333333333333</v>
      </c>
      <c r="N252" s="362">
        <v>0.86399999999999999</v>
      </c>
      <c r="O252" s="363">
        <v>0</v>
      </c>
      <c r="P252" s="363">
        <v>0</v>
      </c>
      <c r="Q252" s="363">
        <v>0</v>
      </c>
      <c r="R252" s="363">
        <v>0</v>
      </c>
      <c r="S252" s="363">
        <v>0</v>
      </c>
      <c r="T252" s="363">
        <v>0</v>
      </c>
      <c r="U252" s="363">
        <v>0</v>
      </c>
      <c r="V252" s="363">
        <v>0</v>
      </c>
      <c r="W252" s="363">
        <v>0</v>
      </c>
      <c r="X252" s="363">
        <v>0</v>
      </c>
      <c r="Y252" s="363">
        <v>0</v>
      </c>
      <c r="Z252" s="363">
        <v>0</v>
      </c>
      <c r="AA252" s="363">
        <v>0</v>
      </c>
      <c r="AB252" s="363">
        <v>0</v>
      </c>
      <c r="AC252" s="363">
        <v>0</v>
      </c>
      <c r="AD252" s="363">
        <v>0</v>
      </c>
      <c r="AE252" s="363">
        <v>0</v>
      </c>
      <c r="AF252" s="363">
        <v>0</v>
      </c>
      <c r="AG252" s="363">
        <v>0</v>
      </c>
      <c r="AH252" s="363">
        <v>0</v>
      </c>
      <c r="AI252" s="363">
        <v>0</v>
      </c>
      <c r="AJ252" s="363">
        <v>0</v>
      </c>
      <c r="AK252" s="363">
        <v>0</v>
      </c>
      <c r="AL252" s="363">
        <v>0</v>
      </c>
      <c r="AM252" s="363">
        <v>0</v>
      </c>
      <c r="AN252" s="363">
        <v>0</v>
      </c>
      <c r="AO252" s="363">
        <v>0</v>
      </c>
      <c r="AP252" s="363">
        <v>0</v>
      </c>
      <c r="AQ252" s="363">
        <v>0</v>
      </c>
      <c r="AR252" s="363">
        <v>0</v>
      </c>
      <c r="AS252" s="363">
        <v>0</v>
      </c>
      <c r="AT252" s="363">
        <v>0</v>
      </c>
      <c r="AU252" s="363">
        <v>0</v>
      </c>
      <c r="AV252" s="363">
        <v>0</v>
      </c>
      <c r="AW252" s="363">
        <v>0</v>
      </c>
      <c r="AX252" s="363">
        <v>0</v>
      </c>
      <c r="AY252" s="363">
        <v>0</v>
      </c>
      <c r="AZ252" s="363">
        <v>0</v>
      </c>
      <c r="BA252" s="363">
        <v>0</v>
      </c>
      <c r="BB252" s="363">
        <v>0</v>
      </c>
      <c r="BC252" s="364">
        <f>IF(ISNUMBER(MATCH(C252,'My Squad'!$C$2:$C$16,0)),1,0)</f>
        <v>0</v>
      </c>
      <c r="BD252" s="365">
        <f t="shared" si="91"/>
        <v>0</v>
      </c>
      <c r="BE252" s="365">
        <f t="shared" si="92"/>
        <v>0</v>
      </c>
      <c r="BF252" s="365">
        <f t="shared" si="93"/>
        <v>0</v>
      </c>
      <c r="BG252" s="365">
        <f t="shared" si="94"/>
        <v>0</v>
      </c>
      <c r="BH252" s="365">
        <f t="shared" si="95"/>
        <v>0</v>
      </c>
      <c r="BI252" s="365">
        <f t="shared" si="96"/>
        <v>0</v>
      </c>
      <c r="BJ252" s="365">
        <f t="shared" si="97"/>
        <v>0</v>
      </c>
      <c r="BK252" s="365">
        <f t="shared" si="98"/>
        <v>0</v>
      </c>
      <c r="BL252" s="365">
        <f t="shared" si="99"/>
        <v>0</v>
      </c>
      <c r="BM252" s="365">
        <f t="shared" si="100"/>
        <v>0</v>
      </c>
      <c r="BN252" s="365">
        <f t="shared" si="101"/>
        <v>0</v>
      </c>
      <c r="BO252" s="365">
        <f t="shared" si="102"/>
        <v>0</v>
      </c>
      <c r="BP252" s="365">
        <f t="shared" si="103"/>
        <v>0</v>
      </c>
      <c r="BQ252" s="365">
        <f t="shared" si="104"/>
        <v>0</v>
      </c>
      <c r="BR252" s="365">
        <f t="shared" si="105"/>
        <v>0</v>
      </c>
      <c r="BS252" s="365">
        <f t="shared" si="106"/>
        <v>0</v>
      </c>
      <c r="BT252" s="365">
        <f t="shared" si="107"/>
        <v>0</v>
      </c>
      <c r="BU252" s="365">
        <f t="shared" si="108"/>
        <v>0</v>
      </c>
      <c r="BV252" s="365">
        <f t="shared" si="109"/>
        <v>0</v>
      </c>
      <c r="BW252" s="365">
        <f t="shared" si="110"/>
        <v>0</v>
      </c>
      <c r="BX252" s="365">
        <f t="shared" si="111"/>
        <v>0</v>
      </c>
      <c r="BY252" s="365">
        <f t="shared" si="112"/>
        <v>0</v>
      </c>
      <c r="BZ252" s="365">
        <f t="shared" si="113"/>
        <v>0</v>
      </c>
      <c r="CA252" s="365">
        <f t="shared" si="114"/>
        <v>0</v>
      </c>
      <c r="CB252" s="360">
        <f t="shared" si="115"/>
        <v>0</v>
      </c>
      <c r="CR252"/>
    </row>
    <row r="253" spans="1:96" hidden="1" x14ac:dyDescent="0.2">
      <c r="A253" s="360" cm="1">
        <f t="array" ref="A253">_xlfn.SWITCH(D253,"G",1,"D",2,"M",3,"F",4)</f>
        <v>3</v>
      </c>
      <c r="B253" s="357" t="s">
        <v>65</v>
      </c>
      <c r="C253" s="357" t="s">
        <v>195</v>
      </c>
      <c r="D253" s="360" t="s">
        <v>13</v>
      </c>
      <c r="E253" s="361">
        <v>5</v>
      </c>
      <c r="F253" s="361">
        <f>_xlfn.IFNA(VLOOKUP(C253,'My Squad'!$C$2:$D$16,2,0),E253)</f>
        <v>5</v>
      </c>
      <c r="G253" s="362">
        <v>0.27100000000000002</v>
      </c>
      <c r="H253" s="362">
        <v>1.0660000000000001</v>
      </c>
      <c r="I253" s="362">
        <v>1.236</v>
      </c>
      <c r="J253" s="362">
        <v>1.0446666666666666</v>
      </c>
      <c r="K253" s="362">
        <v>1.1126666666666667</v>
      </c>
      <c r="L253" s="362">
        <v>1.3383333333333334</v>
      </c>
      <c r="M253" s="362">
        <v>1.2236666666666667</v>
      </c>
      <c r="N253" s="362">
        <v>1.04</v>
      </c>
      <c r="O253" s="363">
        <v>0</v>
      </c>
      <c r="P253" s="363">
        <v>0</v>
      </c>
      <c r="Q253" s="363">
        <v>0</v>
      </c>
      <c r="R253" s="363">
        <v>0</v>
      </c>
      <c r="S253" s="363">
        <v>0</v>
      </c>
      <c r="T253" s="363">
        <v>0</v>
      </c>
      <c r="U253" s="363">
        <v>0</v>
      </c>
      <c r="V253" s="363">
        <v>0</v>
      </c>
      <c r="W253" s="363">
        <v>0</v>
      </c>
      <c r="X253" s="363">
        <v>0</v>
      </c>
      <c r="Y253" s="363">
        <v>0</v>
      </c>
      <c r="Z253" s="363">
        <v>0</v>
      </c>
      <c r="AA253" s="363">
        <v>0</v>
      </c>
      <c r="AB253" s="363">
        <v>0</v>
      </c>
      <c r="AC253" s="363">
        <v>0</v>
      </c>
      <c r="AD253" s="363">
        <v>0</v>
      </c>
      <c r="AE253" s="363">
        <v>0</v>
      </c>
      <c r="AF253" s="363">
        <v>0</v>
      </c>
      <c r="AG253" s="363">
        <v>0</v>
      </c>
      <c r="AH253" s="363">
        <v>0</v>
      </c>
      <c r="AI253" s="363">
        <v>0</v>
      </c>
      <c r="AJ253" s="363">
        <v>0</v>
      </c>
      <c r="AK253" s="363">
        <v>0</v>
      </c>
      <c r="AL253" s="363">
        <v>0</v>
      </c>
      <c r="AM253" s="363">
        <v>0</v>
      </c>
      <c r="AN253" s="363">
        <v>0</v>
      </c>
      <c r="AO253" s="363">
        <v>0</v>
      </c>
      <c r="AP253" s="363">
        <v>0</v>
      </c>
      <c r="AQ253" s="363">
        <v>0</v>
      </c>
      <c r="AR253" s="363">
        <v>0</v>
      </c>
      <c r="AS253" s="363">
        <v>0</v>
      </c>
      <c r="AT253" s="363">
        <v>0</v>
      </c>
      <c r="AU253" s="363">
        <v>0</v>
      </c>
      <c r="AV253" s="363">
        <v>0</v>
      </c>
      <c r="AW253" s="363">
        <v>0</v>
      </c>
      <c r="AX253" s="363">
        <v>0</v>
      </c>
      <c r="AY253" s="363">
        <v>0</v>
      </c>
      <c r="AZ253" s="363">
        <v>0</v>
      </c>
      <c r="BA253" s="363">
        <v>0</v>
      </c>
      <c r="BB253" s="363">
        <v>0</v>
      </c>
      <c r="BC253" s="364">
        <f>IF(ISNUMBER(MATCH(C253,'My Squad'!$C$2:$C$16,0)),1,0)</f>
        <v>0</v>
      </c>
      <c r="BD253" s="365">
        <f t="shared" si="91"/>
        <v>0</v>
      </c>
      <c r="BE253" s="365">
        <f t="shared" si="92"/>
        <v>0</v>
      </c>
      <c r="BF253" s="365">
        <f t="shared" si="93"/>
        <v>0</v>
      </c>
      <c r="BG253" s="365">
        <f t="shared" si="94"/>
        <v>0</v>
      </c>
      <c r="BH253" s="365">
        <f t="shared" si="95"/>
        <v>0</v>
      </c>
      <c r="BI253" s="365">
        <f t="shared" si="96"/>
        <v>0</v>
      </c>
      <c r="BJ253" s="365">
        <f t="shared" si="97"/>
        <v>0</v>
      </c>
      <c r="BK253" s="365">
        <f t="shared" si="98"/>
        <v>0</v>
      </c>
      <c r="BL253" s="365">
        <f t="shared" si="99"/>
        <v>0</v>
      </c>
      <c r="BM253" s="365">
        <f t="shared" si="100"/>
        <v>0</v>
      </c>
      <c r="BN253" s="365">
        <f t="shared" si="101"/>
        <v>0</v>
      </c>
      <c r="BO253" s="365">
        <f t="shared" si="102"/>
        <v>0</v>
      </c>
      <c r="BP253" s="365">
        <f t="shared" si="103"/>
        <v>0</v>
      </c>
      <c r="BQ253" s="365">
        <f t="shared" si="104"/>
        <v>0</v>
      </c>
      <c r="BR253" s="365">
        <f t="shared" si="105"/>
        <v>0</v>
      </c>
      <c r="BS253" s="365">
        <f t="shared" si="106"/>
        <v>0</v>
      </c>
      <c r="BT253" s="365">
        <f t="shared" si="107"/>
        <v>0</v>
      </c>
      <c r="BU253" s="365">
        <f t="shared" si="108"/>
        <v>0</v>
      </c>
      <c r="BV253" s="365">
        <f t="shared" si="109"/>
        <v>0</v>
      </c>
      <c r="BW253" s="365">
        <f t="shared" si="110"/>
        <v>0</v>
      </c>
      <c r="BX253" s="365">
        <f t="shared" si="111"/>
        <v>0</v>
      </c>
      <c r="BY253" s="365">
        <f t="shared" si="112"/>
        <v>0</v>
      </c>
      <c r="BZ253" s="365">
        <f t="shared" si="113"/>
        <v>0</v>
      </c>
      <c r="CA253" s="365">
        <f t="shared" si="114"/>
        <v>0</v>
      </c>
      <c r="CB253" s="360">
        <f t="shared" si="115"/>
        <v>0</v>
      </c>
      <c r="CR253"/>
    </row>
    <row r="254" spans="1:96" hidden="1" x14ac:dyDescent="0.2">
      <c r="A254" s="360" cm="1">
        <f t="array" ref="A254">_xlfn.SWITCH(D254,"G",1,"D",2,"M",3,"F",4)</f>
        <v>3</v>
      </c>
      <c r="B254" s="357" t="s">
        <v>600</v>
      </c>
      <c r="C254" s="357" t="s">
        <v>1524</v>
      </c>
      <c r="D254" s="360" t="s">
        <v>13</v>
      </c>
      <c r="E254" s="361">
        <v>5.8</v>
      </c>
      <c r="F254" s="361">
        <f>_xlfn.IFNA(VLOOKUP(C254,'My Squad'!$C$2:$D$16,2,0),E254)</f>
        <v>5.8</v>
      </c>
      <c r="G254" s="362">
        <v>1.2013333333333334</v>
      </c>
      <c r="H254" s="362">
        <v>0.90466666666666662</v>
      </c>
      <c r="I254" s="362">
        <v>1.0660000000000001</v>
      </c>
      <c r="J254" s="362">
        <v>1.0313333333333334</v>
      </c>
      <c r="K254" s="362">
        <v>1.0623333333333334</v>
      </c>
      <c r="L254" s="362">
        <v>1.004</v>
      </c>
      <c r="M254" s="362">
        <v>1.0063333333333333</v>
      </c>
      <c r="N254" s="362">
        <v>1.0383333333333333</v>
      </c>
      <c r="O254" s="363">
        <v>0</v>
      </c>
      <c r="P254" s="363">
        <v>0</v>
      </c>
      <c r="Q254" s="363">
        <v>0</v>
      </c>
      <c r="R254" s="363">
        <v>0</v>
      </c>
      <c r="S254" s="363">
        <v>0</v>
      </c>
      <c r="T254" s="363">
        <v>0</v>
      </c>
      <c r="U254" s="363">
        <v>0</v>
      </c>
      <c r="V254" s="363">
        <v>0</v>
      </c>
      <c r="W254" s="363">
        <v>0</v>
      </c>
      <c r="X254" s="363">
        <v>0</v>
      </c>
      <c r="Y254" s="363">
        <v>0</v>
      </c>
      <c r="Z254" s="363">
        <v>0</v>
      </c>
      <c r="AA254" s="363">
        <v>0</v>
      </c>
      <c r="AB254" s="363">
        <v>0</v>
      </c>
      <c r="AC254" s="363">
        <v>0</v>
      </c>
      <c r="AD254" s="363">
        <v>0</v>
      </c>
      <c r="AE254" s="363">
        <v>0</v>
      </c>
      <c r="AF254" s="363">
        <v>0</v>
      </c>
      <c r="AG254" s="363">
        <v>0</v>
      </c>
      <c r="AH254" s="363">
        <v>0</v>
      </c>
      <c r="AI254" s="363">
        <v>0</v>
      </c>
      <c r="AJ254" s="363">
        <v>0</v>
      </c>
      <c r="AK254" s="363">
        <v>0</v>
      </c>
      <c r="AL254" s="363">
        <v>0</v>
      </c>
      <c r="AM254" s="363">
        <v>0</v>
      </c>
      <c r="AN254" s="363">
        <v>0</v>
      </c>
      <c r="AO254" s="363">
        <v>0</v>
      </c>
      <c r="AP254" s="363">
        <v>0</v>
      </c>
      <c r="AQ254" s="363">
        <v>0</v>
      </c>
      <c r="AR254" s="363">
        <v>0</v>
      </c>
      <c r="AS254" s="363">
        <v>0</v>
      </c>
      <c r="AT254" s="363">
        <v>0</v>
      </c>
      <c r="AU254" s="363">
        <v>0</v>
      </c>
      <c r="AV254" s="363">
        <v>0</v>
      </c>
      <c r="AW254" s="363">
        <v>0</v>
      </c>
      <c r="AX254" s="363">
        <v>0</v>
      </c>
      <c r="AY254" s="363">
        <v>0</v>
      </c>
      <c r="AZ254" s="363">
        <v>0</v>
      </c>
      <c r="BA254" s="363">
        <v>0</v>
      </c>
      <c r="BB254" s="363">
        <v>0</v>
      </c>
      <c r="BC254" s="364">
        <f>IF(ISNUMBER(MATCH(C254,'My Squad'!$C$2:$C$16,0)),1,0)</f>
        <v>0</v>
      </c>
      <c r="BD254" s="365">
        <f t="shared" si="91"/>
        <v>0</v>
      </c>
      <c r="BE254" s="365">
        <f t="shared" si="92"/>
        <v>0</v>
      </c>
      <c r="BF254" s="365">
        <f t="shared" si="93"/>
        <v>0</v>
      </c>
      <c r="BG254" s="365">
        <f t="shared" si="94"/>
        <v>0</v>
      </c>
      <c r="BH254" s="365">
        <f t="shared" si="95"/>
        <v>0</v>
      </c>
      <c r="BI254" s="365">
        <f t="shared" si="96"/>
        <v>0</v>
      </c>
      <c r="BJ254" s="365">
        <f t="shared" si="97"/>
        <v>0</v>
      </c>
      <c r="BK254" s="365">
        <f t="shared" si="98"/>
        <v>0</v>
      </c>
      <c r="BL254" s="365">
        <f t="shared" si="99"/>
        <v>0</v>
      </c>
      <c r="BM254" s="365">
        <f t="shared" si="100"/>
        <v>0</v>
      </c>
      <c r="BN254" s="365">
        <f t="shared" si="101"/>
        <v>0</v>
      </c>
      <c r="BO254" s="365">
        <f t="shared" si="102"/>
        <v>0</v>
      </c>
      <c r="BP254" s="365">
        <f t="shared" si="103"/>
        <v>0</v>
      </c>
      <c r="BQ254" s="365">
        <f t="shared" si="104"/>
        <v>0</v>
      </c>
      <c r="BR254" s="365">
        <f t="shared" si="105"/>
        <v>0</v>
      </c>
      <c r="BS254" s="365">
        <f t="shared" si="106"/>
        <v>0</v>
      </c>
      <c r="BT254" s="365">
        <f t="shared" si="107"/>
        <v>0</v>
      </c>
      <c r="BU254" s="365">
        <f t="shared" si="108"/>
        <v>0</v>
      </c>
      <c r="BV254" s="365">
        <f t="shared" si="109"/>
        <v>0</v>
      </c>
      <c r="BW254" s="365">
        <f t="shared" si="110"/>
        <v>0</v>
      </c>
      <c r="BX254" s="365">
        <f t="shared" si="111"/>
        <v>0</v>
      </c>
      <c r="BY254" s="365">
        <f t="shared" si="112"/>
        <v>0</v>
      </c>
      <c r="BZ254" s="365">
        <f t="shared" si="113"/>
        <v>0</v>
      </c>
      <c r="CA254" s="365">
        <f t="shared" si="114"/>
        <v>0</v>
      </c>
      <c r="CB254" s="360">
        <f t="shared" si="115"/>
        <v>0</v>
      </c>
      <c r="CR254"/>
    </row>
    <row r="255" spans="1:96" hidden="1" x14ac:dyDescent="0.2">
      <c r="A255" s="360" cm="1">
        <f t="array" ref="A255">_xlfn.SWITCH(D255,"G",1,"D",2,"M",3,"F",4)</f>
        <v>3</v>
      </c>
      <c r="B255" s="357" t="s">
        <v>28</v>
      </c>
      <c r="C255" s="357" t="s">
        <v>537</v>
      </c>
      <c r="D255" s="360" t="s">
        <v>13</v>
      </c>
      <c r="E255" s="361">
        <v>6.2</v>
      </c>
      <c r="F255" s="361">
        <f>_xlfn.IFNA(VLOOKUP(C255,'My Squad'!$C$2:$D$16,2,0),E255)</f>
        <v>6.2</v>
      </c>
      <c r="G255" s="362">
        <v>3.3446666666666665</v>
      </c>
      <c r="H255" s="362">
        <v>1.3126666666666666</v>
      </c>
      <c r="I255" s="362">
        <v>0.73433333333333328</v>
      </c>
      <c r="J255" s="362">
        <v>1.1319999999999999</v>
      </c>
      <c r="K255" s="362">
        <v>0.98399999999999999</v>
      </c>
      <c r="L255" s="362">
        <v>0.26566666666666666</v>
      </c>
      <c r="M255" s="362">
        <v>0.25700000000000001</v>
      </c>
      <c r="N255" s="362">
        <v>0.24299999999999999</v>
      </c>
      <c r="O255" s="363">
        <v>0</v>
      </c>
      <c r="P255" s="363">
        <v>0</v>
      </c>
      <c r="Q255" s="363">
        <v>0</v>
      </c>
      <c r="R255" s="363">
        <v>0</v>
      </c>
      <c r="S255" s="363">
        <v>0</v>
      </c>
      <c r="T255" s="363">
        <v>0</v>
      </c>
      <c r="U255" s="363">
        <v>0</v>
      </c>
      <c r="V255" s="363">
        <v>0</v>
      </c>
      <c r="W255" s="363">
        <v>0</v>
      </c>
      <c r="X255" s="363">
        <v>0</v>
      </c>
      <c r="Y255" s="363">
        <v>0</v>
      </c>
      <c r="Z255" s="363">
        <v>0</v>
      </c>
      <c r="AA255" s="363">
        <v>0</v>
      </c>
      <c r="AB255" s="363">
        <v>0</v>
      </c>
      <c r="AC255" s="363">
        <v>0</v>
      </c>
      <c r="AD255" s="363">
        <v>0</v>
      </c>
      <c r="AE255" s="363">
        <v>0</v>
      </c>
      <c r="AF255" s="363">
        <v>0</v>
      </c>
      <c r="AG255" s="363">
        <v>0</v>
      </c>
      <c r="AH255" s="363">
        <v>0</v>
      </c>
      <c r="AI255" s="363">
        <v>0</v>
      </c>
      <c r="AJ255" s="363">
        <v>0</v>
      </c>
      <c r="AK255" s="363">
        <v>0</v>
      </c>
      <c r="AL255" s="363">
        <v>0</v>
      </c>
      <c r="AM255" s="363">
        <v>0</v>
      </c>
      <c r="AN255" s="363">
        <v>0</v>
      </c>
      <c r="AO255" s="363">
        <v>0</v>
      </c>
      <c r="AP255" s="363">
        <v>0</v>
      </c>
      <c r="AQ255" s="363">
        <v>0</v>
      </c>
      <c r="AR255" s="363">
        <v>0</v>
      </c>
      <c r="AS255" s="363">
        <v>0</v>
      </c>
      <c r="AT255" s="363">
        <v>0</v>
      </c>
      <c r="AU255" s="363">
        <v>0</v>
      </c>
      <c r="AV255" s="363">
        <v>0</v>
      </c>
      <c r="AW255" s="363">
        <v>0</v>
      </c>
      <c r="AX255" s="363">
        <v>0</v>
      </c>
      <c r="AY255" s="363">
        <v>0</v>
      </c>
      <c r="AZ255" s="363">
        <v>0</v>
      </c>
      <c r="BA255" s="363">
        <v>0</v>
      </c>
      <c r="BB255" s="363">
        <v>0</v>
      </c>
      <c r="BC255" s="364">
        <f>IF(ISNUMBER(MATCH(C255,'My Squad'!$C$2:$C$16,0)),1,0)</f>
        <v>0</v>
      </c>
      <c r="BD255" s="365">
        <f t="shared" si="91"/>
        <v>0</v>
      </c>
      <c r="BE255" s="365">
        <f t="shared" si="92"/>
        <v>0</v>
      </c>
      <c r="BF255" s="365">
        <f t="shared" si="93"/>
        <v>0</v>
      </c>
      <c r="BG255" s="365">
        <f t="shared" si="94"/>
        <v>0</v>
      </c>
      <c r="BH255" s="365">
        <f t="shared" si="95"/>
        <v>0</v>
      </c>
      <c r="BI255" s="365">
        <f t="shared" si="96"/>
        <v>0</v>
      </c>
      <c r="BJ255" s="365">
        <f t="shared" si="97"/>
        <v>0</v>
      </c>
      <c r="BK255" s="365">
        <f t="shared" si="98"/>
        <v>0</v>
      </c>
      <c r="BL255" s="365">
        <f t="shared" si="99"/>
        <v>0</v>
      </c>
      <c r="BM255" s="365">
        <f t="shared" si="100"/>
        <v>0</v>
      </c>
      <c r="BN255" s="365">
        <f t="shared" si="101"/>
        <v>0</v>
      </c>
      <c r="BO255" s="365">
        <f t="shared" si="102"/>
        <v>0</v>
      </c>
      <c r="BP255" s="365">
        <f t="shared" si="103"/>
        <v>0</v>
      </c>
      <c r="BQ255" s="365">
        <f t="shared" si="104"/>
        <v>0</v>
      </c>
      <c r="BR255" s="365">
        <f t="shared" si="105"/>
        <v>0</v>
      </c>
      <c r="BS255" s="365">
        <f t="shared" si="106"/>
        <v>0</v>
      </c>
      <c r="BT255" s="365">
        <f t="shared" si="107"/>
        <v>0</v>
      </c>
      <c r="BU255" s="365">
        <f t="shared" si="108"/>
        <v>0</v>
      </c>
      <c r="BV255" s="365">
        <f t="shared" si="109"/>
        <v>0</v>
      </c>
      <c r="BW255" s="365">
        <f t="shared" si="110"/>
        <v>0</v>
      </c>
      <c r="BX255" s="365">
        <f t="shared" si="111"/>
        <v>0</v>
      </c>
      <c r="BY255" s="365">
        <f t="shared" si="112"/>
        <v>0</v>
      </c>
      <c r="BZ255" s="365">
        <f t="shared" si="113"/>
        <v>0</v>
      </c>
      <c r="CA255" s="365">
        <f t="shared" si="114"/>
        <v>0</v>
      </c>
      <c r="CB255" s="360">
        <f t="shared" si="115"/>
        <v>0</v>
      </c>
      <c r="CR255"/>
    </row>
    <row r="256" spans="1:96" hidden="1" x14ac:dyDescent="0.2">
      <c r="A256" s="360" cm="1">
        <f t="array" ref="A256">_xlfn.SWITCH(D256,"G",1,"D",2,"M",3,"F",4)</f>
        <v>3</v>
      </c>
      <c r="B256" s="357" t="s">
        <v>61</v>
      </c>
      <c r="C256" s="357" t="s">
        <v>186</v>
      </c>
      <c r="D256" s="360" t="s">
        <v>13</v>
      </c>
      <c r="E256" s="361">
        <v>5.2</v>
      </c>
      <c r="F256" s="361">
        <f>_xlfn.IFNA(VLOOKUP(C256,'My Squad'!$C$2:$D$16,2,0),E256)</f>
        <v>5.2</v>
      </c>
      <c r="G256" s="362">
        <v>1.0153333333333334</v>
      </c>
      <c r="H256" s="362">
        <v>0.78900000000000003</v>
      </c>
      <c r="I256" s="362">
        <v>1.0986666666666667</v>
      </c>
      <c r="J256" s="362">
        <v>0.8783333333333333</v>
      </c>
      <c r="K256" s="362">
        <v>1.2110000000000001</v>
      </c>
      <c r="L256" s="362">
        <v>1.3083333333333333</v>
      </c>
      <c r="M256" s="362">
        <v>1.0403333333333333</v>
      </c>
      <c r="N256" s="362">
        <v>0.88933333333333331</v>
      </c>
      <c r="O256" s="363">
        <v>0</v>
      </c>
      <c r="P256" s="363">
        <v>0</v>
      </c>
      <c r="Q256" s="363">
        <v>0</v>
      </c>
      <c r="R256" s="363">
        <v>0</v>
      </c>
      <c r="S256" s="363">
        <v>0</v>
      </c>
      <c r="T256" s="363">
        <v>0</v>
      </c>
      <c r="U256" s="363">
        <v>0</v>
      </c>
      <c r="V256" s="363">
        <v>0</v>
      </c>
      <c r="W256" s="363">
        <v>0</v>
      </c>
      <c r="X256" s="363">
        <v>0</v>
      </c>
      <c r="Y256" s="363">
        <v>0</v>
      </c>
      <c r="Z256" s="363">
        <v>0</v>
      </c>
      <c r="AA256" s="363">
        <v>0</v>
      </c>
      <c r="AB256" s="363">
        <v>0</v>
      </c>
      <c r="AC256" s="363">
        <v>0</v>
      </c>
      <c r="AD256" s="363">
        <v>0</v>
      </c>
      <c r="AE256" s="363">
        <v>0</v>
      </c>
      <c r="AF256" s="363">
        <v>0</v>
      </c>
      <c r="AG256" s="363">
        <v>0</v>
      </c>
      <c r="AH256" s="363">
        <v>0</v>
      </c>
      <c r="AI256" s="363">
        <v>0</v>
      </c>
      <c r="AJ256" s="363">
        <v>0</v>
      </c>
      <c r="AK256" s="363">
        <v>0</v>
      </c>
      <c r="AL256" s="363">
        <v>0</v>
      </c>
      <c r="AM256" s="363">
        <v>0</v>
      </c>
      <c r="AN256" s="363">
        <v>0</v>
      </c>
      <c r="AO256" s="363">
        <v>0</v>
      </c>
      <c r="AP256" s="363">
        <v>0</v>
      </c>
      <c r="AQ256" s="363">
        <v>0</v>
      </c>
      <c r="AR256" s="363">
        <v>0</v>
      </c>
      <c r="AS256" s="363">
        <v>0</v>
      </c>
      <c r="AT256" s="363">
        <v>0</v>
      </c>
      <c r="AU256" s="363">
        <v>0</v>
      </c>
      <c r="AV256" s="363">
        <v>0</v>
      </c>
      <c r="AW256" s="363">
        <v>0</v>
      </c>
      <c r="AX256" s="363">
        <v>0</v>
      </c>
      <c r="AY256" s="363">
        <v>0</v>
      </c>
      <c r="AZ256" s="363">
        <v>0</v>
      </c>
      <c r="BA256" s="363">
        <v>0</v>
      </c>
      <c r="BB256" s="363">
        <v>0</v>
      </c>
      <c r="BC256" s="364">
        <f>IF(ISNUMBER(MATCH(C256,'My Squad'!$C$2:$C$16,0)),1,0)</f>
        <v>0</v>
      </c>
      <c r="BD256" s="365">
        <f t="shared" si="91"/>
        <v>0</v>
      </c>
      <c r="BE256" s="365">
        <f t="shared" si="92"/>
        <v>0</v>
      </c>
      <c r="BF256" s="365">
        <f t="shared" si="93"/>
        <v>0</v>
      </c>
      <c r="BG256" s="365">
        <f t="shared" si="94"/>
        <v>0</v>
      </c>
      <c r="BH256" s="365">
        <f t="shared" si="95"/>
        <v>0</v>
      </c>
      <c r="BI256" s="365">
        <f t="shared" si="96"/>
        <v>0</v>
      </c>
      <c r="BJ256" s="365">
        <f t="shared" si="97"/>
        <v>0</v>
      </c>
      <c r="BK256" s="365">
        <f t="shared" si="98"/>
        <v>0</v>
      </c>
      <c r="BL256" s="365">
        <f t="shared" si="99"/>
        <v>0</v>
      </c>
      <c r="BM256" s="365">
        <f t="shared" si="100"/>
        <v>0</v>
      </c>
      <c r="BN256" s="365">
        <f t="shared" si="101"/>
        <v>0</v>
      </c>
      <c r="BO256" s="365">
        <f t="shared" si="102"/>
        <v>0</v>
      </c>
      <c r="BP256" s="365">
        <f t="shared" si="103"/>
        <v>0</v>
      </c>
      <c r="BQ256" s="365">
        <f t="shared" si="104"/>
        <v>0</v>
      </c>
      <c r="BR256" s="365">
        <f t="shared" si="105"/>
        <v>0</v>
      </c>
      <c r="BS256" s="365">
        <f t="shared" si="106"/>
        <v>0</v>
      </c>
      <c r="BT256" s="365">
        <f t="shared" si="107"/>
        <v>0</v>
      </c>
      <c r="BU256" s="365">
        <f t="shared" si="108"/>
        <v>0</v>
      </c>
      <c r="BV256" s="365">
        <f t="shared" si="109"/>
        <v>0</v>
      </c>
      <c r="BW256" s="365">
        <f t="shared" si="110"/>
        <v>0</v>
      </c>
      <c r="BX256" s="365">
        <f t="shared" si="111"/>
        <v>0</v>
      </c>
      <c r="BY256" s="365">
        <f t="shared" si="112"/>
        <v>0</v>
      </c>
      <c r="BZ256" s="365">
        <f t="shared" si="113"/>
        <v>0</v>
      </c>
      <c r="CA256" s="365">
        <f t="shared" si="114"/>
        <v>0</v>
      </c>
      <c r="CB256" s="360">
        <f t="shared" si="115"/>
        <v>0</v>
      </c>
      <c r="CR256"/>
    </row>
    <row r="257" spans="1:96" hidden="1" x14ac:dyDescent="0.2">
      <c r="A257" s="360" cm="1">
        <f t="array" ref="A257">_xlfn.SWITCH(D257,"G",1,"D",2,"M",3,"F",4)</f>
        <v>4</v>
      </c>
      <c r="B257" s="357" t="s">
        <v>37</v>
      </c>
      <c r="C257" s="357" t="s">
        <v>44</v>
      </c>
      <c r="D257" s="360" t="s">
        <v>15</v>
      </c>
      <c r="E257" s="361">
        <v>5.5</v>
      </c>
      <c r="F257" s="361">
        <f>_xlfn.IFNA(VLOOKUP(C257,'My Squad'!$C$2:$D$16,2,0),E257)</f>
        <v>5.5</v>
      </c>
      <c r="G257" s="362">
        <v>0.87</v>
      </c>
      <c r="H257" s="362">
        <v>0.80400000000000005</v>
      </c>
      <c r="I257" s="362">
        <v>1.0023333333333333</v>
      </c>
      <c r="J257" s="362">
        <v>1.3069999999999999</v>
      </c>
      <c r="K257" s="362">
        <v>0.9</v>
      </c>
      <c r="L257" s="362">
        <v>1.0966666666666667</v>
      </c>
      <c r="M257" s="362">
        <v>1.0503333333333333</v>
      </c>
      <c r="N257" s="362">
        <v>0.96866666666666668</v>
      </c>
      <c r="O257" s="363">
        <v>0</v>
      </c>
      <c r="P257" s="363">
        <v>0</v>
      </c>
      <c r="Q257" s="363">
        <v>0</v>
      </c>
      <c r="R257" s="363">
        <v>0</v>
      </c>
      <c r="S257" s="363">
        <v>0</v>
      </c>
      <c r="T257" s="363">
        <v>0</v>
      </c>
      <c r="U257" s="363">
        <v>0</v>
      </c>
      <c r="V257" s="363">
        <v>0</v>
      </c>
      <c r="W257" s="363">
        <v>0</v>
      </c>
      <c r="X257" s="363">
        <v>0</v>
      </c>
      <c r="Y257" s="363">
        <v>0</v>
      </c>
      <c r="Z257" s="363">
        <v>0</v>
      </c>
      <c r="AA257" s="363">
        <v>0</v>
      </c>
      <c r="AB257" s="363">
        <v>0</v>
      </c>
      <c r="AC257" s="363">
        <v>0</v>
      </c>
      <c r="AD257" s="363">
        <v>0</v>
      </c>
      <c r="AE257" s="363">
        <v>0</v>
      </c>
      <c r="AF257" s="363">
        <v>0</v>
      </c>
      <c r="AG257" s="363">
        <v>0</v>
      </c>
      <c r="AH257" s="363">
        <v>0</v>
      </c>
      <c r="AI257" s="363">
        <v>0</v>
      </c>
      <c r="AJ257" s="363">
        <v>0</v>
      </c>
      <c r="AK257" s="363">
        <v>0</v>
      </c>
      <c r="AL257" s="363">
        <v>0</v>
      </c>
      <c r="AM257" s="363">
        <v>0</v>
      </c>
      <c r="AN257" s="363">
        <v>0</v>
      </c>
      <c r="AO257" s="363">
        <v>0</v>
      </c>
      <c r="AP257" s="363">
        <v>0</v>
      </c>
      <c r="AQ257" s="363">
        <v>0</v>
      </c>
      <c r="AR257" s="363">
        <v>0</v>
      </c>
      <c r="AS257" s="363">
        <v>0</v>
      </c>
      <c r="AT257" s="363">
        <v>0</v>
      </c>
      <c r="AU257" s="363">
        <v>0</v>
      </c>
      <c r="AV257" s="363">
        <v>0</v>
      </c>
      <c r="AW257" s="363">
        <v>0</v>
      </c>
      <c r="AX257" s="363">
        <v>0</v>
      </c>
      <c r="AY257" s="363">
        <v>0</v>
      </c>
      <c r="AZ257" s="363">
        <v>0</v>
      </c>
      <c r="BA257" s="363">
        <v>0</v>
      </c>
      <c r="BB257" s="363">
        <v>0</v>
      </c>
      <c r="BC257" s="364">
        <f>IF(ISNUMBER(MATCH(C257,'My Squad'!$C$2:$C$16,0)),1,0)</f>
        <v>0</v>
      </c>
      <c r="BD257" s="365">
        <f t="shared" si="91"/>
        <v>0</v>
      </c>
      <c r="BE257" s="365">
        <f t="shared" si="92"/>
        <v>0</v>
      </c>
      <c r="BF257" s="365">
        <f t="shared" si="93"/>
        <v>0</v>
      </c>
      <c r="BG257" s="365">
        <f t="shared" si="94"/>
        <v>0</v>
      </c>
      <c r="BH257" s="365">
        <f t="shared" si="95"/>
        <v>0</v>
      </c>
      <c r="BI257" s="365">
        <f t="shared" si="96"/>
        <v>0</v>
      </c>
      <c r="BJ257" s="365">
        <f t="shared" si="97"/>
        <v>0</v>
      </c>
      <c r="BK257" s="365">
        <f t="shared" si="98"/>
        <v>0</v>
      </c>
      <c r="BL257" s="365">
        <f t="shared" si="99"/>
        <v>0</v>
      </c>
      <c r="BM257" s="365">
        <f t="shared" si="100"/>
        <v>0</v>
      </c>
      <c r="BN257" s="365">
        <f t="shared" si="101"/>
        <v>0</v>
      </c>
      <c r="BO257" s="365">
        <f t="shared" si="102"/>
        <v>0</v>
      </c>
      <c r="BP257" s="365">
        <f t="shared" si="103"/>
        <v>0</v>
      </c>
      <c r="BQ257" s="365">
        <f t="shared" si="104"/>
        <v>0</v>
      </c>
      <c r="BR257" s="365">
        <f t="shared" si="105"/>
        <v>0</v>
      </c>
      <c r="BS257" s="365">
        <f t="shared" si="106"/>
        <v>0</v>
      </c>
      <c r="BT257" s="365">
        <f t="shared" si="107"/>
        <v>0</v>
      </c>
      <c r="BU257" s="365">
        <f t="shared" si="108"/>
        <v>0</v>
      </c>
      <c r="BV257" s="365">
        <f t="shared" si="109"/>
        <v>0</v>
      </c>
      <c r="BW257" s="365">
        <f t="shared" si="110"/>
        <v>0</v>
      </c>
      <c r="BX257" s="365">
        <f t="shared" si="111"/>
        <v>0</v>
      </c>
      <c r="BY257" s="365">
        <f t="shared" si="112"/>
        <v>0</v>
      </c>
      <c r="BZ257" s="365">
        <f t="shared" si="113"/>
        <v>0</v>
      </c>
      <c r="CA257" s="365">
        <f t="shared" si="114"/>
        <v>0</v>
      </c>
      <c r="CB257" s="360">
        <f t="shared" si="115"/>
        <v>0</v>
      </c>
      <c r="CR257"/>
    </row>
    <row r="258" spans="1:96" hidden="1" x14ac:dyDescent="0.2">
      <c r="A258" s="360" cm="1">
        <f t="array" ref="A258">_xlfn.SWITCH(D258,"G",1,"D",2,"M",3,"F",4)</f>
        <v>2</v>
      </c>
      <c r="B258" s="357" t="s">
        <v>35</v>
      </c>
      <c r="C258" s="357" t="s">
        <v>117</v>
      </c>
      <c r="D258" s="360" t="s">
        <v>14</v>
      </c>
      <c r="E258" s="361">
        <v>4.8</v>
      </c>
      <c r="F258" s="361">
        <f>_xlfn.IFNA(VLOOKUP(C258,'My Squad'!$C$2:$D$16,2,0),E258)</f>
        <v>4.8</v>
      </c>
      <c r="G258" s="362">
        <v>3.0796666666666668</v>
      </c>
      <c r="H258" s="362">
        <v>0.63766666666666671</v>
      </c>
      <c r="I258" s="362">
        <v>0.97766666666666668</v>
      </c>
      <c r="J258" s="362">
        <v>0.85699999999999998</v>
      </c>
      <c r="K258" s="362">
        <v>0.81266666666666665</v>
      </c>
      <c r="L258" s="362">
        <v>0.41966666666666669</v>
      </c>
      <c r="M258" s="362">
        <v>0.43133333333333335</v>
      </c>
      <c r="N258" s="362">
        <v>0.34666666666666668</v>
      </c>
      <c r="O258" s="363">
        <v>0</v>
      </c>
      <c r="P258" s="363">
        <v>0</v>
      </c>
      <c r="Q258" s="363">
        <v>0</v>
      </c>
      <c r="R258" s="363">
        <v>0</v>
      </c>
      <c r="S258" s="363">
        <v>0</v>
      </c>
      <c r="T258" s="363">
        <v>0</v>
      </c>
      <c r="U258" s="363">
        <v>0</v>
      </c>
      <c r="V258" s="363">
        <v>0</v>
      </c>
      <c r="W258" s="363">
        <v>0</v>
      </c>
      <c r="X258" s="363">
        <v>0</v>
      </c>
      <c r="Y258" s="363">
        <v>0</v>
      </c>
      <c r="Z258" s="363">
        <v>0</v>
      </c>
      <c r="AA258" s="363">
        <v>0</v>
      </c>
      <c r="AB258" s="363">
        <v>0</v>
      </c>
      <c r="AC258" s="363">
        <v>0</v>
      </c>
      <c r="AD258" s="363">
        <v>0</v>
      </c>
      <c r="AE258" s="363">
        <v>0</v>
      </c>
      <c r="AF258" s="363">
        <v>0</v>
      </c>
      <c r="AG258" s="363">
        <v>0</v>
      </c>
      <c r="AH258" s="363">
        <v>0</v>
      </c>
      <c r="AI258" s="363">
        <v>0</v>
      </c>
      <c r="AJ258" s="363">
        <v>0</v>
      </c>
      <c r="AK258" s="363">
        <v>0</v>
      </c>
      <c r="AL258" s="363">
        <v>0</v>
      </c>
      <c r="AM258" s="363">
        <v>0</v>
      </c>
      <c r="AN258" s="363">
        <v>0</v>
      </c>
      <c r="AO258" s="363">
        <v>0</v>
      </c>
      <c r="AP258" s="363">
        <v>0</v>
      </c>
      <c r="AQ258" s="363">
        <v>0</v>
      </c>
      <c r="AR258" s="363">
        <v>0</v>
      </c>
      <c r="AS258" s="363">
        <v>0</v>
      </c>
      <c r="AT258" s="363">
        <v>0</v>
      </c>
      <c r="AU258" s="363">
        <v>0</v>
      </c>
      <c r="AV258" s="363">
        <v>0</v>
      </c>
      <c r="AW258" s="363">
        <v>0</v>
      </c>
      <c r="AX258" s="363">
        <v>0</v>
      </c>
      <c r="AY258" s="363">
        <v>0</v>
      </c>
      <c r="AZ258" s="363">
        <v>0</v>
      </c>
      <c r="BA258" s="363">
        <v>0</v>
      </c>
      <c r="BB258" s="363">
        <v>0</v>
      </c>
      <c r="BC258" s="364">
        <f>IF(ISNUMBER(MATCH(C258,'My Squad'!$C$2:$C$16,0)),1,0)</f>
        <v>0</v>
      </c>
      <c r="BD258" s="365">
        <f t="shared" ref="BD258:BD321" si="116">BC258+AM258-AU258</f>
        <v>0</v>
      </c>
      <c r="BE258" s="365">
        <f t="shared" ref="BE258:BE321" si="117">BD258+AN258-AV258</f>
        <v>0</v>
      </c>
      <c r="BF258" s="365">
        <f t="shared" ref="BF258:BF321" si="118">BE258+AO258-AW258</f>
        <v>0</v>
      </c>
      <c r="BG258" s="365">
        <f t="shared" ref="BG258:BG321" si="119">BF258+AP258-AX258</f>
        <v>0</v>
      </c>
      <c r="BH258" s="365">
        <f t="shared" ref="BH258:BH321" si="120">BG258+AQ258-AY258</f>
        <v>0</v>
      </c>
      <c r="BI258" s="365">
        <f t="shared" ref="BI258:BI321" si="121">BH258+AR258-AZ258</f>
        <v>0</v>
      </c>
      <c r="BJ258" s="365">
        <f t="shared" ref="BJ258:BJ321" si="122">BI258+AS258-BA258</f>
        <v>0</v>
      </c>
      <c r="BK258" s="365">
        <f t="shared" ref="BK258:BK321" si="123">BJ258+AT258-BB258</f>
        <v>0</v>
      </c>
      <c r="BL258" s="365">
        <f t="shared" ref="BL258:BL321" si="124">O258+W258</f>
        <v>0</v>
      </c>
      <c r="BM258" s="365">
        <f t="shared" ref="BM258:BM321" si="125">P258+X258</f>
        <v>0</v>
      </c>
      <c r="BN258" s="365">
        <f t="shared" ref="BN258:BN321" si="126">Q258+Y258</f>
        <v>0</v>
      </c>
      <c r="BO258" s="365">
        <f t="shared" ref="BO258:BO321" si="127">R258+Z258</f>
        <v>0</v>
      </c>
      <c r="BP258" s="365">
        <f t="shared" ref="BP258:BP321" si="128">S258+AA258</f>
        <v>0</v>
      </c>
      <c r="BQ258" s="365">
        <f t="shared" ref="BQ258:BQ321" si="129">T258+AB258</f>
        <v>0</v>
      </c>
      <c r="BR258" s="365">
        <f t="shared" ref="BR258:BR321" si="130">U258+AC258</f>
        <v>0</v>
      </c>
      <c r="BS258" s="365">
        <f t="shared" ref="BS258:BS321" si="131">V258+AD258</f>
        <v>0</v>
      </c>
      <c r="BT258" s="365">
        <f t="shared" ref="BT258:BT321" si="132">BD258+AU258</f>
        <v>0</v>
      </c>
      <c r="BU258" s="365">
        <f t="shared" ref="BU258:BU321" si="133">BE258+AV258</f>
        <v>0</v>
      </c>
      <c r="BV258" s="365">
        <f t="shared" ref="BV258:BV321" si="134">BF258+AW258</f>
        <v>0</v>
      </c>
      <c r="BW258" s="365">
        <f t="shared" ref="BW258:BW321" si="135">BG258+AX258</f>
        <v>0</v>
      </c>
      <c r="BX258" s="365">
        <f t="shared" ref="BX258:BX321" si="136">BH258+AY258</f>
        <v>0</v>
      </c>
      <c r="BY258" s="365">
        <f t="shared" ref="BY258:BY321" si="137">BI258+AZ258</f>
        <v>0</v>
      </c>
      <c r="BZ258" s="365">
        <f t="shared" ref="BZ258:BZ321" si="138">BJ258+BA258</f>
        <v>0</v>
      </c>
      <c r="CA258" s="365">
        <f t="shared" ref="CA258:CA321" si="139">BK258+BB258</f>
        <v>0</v>
      </c>
      <c r="CB258" s="360">
        <f t="shared" ref="CB258:CB321" si="140">SUM(BC258:BK258)</f>
        <v>0</v>
      </c>
      <c r="CR258"/>
    </row>
    <row r="259" spans="1:96" hidden="1" x14ac:dyDescent="0.2">
      <c r="A259" s="360" cm="1">
        <f t="array" ref="A259">_xlfn.SWITCH(D259,"G",1,"D",2,"M",3,"F",4)</f>
        <v>4</v>
      </c>
      <c r="B259" s="357" t="s">
        <v>602</v>
      </c>
      <c r="C259" s="357" t="s">
        <v>680</v>
      </c>
      <c r="D259" s="360" t="s">
        <v>15</v>
      </c>
      <c r="E259" s="361">
        <v>5.2</v>
      </c>
      <c r="F259" s="361">
        <f>_xlfn.IFNA(VLOOKUP(C259,'My Squad'!$C$2:$D$16,2,0),E259)</f>
        <v>5.2</v>
      </c>
      <c r="G259" s="362">
        <v>1.0266666666666666</v>
      </c>
      <c r="H259" s="362">
        <v>0.98933333333333329</v>
      </c>
      <c r="I259" s="362">
        <v>0.85499999999999998</v>
      </c>
      <c r="J259" s="362">
        <v>1.018</v>
      </c>
      <c r="K259" s="362">
        <v>0.93833333333333335</v>
      </c>
      <c r="L259" s="362">
        <v>0.87133333333333329</v>
      </c>
      <c r="M259" s="362">
        <v>0.98166666666666669</v>
      </c>
      <c r="N259" s="362">
        <v>0.87866666666666671</v>
      </c>
      <c r="O259" s="363">
        <v>0</v>
      </c>
      <c r="P259" s="363">
        <v>0</v>
      </c>
      <c r="Q259" s="363">
        <v>0</v>
      </c>
      <c r="R259" s="363">
        <v>0</v>
      </c>
      <c r="S259" s="363">
        <v>0</v>
      </c>
      <c r="T259" s="363">
        <v>0</v>
      </c>
      <c r="U259" s="363">
        <v>0</v>
      </c>
      <c r="V259" s="363">
        <v>0</v>
      </c>
      <c r="W259" s="363">
        <v>0</v>
      </c>
      <c r="X259" s="363">
        <v>0</v>
      </c>
      <c r="Y259" s="363">
        <v>0</v>
      </c>
      <c r="Z259" s="363">
        <v>0</v>
      </c>
      <c r="AA259" s="363">
        <v>0</v>
      </c>
      <c r="AB259" s="363">
        <v>0</v>
      </c>
      <c r="AC259" s="363">
        <v>0</v>
      </c>
      <c r="AD259" s="363">
        <v>0</v>
      </c>
      <c r="AE259" s="363">
        <v>0</v>
      </c>
      <c r="AF259" s="363">
        <v>0</v>
      </c>
      <c r="AG259" s="363">
        <v>0</v>
      </c>
      <c r="AH259" s="363">
        <v>0</v>
      </c>
      <c r="AI259" s="363">
        <v>0</v>
      </c>
      <c r="AJ259" s="363">
        <v>0</v>
      </c>
      <c r="AK259" s="363">
        <v>0</v>
      </c>
      <c r="AL259" s="363">
        <v>0</v>
      </c>
      <c r="AM259" s="363">
        <v>0</v>
      </c>
      <c r="AN259" s="363">
        <v>0</v>
      </c>
      <c r="AO259" s="363">
        <v>0</v>
      </c>
      <c r="AP259" s="363">
        <v>0</v>
      </c>
      <c r="AQ259" s="363">
        <v>0</v>
      </c>
      <c r="AR259" s="363">
        <v>0</v>
      </c>
      <c r="AS259" s="363">
        <v>0</v>
      </c>
      <c r="AT259" s="363">
        <v>0</v>
      </c>
      <c r="AU259" s="363">
        <v>0</v>
      </c>
      <c r="AV259" s="363">
        <v>0</v>
      </c>
      <c r="AW259" s="363">
        <v>0</v>
      </c>
      <c r="AX259" s="363">
        <v>0</v>
      </c>
      <c r="AY259" s="363">
        <v>0</v>
      </c>
      <c r="AZ259" s="363">
        <v>0</v>
      </c>
      <c r="BA259" s="363">
        <v>0</v>
      </c>
      <c r="BB259" s="363">
        <v>0</v>
      </c>
      <c r="BC259" s="364">
        <f>IF(ISNUMBER(MATCH(C259,'My Squad'!$C$2:$C$16,0)),1,0)</f>
        <v>0</v>
      </c>
      <c r="BD259" s="365">
        <f t="shared" si="116"/>
        <v>0</v>
      </c>
      <c r="BE259" s="365">
        <f t="shared" si="117"/>
        <v>0</v>
      </c>
      <c r="BF259" s="365">
        <f t="shared" si="118"/>
        <v>0</v>
      </c>
      <c r="BG259" s="365">
        <f t="shared" si="119"/>
        <v>0</v>
      </c>
      <c r="BH259" s="365">
        <f t="shared" si="120"/>
        <v>0</v>
      </c>
      <c r="BI259" s="365">
        <f t="shared" si="121"/>
        <v>0</v>
      </c>
      <c r="BJ259" s="365">
        <f t="shared" si="122"/>
        <v>0</v>
      </c>
      <c r="BK259" s="365">
        <f t="shared" si="123"/>
        <v>0</v>
      </c>
      <c r="BL259" s="365">
        <f t="shared" si="124"/>
        <v>0</v>
      </c>
      <c r="BM259" s="365">
        <f t="shared" si="125"/>
        <v>0</v>
      </c>
      <c r="BN259" s="365">
        <f t="shared" si="126"/>
        <v>0</v>
      </c>
      <c r="BO259" s="365">
        <f t="shared" si="127"/>
        <v>0</v>
      </c>
      <c r="BP259" s="365">
        <f t="shared" si="128"/>
        <v>0</v>
      </c>
      <c r="BQ259" s="365">
        <f t="shared" si="129"/>
        <v>0</v>
      </c>
      <c r="BR259" s="365">
        <f t="shared" si="130"/>
        <v>0</v>
      </c>
      <c r="BS259" s="365">
        <f t="shared" si="131"/>
        <v>0</v>
      </c>
      <c r="BT259" s="365">
        <f t="shared" si="132"/>
        <v>0</v>
      </c>
      <c r="BU259" s="365">
        <f t="shared" si="133"/>
        <v>0</v>
      </c>
      <c r="BV259" s="365">
        <f t="shared" si="134"/>
        <v>0</v>
      </c>
      <c r="BW259" s="365">
        <f t="shared" si="135"/>
        <v>0</v>
      </c>
      <c r="BX259" s="365">
        <f t="shared" si="136"/>
        <v>0</v>
      </c>
      <c r="BY259" s="365">
        <f t="shared" si="137"/>
        <v>0</v>
      </c>
      <c r="BZ259" s="365">
        <f t="shared" si="138"/>
        <v>0</v>
      </c>
      <c r="CA259" s="365">
        <f t="shared" si="139"/>
        <v>0</v>
      </c>
      <c r="CB259" s="360">
        <f t="shared" si="140"/>
        <v>0</v>
      </c>
      <c r="CR259"/>
    </row>
    <row r="260" spans="1:96" hidden="1" x14ac:dyDescent="0.2">
      <c r="A260" s="360" cm="1">
        <f t="array" ref="A260">_xlfn.SWITCH(D260,"G",1,"D",2,"M",3,"F",4)</f>
        <v>3</v>
      </c>
      <c r="B260" s="357" t="s">
        <v>37</v>
      </c>
      <c r="C260" s="357" t="s">
        <v>1507</v>
      </c>
      <c r="D260" s="360" t="s">
        <v>13</v>
      </c>
      <c r="E260" s="361">
        <v>5</v>
      </c>
      <c r="F260" s="361">
        <f>_xlfn.IFNA(VLOOKUP(C260,'My Squad'!$C$2:$D$16,2,0),E260)</f>
        <v>5</v>
      </c>
      <c r="G260" s="362">
        <v>0.79133333333333333</v>
      </c>
      <c r="H260" s="362">
        <v>0.83199999999999996</v>
      </c>
      <c r="I260" s="362">
        <v>0.90066666666666662</v>
      </c>
      <c r="J260" s="362">
        <v>1.109</v>
      </c>
      <c r="K260" s="362">
        <v>0.79566666666666663</v>
      </c>
      <c r="L260" s="362">
        <v>1.0623333333333334</v>
      </c>
      <c r="M260" s="362">
        <v>0.98299999999999998</v>
      </c>
      <c r="N260" s="362">
        <v>1.0089999999999999</v>
      </c>
      <c r="O260" s="363">
        <v>0</v>
      </c>
      <c r="P260" s="363">
        <v>0</v>
      </c>
      <c r="Q260" s="363">
        <v>0</v>
      </c>
      <c r="R260" s="363">
        <v>0</v>
      </c>
      <c r="S260" s="363">
        <v>0</v>
      </c>
      <c r="T260" s="363">
        <v>0</v>
      </c>
      <c r="U260" s="363">
        <v>0</v>
      </c>
      <c r="V260" s="363">
        <v>0</v>
      </c>
      <c r="W260" s="363">
        <v>0</v>
      </c>
      <c r="X260" s="363">
        <v>0</v>
      </c>
      <c r="Y260" s="363">
        <v>0</v>
      </c>
      <c r="Z260" s="363">
        <v>0</v>
      </c>
      <c r="AA260" s="363">
        <v>0</v>
      </c>
      <c r="AB260" s="363">
        <v>0</v>
      </c>
      <c r="AC260" s="363">
        <v>0</v>
      </c>
      <c r="AD260" s="363">
        <v>0</v>
      </c>
      <c r="AE260" s="363">
        <v>0</v>
      </c>
      <c r="AF260" s="363">
        <v>0</v>
      </c>
      <c r="AG260" s="363">
        <v>0</v>
      </c>
      <c r="AH260" s="363">
        <v>0</v>
      </c>
      <c r="AI260" s="363">
        <v>0</v>
      </c>
      <c r="AJ260" s="363">
        <v>0</v>
      </c>
      <c r="AK260" s="363">
        <v>0</v>
      </c>
      <c r="AL260" s="363">
        <v>0</v>
      </c>
      <c r="AM260" s="363">
        <v>0</v>
      </c>
      <c r="AN260" s="363">
        <v>0</v>
      </c>
      <c r="AO260" s="363">
        <v>0</v>
      </c>
      <c r="AP260" s="363">
        <v>0</v>
      </c>
      <c r="AQ260" s="363">
        <v>0</v>
      </c>
      <c r="AR260" s="363">
        <v>0</v>
      </c>
      <c r="AS260" s="363">
        <v>0</v>
      </c>
      <c r="AT260" s="363">
        <v>0</v>
      </c>
      <c r="AU260" s="363">
        <v>0</v>
      </c>
      <c r="AV260" s="363">
        <v>0</v>
      </c>
      <c r="AW260" s="363">
        <v>0</v>
      </c>
      <c r="AX260" s="363">
        <v>0</v>
      </c>
      <c r="AY260" s="363">
        <v>0</v>
      </c>
      <c r="AZ260" s="363">
        <v>0</v>
      </c>
      <c r="BA260" s="363">
        <v>0</v>
      </c>
      <c r="BB260" s="363">
        <v>0</v>
      </c>
      <c r="BC260" s="364">
        <f>IF(ISNUMBER(MATCH(C260,'My Squad'!$C$2:$C$16,0)),1,0)</f>
        <v>0</v>
      </c>
      <c r="BD260" s="365">
        <f t="shared" si="116"/>
        <v>0</v>
      </c>
      <c r="BE260" s="365">
        <f t="shared" si="117"/>
        <v>0</v>
      </c>
      <c r="BF260" s="365">
        <f t="shared" si="118"/>
        <v>0</v>
      </c>
      <c r="BG260" s="365">
        <f t="shared" si="119"/>
        <v>0</v>
      </c>
      <c r="BH260" s="365">
        <f t="shared" si="120"/>
        <v>0</v>
      </c>
      <c r="BI260" s="365">
        <f t="shared" si="121"/>
        <v>0</v>
      </c>
      <c r="BJ260" s="365">
        <f t="shared" si="122"/>
        <v>0</v>
      </c>
      <c r="BK260" s="365">
        <f t="shared" si="123"/>
        <v>0</v>
      </c>
      <c r="BL260" s="365">
        <f t="shared" si="124"/>
        <v>0</v>
      </c>
      <c r="BM260" s="365">
        <f t="shared" si="125"/>
        <v>0</v>
      </c>
      <c r="BN260" s="365">
        <f t="shared" si="126"/>
        <v>0</v>
      </c>
      <c r="BO260" s="365">
        <f t="shared" si="127"/>
        <v>0</v>
      </c>
      <c r="BP260" s="365">
        <f t="shared" si="128"/>
        <v>0</v>
      </c>
      <c r="BQ260" s="365">
        <f t="shared" si="129"/>
        <v>0</v>
      </c>
      <c r="BR260" s="365">
        <f t="shared" si="130"/>
        <v>0</v>
      </c>
      <c r="BS260" s="365">
        <f t="shared" si="131"/>
        <v>0</v>
      </c>
      <c r="BT260" s="365">
        <f t="shared" si="132"/>
        <v>0</v>
      </c>
      <c r="BU260" s="365">
        <f t="shared" si="133"/>
        <v>0</v>
      </c>
      <c r="BV260" s="365">
        <f t="shared" si="134"/>
        <v>0</v>
      </c>
      <c r="BW260" s="365">
        <f t="shared" si="135"/>
        <v>0</v>
      </c>
      <c r="BX260" s="365">
        <f t="shared" si="136"/>
        <v>0</v>
      </c>
      <c r="BY260" s="365">
        <f t="shared" si="137"/>
        <v>0</v>
      </c>
      <c r="BZ260" s="365">
        <f t="shared" si="138"/>
        <v>0</v>
      </c>
      <c r="CA260" s="365">
        <f t="shared" si="139"/>
        <v>0</v>
      </c>
      <c r="CB260" s="360">
        <f t="shared" si="140"/>
        <v>0</v>
      </c>
      <c r="CR260"/>
    </row>
    <row r="261" spans="1:96" hidden="1" x14ac:dyDescent="0.2">
      <c r="A261" s="360" cm="1">
        <f t="array" ref="A261">_xlfn.SWITCH(D261,"G",1,"D",2,"M",3,"F",4)</f>
        <v>3</v>
      </c>
      <c r="B261" s="357" t="s">
        <v>30</v>
      </c>
      <c r="C261" s="357" t="s">
        <v>344</v>
      </c>
      <c r="D261" s="360" t="s">
        <v>13</v>
      </c>
      <c r="E261" s="361">
        <v>4.8</v>
      </c>
      <c r="F261" s="361">
        <f>_xlfn.IFNA(VLOOKUP(C261,'My Squad'!$C$2:$D$16,2,0),E261)</f>
        <v>4.8</v>
      </c>
      <c r="G261" s="362">
        <v>1.1259999999999999</v>
      </c>
      <c r="H261" s="362">
        <v>1.1353333333333333</v>
      </c>
      <c r="I261" s="362">
        <v>0.94866666666666666</v>
      </c>
      <c r="J261" s="362">
        <v>1.0406666666666666</v>
      </c>
      <c r="K261" s="362">
        <v>0.66233333333333333</v>
      </c>
      <c r="L261" s="362">
        <v>0.97166666666666668</v>
      </c>
      <c r="M261" s="362">
        <v>0.64366666666666672</v>
      </c>
      <c r="N261" s="362">
        <v>0.81799999999999995</v>
      </c>
      <c r="O261" s="363">
        <v>0</v>
      </c>
      <c r="P261" s="363">
        <v>0</v>
      </c>
      <c r="Q261" s="363">
        <v>0</v>
      </c>
      <c r="R261" s="363">
        <v>0</v>
      </c>
      <c r="S261" s="363">
        <v>0</v>
      </c>
      <c r="T261" s="363">
        <v>0</v>
      </c>
      <c r="U261" s="363">
        <v>0</v>
      </c>
      <c r="V261" s="363">
        <v>0</v>
      </c>
      <c r="W261" s="363">
        <v>0</v>
      </c>
      <c r="X261" s="363">
        <v>0</v>
      </c>
      <c r="Y261" s="363">
        <v>0</v>
      </c>
      <c r="Z261" s="363">
        <v>0</v>
      </c>
      <c r="AA261" s="363">
        <v>0</v>
      </c>
      <c r="AB261" s="363">
        <v>0</v>
      </c>
      <c r="AC261" s="363">
        <v>0</v>
      </c>
      <c r="AD261" s="363">
        <v>0</v>
      </c>
      <c r="AE261" s="363">
        <v>0</v>
      </c>
      <c r="AF261" s="363">
        <v>0</v>
      </c>
      <c r="AG261" s="363">
        <v>0</v>
      </c>
      <c r="AH261" s="363">
        <v>0</v>
      </c>
      <c r="AI261" s="363">
        <v>0</v>
      </c>
      <c r="AJ261" s="363">
        <v>0</v>
      </c>
      <c r="AK261" s="363">
        <v>0</v>
      </c>
      <c r="AL261" s="363">
        <v>0</v>
      </c>
      <c r="AM261" s="363">
        <v>0</v>
      </c>
      <c r="AN261" s="363">
        <v>0</v>
      </c>
      <c r="AO261" s="363">
        <v>0</v>
      </c>
      <c r="AP261" s="363">
        <v>0</v>
      </c>
      <c r="AQ261" s="363">
        <v>0</v>
      </c>
      <c r="AR261" s="363">
        <v>0</v>
      </c>
      <c r="AS261" s="363">
        <v>0</v>
      </c>
      <c r="AT261" s="363">
        <v>0</v>
      </c>
      <c r="AU261" s="363">
        <v>0</v>
      </c>
      <c r="AV261" s="363">
        <v>0</v>
      </c>
      <c r="AW261" s="363">
        <v>0</v>
      </c>
      <c r="AX261" s="363">
        <v>0</v>
      </c>
      <c r="AY261" s="363">
        <v>0</v>
      </c>
      <c r="AZ261" s="363">
        <v>0</v>
      </c>
      <c r="BA261" s="363">
        <v>0</v>
      </c>
      <c r="BB261" s="363">
        <v>0</v>
      </c>
      <c r="BC261" s="364">
        <f>IF(ISNUMBER(MATCH(C261,'My Squad'!$C$2:$C$16,0)),1,0)</f>
        <v>0</v>
      </c>
      <c r="BD261" s="365">
        <f t="shared" si="116"/>
        <v>0</v>
      </c>
      <c r="BE261" s="365">
        <f t="shared" si="117"/>
        <v>0</v>
      </c>
      <c r="BF261" s="365">
        <f t="shared" si="118"/>
        <v>0</v>
      </c>
      <c r="BG261" s="365">
        <f t="shared" si="119"/>
        <v>0</v>
      </c>
      <c r="BH261" s="365">
        <f t="shared" si="120"/>
        <v>0</v>
      </c>
      <c r="BI261" s="365">
        <f t="shared" si="121"/>
        <v>0</v>
      </c>
      <c r="BJ261" s="365">
        <f t="shared" si="122"/>
        <v>0</v>
      </c>
      <c r="BK261" s="365">
        <f t="shared" si="123"/>
        <v>0</v>
      </c>
      <c r="BL261" s="365">
        <f t="shared" si="124"/>
        <v>0</v>
      </c>
      <c r="BM261" s="365">
        <f t="shared" si="125"/>
        <v>0</v>
      </c>
      <c r="BN261" s="365">
        <f t="shared" si="126"/>
        <v>0</v>
      </c>
      <c r="BO261" s="365">
        <f t="shared" si="127"/>
        <v>0</v>
      </c>
      <c r="BP261" s="365">
        <f t="shared" si="128"/>
        <v>0</v>
      </c>
      <c r="BQ261" s="365">
        <f t="shared" si="129"/>
        <v>0</v>
      </c>
      <c r="BR261" s="365">
        <f t="shared" si="130"/>
        <v>0</v>
      </c>
      <c r="BS261" s="365">
        <f t="shared" si="131"/>
        <v>0</v>
      </c>
      <c r="BT261" s="365">
        <f t="shared" si="132"/>
        <v>0</v>
      </c>
      <c r="BU261" s="365">
        <f t="shared" si="133"/>
        <v>0</v>
      </c>
      <c r="BV261" s="365">
        <f t="shared" si="134"/>
        <v>0</v>
      </c>
      <c r="BW261" s="365">
        <f t="shared" si="135"/>
        <v>0</v>
      </c>
      <c r="BX261" s="365">
        <f t="shared" si="136"/>
        <v>0</v>
      </c>
      <c r="BY261" s="365">
        <f t="shared" si="137"/>
        <v>0</v>
      </c>
      <c r="BZ261" s="365">
        <f t="shared" si="138"/>
        <v>0</v>
      </c>
      <c r="CA261" s="365">
        <f t="shared" si="139"/>
        <v>0</v>
      </c>
      <c r="CB261" s="360">
        <f t="shared" si="140"/>
        <v>0</v>
      </c>
      <c r="CR261"/>
    </row>
    <row r="262" spans="1:96" x14ac:dyDescent="0.2">
      <c r="A262" s="360" cm="1">
        <f t="array" ref="A262">_xlfn.SWITCH(D262,"G",1,"D",2,"M",3,"F",4)</f>
        <v>3</v>
      </c>
      <c r="B262" s="357" t="s">
        <v>33</v>
      </c>
      <c r="C262" s="357" t="s">
        <v>95</v>
      </c>
      <c r="D262" s="360" t="s">
        <v>13</v>
      </c>
      <c r="E262" s="361">
        <v>5</v>
      </c>
      <c r="F262" s="361">
        <f>_xlfn.IFNA(VLOOKUP(C262,'My Squad'!$C$2:$D$16,2,0),E262)</f>
        <v>5</v>
      </c>
      <c r="G262" s="362">
        <v>1.891</v>
      </c>
      <c r="H262" s="362">
        <v>0.86133333333333328</v>
      </c>
      <c r="I262" s="362">
        <v>0.72366666666666668</v>
      </c>
      <c r="J262" s="362">
        <v>0.749</v>
      </c>
      <c r="K262" s="362">
        <v>0.67533333333333334</v>
      </c>
      <c r="L262" s="362">
        <v>0.76433333333333331</v>
      </c>
      <c r="M262" s="362">
        <v>0.86</v>
      </c>
      <c r="N262" s="362">
        <v>0.76400000000000001</v>
      </c>
      <c r="O262" s="363">
        <v>0</v>
      </c>
      <c r="P262" s="363">
        <v>0</v>
      </c>
      <c r="Q262" s="363">
        <v>0</v>
      </c>
      <c r="R262" s="363">
        <v>0</v>
      </c>
      <c r="S262" s="363">
        <v>0</v>
      </c>
      <c r="T262" s="363">
        <v>0</v>
      </c>
      <c r="U262" s="363">
        <v>0</v>
      </c>
      <c r="V262" s="363">
        <v>0</v>
      </c>
      <c r="W262" s="363">
        <v>0</v>
      </c>
      <c r="X262" s="363">
        <v>0</v>
      </c>
      <c r="Y262" s="363">
        <v>0</v>
      </c>
      <c r="Z262" s="363">
        <v>0</v>
      </c>
      <c r="AA262" s="363">
        <v>0</v>
      </c>
      <c r="AB262" s="363">
        <v>0</v>
      </c>
      <c r="AC262" s="363">
        <v>0</v>
      </c>
      <c r="AD262" s="363">
        <v>0</v>
      </c>
      <c r="AE262" s="363">
        <v>0</v>
      </c>
      <c r="AF262" s="363">
        <v>0</v>
      </c>
      <c r="AG262" s="363">
        <v>0</v>
      </c>
      <c r="AH262" s="363">
        <v>0</v>
      </c>
      <c r="AI262" s="363">
        <v>0</v>
      </c>
      <c r="AJ262" s="363">
        <v>0</v>
      </c>
      <c r="AK262" s="363">
        <v>0</v>
      </c>
      <c r="AL262" s="363">
        <v>0</v>
      </c>
      <c r="AM262" s="363">
        <v>0</v>
      </c>
      <c r="AN262" s="363">
        <v>0</v>
      </c>
      <c r="AO262" s="363">
        <v>0</v>
      </c>
      <c r="AP262" s="363">
        <v>0</v>
      </c>
      <c r="AQ262" s="363">
        <v>0</v>
      </c>
      <c r="AR262" s="363">
        <v>0</v>
      </c>
      <c r="AS262" s="363">
        <v>0</v>
      </c>
      <c r="AT262" s="363">
        <v>0</v>
      </c>
      <c r="AU262" s="363">
        <v>0</v>
      </c>
      <c r="AV262" s="363">
        <v>0</v>
      </c>
      <c r="AW262" s="363">
        <v>0</v>
      </c>
      <c r="AX262" s="363">
        <v>0</v>
      </c>
      <c r="AY262" s="363">
        <v>0</v>
      </c>
      <c r="AZ262" s="363">
        <v>0</v>
      </c>
      <c r="BA262" s="363">
        <v>0</v>
      </c>
      <c r="BB262" s="363">
        <v>0</v>
      </c>
      <c r="BC262" s="364">
        <f>IF(ISNUMBER(MATCH(C262,'My Squad'!$C$2:$C$16,0)),1,0)</f>
        <v>0</v>
      </c>
      <c r="BD262" s="365">
        <f t="shared" si="116"/>
        <v>0</v>
      </c>
      <c r="BE262" s="365">
        <f t="shared" si="117"/>
        <v>0</v>
      </c>
      <c r="BF262" s="365">
        <f t="shared" si="118"/>
        <v>0</v>
      </c>
      <c r="BG262" s="365">
        <f t="shared" si="119"/>
        <v>0</v>
      </c>
      <c r="BH262" s="365">
        <f t="shared" si="120"/>
        <v>0</v>
      </c>
      <c r="BI262" s="365">
        <f t="shared" si="121"/>
        <v>0</v>
      </c>
      <c r="BJ262" s="365">
        <f t="shared" si="122"/>
        <v>0</v>
      </c>
      <c r="BK262" s="365">
        <f t="shared" si="123"/>
        <v>0</v>
      </c>
      <c r="BL262" s="365">
        <f t="shared" si="124"/>
        <v>0</v>
      </c>
      <c r="BM262" s="365">
        <f t="shared" si="125"/>
        <v>0</v>
      </c>
      <c r="BN262" s="365">
        <f t="shared" si="126"/>
        <v>0</v>
      </c>
      <c r="BO262" s="365">
        <f t="shared" si="127"/>
        <v>0</v>
      </c>
      <c r="BP262" s="365">
        <f t="shared" si="128"/>
        <v>0</v>
      </c>
      <c r="BQ262" s="365">
        <f t="shared" si="129"/>
        <v>0</v>
      </c>
      <c r="BR262" s="365">
        <f t="shared" si="130"/>
        <v>0</v>
      </c>
      <c r="BS262" s="365">
        <f t="shared" si="131"/>
        <v>0</v>
      </c>
      <c r="BT262" s="365">
        <f t="shared" si="132"/>
        <v>0</v>
      </c>
      <c r="BU262" s="365">
        <f t="shared" si="133"/>
        <v>0</v>
      </c>
      <c r="BV262" s="365">
        <f t="shared" si="134"/>
        <v>0</v>
      </c>
      <c r="BW262" s="365">
        <f t="shared" si="135"/>
        <v>0</v>
      </c>
      <c r="BX262" s="365">
        <f t="shared" si="136"/>
        <v>0</v>
      </c>
      <c r="BY262" s="365">
        <f t="shared" si="137"/>
        <v>0</v>
      </c>
      <c r="BZ262" s="365">
        <f t="shared" si="138"/>
        <v>0</v>
      </c>
      <c r="CA262" s="365">
        <f t="shared" si="139"/>
        <v>0</v>
      </c>
      <c r="CB262" s="360">
        <f t="shared" si="140"/>
        <v>0</v>
      </c>
      <c r="CR262"/>
    </row>
    <row r="263" spans="1:96" x14ac:dyDescent="0.2">
      <c r="A263" s="360" cm="1">
        <f t="array" ref="A263">_xlfn.SWITCH(D263,"G",1,"D",2,"M",3,"F",4)</f>
        <v>3</v>
      </c>
      <c r="B263" s="357" t="s">
        <v>33</v>
      </c>
      <c r="C263" s="357" t="s">
        <v>34</v>
      </c>
      <c r="D263" s="360" t="s">
        <v>13</v>
      </c>
      <c r="E263" s="361">
        <v>6.1</v>
      </c>
      <c r="F263" s="361">
        <f>_xlfn.IFNA(VLOOKUP(C263,'My Squad'!$C$2:$D$16,2,0),E263)</f>
        <v>6.1</v>
      </c>
      <c r="G263" s="362">
        <v>0</v>
      </c>
      <c r="H263" s="362">
        <v>0.67366666666666664</v>
      </c>
      <c r="I263" s="362">
        <v>0.91233333333333333</v>
      </c>
      <c r="J263" s="362">
        <v>1.0843333333333334</v>
      </c>
      <c r="K263" s="362">
        <v>1.1103333333333334</v>
      </c>
      <c r="L263" s="362">
        <v>1.083</v>
      </c>
      <c r="M263" s="362">
        <v>1.1546666666666667</v>
      </c>
      <c r="N263" s="362">
        <v>1.2096666666666667</v>
      </c>
      <c r="O263" s="363">
        <v>0</v>
      </c>
      <c r="P263" s="363">
        <v>0</v>
      </c>
      <c r="Q263" s="363">
        <v>0</v>
      </c>
      <c r="R263" s="363">
        <v>0</v>
      </c>
      <c r="S263" s="363">
        <v>0</v>
      </c>
      <c r="T263" s="363">
        <v>0</v>
      </c>
      <c r="U263" s="363">
        <v>0</v>
      </c>
      <c r="V263" s="363">
        <v>0</v>
      </c>
      <c r="W263" s="363">
        <v>0</v>
      </c>
      <c r="X263" s="363">
        <v>0</v>
      </c>
      <c r="Y263" s="363">
        <v>0</v>
      </c>
      <c r="Z263" s="363">
        <v>0</v>
      </c>
      <c r="AA263" s="363">
        <v>0</v>
      </c>
      <c r="AB263" s="363">
        <v>0</v>
      </c>
      <c r="AC263" s="363">
        <v>0</v>
      </c>
      <c r="AD263" s="363">
        <v>0</v>
      </c>
      <c r="AE263" s="363">
        <v>0</v>
      </c>
      <c r="AF263" s="363">
        <v>0</v>
      </c>
      <c r="AG263" s="363">
        <v>0</v>
      </c>
      <c r="AH263" s="363">
        <v>0</v>
      </c>
      <c r="AI263" s="363">
        <v>0</v>
      </c>
      <c r="AJ263" s="363">
        <v>0</v>
      </c>
      <c r="AK263" s="363">
        <v>0</v>
      </c>
      <c r="AL263" s="363">
        <v>0</v>
      </c>
      <c r="AM263" s="363">
        <v>0</v>
      </c>
      <c r="AN263" s="363">
        <v>0</v>
      </c>
      <c r="AO263" s="363">
        <v>0</v>
      </c>
      <c r="AP263" s="363">
        <v>0</v>
      </c>
      <c r="AQ263" s="363">
        <v>0</v>
      </c>
      <c r="AR263" s="363">
        <v>0</v>
      </c>
      <c r="AS263" s="363">
        <v>0</v>
      </c>
      <c r="AT263" s="363">
        <v>0</v>
      </c>
      <c r="AU263" s="363">
        <v>0</v>
      </c>
      <c r="AV263" s="363">
        <v>0</v>
      </c>
      <c r="AW263" s="363">
        <v>0</v>
      </c>
      <c r="AX263" s="363">
        <v>0</v>
      </c>
      <c r="AY263" s="363">
        <v>0</v>
      </c>
      <c r="AZ263" s="363">
        <v>0</v>
      </c>
      <c r="BA263" s="363">
        <v>0</v>
      </c>
      <c r="BB263" s="363">
        <v>0</v>
      </c>
      <c r="BC263" s="364">
        <f>IF(ISNUMBER(MATCH(C263,'My Squad'!$C$2:$C$16,0)),1,0)</f>
        <v>0</v>
      </c>
      <c r="BD263" s="365">
        <f t="shared" si="116"/>
        <v>0</v>
      </c>
      <c r="BE263" s="365">
        <f t="shared" si="117"/>
        <v>0</v>
      </c>
      <c r="BF263" s="365">
        <f t="shared" si="118"/>
        <v>0</v>
      </c>
      <c r="BG263" s="365">
        <f t="shared" si="119"/>
        <v>0</v>
      </c>
      <c r="BH263" s="365">
        <f t="shared" si="120"/>
        <v>0</v>
      </c>
      <c r="BI263" s="365">
        <f t="shared" si="121"/>
        <v>0</v>
      </c>
      <c r="BJ263" s="365">
        <f t="shared" si="122"/>
        <v>0</v>
      </c>
      <c r="BK263" s="365">
        <f t="shared" si="123"/>
        <v>0</v>
      </c>
      <c r="BL263" s="365">
        <f t="shared" si="124"/>
        <v>0</v>
      </c>
      <c r="BM263" s="365">
        <f t="shared" si="125"/>
        <v>0</v>
      </c>
      <c r="BN263" s="365">
        <f t="shared" si="126"/>
        <v>0</v>
      </c>
      <c r="BO263" s="365">
        <f t="shared" si="127"/>
        <v>0</v>
      </c>
      <c r="BP263" s="365">
        <f t="shared" si="128"/>
        <v>0</v>
      </c>
      <c r="BQ263" s="365">
        <f t="shared" si="129"/>
        <v>0</v>
      </c>
      <c r="BR263" s="365">
        <f t="shared" si="130"/>
        <v>0</v>
      </c>
      <c r="BS263" s="365">
        <f t="shared" si="131"/>
        <v>0</v>
      </c>
      <c r="BT263" s="365">
        <f t="shared" si="132"/>
        <v>0</v>
      </c>
      <c r="BU263" s="365">
        <f t="shared" si="133"/>
        <v>0</v>
      </c>
      <c r="BV263" s="365">
        <f t="shared" si="134"/>
        <v>0</v>
      </c>
      <c r="BW263" s="365">
        <f t="shared" si="135"/>
        <v>0</v>
      </c>
      <c r="BX263" s="365">
        <f t="shared" si="136"/>
        <v>0</v>
      </c>
      <c r="BY263" s="365">
        <f t="shared" si="137"/>
        <v>0</v>
      </c>
      <c r="BZ263" s="365">
        <f t="shared" si="138"/>
        <v>0</v>
      </c>
      <c r="CA263" s="365">
        <f t="shared" si="139"/>
        <v>0</v>
      </c>
      <c r="CB263" s="360">
        <f t="shared" si="140"/>
        <v>0</v>
      </c>
      <c r="CR263"/>
    </row>
    <row r="264" spans="1:96" hidden="1" x14ac:dyDescent="0.2">
      <c r="A264" s="360" cm="1">
        <f t="array" ref="A264">_xlfn.SWITCH(D264,"G",1,"D",2,"M",3,"F",4)</f>
        <v>3</v>
      </c>
      <c r="B264" s="357" t="s">
        <v>68</v>
      </c>
      <c r="C264" s="357" t="s">
        <v>284</v>
      </c>
      <c r="D264" s="360" t="s">
        <v>13</v>
      </c>
      <c r="E264" s="361">
        <v>5</v>
      </c>
      <c r="F264" s="361">
        <f>_xlfn.IFNA(VLOOKUP(C264,'My Squad'!$C$2:$D$16,2,0),E264)</f>
        <v>5</v>
      </c>
      <c r="G264" s="362">
        <v>1.091</v>
      </c>
      <c r="H264" s="362">
        <v>0.83799999999999997</v>
      </c>
      <c r="I264" s="362">
        <v>1.0029999999999999</v>
      </c>
      <c r="J264" s="362">
        <v>0.71</v>
      </c>
      <c r="K264" s="362">
        <v>0.94599999999999995</v>
      </c>
      <c r="L264" s="362">
        <v>0.71799999999999997</v>
      </c>
      <c r="M264" s="362">
        <v>0.69533333333333336</v>
      </c>
      <c r="N264" s="362">
        <v>1.1619999999999999</v>
      </c>
      <c r="O264" s="363">
        <v>0</v>
      </c>
      <c r="P264" s="363">
        <v>0</v>
      </c>
      <c r="Q264" s="363">
        <v>0</v>
      </c>
      <c r="R264" s="363">
        <v>0</v>
      </c>
      <c r="S264" s="363">
        <v>0</v>
      </c>
      <c r="T264" s="363">
        <v>0</v>
      </c>
      <c r="U264" s="363">
        <v>0</v>
      </c>
      <c r="V264" s="363">
        <v>0</v>
      </c>
      <c r="W264" s="363">
        <v>0</v>
      </c>
      <c r="X264" s="363">
        <v>0</v>
      </c>
      <c r="Y264" s="363">
        <v>0</v>
      </c>
      <c r="Z264" s="363">
        <v>0</v>
      </c>
      <c r="AA264" s="363">
        <v>0</v>
      </c>
      <c r="AB264" s="363">
        <v>0</v>
      </c>
      <c r="AC264" s="363">
        <v>0</v>
      </c>
      <c r="AD264" s="363">
        <v>0</v>
      </c>
      <c r="AE264" s="363">
        <v>0</v>
      </c>
      <c r="AF264" s="363">
        <v>0</v>
      </c>
      <c r="AG264" s="363">
        <v>0</v>
      </c>
      <c r="AH264" s="363">
        <v>0</v>
      </c>
      <c r="AI264" s="363">
        <v>0</v>
      </c>
      <c r="AJ264" s="363">
        <v>0</v>
      </c>
      <c r="AK264" s="363">
        <v>0</v>
      </c>
      <c r="AL264" s="363">
        <v>0</v>
      </c>
      <c r="AM264" s="363">
        <v>0</v>
      </c>
      <c r="AN264" s="363">
        <v>0</v>
      </c>
      <c r="AO264" s="363">
        <v>0</v>
      </c>
      <c r="AP264" s="363">
        <v>0</v>
      </c>
      <c r="AQ264" s="363">
        <v>0</v>
      </c>
      <c r="AR264" s="363">
        <v>0</v>
      </c>
      <c r="AS264" s="363">
        <v>0</v>
      </c>
      <c r="AT264" s="363">
        <v>0</v>
      </c>
      <c r="AU264" s="363">
        <v>0</v>
      </c>
      <c r="AV264" s="363">
        <v>0</v>
      </c>
      <c r="AW264" s="363">
        <v>0</v>
      </c>
      <c r="AX264" s="363">
        <v>0</v>
      </c>
      <c r="AY264" s="363">
        <v>0</v>
      </c>
      <c r="AZ264" s="363">
        <v>0</v>
      </c>
      <c r="BA264" s="363">
        <v>0</v>
      </c>
      <c r="BB264" s="363">
        <v>0</v>
      </c>
      <c r="BC264" s="364">
        <f>IF(ISNUMBER(MATCH(C264,'My Squad'!$C$2:$C$16,0)),1,0)</f>
        <v>0</v>
      </c>
      <c r="BD264" s="365">
        <f t="shared" si="116"/>
        <v>0</v>
      </c>
      <c r="BE264" s="365">
        <f t="shared" si="117"/>
        <v>0</v>
      </c>
      <c r="BF264" s="365">
        <f t="shared" si="118"/>
        <v>0</v>
      </c>
      <c r="BG264" s="365">
        <f t="shared" si="119"/>
        <v>0</v>
      </c>
      <c r="BH264" s="365">
        <f t="shared" si="120"/>
        <v>0</v>
      </c>
      <c r="BI264" s="365">
        <f t="shared" si="121"/>
        <v>0</v>
      </c>
      <c r="BJ264" s="365">
        <f t="shared" si="122"/>
        <v>0</v>
      </c>
      <c r="BK264" s="365">
        <f t="shared" si="123"/>
        <v>0</v>
      </c>
      <c r="BL264" s="365">
        <f t="shared" si="124"/>
        <v>0</v>
      </c>
      <c r="BM264" s="365">
        <f t="shared" si="125"/>
        <v>0</v>
      </c>
      <c r="BN264" s="365">
        <f t="shared" si="126"/>
        <v>0</v>
      </c>
      <c r="BO264" s="365">
        <f t="shared" si="127"/>
        <v>0</v>
      </c>
      <c r="BP264" s="365">
        <f t="shared" si="128"/>
        <v>0</v>
      </c>
      <c r="BQ264" s="365">
        <f t="shared" si="129"/>
        <v>0</v>
      </c>
      <c r="BR264" s="365">
        <f t="shared" si="130"/>
        <v>0</v>
      </c>
      <c r="BS264" s="365">
        <f t="shared" si="131"/>
        <v>0</v>
      </c>
      <c r="BT264" s="365">
        <f t="shared" si="132"/>
        <v>0</v>
      </c>
      <c r="BU264" s="365">
        <f t="shared" si="133"/>
        <v>0</v>
      </c>
      <c r="BV264" s="365">
        <f t="shared" si="134"/>
        <v>0</v>
      </c>
      <c r="BW264" s="365">
        <f t="shared" si="135"/>
        <v>0</v>
      </c>
      <c r="BX264" s="365">
        <f t="shared" si="136"/>
        <v>0</v>
      </c>
      <c r="BY264" s="365">
        <f t="shared" si="137"/>
        <v>0</v>
      </c>
      <c r="BZ264" s="365">
        <f t="shared" si="138"/>
        <v>0</v>
      </c>
      <c r="CA264" s="365">
        <f t="shared" si="139"/>
        <v>0</v>
      </c>
      <c r="CB264" s="360">
        <f t="shared" si="140"/>
        <v>0</v>
      </c>
      <c r="CR264"/>
    </row>
    <row r="265" spans="1:96" hidden="1" x14ac:dyDescent="0.2">
      <c r="A265" s="360" cm="1">
        <f t="array" ref="A265">_xlfn.SWITCH(D265,"G",1,"D",2,"M",3,"F",4)</f>
        <v>3</v>
      </c>
      <c r="B265" s="357" t="s">
        <v>82</v>
      </c>
      <c r="C265" s="357" t="s">
        <v>159</v>
      </c>
      <c r="D265" s="360" t="s">
        <v>13</v>
      </c>
      <c r="E265" s="361">
        <v>4.8</v>
      </c>
      <c r="F265" s="361">
        <f>_xlfn.IFNA(VLOOKUP(C265,'My Squad'!$C$2:$D$16,2,0),E265)</f>
        <v>4.8</v>
      </c>
      <c r="G265" s="362">
        <v>2.0553333333333335</v>
      </c>
      <c r="H265" s="362">
        <v>0.89766666666666661</v>
      </c>
      <c r="I265" s="362">
        <v>0.67833333333333334</v>
      </c>
      <c r="J265" s="362">
        <v>0.82799999999999996</v>
      </c>
      <c r="K265" s="362">
        <v>0.51533333333333331</v>
      </c>
      <c r="L265" s="362">
        <v>0.65933333333333333</v>
      </c>
      <c r="M265" s="362">
        <v>0.69699999999999995</v>
      </c>
      <c r="N265" s="362">
        <v>0.68866666666666665</v>
      </c>
      <c r="O265" s="363">
        <v>0</v>
      </c>
      <c r="P265" s="363">
        <v>0</v>
      </c>
      <c r="Q265" s="363">
        <v>0</v>
      </c>
      <c r="R265" s="363">
        <v>0</v>
      </c>
      <c r="S265" s="363">
        <v>0</v>
      </c>
      <c r="T265" s="363">
        <v>0</v>
      </c>
      <c r="U265" s="363">
        <v>0</v>
      </c>
      <c r="V265" s="363">
        <v>0</v>
      </c>
      <c r="W265" s="363">
        <v>0</v>
      </c>
      <c r="X265" s="363">
        <v>0</v>
      </c>
      <c r="Y265" s="363">
        <v>0</v>
      </c>
      <c r="Z265" s="363">
        <v>0</v>
      </c>
      <c r="AA265" s="363">
        <v>0</v>
      </c>
      <c r="AB265" s="363">
        <v>0</v>
      </c>
      <c r="AC265" s="363">
        <v>0</v>
      </c>
      <c r="AD265" s="363">
        <v>0</v>
      </c>
      <c r="AE265" s="363">
        <v>0</v>
      </c>
      <c r="AF265" s="363">
        <v>0</v>
      </c>
      <c r="AG265" s="363">
        <v>0</v>
      </c>
      <c r="AH265" s="363">
        <v>0</v>
      </c>
      <c r="AI265" s="363">
        <v>0</v>
      </c>
      <c r="AJ265" s="363">
        <v>0</v>
      </c>
      <c r="AK265" s="363">
        <v>0</v>
      </c>
      <c r="AL265" s="363">
        <v>0</v>
      </c>
      <c r="AM265" s="363">
        <v>0</v>
      </c>
      <c r="AN265" s="363">
        <v>0</v>
      </c>
      <c r="AO265" s="363">
        <v>0</v>
      </c>
      <c r="AP265" s="363">
        <v>0</v>
      </c>
      <c r="AQ265" s="363">
        <v>0</v>
      </c>
      <c r="AR265" s="363">
        <v>0</v>
      </c>
      <c r="AS265" s="363">
        <v>0</v>
      </c>
      <c r="AT265" s="363">
        <v>0</v>
      </c>
      <c r="AU265" s="363">
        <v>0</v>
      </c>
      <c r="AV265" s="363">
        <v>0</v>
      </c>
      <c r="AW265" s="363">
        <v>0</v>
      </c>
      <c r="AX265" s="363">
        <v>0</v>
      </c>
      <c r="AY265" s="363">
        <v>0</v>
      </c>
      <c r="AZ265" s="363">
        <v>0</v>
      </c>
      <c r="BA265" s="363">
        <v>0</v>
      </c>
      <c r="BB265" s="363">
        <v>0</v>
      </c>
      <c r="BC265" s="364">
        <f>IF(ISNUMBER(MATCH(C265,'My Squad'!$C$2:$C$16,0)),1,0)</f>
        <v>0</v>
      </c>
      <c r="BD265" s="365">
        <f t="shared" si="116"/>
        <v>0</v>
      </c>
      <c r="BE265" s="365">
        <f t="shared" si="117"/>
        <v>0</v>
      </c>
      <c r="BF265" s="365">
        <f t="shared" si="118"/>
        <v>0</v>
      </c>
      <c r="BG265" s="365">
        <f t="shared" si="119"/>
        <v>0</v>
      </c>
      <c r="BH265" s="365">
        <f t="shared" si="120"/>
        <v>0</v>
      </c>
      <c r="BI265" s="365">
        <f t="shared" si="121"/>
        <v>0</v>
      </c>
      <c r="BJ265" s="365">
        <f t="shared" si="122"/>
        <v>0</v>
      </c>
      <c r="BK265" s="365">
        <f t="shared" si="123"/>
        <v>0</v>
      </c>
      <c r="BL265" s="365">
        <f t="shared" si="124"/>
        <v>0</v>
      </c>
      <c r="BM265" s="365">
        <f t="shared" si="125"/>
        <v>0</v>
      </c>
      <c r="BN265" s="365">
        <f t="shared" si="126"/>
        <v>0</v>
      </c>
      <c r="BO265" s="365">
        <f t="shared" si="127"/>
        <v>0</v>
      </c>
      <c r="BP265" s="365">
        <f t="shared" si="128"/>
        <v>0</v>
      </c>
      <c r="BQ265" s="365">
        <f t="shared" si="129"/>
        <v>0</v>
      </c>
      <c r="BR265" s="365">
        <f t="shared" si="130"/>
        <v>0</v>
      </c>
      <c r="BS265" s="365">
        <f t="shared" si="131"/>
        <v>0</v>
      </c>
      <c r="BT265" s="365">
        <f t="shared" si="132"/>
        <v>0</v>
      </c>
      <c r="BU265" s="365">
        <f t="shared" si="133"/>
        <v>0</v>
      </c>
      <c r="BV265" s="365">
        <f t="shared" si="134"/>
        <v>0</v>
      </c>
      <c r="BW265" s="365">
        <f t="shared" si="135"/>
        <v>0</v>
      </c>
      <c r="BX265" s="365">
        <f t="shared" si="136"/>
        <v>0</v>
      </c>
      <c r="BY265" s="365">
        <f t="shared" si="137"/>
        <v>0</v>
      </c>
      <c r="BZ265" s="365">
        <f t="shared" si="138"/>
        <v>0</v>
      </c>
      <c r="CA265" s="365">
        <f t="shared" si="139"/>
        <v>0</v>
      </c>
      <c r="CB265" s="360">
        <f t="shared" si="140"/>
        <v>0</v>
      </c>
      <c r="CR265"/>
    </row>
    <row r="266" spans="1:96" hidden="1" x14ac:dyDescent="0.2">
      <c r="A266" s="360" cm="1">
        <f t="array" ref="A266">_xlfn.SWITCH(D266,"G",1,"D",2,"M",3,"F",4)</f>
        <v>3</v>
      </c>
      <c r="B266" s="357" t="s">
        <v>40</v>
      </c>
      <c r="C266" s="357" t="s">
        <v>355</v>
      </c>
      <c r="D266" s="360" t="s">
        <v>13</v>
      </c>
      <c r="E266" s="361">
        <v>4.7</v>
      </c>
      <c r="F266" s="361">
        <f>_xlfn.IFNA(VLOOKUP(C266,'My Squad'!$C$2:$D$16,2,0),E266)</f>
        <v>4.7</v>
      </c>
      <c r="G266" s="362">
        <v>0.75766666666666671</v>
      </c>
      <c r="H266" s="362">
        <v>0.83033333333333337</v>
      </c>
      <c r="I266" s="362">
        <v>0.92966666666666664</v>
      </c>
      <c r="J266" s="362">
        <v>0.8696666666666667</v>
      </c>
      <c r="K266" s="362">
        <v>0.73966666666666669</v>
      </c>
      <c r="L266" s="362">
        <v>0.91133333333333333</v>
      </c>
      <c r="M266" s="362">
        <v>1.0369999999999999</v>
      </c>
      <c r="N266" s="362">
        <v>0.92100000000000004</v>
      </c>
      <c r="O266" s="363">
        <v>0</v>
      </c>
      <c r="P266" s="363">
        <v>0</v>
      </c>
      <c r="Q266" s="363">
        <v>0</v>
      </c>
      <c r="R266" s="363">
        <v>0</v>
      </c>
      <c r="S266" s="363">
        <v>0</v>
      </c>
      <c r="T266" s="363">
        <v>0</v>
      </c>
      <c r="U266" s="363">
        <v>0</v>
      </c>
      <c r="V266" s="363">
        <v>0</v>
      </c>
      <c r="W266" s="363">
        <v>0</v>
      </c>
      <c r="X266" s="363">
        <v>0</v>
      </c>
      <c r="Y266" s="363">
        <v>0</v>
      </c>
      <c r="Z266" s="363">
        <v>0</v>
      </c>
      <c r="AA266" s="363">
        <v>0</v>
      </c>
      <c r="AB266" s="363">
        <v>0</v>
      </c>
      <c r="AC266" s="363">
        <v>0</v>
      </c>
      <c r="AD266" s="363">
        <v>0</v>
      </c>
      <c r="AE266" s="363">
        <v>0</v>
      </c>
      <c r="AF266" s="363">
        <v>0</v>
      </c>
      <c r="AG266" s="363">
        <v>0</v>
      </c>
      <c r="AH266" s="363">
        <v>0</v>
      </c>
      <c r="AI266" s="363">
        <v>0</v>
      </c>
      <c r="AJ266" s="363">
        <v>0</v>
      </c>
      <c r="AK266" s="363">
        <v>0</v>
      </c>
      <c r="AL266" s="363">
        <v>0</v>
      </c>
      <c r="AM266" s="363">
        <v>0</v>
      </c>
      <c r="AN266" s="363">
        <v>0</v>
      </c>
      <c r="AO266" s="363">
        <v>0</v>
      </c>
      <c r="AP266" s="363">
        <v>0</v>
      </c>
      <c r="AQ266" s="363">
        <v>0</v>
      </c>
      <c r="AR266" s="363">
        <v>0</v>
      </c>
      <c r="AS266" s="363">
        <v>0</v>
      </c>
      <c r="AT266" s="363">
        <v>0</v>
      </c>
      <c r="AU266" s="363">
        <v>0</v>
      </c>
      <c r="AV266" s="363">
        <v>0</v>
      </c>
      <c r="AW266" s="363">
        <v>0</v>
      </c>
      <c r="AX266" s="363">
        <v>0</v>
      </c>
      <c r="AY266" s="363">
        <v>0</v>
      </c>
      <c r="AZ266" s="363">
        <v>0</v>
      </c>
      <c r="BA266" s="363">
        <v>0</v>
      </c>
      <c r="BB266" s="363">
        <v>0</v>
      </c>
      <c r="BC266" s="364">
        <f>IF(ISNUMBER(MATCH(C266,'My Squad'!$C$2:$C$16,0)),1,0)</f>
        <v>0</v>
      </c>
      <c r="BD266" s="365">
        <f t="shared" si="116"/>
        <v>0</v>
      </c>
      <c r="BE266" s="365">
        <f t="shared" si="117"/>
        <v>0</v>
      </c>
      <c r="BF266" s="365">
        <f t="shared" si="118"/>
        <v>0</v>
      </c>
      <c r="BG266" s="365">
        <f t="shared" si="119"/>
        <v>0</v>
      </c>
      <c r="BH266" s="365">
        <f t="shared" si="120"/>
        <v>0</v>
      </c>
      <c r="BI266" s="365">
        <f t="shared" si="121"/>
        <v>0</v>
      </c>
      <c r="BJ266" s="365">
        <f t="shared" si="122"/>
        <v>0</v>
      </c>
      <c r="BK266" s="365">
        <f t="shared" si="123"/>
        <v>0</v>
      </c>
      <c r="BL266" s="365">
        <f t="shared" si="124"/>
        <v>0</v>
      </c>
      <c r="BM266" s="365">
        <f t="shared" si="125"/>
        <v>0</v>
      </c>
      <c r="BN266" s="365">
        <f t="shared" si="126"/>
        <v>0</v>
      </c>
      <c r="BO266" s="365">
        <f t="shared" si="127"/>
        <v>0</v>
      </c>
      <c r="BP266" s="365">
        <f t="shared" si="128"/>
        <v>0</v>
      </c>
      <c r="BQ266" s="365">
        <f t="shared" si="129"/>
        <v>0</v>
      </c>
      <c r="BR266" s="365">
        <f t="shared" si="130"/>
        <v>0</v>
      </c>
      <c r="BS266" s="365">
        <f t="shared" si="131"/>
        <v>0</v>
      </c>
      <c r="BT266" s="365">
        <f t="shared" si="132"/>
        <v>0</v>
      </c>
      <c r="BU266" s="365">
        <f t="shared" si="133"/>
        <v>0</v>
      </c>
      <c r="BV266" s="365">
        <f t="shared" si="134"/>
        <v>0</v>
      </c>
      <c r="BW266" s="365">
        <f t="shared" si="135"/>
        <v>0</v>
      </c>
      <c r="BX266" s="365">
        <f t="shared" si="136"/>
        <v>0</v>
      </c>
      <c r="BY266" s="365">
        <f t="shared" si="137"/>
        <v>0</v>
      </c>
      <c r="BZ266" s="365">
        <f t="shared" si="138"/>
        <v>0</v>
      </c>
      <c r="CA266" s="365">
        <f t="shared" si="139"/>
        <v>0</v>
      </c>
      <c r="CB266" s="360">
        <f t="shared" si="140"/>
        <v>0</v>
      </c>
      <c r="CR266"/>
    </row>
    <row r="267" spans="1:96" hidden="1" x14ac:dyDescent="0.2">
      <c r="A267" s="360" cm="1">
        <f t="array" ref="A267">_xlfn.SWITCH(D267,"G",1,"D",2,"M",3,"F",4)</f>
        <v>4</v>
      </c>
      <c r="B267" s="357" t="s">
        <v>600</v>
      </c>
      <c r="C267" s="357" t="s">
        <v>631</v>
      </c>
      <c r="D267" s="360" t="s">
        <v>15</v>
      </c>
      <c r="E267" s="361">
        <v>5.4</v>
      </c>
      <c r="F267" s="361">
        <f>_xlfn.IFNA(VLOOKUP(C267,'My Squad'!$C$2:$D$16,2,0),E267)</f>
        <v>5.4</v>
      </c>
      <c r="G267" s="362">
        <v>0.99133333333333329</v>
      </c>
      <c r="H267" s="362">
        <v>0.67666666666666664</v>
      </c>
      <c r="I267" s="362">
        <v>0.81</v>
      </c>
      <c r="J267" s="362">
        <v>0.81066666666666665</v>
      </c>
      <c r="K267" s="362">
        <v>0.94099999999999995</v>
      </c>
      <c r="L267" s="362">
        <v>0.82066666666666666</v>
      </c>
      <c r="M267" s="362">
        <v>0.89733333333333332</v>
      </c>
      <c r="N267" s="362">
        <v>0.8753333333333333</v>
      </c>
      <c r="O267" s="363">
        <v>0</v>
      </c>
      <c r="P267" s="363">
        <v>0</v>
      </c>
      <c r="Q267" s="363">
        <v>0</v>
      </c>
      <c r="R267" s="363">
        <v>0</v>
      </c>
      <c r="S267" s="363">
        <v>0</v>
      </c>
      <c r="T267" s="363">
        <v>0</v>
      </c>
      <c r="U267" s="363">
        <v>0</v>
      </c>
      <c r="V267" s="363">
        <v>0</v>
      </c>
      <c r="W267" s="363">
        <v>0</v>
      </c>
      <c r="X267" s="363">
        <v>0</v>
      </c>
      <c r="Y267" s="363">
        <v>0</v>
      </c>
      <c r="Z267" s="363">
        <v>0</v>
      </c>
      <c r="AA267" s="363">
        <v>0</v>
      </c>
      <c r="AB267" s="363">
        <v>0</v>
      </c>
      <c r="AC267" s="363">
        <v>0</v>
      </c>
      <c r="AD267" s="363">
        <v>0</v>
      </c>
      <c r="AE267" s="363">
        <v>0</v>
      </c>
      <c r="AF267" s="363">
        <v>0</v>
      </c>
      <c r="AG267" s="363">
        <v>0</v>
      </c>
      <c r="AH267" s="363">
        <v>0</v>
      </c>
      <c r="AI267" s="363">
        <v>0</v>
      </c>
      <c r="AJ267" s="363">
        <v>0</v>
      </c>
      <c r="AK267" s="363">
        <v>0</v>
      </c>
      <c r="AL267" s="363">
        <v>0</v>
      </c>
      <c r="AM267" s="363">
        <v>0</v>
      </c>
      <c r="AN267" s="363">
        <v>0</v>
      </c>
      <c r="AO267" s="363">
        <v>0</v>
      </c>
      <c r="AP267" s="363">
        <v>0</v>
      </c>
      <c r="AQ267" s="363">
        <v>0</v>
      </c>
      <c r="AR267" s="363">
        <v>0</v>
      </c>
      <c r="AS267" s="363">
        <v>0</v>
      </c>
      <c r="AT267" s="363">
        <v>0</v>
      </c>
      <c r="AU267" s="363">
        <v>0</v>
      </c>
      <c r="AV267" s="363">
        <v>0</v>
      </c>
      <c r="AW267" s="363">
        <v>0</v>
      </c>
      <c r="AX267" s="363">
        <v>0</v>
      </c>
      <c r="AY267" s="363">
        <v>0</v>
      </c>
      <c r="AZ267" s="363">
        <v>0</v>
      </c>
      <c r="BA267" s="363">
        <v>0</v>
      </c>
      <c r="BB267" s="363">
        <v>0</v>
      </c>
      <c r="BC267" s="364">
        <f>IF(ISNUMBER(MATCH(C267,'My Squad'!$C$2:$C$16,0)),1,0)</f>
        <v>0</v>
      </c>
      <c r="BD267" s="365">
        <f t="shared" si="116"/>
        <v>0</v>
      </c>
      <c r="BE267" s="365">
        <f t="shared" si="117"/>
        <v>0</v>
      </c>
      <c r="BF267" s="365">
        <f t="shared" si="118"/>
        <v>0</v>
      </c>
      <c r="BG267" s="365">
        <f t="shared" si="119"/>
        <v>0</v>
      </c>
      <c r="BH267" s="365">
        <f t="shared" si="120"/>
        <v>0</v>
      </c>
      <c r="BI267" s="365">
        <f t="shared" si="121"/>
        <v>0</v>
      </c>
      <c r="BJ267" s="365">
        <f t="shared" si="122"/>
        <v>0</v>
      </c>
      <c r="BK267" s="365">
        <f t="shared" si="123"/>
        <v>0</v>
      </c>
      <c r="BL267" s="365">
        <f t="shared" si="124"/>
        <v>0</v>
      </c>
      <c r="BM267" s="365">
        <f t="shared" si="125"/>
        <v>0</v>
      </c>
      <c r="BN267" s="365">
        <f t="shared" si="126"/>
        <v>0</v>
      </c>
      <c r="BO267" s="365">
        <f t="shared" si="127"/>
        <v>0</v>
      </c>
      <c r="BP267" s="365">
        <f t="shared" si="128"/>
        <v>0</v>
      </c>
      <c r="BQ267" s="365">
        <f t="shared" si="129"/>
        <v>0</v>
      </c>
      <c r="BR267" s="365">
        <f t="shared" si="130"/>
        <v>0</v>
      </c>
      <c r="BS267" s="365">
        <f t="shared" si="131"/>
        <v>0</v>
      </c>
      <c r="BT267" s="365">
        <f t="shared" si="132"/>
        <v>0</v>
      </c>
      <c r="BU267" s="365">
        <f t="shared" si="133"/>
        <v>0</v>
      </c>
      <c r="BV267" s="365">
        <f t="shared" si="134"/>
        <v>0</v>
      </c>
      <c r="BW267" s="365">
        <f t="shared" si="135"/>
        <v>0</v>
      </c>
      <c r="BX267" s="365">
        <f t="shared" si="136"/>
        <v>0</v>
      </c>
      <c r="BY267" s="365">
        <f t="shared" si="137"/>
        <v>0</v>
      </c>
      <c r="BZ267" s="365">
        <f t="shared" si="138"/>
        <v>0</v>
      </c>
      <c r="CA267" s="365">
        <f t="shared" si="139"/>
        <v>0</v>
      </c>
      <c r="CB267" s="360">
        <f t="shared" si="140"/>
        <v>0</v>
      </c>
      <c r="CR267"/>
    </row>
    <row r="268" spans="1:96" hidden="1" x14ac:dyDescent="0.2">
      <c r="A268" s="360" cm="1">
        <f t="array" ref="A268">_xlfn.SWITCH(D268,"G",1,"D",2,"M",3,"F",4)</f>
        <v>4</v>
      </c>
      <c r="B268" s="357" t="s">
        <v>82</v>
      </c>
      <c r="C268" s="357" t="s">
        <v>359</v>
      </c>
      <c r="D268" s="360" t="s">
        <v>15</v>
      </c>
      <c r="E268" s="361">
        <v>5.6</v>
      </c>
      <c r="F268" s="361">
        <f>_xlfn.IFNA(VLOOKUP(C268,'My Squad'!$C$2:$D$16,2,0),E268)</f>
        <v>5.6</v>
      </c>
      <c r="G268" s="362">
        <v>2.7250000000000001</v>
      </c>
      <c r="H268" s="362">
        <v>0.625</v>
      </c>
      <c r="I268" s="362">
        <v>0.46666666666666667</v>
      </c>
      <c r="J268" s="362">
        <v>0.65900000000000003</v>
      </c>
      <c r="K268" s="362">
        <v>0.48</v>
      </c>
      <c r="L268" s="362">
        <v>0.57033333333333336</v>
      </c>
      <c r="M268" s="362">
        <v>0.59899999999999998</v>
      </c>
      <c r="N268" s="362">
        <v>0.6186666666666667</v>
      </c>
      <c r="O268" s="363">
        <v>0</v>
      </c>
      <c r="P268" s="363">
        <v>0</v>
      </c>
      <c r="Q268" s="363">
        <v>0</v>
      </c>
      <c r="R268" s="363">
        <v>0</v>
      </c>
      <c r="S268" s="363">
        <v>0</v>
      </c>
      <c r="T268" s="363">
        <v>0</v>
      </c>
      <c r="U268" s="363">
        <v>0</v>
      </c>
      <c r="V268" s="363">
        <v>0</v>
      </c>
      <c r="W268" s="363">
        <v>0</v>
      </c>
      <c r="X268" s="363">
        <v>0</v>
      </c>
      <c r="Y268" s="363">
        <v>0</v>
      </c>
      <c r="Z268" s="363">
        <v>0</v>
      </c>
      <c r="AA268" s="363">
        <v>0</v>
      </c>
      <c r="AB268" s="363">
        <v>0</v>
      </c>
      <c r="AC268" s="363">
        <v>0</v>
      </c>
      <c r="AD268" s="363">
        <v>0</v>
      </c>
      <c r="AE268" s="363">
        <v>0</v>
      </c>
      <c r="AF268" s="363">
        <v>0</v>
      </c>
      <c r="AG268" s="363">
        <v>0</v>
      </c>
      <c r="AH268" s="363">
        <v>0</v>
      </c>
      <c r="AI268" s="363">
        <v>0</v>
      </c>
      <c r="AJ268" s="363">
        <v>0</v>
      </c>
      <c r="AK268" s="363">
        <v>0</v>
      </c>
      <c r="AL268" s="363">
        <v>0</v>
      </c>
      <c r="AM268" s="363">
        <v>0</v>
      </c>
      <c r="AN268" s="363">
        <v>0</v>
      </c>
      <c r="AO268" s="363">
        <v>0</v>
      </c>
      <c r="AP268" s="363">
        <v>0</v>
      </c>
      <c r="AQ268" s="363">
        <v>0</v>
      </c>
      <c r="AR268" s="363">
        <v>0</v>
      </c>
      <c r="AS268" s="363">
        <v>0</v>
      </c>
      <c r="AT268" s="363">
        <v>0</v>
      </c>
      <c r="AU268" s="363">
        <v>0</v>
      </c>
      <c r="AV268" s="363">
        <v>0</v>
      </c>
      <c r="AW268" s="363">
        <v>0</v>
      </c>
      <c r="AX268" s="363">
        <v>0</v>
      </c>
      <c r="AY268" s="363">
        <v>0</v>
      </c>
      <c r="AZ268" s="363">
        <v>0</v>
      </c>
      <c r="BA268" s="363">
        <v>0</v>
      </c>
      <c r="BB268" s="363">
        <v>0</v>
      </c>
      <c r="BC268" s="364">
        <f>IF(ISNUMBER(MATCH(C268,'My Squad'!$C$2:$C$16,0)),1,0)</f>
        <v>0</v>
      </c>
      <c r="BD268" s="365">
        <f t="shared" si="116"/>
        <v>0</v>
      </c>
      <c r="BE268" s="365">
        <f t="shared" si="117"/>
        <v>0</v>
      </c>
      <c r="BF268" s="365">
        <f t="shared" si="118"/>
        <v>0</v>
      </c>
      <c r="BG268" s="365">
        <f t="shared" si="119"/>
        <v>0</v>
      </c>
      <c r="BH268" s="365">
        <f t="shared" si="120"/>
        <v>0</v>
      </c>
      <c r="BI268" s="365">
        <f t="shared" si="121"/>
        <v>0</v>
      </c>
      <c r="BJ268" s="365">
        <f t="shared" si="122"/>
        <v>0</v>
      </c>
      <c r="BK268" s="365">
        <f t="shared" si="123"/>
        <v>0</v>
      </c>
      <c r="BL268" s="365">
        <f t="shared" si="124"/>
        <v>0</v>
      </c>
      <c r="BM268" s="365">
        <f t="shared" si="125"/>
        <v>0</v>
      </c>
      <c r="BN268" s="365">
        <f t="shared" si="126"/>
        <v>0</v>
      </c>
      <c r="BO268" s="365">
        <f t="shared" si="127"/>
        <v>0</v>
      </c>
      <c r="BP268" s="365">
        <f t="shared" si="128"/>
        <v>0</v>
      </c>
      <c r="BQ268" s="365">
        <f t="shared" si="129"/>
        <v>0</v>
      </c>
      <c r="BR268" s="365">
        <f t="shared" si="130"/>
        <v>0</v>
      </c>
      <c r="BS268" s="365">
        <f t="shared" si="131"/>
        <v>0</v>
      </c>
      <c r="BT268" s="365">
        <f t="shared" si="132"/>
        <v>0</v>
      </c>
      <c r="BU268" s="365">
        <f t="shared" si="133"/>
        <v>0</v>
      </c>
      <c r="BV268" s="365">
        <f t="shared" si="134"/>
        <v>0</v>
      </c>
      <c r="BW268" s="365">
        <f t="shared" si="135"/>
        <v>0</v>
      </c>
      <c r="BX268" s="365">
        <f t="shared" si="136"/>
        <v>0</v>
      </c>
      <c r="BY268" s="365">
        <f t="shared" si="137"/>
        <v>0</v>
      </c>
      <c r="BZ268" s="365">
        <f t="shared" si="138"/>
        <v>0</v>
      </c>
      <c r="CA268" s="365">
        <f t="shared" si="139"/>
        <v>0</v>
      </c>
      <c r="CB268" s="360">
        <f t="shared" si="140"/>
        <v>0</v>
      </c>
      <c r="CR268"/>
    </row>
    <row r="269" spans="1:96" hidden="1" x14ac:dyDescent="0.2">
      <c r="A269" s="360" cm="1">
        <f t="array" ref="A269">_xlfn.SWITCH(D269,"G",1,"D",2,"M",3,"F",4)</f>
        <v>3</v>
      </c>
      <c r="B269" s="357" t="s">
        <v>35</v>
      </c>
      <c r="C269" s="357" t="s">
        <v>96</v>
      </c>
      <c r="D269" s="360" t="s">
        <v>13</v>
      </c>
      <c r="E269" s="361">
        <v>6.7</v>
      </c>
      <c r="F269" s="361">
        <f>_xlfn.IFNA(VLOOKUP(C269,'My Squad'!$C$2:$D$16,2,0),E269)</f>
        <v>6.7</v>
      </c>
      <c r="G269" s="362">
        <v>0.81100000000000005</v>
      </c>
      <c r="H269" s="362">
        <v>0.74633333333333329</v>
      </c>
      <c r="I269" s="362">
        <v>0.80700000000000005</v>
      </c>
      <c r="J269" s="362">
        <v>0.81966666666666665</v>
      </c>
      <c r="K269" s="362">
        <v>0.78766666666666663</v>
      </c>
      <c r="L269" s="362">
        <v>0.80033333333333334</v>
      </c>
      <c r="M269" s="362">
        <v>0.98866666666666669</v>
      </c>
      <c r="N269" s="362">
        <v>0.89300000000000002</v>
      </c>
      <c r="O269" s="363">
        <v>0</v>
      </c>
      <c r="P269" s="363">
        <v>0</v>
      </c>
      <c r="Q269" s="363">
        <v>0</v>
      </c>
      <c r="R269" s="363">
        <v>0</v>
      </c>
      <c r="S269" s="363">
        <v>0</v>
      </c>
      <c r="T269" s="363">
        <v>0</v>
      </c>
      <c r="U269" s="363">
        <v>0</v>
      </c>
      <c r="V269" s="363">
        <v>0</v>
      </c>
      <c r="W269" s="363">
        <v>0</v>
      </c>
      <c r="X269" s="363">
        <v>0</v>
      </c>
      <c r="Y269" s="363">
        <v>0</v>
      </c>
      <c r="Z269" s="363">
        <v>0</v>
      </c>
      <c r="AA269" s="363">
        <v>0</v>
      </c>
      <c r="AB269" s="363">
        <v>0</v>
      </c>
      <c r="AC269" s="363">
        <v>0</v>
      </c>
      <c r="AD269" s="363">
        <v>0</v>
      </c>
      <c r="AE269" s="363">
        <v>0</v>
      </c>
      <c r="AF269" s="363">
        <v>0</v>
      </c>
      <c r="AG269" s="363">
        <v>0</v>
      </c>
      <c r="AH269" s="363">
        <v>0</v>
      </c>
      <c r="AI269" s="363">
        <v>0</v>
      </c>
      <c r="AJ269" s="363">
        <v>0</v>
      </c>
      <c r="AK269" s="363">
        <v>0</v>
      </c>
      <c r="AL269" s="363">
        <v>0</v>
      </c>
      <c r="AM269" s="363">
        <v>0</v>
      </c>
      <c r="AN269" s="363">
        <v>0</v>
      </c>
      <c r="AO269" s="363">
        <v>0</v>
      </c>
      <c r="AP269" s="363">
        <v>0</v>
      </c>
      <c r="AQ269" s="363">
        <v>0</v>
      </c>
      <c r="AR269" s="363">
        <v>0</v>
      </c>
      <c r="AS269" s="363">
        <v>0</v>
      </c>
      <c r="AT269" s="363">
        <v>0</v>
      </c>
      <c r="AU269" s="363">
        <v>0</v>
      </c>
      <c r="AV269" s="363">
        <v>0</v>
      </c>
      <c r="AW269" s="363">
        <v>0</v>
      </c>
      <c r="AX269" s="363">
        <v>0</v>
      </c>
      <c r="AY269" s="363">
        <v>0</v>
      </c>
      <c r="AZ269" s="363">
        <v>0</v>
      </c>
      <c r="BA269" s="363">
        <v>0</v>
      </c>
      <c r="BB269" s="363">
        <v>0</v>
      </c>
      <c r="BC269" s="364">
        <f>IF(ISNUMBER(MATCH(C269,'My Squad'!$C$2:$C$16,0)),1,0)</f>
        <v>0</v>
      </c>
      <c r="BD269" s="365">
        <f t="shared" si="116"/>
        <v>0</v>
      </c>
      <c r="BE269" s="365">
        <f t="shared" si="117"/>
        <v>0</v>
      </c>
      <c r="BF269" s="365">
        <f t="shared" si="118"/>
        <v>0</v>
      </c>
      <c r="BG269" s="365">
        <f t="shared" si="119"/>
        <v>0</v>
      </c>
      <c r="BH269" s="365">
        <f t="shared" si="120"/>
        <v>0</v>
      </c>
      <c r="BI269" s="365">
        <f t="shared" si="121"/>
        <v>0</v>
      </c>
      <c r="BJ269" s="365">
        <f t="shared" si="122"/>
        <v>0</v>
      </c>
      <c r="BK269" s="365">
        <f t="shared" si="123"/>
        <v>0</v>
      </c>
      <c r="BL269" s="365">
        <f t="shared" si="124"/>
        <v>0</v>
      </c>
      <c r="BM269" s="365">
        <f t="shared" si="125"/>
        <v>0</v>
      </c>
      <c r="BN269" s="365">
        <f t="shared" si="126"/>
        <v>0</v>
      </c>
      <c r="BO269" s="365">
        <f t="shared" si="127"/>
        <v>0</v>
      </c>
      <c r="BP269" s="365">
        <f t="shared" si="128"/>
        <v>0</v>
      </c>
      <c r="BQ269" s="365">
        <f t="shared" si="129"/>
        <v>0</v>
      </c>
      <c r="BR269" s="365">
        <f t="shared" si="130"/>
        <v>0</v>
      </c>
      <c r="BS269" s="365">
        <f t="shared" si="131"/>
        <v>0</v>
      </c>
      <c r="BT269" s="365">
        <f t="shared" si="132"/>
        <v>0</v>
      </c>
      <c r="BU269" s="365">
        <f t="shared" si="133"/>
        <v>0</v>
      </c>
      <c r="BV269" s="365">
        <f t="shared" si="134"/>
        <v>0</v>
      </c>
      <c r="BW269" s="365">
        <f t="shared" si="135"/>
        <v>0</v>
      </c>
      <c r="BX269" s="365">
        <f t="shared" si="136"/>
        <v>0</v>
      </c>
      <c r="BY269" s="365">
        <f t="shared" si="137"/>
        <v>0</v>
      </c>
      <c r="BZ269" s="365">
        <f t="shared" si="138"/>
        <v>0</v>
      </c>
      <c r="CA269" s="365">
        <f t="shared" si="139"/>
        <v>0</v>
      </c>
      <c r="CB269" s="360">
        <f t="shared" si="140"/>
        <v>0</v>
      </c>
      <c r="CR269"/>
    </row>
    <row r="270" spans="1:96" hidden="1" x14ac:dyDescent="0.2">
      <c r="A270" s="360" cm="1">
        <f t="array" ref="A270">_xlfn.SWITCH(D270,"G",1,"D",2,"M",3,"F",4)</f>
        <v>3</v>
      </c>
      <c r="B270" s="357" t="s">
        <v>28</v>
      </c>
      <c r="C270" s="357" t="s">
        <v>236</v>
      </c>
      <c r="D270" s="360" t="s">
        <v>13</v>
      </c>
      <c r="E270" s="361">
        <v>4.9000000000000004</v>
      </c>
      <c r="F270" s="361">
        <f>_xlfn.IFNA(VLOOKUP(C270,'My Squad'!$C$2:$D$16,2,0),E270)</f>
        <v>4.9000000000000004</v>
      </c>
      <c r="G270" s="362">
        <v>0.92766666666666664</v>
      </c>
      <c r="H270" s="362">
        <v>0.97533333333333339</v>
      </c>
      <c r="I270" s="362">
        <v>0.70833333333333337</v>
      </c>
      <c r="J270" s="362">
        <v>0.90633333333333332</v>
      </c>
      <c r="K270" s="362">
        <v>0.78133333333333332</v>
      </c>
      <c r="L270" s="362">
        <v>0.72466666666666668</v>
      </c>
      <c r="M270" s="362">
        <v>0.89033333333333331</v>
      </c>
      <c r="N270" s="362">
        <v>0.69733333333333336</v>
      </c>
      <c r="O270" s="363">
        <v>0</v>
      </c>
      <c r="P270" s="363">
        <v>0</v>
      </c>
      <c r="Q270" s="363">
        <v>0</v>
      </c>
      <c r="R270" s="363">
        <v>0</v>
      </c>
      <c r="S270" s="363">
        <v>0</v>
      </c>
      <c r="T270" s="363">
        <v>0</v>
      </c>
      <c r="U270" s="363">
        <v>0</v>
      </c>
      <c r="V270" s="363">
        <v>0</v>
      </c>
      <c r="W270" s="363">
        <v>0</v>
      </c>
      <c r="X270" s="363">
        <v>0</v>
      </c>
      <c r="Y270" s="363">
        <v>0</v>
      </c>
      <c r="Z270" s="363">
        <v>0</v>
      </c>
      <c r="AA270" s="363">
        <v>0</v>
      </c>
      <c r="AB270" s="363">
        <v>0</v>
      </c>
      <c r="AC270" s="363">
        <v>0</v>
      </c>
      <c r="AD270" s="363">
        <v>0</v>
      </c>
      <c r="AE270" s="363">
        <v>0</v>
      </c>
      <c r="AF270" s="363">
        <v>0</v>
      </c>
      <c r="AG270" s="363">
        <v>0</v>
      </c>
      <c r="AH270" s="363">
        <v>0</v>
      </c>
      <c r="AI270" s="363">
        <v>0</v>
      </c>
      <c r="AJ270" s="363">
        <v>0</v>
      </c>
      <c r="AK270" s="363">
        <v>0</v>
      </c>
      <c r="AL270" s="363">
        <v>0</v>
      </c>
      <c r="AM270" s="363">
        <v>0</v>
      </c>
      <c r="AN270" s="363">
        <v>0</v>
      </c>
      <c r="AO270" s="363">
        <v>0</v>
      </c>
      <c r="AP270" s="363">
        <v>0</v>
      </c>
      <c r="AQ270" s="363">
        <v>0</v>
      </c>
      <c r="AR270" s="363">
        <v>0</v>
      </c>
      <c r="AS270" s="363">
        <v>0</v>
      </c>
      <c r="AT270" s="363">
        <v>0</v>
      </c>
      <c r="AU270" s="363">
        <v>0</v>
      </c>
      <c r="AV270" s="363">
        <v>0</v>
      </c>
      <c r="AW270" s="363">
        <v>0</v>
      </c>
      <c r="AX270" s="363">
        <v>0</v>
      </c>
      <c r="AY270" s="363">
        <v>0</v>
      </c>
      <c r="AZ270" s="363">
        <v>0</v>
      </c>
      <c r="BA270" s="363">
        <v>0</v>
      </c>
      <c r="BB270" s="363">
        <v>0</v>
      </c>
      <c r="BC270" s="364">
        <f>IF(ISNUMBER(MATCH(C270,'My Squad'!$C$2:$C$16,0)),1,0)</f>
        <v>0</v>
      </c>
      <c r="BD270" s="365">
        <f t="shared" si="116"/>
        <v>0</v>
      </c>
      <c r="BE270" s="365">
        <f t="shared" si="117"/>
        <v>0</v>
      </c>
      <c r="BF270" s="365">
        <f t="shared" si="118"/>
        <v>0</v>
      </c>
      <c r="BG270" s="365">
        <f t="shared" si="119"/>
        <v>0</v>
      </c>
      <c r="BH270" s="365">
        <f t="shared" si="120"/>
        <v>0</v>
      </c>
      <c r="BI270" s="365">
        <f t="shared" si="121"/>
        <v>0</v>
      </c>
      <c r="BJ270" s="365">
        <f t="shared" si="122"/>
        <v>0</v>
      </c>
      <c r="BK270" s="365">
        <f t="shared" si="123"/>
        <v>0</v>
      </c>
      <c r="BL270" s="365">
        <f t="shared" si="124"/>
        <v>0</v>
      </c>
      <c r="BM270" s="365">
        <f t="shared" si="125"/>
        <v>0</v>
      </c>
      <c r="BN270" s="365">
        <f t="shared" si="126"/>
        <v>0</v>
      </c>
      <c r="BO270" s="365">
        <f t="shared" si="127"/>
        <v>0</v>
      </c>
      <c r="BP270" s="365">
        <f t="shared" si="128"/>
        <v>0</v>
      </c>
      <c r="BQ270" s="365">
        <f t="shared" si="129"/>
        <v>0</v>
      </c>
      <c r="BR270" s="365">
        <f t="shared" si="130"/>
        <v>0</v>
      </c>
      <c r="BS270" s="365">
        <f t="shared" si="131"/>
        <v>0</v>
      </c>
      <c r="BT270" s="365">
        <f t="shared" si="132"/>
        <v>0</v>
      </c>
      <c r="BU270" s="365">
        <f t="shared" si="133"/>
        <v>0</v>
      </c>
      <c r="BV270" s="365">
        <f t="shared" si="134"/>
        <v>0</v>
      </c>
      <c r="BW270" s="365">
        <f t="shared" si="135"/>
        <v>0</v>
      </c>
      <c r="BX270" s="365">
        <f t="shared" si="136"/>
        <v>0</v>
      </c>
      <c r="BY270" s="365">
        <f t="shared" si="137"/>
        <v>0</v>
      </c>
      <c r="BZ270" s="365">
        <f t="shared" si="138"/>
        <v>0</v>
      </c>
      <c r="CA270" s="365">
        <f t="shared" si="139"/>
        <v>0</v>
      </c>
      <c r="CB270" s="360">
        <f t="shared" si="140"/>
        <v>0</v>
      </c>
      <c r="CR270"/>
    </row>
    <row r="271" spans="1:96" hidden="1" x14ac:dyDescent="0.2">
      <c r="A271" s="360" cm="1">
        <f t="array" ref="A271">_xlfn.SWITCH(D271,"G",1,"D",2,"M",3,"F",4)</f>
        <v>2</v>
      </c>
      <c r="B271" s="357" t="s">
        <v>23</v>
      </c>
      <c r="C271" s="357" t="s">
        <v>50</v>
      </c>
      <c r="D271" s="360" t="s">
        <v>14</v>
      </c>
      <c r="E271" s="361">
        <v>5.3</v>
      </c>
      <c r="F271" s="361">
        <f>_xlfn.IFNA(VLOOKUP(C271,'My Squad'!$C$2:$D$16,2,0),E271)</f>
        <v>5.3</v>
      </c>
      <c r="G271" s="362">
        <v>0</v>
      </c>
      <c r="H271" s="362">
        <v>0</v>
      </c>
      <c r="I271" s="362">
        <v>1.0680000000000001</v>
      </c>
      <c r="J271" s="362">
        <v>0.82233333333333336</v>
      </c>
      <c r="K271" s="362">
        <v>1.2829999999999999</v>
      </c>
      <c r="L271" s="362">
        <v>1.2556666666666667</v>
      </c>
      <c r="M271" s="362">
        <v>1.0686666666666667</v>
      </c>
      <c r="N271" s="362">
        <v>1.0986666666666667</v>
      </c>
      <c r="O271" s="363">
        <v>0</v>
      </c>
      <c r="P271" s="363">
        <v>0</v>
      </c>
      <c r="Q271" s="363">
        <v>0</v>
      </c>
      <c r="R271" s="363">
        <v>0</v>
      </c>
      <c r="S271" s="363">
        <v>0</v>
      </c>
      <c r="T271" s="363">
        <v>0</v>
      </c>
      <c r="U271" s="363">
        <v>0</v>
      </c>
      <c r="V271" s="363">
        <v>0</v>
      </c>
      <c r="W271" s="363">
        <v>0</v>
      </c>
      <c r="X271" s="363">
        <v>0</v>
      </c>
      <c r="Y271" s="363">
        <v>0</v>
      </c>
      <c r="Z271" s="363">
        <v>0</v>
      </c>
      <c r="AA271" s="363">
        <v>0</v>
      </c>
      <c r="AB271" s="363">
        <v>0</v>
      </c>
      <c r="AC271" s="363">
        <v>0</v>
      </c>
      <c r="AD271" s="363">
        <v>0</v>
      </c>
      <c r="AE271" s="363">
        <v>0</v>
      </c>
      <c r="AF271" s="363">
        <v>0</v>
      </c>
      <c r="AG271" s="363">
        <v>0</v>
      </c>
      <c r="AH271" s="363">
        <v>0</v>
      </c>
      <c r="AI271" s="363">
        <v>0</v>
      </c>
      <c r="AJ271" s="363">
        <v>0</v>
      </c>
      <c r="AK271" s="363">
        <v>0</v>
      </c>
      <c r="AL271" s="363">
        <v>0</v>
      </c>
      <c r="AM271" s="363">
        <v>0</v>
      </c>
      <c r="AN271" s="363">
        <v>0</v>
      </c>
      <c r="AO271" s="363">
        <v>0</v>
      </c>
      <c r="AP271" s="363">
        <v>0</v>
      </c>
      <c r="AQ271" s="363">
        <v>0</v>
      </c>
      <c r="AR271" s="363">
        <v>0</v>
      </c>
      <c r="AS271" s="363">
        <v>0</v>
      </c>
      <c r="AT271" s="363">
        <v>0</v>
      </c>
      <c r="AU271" s="363">
        <v>0</v>
      </c>
      <c r="AV271" s="363">
        <v>0</v>
      </c>
      <c r="AW271" s="363">
        <v>0</v>
      </c>
      <c r="AX271" s="363">
        <v>0</v>
      </c>
      <c r="AY271" s="363">
        <v>0</v>
      </c>
      <c r="AZ271" s="363">
        <v>0</v>
      </c>
      <c r="BA271" s="363">
        <v>0</v>
      </c>
      <c r="BB271" s="363">
        <v>0</v>
      </c>
      <c r="BC271" s="364">
        <f>IF(ISNUMBER(MATCH(C271,'My Squad'!$C$2:$C$16,0)),1,0)</f>
        <v>0</v>
      </c>
      <c r="BD271" s="365">
        <f t="shared" si="116"/>
        <v>0</v>
      </c>
      <c r="BE271" s="365">
        <f t="shared" si="117"/>
        <v>0</v>
      </c>
      <c r="BF271" s="365">
        <f t="shared" si="118"/>
        <v>0</v>
      </c>
      <c r="BG271" s="365">
        <f t="shared" si="119"/>
        <v>0</v>
      </c>
      <c r="BH271" s="365">
        <f t="shared" si="120"/>
        <v>0</v>
      </c>
      <c r="BI271" s="365">
        <f t="shared" si="121"/>
        <v>0</v>
      </c>
      <c r="BJ271" s="365">
        <f t="shared" si="122"/>
        <v>0</v>
      </c>
      <c r="BK271" s="365">
        <f t="shared" si="123"/>
        <v>0</v>
      </c>
      <c r="BL271" s="365">
        <f t="shared" si="124"/>
        <v>0</v>
      </c>
      <c r="BM271" s="365">
        <f t="shared" si="125"/>
        <v>0</v>
      </c>
      <c r="BN271" s="365">
        <f t="shared" si="126"/>
        <v>0</v>
      </c>
      <c r="BO271" s="365">
        <f t="shared" si="127"/>
        <v>0</v>
      </c>
      <c r="BP271" s="365">
        <f t="shared" si="128"/>
        <v>0</v>
      </c>
      <c r="BQ271" s="365">
        <f t="shared" si="129"/>
        <v>0</v>
      </c>
      <c r="BR271" s="365">
        <f t="shared" si="130"/>
        <v>0</v>
      </c>
      <c r="BS271" s="365">
        <f t="shared" si="131"/>
        <v>0</v>
      </c>
      <c r="BT271" s="365">
        <f t="shared" si="132"/>
        <v>0</v>
      </c>
      <c r="BU271" s="365">
        <f t="shared" si="133"/>
        <v>0</v>
      </c>
      <c r="BV271" s="365">
        <f t="shared" si="134"/>
        <v>0</v>
      </c>
      <c r="BW271" s="365">
        <f t="shared" si="135"/>
        <v>0</v>
      </c>
      <c r="BX271" s="365">
        <f t="shared" si="136"/>
        <v>0</v>
      </c>
      <c r="BY271" s="365">
        <f t="shared" si="137"/>
        <v>0</v>
      </c>
      <c r="BZ271" s="365">
        <f t="shared" si="138"/>
        <v>0</v>
      </c>
      <c r="CA271" s="365">
        <f t="shared" si="139"/>
        <v>0</v>
      </c>
      <c r="CB271" s="360">
        <f t="shared" si="140"/>
        <v>0</v>
      </c>
      <c r="CR271"/>
    </row>
    <row r="272" spans="1:96" hidden="1" x14ac:dyDescent="0.2">
      <c r="A272" s="360" cm="1">
        <f t="array" ref="A272">_xlfn.SWITCH(D272,"G",1,"D",2,"M",3,"F",4)</f>
        <v>3</v>
      </c>
      <c r="B272" s="357" t="s">
        <v>602</v>
      </c>
      <c r="C272" s="357" t="s">
        <v>1541</v>
      </c>
      <c r="D272" s="360" t="s">
        <v>13</v>
      </c>
      <c r="E272" s="361">
        <v>5</v>
      </c>
      <c r="F272" s="361">
        <f>_xlfn.IFNA(VLOOKUP(C272,'My Squad'!$C$2:$D$16,2,0),E272)</f>
        <v>5</v>
      </c>
      <c r="G272" s="362">
        <v>0</v>
      </c>
      <c r="H272" s="362">
        <v>0</v>
      </c>
      <c r="I272" s="362">
        <v>0.57033333333333336</v>
      </c>
      <c r="J272" s="362">
        <v>1.0533333333333332</v>
      </c>
      <c r="K272" s="362">
        <v>1.2663333333333333</v>
      </c>
      <c r="L272" s="362">
        <v>1.2433333333333334</v>
      </c>
      <c r="M272" s="362">
        <v>1.2056666666666667</v>
      </c>
      <c r="N272" s="362">
        <v>1.222</v>
      </c>
      <c r="O272" s="363">
        <v>0</v>
      </c>
      <c r="P272" s="363">
        <v>0</v>
      </c>
      <c r="Q272" s="363">
        <v>0</v>
      </c>
      <c r="R272" s="363">
        <v>0</v>
      </c>
      <c r="S272" s="363">
        <v>0</v>
      </c>
      <c r="T272" s="363">
        <v>0</v>
      </c>
      <c r="U272" s="363">
        <v>0</v>
      </c>
      <c r="V272" s="363">
        <v>0</v>
      </c>
      <c r="W272" s="363">
        <v>0</v>
      </c>
      <c r="X272" s="363">
        <v>0</v>
      </c>
      <c r="Y272" s="363">
        <v>0</v>
      </c>
      <c r="Z272" s="363">
        <v>0</v>
      </c>
      <c r="AA272" s="363">
        <v>0</v>
      </c>
      <c r="AB272" s="363">
        <v>0</v>
      </c>
      <c r="AC272" s="363">
        <v>0</v>
      </c>
      <c r="AD272" s="363">
        <v>0</v>
      </c>
      <c r="AE272" s="363">
        <v>0</v>
      </c>
      <c r="AF272" s="363">
        <v>0</v>
      </c>
      <c r="AG272" s="363">
        <v>0</v>
      </c>
      <c r="AH272" s="363">
        <v>0</v>
      </c>
      <c r="AI272" s="363">
        <v>0</v>
      </c>
      <c r="AJ272" s="363">
        <v>0</v>
      </c>
      <c r="AK272" s="363">
        <v>0</v>
      </c>
      <c r="AL272" s="363">
        <v>0</v>
      </c>
      <c r="AM272" s="363">
        <v>0</v>
      </c>
      <c r="AN272" s="363">
        <v>0</v>
      </c>
      <c r="AO272" s="363">
        <v>0</v>
      </c>
      <c r="AP272" s="363">
        <v>0</v>
      </c>
      <c r="AQ272" s="363">
        <v>0</v>
      </c>
      <c r="AR272" s="363">
        <v>0</v>
      </c>
      <c r="AS272" s="363">
        <v>0</v>
      </c>
      <c r="AT272" s="363">
        <v>0</v>
      </c>
      <c r="AU272" s="363">
        <v>0</v>
      </c>
      <c r="AV272" s="363">
        <v>0</v>
      </c>
      <c r="AW272" s="363">
        <v>0</v>
      </c>
      <c r="AX272" s="363">
        <v>0</v>
      </c>
      <c r="AY272" s="363">
        <v>0</v>
      </c>
      <c r="AZ272" s="363">
        <v>0</v>
      </c>
      <c r="BA272" s="363">
        <v>0</v>
      </c>
      <c r="BB272" s="363">
        <v>0</v>
      </c>
      <c r="BC272" s="364">
        <f>IF(ISNUMBER(MATCH(C272,'My Squad'!$C$2:$C$16,0)),1,0)</f>
        <v>0</v>
      </c>
      <c r="BD272" s="365">
        <f t="shared" si="116"/>
        <v>0</v>
      </c>
      <c r="BE272" s="365">
        <f t="shared" si="117"/>
        <v>0</v>
      </c>
      <c r="BF272" s="365">
        <f t="shared" si="118"/>
        <v>0</v>
      </c>
      <c r="BG272" s="365">
        <f t="shared" si="119"/>
        <v>0</v>
      </c>
      <c r="BH272" s="365">
        <f t="shared" si="120"/>
        <v>0</v>
      </c>
      <c r="BI272" s="365">
        <f t="shared" si="121"/>
        <v>0</v>
      </c>
      <c r="BJ272" s="365">
        <f t="shared" si="122"/>
        <v>0</v>
      </c>
      <c r="BK272" s="365">
        <f t="shared" si="123"/>
        <v>0</v>
      </c>
      <c r="BL272" s="365">
        <f t="shared" si="124"/>
        <v>0</v>
      </c>
      <c r="BM272" s="365">
        <f t="shared" si="125"/>
        <v>0</v>
      </c>
      <c r="BN272" s="365">
        <f t="shared" si="126"/>
        <v>0</v>
      </c>
      <c r="BO272" s="365">
        <f t="shared" si="127"/>
        <v>0</v>
      </c>
      <c r="BP272" s="365">
        <f t="shared" si="128"/>
        <v>0</v>
      </c>
      <c r="BQ272" s="365">
        <f t="shared" si="129"/>
        <v>0</v>
      </c>
      <c r="BR272" s="365">
        <f t="shared" si="130"/>
        <v>0</v>
      </c>
      <c r="BS272" s="365">
        <f t="shared" si="131"/>
        <v>0</v>
      </c>
      <c r="BT272" s="365">
        <f t="shared" si="132"/>
        <v>0</v>
      </c>
      <c r="BU272" s="365">
        <f t="shared" si="133"/>
        <v>0</v>
      </c>
      <c r="BV272" s="365">
        <f t="shared" si="134"/>
        <v>0</v>
      </c>
      <c r="BW272" s="365">
        <f t="shared" si="135"/>
        <v>0</v>
      </c>
      <c r="BX272" s="365">
        <f t="shared" si="136"/>
        <v>0</v>
      </c>
      <c r="BY272" s="365">
        <f t="shared" si="137"/>
        <v>0</v>
      </c>
      <c r="BZ272" s="365">
        <f t="shared" si="138"/>
        <v>0</v>
      </c>
      <c r="CA272" s="365">
        <f t="shared" si="139"/>
        <v>0</v>
      </c>
      <c r="CB272" s="360">
        <f t="shared" si="140"/>
        <v>0</v>
      </c>
      <c r="CR272"/>
    </row>
    <row r="273" spans="1:96" hidden="1" x14ac:dyDescent="0.2">
      <c r="A273" s="360" cm="1">
        <f t="array" ref="A273">_xlfn.SWITCH(D273,"G",1,"D",2,"M",3,"F",4)</f>
        <v>4</v>
      </c>
      <c r="B273" s="357" t="s">
        <v>30</v>
      </c>
      <c r="C273" s="357" t="s">
        <v>657</v>
      </c>
      <c r="D273" s="360" t="s">
        <v>15</v>
      </c>
      <c r="E273" s="361">
        <v>6.7</v>
      </c>
      <c r="F273" s="361">
        <f>_xlfn.IFNA(VLOOKUP(C273,'My Squad'!$C$2:$D$16,2,0),E273)</f>
        <v>6.7</v>
      </c>
      <c r="G273" s="362">
        <v>0.72866666666666668</v>
      </c>
      <c r="H273" s="362">
        <v>0.95566666666666666</v>
      </c>
      <c r="I273" s="362">
        <v>0.90666666666666662</v>
      </c>
      <c r="J273" s="362">
        <v>0.85833333333333328</v>
      </c>
      <c r="K273" s="362">
        <v>0.64400000000000002</v>
      </c>
      <c r="L273" s="362">
        <v>0.92366666666666664</v>
      </c>
      <c r="M273" s="362">
        <v>0.6343333333333333</v>
      </c>
      <c r="N273" s="362">
        <v>0.8813333333333333</v>
      </c>
      <c r="O273" s="363">
        <v>0</v>
      </c>
      <c r="P273" s="363">
        <v>0</v>
      </c>
      <c r="Q273" s="363">
        <v>0</v>
      </c>
      <c r="R273" s="363">
        <v>0</v>
      </c>
      <c r="S273" s="363">
        <v>0</v>
      </c>
      <c r="T273" s="363">
        <v>0</v>
      </c>
      <c r="U273" s="363">
        <v>0</v>
      </c>
      <c r="V273" s="363">
        <v>0</v>
      </c>
      <c r="W273" s="363">
        <v>0</v>
      </c>
      <c r="X273" s="363">
        <v>0</v>
      </c>
      <c r="Y273" s="363">
        <v>0</v>
      </c>
      <c r="Z273" s="363">
        <v>0</v>
      </c>
      <c r="AA273" s="363">
        <v>0</v>
      </c>
      <c r="AB273" s="363">
        <v>0</v>
      </c>
      <c r="AC273" s="363">
        <v>0</v>
      </c>
      <c r="AD273" s="363">
        <v>0</v>
      </c>
      <c r="AE273" s="363">
        <v>0</v>
      </c>
      <c r="AF273" s="363">
        <v>0</v>
      </c>
      <c r="AG273" s="363">
        <v>0</v>
      </c>
      <c r="AH273" s="363">
        <v>0</v>
      </c>
      <c r="AI273" s="363">
        <v>0</v>
      </c>
      <c r="AJ273" s="363">
        <v>0</v>
      </c>
      <c r="AK273" s="363">
        <v>0</v>
      </c>
      <c r="AL273" s="363">
        <v>0</v>
      </c>
      <c r="AM273" s="363">
        <v>0</v>
      </c>
      <c r="AN273" s="363">
        <v>0</v>
      </c>
      <c r="AO273" s="363">
        <v>0</v>
      </c>
      <c r="AP273" s="363">
        <v>0</v>
      </c>
      <c r="AQ273" s="363">
        <v>0</v>
      </c>
      <c r="AR273" s="363">
        <v>0</v>
      </c>
      <c r="AS273" s="363">
        <v>0</v>
      </c>
      <c r="AT273" s="363">
        <v>0</v>
      </c>
      <c r="AU273" s="363">
        <v>0</v>
      </c>
      <c r="AV273" s="363">
        <v>0</v>
      </c>
      <c r="AW273" s="363">
        <v>0</v>
      </c>
      <c r="AX273" s="363">
        <v>0</v>
      </c>
      <c r="AY273" s="363">
        <v>0</v>
      </c>
      <c r="AZ273" s="363">
        <v>0</v>
      </c>
      <c r="BA273" s="363">
        <v>0</v>
      </c>
      <c r="BB273" s="363">
        <v>0</v>
      </c>
      <c r="BC273" s="364">
        <f>IF(ISNUMBER(MATCH(C273,'My Squad'!$C$2:$C$16,0)),1,0)</f>
        <v>0</v>
      </c>
      <c r="BD273" s="365">
        <f t="shared" si="116"/>
        <v>0</v>
      </c>
      <c r="BE273" s="365">
        <f t="shared" si="117"/>
        <v>0</v>
      </c>
      <c r="BF273" s="365">
        <f t="shared" si="118"/>
        <v>0</v>
      </c>
      <c r="BG273" s="365">
        <f t="shared" si="119"/>
        <v>0</v>
      </c>
      <c r="BH273" s="365">
        <f t="shared" si="120"/>
        <v>0</v>
      </c>
      <c r="BI273" s="365">
        <f t="shared" si="121"/>
        <v>0</v>
      </c>
      <c r="BJ273" s="365">
        <f t="shared" si="122"/>
        <v>0</v>
      </c>
      <c r="BK273" s="365">
        <f t="shared" si="123"/>
        <v>0</v>
      </c>
      <c r="BL273" s="365">
        <f t="shared" si="124"/>
        <v>0</v>
      </c>
      <c r="BM273" s="365">
        <f t="shared" si="125"/>
        <v>0</v>
      </c>
      <c r="BN273" s="365">
        <f t="shared" si="126"/>
        <v>0</v>
      </c>
      <c r="BO273" s="365">
        <f t="shared" si="127"/>
        <v>0</v>
      </c>
      <c r="BP273" s="365">
        <f t="shared" si="128"/>
        <v>0</v>
      </c>
      <c r="BQ273" s="365">
        <f t="shared" si="129"/>
        <v>0</v>
      </c>
      <c r="BR273" s="365">
        <f t="shared" si="130"/>
        <v>0</v>
      </c>
      <c r="BS273" s="365">
        <f t="shared" si="131"/>
        <v>0</v>
      </c>
      <c r="BT273" s="365">
        <f t="shared" si="132"/>
        <v>0</v>
      </c>
      <c r="BU273" s="365">
        <f t="shared" si="133"/>
        <v>0</v>
      </c>
      <c r="BV273" s="365">
        <f t="shared" si="134"/>
        <v>0</v>
      </c>
      <c r="BW273" s="365">
        <f t="shared" si="135"/>
        <v>0</v>
      </c>
      <c r="BX273" s="365">
        <f t="shared" si="136"/>
        <v>0</v>
      </c>
      <c r="BY273" s="365">
        <f t="shared" si="137"/>
        <v>0</v>
      </c>
      <c r="BZ273" s="365">
        <f t="shared" si="138"/>
        <v>0</v>
      </c>
      <c r="CA273" s="365">
        <f t="shared" si="139"/>
        <v>0</v>
      </c>
      <c r="CB273" s="360">
        <f t="shared" si="140"/>
        <v>0</v>
      </c>
      <c r="CR273"/>
    </row>
    <row r="274" spans="1:96" hidden="1" x14ac:dyDescent="0.2">
      <c r="A274" s="360" cm="1">
        <f t="array" ref="A274">_xlfn.SWITCH(D274,"G",1,"D",2,"M",3,"F",4)</f>
        <v>3</v>
      </c>
      <c r="B274" s="357" t="s">
        <v>37</v>
      </c>
      <c r="C274" s="357" t="s">
        <v>613</v>
      </c>
      <c r="D274" s="360" t="s">
        <v>13</v>
      </c>
      <c r="E274" s="361">
        <v>5.3</v>
      </c>
      <c r="F274" s="361">
        <f>_xlfn.IFNA(VLOOKUP(C274,'My Squad'!$C$2:$D$16,2,0),E274)</f>
        <v>5.3</v>
      </c>
      <c r="G274" s="362">
        <v>0.64633333333333332</v>
      </c>
      <c r="H274" s="362">
        <v>0.72599999999999998</v>
      </c>
      <c r="I274" s="362">
        <v>0.85266666666666668</v>
      </c>
      <c r="J274" s="362">
        <v>0.95766666666666667</v>
      </c>
      <c r="K274" s="362">
        <v>0.79033333333333333</v>
      </c>
      <c r="L274" s="362">
        <v>0.878</v>
      </c>
      <c r="M274" s="362">
        <v>0.83933333333333338</v>
      </c>
      <c r="N274" s="362">
        <v>0.80266666666666664</v>
      </c>
      <c r="O274" s="363">
        <v>0</v>
      </c>
      <c r="P274" s="363">
        <v>0</v>
      </c>
      <c r="Q274" s="363">
        <v>0</v>
      </c>
      <c r="R274" s="363">
        <v>0</v>
      </c>
      <c r="S274" s="363">
        <v>0</v>
      </c>
      <c r="T274" s="363">
        <v>0</v>
      </c>
      <c r="U274" s="363">
        <v>0</v>
      </c>
      <c r="V274" s="363">
        <v>0</v>
      </c>
      <c r="W274" s="363">
        <v>0</v>
      </c>
      <c r="X274" s="363">
        <v>0</v>
      </c>
      <c r="Y274" s="363">
        <v>0</v>
      </c>
      <c r="Z274" s="363">
        <v>0</v>
      </c>
      <c r="AA274" s="363">
        <v>0</v>
      </c>
      <c r="AB274" s="363">
        <v>0</v>
      </c>
      <c r="AC274" s="363">
        <v>0</v>
      </c>
      <c r="AD274" s="363">
        <v>0</v>
      </c>
      <c r="AE274" s="363">
        <v>0</v>
      </c>
      <c r="AF274" s="363">
        <v>0</v>
      </c>
      <c r="AG274" s="363">
        <v>0</v>
      </c>
      <c r="AH274" s="363">
        <v>0</v>
      </c>
      <c r="AI274" s="363">
        <v>0</v>
      </c>
      <c r="AJ274" s="363">
        <v>0</v>
      </c>
      <c r="AK274" s="363">
        <v>0</v>
      </c>
      <c r="AL274" s="363">
        <v>0</v>
      </c>
      <c r="AM274" s="363">
        <v>0</v>
      </c>
      <c r="AN274" s="363">
        <v>0</v>
      </c>
      <c r="AO274" s="363">
        <v>0</v>
      </c>
      <c r="AP274" s="363">
        <v>0</v>
      </c>
      <c r="AQ274" s="363">
        <v>0</v>
      </c>
      <c r="AR274" s="363">
        <v>0</v>
      </c>
      <c r="AS274" s="363">
        <v>0</v>
      </c>
      <c r="AT274" s="363">
        <v>0</v>
      </c>
      <c r="AU274" s="363">
        <v>0</v>
      </c>
      <c r="AV274" s="363">
        <v>0</v>
      </c>
      <c r="AW274" s="363">
        <v>0</v>
      </c>
      <c r="AX274" s="363">
        <v>0</v>
      </c>
      <c r="AY274" s="363">
        <v>0</v>
      </c>
      <c r="AZ274" s="363">
        <v>0</v>
      </c>
      <c r="BA274" s="363">
        <v>0</v>
      </c>
      <c r="BB274" s="363">
        <v>0</v>
      </c>
      <c r="BC274" s="364">
        <f>IF(ISNUMBER(MATCH(C274,'My Squad'!$C$2:$C$16,0)),1,0)</f>
        <v>0</v>
      </c>
      <c r="BD274" s="365">
        <f t="shared" si="116"/>
        <v>0</v>
      </c>
      <c r="BE274" s="365">
        <f t="shared" si="117"/>
        <v>0</v>
      </c>
      <c r="BF274" s="365">
        <f t="shared" si="118"/>
        <v>0</v>
      </c>
      <c r="BG274" s="365">
        <f t="shared" si="119"/>
        <v>0</v>
      </c>
      <c r="BH274" s="365">
        <f t="shared" si="120"/>
        <v>0</v>
      </c>
      <c r="BI274" s="365">
        <f t="shared" si="121"/>
        <v>0</v>
      </c>
      <c r="BJ274" s="365">
        <f t="shared" si="122"/>
        <v>0</v>
      </c>
      <c r="BK274" s="365">
        <f t="shared" si="123"/>
        <v>0</v>
      </c>
      <c r="BL274" s="365">
        <f t="shared" si="124"/>
        <v>0</v>
      </c>
      <c r="BM274" s="365">
        <f t="shared" si="125"/>
        <v>0</v>
      </c>
      <c r="BN274" s="365">
        <f t="shared" si="126"/>
        <v>0</v>
      </c>
      <c r="BO274" s="365">
        <f t="shared" si="127"/>
        <v>0</v>
      </c>
      <c r="BP274" s="365">
        <f t="shared" si="128"/>
        <v>0</v>
      </c>
      <c r="BQ274" s="365">
        <f t="shared" si="129"/>
        <v>0</v>
      </c>
      <c r="BR274" s="365">
        <f t="shared" si="130"/>
        <v>0</v>
      </c>
      <c r="BS274" s="365">
        <f t="shared" si="131"/>
        <v>0</v>
      </c>
      <c r="BT274" s="365">
        <f t="shared" si="132"/>
        <v>0</v>
      </c>
      <c r="BU274" s="365">
        <f t="shared" si="133"/>
        <v>0</v>
      </c>
      <c r="BV274" s="365">
        <f t="shared" si="134"/>
        <v>0</v>
      </c>
      <c r="BW274" s="365">
        <f t="shared" si="135"/>
        <v>0</v>
      </c>
      <c r="BX274" s="365">
        <f t="shared" si="136"/>
        <v>0</v>
      </c>
      <c r="BY274" s="365">
        <f t="shared" si="137"/>
        <v>0</v>
      </c>
      <c r="BZ274" s="365">
        <f t="shared" si="138"/>
        <v>0</v>
      </c>
      <c r="CA274" s="365">
        <f t="shared" si="139"/>
        <v>0</v>
      </c>
      <c r="CB274" s="360">
        <f t="shared" si="140"/>
        <v>0</v>
      </c>
      <c r="CR274"/>
    </row>
    <row r="275" spans="1:96" hidden="1" x14ac:dyDescent="0.2">
      <c r="A275" s="360" cm="1">
        <f t="array" ref="A275">_xlfn.SWITCH(D275,"G",1,"D",2,"M",3,"F",4)</f>
        <v>3</v>
      </c>
      <c r="B275" s="357" t="s">
        <v>91</v>
      </c>
      <c r="C275" s="357" t="s">
        <v>1517</v>
      </c>
      <c r="D275" s="360" t="s">
        <v>13</v>
      </c>
      <c r="E275" s="361">
        <v>5</v>
      </c>
      <c r="F275" s="361">
        <f>_xlfn.IFNA(VLOOKUP(C275,'My Squad'!$C$2:$D$16,2,0),E275)</f>
        <v>5</v>
      </c>
      <c r="G275" s="362">
        <v>1.845</v>
      </c>
      <c r="H275" s="362">
        <v>0.80533333333333335</v>
      </c>
      <c r="I275" s="362">
        <v>0.81566666666666665</v>
      </c>
      <c r="J275" s="362">
        <v>0.73366666666666669</v>
      </c>
      <c r="K275" s="362">
        <v>0.83599999999999997</v>
      </c>
      <c r="L275" s="362">
        <v>0.69066666666666665</v>
      </c>
      <c r="M275" s="362">
        <v>0.41499999999999998</v>
      </c>
      <c r="N275" s="362">
        <v>0.29766666666666669</v>
      </c>
      <c r="O275" s="363">
        <v>0</v>
      </c>
      <c r="P275" s="363">
        <v>0</v>
      </c>
      <c r="Q275" s="363">
        <v>0</v>
      </c>
      <c r="R275" s="363">
        <v>0</v>
      </c>
      <c r="S275" s="363">
        <v>0</v>
      </c>
      <c r="T275" s="363">
        <v>0</v>
      </c>
      <c r="U275" s="363">
        <v>0</v>
      </c>
      <c r="V275" s="363">
        <v>0</v>
      </c>
      <c r="W275" s="363">
        <v>0</v>
      </c>
      <c r="X275" s="363">
        <v>0</v>
      </c>
      <c r="Y275" s="363">
        <v>0</v>
      </c>
      <c r="Z275" s="363">
        <v>0</v>
      </c>
      <c r="AA275" s="363">
        <v>0</v>
      </c>
      <c r="AB275" s="363">
        <v>0</v>
      </c>
      <c r="AC275" s="363">
        <v>0</v>
      </c>
      <c r="AD275" s="363">
        <v>0</v>
      </c>
      <c r="AE275" s="363">
        <v>0</v>
      </c>
      <c r="AF275" s="363">
        <v>0</v>
      </c>
      <c r="AG275" s="363">
        <v>0</v>
      </c>
      <c r="AH275" s="363">
        <v>0</v>
      </c>
      <c r="AI275" s="363">
        <v>0</v>
      </c>
      <c r="AJ275" s="363">
        <v>0</v>
      </c>
      <c r="AK275" s="363">
        <v>0</v>
      </c>
      <c r="AL275" s="363">
        <v>0</v>
      </c>
      <c r="AM275" s="363">
        <v>0</v>
      </c>
      <c r="AN275" s="363">
        <v>0</v>
      </c>
      <c r="AO275" s="363">
        <v>0</v>
      </c>
      <c r="AP275" s="363">
        <v>0</v>
      </c>
      <c r="AQ275" s="363">
        <v>0</v>
      </c>
      <c r="AR275" s="363">
        <v>0</v>
      </c>
      <c r="AS275" s="363">
        <v>0</v>
      </c>
      <c r="AT275" s="363">
        <v>0</v>
      </c>
      <c r="AU275" s="363">
        <v>0</v>
      </c>
      <c r="AV275" s="363">
        <v>0</v>
      </c>
      <c r="AW275" s="363">
        <v>0</v>
      </c>
      <c r="AX275" s="363">
        <v>0</v>
      </c>
      <c r="AY275" s="363">
        <v>0</v>
      </c>
      <c r="AZ275" s="363">
        <v>0</v>
      </c>
      <c r="BA275" s="363">
        <v>0</v>
      </c>
      <c r="BB275" s="363">
        <v>0</v>
      </c>
      <c r="BC275" s="364">
        <f>IF(ISNUMBER(MATCH(C275,'My Squad'!$C$2:$C$16,0)),1,0)</f>
        <v>0</v>
      </c>
      <c r="BD275" s="365">
        <f t="shared" si="116"/>
        <v>0</v>
      </c>
      <c r="BE275" s="365">
        <f t="shared" si="117"/>
        <v>0</v>
      </c>
      <c r="BF275" s="365">
        <f t="shared" si="118"/>
        <v>0</v>
      </c>
      <c r="BG275" s="365">
        <f t="shared" si="119"/>
        <v>0</v>
      </c>
      <c r="BH275" s="365">
        <f t="shared" si="120"/>
        <v>0</v>
      </c>
      <c r="BI275" s="365">
        <f t="shared" si="121"/>
        <v>0</v>
      </c>
      <c r="BJ275" s="365">
        <f t="shared" si="122"/>
        <v>0</v>
      </c>
      <c r="BK275" s="365">
        <f t="shared" si="123"/>
        <v>0</v>
      </c>
      <c r="BL275" s="365">
        <f t="shared" si="124"/>
        <v>0</v>
      </c>
      <c r="BM275" s="365">
        <f t="shared" si="125"/>
        <v>0</v>
      </c>
      <c r="BN275" s="365">
        <f t="shared" si="126"/>
        <v>0</v>
      </c>
      <c r="BO275" s="365">
        <f t="shared" si="127"/>
        <v>0</v>
      </c>
      <c r="BP275" s="365">
        <f t="shared" si="128"/>
        <v>0</v>
      </c>
      <c r="BQ275" s="365">
        <f t="shared" si="129"/>
        <v>0</v>
      </c>
      <c r="BR275" s="365">
        <f t="shared" si="130"/>
        <v>0</v>
      </c>
      <c r="BS275" s="365">
        <f t="shared" si="131"/>
        <v>0</v>
      </c>
      <c r="BT275" s="365">
        <f t="shared" si="132"/>
        <v>0</v>
      </c>
      <c r="BU275" s="365">
        <f t="shared" si="133"/>
        <v>0</v>
      </c>
      <c r="BV275" s="365">
        <f t="shared" si="134"/>
        <v>0</v>
      </c>
      <c r="BW275" s="365">
        <f t="shared" si="135"/>
        <v>0</v>
      </c>
      <c r="BX275" s="365">
        <f t="shared" si="136"/>
        <v>0</v>
      </c>
      <c r="BY275" s="365">
        <f t="shared" si="137"/>
        <v>0</v>
      </c>
      <c r="BZ275" s="365">
        <f t="shared" si="138"/>
        <v>0</v>
      </c>
      <c r="CA275" s="365">
        <f t="shared" si="139"/>
        <v>0</v>
      </c>
      <c r="CB275" s="360">
        <f t="shared" si="140"/>
        <v>0</v>
      </c>
      <c r="CR275"/>
    </row>
    <row r="276" spans="1:96" hidden="1" x14ac:dyDescent="0.2">
      <c r="A276" s="360" cm="1">
        <f t="array" ref="A276">_xlfn.SWITCH(D276,"G",1,"D",2,"M",3,"F",4)</f>
        <v>2</v>
      </c>
      <c r="B276" s="357" t="s">
        <v>37</v>
      </c>
      <c r="C276" s="357" t="s">
        <v>313</v>
      </c>
      <c r="D276" s="360" t="s">
        <v>14</v>
      </c>
      <c r="E276" s="361">
        <v>5</v>
      </c>
      <c r="F276" s="361">
        <f>_xlfn.IFNA(VLOOKUP(C276,'My Squad'!$C$2:$D$16,2,0),E276)</f>
        <v>5</v>
      </c>
      <c r="G276" s="362">
        <v>1.0609999999999999</v>
      </c>
      <c r="H276" s="362">
        <v>0.53433333333333333</v>
      </c>
      <c r="I276" s="362">
        <v>0.77633333333333332</v>
      </c>
      <c r="J276" s="362">
        <v>1.1236666666666666</v>
      </c>
      <c r="K276" s="362">
        <v>0.72666666666666668</v>
      </c>
      <c r="L276" s="362">
        <v>0.69866666666666666</v>
      </c>
      <c r="M276" s="362">
        <v>0.77800000000000002</v>
      </c>
      <c r="N276" s="362">
        <v>0.70533333333333337</v>
      </c>
      <c r="O276" s="363">
        <v>0</v>
      </c>
      <c r="P276" s="363">
        <v>0</v>
      </c>
      <c r="Q276" s="363">
        <v>0</v>
      </c>
      <c r="R276" s="363">
        <v>0</v>
      </c>
      <c r="S276" s="363">
        <v>0</v>
      </c>
      <c r="T276" s="363">
        <v>0</v>
      </c>
      <c r="U276" s="363">
        <v>0</v>
      </c>
      <c r="V276" s="363">
        <v>0</v>
      </c>
      <c r="W276" s="363">
        <v>0</v>
      </c>
      <c r="X276" s="363">
        <v>0</v>
      </c>
      <c r="Y276" s="363">
        <v>0</v>
      </c>
      <c r="Z276" s="363">
        <v>0</v>
      </c>
      <c r="AA276" s="363">
        <v>0</v>
      </c>
      <c r="AB276" s="363">
        <v>0</v>
      </c>
      <c r="AC276" s="363">
        <v>0</v>
      </c>
      <c r="AD276" s="363">
        <v>0</v>
      </c>
      <c r="AE276" s="363">
        <v>0</v>
      </c>
      <c r="AF276" s="363">
        <v>0</v>
      </c>
      <c r="AG276" s="363">
        <v>0</v>
      </c>
      <c r="AH276" s="363">
        <v>0</v>
      </c>
      <c r="AI276" s="363">
        <v>0</v>
      </c>
      <c r="AJ276" s="363">
        <v>0</v>
      </c>
      <c r="AK276" s="363">
        <v>0</v>
      </c>
      <c r="AL276" s="363">
        <v>0</v>
      </c>
      <c r="AM276" s="363">
        <v>0</v>
      </c>
      <c r="AN276" s="363">
        <v>0</v>
      </c>
      <c r="AO276" s="363">
        <v>0</v>
      </c>
      <c r="AP276" s="363">
        <v>0</v>
      </c>
      <c r="AQ276" s="363">
        <v>0</v>
      </c>
      <c r="AR276" s="363">
        <v>0</v>
      </c>
      <c r="AS276" s="363">
        <v>0</v>
      </c>
      <c r="AT276" s="363">
        <v>0</v>
      </c>
      <c r="AU276" s="363">
        <v>0</v>
      </c>
      <c r="AV276" s="363">
        <v>0</v>
      </c>
      <c r="AW276" s="363">
        <v>0</v>
      </c>
      <c r="AX276" s="363">
        <v>0</v>
      </c>
      <c r="AY276" s="363">
        <v>0</v>
      </c>
      <c r="AZ276" s="363">
        <v>0</v>
      </c>
      <c r="BA276" s="363">
        <v>0</v>
      </c>
      <c r="BB276" s="363">
        <v>0</v>
      </c>
      <c r="BC276" s="364">
        <f>IF(ISNUMBER(MATCH(C276,'My Squad'!$C$2:$C$16,0)),1,0)</f>
        <v>0</v>
      </c>
      <c r="BD276" s="365">
        <f t="shared" si="116"/>
        <v>0</v>
      </c>
      <c r="BE276" s="365">
        <f t="shared" si="117"/>
        <v>0</v>
      </c>
      <c r="BF276" s="365">
        <f t="shared" si="118"/>
        <v>0</v>
      </c>
      <c r="BG276" s="365">
        <f t="shared" si="119"/>
        <v>0</v>
      </c>
      <c r="BH276" s="365">
        <f t="shared" si="120"/>
        <v>0</v>
      </c>
      <c r="BI276" s="365">
        <f t="shared" si="121"/>
        <v>0</v>
      </c>
      <c r="BJ276" s="365">
        <f t="shared" si="122"/>
        <v>0</v>
      </c>
      <c r="BK276" s="365">
        <f t="shared" si="123"/>
        <v>0</v>
      </c>
      <c r="BL276" s="365">
        <f t="shared" si="124"/>
        <v>0</v>
      </c>
      <c r="BM276" s="365">
        <f t="shared" si="125"/>
        <v>0</v>
      </c>
      <c r="BN276" s="365">
        <f t="shared" si="126"/>
        <v>0</v>
      </c>
      <c r="BO276" s="365">
        <f t="shared" si="127"/>
        <v>0</v>
      </c>
      <c r="BP276" s="365">
        <f t="shared" si="128"/>
        <v>0</v>
      </c>
      <c r="BQ276" s="365">
        <f t="shared" si="129"/>
        <v>0</v>
      </c>
      <c r="BR276" s="365">
        <f t="shared" si="130"/>
        <v>0</v>
      </c>
      <c r="BS276" s="365">
        <f t="shared" si="131"/>
        <v>0</v>
      </c>
      <c r="BT276" s="365">
        <f t="shared" si="132"/>
        <v>0</v>
      </c>
      <c r="BU276" s="365">
        <f t="shared" si="133"/>
        <v>0</v>
      </c>
      <c r="BV276" s="365">
        <f t="shared" si="134"/>
        <v>0</v>
      </c>
      <c r="BW276" s="365">
        <f t="shared" si="135"/>
        <v>0</v>
      </c>
      <c r="BX276" s="365">
        <f t="shared" si="136"/>
        <v>0</v>
      </c>
      <c r="BY276" s="365">
        <f t="shared" si="137"/>
        <v>0</v>
      </c>
      <c r="BZ276" s="365">
        <f t="shared" si="138"/>
        <v>0</v>
      </c>
      <c r="CA276" s="365">
        <f t="shared" si="139"/>
        <v>0</v>
      </c>
      <c r="CB276" s="360">
        <f t="shared" si="140"/>
        <v>0</v>
      </c>
      <c r="CR276"/>
    </row>
    <row r="277" spans="1:96" hidden="1" x14ac:dyDescent="0.2">
      <c r="A277" s="360" cm="1">
        <f t="array" ref="A277">_xlfn.SWITCH(D277,"G",1,"D",2,"M",3,"F",4)</f>
        <v>3</v>
      </c>
      <c r="B277" s="357" t="s">
        <v>51</v>
      </c>
      <c r="C277" s="357" t="s">
        <v>369</v>
      </c>
      <c r="D277" s="360" t="s">
        <v>13</v>
      </c>
      <c r="E277" s="361">
        <v>6.2</v>
      </c>
      <c r="F277" s="361">
        <f>_xlfn.IFNA(VLOOKUP(C277,'My Squad'!$C$2:$D$16,2,0),E277)</f>
        <v>6.2</v>
      </c>
      <c r="G277" s="362">
        <v>0.8743333333333333</v>
      </c>
      <c r="H277" s="362">
        <v>0.67800000000000005</v>
      </c>
      <c r="I277" s="362">
        <v>0.88733333333333331</v>
      </c>
      <c r="J277" s="362">
        <v>0.754</v>
      </c>
      <c r="K277" s="362">
        <v>0.85466666666666669</v>
      </c>
      <c r="L277" s="362">
        <v>0.60966666666666669</v>
      </c>
      <c r="M277" s="362">
        <v>0.82899999999999996</v>
      </c>
      <c r="N277" s="362">
        <v>0.80266666666666664</v>
      </c>
      <c r="O277" s="363">
        <v>0</v>
      </c>
      <c r="P277" s="363">
        <v>0</v>
      </c>
      <c r="Q277" s="363">
        <v>0</v>
      </c>
      <c r="R277" s="363">
        <v>0</v>
      </c>
      <c r="S277" s="363">
        <v>0</v>
      </c>
      <c r="T277" s="363">
        <v>0</v>
      </c>
      <c r="U277" s="363">
        <v>0</v>
      </c>
      <c r="V277" s="363">
        <v>0</v>
      </c>
      <c r="W277" s="363">
        <v>0</v>
      </c>
      <c r="X277" s="363">
        <v>0</v>
      </c>
      <c r="Y277" s="363">
        <v>0</v>
      </c>
      <c r="Z277" s="363">
        <v>0</v>
      </c>
      <c r="AA277" s="363">
        <v>0</v>
      </c>
      <c r="AB277" s="363">
        <v>0</v>
      </c>
      <c r="AC277" s="363">
        <v>0</v>
      </c>
      <c r="AD277" s="363">
        <v>0</v>
      </c>
      <c r="AE277" s="363">
        <v>0</v>
      </c>
      <c r="AF277" s="363">
        <v>0</v>
      </c>
      <c r="AG277" s="363">
        <v>0</v>
      </c>
      <c r="AH277" s="363">
        <v>0</v>
      </c>
      <c r="AI277" s="363">
        <v>0</v>
      </c>
      <c r="AJ277" s="363">
        <v>0</v>
      </c>
      <c r="AK277" s="363">
        <v>0</v>
      </c>
      <c r="AL277" s="363">
        <v>0</v>
      </c>
      <c r="AM277" s="363">
        <v>0</v>
      </c>
      <c r="AN277" s="363">
        <v>0</v>
      </c>
      <c r="AO277" s="363">
        <v>0</v>
      </c>
      <c r="AP277" s="363">
        <v>0</v>
      </c>
      <c r="AQ277" s="363">
        <v>0</v>
      </c>
      <c r="AR277" s="363">
        <v>0</v>
      </c>
      <c r="AS277" s="363">
        <v>0</v>
      </c>
      <c r="AT277" s="363">
        <v>0</v>
      </c>
      <c r="AU277" s="363">
        <v>0</v>
      </c>
      <c r="AV277" s="363">
        <v>0</v>
      </c>
      <c r="AW277" s="363">
        <v>0</v>
      </c>
      <c r="AX277" s="363">
        <v>0</v>
      </c>
      <c r="AY277" s="363">
        <v>0</v>
      </c>
      <c r="AZ277" s="363">
        <v>0</v>
      </c>
      <c r="BA277" s="363">
        <v>0</v>
      </c>
      <c r="BB277" s="363">
        <v>0</v>
      </c>
      <c r="BC277" s="364">
        <f>IF(ISNUMBER(MATCH(C277,'My Squad'!$C$2:$C$16,0)),1,0)</f>
        <v>0</v>
      </c>
      <c r="BD277" s="365">
        <f t="shared" si="116"/>
        <v>0</v>
      </c>
      <c r="BE277" s="365">
        <f t="shared" si="117"/>
        <v>0</v>
      </c>
      <c r="BF277" s="365">
        <f t="shared" si="118"/>
        <v>0</v>
      </c>
      <c r="BG277" s="365">
        <f t="shared" si="119"/>
        <v>0</v>
      </c>
      <c r="BH277" s="365">
        <f t="shared" si="120"/>
        <v>0</v>
      </c>
      <c r="BI277" s="365">
        <f t="shared" si="121"/>
        <v>0</v>
      </c>
      <c r="BJ277" s="365">
        <f t="shared" si="122"/>
        <v>0</v>
      </c>
      <c r="BK277" s="365">
        <f t="shared" si="123"/>
        <v>0</v>
      </c>
      <c r="BL277" s="365">
        <f t="shared" si="124"/>
        <v>0</v>
      </c>
      <c r="BM277" s="365">
        <f t="shared" si="125"/>
        <v>0</v>
      </c>
      <c r="BN277" s="365">
        <f t="shared" si="126"/>
        <v>0</v>
      </c>
      <c r="BO277" s="365">
        <f t="shared" si="127"/>
        <v>0</v>
      </c>
      <c r="BP277" s="365">
        <f t="shared" si="128"/>
        <v>0</v>
      </c>
      <c r="BQ277" s="365">
        <f t="shared" si="129"/>
        <v>0</v>
      </c>
      <c r="BR277" s="365">
        <f t="shared" si="130"/>
        <v>0</v>
      </c>
      <c r="BS277" s="365">
        <f t="shared" si="131"/>
        <v>0</v>
      </c>
      <c r="BT277" s="365">
        <f t="shared" si="132"/>
        <v>0</v>
      </c>
      <c r="BU277" s="365">
        <f t="shared" si="133"/>
        <v>0</v>
      </c>
      <c r="BV277" s="365">
        <f t="shared" si="134"/>
        <v>0</v>
      </c>
      <c r="BW277" s="365">
        <f t="shared" si="135"/>
        <v>0</v>
      </c>
      <c r="BX277" s="365">
        <f t="shared" si="136"/>
        <v>0</v>
      </c>
      <c r="BY277" s="365">
        <f t="shared" si="137"/>
        <v>0</v>
      </c>
      <c r="BZ277" s="365">
        <f t="shared" si="138"/>
        <v>0</v>
      </c>
      <c r="CA277" s="365">
        <f t="shared" si="139"/>
        <v>0</v>
      </c>
      <c r="CB277" s="360">
        <f t="shared" si="140"/>
        <v>0</v>
      </c>
      <c r="CR277"/>
    </row>
    <row r="278" spans="1:96" hidden="1" x14ac:dyDescent="0.2">
      <c r="A278" s="360" cm="1">
        <f t="array" ref="A278">_xlfn.SWITCH(D278,"G",1,"D",2,"M",3,"F",4)</f>
        <v>3</v>
      </c>
      <c r="B278" s="357" t="s">
        <v>56</v>
      </c>
      <c r="C278" s="357" t="s">
        <v>198</v>
      </c>
      <c r="D278" s="360" t="s">
        <v>13</v>
      </c>
      <c r="E278" s="361">
        <v>5</v>
      </c>
      <c r="F278" s="361">
        <f>_xlfn.IFNA(VLOOKUP(C278,'My Squad'!$C$2:$D$16,2,0),E278)</f>
        <v>5</v>
      </c>
      <c r="G278" s="362">
        <v>0.77933333333333332</v>
      </c>
      <c r="H278" s="362">
        <v>0.8843333333333333</v>
      </c>
      <c r="I278" s="362">
        <v>0.68933333333333335</v>
      </c>
      <c r="J278" s="362">
        <v>0.75766666666666671</v>
      </c>
      <c r="K278" s="362">
        <v>0.83399999999999996</v>
      </c>
      <c r="L278" s="362">
        <v>0.79900000000000004</v>
      </c>
      <c r="M278" s="362">
        <v>0.7543333333333333</v>
      </c>
      <c r="N278" s="362">
        <v>0.78100000000000003</v>
      </c>
      <c r="O278" s="363">
        <v>0</v>
      </c>
      <c r="P278" s="363">
        <v>0</v>
      </c>
      <c r="Q278" s="363">
        <v>0</v>
      </c>
      <c r="R278" s="363">
        <v>0</v>
      </c>
      <c r="S278" s="363">
        <v>0</v>
      </c>
      <c r="T278" s="363">
        <v>0</v>
      </c>
      <c r="U278" s="363">
        <v>0</v>
      </c>
      <c r="V278" s="363">
        <v>0</v>
      </c>
      <c r="W278" s="363">
        <v>0</v>
      </c>
      <c r="X278" s="363">
        <v>0</v>
      </c>
      <c r="Y278" s="363">
        <v>0</v>
      </c>
      <c r="Z278" s="363">
        <v>0</v>
      </c>
      <c r="AA278" s="363">
        <v>0</v>
      </c>
      <c r="AB278" s="363">
        <v>0</v>
      </c>
      <c r="AC278" s="363">
        <v>0</v>
      </c>
      <c r="AD278" s="363">
        <v>0</v>
      </c>
      <c r="AE278" s="363">
        <v>0</v>
      </c>
      <c r="AF278" s="363">
        <v>0</v>
      </c>
      <c r="AG278" s="363">
        <v>0</v>
      </c>
      <c r="AH278" s="363">
        <v>0</v>
      </c>
      <c r="AI278" s="363">
        <v>0</v>
      </c>
      <c r="AJ278" s="363">
        <v>0</v>
      </c>
      <c r="AK278" s="363">
        <v>0</v>
      </c>
      <c r="AL278" s="363">
        <v>0</v>
      </c>
      <c r="AM278" s="363">
        <v>0</v>
      </c>
      <c r="AN278" s="363">
        <v>0</v>
      </c>
      <c r="AO278" s="363">
        <v>0</v>
      </c>
      <c r="AP278" s="363">
        <v>0</v>
      </c>
      <c r="AQ278" s="363">
        <v>0</v>
      </c>
      <c r="AR278" s="363">
        <v>0</v>
      </c>
      <c r="AS278" s="363">
        <v>0</v>
      </c>
      <c r="AT278" s="363">
        <v>0</v>
      </c>
      <c r="AU278" s="363">
        <v>0</v>
      </c>
      <c r="AV278" s="363">
        <v>0</v>
      </c>
      <c r="AW278" s="363">
        <v>0</v>
      </c>
      <c r="AX278" s="363">
        <v>0</v>
      </c>
      <c r="AY278" s="363">
        <v>0</v>
      </c>
      <c r="AZ278" s="363">
        <v>0</v>
      </c>
      <c r="BA278" s="363">
        <v>0</v>
      </c>
      <c r="BB278" s="363">
        <v>0</v>
      </c>
      <c r="BC278" s="364">
        <f>IF(ISNUMBER(MATCH(C278,'My Squad'!$C$2:$C$16,0)),1,0)</f>
        <v>0</v>
      </c>
      <c r="BD278" s="365">
        <f t="shared" si="116"/>
        <v>0</v>
      </c>
      <c r="BE278" s="365">
        <f t="shared" si="117"/>
        <v>0</v>
      </c>
      <c r="BF278" s="365">
        <f t="shared" si="118"/>
        <v>0</v>
      </c>
      <c r="BG278" s="365">
        <f t="shared" si="119"/>
        <v>0</v>
      </c>
      <c r="BH278" s="365">
        <f t="shared" si="120"/>
        <v>0</v>
      </c>
      <c r="BI278" s="365">
        <f t="shared" si="121"/>
        <v>0</v>
      </c>
      <c r="BJ278" s="365">
        <f t="shared" si="122"/>
        <v>0</v>
      </c>
      <c r="BK278" s="365">
        <f t="shared" si="123"/>
        <v>0</v>
      </c>
      <c r="BL278" s="365">
        <f t="shared" si="124"/>
        <v>0</v>
      </c>
      <c r="BM278" s="365">
        <f t="shared" si="125"/>
        <v>0</v>
      </c>
      <c r="BN278" s="365">
        <f t="shared" si="126"/>
        <v>0</v>
      </c>
      <c r="BO278" s="365">
        <f t="shared" si="127"/>
        <v>0</v>
      </c>
      <c r="BP278" s="365">
        <f t="shared" si="128"/>
        <v>0</v>
      </c>
      <c r="BQ278" s="365">
        <f t="shared" si="129"/>
        <v>0</v>
      </c>
      <c r="BR278" s="365">
        <f t="shared" si="130"/>
        <v>0</v>
      </c>
      <c r="BS278" s="365">
        <f t="shared" si="131"/>
        <v>0</v>
      </c>
      <c r="BT278" s="365">
        <f t="shared" si="132"/>
        <v>0</v>
      </c>
      <c r="BU278" s="365">
        <f t="shared" si="133"/>
        <v>0</v>
      </c>
      <c r="BV278" s="365">
        <f t="shared" si="134"/>
        <v>0</v>
      </c>
      <c r="BW278" s="365">
        <f t="shared" si="135"/>
        <v>0</v>
      </c>
      <c r="BX278" s="365">
        <f t="shared" si="136"/>
        <v>0</v>
      </c>
      <c r="BY278" s="365">
        <f t="shared" si="137"/>
        <v>0</v>
      </c>
      <c r="BZ278" s="365">
        <f t="shared" si="138"/>
        <v>0</v>
      </c>
      <c r="CA278" s="365">
        <f t="shared" si="139"/>
        <v>0</v>
      </c>
      <c r="CB278" s="360">
        <f t="shared" si="140"/>
        <v>0</v>
      </c>
      <c r="CR278"/>
    </row>
    <row r="279" spans="1:96" hidden="1" x14ac:dyDescent="0.2">
      <c r="A279" s="360" cm="1">
        <f t="array" ref="A279">_xlfn.SWITCH(D279,"G",1,"D",2,"M",3,"F",4)</f>
        <v>3</v>
      </c>
      <c r="B279" s="357" t="s">
        <v>56</v>
      </c>
      <c r="C279" s="357" t="s">
        <v>1546</v>
      </c>
      <c r="D279" s="360" t="s">
        <v>13</v>
      </c>
      <c r="E279" s="361">
        <v>5</v>
      </c>
      <c r="F279" s="361">
        <f>_xlfn.IFNA(VLOOKUP(C279,'My Squad'!$C$2:$D$16,2,0),E279)</f>
        <v>5</v>
      </c>
      <c r="G279" s="362">
        <v>0.66433333333333333</v>
      </c>
      <c r="H279" s="362">
        <v>0.90733333333333333</v>
      </c>
      <c r="I279" s="362">
        <v>0.68433333333333335</v>
      </c>
      <c r="J279" s="362">
        <v>0.56433333333333335</v>
      </c>
      <c r="K279" s="362">
        <v>0.84433333333333338</v>
      </c>
      <c r="L279" s="362">
        <v>0.82166666666666666</v>
      </c>
      <c r="M279" s="362">
        <v>0.74833333333333329</v>
      </c>
      <c r="N279" s="362">
        <v>0.76066666666666671</v>
      </c>
      <c r="O279" s="363">
        <v>0</v>
      </c>
      <c r="P279" s="363">
        <v>0</v>
      </c>
      <c r="Q279" s="363">
        <v>0</v>
      </c>
      <c r="R279" s="363">
        <v>0</v>
      </c>
      <c r="S279" s="363">
        <v>0</v>
      </c>
      <c r="T279" s="363">
        <v>0</v>
      </c>
      <c r="U279" s="363">
        <v>0</v>
      </c>
      <c r="V279" s="363">
        <v>0</v>
      </c>
      <c r="W279" s="363">
        <v>0</v>
      </c>
      <c r="X279" s="363">
        <v>0</v>
      </c>
      <c r="Y279" s="363">
        <v>0</v>
      </c>
      <c r="Z279" s="363">
        <v>0</v>
      </c>
      <c r="AA279" s="363">
        <v>0</v>
      </c>
      <c r="AB279" s="363">
        <v>0</v>
      </c>
      <c r="AC279" s="363">
        <v>0</v>
      </c>
      <c r="AD279" s="363">
        <v>0</v>
      </c>
      <c r="AE279" s="363">
        <v>0</v>
      </c>
      <c r="AF279" s="363">
        <v>0</v>
      </c>
      <c r="AG279" s="363">
        <v>0</v>
      </c>
      <c r="AH279" s="363">
        <v>0</v>
      </c>
      <c r="AI279" s="363">
        <v>0</v>
      </c>
      <c r="AJ279" s="363">
        <v>0</v>
      </c>
      <c r="AK279" s="363">
        <v>0</v>
      </c>
      <c r="AL279" s="363">
        <v>0</v>
      </c>
      <c r="AM279" s="363">
        <v>0</v>
      </c>
      <c r="AN279" s="363">
        <v>0</v>
      </c>
      <c r="AO279" s="363">
        <v>0</v>
      </c>
      <c r="AP279" s="363">
        <v>0</v>
      </c>
      <c r="AQ279" s="363">
        <v>0</v>
      </c>
      <c r="AR279" s="363">
        <v>0</v>
      </c>
      <c r="AS279" s="363">
        <v>0</v>
      </c>
      <c r="AT279" s="363">
        <v>0</v>
      </c>
      <c r="AU279" s="363">
        <v>0</v>
      </c>
      <c r="AV279" s="363">
        <v>0</v>
      </c>
      <c r="AW279" s="363">
        <v>0</v>
      </c>
      <c r="AX279" s="363">
        <v>0</v>
      </c>
      <c r="AY279" s="363">
        <v>0</v>
      </c>
      <c r="AZ279" s="363">
        <v>0</v>
      </c>
      <c r="BA279" s="363">
        <v>0</v>
      </c>
      <c r="BB279" s="363">
        <v>0</v>
      </c>
      <c r="BC279" s="364">
        <f>IF(ISNUMBER(MATCH(C279,'My Squad'!$C$2:$C$16,0)),1,0)</f>
        <v>0</v>
      </c>
      <c r="BD279" s="365">
        <f t="shared" si="116"/>
        <v>0</v>
      </c>
      <c r="BE279" s="365">
        <f t="shared" si="117"/>
        <v>0</v>
      </c>
      <c r="BF279" s="365">
        <f t="shared" si="118"/>
        <v>0</v>
      </c>
      <c r="BG279" s="365">
        <f t="shared" si="119"/>
        <v>0</v>
      </c>
      <c r="BH279" s="365">
        <f t="shared" si="120"/>
        <v>0</v>
      </c>
      <c r="BI279" s="365">
        <f t="shared" si="121"/>
        <v>0</v>
      </c>
      <c r="BJ279" s="365">
        <f t="shared" si="122"/>
        <v>0</v>
      </c>
      <c r="BK279" s="365">
        <f t="shared" si="123"/>
        <v>0</v>
      </c>
      <c r="BL279" s="365">
        <f t="shared" si="124"/>
        <v>0</v>
      </c>
      <c r="BM279" s="365">
        <f t="shared" si="125"/>
        <v>0</v>
      </c>
      <c r="BN279" s="365">
        <f t="shared" si="126"/>
        <v>0</v>
      </c>
      <c r="BO279" s="365">
        <f t="shared" si="127"/>
        <v>0</v>
      </c>
      <c r="BP279" s="365">
        <f t="shared" si="128"/>
        <v>0</v>
      </c>
      <c r="BQ279" s="365">
        <f t="shared" si="129"/>
        <v>0</v>
      </c>
      <c r="BR279" s="365">
        <f t="shared" si="130"/>
        <v>0</v>
      </c>
      <c r="BS279" s="365">
        <f t="shared" si="131"/>
        <v>0</v>
      </c>
      <c r="BT279" s="365">
        <f t="shared" si="132"/>
        <v>0</v>
      </c>
      <c r="BU279" s="365">
        <f t="shared" si="133"/>
        <v>0</v>
      </c>
      <c r="BV279" s="365">
        <f t="shared" si="134"/>
        <v>0</v>
      </c>
      <c r="BW279" s="365">
        <f t="shared" si="135"/>
        <v>0</v>
      </c>
      <c r="BX279" s="365">
        <f t="shared" si="136"/>
        <v>0</v>
      </c>
      <c r="BY279" s="365">
        <f t="shared" si="137"/>
        <v>0</v>
      </c>
      <c r="BZ279" s="365">
        <f t="shared" si="138"/>
        <v>0</v>
      </c>
      <c r="CA279" s="365">
        <f t="shared" si="139"/>
        <v>0</v>
      </c>
      <c r="CB279" s="360">
        <f t="shared" si="140"/>
        <v>0</v>
      </c>
      <c r="CR279"/>
    </row>
    <row r="280" spans="1:96" hidden="1" x14ac:dyDescent="0.2">
      <c r="A280" s="360" cm="1">
        <f t="array" ref="A280">_xlfn.SWITCH(D280,"G",1,"D",2,"M",3,"F",4)</f>
        <v>3</v>
      </c>
      <c r="B280" s="357" t="s">
        <v>37</v>
      </c>
      <c r="C280" s="357" t="s">
        <v>163</v>
      </c>
      <c r="D280" s="360" t="s">
        <v>13</v>
      </c>
      <c r="E280" s="361">
        <v>5.4</v>
      </c>
      <c r="F280" s="361">
        <f>_xlfn.IFNA(VLOOKUP(C280,'My Squad'!$C$2:$D$16,2,0),E280)</f>
        <v>5.4</v>
      </c>
      <c r="G280" s="362">
        <v>1.1196666666666666</v>
      </c>
      <c r="H280" s="362">
        <v>0.76433333333333331</v>
      </c>
      <c r="I280" s="362">
        <v>0.6293333333333333</v>
      </c>
      <c r="J280" s="362">
        <v>0.73433333333333328</v>
      </c>
      <c r="K280" s="362">
        <v>0.63600000000000001</v>
      </c>
      <c r="L280" s="362">
        <v>0.74133333333333329</v>
      </c>
      <c r="M280" s="362">
        <v>0.68600000000000005</v>
      </c>
      <c r="N280" s="362">
        <v>0.68</v>
      </c>
      <c r="O280" s="363">
        <v>0</v>
      </c>
      <c r="P280" s="363">
        <v>0</v>
      </c>
      <c r="Q280" s="363">
        <v>0</v>
      </c>
      <c r="R280" s="363">
        <v>0</v>
      </c>
      <c r="S280" s="363">
        <v>0</v>
      </c>
      <c r="T280" s="363">
        <v>0</v>
      </c>
      <c r="U280" s="363">
        <v>0</v>
      </c>
      <c r="V280" s="363">
        <v>0</v>
      </c>
      <c r="W280" s="363">
        <v>0</v>
      </c>
      <c r="X280" s="363">
        <v>0</v>
      </c>
      <c r="Y280" s="363">
        <v>0</v>
      </c>
      <c r="Z280" s="363">
        <v>0</v>
      </c>
      <c r="AA280" s="363">
        <v>0</v>
      </c>
      <c r="AB280" s="363">
        <v>0</v>
      </c>
      <c r="AC280" s="363">
        <v>0</v>
      </c>
      <c r="AD280" s="363">
        <v>0</v>
      </c>
      <c r="AE280" s="363">
        <v>0</v>
      </c>
      <c r="AF280" s="363">
        <v>0</v>
      </c>
      <c r="AG280" s="363">
        <v>0</v>
      </c>
      <c r="AH280" s="363">
        <v>0</v>
      </c>
      <c r="AI280" s="363">
        <v>0</v>
      </c>
      <c r="AJ280" s="363">
        <v>0</v>
      </c>
      <c r="AK280" s="363">
        <v>0</v>
      </c>
      <c r="AL280" s="363">
        <v>0</v>
      </c>
      <c r="AM280" s="363">
        <v>0</v>
      </c>
      <c r="AN280" s="363">
        <v>0</v>
      </c>
      <c r="AO280" s="363">
        <v>0</v>
      </c>
      <c r="AP280" s="363">
        <v>0</v>
      </c>
      <c r="AQ280" s="363">
        <v>0</v>
      </c>
      <c r="AR280" s="363">
        <v>0</v>
      </c>
      <c r="AS280" s="363">
        <v>0</v>
      </c>
      <c r="AT280" s="363">
        <v>0</v>
      </c>
      <c r="AU280" s="363">
        <v>0</v>
      </c>
      <c r="AV280" s="363">
        <v>0</v>
      </c>
      <c r="AW280" s="363">
        <v>0</v>
      </c>
      <c r="AX280" s="363">
        <v>0</v>
      </c>
      <c r="AY280" s="363">
        <v>0</v>
      </c>
      <c r="AZ280" s="363">
        <v>0</v>
      </c>
      <c r="BA280" s="363">
        <v>0</v>
      </c>
      <c r="BB280" s="363">
        <v>0</v>
      </c>
      <c r="BC280" s="364">
        <f>IF(ISNUMBER(MATCH(C280,'My Squad'!$C$2:$C$16,0)),1,0)</f>
        <v>0</v>
      </c>
      <c r="BD280" s="365">
        <f t="shared" si="116"/>
        <v>0</v>
      </c>
      <c r="BE280" s="365">
        <f t="shared" si="117"/>
        <v>0</v>
      </c>
      <c r="BF280" s="365">
        <f t="shared" si="118"/>
        <v>0</v>
      </c>
      <c r="BG280" s="365">
        <f t="shared" si="119"/>
        <v>0</v>
      </c>
      <c r="BH280" s="365">
        <f t="shared" si="120"/>
        <v>0</v>
      </c>
      <c r="BI280" s="365">
        <f t="shared" si="121"/>
        <v>0</v>
      </c>
      <c r="BJ280" s="365">
        <f t="shared" si="122"/>
        <v>0</v>
      </c>
      <c r="BK280" s="365">
        <f t="shared" si="123"/>
        <v>0</v>
      </c>
      <c r="BL280" s="365">
        <f t="shared" si="124"/>
        <v>0</v>
      </c>
      <c r="BM280" s="365">
        <f t="shared" si="125"/>
        <v>0</v>
      </c>
      <c r="BN280" s="365">
        <f t="shared" si="126"/>
        <v>0</v>
      </c>
      <c r="BO280" s="365">
        <f t="shared" si="127"/>
        <v>0</v>
      </c>
      <c r="BP280" s="365">
        <f t="shared" si="128"/>
        <v>0</v>
      </c>
      <c r="BQ280" s="365">
        <f t="shared" si="129"/>
        <v>0</v>
      </c>
      <c r="BR280" s="365">
        <f t="shared" si="130"/>
        <v>0</v>
      </c>
      <c r="BS280" s="365">
        <f t="shared" si="131"/>
        <v>0</v>
      </c>
      <c r="BT280" s="365">
        <f t="shared" si="132"/>
        <v>0</v>
      </c>
      <c r="BU280" s="365">
        <f t="shared" si="133"/>
        <v>0</v>
      </c>
      <c r="BV280" s="365">
        <f t="shared" si="134"/>
        <v>0</v>
      </c>
      <c r="BW280" s="365">
        <f t="shared" si="135"/>
        <v>0</v>
      </c>
      <c r="BX280" s="365">
        <f t="shared" si="136"/>
        <v>0</v>
      </c>
      <c r="BY280" s="365">
        <f t="shared" si="137"/>
        <v>0</v>
      </c>
      <c r="BZ280" s="365">
        <f t="shared" si="138"/>
        <v>0</v>
      </c>
      <c r="CA280" s="365">
        <f t="shared" si="139"/>
        <v>0</v>
      </c>
      <c r="CB280" s="360">
        <f t="shared" si="140"/>
        <v>0</v>
      </c>
      <c r="CR280"/>
    </row>
    <row r="281" spans="1:96" hidden="1" x14ac:dyDescent="0.2">
      <c r="A281" s="360" cm="1">
        <f t="array" ref="A281">_xlfn.SWITCH(D281,"G",1,"D",2,"M",3,"F",4)</f>
        <v>2</v>
      </c>
      <c r="B281" s="357" t="s">
        <v>23</v>
      </c>
      <c r="C281" s="357" t="s">
        <v>223</v>
      </c>
      <c r="D281" s="360" t="s">
        <v>14</v>
      </c>
      <c r="E281" s="361">
        <v>5.3</v>
      </c>
      <c r="F281" s="361">
        <f>_xlfn.IFNA(VLOOKUP(C281,'My Squad'!$C$2:$D$16,2,0),E281)</f>
        <v>5.3</v>
      </c>
      <c r="G281" s="362">
        <v>0.83</v>
      </c>
      <c r="H281" s="362">
        <v>0.68633333333333335</v>
      </c>
      <c r="I281" s="362">
        <v>0.73833333333333329</v>
      </c>
      <c r="J281" s="362">
        <v>0.52500000000000002</v>
      </c>
      <c r="K281" s="362">
        <v>0.91500000000000004</v>
      </c>
      <c r="L281" s="362">
        <v>0.80666666666666664</v>
      </c>
      <c r="M281" s="362">
        <v>0.71499999999999997</v>
      </c>
      <c r="N281" s="362">
        <v>0.68200000000000005</v>
      </c>
      <c r="O281" s="363">
        <v>0</v>
      </c>
      <c r="P281" s="363">
        <v>0</v>
      </c>
      <c r="Q281" s="363">
        <v>0</v>
      </c>
      <c r="R281" s="363">
        <v>0</v>
      </c>
      <c r="S281" s="363">
        <v>0</v>
      </c>
      <c r="T281" s="363">
        <v>0</v>
      </c>
      <c r="U281" s="363">
        <v>0</v>
      </c>
      <c r="V281" s="363">
        <v>0</v>
      </c>
      <c r="W281" s="363">
        <v>0</v>
      </c>
      <c r="X281" s="363">
        <v>0</v>
      </c>
      <c r="Y281" s="363">
        <v>0</v>
      </c>
      <c r="Z281" s="363">
        <v>0</v>
      </c>
      <c r="AA281" s="363">
        <v>0</v>
      </c>
      <c r="AB281" s="363">
        <v>0</v>
      </c>
      <c r="AC281" s="363">
        <v>0</v>
      </c>
      <c r="AD281" s="363">
        <v>0</v>
      </c>
      <c r="AE281" s="363">
        <v>0</v>
      </c>
      <c r="AF281" s="363">
        <v>0</v>
      </c>
      <c r="AG281" s="363">
        <v>0</v>
      </c>
      <c r="AH281" s="363">
        <v>0</v>
      </c>
      <c r="AI281" s="363">
        <v>0</v>
      </c>
      <c r="AJ281" s="363">
        <v>0</v>
      </c>
      <c r="AK281" s="363">
        <v>0</v>
      </c>
      <c r="AL281" s="363">
        <v>0</v>
      </c>
      <c r="AM281" s="363">
        <v>0</v>
      </c>
      <c r="AN281" s="363">
        <v>0</v>
      </c>
      <c r="AO281" s="363">
        <v>0</v>
      </c>
      <c r="AP281" s="363">
        <v>0</v>
      </c>
      <c r="AQ281" s="363">
        <v>0</v>
      </c>
      <c r="AR281" s="363">
        <v>0</v>
      </c>
      <c r="AS281" s="363">
        <v>0</v>
      </c>
      <c r="AT281" s="363">
        <v>0</v>
      </c>
      <c r="AU281" s="363">
        <v>0</v>
      </c>
      <c r="AV281" s="363">
        <v>0</v>
      </c>
      <c r="AW281" s="363">
        <v>0</v>
      </c>
      <c r="AX281" s="363">
        <v>0</v>
      </c>
      <c r="AY281" s="363">
        <v>0</v>
      </c>
      <c r="AZ281" s="363">
        <v>0</v>
      </c>
      <c r="BA281" s="363">
        <v>0</v>
      </c>
      <c r="BB281" s="363">
        <v>0</v>
      </c>
      <c r="BC281" s="364">
        <f>IF(ISNUMBER(MATCH(C281,'My Squad'!$C$2:$C$16,0)),1,0)</f>
        <v>0</v>
      </c>
      <c r="BD281" s="365">
        <f t="shared" si="116"/>
        <v>0</v>
      </c>
      <c r="BE281" s="365">
        <f t="shared" si="117"/>
        <v>0</v>
      </c>
      <c r="BF281" s="365">
        <f t="shared" si="118"/>
        <v>0</v>
      </c>
      <c r="BG281" s="365">
        <f t="shared" si="119"/>
        <v>0</v>
      </c>
      <c r="BH281" s="365">
        <f t="shared" si="120"/>
        <v>0</v>
      </c>
      <c r="BI281" s="365">
        <f t="shared" si="121"/>
        <v>0</v>
      </c>
      <c r="BJ281" s="365">
        <f t="shared" si="122"/>
        <v>0</v>
      </c>
      <c r="BK281" s="365">
        <f t="shared" si="123"/>
        <v>0</v>
      </c>
      <c r="BL281" s="365">
        <f t="shared" si="124"/>
        <v>0</v>
      </c>
      <c r="BM281" s="365">
        <f t="shared" si="125"/>
        <v>0</v>
      </c>
      <c r="BN281" s="365">
        <f t="shared" si="126"/>
        <v>0</v>
      </c>
      <c r="BO281" s="365">
        <f t="shared" si="127"/>
        <v>0</v>
      </c>
      <c r="BP281" s="365">
        <f t="shared" si="128"/>
        <v>0</v>
      </c>
      <c r="BQ281" s="365">
        <f t="shared" si="129"/>
        <v>0</v>
      </c>
      <c r="BR281" s="365">
        <f t="shared" si="130"/>
        <v>0</v>
      </c>
      <c r="BS281" s="365">
        <f t="shared" si="131"/>
        <v>0</v>
      </c>
      <c r="BT281" s="365">
        <f t="shared" si="132"/>
        <v>0</v>
      </c>
      <c r="BU281" s="365">
        <f t="shared" si="133"/>
        <v>0</v>
      </c>
      <c r="BV281" s="365">
        <f t="shared" si="134"/>
        <v>0</v>
      </c>
      <c r="BW281" s="365">
        <f t="shared" si="135"/>
        <v>0</v>
      </c>
      <c r="BX281" s="365">
        <f t="shared" si="136"/>
        <v>0</v>
      </c>
      <c r="BY281" s="365">
        <f t="shared" si="137"/>
        <v>0</v>
      </c>
      <c r="BZ281" s="365">
        <f t="shared" si="138"/>
        <v>0</v>
      </c>
      <c r="CA281" s="365">
        <f t="shared" si="139"/>
        <v>0</v>
      </c>
      <c r="CB281" s="360">
        <f t="shared" si="140"/>
        <v>0</v>
      </c>
      <c r="CR281"/>
    </row>
    <row r="282" spans="1:96" hidden="1" x14ac:dyDescent="0.2">
      <c r="A282" s="360" cm="1">
        <f t="array" ref="A282">_xlfn.SWITCH(D282,"G",1,"D",2,"M",3,"F",4)</f>
        <v>3</v>
      </c>
      <c r="B282" s="357" t="s">
        <v>61</v>
      </c>
      <c r="C282" s="357" t="s">
        <v>244</v>
      </c>
      <c r="D282" s="360" t="s">
        <v>13</v>
      </c>
      <c r="E282" s="361">
        <v>5.4</v>
      </c>
      <c r="F282" s="361">
        <f>_xlfn.IFNA(VLOOKUP(C282,'My Squad'!$C$2:$D$16,2,0),E282)</f>
        <v>5.4</v>
      </c>
      <c r="G282" s="362">
        <v>0.72866666666666668</v>
      </c>
      <c r="H282" s="362">
        <v>0.59933333333333338</v>
      </c>
      <c r="I282" s="362">
        <v>0.78333333333333333</v>
      </c>
      <c r="J282" s="362">
        <v>0.7496666666666667</v>
      </c>
      <c r="K282" s="362">
        <v>0.77066666666666672</v>
      </c>
      <c r="L282" s="362">
        <v>0.88800000000000001</v>
      </c>
      <c r="M282" s="362">
        <v>0.76200000000000001</v>
      </c>
      <c r="N282" s="362">
        <v>0.60599999999999998</v>
      </c>
      <c r="O282" s="363">
        <v>0</v>
      </c>
      <c r="P282" s="363">
        <v>0</v>
      </c>
      <c r="Q282" s="363">
        <v>0</v>
      </c>
      <c r="R282" s="363">
        <v>0</v>
      </c>
      <c r="S282" s="363">
        <v>0</v>
      </c>
      <c r="T282" s="363">
        <v>0</v>
      </c>
      <c r="U282" s="363">
        <v>0</v>
      </c>
      <c r="V282" s="363">
        <v>0</v>
      </c>
      <c r="W282" s="363">
        <v>0</v>
      </c>
      <c r="X282" s="363">
        <v>0</v>
      </c>
      <c r="Y282" s="363">
        <v>0</v>
      </c>
      <c r="Z282" s="363">
        <v>0</v>
      </c>
      <c r="AA282" s="363">
        <v>0</v>
      </c>
      <c r="AB282" s="363">
        <v>0</v>
      </c>
      <c r="AC282" s="363">
        <v>0</v>
      </c>
      <c r="AD282" s="363">
        <v>0</v>
      </c>
      <c r="AE282" s="363">
        <v>0</v>
      </c>
      <c r="AF282" s="363">
        <v>0</v>
      </c>
      <c r="AG282" s="363">
        <v>0</v>
      </c>
      <c r="AH282" s="363">
        <v>0</v>
      </c>
      <c r="AI282" s="363">
        <v>0</v>
      </c>
      <c r="AJ282" s="363">
        <v>0</v>
      </c>
      <c r="AK282" s="363">
        <v>0</v>
      </c>
      <c r="AL282" s="363">
        <v>0</v>
      </c>
      <c r="AM282" s="363">
        <v>0</v>
      </c>
      <c r="AN282" s="363">
        <v>0</v>
      </c>
      <c r="AO282" s="363">
        <v>0</v>
      </c>
      <c r="AP282" s="363">
        <v>0</v>
      </c>
      <c r="AQ282" s="363">
        <v>0</v>
      </c>
      <c r="AR282" s="363">
        <v>0</v>
      </c>
      <c r="AS282" s="363">
        <v>0</v>
      </c>
      <c r="AT282" s="363">
        <v>0</v>
      </c>
      <c r="AU282" s="363">
        <v>0</v>
      </c>
      <c r="AV282" s="363">
        <v>0</v>
      </c>
      <c r="AW282" s="363">
        <v>0</v>
      </c>
      <c r="AX282" s="363">
        <v>0</v>
      </c>
      <c r="AY282" s="363">
        <v>0</v>
      </c>
      <c r="AZ282" s="363">
        <v>0</v>
      </c>
      <c r="BA282" s="363">
        <v>0</v>
      </c>
      <c r="BB282" s="363">
        <v>0</v>
      </c>
      <c r="BC282" s="364">
        <f>IF(ISNUMBER(MATCH(C282,'My Squad'!$C$2:$C$16,0)),1,0)</f>
        <v>0</v>
      </c>
      <c r="BD282" s="365">
        <f t="shared" si="116"/>
        <v>0</v>
      </c>
      <c r="BE282" s="365">
        <f t="shared" si="117"/>
        <v>0</v>
      </c>
      <c r="BF282" s="365">
        <f t="shared" si="118"/>
        <v>0</v>
      </c>
      <c r="BG282" s="365">
        <f t="shared" si="119"/>
        <v>0</v>
      </c>
      <c r="BH282" s="365">
        <f t="shared" si="120"/>
        <v>0</v>
      </c>
      <c r="BI282" s="365">
        <f t="shared" si="121"/>
        <v>0</v>
      </c>
      <c r="BJ282" s="365">
        <f t="shared" si="122"/>
        <v>0</v>
      </c>
      <c r="BK282" s="365">
        <f t="shared" si="123"/>
        <v>0</v>
      </c>
      <c r="BL282" s="365">
        <f t="shared" si="124"/>
        <v>0</v>
      </c>
      <c r="BM282" s="365">
        <f t="shared" si="125"/>
        <v>0</v>
      </c>
      <c r="BN282" s="365">
        <f t="shared" si="126"/>
        <v>0</v>
      </c>
      <c r="BO282" s="365">
        <f t="shared" si="127"/>
        <v>0</v>
      </c>
      <c r="BP282" s="365">
        <f t="shared" si="128"/>
        <v>0</v>
      </c>
      <c r="BQ282" s="365">
        <f t="shared" si="129"/>
        <v>0</v>
      </c>
      <c r="BR282" s="365">
        <f t="shared" si="130"/>
        <v>0</v>
      </c>
      <c r="BS282" s="365">
        <f t="shared" si="131"/>
        <v>0</v>
      </c>
      <c r="BT282" s="365">
        <f t="shared" si="132"/>
        <v>0</v>
      </c>
      <c r="BU282" s="365">
        <f t="shared" si="133"/>
        <v>0</v>
      </c>
      <c r="BV282" s="365">
        <f t="shared" si="134"/>
        <v>0</v>
      </c>
      <c r="BW282" s="365">
        <f t="shared" si="135"/>
        <v>0</v>
      </c>
      <c r="BX282" s="365">
        <f t="shared" si="136"/>
        <v>0</v>
      </c>
      <c r="BY282" s="365">
        <f t="shared" si="137"/>
        <v>0</v>
      </c>
      <c r="BZ282" s="365">
        <f t="shared" si="138"/>
        <v>0</v>
      </c>
      <c r="CA282" s="365">
        <f t="shared" si="139"/>
        <v>0</v>
      </c>
      <c r="CB282" s="360">
        <f t="shared" si="140"/>
        <v>0</v>
      </c>
      <c r="CR282"/>
    </row>
    <row r="283" spans="1:96" hidden="1" x14ac:dyDescent="0.2">
      <c r="A283" s="360" cm="1">
        <f t="array" ref="A283">_xlfn.SWITCH(D283,"G",1,"D",2,"M",3,"F",4)</f>
        <v>2</v>
      </c>
      <c r="B283" s="357" t="s">
        <v>600</v>
      </c>
      <c r="C283" s="357" t="s">
        <v>619</v>
      </c>
      <c r="D283" s="360" t="s">
        <v>14</v>
      </c>
      <c r="E283" s="361">
        <v>3.9</v>
      </c>
      <c r="F283" s="361">
        <f>_xlfn.IFNA(VLOOKUP(C283,'My Squad'!$C$2:$D$16,2,0),E283)</f>
        <v>3.9</v>
      </c>
      <c r="G283" s="362">
        <v>3.399</v>
      </c>
      <c r="H283" s="362">
        <v>0.86299999999999999</v>
      </c>
      <c r="I283" s="362">
        <v>0.31033333333333335</v>
      </c>
      <c r="J283" s="362">
        <v>0.29933333333333334</v>
      </c>
      <c r="K283" s="362">
        <v>0.27366666666666667</v>
      </c>
      <c r="L283" s="362">
        <v>0.247</v>
      </c>
      <c r="M283" s="362">
        <v>0.255</v>
      </c>
      <c r="N283" s="362">
        <v>0.22</v>
      </c>
      <c r="O283" s="363">
        <v>0</v>
      </c>
      <c r="P283" s="363">
        <v>0</v>
      </c>
      <c r="Q283" s="363">
        <v>0</v>
      </c>
      <c r="R283" s="363">
        <v>0</v>
      </c>
      <c r="S283" s="363">
        <v>0</v>
      </c>
      <c r="T283" s="363">
        <v>0</v>
      </c>
      <c r="U283" s="363">
        <v>0</v>
      </c>
      <c r="V283" s="363">
        <v>0</v>
      </c>
      <c r="W283" s="363">
        <v>0</v>
      </c>
      <c r="X283" s="363">
        <v>0</v>
      </c>
      <c r="Y283" s="363">
        <v>0</v>
      </c>
      <c r="Z283" s="363">
        <v>0</v>
      </c>
      <c r="AA283" s="363">
        <v>0</v>
      </c>
      <c r="AB283" s="363">
        <v>0</v>
      </c>
      <c r="AC283" s="363">
        <v>0</v>
      </c>
      <c r="AD283" s="363">
        <v>0</v>
      </c>
      <c r="AE283" s="363">
        <v>0</v>
      </c>
      <c r="AF283" s="363">
        <v>0</v>
      </c>
      <c r="AG283" s="363">
        <v>0</v>
      </c>
      <c r="AH283" s="363">
        <v>0</v>
      </c>
      <c r="AI283" s="363">
        <v>0</v>
      </c>
      <c r="AJ283" s="363">
        <v>0</v>
      </c>
      <c r="AK283" s="363">
        <v>0</v>
      </c>
      <c r="AL283" s="363">
        <v>0</v>
      </c>
      <c r="AM283" s="363">
        <v>0</v>
      </c>
      <c r="AN283" s="363">
        <v>0</v>
      </c>
      <c r="AO283" s="363">
        <v>0</v>
      </c>
      <c r="AP283" s="363">
        <v>0</v>
      </c>
      <c r="AQ283" s="363">
        <v>0</v>
      </c>
      <c r="AR283" s="363">
        <v>0</v>
      </c>
      <c r="AS283" s="363">
        <v>0</v>
      </c>
      <c r="AT283" s="363">
        <v>0</v>
      </c>
      <c r="AU283" s="363">
        <v>0</v>
      </c>
      <c r="AV283" s="363">
        <v>0</v>
      </c>
      <c r="AW283" s="363">
        <v>0</v>
      </c>
      <c r="AX283" s="363">
        <v>0</v>
      </c>
      <c r="AY283" s="363">
        <v>0</v>
      </c>
      <c r="AZ283" s="363">
        <v>0</v>
      </c>
      <c r="BA283" s="363">
        <v>0</v>
      </c>
      <c r="BB283" s="363">
        <v>0</v>
      </c>
      <c r="BC283" s="364">
        <f>IF(ISNUMBER(MATCH(C283,'My Squad'!$C$2:$C$16,0)),1,0)</f>
        <v>0</v>
      </c>
      <c r="BD283" s="365">
        <f t="shared" si="116"/>
        <v>0</v>
      </c>
      <c r="BE283" s="365">
        <f t="shared" si="117"/>
        <v>0</v>
      </c>
      <c r="BF283" s="365">
        <f t="shared" si="118"/>
        <v>0</v>
      </c>
      <c r="BG283" s="365">
        <f t="shared" si="119"/>
        <v>0</v>
      </c>
      <c r="BH283" s="365">
        <f t="shared" si="120"/>
        <v>0</v>
      </c>
      <c r="BI283" s="365">
        <f t="shared" si="121"/>
        <v>0</v>
      </c>
      <c r="BJ283" s="365">
        <f t="shared" si="122"/>
        <v>0</v>
      </c>
      <c r="BK283" s="365">
        <f t="shared" si="123"/>
        <v>0</v>
      </c>
      <c r="BL283" s="365">
        <f t="shared" si="124"/>
        <v>0</v>
      </c>
      <c r="BM283" s="365">
        <f t="shared" si="125"/>
        <v>0</v>
      </c>
      <c r="BN283" s="365">
        <f t="shared" si="126"/>
        <v>0</v>
      </c>
      <c r="BO283" s="365">
        <f t="shared" si="127"/>
        <v>0</v>
      </c>
      <c r="BP283" s="365">
        <f t="shared" si="128"/>
        <v>0</v>
      </c>
      <c r="BQ283" s="365">
        <f t="shared" si="129"/>
        <v>0</v>
      </c>
      <c r="BR283" s="365">
        <f t="shared" si="130"/>
        <v>0</v>
      </c>
      <c r="BS283" s="365">
        <f t="shared" si="131"/>
        <v>0</v>
      </c>
      <c r="BT283" s="365">
        <f t="shared" si="132"/>
        <v>0</v>
      </c>
      <c r="BU283" s="365">
        <f t="shared" si="133"/>
        <v>0</v>
      </c>
      <c r="BV283" s="365">
        <f t="shared" si="134"/>
        <v>0</v>
      </c>
      <c r="BW283" s="365">
        <f t="shared" si="135"/>
        <v>0</v>
      </c>
      <c r="BX283" s="365">
        <f t="shared" si="136"/>
        <v>0</v>
      </c>
      <c r="BY283" s="365">
        <f t="shared" si="137"/>
        <v>0</v>
      </c>
      <c r="BZ283" s="365">
        <f t="shared" si="138"/>
        <v>0</v>
      </c>
      <c r="CA283" s="365">
        <f t="shared" si="139"/>
        <v>0</v>
      </c>
      <c r="CB283" s="360">
        <f t="shared" si="140"/>
        <v>0</v>
      </c>
      <c r="CR283"/>
    </row>
    <row r="284" spans="1:96" hidden="1" x14ac:dyDescent="0.2">
      <c r="A284" s="360" cm="1">
        <f t="array" ref="A284">_xlfn.SWITCH(D284,"G",1,"D",2,"M",3,"F",4)</f>
        <v>2</v>
      </c>
      <c r="B284" s="357" t="s">
        <v>82</v>
      </c>
      <c r="C284" s="357" t="s">
        <v>246</v>
      </c>
      <c r="D284" s="360" t="s">
        <v>14</v>
      </c>
      <c r="E284" s="361">
        <v>4.4000000000000004</v>
      </c>
      <c r="F284" s="361">
        <f>_xlfn.IFNA(VLOOKUP(C284,'My Squad'!$C$2:$D$16,2,0),E284)</f>
        <v>4.4000000000000004</v>
      </c>
      <c r="G284" s="362">
        <v>0.88366666666666671</v>
      </c>
      <c r="H284" s="362">
        <v>0.80166666666666664</v>
      </c>
      <c r="I284" s="362">
        <v>0.51833333333333331</v>
      </c>
      <c r="J284" s="362">
        <v>1.0506666666666666</v>
      </c>
      <c r="K284" s="362">
        <v>0.33133333333333331</v>
      </c>
      <c r="L284" s="362">
        <v>0.63766666666666671</v>
      </c>
      <c r="M284" s="362">
        <v>0.77866666666666662</v>
      </c>
      <c r="N284" s="362">
        <v>0.82899999999999996</v>
      </c>
      <c r="O284" s="363">
        <v>0</v>
      </c>
      <c r="P284" s="363">
        <v>0</v>
      </c>
      <c r="Q284" s="363">
        <v>0</v>
      </c>
      <c r="R284" s="363">
        <v>0</v>
      </c>
      <c r="S284" s="363">
        <v>0</v>
      </c>
      <c r="T284" s="363">
        <v>0</v>
      </c>
      <c r="U284" s="363">
        <v>0</v>
      </c>
      <c r="V284" s="363">
        <v>0</v>
      </c>
      <c r="W284" s="363">
        <v>0</v>
      </c>
      <c r="X284" s="363">
        <v>0</v>
      </c>
      <c r="Y284" s="363">
        <v>0</v>
      </c>
      <c r="Z284" s="363">
        <v>0</v>
      </c>
      <c r="AA284" s="363">
        <v>0</v>
      </c>
      <c r="AB284" s="363">
        <v>0</v>
      </c>
      <c r="AC284" s="363">
        <v>0</v>
      </c>
      <c r="AD284" s="363">
        <v>0</v>
      </c>
      <c r="AE284" s="363">
        <v>0</v>
      </c>
      <c r="AF284" s="363">
        <v>0</v>
      </c>
      <c r="AG284" s="363">
        <v>0</v>
      </c>
      <c r="AH284" s="363">
        <v>0</v>
      </c>
      <c r="AI284" s="363">
        <v>0</v>
      </c>
      <c r="AJ284" s="363">
        <v>0</v>
      </c>
      <c r="AK284" s="363">
        <v>0</v>
      </c>
      <c r="AL284" s="363">
        <v>0</v>
      </c>
      <c r="AM284" s="363">
        <v>0</v>
      </c>
      <c r="AN284" s="363">
        <v>0</v>
      </c>
      <c r="AO284" s="363">
        <v>0</v>
      </c>
      <c r="AP284" s="363">
        <v>0</v>
      </c>
      <c r="AQ284" s="363">
        <v>0</v>
      </c>
      <c r="AR284" s="363">
        <v>0</v>
      </c>
      <c r="AS284" s="363">
        <v>0</v>
      </c>
      <c r="AT284" s="363">
        <v>0</v>
      </c>
      <c r="AU284" s="363">
        <v>0</v>
      </c>
      <c r="AV284" s="363">
        <v>0</v>
      </c>
      <c r="AW284" s="363">
        <v>0</v>
      </c>
      <c r="AX284" s="363">
        <v>0</v>
      </c>
      <c r="AY284" s="363">
        <v>0</v>
      </c>
      <c r="AZ284" s="363">
        <v>0</v>
      </c>
      <c r="BA284" s="363">
        <v>0</v>
      </c>
      <c r="BB284" s="363">
        <v>0</v>
      </c>
      <c r="BC284" s="364">
        <f>IF(ISNUMBER(MATCH(C284,'My Squad'!$C$2:$C$16,0)),1,0)</f>
        <v>0</v>
      </c>
      <c r="BD284" s="365">
        <f t="shared" si="116"/>
        <v>0</v>
      </c>
      <c r="BE284" s="365">
        <f t="shared" si="117"/>
        <v>0</v>
      </c>
      <c r="BF284" s="365">
        <f t="shared" si="118"/>
        <v>0</v>
      </c>
      <c r="BG284" s="365">
        <f t="shared" si="119"/>
        <v>0</v>
      </c>
      <c r="BH284" s="365">
        <f t="shared" si="120"/>
        <v>0</v>
      </c>
      <c r="BI284" s="365">
        <f t="shared" si="121"/>
        <v>0</v>
      </c>
      <c r="BJ284" s="365">
        <f t="shared" si="122"/>
        <v>0</v>
      </c>
      <c r="BK284" s="365">
        <f t="shared" si="123"/>
        <v>0</v>
      </c>
      <c r="BL284" s="365">
        <f t="shared" si="124"/>
        <v>0</v>
      </c>
      <c r="BM284" s="365">
        <f t="shared" si="125"/>
        <v>0</v>
      </c>
      <c r="BN284" s="365">
        <f t="shared" si="126"/>
        <v>0</v>
      </c>
      <c r="BO284" s="365">
        <f t="shared" si="127"/>
        <v>0</v>
      </c>
      <c r="BP284" s="365">
        <f t="shared" si="128"/>
        <v>0</v>
      </c>
      <c r="BQ284" s="365">
        <f t="shared" si="129"/>
        <v>0</v>
      </c>
      <c r="BR284" s="365">
        <f t="shared" si="130"/>
        <v>0</v>
      </c>
      <c r="BS284" s="365">
        <f t="shared" si="131"/>
        <v>0</v>
      </c>
      <c r="BT284" s="365">
        <f t="shared" si="132"/>
        <v>0</v>
      </c>
      <c r="BU284" s="365">
        <f t="shared" si="133"/>
        <v>0</v>
      </c>
      <c r="BV284" s="365">
        <f t="shared" si="134"/>
        <v>0</v>
      </c>
      <c r="BW284" s="365">
        <f t="shared" si="135"/>
        <v>0</v>
      </c>
      <c r="BX284" s="365">
        <f t="shared" si="136"/>
        <v>0</v>
      </c>
      <c r="BY284" s="365">
        <f t="shared" si="137"/>
        <v>0</v>
      </c>
      <c r="BZ284" s="365">
        <f t="shared" si="138"/>
        <v>0</v>
      </c>
      <c r="CA284" s="365">
        <f t="shared" si="139"/>
        <v>0</v>
      </c>
      <c r="CB284" s="360">
        <f t="shared" si="140"/>
        <v>0</v>
      </c>
      <c r="CR284"/>
    </row>
    <row r="285" spans="1:96" hidden="1" x14ac:dyDescent="0.2">
      <c r="A285" s="360" cm="1">
        <f t="array" ref="A285">_xlfn.SWITCH(D285,"G",1,"D",2,"M",3,"F",4)</f>
        <v>3</v>
      </c>
      <c r="B285" s="357" t="s">
        <v>30</v>
      </c>
      <c r="C285" s="357" t="s">
        <v>1533</v>
      </c>
      <c r="D285" s="360" t="s">
        <v>13</v>
      </c>
      <c r="E285" s="361">
        <v>4.9000000000000004</v>
      </c>
      <c r="F285" s="361">
        <f>_xlfn.IFNA(VLOOKUP(C285,'My Squad'!$C$2:$D$16,2,0),E285)</f>
        <v>4.9000000000000004</v>
      </c>
      <c r="G285" s="362">
        <v>0.92133333333333334</v>
      </c>
      <c r="H285" s="362">
        <v>0.88200000000000001</v>
      </c>
      <c r="I285" s="362">
        <v>0.70233333333333337</v>
      </c>
      <c r="J285" s="362">
        <v>0.76233333333333331</v>
      </c>
      <c r="K285" s="362">
        <v>0.54966666666666664</v>
      </c>
      <c r="L285" s="362">
        <v>0.7493333333333333</v>
      </c>
      <c r="M285" s="362">
        <v>0.55166666666666664</v>
      </c>
      <c r="N285" s="362">
        <v>0.65133333333333332</v>
      </c>
      <c r="O285" s="363">
        <v>0</v>
      </c>
      <c r="P285" s="363">
        <v>0</v>
      </c>
      <c r="Q285" s="363">
        <v>0</v>
      </c>
      <c r="R285" s="363">
        <v>0</v>
      </c>
      <c r="S285" s="363">
        <v>0</v>
      </c>
      <c r="T285" s="363">
        <v>0</v>
      </c>
      <c r="U285" s="363">
        <v>0</v>
      </c>
      <c r="V285" s="363">
        <v>0</v>
      </c>
      <c r="W285" s="363">
        <v>0</v>
      </c>
      <c r="X285" s="363">
        <v>0</v>
      </c>
      <c r="Y285" s="363">
        <v>0</v>
      </c>
      <c r="Z285" s="363">
        <v>0</v>
      </c>
      <c r="AA285" s="363">
        <v>0</v>
      </c>
      <c r="AB285" s="363">
        <v>0</v>
      </c>
      <c r="AC285" s="363">
        <v>0</v>
      </c>
      <c r="AD285" s="363">
        <v>0</v>
      </c>
      <c r="AE285" s="363">
        <v>0</v>
      </c>
      <c r="AF285" s="363">
        <v>0</v>
      </c>
      <c r="AG285" s="363">
        <v>0</v>
      </c>
      <c r="AH285" s="363">
        <v>0</v>
      </c>
      <c r="AI285" s="363">
        <v>0</v>
      </c>
      <c r="AJ285" s="363">
        <v>0</v>
      </c>
      <c r="AK285" s="363">
        <v>0</v>
      </c>
      <c r="AL285" s="363">
        <v>0</v>
      </c>
      <c r="AM285" s="363">
        <v>0</v>
      </c>
      <c r="AN285" s="363">
        <v>0</v>
      </c>
      <c r="AO285" s="363">
        <v>0</v>
      </c>
      <c r="AP285" s="363">
        <v>0</v>
      </c>
      <c r="AQ285" s="363">
        <v>0</v>
      </c>
      <c r="AR285" s="363">
        <v>0</v>
      </c>
      <c r="AS285" s="363">
        <v>0</v>
      </c>
      <c r="AT285" s="363">
        <v>0</v>
      </c>
      <c r="AU285" s="363">
        <v>0</v>
      </c>
      <c r="AV285" s="363">
        <v>0</v>
      </c>
      <c r="AW285" s="363">
        <v>0</v>
      </c>
      <c r="AX285" s="363">
        <v>0</v>
      </c>
      <c r="AY285" s="363">
        <v>0</v>
      </c>
      <c r="AZ285" s="363">
        <v>0</v>
      </c>
      <c r="BA285" s="363">
        <v>0</v>
      </c>
      <c r="BB285" s="363">
        <v>0</v>
      </c>
      <c r="BC285" s="364">
        <f>IF(ISNUMBER(MATCH(C285,'My Squad'!$C$2:$C$16,0)),1,0)</f>
        <v>0</v>
      </c>
      <c r="BD285" s="365">
        <f t="shared" si="116"/>
        <v>0</v>
      </c>
      <c r="BE285" s="365">
        <f t="shared" si="117"/>
        <v>0</v>
      </c>
      <c r="BF285" s="365">
        <f t="shared" si="118"/>
        <v>0</v>
      </c>
      <c r="BG285" s="365">
        <f t="shared" si="119"/>
        <v>0</v>
      </c>
      <c r="BH285" s="365">
        <f t="shared" si="120"/>
        <v>0</v>
      </c>
      <c r="BI285" s="365">
        <f t="shared" si="121"/>
        <v>0</v>
      </c>
      <c r="BJ285" s="365">
        <f t="shared" si="122"/>
        <v>0</v>
      </c>
      <c r="BK285" s="365">
        <f t="shared" si="123"/>
        <v>0</v>
      </c>
      <c r="BL285" s="365">
        <f t="shared" si="124"/>
        <v>0</v>
      </c>
      <c r="BM285" s="365">
        <f t="shared" si="125"/>
        <v>0</v>
      </c>
      <c r="BN285" s="365">
        <f t="shared" si="126"/>
        <v>0</v>
      </c>
      <c r="BO285" s="365">
        <f t="shared" si="127"/>
        <v>0</v>
      </c>
      <c r="BP285" s="365">
        <f t="shared" si="128"/>
        <v>0</v>
      </c>
      <c r="BQ285" s="365">
        <f t="shared" si="129"/>
        <v>0</v>
      </c>
      <c r="BR285" s="365">
        <f t="shared" si="130"/>
        <v>0</v>
      </c>
      <c r="BS285" s="365">
        <f t="shared" si="131"/>
        <v>0</v>
      </c>
      <c r="BT285" s="365">
        <f t="shared" si="132"/>
        <v>0</v>
      </c>
      <c r="BU285" s="365">
        <f t="shared" si="133"/>
        <v>0</v>
      </c>
      <c r="BV285" s="365">
        <f t="shared" si="134"/>
        <v>0</v>
      </c>
      <c r="BW285" s="365">
        <f t="shared" si="135"/>
        <v>0</v>
      </c>
      <c r="BX285" s="365">
        <f t="shared" si="136"/>
        <v>0</v>
      </c>
      <c r="BY285" s="365">
        <f t="shared" si="137"/>
        <v>0</v>
      </c>
      <c r="BZ285" s="365">
        <f t="shared" si="138"/>
        <v>0</v>
      </c>
      <c r="CA285" s="365">
        <f t="shared" si="139"/>
        <v>0</v>
      </c>
      <c r="CB285" s="360">
        <f t="shared" si="140"/>
        <v>0</v>
      </c>
      <c r="CR285"/>
    </row>
    <row r="286" spans="1:96" hidden="1" x14ac:dyDescent="0.2">
      <c r="A286" s="360" cm="1">
        <f t="array" ref="A286">_xlfn.SWITCH(D286,"G",1,"D",2,"M",3,"F",4)</f>
        <v>3</v>
      </c>
      <c r="B286" s="357" t="s">
        <v>602</v>
      </c>
      <c r="C286" s="357" t="s">
        <v>322</v>
      </c>
      <c r="D286" s="360" t="s">
        <v>13</v>
      </c>
      <c r="E286" s="361">
        <v>4.5</v>
      </c>
      <c r="F286" s="361">
        <f>_xlfn.IFNA(VLOOKUP(C286,'My Squad'!$C$2:$D$16,2,0),E286)</f>
        <v>4.5</v>
      </c>
      <c r="G286" s="362">
        <v>1.1946666666666668</v>
      </c>
      <c r="H286" s="362">
        <v>1.0386666666666666</v>
      </c>
      <c r="I286" s="362">
        <v>0.63300000000000001</v>
      </c>
      <c r="J286" s="362">
        <v>0.6216666666666667</v>
      </c>
      <c r="K286" s="362">
        <v>0.56833333333333336</v>
      </c>
      <c r="L286" s="362">
        <v>0.53466666666666662</v>
      </c>
      <c r="M286" s="362">
        <v>0.54300000000000004</v>
      </c>
      <c r="N286" s="362">
        <v>0.54433333333333334</v>
      </c>
      <c r="O286" s="363">
        <v>0</v>
      </c>
      <c r="P286" s="363">
        <v>0</v>
      </c>
      <c r="Q286" s="363">
        <v>0</v>
      </c>
      <c r="R286" s="363">
        <v>0</v>
      </c>
      <c r="S286" s="363">
        <v>0</v>
      </c>
      <c r="T286" s="363">
        <v>0</v>
      </c>
      <c r="U286" s="363">
        <v>0</v>
      </c>
      <c r="V286" s="363">
        <v>0</v>
      </c>
      <c r="W286" s="363">
        <v>0</v>
      </c>
      <c r="X286" s="363">
        <v>0</v>
      </c>
      <c r="Y286" s="363">
        <v>0</v>
      </c>
      <c r="Z286" s="363">
        <v>0</v>
      </c>
      <c r="AA286" s="363">
        <v>0</v>
      </c>
      <c r="AB286" s="363">
        <v>0</v>
      </c>
      <c r="AC286" s="363">
        <v>0</v>
      </c>
      <c r="AD286" s="363">
        <v>0</v>
      </c>
      <c r="AE286" s="363">
        <v>0</v>
      </c>
      <c r="AF286" s="363">
        <v>0</v>
      </c>
      <c r="AG286" s="363">
        <v>0</v>
      </c>
      <c r="AH286" s="363">
        <v>0</v>
      </c>
      <c r="AI286" s="363">
        <v>0</v>
      </c>
      <c r="AJ286" s="363">
        <v>0</v>
      </c>
      <c r="AK286" s="363">
        <v>0</v>
      </c>
      <c r="AL286" s="363">
        <v>0</v>
      </c>
      <c r="AM286" s="363">
        <v>0</v>
      </c>
      <c r="AN286" s="363">
        <v>0</v>
      </c>
      <c r="AO286" s="363">
        <v>0</v>
      </c>
      <c r="AP286" s="363">
        <v>0</v>
      </c>
      <c r="AQ286" s="363">
        <v>0</v>
      </c>
      <c r="AR286" s="363">
        <v>0</v>
      </c>
      <c r="AS286" s="363">
        <v>0</v>
      </c>
      <c r="AT286" s="363">
        <v>0</v>
      </c>
      <c r="AU286" s="363">
        <v>0</v>
      </c>
      <c r="AV286" s="363">
        <v>0</v>
      </c>
      <c r="AW286" s="363">
        <v>0</v>
      </c>
      <c r="AX286" s="363">
        <v>0</v>
      </c>
      <c r="AY286" s="363">
        <v>0</v>
      </c>
      <c r="AZ286" s="363">
        <v>0</v>
      </c>
      <c r="BA286" s="363">
        <v>0</v>
      </c>
      <c r="BB286" s="363">
        <v>0</v>
      </c>
      <c r="BC286" s="364">
        <f>IF(ISNUMBER(MATCH(C286,'My Squad'!$C$2:$C$16,0)),1,0)</f>
        <v>0</v>
      </c>
      <c r="BD286" s="365">
        <f t="shared" si="116"/>
        <v>0</v>
      </c>
      <c r="BE286" s="365">
        <f t="shared" si="117"/>
        <v>0</v>
      </c>
      <c r="BF286" s="365">
        <f t="shared" si="118"/>
        <v>0</v>
      </c>
      <c r="BG286" s="365">
        <f t="shared" si="119"/>
        <v>0</v>
      </c>
      <c r="BH286" s="365">
        <f t="shared" si="120"/>
        <v>0</v>
      </c>
      <c r="BI286" s="365">
        <f t="shared" si="121"/>
        <v>0</v>
      </c>
      <c r="BJ286" s="365">
        <f t="shared" si="122"/>
        <v>0</v>
      </c>
      <c r="BK286" s="365">
        <f t="shared" si="123"/>
        <v>0</v>
      </c>
      <c r="BL286" s="365">
        <f t="shared" si="124"/>
        <v>0</v>
      </c>
      <c r="BM286" s="365">
        <f t="shared" si="125"/>
        <v>0</v>
      </c>
      <c r="BN286" s="365">
        <f t="shared" si="126"/>
        <v>0</v>
      </c>
      <c r="BO286" s="365">
        <f t="shared" si="127"/>
        <v>0</v>
      </c>
      <c r="BP286" s="365">
        <f t="shared" si="128"/>
        <v>0</v>
      </c>
      <c r="BQ286" s="365">
        <f t="shared" si="129"/>
        <v>0</v>
      </c>
      <c r="BR286" s="365">
        <f t="shared" si="130"/>
        <v>0</v>
      </c>
      <c r="BS286" s="365">
        <f t="shared" si="131"/>
        <v>0</v>
      </c>
      <c r="BT286" s="365">
        <f t="shared" si="132"/>
        <v>0</v>
      </c>
      <c r="BU286" s="365">
        <f t="shared" si="133"/>
        <v>0</v>
      </c>
      <c r="BV286" s="365">
        <f t="shared" si="134"/>
        <v>0</v>
      </c>
      <c r="BW286" s="365">
        <f t="shared" si="135"/>
        <v>0</v>
      </c>
      <c r="BX286" s="365">
        <f t="shared" si="136"/>
        <v>0</v>
      </c>
      <c r="BY286" s="365">
        <f t="shared" si="137"/>
        <v>0</v>
      </c>
      <c r="BZ286" s="365">
        <f t="shared" si="138"/>
        <v>0</v>
      </c>
      <c r="CA286" s="365">
        <f t="shared" si="139"/>
        <v>0</v>
      </c>
      <c r="CB286" s="360">
        <f t="shared" si="140"/>
        <v>0</v>
      </c>
      <c r="CR286"/>
    </row>
    <row r="287" spans="1:96" hidden="1" x14ac:dyDescent="0.2">
      <c r="A287" s="360" cm="1">
        <f t="array" ref="A287">_xlfn.SWITCH(D287,"G",1,"D",2,"M",3,"F",4)</f>
        <v>2</v>
      </c>
      <c r="B287" s="357" t="s">
        <v>30</v>
      </c>
      <c r="C287" s="357" t="s">
        <v>101</v>
      </c>
      <c r="D287" s="360" t="s">
        <v>14</v>
      </c>
      <c r="E287" s="361">
        <v>4.9000000000000004</v>
      </c>
      <c r="F287" s="361">
        <f>_xlfn.IFNA(VLOOKUP(C287,'My Squad'!$C$2:$D$16,2,0),E287)</f>
        <v>4.9000000000000004</v>
      </c>
      <c r="G287" s="362">
        <v>0.29033333333333333</v>
      </c>
      <c r="H287" s="362">
        <v>0.94333333333333336</v>
      </c>
      <c r="I287" s="362">
        <v>0.79633333333333334</v>
      </c>
      <c r="J287" s="362">
        <v>0.92633333333333334</v>
      </c>
      <c r="K287" s="362">
        <v>0.41199999999999998</v>
      </c>
      <c r="L287" s="362">
        <v>0.81666666666666665</v>
      </c>
      <c r="M287" s="362">
        <v>0.34866666666666668</v>
      </c>
      <c r="N287" s="362">
        <v>0.91200000000000003</v>
      </c>
      <c r="O287" s="363">
        <v>0</v>
      </c>
      <c r="P287" s="363">
        <v>0</v>
      </c>
      <c r="Q287" s="363">
        <v>0</v>
      </c>
      <c r="R287" s="363">
        <v>0</v>
      </c>
      <c r="S287" s="363">
        <v>0</v>
      </c>
      <c r="T287" s="363">
        <v>0</v>
      </c>
      <c r="U287" s="363">
        <v>0</v>
      </c>
      <c r="V287" s="363">
        <v>0</v>
      </c>
      <c r="W287" s="363">
        <v>0</v>
      </c>
      <c r="X287" s="363">
        <v>0</v>
      </c>
      <c r="Y287" s="363">
        <v>0</v>
      </c>
      <c r="Z287" s="363">
        <v>0</v>
      </c>
      <c r="AA287" s="363">
        <v>0</v>
      </c>
      <c r="AB287" s="363">
        <v>0</v>
      </c>
      <c r="AC287" s="363">
        <v>0</v>
      </c>
      <c r="AD287" s="363">
        <v>0</v>
      </c>
      <c r="AE287" s="363">
        <v>0</v>
      </c>
      <c r="AF287" s="363">
        <v>0</v>
      </c>
      <c r="AG287" s="363">
        <v>0</v>
      </c>
      <c r="AH287" s="363">
        <v>0</v>
      </c>
      <c r="AI287" s="363">
        <v>0</v>
      </c>
      <c r="AJ287" s="363">
        <v>0</v>
      </c>
      <c r="AK287" s="363">
        <v>0</v>
      </c>
      <c r="AL287" s="363">
        <v>0</v>
      </c>
      <c r="AM287" s="363">
        <v>0</v>
      </c>
      <c r="AN287" s="363">
        <v>0</v>
      </c>
      <c r="AO287" s="363">
        <v>0</v>
      </c>
      <c r="AP287" s="363">
        <v>0</v>
      </c>
      <c r="AQ287" s="363">
        <v>0</v>
      </c>
      <c r="AR287" s="363">
        <v>0</v>
      </c>
      <c r="AS287" s="363">
        <v>0</v>
      </c>
      <c r="AT287" s="363">
        <v>0</v>
      </c>
      <c r="AU287" s="363">
        <v>0</v>
      </c>
      <c r="AV287" s="363">
        <v>0</v>
      </c>
      <c r="AW287" s="363">
        <v>0</v>
      </c>
      <c r="AX287" s="363">
        <v>0</v>
      </c>
      <c r="AY287" s="363">
        <v>0</v>
      </c>
      <c r="AZ287" s="363">
        <v>0</v>
      </c>
      <c r="BA287" s="363">
        <v>0</v>
      </c>
      <c r="BB287" s="363">
        <v>0</v>
      </c>
      <c r="BC287" s="364">
        <f>IF(ISNUMBER(MATCH(C287,'My Squad'!$C$2:$C$16,0)),1,0)</f>
        <v>0</v>
      </c>
      <c r="BD287" s="365">
        <f t="shared" si="116"/>
        <v>0</v>
      </c>
      <c r="BE287" s="365">
        <f t="shared" si="117"/>
        <v>0</v>
      </c>
      <c r="BF287" s="365">
        <f t="shared" si="118"/>
        <v>0</v>
      </c>
      <c r="BG287" s="365">
        <f t="shared" si="119"/>
        <v>0</v>
      </c>
      <c r="BH287" s="365">
        <f t="shared" si="120"/>
        <v>0</v>
      </c>
      <c r="BI287" s="365">
        <f t="shared" si="121"/>
        <v>0</v>
      </c>
      <c r="BJ287" s="365">
        <f t="shared" si="122"/>
        <v>0</v>
      </c>
      <c r="BK287" s="365">
        <f t="shared" si="123"/>
        <v>0</v>
      </c>
      <c r="BL287" s="365">
        <f t="shared" si="124"/>
        <v>0</v>
      </c>
      <c r="BM287" s="365">
        <f t="shared" si="125"/>
        <v>0</v>
      </c>
      <c r="BN287" s="365">
        <f t="shared" si="126"/>
        <v>0</v>
      </c>
      <c r="BO287" s="365">
        <f t="shared" si="127"/>
        <v>0</v>
      </c>
      <c r="BP287" s="365">
        <f t="shared" si="128"/>
        <v>0</v>
      </c>
      <c r="BQ287" s="365">
        <f t="shared" si="129"/>
        <v>0</v>
      </c>
      <c r="BR287" s="365">
        <f t="shared" si="130"/>
        <v>0</v>
      </c>
      <c r="BS287" s="365">
        <f t="shared" si="131"/>
        <v>0</v>
      </c>
      <c r="BT287" s="365">
        <f t="shared" si="132"/>
        <v>0</v>
      </c>
      <c r="BU287" s="365">
        <f t="shared" si="133"/>
        <v>0</v>
      </c>
      <c r="BV287" s="365">
        <f t="shared" si="134"/>
        <v>0</v>
      </c>
      <c r="BW287" s="365">
        <f t="shared" si="135"/>
        <v>0</v>
      </c>
      <c r="BX287" s="365">
        <f t="shared" si="136"/>
        <v>0</v>
      </c>
      <c r="BY287" s="365">
        <f t="shared" si="137"/>
        <v>0</v>
      </c>
      <c r="BZ287" s="365">
        <f t="shared" si="138"/>
        <v>0</v>
      </c>
      <c r="CA287" s="365">
        <f t="shared" si="139"/>
        <v>0</v>
      </c>
      <c r="CB287" s="360">
        <f t="shared" si="140"/>
        <v>0</v>
      </c>
      <c r="CR287"/>
    </row>
    <row r="288" spans="1:96" hidden="1" x14ac:dyDescent="0.2">
      <c r="A288" s="360" cm="1">
        <f t="array" ref="A288">_xlfn.SWITCH(D288,"G",1,"D",2,"M",3,"F",4)</f>
        <v>3</v>
      </c>
      <c r="B288" s="357" t="s">
        <v>51</v>
      </c>
      <c r="C288" s="357" t="s">
        <v>207</v>
      </c>
      <c r="D288" s="360" t="s">
        <v>13</v>
      </c>
      <c r="E288" s="361">
        <v>6.2</v>
      </c>
      <c r="F288" s="361">
        <f>_xlfn.IFNA(VLOOKUP(C288,'My Squad'!$C$2:$D$16,2,0),E288)</f>
        <v>6.2</v>
      </c>
      <c r="G288" s="362">
        <v>1.369</v>
      </c>
      <c r="H288" s="362">
        <v>0.61066666666666669</v>
      </c>
      <c r="I288" s="362">
        <v>0.61399999999999999</v>
      </c>
      <c r="J288" s="362">
        <v>0.55966666666666665</v>
      </c>
      <c r="K288" s="362">
        <v>0.70333333333333337</v>
      </c>
      <c r="L288" s="362">
        <v>0.44166666666666665</v>
      </c>
      <c r="M288" s="362">
        <v>0.56133333333333335</v>
      </c>
      <c r="N288" s="362">
        <v>0.57466666666666666</v>
      </c>
      <c r="O288" s="363">
        <v>0</v>
      </c>
      <c r="P288" s="363">
        <v>0</v>
      </c>
      <c r="Q288" s="363">
        <v>0</v>
      </c>
      <c r="R288" s="363">
        <v>0</v>
      </c>
      <c r="S288" s="363">
        <v>0</v>
      </c>
      <c r="T288" s="363">
        <v>0</v>
      </c>
      <c r="U288" s="363">
        <v>0</v>
      </c>
      <c r="V288" s="363">
        <v>0</v>
      </c>
      <c r="W288" s="363">
        <v>0</v>
      </c>
      <c r="X288" s="363">
        <v>0</v>
      </c>
      <c r="Y288" s="363">
        <v>0</v>
      </c>
      <c r="Z288" s="363">
        <v>0</v>
      </c>
      <c r="AA288" s="363">
        <v>0</v>
      </c>
      <c r="AB288" s="363">
        <v>0</v>
      </c>
      <c r="AC288" s="363">
        <v>0</v>
      </c>
      <c r="AD288" s="363">
        <v>0</v>
      </c>
      <c r="AE288" s="363">
        <v>0</v>
      </c>
      <c r="AF288" s="363">
        <v>0</v>
      </c>
      <c r="AG288" s="363">
        <v>0</v>
      </c>
      <c r="AH288" s="363">
        <v>0</v>
      </c>
      <c r="AI288" s="363">
        <v>0</v>
      </c>
      <c r="AJ288" s="363">
        <v>0</v>
      </c>
      <c r="AK288" s="363">
        <v>0</v>
      </c>
      <c r="AL288" s="363">
        <v>0</v>
      </c>
      <c r="AM288" s="363">
        <v>0</v>
      </c>
      <c r="AN288" s="363">
        <v>0</v>
      </c>
      <c r="AO288" s="363">
        <v>0</v>
      </c>
      <c r="AP288" s="363">
        <v>0</v>
      </c>
      <c r="AQ288" s="363">
        <v>0</v>
      </c>
      <c r="AR288" s="363">
        <v>0</v>
      </c>
      <c r="AS288" s="363">
        <v>0</v>
      </c>
      <c r="AT288" s="363">
        <v>0</v>
      </c>
      <c r="AU288" s="363">
        <v>0</v>
      </c>
      <c r="AV288" s="363">
        <v>0</v>
      </c>
      <c r="AW288" s="363">
        <v>0</v>
      </c>
      <c r="AX288" s="363">
        <v>0</v>
      </c>
      <c r="AY288" s="363">
        <v>0</v>
      </c>
      <c r="AZ288" s="363">
        <v>0</v>
      </c>
      <c r="BA288" s="363">
        <v>0</v>
      </c>
      <c r="BB288" s="363">
        <v>0</v>
      </c>
      <c r="BC288" s="364">
        <f>IF(ISNUMBER(MATCH(C288,'My Squad'!$C$2:$C$16,0)),1,0)</f>
        <v>0</v>
      </c>
      <c r="BD288" s="365">
        <f t="shared" si="116"/>
        <v>0</v>
      </c>
      <c r="BE288" s="365">
        <f t="shared" si="117"/>
        <v>0</v>
      </c>
      <c r="BF288" s="365">
        <f t="shared" si="118"/>
        <v>0</v>
      </c>
      <c r="BG288" s="365">
        <f t="shared" si="119"/>
        <v>0</v>
      </c>
      <c r="BH288" s="365">
        <f t="shared" si="120"/>
        <v>0</v>
      </c>
      <c r="BI288" s="365">
        <f t="shared" si="121"/>
        <v>0</v>
      </c>
      <c r="BJ288" s="365">
        <f t="shared" si="122"/>
        <v>0</v>
      </c>
      <c r="BK288" s="365">
        <f t="shared" si="123"/>
        <v>0</v>
      </c>
      <c r="BL288" s="365">
        <f t="shared" si="124"/>
        <v>0</v>
      </c>
      <c r="BM288" s="365">
        <f t="shared" si="125"/>
        <v>0</v>
      </c>
      <c r="BN288" s="365">
        <f t="shared" si="126"/>
        <v>0</v>
      </c>
      <c r="BO288" s="365">
        <f t="shared" si="127"/>
        <v>0</v>
      </c>
      <c r="BP288" s="365">
        <f t="shared" si="128"/>
        <v>0</v>
      </c>
      <c r="BQ288" s="365">
        <f t="shared" si="129"/>
        <v>0</v>
      </c>
      <c r="BR288" s="365">
        <f t="shared" si="130"/>
        <v>0</v>
      </c>
      <c r="BS288" s="365">
        <f t="shared" si="131"/>
        <v>0</v>
      </c>
      <c r="BT288" s="365">
        <f t="shared" si="132"/>
        <v>0</v>
      </c>
      <c r="BU288" s="365">
        <f t="shared" si="133"/>
        <v>0</v>
      </c>
      <c r="BV288" s="365">
        <f t="shared" si="134"/>
        <v>0</v>
      </c>
      <c r="BW288" s="365">
        <f t="shared" si="135"/>
        <v>0</v>
      </c>
      <c r="BX288" s="365">
        <f t="shared" si="136"/>
        <v>0</v>
      </c>
      <c r="BY288" s="365">
        <f t="shared" si="137"/>
        <v>0</v>
      </c>
      <c r="BZ288" s="365">
        <f t="shared" si="138"/>
        <v>0</v>
      </c>
      <c r="CA288" s="365">
        <f t="shared" si="139"/>
        <v>0</v>
      </c>
      <c r="CB288" s="360">
        <f t="shared" si="140"/>
        <v>0</v>
      </c>
      <c r="CR288"/>
    </row>
    <row r="289" spans="1:96" hidden="1" x14ac:dyDescent="0.2">
      <c r="A289" s="360" cm="1">
        <f t="array" ref="A289">_xlfn.SWITCH(D289,"G",1,"D",2,"M",3,"F",4)</f>
        <v>3</v>
      </c>
      <c r="B289" s="357" t="s">
        <v>110</v>
      </c>
      <c r="C289" s="357" t="s">
        <v>329</v>
      </c>
      <c r="D289" s="360" t="s">
        <v>13</v>
      </c>
      <c r="E289" s="361">
        <v>4.9000000000000004</v>
      </c>
      <c r="F289" s="361">
        <f>_xlfn.IFNA(VLOOKUP(C289,'My Squad'!$C$2:$D$16,2,0),E289)</f>
        <v>4.9000000000000004</v>
      </c>
      <c r="G289" s="362">
        <v>0.121</v>
      </c>
      <c r="H289" s="362">
        <v>0.7</v>
      </c>
      <c r="I289" s="362">
        <v>0.68600000000000005</v>
      </c>
      <c r="J289" s="362">
        <v>0.74199999999999999</v>
      </c>
      <c r="K289" s="362">
        <v>0.74199999999999999</v>
      </c>
      <c r="L289" s="362">
        <v>0.6156666666666667</v>
      </c>
      <c r="M289" s="362">
        <v>0.90300000000000002</v>
      </c>
      <c r="N289" s="362">
        <v>0.78100000000000003</v>
      </c>
      <c r="O289" s="363">
        <v>0</v>
      </c>
      <c r="P289" s="363">
        <v>0</v>
      </c>
      <c r="Q289" s="363">
        <v>0</v>
      </c>
      <c r="R289" s="363">
        <v>0</v>
      </c>
      <c r="S289" s="363">
        <v>0</v>
      </c>
      <c r="T289" s="363">
        <v>0</v>
      </c>
      <c r="U289" s="363">
        <v>0</v>
      </c>
      <c r="V289" s="363">
        <v>0</v>
      </c>
      <c r="W289" s="363">
        <v>0</v>
      </c>
      <c r="X289" s="363">
        <v>0</v>
      </c>
      <c r="Y289" s="363">
        <v>0</v>
      </c>
      <c r="Z289" s="363">
        <v>0</v>
      </c>
      <c r="AA289" s="363">
        <v>0</v>
      </c>
      <c r="AB289" s="363">
        <v>0</v>
      </c>
      <c r="AC289" s="363">
        <v>0</v>
      </c>
      <c r="AD289" s="363">
        <v>0</v>
      </c>
      <c r="AE289" s="363">
        <v>0</v>
      </c>
      <c r="AF289" s="363">
        <v>0</v>
      </c>
      <c r="AG289" s="363">
        <v>0</v>
      </c>
      <c r="AH289" s="363">
        <v>0</v>
      </c>
      <c r="AI289" s="363">
        <v>0</v>
      </c>
      <c r="AJ289" s="363">
        <v>0</v>
      </c>
      <c r="AK289" s="363">
        <v>0</v>
      </c>
      <c r="AL289" s="363">
        <v>0</v>
      </c>
      <c r="AM289" s="363">
        <v>0</v>
      </c>
      <c r="AN289" s="363">
        <v>0</v>
      </c>
      <c r="AO289" s="363">
        <v>0</v>
      </c>
      <c r="AP289" s="363">
        <v>0</v>
      </c>
      <c r="AQ289" s="363">
        <v>0</v>
      </c>
      <c r="AR289" s="363">
        <v>0</v>
      </c>
      <c r="AS289" s="363">
        <v>0</v>
      </c>
      <c r="AT289" s="363">
        <v>0</v>
      </c>
      <c r="AU289" s="363">
        <v>0</v>
      </c>
      <c r="AV289" s="363">
        <v>0</v>
      </c>
      <c r="AW289" s="363">
        <v>0</v>
      </c>
      <c r="AX289" s="363">
        <v>0</v>
      </c>
      <c r="AY289" s="363">
        <v>0</v>
      </c>
      <c r="AZ289" s="363">
        <v>0</v>
      </c>
      <c r="BA289" s="363">
        <v>0</v>
      </c>
      <c r="BB289" s="363">
        <v>0</v>
      </c>
      <c r="BC289" s="364">
        <f>IF(ISNUMBER(MATCH(C289,'My Squad'!$C$2:$C$16,0)),1,0)</f>
        <v>0</v>
      </c>
      <c r="BD289" s="365">
        <f t="shared" si="116"/>
        <v>0</v>
      </c>
      <c r="BE289" s="365">
        <f t="shared" si="117"/>
        <v>0</v>
      </c>
      <c r="BF289" s="365">
        <f t="shared" si="118"/>
        <v>0</v>
      </c>
      <c r="BG289" s="365">
        <f t="shared" si="119"/>
        <v>0</v>
      </c>
      <c r="BH289" s="365">
        <f t="shared" si="120"/>
        <v>0</v>
      </c>
      <c r="BI289" s="365">
        <f t="shared" si="121"/>
        <v>0</v>
      </c>
      <c r="BJ289" s="365">
        <f t="shared" si="122"/>
        <v>0</v>
      </c>
      <c r="BK289" s="365">
        <f t="shared" si="123"/>
        <v>0</v>
      </c>
      <c r="BL289" s="365">
        <f t="shared" si="124"/>
        <v>0</v>
      </c>
      <c r="BM289" s="365">
        <f t="shared" si="125"/>
        <v>0</v>
      </c>
      <c r="BN289" s="365">
        <f t="shared" si="126"/>
        <v>0</v>
      </c>
      <c r="BO289" s="365">
        <f t="shared" si="127"/>
        <v>0</v>
      </c>
      <c r="BP289" s="365">
        <f t="shared" si="128"/>
        <v>0</v>
      </c>
      <c r="BQ289" s="365">
        <f t="shared" si="129"/>
        <v>0</v>
      </c>
      <c r="BR289" s="365">
        <f t="shared" si="130"/>
        <v>0</v>
      </c>
      <c r="BS289" s="365">
        <f t="shared" si="131"/>
        <v>0</v>
      </c>
      <c r="BT289" s="365">
        <f t="shared" si="132"/>
        <v>0</v>
      </c>
      <c r="BU289" s="365">
        <f t="shared" si="133"/>
        <v>0</v>
      </c>
      <c r="BV289" s="365">
        <f t="shared" si="134"/>
        <v>0</v>
      </c>
      <c r="BW289" s="365">
        <f t="shared" si="135"/>
        <v>0</v>
      </c>
      <c r="BX289" s="365">
        <f t="shared" si="136"/>
        <v>0</v>
      </c>
      <c r="BY289" s="365">
        <f t="shared" si="137"/>
        <v>0</v>
      </c>
      <c r="BZ289" s="365">
        <f t="shared" si="138"/>
        <v>0</v>
      </c>
      <c r="CA289" s="365">
        <f t="shared" si="139"/>
        <v>0</v>
      </c>
      <c r="CB289" s="360">
        <f t="shared" si="140"/>
        <v>0</v>
      </c>
      <c r="CR289"/>
    </row>
    <row r="290" spans="1:96" hidden="1" x14ac:dyDescent="0.2">
      <c r="A290" s="360" cm="1">
        <f t="array" ref="A290">_xlfn.SWITCH(D290,"G",1,"D",2,"M",3,"F",4)</f>
        <v>3</v>
      </c>
      <c r="B290" s="357" t="s">
        <v>35</v>
      </c>
      <c r="C290" s="357" t="s">
        <v>1493</v>
      </c>
      <c r="D290" s="360" t="s">
        <v>13</v>
      </c>
      <c r="E290" s="361">
        <v>6</v>
      </c>
      <c r="F290" s="361">
        <f>_xlfn.IFNA(VLOOKUP(C290,'My Squad'!$C$2:$D$16,2,0),E290)</f>
        <v>6</v>
      </c>
      <c r="G290" s="362">
        <v>1.278</v>
      </c>
      <c r="H290" s="362">
        <v>0.44733333333333336</v>
      </c>
      <c r="I290" s="362">
        <v>0.56533333333333335</v>
      </c>
      <c r="J290" s="362">
        <v>0.51700000000000002</v>
      </c>
      <c r="K290" s="362">
        <v>0.53533333333333333</v>
      </c>
      <c r="L290" s="362">
        <v>0.502</v>
      </c>
      <c r="M290" s="362">
        <v>0.6216666666666667</v>
      </c>
      <c r="N290" s="362">
        <v>0.56766666666666665</v>
      </c>
      <c r="O290" s="363">
        <v>0</v>
      </c>
      <c r="P290" s="363">
        <v>0</v>
      </c>
      <c r="Q290" s="363">
        <v>0</v>
      </c>
      <c r="R290" s="363">
        <v>0</v>
      </c>
      <c r="S290" s="363">
        <v>0</v>
      </c>
      <c r="T290" s="363">
        <v>0</v>
      </c>
      <c r="U290" s="363">
        <v>0</v>
      </c>
      <c r="V290" s="363">
        <v>0</v>
      </c>
      <c r="W290" s="363">
        <v>0</v>
      </c>
      <c r="X290" s="363">
        <v>0</v>
      </c>
      <c r="Y290" s="363">
        <v>0</v>
      </c>
      <c r="Z290" s="363">
        <v>0</v>
      </c>
      <c r="AA290" s="363">
        <v>0</v>
      </c>
      <c r="AB290" s="363">
        <v>0</v>
      </c>
      <c r="AC290" s="363">
        <v>0</v>
      </c>
      <c r="AD290" s="363">
        <v>0</v>
      </c>
      <c r="AE290" s="363">
        <v>0</v>
      </c>
      <c r="AF290" s="363">
        <v>0</v>
      </c>
      <c r="AG290" s="363">
        <v>0</v>
      </c>
      <c r="AH290" s="363">
        <v>0</v>
      </c>
      <c r="AI290" s="363">
        <v>0</v>
      </c>
      <c r="AJ290" s="363">
        <v>0</v>
      </c>
      <c r="AK290" s="363">
        <v>0</v>
      </c>
      <c r="AL290" s="363">
        <v>0</v>
      </c>
      <c r="AM290" s="363">
        <v>0</v>
      </c>
      <c r="AN290" s="363">
        <v>0</v>
      </c>
      <c r="AO290" s="363">
        <v>0</v>
      </c>
      <c r="AP290" s="363">
        <v>0</v>
      </c>
      <c r="AQ290" s="363">
        <v>0</v>
      </c>
      <c r="AR290" s="363">
        <v>0</v>
      </c>
      <c r="AS290" s="363">
        <v>0</v>
      </c>
      <c r="AT290" s="363">
        <v>0</v>
      </c>
      <c r="AU290" s="363">
        <v>0</v>
      </c>
      <c r="AV290" s="363">
        <v>0</v>
      </c>
      <c r="AW290" s="363">
        <v>0</v>
      </c>
      <c r="AX290" s="363">
        <v>0</v>
      </c>
      <c r="AY290" s="363">
        <v>0</v>
      </c>
      <c r="AZ290" s="363">
        <v>0</v>
      </c>
      <c r="BA290" s="363">
        <v>0</v>
      </c>
      <c r="BB290" s="363">
        <v>0</v>
      </c>
      <c r="BC290" s="364">
        <f>IF(ISNUMBER(MATCH(C290,'My Squad'!$C$2:$C$16,0)),1,0)</f>
        <v>0</v>
      </c>
      <c r="BD290" s="365">
        <f t="shared" si="116"/>
        <v>0</v>
      </c>
      <c r="BE290" s="365">
        <f t="shared" si="117"/>
        <v>0</v>
      </c>
      <c r="BF290" s="365">
        <f t="shared" si="118"/>
        <v>0</v>
      </c>
      <c r="BG290" s="365">
        <f t="shared" si="119"/>
        <v>0</v>
      </c>
      <c r="BH290" s="365">
        <f t="shared" si="120"/>
        <v>0</v>
      </c>
      <c r="BI290" s="365">
        <f t="shared" si="121"/>
        <v>0</v>
      </c>
      <c r="BJ290" s="365">
        <f t="shared" si="122"/>
        <v>0</v>
      </c>
      <c r="BK290" s="365">
        <f t="shared" si="123"/>
        <v>0</v>
      </c>
      <c r="BL290" s="365">
        <f t="shared" si="124"/>
        <v>0</v>
      </c>
      <c r="BM290" s="365">
        <f t="shared" si="125"/>
        <v>0</v>
      </c>
      <c r="BN290" s="365">
        <f t="shared" si="126"/>
        <v>0</v>
      </c>
      <c r="BO290" s="365">
        <f t="shared" si="127"/>
        <v>0</v>
      </c>
      <c r="BP290" s="365">
        <f t="shared" si="128"/>
        <v>0</v>
      </c>
      <c r="BQ290" s="365">
        <f t="shared" si="129"/>
        <v>0</v>
      </c>
      <c r="BR290" s="365">
        <f t="shared" si="130"/>
        <v>0</v>
      </c>
      <c r="BS290" s="365">
        <f t="shared" si="131"/>
        <v>0</v>
      </c>
      <c r="BT290" s="365">
        <f t="shared" si="132"/>
        <v>0</v>
      </c>
      <c r="BU290" s="365">
        <f t="shared" si="133"/>
        <v>0</v>
      </c>
      <c r="BV290" s="365">
        <f t="shared" si="134"/>
        <v>0</v>
      </c>
      <c r="BW290" s="365">
        <f t="shared" si="135"/>
        <v>0</v>
      </c>
      <c r="BX290" s="365">
        <f t="shared" si="136"/>
        <v>0</v>
      </c>
      <c r="BY290" s="365">
        <f t="shared" si="137"/>
        <v>0</v>
      </c>
      <c r="BZ290" s="365">
        <f t="shared" si="138"/>
        <v>0</v>
      </c>
      <c r="CA290" s="365">
        <f t="shared" si="139"/>
        <v>0</v>
      </c>
      <c r="CB290" s="360">
        <f t="shared" si="140"/>
        <v>0</v>
      </c>
      <c r="CR290"/>
    </row>
    <row r="291" spans="1:96" hidden="1" x14ac:dyDescent="0.2">
      <c r="A291" s="360" cm="1">
        <f t="array" ref="A291">_xlfn.SWITCH(D291,"G",1,"D",2,"M",3,"F",4)</f>
        <v>4</v>
      </c>
      <c r="B291" s="357" t="s">
        <v>61</v>
      </c>
      <c r="C291" s="357" t="s">
        <v>282</v>
      </c>
      <c r="D291" s="360" t="s">
        <v>15</v>
      </c>
      <c r="E291" s="361">
        <v>6.1</v>
      </c>
      <c r="F291" s="361">
        <f>_xlfn.IFNA(VLOOKUP(C291,'My Squad'!$C$2:$D$16,2,0),E291)</f>
        <v>6.1</v>
      </c>
      <c r="G291" s="362">
        <v>0.56433333333333335</v>
      </c>
      <c r="H291" s="362">
        <v>0.47366666666666668</v>
      </c>
      <c r="I291" s="362">
        <v>0.68</v>
      </c>
      <c r="J291" s="362">
        <v>0.52633333333333332</v>
      </c>
      <c r="K291" s="362">
        <v>0.72966666666666669</v>
      </c>
      <c r="L291" s="362">
        <v>0.76</v>
      </c>
      <c r="M291" s="362">
        <v>0.6273333333333333</v>
      </c>
      <c r="N291" s="362">
        <v>0.53700000000000003</v>
      </c>
      <c r="O291" s="363">
        <v>0</v>
      </c>
      <c r="P291" s="363">
        <v>0</v>
      </c>
      <c r="Q291" s="363">
        <v>0</v>
      </c>
      <c r="R291" s="363">
        <v>0</v>
      </c>
      <c r="S291" s="363">
        <v>0</v>
      </c>
      <c r="T291" s="363">
        <v>0</v>
      </c>
      <c r="U291" s="363">
        <v>0</v>
      </c>
      <c r="V291" s="363">
        <v>0</v>
      </c>
      <c r="W291" s="363">
        <v>0</v>
      </c>
      <c r="X291" s="363">
        <v>0</v>
      </c>
      <c r="Y291" s="363">
        <v>0</v>
      </c>
      <c r="Z291" s="363">
        <v>0</v>
      </c>
      <c r="AA291" s="363">
        <v>0</v>
      </c>
      <c r="AB291" s="363">
        <v>0</v>
      </c>
      <c r="AC291" s="363">
        <v>0</v>
      </c>
      <c r="AD291" s="363">
        <v>0</v>
      </c>
      <c r="AE291" s="363">
        <v>0</v>
      </c>
      <c r="AF291" s="363">
        <v>0</v>
      </c>
      <c r="AG291" s="363">
        <v>0</v>
      </c>
      <c r="AH291" s="363">
        <v>0</v>
      </c>
      <c r="AI291" s="363">
        <v>0</v>
      </c>
      <c r="AJ291" s="363">
        <v>0</v>
      </c>
      <c r="AK291" s="363">
        <v>0</v>
      </c>
      <c r="AL291" s="363">
        <v>0</v>
      </c>
      <c r="AM291" s="363">
        <v>0</v>
      </c>
      <c r="AN291" s="363">
        <v>0</v>
      </c>
      <c r="AO291" s="363">
        <v>0</v>
      </c>
      <c r="AP291" s="363">
        <v>0</v>
      </c>
      <c r="AQ291" s="363">
        <v>0</v>
      </c>
      <c r="AR291" s="363">
        <v>0</v>
      </c>
      <c r="AS291" s="363">
        <v>0</v>
      </c>
      <c r="AT291" s="363">
        <v>0</v>
      </c>
      <c r="AU291" s="363">
        <v>0</v>
      </c>
      <c r="AV291" s="363">
        <v>0</v>
      </c>
      <c r="AW291" s="363">
        <v>0</v>
      </c>
      <c r="AX291" s="363">
        <v>0</v>
      </c>
      <c r="AY291" s="363">
        <v>0</v>
      </c>
      <c r="AZ291" s="363">
        <v>0</v>
      </c>
      <c r="BA291" s="363">
        <v>0</v>
      </c>
      <c r="BB291" s="363">
        <v>0</v>
      </c>
      <c r="BC291" s="364">
        <f>IF(ISNUMBER(MATCH(C291,'My Squad'!$C$2:$C$16,0)),1,0)</f>
        <v>0</v>
      </c>
      <c r="BD291" s="365">
        <f t="shared" si="116"/>
        <v>0</v>
      </c>
      <c r="BE291" s="365">
        <f t="shared" si="117"/>
        <v>0</v>
      </c>
      <c r="BF291" s="365">
        <f t="shared" si="118"/>
        <v>0</v>
      </c>
      <c r="BG291" s="365">
        <f t="shared" si="119"/>
        <v>0</v>
      </c>
      <c r="BH291" s="365">
        <f t="shared" si="120"/>
        <v>0</v>
      </c>
      <c r="BI291" s="365">
        <f t="shared" si="121"/>
        <v>0</v>
      </c>
      <c r="BJ291" s="365">
        <f t="shared" si="122"/>
        <v>0</v>
      </c>
      <c r="BK291" s="365">
        <f t="shared" si="123"/>
        <v>0</v>
      </c>
      <c r="BL291" s="365">
        <f t="shared" si="124"/>
        <v>0</v>
      </c>
      <c r="BM291" s="365">
        <f t="shared" si="125"/>
        <v>0</v>
      </c>
      <c r="BN291" s="365">
        <f t="shared" si="126"/>
        <v>0</v>
      </c>
      <c r="BO291" s="365">
        <f t="shared" si="127"/>
        <v>0</v>
      </c>
      <c r="BP291" s="365">
        <f t="shared" si="128"/>
        <v>0</v>
      </c>
      <c r="BQ291" s="365">
        <f t="shared" si="129"/>
        <v>0</v>
      </c>
      <c r="BR291" s="365">
        <f t="shared" si="130"/>
        <v>0</v>
      </c>
      <c r="BS291" s="365">
        <f t="shared" si="131"/>
        <v>0</v>
      </c>
      <c r="BT291" s="365">
        <f t="shared" si="132"/>
        <v>0</v>
      </c>
      <c r="BU291" s="365">
        <f t="shared" si="133"/>
        <v>0</v>
      </c>
      <c r="BV291" s="365">
        <f t="shared" si="134"/>
        <v>0</v>
      </c>
      <c r="BW291" s="365">
        <f t="shared" si="135"/>
        <v>0</v>
      </c>
      <c r="BX291" s="365">
        <f t="shared" si="136"/>
        <v>0</v>
      </c>
      <c r="BY291" s="365">
        <f t="shared" si="137"/>
        <v>0</v>
      </c>
      <c r="BZ291" s="365">
        <f t="shared" si="138"/>
        <v>0</v>
      </c>
      <c r="CA291" s="365">
        <f t="shared" si="139"/>
        <v>0</v>
      </c>
      <c r="CB291" s="360">
        <f t="shared" si="140"/>
        <v>0</v>
      </c>
      <c r="CR291"/>
    </row>
    <row r="292" spans="1:96" hidden="1" x14ac:dyDescent="0.2">
      <c r="A292" s="360" cm="1">
        <f t="array" ref="A292">_xlfn.SWITCH(D292,"G",1,"D",2,"M",3,"F",4)</f>
        <v>2</v>
      </c>
      <c r="B292" s="357" t="s">
        <v>56</v>
      </c>
      <c r="C292" s="357" t="s">
        <v>160</v>
      </c>
      <c r="D292" s="360" t="s">
        <v>14</v>
      </c>
      <c r="E292" s="361">
        <v>4.3</v>
      </c>
      <c r="F292" s="361">
        <f>_xlfn.IFNA(VLOOKUP(C292,'My Squad'!$C$2:$D$16,2,0),E292)</f>
        <v>4.3</v>
      </c>
      <c r="G292" s="362">
        <v>0.55800000000000005</v>
      </c>
      <c r="H292" s="362">
        <v>0.86499999999999999</v>
      </c>
      <c r="I292" s="362">
        <v>0.45066666666666666</v>
      </c>
      <c r="J292" s="362">
        <v>0.45300000000000001</v>
      </c>
      <c r="K292" s="362">
        <v>0.68066666666666664</v>
      </c>
      <c r="L292" s="362">
        <v>0.77433333333333332</v>
      </c>
      <c r="M292" s="362">
        <v>0.54400000000000004</v>
      </c>
      <c r="N292" s="362">
        <v>0.54533333333333334</v>
      </c>
      <c r="O292" s="363">
        <v>0</v>
      </c>
      <c r="P292" s="363">
        <v>0</v>
      </c>
      <c r="Q292" s="363">
        <v>0</v>
      </c>
      <c r="R292" s="363">
        <v>0</v>
      </c>
      <c r="S292" s="363">
        <v>0</v>
      </c>
      <c r="T292" s="363">
        <v>0</v>
      </c>
      <c r="U292" s="363">
        <v>0</v>
      </c>
      <c r="V292" s="363">
        <v>0</v>
      </c>
      <c r="W292" s="363">
        <v>0</v>
      </c>
      <c r="X292" s="363">
        <v>0</v>
      </c>
      <c r="Y292" s="363">
        <v>0</v>
      </c>
      <c r="Z292" s="363">
        <v>0</v>
      </c>
      <c r="AA292" s="363">
        <v>0</v>
      </c>
      <c r="AB292" s="363">
        <v>0</v>
      </c>
      <c r="AC292" s="363">
        <v>0</v>
      </c>
      <c r="AD292" s="363">
        <v>0</v>
      </c>
      <c r="AE292" s="363">
        <v>0</v>
      </c>
      <c r="AF292" s="363">
        <v>0</v>
      </c>
      <c r="AG292" s="363">
        <v>0</v>
      </c>
      <c r="AH292" s="363">
        <v>0</v>
      </c>
      <c r="AI292" s="363">
        <v>0</v>
      </c>
      <c r="AJ292" s="363">
        <v>0</v>
      </c>
      <c r="AK292" s="363">
        <v>0</v>
      </c>
      <c r="AL292" s="363">
        <v>0</v>
      </c>
      <c r="AM292" s="363">
        <v>0</v>
      </c>
      <c r="AN292" s="363">
        <v>0</v>
      </c>
      <c r="AO292" s="363">
        <v>0</v>
      </c>
      <c r="AP292" s="363">
        <v>0</v>
      </c>
      <c r="AQ292" s="363">
        <v>0</v>
      </c>
      <c r="AR292" s="363">
        <v>0</v>
      </c>
      <c r="AS292" s="363">
        <v>0</v>
      </c>
      <c r="AT292" s="363">
        <v>0</v>
      </c>
      <c r="AU292" s="363">
        <v>0</v>
      </c>
      <c r="AV292" s="363">
        <v>0</v>
      </c>
      <c r="AW292" s="363">
        <v>0</v>
      </c>
      <c r="AX292" s="363">
        <v>0</v>
      </c>
      <c r="AY292" s="363">
        <v>0</v>
      </c>
      <c r="AZ292" s="363">
        <v>0</v>
      </c>
      <c r="BA292" s="363">
        <v>0</v>
      </c>
      <c r="BB292" s="363">
        <v>0</v>
      </c>
      <c r="BC292" s="364">
        <f>IF(ISNUMBER(MATCH(C292,'My Squad'!$C$2:$C$16,0)),1,0)</f>
        <v>0</v>
      </c>
      <c r="BD292" s="365">
        <f t="shared" si="116"/>
        <v>0</v>
      </c>
      <c r="BE292" s="365">
        <f t="shared" si="117"/>
        <v>0</v>
      </c>
      <c r="BF292" s="365">
        <f t="shared" si="118"/>
        <v>0</v>
      </c>
      <c r="BG292" s="365">
        <f t="shared" si="119"/>
        <v>0</v>
      </c>
      <c r="BH292" s="365">
        <f t="shared" si="120"/>
        <v>0</v>
      </c>
      <c r="BI292" s="365">
        <f t="shared" si="121"/>
        <v>0</v>
      </c>
      <c r="BJ292" s="365">
        <f t="shared" si="122"/>
        <v>0</v>
      </c>
      <c r="BK292" s="365">
        <f t="shared" si="123"/>
        <v>0</v>
      </c>
      <c r="BL292" s="365">
        <f t="shared" si="124"/>
        <v>0</v>
      </c>
      <c r="BM292" s="365">
        <f t="shared" si="125"/>
        <v>0</v>
      </c>
      <c r="BN292" s="365">
        <f t="shared" si="126"/>
        <v>0</v>
      </c>
      <c r="BO292" s="365">
        <f t="shared" si="127"/>
        <v>0</v>
      </c>
      <c r="BP292" s="365">
        <f t="shared" si="128"/>
        <v>0</v>
      </c>
      <c r="BQ292" s="365">
        <f t="shared" si="129"/>
        <v>0</v>
      </c>
      <c r="BR292" s="365">
        <f t="shared" si="130"/>
        <v>0</v>
      </c>
      <c r="BS292" s="365">
        <f t="shared" si="131"/>
        <v>0</v>
      </c>
      <c r="BT292" s="365">
        <f t="shared" si="132"/>
        <v>0</v>
      </c>
      <c r="BU292" s="365">
        <f t="shared" si="133"/>
        <v>0</v>
      </c>
      <c r="BV292" s="365">
        <f t="shared" si="134"/>
        <v>0</v>
      </c>
      <c r="BW292" s="365">
        <f t="shared" si="135"/>
        <v>0</v>
      </c>
      <c r="BX292" s="365">
        <f t="shared" si="136"/>
        <v>0</v>
      </c>
      <c r="BY292" s="365">
        <f t="shared" si="137"/>
        <v>0</v>
      </c>
      <c r="BZ292" s="365">
        <f t="shared" si="138"/>
        <v>0</v>
      </c>
      <c r="CA292" s="365">
        <f t="shared" si="139"/>
        <v>0</v>
      </c>
      <c r="CB292" s="360">
        <f t="shared" si="140"/>
        <v>0</v>
      </c>
      <c r="CR292"/>
    </row>
    <row r="293" spans="1:96" hidden="1" x14ac:dyDescent="0.2">
      <c r="A293" s="360" cm="1">
        <f t="array" ref="A293">_xlfn.SWITCH(D293,"G",1,"D",2,"M",3,"F",4)</f>
        <v>3</v>
      </c>
      <c r="B293" s="357" t="s">
        <v>28</v>
      </c>
      <c r="C293" s="357" t="s">
        <v>168</v>
      </c>
      <c r="D293" s="360" t="s">
        <v>13</v>
      </c>
      <c r="E293" s="361">
        <v>4.9000000000000004</v>
      </c>
      <c r="F293" s="361">
        <f>_xlfn.IFNA(VLOOKUP(C293,'My Squad'!$C$2:$D$16,2,0),E293)</f>
        <v>4.9000000000000004</v>
      </c>
      <c r="G293" s="362">
        <v>0.6253333333333333</v>
      </c>
      <c r="H293" s="362">
        <v>0.71866666666666668</v>
      </c>
      <c r="I293" s="362">
        <v>0.49266666666666664</v>
      </c>
      <c r="J293" s="362">
        <v>0.60933333333333328</v>
      </c>
      <c r="K293" s="362">
        <v>0.61699999999999999</v>
      </c>
      <c r="L293" s="362">
        <v>0.59766666666666668</v>
      </c>
      <c r="M293" s="362">
        <v>0.65633333333333332</v>
      </c>
      <c r="N293" s="362">
        <v>0.53866666666666663</v>
      </c>
      <c r="O293" s="363">
        <v>0</v>
      </c>
      <c r="P293" s="363">
        <v>0</v>
      </c>
      <c r="Q293" s="363">
        <v>0</v>
      </c>
      <c r="R293" s="363">
        <v>0</v>
      </c>
      <c r="S293" s="363">
        <v>0</v>
      </c>
      <c r="T293" s="363">
        <v>0</v>
      </c>
      <c r="U293" s="363">
        <v>0</v>
      </c>
      <c r="V293" s="363">
        <v>0</v>
      </c>
      <c r="W293" s="363">
        <v>0</v>
      </c>
      <c r="X293" s="363">
        <v>0</v>
      </c>
      <c r="Y293" s="363">
        <v>0</v>
      </c>
      <c r="Z293" s="363">
        <v>0</v>
      </c>
      <c r="AA293" s="363">
        <v>0</v>
      </c>
      <c r="AB293" s="363">
        <v>0</v>
      </c>
      <c r="AC293" s="363">
        <v>0</v>
      </c>
      <c r="AD293" s="363">
        <v>0</v>
      </c>
      <c r="AE293" s="363">
        <v>0</v>
      </c>
      <c r="AF293" s="363">
        <v>0</v>
      </c>
      <c r="AG293" s="363">
        <v>0</v>
      </c>
      <c r="AH293" s="363">
        <v>0</v>
      </c>
      <c r="AI293" s="363">
        <v>0</v>
      </c>
      <c r="AJ293" s="363">
        <v>0</v>
      </c>
      <c r="AK293" s="363">
        <v>0</v>
      </c>
      <c r="AL293" s="363">
        <v>0</v>
      </c>
      <c r="AM293" s="363">
        <v>0</v>
      </c>
      <c r="AN293" s="363">
        <v>0</v>
      </c>
      <c r="AO293" s="363">
        <v>0</v>
      </c>
      <c r="AP293" s="363">
        <v>0</v>
      </c>
      <c r="AQ293" s="363">
        <v>0</v>
      </c>
      <c r="AR293" s="363">
        <v>0</v>
      </c>
      <c r="AS293" s="363">
        <v>0</v>
      </c>
      <c r="AT293" s="363">
        <v>0</v>
      </c>
      <c r="AU293" s="363">
        <v>0</v>
      </c>
      <c r="AV293" s="363">
        <v>0</v>
      </c>
      <c r="AW293" s="363">
        <v>0</v>
      </c>
      <c r="AX293" s="363">
        <v>0</v>
      </c>
      <c r="AY293" s="363">
        <v>0</v>
      </c>
      <c r="AZ293" s="363">
        <v>0</v>
      </c>
      <c r="BA293" s="363">
        <v>0</v>
      </c>
      <c r="BB293" s="363">
        <v>0</v>
      </c>
      <c r="BC293" s="364">
        <f>IF(ISNUMBER(MATCH(C293,'My Squad'!$C$2:$C$16,0)),1,0)</f>
        <v>0</v>
      </c>
      <c r="BD293" s="365">
        <f t="shared" si="116"/>
        <v>0</v>
      </c>
      <c r="BE293" s="365">
        <f t="shared" si="117"/>
        <v>0</v>
      </c>
      <c r="BF293" s="365">
        <f t="shared" si="118"/>
        <v>0</v>
      </c>
      <c r="BG293" s="365">
        <f t="shared" si="119"/>
        <v>0</v>
      </c>
      <c r="BH293" s="365">
        <f t="shared" si="120"/>
        <v>0</v>
      </c>
      <c r="BI293" s="365">
        <f t="shared" si="121"/>
        <v>0</v>
      </c>
      <c r="BJ293" s="365">
        <f t="shared" si="122"/>
        <v>0</v>
      </c>
      <c r="BK293" s="365">
        <f t="shared" si="123"/>
        <v>0</v>
      </c>
      <c r="BL293" s="365">
        <f t="shared" si="124"/>
        <v>0</v>
      </c>
      <c r="BM293" s="365">
        <f t="shared" si="125"/>
        <v>0</v>
      </c>
      <c r="BN293" s="365">
        <f t="shared" si="126"/>
        <v>0</v>
      </c>
      <c r="BO293" s="365">
        <f t="shared" si="127"/>
        <v>0</v>
      </c>
      <c r="BP293" s="365">
        <f t="shared" si="128"/>
        <v>0</v>
      </c>
      <c r="BQ293" s="365">
        <f t="shared" si="129"/>
        <v>0</v>
      </c>
      <c r="BR293" s="365">
        <f t="shared" si="130"/>
        <v>0</v>
      </c>
      <c r="BS293" s="365">
        <f t="shared" si="131"/>
        <v>0</v>
      </c>
      <c r="BT293" s="365">
        <f t="shared" si="132"/>
        <v>0</v>
      </c>
      <c r="BU293" s="365">
        <f t="shared" si="133"/>
        <v>0</v>
      </c>
      <c r="BV293" s="365">
        <f t="shared" si="134"/>
        <v>0</v>
      </c>
      <c r="BW293" s="365">
        <f t="shared" si="135"/>
        <v>0</v>
      </c>
      <c r="BX293" s="365">
        <f t="shared" si="136"/>
        <v>0</v>
      </c>
      <c r="BY293" s="365">
        <f t="shared" si="137"/>
        <v>0</v>
      </c>
      <c r="BZ293" s="365">
        <f t="shared" si="138"/>
        <v>0</v>
      </c>
      <c r="CA293" s="365">
        <f t="shared" si="139"/>
        <v>0</v>
      </c>
      <c r="CB293" s="360">
        <f t="shared" si="140"/>
        <v>0</v>
      </c>
      <c r="CR293"/>
    </row>
    <row r="294" spans="1:96" x14ac:dyDescent="0.2">
      <c r="A294" s="360" cm="1">
        <f t="array" ref="A294">_xlfn.SWITCH(D294,"G",1,"D",2,"M",3,"F",4)</f>
        <v>3</v>
      </c>
      <c r="B294" s="357" t="s">
        <v>33</v>
      </c>
      <c r="C294" s="357" t="s">
        <v>259</v>
      </c>
      <c r="D294" s="360" t="s">
        <v>13</v>
      </c>
      <c r="E294" s="361">
        <v>4.8</v>
      </c>
      <c r="F294" s="361">
        <f>_xlfn.IFNA(VLOOKUP(C294,'My Squad'!$C$2:$D$16,2,0),E294)</f>
        <v>4.8</v>
      </c>
      <c r="G294" s="362">
        <v>0.82</v>
      </c>
      <c r="H294" s="362">
        <v>0.6323333333333333</v>
      </c>
      <c r="I294" s="362">
        <v>0.52400000000000002</v>
      </c>
      <c r="J294" s="362">
        <v>0.54900000000000004</v>
      </c>
      <c r="K294" s="362">
        <v>0.54166666666666663</v>
      </c>
      <c r="L294" s="362">
        <v>0.54600000000000004</v>
      </c>
      <c r="M294" s="362">
        <v>0.59933333333333338</v>
      </c>
      <c r="N294" s="362">
        <v>0.60133333333333339</v>
      </c>
      <c r="O294" s="363">
        <v>0</v>
      </c>
      <c r="P294" s="363">
        <v>0</v>
      </c>
      <c r="Q294" s="363">
        <v>0</v>
      </c>
      <c r="R294" s="363">
        <v>0</v>
      </c>
      <c r="S294" s="363">
        <v>0</v>
      </c>
      <c r="T294" s="363">
        <v>0</v>
      </c>
      <c r="U294" s="363">
        <v>0</v>
      </c>
      <c r="V294" s="363">
        <v>0</v>
      </c>
      <c r="W294" s="363">
        <v>0</v>
      </c>
      <c r="X294" s="363">
        <v>0</v>
      </c>
      <c r="Y294" s="363">
        <v>0</v>
      </c>
      <c r="Z294" s="363">
        <v>0</v>
      </c>
      <c r="AA294" s="363">
        <v>0</v>
      </c>
      <c r="AB294" s="363">
        <v>0</v>
      </c>
      <c r="AC294" s="363">
        <v>0</v>
      </c>
      <c r="AD294" s="363">
        <v>0</v>
      </c>
      <c r="AE294" s="363">
        <v>0</v>
      </c>
      <c r="AF294" s="363">
        <v>0</v>
      </c>
      <c r="AG294" s="363">
        <v>0</v>
      </c>
      <c r="AH294" s="363">
        <v>0</v>
      </c>
      <c r="AI294" s="363">
        <v>0</v>
      </c>
      <c r="AJ294" s="363">
        <v>0</v>
      </c>
      <c r="AK294" s="363">
        <v>0</v>
      </c>
      <c r="AL294" s="363">
        <v>0</v>
      </c>
      <c r="AM294" s="363">
        <v>0</v>
      </c>
      <c r="AN294" s="363">
        <v>0</v>
      </c>
      <c r="AO294" s="363">
        <v>0</v>
      </c>
      <c r="AP294" s="363">
        <v>0</v>
      </c>
      <c r="AQ294" s="363">
        <v>0</v>
      </c>
      <c r="AR294" s="363">
        <v>0</v>
      </c>
      <c r="AS294" s="363">
        <v>0</v>
      </c>
      <c r="AT294" s="363">
        <v>0</v>
      </c>
      <c r="AU294" s="363">
        <v>0</v>
      </c>
      <c r="AV294" s="363">
        <v>0</v>
      </c>
      <c r="AW294" s="363">
        <v>0</v>
      </c>
      <c r="AX294" s="363">
        <v>0</v>
      </c>
      <c r="AY294" s="363">
        <v>0</v>
      </c>
      <c r="AZ294" s="363">
        <v>0</v>
      </c>
      <c r="BA294" s="363">
        <v>0</v>
      </c>
      <c r="BB294" s="363">
        <v>0</v>
      </c>
      <c r="BC294" s="364">
        <f>IF(ISNUMBER(MATCH(C294,'My Squad'!$C$2:$C$16,0)),1,0)</f>
        <v>0</v>
      </c>
      <c r="BD294" s="365">
        <f t="shared" si="116"/>
        <v>0</v>
      </c>
      <c r="BE294" s="365">
        <f t="shared" si="117"/>
        <v>0</v>
      </c>
      <c r="BF294" s="365">
        <f t="shared" si="118"/>
        <v>0</v>
      </c>
      <c r="BG294" s="365">
        <f t="shared" si="119"/>
        <v>0</v>
      </c>
      <c r="BH294" s="365">
        <f t="shared" si="120"/>
        <v>0</v>
      </c>
      <c r="BI294" s="365">
        <f t="shared" si="121"/>
        <v>0</v>
      </c>
      <c r="BJ294" s="365">
        <f t="shared" si="122"/>
        <v>0</v>
      </c>
      <c r="BK294" s="365">
        <f t="shared" si="123"/>
        <v>0</v>
      </c>
      <c r="BL294" s="365">
        <f t="shared" si="124"/>
        <v>0</v>
      </c>
      <c r="BM294" s="365">
        <f t="shared" si="125"/>
        <v>0</v>
      </c>
      <c r="BN294" s="365">
        <f t="shared" si="126"/>
        <v>0</v>
      </c>
      <c r="BO294" s="365">
        <f t="shared" si="127"/>
        <v>0</v>
      </c>
      <c r="BP294" s="365">
        <f t="shared" si="128"/>
        <v>0</v>
      </c>
      <c r="BQ294" s="365">
        <f t="shared" si="129"/>
        <v>0</v>
      </c>
      <c r="BR294" s="365">
        <f t="shared" si="130"/>
        <v>0</v>
      </c>
      <c r="BS294" s="365">
        <f t="shared" si="131"/>
        <v>0</v>
      </c>
      <c r="BT294" s="365">
        <f t="shared" si="132"/>
        <v>0</v>
      </c>
      <c r="BU294" s="365">
        <f t="shared" si="133"/>
        <v>0</v>
      </c>
      <c r="BV294" s="365">
        <f t="shared" si="134"/>
        <v>0</v>
      </c>
      <c r="BW294" s="365">
        <f t="shared" si="135"/>
        <v>0</v>
      </c>
      <c r="BX294" s="365">
        <f t="shared" si="136"/>
        <v>0</v>
      </c>
      <c r="BY294" s="365">
        <f t="shared" si="137"/>
        <v>0</v>
      </c>
      <c r="BZ294" s="365">
        <f t="shared" si="138"/>
        <v>0</v>
      </c>
      <c r="CA294" s="365">
        <f t="shared" si="139"/>
        <v>0</v>
      </c>
      <c r="CB294" s="360">
        <f t="shared" si="140"/>
        <v>0</v>
      </c>
      <c r="CR294"/>
    </row>
    <row r="295" spans="1:96" hidden="1" x14ac:dyDescent="0.2">
      <c r="A295" s="360" cm="1">
        <f t="array" ref="A295">_xlfn.SWITCH(D295,"G",1,"D",2,"M",3,"F",4)</f>
        <v>3</v>
      </c>
      <c r="B295" s="357" t="s">
        <v>602</v>
      </c>
      <c r="C295" s="357" t="s">
        <v>1542</v>
      </c>
      <c r="D295" s="360" t="s">
        <v>13</v>
      </c>
      <c r="E295" s="361">
        <v>5.0999999999999996</v>
      </c>
      <c r="F295" s="361">
        <f>_xlfn.IFNA(VLOOKUP(C295,'My Squad'!$C$2:$D$16,2,0),E295)</f>
        <v>5.0999999999999996</v>
      </c>
      <c r="G295" s="362">
        <v>0.71399999999999997</v>
      </c>
      <c r="H295" s="362">
        <v>0.59933333333333338</v>
      </c>
      <c r="I295" s="362">
        <v>0.52400000000000002</v>
      </c>
      <c r="J295" s="362">
        <v>0.58799999999999997</v>
      </c>
      <c r="K295" s="362">
        <v>0.59666666666666668</v>
      </c>
      <c r="L295" s="362">
        <v>0.54033333333333333</v>
      </c>
      <c r="M295" s="362">
        <v>0.54533333333333334</v>
      </c>
      <c r="N295" s="362">
        <v>0.59033333333333338</v>
      </c>
      <c r="O295" s="363">
        <v>0</v>
      </c>
      <c r="P295" s="363">
        <v>0</v>
      </c>
      <c r="Q295" s="363">
        <v>0</v>
      </c>
      <c r="R295" s="363">
        <v>0</v>
      </c>
      <c r="S295" s="363">
        <v>0</v>
      </c>
      <c r="T295" s="363">
        <v>0</v>
      </c>
      <c r="U295" s="363">
        <v>0</v>
      </c>
      <c r="V295" s="363">
        <v>0</v>
      </c>
      <c r="W295" s="363">
        <v>0</v>
      </c>
      <c r="X295" s="363">
        <v>0</v>
      </c>
      <c r="Y295" s="363">
        <v>0</v>
      </c>
      <c r="Z295" s="363">
        <v>0</v>
      </c>
      <c r="AA295" s="363">
        <v>0</v>
      </c>
      <c r="AB295" s="363">
        <v>0</v>
      </c>
      <c r="AC295" s="363">
        <v>0</v>
      </c>
      <c r="AD295" s="363">
        <v>0</v>
      </c>
      <c r="AE295" s="363">
        <v>0</v>
      </c>
      <c r="AF295" s="363">
        <v>0</v>
      </c>
      <c r="AG295" s="363">
        <v>0</v>
      </c>
      <c r="AH295" s="363">
        <v>0</v>
      </c>
      <c r="AI295" s="363">
        <v>0</v>
      </c>
      <c r="AJ295" s="363">
        <v>0</v>
      </c>
      <c r="AK295" s="363">
        <v>0</v>
      </c>
      <c r="AL295" s="363">
        <v>0</v>
      </c>
      <c r="AM295" s="363">
        <v>0</v>
      </c>
      <c r="AN295" s="363">
        <v>0</v>
      </c>
      <c r="AO295" s="363">
        <v>0</v>
      </c>
      <c r="AP295" s="363">
        <v>0</v>
      </c>
      <c r="AQ295" s="363">
        <v>0</v>
      </c>
      <c r="AR295" s="363">
        <v>0</v>
      </c>
      <c r="AS295" s="363">
        <v>0</v>
      </c>
      <c r="AT295" s="363">
        <v>0</v>
      </c>
      <c r="AU295" s="363">
        <v>0</v>
      </c>
      <c r="AV295" s="363">
        <v>0</v>
      </c>
      <c r="AW295" s="363">
        <v>0</v>
      </c>
      <c r="AX295" s="363">
        <v>0</v>
      </c>
      <c r="AY295" s="363">
        <v>0</v>
      </c>
      <c r="AZ295" s="363">
        <v>0</v>
      </c>
      <c r="BA295" s="363">
        <v>0</v>
      </c>
      <c r="BB295" s="363">
        <v>0</v>
      </c>
      <c r="BC295" s="364">
        <f>IF(ISNUMBER(MATCH(C295,'My Squad'!$C$2:$C$16,0)),1,0)</f>
        <v>0</v>
      </c>
      <c r="BD295" s="365">
        <f t="shared" si="116"/>
        <v>0</v>
      </c>
      <c r="BE295" s="365">
        <f t="shared" si="117"/>
        <v>0</v>
      </c>
      <c r="BF295" s="365">
        <f t="shared" si="118"/>
        <v>0</v>
      </c>
      <c r="BG295" s="365">
        <f t="shared" si="119"/>
        <v>0</v>
      </c>
      <c r="BH295" s="365">
        <f t="shared" si="120"/>
        <v>0</v>
      </c>
      <c r="BI295" s="365">
        <f t="shared" si="121"/>
        <v>0</v>
      </c>
      <c r="BJ295" s="365">
        <f t="shared" si="122"/>
        <v>0</v>
      </c>
      <c r="BK295" s="365">
        <f t="shared" si="123"/>
        <v>0</v>
      </c>
      <c r="BL295" s="365">
        <f t="shared" si="124"/>
        <v>0</v>
      </c>
      <c r="BM295" s="365">
        <f t="shared" si="125"/>
        <v>0</v>
      </c>
      <c r="BN295" s="365">
        <f t="shared" si="126"/>
        <v>0</v>
      </c>
      <c r="BO295" s="365">
        <f t="shared" si="127"/>
        <v>0</v>
      </c>
      <c r="BP295" s="365">
        <f t="shared" si="128"/>
        <v>0</v>
      </c>
      <c r="BQ295" s="365">
        <f t="shared" si="129"/>
        <v>0</v>
      </c>
      <c r="BR295" s="365">
        <f t="shared" si="130"/>
        <v>0</v>
      </c>
      <c r="BS295" s="365">
        <f t="shared" si="131"/>
        <v>0</v>
      </c>
      <c r="BT295" s="365">
        <f t="shared" si="132"/>
        <v>0</v>
      </c>
      <c r="BU295" s="365">
        <f t="shared" si="133"/>
        <v>0</v>
      </c>
      <c r="BV295" s="365">
        <f t="shared" si="134"/>
        <v>0</v>
      </c>
      <c r="BW295" s="365">
        <f t="shared" si="135"/>
        <v>0</v>
      </c>
      <c r="BX295" s="365">
        <f t="shared" si="136"/>
        <v>0</v>
      </c>
      <c r="BY295" s="365">
        <f t="shared" si="137"/>
        <v>0</v>
      </c>
      <c r="BZ295" s="365">
        <f t="shared" si="138"/>
        <v>0</v>
      </c>
      <c r="CA295" s="365">
        <f t="shared" si="139"/>
        <v>0</v>
      </c>
      <c r="CB295" s="360">
        <f t="shared" si="140"/>
        <v>0</v>
      </c>
      <c r="CR295"/>
    </row>
    <row r="296" spans="1:96" hidden="1" x14ac:dyDescent="0.2">
      <c r="A296" s="360" cm="1">
        <f t="array" ref="A296">_xlfn.SWITCH(D296,"G",1,"D",2,"M",3,"F",4)</f>
        <v>2</v>
      </c>
      <c r="B296" s="357" t="s">
        <v>40</v>
      </c>
      <c r="C296" s="357" t="s">
        <v>299</v>
      </c>
      <c r="D296" s="360" t="s">
        <v>14</v>
      </c>
      <c r="E296" s="361">
        <v>4.4000000000000004</v>
      </c>
      <c r="F296" s="361">
        <f>_xlfn.IFNA(VLOOKUP(C296,'My Squad'!$C$2:$D$16,2,0),E296)</f>
        <v>4.4000000000000004</v>
      </c>
      <c r="G296" s="362">
        <v>0.46933333333333332</v>
      </c>
      <c r="H296" s="362">
        <v>0.57899999999999996</v>
      </c>
      <c r="I296" s="362">
        <v>0.65533333333333332</v>
      </c>
      <c r="J296" s="362">
        <v>0.58666666666666667</v>
      </c>
      <c r="K296" s="362">
        <v>0.40166666666666667</v>
      </c>
      <c r="L296" s="362">
        <v>0.54600000000000004</v>
      </c>
      <c r="M296" s="362">
        <v>0.77466666666666661</v>
      </c>
      <c r="N296" s="362">
        <v>0.64333333333333331</v>
      </c>
      <c r="O296" s="363">
        <v>0</v>
      </c>
      <c r="P296" s="363">
        <v>0</v>
      </c>
      <c r="Q296" s="363">
        <v>0</v>
      </c>
      <c r="R296" s="363">
        <v>0</v>
      </c>
      <c r="S296" s="363">
        <v>0</v>
      </c>
      <c r="T296" s="363">
        <v>0</v>
      </c>
      <c r="U296" s="363">
        <v>0</v>
      </c>
      <c r="V296" s="363">
        <v>0</v>
      </c>
      <c r="W296" s="363">
        <v>0</v>
      </c>
      <c r="X296" s="363">
        <v>0</v>
      </c>
      <c r="Y296" s="363">
        <v>0</v>
      </c>
      <c r="Z296" s="363">
        <v>0</v>
      </c>
      <c r="AA296" s="363">
        <v>0</v>
      </c>
      <c r="AB296" s="363">
        <v>0</v>
      </c>
      <c r="AC296" s="363">
        <v>0</v>
      </c>
      <c r="AD296" s="363">
        <v>0</v>
      </c>
      <c r="AE296" s="363">
        <v>0</v>
      </c>
      <c r="AF296" s="363">
        <v>0</v>
      </c>
      <c r="AG296" s="363">
        <v>0</v>
      </c>
      <c r="AH296" s="363">
        <v>0</v>
      </c>
      <c r="AI296" s="363">
        <v>0</v>
      </c>
      <c r="AJ296" s="363">
        <v>0</v>
      </c>
      <c r="AK296" s="363">
        <v>0</v>
      </c>
      <c r="AL296" s="363">
        <v>0</v>
      </c>
      <c r="AM296" s="363">
        <v>0</v>
      </c>
      <c r="AN296" s="363">
        <v>0</v>
      </c>
      <c r="AO296" s="363">
        <v>0</v>
      </c>
      <c r="AP296" s="363">
        <v>0</v>
      </c>
      <c r="AQ296" s="363">
        <v>0</v>
      </c>
      <c r="AR296" s="363">
        <v>0</v>
      </c>
      <c r="AS296" s="363">
        <v>0</v>
      </c>
      <c r="AT296" s="363">
        <v>0</v>
      </c>
      <c r="AU296" s="363">
        <v>0</v>
      </c>
      <c r="AV296" s="363">
        <v>0</v>
      </c>
      <c r="AW296" s="363">
        <v>0</v>
      </c>
      <c r="AX296" s="363">
        <v>0</v>
      </c>
      <c r="AY296" s="363">
        <v>0</v>
      </c>
      <c r="AZ296" s="363">
        <v>0</v>
      </c>
      <c r="BA296" s="363">
        <v>0</v>
      </c>
      <c r="BB296" s="363">
        <v>0</v>
      </c>
      <c r="BC296" s="364">
        <f>IF(ISNUMBER(MATCH(C296,'My Squad'!$C$2:$C$16,0)),1,0)</f>
        <v>0</v>
      </c>
      <c r="BD296" s="365">
        <f t="shared" si="116"/>
        <v>0</v>
      </c>
      <c r="BE296" s="365">
        <f t="shared" si="117"/>
        <v>0</v>
      </c>
      <c r="BF296" s="365">
        <f t="shared" si="118"/>
        <v>0</v>
      </c>
      <c r="BG296" s="365">
        <f t="shared" si="119"/>
        <v>0</v>
      </c>
      <c r="BH296" s="365">
        <f t="shared" si="120"/>
        <v>0</v>
      </c>
      <c r="BI296" s="365">
        <f t="shared" si="121"/>
        <v>0</v>
      </c>
      <c r="BJ296" s="365">
        <f t="shared" si="122"/>
        <v>0</v>
      </c>
      <c r="BK296" s="365">
        <f t="shared" si="123"/>
        <v>0</v>
      </c>
      <c r="BL296" s="365">
        <f t="shared" si="124"/>
        <v>0</v>
      </c>
      <c r="BM296" s="365">
        <f t="shared" si="125"/>
        <v>0</v>
      </c>
      <c r="BN296" s="365">
        <f t="shared" si="126"/>
        <v>0</v>
      </c>
      <c r="BO296" s="365">
        <f t="shared" si="127"/>
        <v>0</v>
      </c>
      <c r="BP296" s="365">
        <f t="shared" si="128"/>
        <v>0</v>
      </c>
      <c r="BQ296" s="365">
        <f t="shared" si="129"/>
        <v>0</v>
      </c>
      <c r="BR296" s="365">
        <f t="shared" si="130"/>
        <v>0</v>
      </c>
      <c r="BS296" s="365">
        <f t="shared" si="131"/>
        <v>0</v>
      </c>
      <c r="BT296" s="365">
        <f t="shared" si="132"/>
        <v>0</v>
      </c>
      <c r="BU296" s="365">
        <f t="shared" si="133"/>
        <v>0</v>
      </c>
      <c r="BV296" s="365">
        <f t="shared" si="134"/>
        <v>0</v>
      </c>
      <c r="BW296" s="365">
        <f t="shared" si="135"/>
        <v>0</v>
      </c>
      <c r="BX296" s="365">
        <f t="shared" si="136"/>
        <v>0</v>
      </c>
      <c r="BY296" s="365">
        <f t="shared" si="137"/>
        <v>0</v>
      </c>
      <c r="BZ296" s="365">
        <f t="shared" si="138"/>
        <v>0</v>
      </c>
      <c r="CA296" s="365">
        <f t="shared" si="139"/>
        <v>0</v>
      </c>
      <c r="CB296" s="360">
        <f t="shared" si="140"/>
        <v>0</v>
      </c>
      <c r="CR296"/>
    </row>
    <row r="297" spans="1:96" hidden="1" x14ac:dyDescent="0.2">
      <c r="A297" s="360" cm="1">
        <f t="array" ref="A297">_xlfn.SWITCH(D297,"G",1,"D",2,"M",3,"F",4)</f>
        <v>3</v>
      </c>
      <c r="B297" s="357" t="s">
        <v>600</v>
      </c>
      <c r="C297" s="357" t="s">
        <v>628</v>
      </c>
      <c r="D297" s="360" t="s">
        <v>13</v>
      </c>
      <c r="E297" s="361">
        <v>4.8</v>
      </c>
      <c r="F297" s="361">
        <f>_xlfn.IFNA(VLOOKUP(C297,'My Squad'!$C$2:$D$16,2,0),E297)</f>
        <v>4.8</v>
      </c>
      <c r="G297" s="362">
        <v>0</v>
      </c>
      <c r="H297" s="362">
        <v>0</v>
      </c>
      <c r="I297" s="362">
        <v>0.43266666666666664</v>
      </c>
      <c r="J297" s="362">
        <v>0.6343333333333333</v>
      </c>
      <c r="K297" s="362">
        <v>0.93466666666666665</v>
      </c>
      <c r="L297" s="362">
        <v>0.83299999999999996</v>
      </c>
      <c r="M297" s="362">
        <v>0.93866666666666665</v>
      </c>
      <c r="N297" s="362">
        <v>0.8676666666666667</v>
      </c>
      <c r="O297" s="363">
        <v>0</v>
      </c>
      <c r="P297" s="363">
        <v>0</v>
      </c>
      <c r="Q297" s="363">
        <v>0</v>
      </c>
      <c r="R297" s="363">
        <v>0</v>
      </c>
      <c r="S297" s="363">
        <v>0</v>
      </c>
      <c r="T297" s="363">
        <v>0</v>
      </c>
      <c r="U297" s="363">
        <v>0</v>
      </c>
      <c r="V297" s="363">
        <v>0</v>
      </c>
      <c r="W297" s="363">
        <v>0</v>
      </c>
      <c r="X297" s="363">
        <v>0</v>
      </c>
      <c r="Y297" s="363">
        <v>0</v>
      </c>
      <c r="Z297" s="363">
        <v>0</v>
      </c>
      <c r="AA297" s="363">
        <v>0</v>
      </c>
      <c r="AB297" s="363">
        <v>0</v>
      </c>
      <c r="AC297" s="363">
        <v>0</v>
      </c>
      <c r="AD297" s="363">
        <v>0</v>
      </c>
      <c r="AE297" s="363">
        <v>0</v>
      </c>
      <c r="AF297" s="363">
        <v>0</v>
      </c>
      <c r="AG297" s="363">
        <v>0</v>
      </c>
      <c r="AH297" s="363">
        <v>0</v>
      </c>
      <c r="AI297" s="363">
        <v>0</v>
      </c>
      <c r="AJ297" s="363">
        <v>0</v>
      </c>
      <c r="AK297" s="363">
        <v>0</v>
      </c>
      <c r="AL297" s="363">
        <v>0</v>
      </c>
      <c r="AM297" s="363">
        <v>0</v>
      </c>
      <c r="AN297" s="363">
        <v>0</v>
      </c>
      <c r="AO297" s="363">
        <v>0</v>
      </c>
      <c r="AP297" s="363">
        <v>0</v>
      </c>
      <c r="AQ297" s="363">
        <v>0</v>
      </c>
      <c r="AR297" s="363">
        <v>0</v>
      </c>
      <c r="AS297" s="363">
        <v>0</v>
      </c>
      <c r="AT297" s="363">
        <v>0</v>
      </c>
      <c r="AU297" s="363">
        <v>0</v>
      </c>
      <c r="AV297" s="363">
        <v>0</v>
      </c>
      <c r="AW297" s="363">
        <v>0</v>
      </c>
      <c r="AX297" s="363">
        <v>0</v>
      </c>
      <c r="AY297" s="363">
        <v>0</v>
      </c>
      <c r="AZ297" s="363">
        <v>0</v>
      </c>
      <c r="BA297" s="363">
        <v>0</v>
      </c>
      <c r="BB297" s="363">
        <v>0</v>
      </c>
      <c r="BC297" s="364">
        <f>IF(ISNUMBER(MATCH(C297,'My Squad'!$C$2:$C$16,0)),1,0)</f>
        <v>0</v>
      </c>
      <c r="BD297" s="365">
        <f t="shared" si="116"/>
        <v>0</v>
      </c>
      <c r="BE297" s="365">
        <f t="shared" si="117"/>
        <v>0</v>
      </c>
      <c r="BF297" s="365">
        <f t="shared" si="118"/>
        <v>0</v>
      </c>
      <c r="BG297" s="365">
        <f t="shared" si="119"/>
        <v>0</v>
      </c>
      <c r="BH297" s="365">
        <f t="shared" si="120"/>
        <v>0</v>
      </c>
      <c r="BI297" s="365">
        <f t="shared" si="121"/>
        <v>0</v>
      </c>
      <c r="BJ297" s="365">
        <f t="shared" si="122"/>
        <v>0</v>
      </c>
      <c r="BK297" s="365">
        <f t="shared" si="123"/>
        <v>0</v>
      </c>
      <c r="BL297" s="365">
        <f t="shared" si="124"/>
        <v>0</v>
      </c>
      <c r="BM297" s="365">
        <f t="shared" si="125"/>
        <v>0</v>
      </c>
      <c r="BN297" s="365">
        <f t="shared" si="126"/>
        <v>0</v>
      </c>
      <c r="BO297" s="365">
        <f t="shared" si="127"/>
        <v>0</v>
      </c>
      <c r="BP297" s="365">
        <f t="shared" si="128"/>
        <v>0</v>
      </c>
      <c r="BQ297" s="365">
        <f t="shared" si="129"/>
        <v>0</v>
      </c>
      <c r="BR297" s="365">
        <f t="shared" si="130"/>
        <v>0</v>
      </c>
      <c r="BS297" s="365">
        <f t="shared" si="131"/>
        <v>0</v>
      </c>
      <c r="BT297" s="365">
        <f t="shared" si="132"/>
        <v>0</v>
      </c>
      <c r="BU297" s="365">
        <f t="shared" si="133"/>
        <v>0</v>
      </c>
      <c r="BV297" s="365">
        <f t="shared" si="134"/>
        <v>0</v>
      </c>
      <c r="BW297" s="365">
        <f t="shared" si="135"/>
        <v>0</v>
      </c>
      <c r="BX297" s="365">
        <f t="shared" si="136"/>
        <v>0</v>
      </c>
      <c r="BY297" s="365">
        <f t="shared" si="137"/>
        <v>0</v>
      </c>
      <c r="BZ297" s="365">
        <f t="shared" si="138"/>
        <v>0</v>
      </c>
      <c r="CA297" s="365">
        <f t="shared" si="139"/>
        <v>0</v>
      </c>
      <c r="CB297" s="360">
        <f t="shared" si="140"/>
        <v>0</v>
      </c>
      <c r="CR297"/>
    </row>
    <row r="298" spans="1:96" hidden="1" x14ac:dyDescent="0.2">
      <c r="A298" s="360" cm="1">
        <f t="array" ref="A298">_xlfn.SWITCH(D298,"G",1,"D",2,"M",3,"F",4)</f>
        <v>2</v>
      </c>
      <c r="B298" s="357" t="s">
        <v>56</v>
      </c>
      <c r="C298" s="357" t="s">
        <v>252</v>
      </c>
      <c r="D298" s="360" t="s">
        <v>14</v>
      </c>
      <c r="E298" s="361">
        <v>4.5</v>
      </c>
      <c r="F298" s="361">
        <f>_xlfn.IFNA(VLOOKUP(C298,'My Squad'!$C$2:$D$16,2,0),E298)</f>
        <v>4.5</v>
      </c>
      <c r="G298" s="362">
        <v>0.59333333333333338</v>
      </c>
      <c r="H298" s="362">
        <v>0.70099999999999996</v>
      </c>
      <c r="I298" s="362">
        <v>0.41866666666666669</v>
      </c>
      <c r="J298" s="362">
        <v>0.41166666666666668</v>
      </c>
      <c r="K298" s="362">
        <v>0.64966666666666661</v>
      </c>
      <c r="L298" s="362">
        <v>0.77900000000000003</v>
      </c>
      <c r="M298" s="362">
        <v>0.49233333333333335</v>
      </c>
      <c r="N298" s="362">
        <v>0.55266666666666664</v>
      </c>
      <c r="O298" s="363">
        <v>0</v>
      </c>
      <c r="P298" s="363">
        <v>0</v>
      </c>
      <c r="Q298" s="363">
        <v>0</v>
      </c>
      <c r="R298" s="363">
        <v>0</v>
      </c>
      <c r="S298" s="363">
        <v>0</v>
      </c>
      <c r="T298" s="363">
        <v>0</v>
      </c>
      <c r="U298" s="363">
        <v>0</v>
      </c>
      <c r="V298" s="363">
        <v>0</v>
      </c>
      <c r="W298" s="363">
        <v>0</v>
      </c>
      <c r="X298" s="363">
        <v>0</v>
      </c>
      <c r="Y298" s="363">
        <v>0</v>
      </c>
      <c r="Z298" s="363">
        <v>0</v>
      </c>
      <c r="AA298" s="363">
        <v>0</v>
      </c>
      <c r="AB298" s="363">
        <v>0</v>
      </c>
      <c r="AC298" s="363">
        <v>0</v>
      </c>
      <c r="AD298" s="363">
        <v>0</v>
      </c>
      <c r="AE298" s="363">
        <v>0</v>
      </c>
      <c r="AF298" s="363">
        <v>0</v>
      </c>
      <c r="AG298" s="363">
        <v>0</v>
      </c>
      <c r="AH298" s="363">
        <v>0</v>
      </c>
      <c r="AI298" s="363">
        <v>0</v>
      </c>
      <c r="AJ298" s="363">
        <v>0</v>
      </c>
      <c r="AK298" s="363">
        <v>0</v>
      </c>
      <c r="AL298" s="363">
        <v>0</v>
      </c>
      <c r="AM298" s="363">
        <v>0</v>
      </c>
      <c r="AN298" s="363">
        <v>0</v>
      </c>
      <c r="AO298" s="363">
        <v>0</v>
      </c>
      <c r="AP298" s="363">
        <v>0</v>
      </c>
      <c r="AQ298" s="363">
        <v>0</v>
      </c>
      <c r="AR298" s="363">
        <v>0</v>
      </c>
      <c r="AS298" s="363">
        <v>0</v>
      </c>
      <c r="AT298" s="363">
        <v>0</v>
      </c>
      <c r="AU298" s="363">
        <v>0</v>
      </c>
      <c r="AV298" s="363">
        <v>0</v>
      </c>
      <c r="AW298" s="363">
        <v>0</v>
      </c>
      <c r="AX298" s="363">
        <v>0</v>
      </c>
      <c r="AY298" s="363">
        <v>0</v>
      </c>
      <c r="AZ298" s="363">
        <v>0</v>
      </c>
      <c r="BA298" s="363">
        <v>0</v>
      </c>
      <c r="BB298" s="363">
        <v>0</v>
      </c>
      <c r="BC298" s="364">
        <f>IF(ISNUMBER(MATCH(C298,'My Squad'!$C$2:$C$16,0)),1,0)</f>
        <v>0</v>
      </c>
      <c r="BD298" s="365">
        <f t="shared" si="116"/>
        <v>0</v>
      </c>
      <c r="BE298" s="365">
        <f t="shared" si="117"/>
        <v>0</v>
      </c>
      <c r="BF298" s="365">
        <f t="shared" si="118"/>
        <v>0</v>
      </c>
      <c r="BG298" s="365">
        <f t="shared" si="119"/>
        <v>0</v>
      </c>
      <c r="BH298" s="365">
        <f t="shared" si="120"/>
        <v>0</v>
      </c>
      <c r="BI298" s="365">
        <f t="shared" si="121"/>
        <v>0</v>
      </c>
      <c r="BJ298" s="365">
        <f t="shared" si="122"/>
        <v>0</v>
      </c>
      <c r="BK298" s="365">
        <f t="shared" si="123"/>
        <v>0</v>
      </c>
      <c r="BL298" s="365">
        <f t="shared" si="124"/>
        <v>0</v>
      </c>
      <c r="BM298" s="365">
        <f t="shared" si="125"/>
        <v>0</v>
      </c>
      <c r="BN298" s="365">
        <f t="shared" si="126"/>
        <v>0</v>
      </c>
      <c r="BO298" s="365">
        <f t="shared" si="127"/>
        <v>0</v>
      </c>
      <c r="BP298" s="365">
        <f t="shared" si="128"/>
        <v>0</v>
      </c>
      <c r="BQ298" s="365">
        <f t="shared" si="129"/>
        <v>0</v>
      </c>
      <c r="BR298" s="365">
        <f t="shared" si="130"/>
        <v>0</v>
      </c>
      <c r="BS298" s="365">
        <f t="shared" si="131"/>
        <v>0</v>
      </c>
      <c r="BT298" s="365">
        <f t="shared" si="132"/>
        <v>0</v>
      </c>
      <c r="BU298" s="365">
        <f t="shared" si="133"/>
        <v>0</v>
      </c>
      <c r="BV298" s="365">
        <f t="shared" si="134"/>
        <v>0</v>
      </c>
      <c r="BW298" s="365">
        <f t="shared" si="135"/>
        <v>0</v>
      </c>
      <c r="BX298" s="365">
        <f t="shared" si="136"/>
        <v>0</v>
      </c>
      <c r="BY298" s="365">
        <f t="shared" si="137"/>
        <v>0</v>
      </c>
      <c r="BZ298" s="365">
        <f t="shared" si="138"/>
        <v>0</v>
      </c>
      <c r="CA298" s="365">
        <f t="shared" si="139"/>
        <v>0</v>
      </c>
      <c r="CB298" s="360">
        <f t="shared" si="140"/>
        <v>0</v>
      </c>
      <c r="CR298"/>
    </row>
    <row r="299" spans="1:96" hidden="1" x14ac:dyDescent="0.2">
      <c r="A299" s="360" cm="1">
        <f t="array" ref="A299">_xlfn.SWITCH(D299,"G",1,"D",2,"M",3,"F",4)</f>
        <v>2</v>
      </c>
      <c r="B299" s="357" t="s">
        <v>61</v>
      </c>
      <c r="C299" s="357" t="s">
        <v>606</v>
      </c>
      <c r="D299" s="360" t="s">
        <v>14</v>
      </c>
      <c r="E299" s="361">
        <v>4.8</v>
      </c>
      <c r="F299" s="361">
        <f>_xlfn.IFNA(VLOOKUP(C299,'My Squad'!$C$2:$D$16,2,0),E299)</f>
        <v>4.8</v>
      </c>
      <c r="G299" s="362">
        <v>0.42699999999999999</v>
      </c>
      <c r="H299" s="362">
        <v>0.36299999999999999</v>
      </c>
      <c r="I299" s="362">
        <v>0.71599999999999997</v>
      </c>
      <c r="J299" s="362">
        <v>0.44500000000000001</v>
      </c>
      <c r="K299" s="362">
        <v>0.67333333333333334</v>
      </c>
      <c r="L299" s="362">
        <v>0.8686666666666667</v>
      </c>
      <c r="M299" s="362">
        <v>0.72399999999999998</v>
      </c>
      <c r="N299" s="362">
        <v>0.37133333333333335</v>
      </c>
      <c r="O299" s="363">
        <v>0</v>
      </c>
      <c r="P299" s="363">
        <v>0</v>
      </c>
      <c r="Q299" s="363">
        <v>0</v>
      </c>
      <c r="R299" s="363">
        <v>0</v>
      </c>
      <c r="S299" s="363">
        <v>0</v>
      </c>
      <c r="T299" s="363">
        <v>0</v>
      </c>
      <c r="U299" s="363">
        <v>0</v>
      </c>
      <c r="V299" s="363">
        <v>0</v>
      </c>
      <c r="W299" s="363">
        <v>0</v>
      </c>
      <c r="X299" s="363">
        <v>0</v>
      </c>
      <c r="Y299" s="363">
        <v>0</v>
      </c>
      <c r="Z299" s="363">
        <v>0</v>
      </c>
      <c r="AA299" s="363">
        <v>0</v>
      </c>
      <c r="AB299" s="363">
        <v>0</v>
      </c>
      <c r="AC299" s="363">
        <v>0</v>
      </c>
      <c r="AD299" s="363">
        <v>0</v>
      </c>
      <c r="AE299" s="363">
        <v>0</v>
      </c>
      <c r="AF299" s="363">
        <v>0</v>
      </c>
      <c r="AG299" s="363">
        <v>0</v>
      </c>
      <c r="AH299" s="363">
        <v>0</v>
      </c>
      <c r="AI299" s="363">
        <v>0</v>
      </c>
      <c r="AJ299" s="363">
        <v>0</v>
      </c>
      <c r="AK299" s="363">
        <v>0</v>
      </c>
      <c r="AL299" s="363">
        <v>0</v>
      </c>
      <c r="AM299" s="363">
        <v>0</v>
      </c>
      <c r="AN299" s="363">
        <v>0</v>
      </c>
      <c r="AO299" s="363">
        <v>0</v>
      </c>
      <c r="AP299" s="363">
        <v>0</v>
      </c>
      <c r="AQ299" s="363">
        <v>0</v>
      </c>
      <c r="AR299" s="363">
        <v>0</v>
      </c>
      <c r="AS299" s="363">
        <v>0</v>
      </c>
      <c r="AT299" s="363">
        <v>0</v>
      </c>
      <c r="AU299" s="363">
        <v>0</v>
      </c>
      <c r="AV299" s="363">
        <v>0</v>
      </c>
      <c r="AW299" s="363">
        <v>0</v>
      </c>
      <c r="AX299" s="363">
        <v>0</v>
      </c>
      <c r="AY299" s="363">
        <v>0</v>
      </c>
      <c r="AZ299" s="363">
        <v>0</v>
      </c>
      <c r="BA299" s="363">
        <v>0</v>
      </c>
      <c r="BB299" s="363">
        <v>0</v>
      </c>
      <c r="BC299" s="364">
        <f>IF(ISNUMBER(MATCH(C299,'My Squad'!$C$2:$C$16,0)),1,0)</f>
        <v>0</v>
      </c>
      <c r="BD299" s="365">
        <f t="shared" si="116"/>
        <v>0</v>
      </c>
      <c r="BE299" s="365">
        <f t="shared" si="117"/>
        <v>0</v>
      </c>
      <c r="BF299" s="365">
        <f t="shared" si="118"/>
        <v>0</v>
      </c>
      <c r="BG299" s="365">
        <f t="shared" si="119"/>
        <v>0</v>
      </c>
      <c r="BH299" s="365">
        <f t="shared" si="120"/>
        <v>0</v>
      </c>
      <c r="BI299" s="365">
        <f t="shared" si="121"/>
        <v>0</v>
      </c>
      <c r="BJ299" s="365">
        <f t="shared" si="122"/>
        <v>0</v>
      </c>
      <c r="BK299" s="365">
        <f t="shared" si="123"/>
        <v>0</v>
      </c>
      <c r="BL299" s="365">
        <f t="shared" si="124"/>
        <v>0</v>
      </c>
      <c r="BM299" s="365">
        <f t="shared" si="125"/>
        <v>0</v>
      </c>
      <c r="BN299" s="365">
        <f t="shared" si="126"/>
        <v>0</v>
      </c>
      <c r="BO299" s="365">
        <f t="shared" si="127"/>
        <v>0</v>
      </c>
      <c r="BP299" s="365">
        <f t="shared" si="128"/>
        <v>0</v>
      </c>
      <c r="BQ299" s="365">
        <f t="shared" si="129"/>
        <v>0</v>
      </c>
      <c r="BR299" s="365">
        <f t="shared" si="130"/>
        <v>0</v>
      </c>
      <c r="BS299" s="365">
        <f t="shared" si="131"/>
        <v>0</v>
      </c>
      <c r="BT299" s="365">
        <f t="shared" si="132"/>
        <v>0</v>
      </c>
      <c r="BU299" s="365">
        <f t="shared" si="133"/>
        <v>0</v>
      </c>
      <c r="BV299" s="365">
        <f t="shared" si="134"/>
        <v>0</v>
      </c>
      <c r="BW299" s="365">
        <f t="shared" si="135"/>
        <v>0</v>
      </c>
      <c r="BX299" s="365">
        <f t="shared" si="136"/>
        <v>0</v>
      </c>
      <c r="BY299" s="365">
        <f t="shared" si="137"/>
        <v>0</v>
      </c>
      <c r="BZ299" s="365">
        <f t="shared" si="138"/>
        <v>0</v>
      </c>
      <c r="CA299" s="365">
        <f t="shared" si="139"/>
        <v>0</v>
      </c>
      <c r="CB299" s="360">
        <f t="shared" si="140"/>
        <v>0</v>
      </c>
      <c r="CR299"/>
    </row>
    <row r="300" spans="1:96" hidden="1" x14ac:dyDescent="0.2">
      <c r="A300" s="360" cm="1">
        <f t="array" ref="A300">_xlfn.SWITCH(D300,"G",1,"D",2,"M",3,"F",4)</f>
        <v>2</v>
      </c>
      <c r="B300" s="357" t="s">
        <v>61</v>
      </c>
      <c r="C300" s="357" t="s">
        <v>1495</v>
      </c>
      <c r="D300" s="360" t="s">
        <v>14</v>
      </c>
      <c r="E300" s="361">
        <v>4</v>
      </c>
      <c r="F300" s="361">
        <f>_xlfn.IFNA(VLOOKUP(C300,'My Squad'!$C$2:$D$16,2,0),E300)</f>
        <v>4</v>
      </c>
      <c r="G300" s="362">
        <v>0.47933333333333333</v>
      </c>
      <c r="H300" s="362">
        <v>0.35899999999999999</v>
      </c>
      <c r="I300" s="362">
        <v>0.69466666666666665</v>
      </c>
      <c r="J300" s="362">
        <v>0.441</v>
      </c>
      <c r="K300" s="362">
        <v>0.76833333333333331</v>
      </c>
      <c r="L300" s="362">
        <v>0.77200000000000002</v>
      </c>
      <c r="M300" s="362">
        <v>0.67566666666666664</v>
      </c>
      <c r="N300" s="362">
        <v>0.38466666666666666</v>
      </c>
      <c r="O300" s="363">
        <v>0</v>
      </c>
      <c r="P300" s="363">
        <v>0</v>
      </c>
      <c r="Q300" s="363">
        <v>0</v>
      </c>
      <c r="R300" s="363">
        <v>0</v>
      </c>
      <c r="S300" s="363">
        <v>0</v>
      </c>
      <c r="T300" s="363">
        <v>0</v>
      </c>
      <c r="U300" s="363">
        <v>0</v>
      </c>
      <c r="V300" s="363">
        <v>0</v>
      </c>
      <c r="W300" s="363">
        <v>0</v>
      </c>
      <c r="X300" s="363">
        <v>0</v>
      </c>
      <c r="Y300" s="363">
        <v>0</v>
      </c>
      <c r="Z300" s="363">
        <v>0</v>
      </c>
      <c r="AA300" s="363">
        <v>0</v>
      </c>
      <c r="AB300" s="363">
        <v>0</v>
      </c>
      <c r="AC300" s="363">
        <v>0</v>
      </c>
      <c r="AD300" s="363">
        <v>0</v>
      </c>
      <c r="AE300" s="363">
        <v>0</v>
      </c>
      <c r="AF300" s="363">
        <v>0</v>
      </c>
      <c r="AG300" s="363">
        <v>0</v>
      </c>
      <c r="AH300" s="363">
        <v>0</v>
      </c>
      <c r="AI300" s="363">
        <v>0</v>
      </c>
      <c r="AJ300" s="363">
        <v>0</v>
      </c>
      <c r="AK300" s="363">
        <v>0</v>
      </c>
      <c r="AL300" s="363">
        <v>0</v>
      </c>
      <c r="AM300" s="363">
        <v>0</v>
      </c>
      <c r="AN300" s="363">
        <v>0</v>
      </c>
      <c r="AO300" s="363">
        <v>0</v>
      </c>
      <c r="AP300" s="363">
        <v>0</v>
      </c>
      <c r="AQ300" s="363">
        <v>0</v>
      </c>
      <c r="AR300" s="363">
        <v>0</v>
      </c>
      <c r="AS300" s="363">
        <v>0</v>
      </c>
      <c r="AT300" s="363">
        <v>0</v>
      </c>
      <c r="AU300" s="363">
        <v>0</v>
      </c>
      <c r="AV300" s="363">
        <v>0</v>
      </c>
      <c r="AW300" s="363">
        <v>0</v>
      </c>
      <c r="AX300" s="363">
        <v>0</v>
      </c>
      <c r="AY300" s="363">
        <v>0</v>
      </c>
      <c r="AZ300" s="363">
        <v>0</v>
      </c>
      <c r="BA300" s="363">
        <v>0</v>
      </c>
      <c r="BB300" s="363">
        <v>0</v>
      </c>
      <c r="BC300" s="364">
        <f>IF(ISNUMBER(MATCH(C300,'My Squad'!$C$2:$C$16,0)),1,0)</f>
        <v>0</v>
      </c>
      <c r="BD300" s="365">
        <f t="shared" si="116"/>
        <v>0</v>
      </c>
      <c r="BE300" s="365">
        <f t="shared" si="117"/>
        <v>0</v>
      </c>
      <c r="BF300" s="365">
        <f t="shared" si="118"/>
        <v>0</v>
      </c>
      <c r="BG300" s="365">
        <f t="shared" si="119"/>
        <v>0</v>
      </c>
      <c r="BH300" s="365">
        <f t="shared" si="120"/>
        <v>0</v>
      </c>
      <c r="BI300" s="365">
        <f t="shared" si="121"/>
        <v>0</v>
      </c>
      <c r="BJ300" s="365">
        <f t="shared" si="122"/>
        <v>0</v>
      </c>
      <c r="BK300" s="365">
        <f t="shared" si="123"/>
        <v>0</v>
      </c>
      <c r="BL300" s="365">
        <f t="shared" si="124"/>
        <v>0</v>
      </c>
      <c r="BM300" s="365">
        <f t="shared" si="125"/>
        <v>0</v>
      </c>
      <c r="BN300" s="365">
        <f t="shared" si="126"/>
        <v>0</v>
      </c>
      <c r="BO300" s="365">
        <f t="shared" si="127"/>
        <v>0</v>
      </c>
      <c r="BP300" s="365">
        <f t="shared" si="128"/>
        <v>0</v>
      </c>
      <c r="BQ300" s="365">
        <f t="shared" si="129"/>
        <v>0</v>
      </c>
      <c r="BR300" s="365">
        <f t="shared" si="130"/>
        <v>0</v>
      </c>
      <c r="BS300" s="365">
        <f t="shared" si="131"/>
        <v>0</v>
      </c>
      <c r="BT300" s="365">
        <f t="shared" si="132"/>
        <v>0</v>
      </c>
      <c r="BU300" s="365">
        <f t="shared" si="133"/>
        <v>0</v>
      </c>
      <c r="BV300" s="365">
        <f t="shared" si="134"/>
        <v>0</v>
      </c>
      <c r="BW300" s="365">
        <f t="shared" si="135"/>
        <v>0</v>
      </c>
      <c r="BX300" s="365">
        <f t="shared" si="136"/>
        <v>0</v>
      </c>
      <c r="BY300" s="365">
        <f t="shared" si="137"/>
        <v>0</v>
      </c>
      <c r="BZ300" s="365">
        <f t="shared" si="138"/>
        <v>0</v>
      </c>
      <c r="CA300" s="365">
        <f t="shared" si="139"/>
        <v>0</v>
      </c>
      <c r="CB300" s="360">
        <f t="shared" si="140"/>
        <v>0</v>
      </c>
      <c r="CR300"/>
    </row>
    <row r="301" spans="1:96" hidden="1" x14ac:dyDescent="0.2">
      <c r="A301" s="360" cm="1">
        <f t="array" ref="A301">_xlfn.SWITCH(D301,"G",1,"D",2,"M",3,"F",4)</f>
        <v>2</v>
      </c>
      <c r="B301" s="357" t="s">
        <v>25</v>
      </c>
      <c r="C301" s="357" t="s">
        <v>533</v>
      </c>
      <c r="D301" s="360" t="s">
        <v>14</v>
      </c>
      <c r="E301" s="361">
        <v>4</v>
      </c>
      <c r="F301" s="361">
        <f>_xlfn.IFNA(VLOOKUP(C301,'My Squad'!$C$2:$D$16,2,0),E301)</f>
        <v>4</v>
      </c>
      <c r="G301" s="362">
        <v>0.61166666666666669</v>
      </c>
      <c r="H301" s="362">
        <v>0.56366666666666665</v>
      </c>
      <c r="I301" s="362">
        <v>0.66233333333333333</v>
      </c>
      <c r="J301" s="362">
        <v>0.36166666666666669</v>
      </c>
      <c r="K301" s="362">
        <v>0.49133333333333334</v>
      </c>
      <c r="L301" s="362">
        <v>0.53500000000000003</v>
      </c>
      <c r="M301" s="362">
        <v>0.60899999999999999</v>
      </c>
      <c r="N301" s="362">
        <v>0.43666666666666665</v>
      </c>
      <c r="O301" s="363">
        <v>0</v>
      </c>
      <c r="P301" s="363">
        <v>0</v>
      </c>
      <c r="Q301" s="363">
        <v>0</v>
      </c>
      <c r="R301" s="363">
        <v>0</v>
      </c>
      <c r="S301" s="363">
        <v>0</v>
      </c>
      <c r="T301" s="363">
        <v>0</v>
      </c>
      <c r="U301" s="363">
        <v>0</v>
      </c>
      <c r="V301" s="363">
        <v>0</v>
      </c>
      <c r="W301" s="363">
        <v>0</v>
      </c>
      <c r="X301" s="363">
        <v>0</v>
      </c>
      <c r="Y301" s="363">
        <v>0</v>
      </c>
      <c r="Z301" s="363">
        <v>0</v>
      </c>
      <c r="AA301" s="363">
        <v>0</v>
      </c>
      <c r="AB301" s="363">
        <v>0</v>
      </c>
      <c r="AC301" s="363">
        <v>0</v>
      </c>
      <c r="AD301" s="363">
        <v>0</v>
      </c>
      <c r="AE301" s="363">
        <v>0</v>
      </c>
      <c r="AF301" s="363">
        <v>0</v>
      </c>
      <c r="AG301" s="363">
        <v>0</v>
      </c>
      <c r="AH301" s="363">
        <v>0</v>
      </c>
      <c r="AI301" s="363">
        <v>0</v>
      </c>
      <c r="AJ301" s="363">
        <v>0</v>
      </c>
      <c r="AK301" s="363">
        <v>0</v>
      </c>
      <c r="AL301" s="363">
        <v>0</v>
      </c>
      <c r="AM301" s="363">
        <v>0</v>
      </c>
      <c r="AN301" s="363">
        <v>0</v>
      </c>
      <c r="AO301" s="363">
        <v>0</v>
      </c>
      <c r="AP301" s="363">
        <v>0</v>
      </c>
      <c r="AQ301" s="363">
        <v>0</v>
      </c>
      <c r="AR301" s="363">
        <v>0</v>
      </c>
      <c r="AS301" s="363">
        <v>0</v>
      </c>
      <c r="AT301" s="363">
        <v>0</v>
      </c>
      <c r="AU301" s="363">
        <v>0</v>
      </c>
      <c r="AV301" s="363">
        <v>0</v>
      </c>
      <c r="AW301" s="363">
        <v>0</v>
      </c>
      <c r="AX301" s="363">
        <v>0</v>
      </c>
      <c r="AY301" s="363">
        <v>0</v>
      </c>
      <c r="AZ301" s="363">
        <v>0</v>
      </c>
      <c r="BA301" s="363">
        <v>0</v>
      </c>
      <c r="BB301" s="363">
        <v>0</v>
      </c>
      <c r="BC301" s="364">
        <f>IF(ISNUMBER(MATCH(C301,'My Squad'!$C$2:$C$16,0)),1,0)</f>
        <v>0</v>
      </c>
      <c r="BD301" s="365">
        <f t="shared" si="116"/>
        <v>0</v>
      </c>
      <c r="BE301" s="365">
        <f t="shared" si="117"/>
        <v>0</v>
      </c>
      <c r="BF301" s="365">
        <f t="shared" si="118"/>
        <v>0</v>
      </c>
      <c r="BG301" s="365">
        <f t="shared" si="119"/>
        <v>0</v>
      </c>
      <c r="BH301" s="365">
        <f t="shared" si="120"/>
        <v>0</v>
      </c>
      <c r="BI301" s="365">
        <f t="shared" si="121"/>
        <v>0</v>
      </c>
      <c r="BJ301" s="365">
        <f t="shared" si="122"/>
        <v>0</v>
      </c>
      <c r="BK301" s="365">
        <f t="shared" si="123"/>
        <v>0</v>
      </c>
      <c r="BL301" s="365">
        <f t="shared" si="124"/>
        <v>0</v>
      </c>
      <c r="BM301" s="365">
        <f t="shared" si="125"/>
        <v>0</v>
      </c>
      <c r="BN301" s="365">
        <f t="shared" si="126"/>
        <v>0</v>
      </c>
      <c r="BO301" s="365">
        <f t="shared" si="127"/>
        <v>0</v>
      </c>
      <c r="BP301" s="365">
        <f t="shared" si="128"/>
        <v>0</v>
      </c>
      <c r="BQ301" s="365">
        <f t="shared" si="129"/>
        <v>0</v>
      </c>
      <c r="BR301" s="365">
        <f t="shared" si="130"/>
        <v>0</v>
      </c>
      <c r="BS301" s="365">
        <f t="shared" si="131"/>
        <v>0</v>
      </c>
      <c r="BT301" s="365">
        <f t="shared" si="132"/>
        <v>0</v>
      </c>
      <c r="BU301" s="365">
        <f t="shared" si="133"/>
        <v>0</v>
      </c>
      <c r="BV301" s="365">
        <f t="shared" si="134"/>
        <v>0</v>
      </c>
      <c r="BW301" s="365">
        <f t="shared" si="135"/>
        <v>0</v>
      </c>
      <c r="BX301" s="365">
        <f t="shared" si="136"/>
        <v>0</v>
      </c>
      <c r="BY301" s="365">
        <f t="shared" si="137"/>
        <v>0</v>
      </c>
      <c r="BZ301" s="365">
        <f t="shared" si="138"/>
        <v>0</v>
      </c>
      <c r="CA301" s="365">
        <f t="shared" si="139"/>
        <v>0</v>
      </c>
      <c r="CB301" s="360">
        <f t="shared" si="140"/>
        <v>0</v>
      </c>
      <c r="CR301"/>
    </row>
    <row r="302" spans="1:96" hidden="1" x14ac:dyDescent="0.2">
      <c r="A302" s="360" cm="1">
        <f t="array" ref="A302">_xlfn.SWITCH(D302,"G",1,"D",2,"M",3,"F",4)</f>
        <v>2</v>
      </c>
      <c r="B302" s="357" t="s">
        <v>40</v>
      </c>
      <c r="C302" s="357" t="s">
        <v>280</v>
      </c>
      <c r="D302" s="360" t="s">
        <v>14</v>
      </c>
      <c r="E302" s="361">
        <v>4.4000000000000004</v>
      </c>
      <c r="F302" s="361">
        <f>_xlfn.IFNA(VLOOKUP(C302,'My Squad'!$C$2:$D$16,2,0),E302)</f>
        <v>4.4000000000000004</v>
      </c>
      <c r="G302" s="362">
        <v>0.40166666666666667</v>
      </c>
      <c r="H302" s="362">
        <v>0.56299999999999994</v>
      </c>
      <c r="I302" s="362">
        <v>0.58499999999999996</v>
      </c>
      <c r="J302" s="362">
        <v>0.49866666666666665</v>
      </c>
      <c r="K302" s="362">
        <v>0.34699999999999998</v>
      </c>
      <c r="L302" s="362">
        <v>0.46866666666666668</v>
      </c>
      <c r="M302" s="362">
        <v>0.64866666666666661</v>
      </c>
      <c r="N302" s="362">
        <v>0.58033333333333337</v>
      </c>
      <c r="O302" s="363">
        <v>0</v>
      </c>
      <c r="P302" s="363">
        <v>0</v>
      </c>
      <c r="Q302" s="363">
        <v>0</v>
      </c>
      <c r="R302" s="363">
        <v>0</v>
      </c>
      <c r="S302" s="363">
        <v>0</v>
      </c>
      <c r="T302" s="363">
        <v>0</v>
      </c>
      <c r="U302" s="363">
        <v>0</v>
      </c>
      <c r="V302" s="363">
        <v>0</v>
      </c>
      <c r="W302" s="363">
        <v>0</v>
      </c>
      <c r="X302" s="363">
        <v>0</v>
      </c>
      <c r="Y302" s="363">
        <v>0</v>
      </c>
      <c r="Z302" s="363">
        <v>0</v>
      </c>
      <c r="AA302" s="363">
        <v>0</v>
      </c>
      <c r="AB302" s="363">
        <v>0</v>
      </c>
      <c r="AC302" s="363">
        <v>0</v>
      </c>
      <c r="AD302" s="363">
        <v>0</v>
      </c>
      <c r="AE302" s="363">
        <v>0</v>
      </c>
      <c r="AF302" s="363">
        <v>0</v>
      </c>
      <c r="AG302" s="363">
        <v>0</v>
      </c>
      <c r="AH302" s="363">
        <v>0</v>
      </c>
      <c r="AI302" s="363">
        <v>0</v>
      </c>
      <c r="AJ302" s="363">
        <v>0</v>
      </c>
      <c r="AK302" s="363">
        <v>0</v>
      </c>
      <c r="AL302" s="363">
        <v>0</v>
      </c>
      <c r="AM302" s="363">
        <v>0</v>
      </c>
      <c r="AN302" s="363">
        <v>0</v>
      </c>
      <c r="AO302" s="363">
        <v>0</v>
      </c>
      <c r="AP302" s="363">
        <v>0</v>
      </c>
      <c r="AQ302" s="363">
        <v>0</v>
      </c>
      <c r="AR302" s="363">
        <v>0</v>
      </c>
      <c r="AS302" s="363">
        <v>0</v>
      </c>
      <c r="AT302" s="363">
        <v>0</v>
      </c>
      <c r="AU302" s="363">
        <v>0</v>
      </c>
      <c r="AV302" s="363">
        <v>0</v>
      </c>
      <c r="AW302" s="363">
        <v>0</v>
      </c>
      <c r="AX302" s="363">
        <v>0</v>
      </c>
      <c r="AY302" s="363">
        <v>0</v>
      </c>
      <c r="AZ302" s="363">
        <v>0</v>
      </c>
      <c r="BA302" s="363">
        <v>0</v>
      </c>
      <c r="BB302" s="363">
        <v>0</v>
      </c>
      <c r="BC302" s="364">
        <f>IF(ISNUMBER(MATCH(C302,'My Squad'!$C$2:$C$16,0)),1,0)</f>
        <v>0</v>
      </c>
      <c r="BD302" s="365">
        <f t="shared" si="116"/>
        <v>0</v>
      </c>
      <c r="BE302" s="365">
        <f t="shared" si="117"/>
        <v>0</v>
      </c>
      <c r="BF302" s="365">
        <f t="shared" si="118"/>
        <v>0</v>
      </c>
      <c r="BG302" s="365">
        <f t="shared" si="119"/>
        <v>0</v>
      </c>
      <c r="BH302" s="365">
        <f t="shared" si="120"/>
        <v>0</v>
      </c>
      <c r="BI302" s="365">
        <f t="shared" si="121"/>
        <v>0</v>
      </c>
      <c r="BJ302" s="365">
        <f t="shared" si="122"/>
        <v>0</v>
      </c>
      <c r="BK302" s="365">
        <f t="shared" si="123"/>
        <v>0</v>
      </c>
      <c r="BL302" s="365">
        <f t="shared" si="124"/>
        <v>0</v>
      </c>
      <c r="BM302" s="365">
        <f t="shared" si="125"/>
        <v>0</v>
      </c>
      <c r="BN302" s="365">
        <f t="shared" si="126"/>
        <v>0</v>
      </c>
      <c r="BO302" s="365">
        <f t="shared" si="127"/>
        <v>0</v>
      </c>
      <c r="BP302" s="365">
        <f t="shared" si="128"/>
        <v>0</v>
      </c>
      <c r="BQ302" s="365">
        <f t="shared" si="129"/>
        <v>0</v>
      </c>
      <c r="BR302" s="365">
        <f t="shared" si="130"/>
        <v>0</v>
      </c>
      <c r="BS302" s="365">
        <f t="shared" si="131"/>
        <v>0</v>
      </c>
      <c r="BT302" s="365">
        <f t="shared" si="132"/>
        <v>0</v>
      </c>
      <c r="BU302" s="365">
        <f t="shared" si="133"/>
        <v>0</v>
      </c>
      <c r="BV302" s="365">
        <f t="shared" si="134"/>
        <v>0</v>
      </c>
      <c r="BW302" s="365">
        <f t="shared" si="135"/>
        <v>0</v>
      </c>
      <c r="BX302" s="365">
        <f t="shared" si="136"/>
        <v>0</v>
      </c>
      <c r="BY302" s="365">
        <f t="shared" si="137"/>
        <v>0</v>
      </c>
      <c r="BZ302" s="365">
        <f t="shared" si="138"/>
        <v>0</v>
      </c>
      <c r="CA302" s="365">
        <f t="shared" si="139"/>
        <v>0</v>
      </c>
      <c r="CB302" s="360">
        <f t="shared" si="140"/>
        <v>0</v>
      </c>
      <c r="CR302"/>
    </row>
    <row r="303" spans="1:96" hidden="1" x14ac:dyDescent="0.2">
      <c r="A303" s="360" cm="1">
        <f t="array" ref="A303">_xlfn.SWITCH(D303,"G",1,"D",2,"M",3,"F",4)</f>
        <v>2</v>
      </c>
      <c r="B303" s="357" t="s">
        <v>30</v>
      </c>
      <c r="C303" s="357" t="s">
        <v>655</v>
      </c>
      <c r="D303" s="360" t="s">
        <v>14</v>
      </c>
      <c r="E303" s="361">
        <v>4.3</v>
      </c>
      <c r="F303" s="361">
        <f>_xlfn.IFNA(VLOOKUP(C303,'My Squad'!$C$2:$D$16,2,0),E303)</f>
        <v>4.3</v>
      </c>
      <c r="G303" s="362">
        <v>0</v>
      </c>
      <c r="H303" s="362">
        <v>0</v>
      </c>
      <c r="I303" s="362">
        <v>0.43099999999999999</v>
      </c>
      <c r="J303" s="362">
        <v>0.79066666666666663</v>
      </c>
      <c r="K303" s="362">
        <v>0.57199999999999995</v>
      </c>
      <c r="L303" s="362">
        <v>0.95066666666666666</v>
      </c>
      <c r="M303" s="362">
        <v>0.40633333333333332</v>
      </c>
      <c r="N303" s="362">
        <v>0.93</v>
      </c>
      <c r="O303" s="363">
        <v>0</v>
      </c>
      <c r="P303" s="363">
        <v>0</v>
      </c>
      <c r="Q303" s="363">
        <v>0</v>
      </c>
      <c r="R303" s="363">
        <v>0</v>
      </c>
      <c r="S303" s="363">
        <v>0</v>
      </c>
      <c r="T303" s="363">
        <v>0</v>
      </c>
      <c r="U303" s="363">
        <v>0</v>
      </c>
      <c r="V303" s="363">
        <v>0</v>
      </c>
      <c r="W303" s="363">
        <v>0</v>
      </c>
      <c r="X303" s="363">
        <v>0</v>
      </c>
      <c r="Y303" s="363">
        <v>0</v>
      </c>
      <c r="Z303" s="363">
        <v>0</v>
      </c>
      <c r="AA303" s="363">
        <v>0</v>
      </c>
      <c r="AB303" s="363">
        <v>0</v>
      </c>
      <c r="AC303" s="363">
        <v>0</v>
      </c>
      <c r="AD303" s="363">
        <v>0</v>
      </c>
      <c r="AE303" s="363">
        <v>0</v>
      </c>
      <c r="AF303" s="363">
        <v>0</v>
      </c>
      <c r="AG303" s="363">
        <v>0</v>
      </c>
      <c r="AH303" s="363">
        <v>0</v>
      </c>
      <c r="AI303" s="363">
        <v>0</v>
      </c>
      <c r="AJ303" s="363">
        <v>0</v>
      </c>
      <c r="AK303" s="363">
        <v>0</v>
      </c>
      <c r="AL303" s="363">
        <v>0</v>
      </c>
      <c r="AM303" s="363">
        <v>0</v>
      </c>
      <c r="AN303" s="363">
        <v>0</v>
      </c>
      <c r="AO303" s="363">
        <v>0</v>
      </c>
      <c r="AP303" s="363">
        <v>0</v>
      </c>
      <c r="AQ303" s="363">
        <v>0</v>
      </c>
      <c r="AR303" s="363">
        <v>0</v>
      </c>
      <c r="AS303" s="363">
        <v>0</v>
      </c>
      <c r="AT303" s="363">
        <v>0</v>
      </c>
      <c r="AU303" s="363">
        <v>0</v>
      </c>
      <c r="AV303" s="363">
        <v>0</v>
      </c>
      <c r="AW303" s="363">
        <v>0</v>
      </c>
      <c r="AX303" s="363">
        <v>0</v>
      </c>
      <c r="AY303" s="363">
        <v>0</v>
      </c>
      <c r="AZ303" s="363">
        <v>0</v>
      </c>
      <c r="BA303" s="363">
        <v>0</v>
      </c>
      <c r="BB303" s="363">
        <v>0</v>
      </c>
      <c r="BC303" s="364">
        <f>IF(ISNUMBER(MATCH(C303,'My Squad'!$C$2:$C$16,0)),1,0)</f>
        <v>0</v>
      </c>
      <c r="BD303" s="365">
        <f t="shared" si="116"/>
        <v>0</v>
      </c>
      <c r="BE303" s="365">
        <f t="shared" si="117"/>
        <v>0</v>
      </c>
      <c r="BF303" s="365">
        <f t="shared" si="118"/>
        <v>0</v>
      </c>
      <c r="BG303" s="365">
        <f t="shared" si="119"/>
        <v>0</v>
      </c>
      <c r="BH303" s="365">
        <f t="shared" si="120"/>
        <v>0</v>
      </c>
      <c r="BI303" s="365">
        <f t="shared" si="121"/>
        <v>0</v>
      </c>
      <c r="BJ303" s="365">
        <f t="shared" si="122"/>
        <v>0</v>
      </c>
      <c r="BK303" s="365">
        <f t="shared" si="123"/>
        <v>0</v>
      </c>
      <c r="BL303" s="365">
        <f t="shared" si="124"/>
        <v>0</v>
      </c>
      <c r="BM303" s="365">
        <f t="shared" si="125"/>
        <v>0</v>
      </c>
      <c r="BN303" s="365">
        <f t="shared" si="126"/>
        <v>0</v>
      </c>
      <c r="BO303" s="365">
        <f t="shared" si="127"/>
        <v>0</v>
      </c>
      <c r="BP303" s="365">
        <f t="shared" si="128"/>
        <v>0</v>
      </c>
      <c r="BQ303" s="365">
        <f t="shared" si="129"/>
        <v>0</v>
      </c>
      <c r="BR303" s="365">
        <f t="shared" si="130"/>
        <v>0</v>
      </c>
      <c r="BS303" s="365">
        <f t="shared" si="131"/>
        <v>0</v>
      </c>
      <c r="BT303" s="365">
        <f t="shared" si="132"/>
        <v>0</v>
      </c>
      <c r="BU303" s="365">
        <f t="shared" si="133"/>
        <v>0</v>
      </c>
      <c r="BV303" s="365">
        <f t="shared" si="134"/>
        <v>0</v>
      </c>
      <c r="BW303" s="365">
        <f t="shared" si="135"/>
        <v>0</v>
      </c>
      <c r="BX303" s="365">
        <f t="shared" si="136"/>
        <v>0</v>
      </c>
      <c r="BY303" s="365">
        <f t="shared" si="137"/>
        <v>0</v>
      </c>
      <c r="BZ303" s="365">
        <f t="shared" si="138"/>
        <v>0</v>
      </c>
      <c r="CA303" s="365">
        <f t="shared" si="139"/>
        <v>0</v>
      </c>
      <c r="CB303" s="360">
        <f t="shared" si="140"/>
        <v>0</v>
      </c>
      <c r="CR303"/>
    </row>
    <row r="304" spans="1:96" hidden="1" x14ac:dyDescent="0.2">
      <c r="A304" s="360" cm="1">
        <f t="array" ref="A304">_xlfn.SWITCH(D304,"G",1,"D",2,"M",3,"F",4)</f>
        <v>3</v>
      </c>
      <c r="B304" s="357" t="s">
        <v>25</v>
      </c>
      <c r="C304" s="357" t="s">
        <v>222</v>
      </c>
      <c r="D304" s="360" t="s">
        <v>13</v>
      </c>
      <c r="E304" s="361">
        <v>5.3</v>
      </c>
      <c r="F304" s="361">
        <f>_xlfn.IFNA(VLOOKUP(C304,'My Squad'!$C$2:$D$16,2,0),E304)</f>
        <v>5.3</v>
      </c>
      <c r="G304" s="362">
        <v>0.52800000000000002</v>
      </c>
      <c r="H304" s="362">
        <v>0.51833333333333331</v>
      </c>
      <c r="I304" s="362">
        <v>0.49299999999999999</v>
      </c>
      <c r="J304" s="362">
        <v>0.48066666666666669</v>
      </c>
      <c r="K304" s="362">
        <v>0.45966666666666667</v>
      </c>
      <c r="L304" s="362">
        <v>0.55266666666666664</v>
      </c>
      <c r="M304" s="362">
        <v>0.53366666666666662</v>
      </c>
      <c r="N304" s="362">
        <v>0.46166666666666667</v>
      </c>
      <c r="O304" s="363">
        <v>0</v>
      </c>
      <c r="P304" s="363">
        <v>0</v>
      </c>
      <c r="Q304" s="363">
        <v>0</v>
      </c>
      <c r="R304" s="363">
        <v>0</v>
      </c>
      <c r="S304" s="363">
        <v>0</v>
      </c>
      <c r="T304" s="363">
        <v>0</v>
      </c>
      <c r="U304" s="363">
        <v>0</v>
      </c>
      <c r="V304" s="363">
        <v>0</v>
      </c>
      <c r="W304" s="363">
        <v>0</v>
      </c>
      <c r="X304" s="363">
        <v>0</v>
      </c>
      <c r="Y304" s="363">
        <v>0</v>
      </c>
      <c r="Z304" s="363">
        <v>0</v>
      </c>
      <c r="AA304" s="363">
        <v>0</v>
      </c>
      <c r="AB304" s="363">
        <v>0</v>
      </c>
      <c r="AC304" s="363">
        <v>0</v>
      </c>
      <c r="AD304" s="363">
        <v>0</v>
      </c>
      <c r="AE304" s="363">
        <v>0</v>
      </c>
      <c r="AF304" s="363">
        <v>0</v>
      </c>
      <c r="AG304" s="363">
        <v>0</v>
      </c>
      <c r="AH304" s="363">
        <v>0</v>
      </c>
      <c r="AI304" s="363">
        <v>0</v>
      </c>
      <c r="AJ304" s="363">
        <v>0</v>
      </c>
      <c r="AK304" s="363">
        <v>0</v>
      </c>
      <c r="AL304" s="363">
        <v>0</v>
      </c>
      <c r="AM304" s="363">
        <v>0</v>
      </c>
      <c r="AN304" s="363">
        <v>0</v>
      </c>
      <c r="AO304" s="363">
        <v>0</v>
      </c>
      <c r="AP304" s="363">
        <v>0</v>
      </c>
      <c r="AQ304" s="363">
        <v>0</v>
      </c>
      <c r="AR304" s="363">
        <v>0</v>
      </c>
      <c r="AS304" s="363">
        <v>0</v>
      </c>
      <c r="AT304" s="363">
        <v>0</v>
      </c>
      <c r="AU304" s="363">
        <v>0</v>
      </c>
      <c r="AV304" s="363">
        <v>0</v>
      </c>
      <c r="AW304" s="363">
        <v>0</v>
      </c>
      <c r="AX304" s="363">
        <v>0</v>
      </c>
      <c r="AY304" s="363">
        <v>0</v>
      </c>
      <c r="AZ304" s="363">
        <v>0</v>
      </c>
      <c r="BA304" s="363">
        <v>0</v>
      </c>
      <c r="BB304" s="363">
        <v>0</v>
      </c>
      <c r="BC304" s="364">
        <f>IF(ISNUMBER(MATCH(C304,'My Squad'!$C$2:$C$16,0)),1,0)</f>
        <v>0</v>
      </c>
      <c r="BD304" s="365">
        <f t="shared" si="116"/>
        <v>0</v>
      </c>
      <c r="BE304" s="365">
        <f t="shared" si="117"/>
        <v>0</v>
      </c>
      <c r="BF304" s="365">
        <f t="shared" si="118"/>
        <v>0</v>
      </c>
      <c r="BG304" s="365">
        <f t="shared" si="119"/>
        <v>0</v>
      </c>
      <c r="BH304" s="365">
        <f t="shared" si="120"/>
        <v>0</v>
      </c>
      <c r="BI304" s="365">
        <f t="shared" si="121"/>
        <v>0</v>
      </c>
      <c r="BJ304" s="365">
        <f t="shared" si="122"/>
        <v>0</v>
      </c>
      <c r="BK304" s="365">
        <f t="shared" si="123"/>
        <v>0</v>
      </c>
      <c r="BL304" s="365">
        <f t="shared" si="124"/>
        <v>0</v>
      </c>
      <c r="BM304" s="365">
        <f t="shared" si="125"/>
        <v>0</v>
      </c>
      <c r="BN304" s="365">
        <f t="shared" si="126"/>
        <v>0</v>
      </c>
      <c r="BO304" s="365">
        <f t="shared" si="127"/>
        <v>0</v>
      </c>
      <c r="BP304" s="365">
        <f t="shared" si="128"/>
        <v>0</v>
      </c>
      <c r="BQ304" s="365">
        <f t="shared" si="129"/>
        <v>0</v>
      </c>
      <c r="BR304" s="365">
        <f t="shared" si="130"/>
        <v>0</v>
      </c>
      <c r="BS304" s="365">
        <f t="shared" si="131"/>
        <v>0</v>
      </c>
      <c r="BT304" s="365">
        <f t="shared" si="132"/>
        <v>0</v>
      </c>
      <c r="BU304" s="365">
        <f t="shared" si="133"/>
        <v>0</v>
      </c>
      <c r="BV304" s="365">
        <f t="shared" si="134"/>
        <v>0</v>
      </c>
      <c r="BW304" s="365">
        <f t="shared" si="135"/>
        <v>0</v>
      </c>
      <c r="BX304" s="365">
        <f t="shared" si="136"/>
        <v>0</v>
      </c>
      <c r="BY304" s="365">
        <f t="shared" si="137"/>
        <v>0</v>
      </c>
      <c r="BZ304" s="365">
        <f t="shared" si="138"/>
        <v>0</v>
      </c>
      <c r="CA304" s="365">
        <f t="shared" si="139"/>
        <v>0</v>
      </c>
      <c r="CB304" s="360">
        <f t="shared" si="140"/>
        <v>0</v>
      </c>
      <c r="CR304"/>
    </row>
    <row r="305" spans="1:96" hidden="1" x14ac:dyDescent="0.2">
      <c r="A305" s="360" cm="1">
        <f t="array" ref="A305">_xlfn.SWITCH(D305,"G",1,"D",2,"M",3,"F",4)</f>
        <v>3</v>
      </c>
      <c r="B305" s="357" t="s">
        <v>600</v>
      </c>
      <c r="C305" s="357" t="s">
        <v>624</v>
      </c>
      <c r="D305" s="360" t="s">
        <v>13</v>
      </c>
      <c r="E305" s="361">
        <v>5.2</v>
      </c>
      <c r="F305" s="361">
        <f>_xlfn.IFNA(VLOOKUP(C305,'My Squad'!$C$2:$D$16,2,0),E305)</f>
        <v>5.2</v>
      </c>
      <c r="G305" s="362">
        <v>1.5436666666666667</v>
      </c>
      <c r="H305" s="362">
        <v>0.32200000000000001</v>
      </c>
      <c r="I305" s="362">
        <v>0.32933333333333331</v>
      </c>
      <c r="J305" s="362">
        <v>0.33333333333333331</v>
      </c>
      <c r="K305" s="362">
        <v>0.36266666666666669</v>
      </c>
      <c r="L305" s="362">
        <v>0.33233333333333331</v>
      </c>
      <c r="M305" s="362">
        <v>0.36933333333333335</v>
      </c>
      <c r="N305" s="362">
        <v>0.27766666666666667</v>
      </c>
      <c r="O305" s="363">
        <v>0</v>
      </c>
      <c r="P305" s="363">
        <v>0</v>
      </c>
      <c r="Q305" s="363">
        <v>0</v>
      </c>
      <c r="R305" s="363">
        <v>0</v>
      </c>
      <c r="S305" s="363">
        <v>0</v>
      </c>
      <c r="T305" s="363">
        <v>0</v>
      </c>
      <c r="U305" s="363">
        <v>0</v>
      </c>
      <c r="V305" s="363">
        <v>0</v>
      </c>
      <c r="W305" s="363">
        <v>0</v>
      </c>
      <c r="X305" s="363">
        <v>0</v>
      </c>
      <c r="Y305" s="363">
        <v>0</v>
      </c>
      <c r="Z305" s="363">
        <v>0</v>
      </c>
      <c r="AA305" s="363">
        <v>0</v>
      </c>
      <c r="AB305" s="363">
        <v>0</v>
      </c>
      <c r="AC305" s="363">
        <v>0</v>
      </c>
      <c r="AD305" s="363">
        <v>0</v>
      </c>
      <c r="AE305" s="363">
        <v>0</v>
      </c>
      <c r="AF305" s="363">
        <v>0</v>
      </c>
      <c r="AG305" s="363">
        <v>0</v>
      </c>
      <c r="AH305" s="363">
        <v>0</v>
      </c>
      <c r="AI305" s="363">
        <v>0</v>
      </c>
      <c r="AJ305" s="363">
        <v>0</v>
      </c>
      <c r="AK305" s="363">
        <v>0</v>
      </c>
      <c r="AL305" s="363">
        <v>0</v>
      </c>
      <c r="AM305" s="363">
        <v>0</v>
      </c>
      <c r="AN305" s="363">
        <v>0</v>
      </c>
      <c r="AO305" s="363">
        <v>0</v>
      </c>
      <c r="AP305" s="363">
        <v>0</v>
      </c>
      <c r="AQ305" s="363">
        <v>0</v>
      </c>
      <c r="AR305" s="363">
        <v>0</v>
      </c>
      <c r="AS305" s="363">
        <v>0</v>
      </c>
      <c r="AT305" s="363">
        <v>0</v>
      </c>
      <c r="AU305" s="363">
        <v>0</v>
      </c>
      <c r="AV305" s="363">
        <v>0</v>
      </c>
      <c r="AW305" s="363">
        <v>0</v>
      </c>
      <c r="AX305" s="363">
        <v>0</v>
      </c>
      <c r="AY305" s="363">
        <v>0</v>
      </c>
      <c r="AZ305" s="363">
        <v>0</v>
      </c>
      <c r="BA305" s="363">
        <v>0</v>
      </c>
      <c r="BB305" s="363">
        <v>0</v>
      </c>
      <c r="BC305" s="364">
        <f>IF(ISNUMBER(MATCH(C305,'My Squad'!$C$2:$C$16,0)),1,0)</f>
        <v>0</v>
      </c>
      <c r="BD305" s="365">
        <f t="shared" si="116"/>
        <v>0</v>
      </c>
      <c r="BE305" s="365">
        <f t="shared" si="117"/>
        <v>0</v>
      </c>
      <c r="BF305" s="365">
        <f t="shared" si="118"/>
        <v>0</v>
      </c>
      <c r="BG305" s="365">
        <f t="shared" si="119"/>
        <v>0</v>
      </c>
      <c r="BH305" s="365">
        <f t="shared" si="120"/>
        <v>0</v>
      </c>
      <c r="BI305" s="365">
        <f t="shared" si="121"/>
        <v>0</v>
      </c>
      <c r="BJ305" s="365">
        <f t="shared" si="122"/>
        <v>0</v>
      </c>
      <c r="BK305" s="365">
        <f t="shared" si="123"/>
        <v>0</v>
      </c>
      <c r="BL305" s="365">
        <f t="shared" si="124"/>
        <v>0</v>
      </c>
      <c r="BM305" s="365">
        <f t="shared" si="125"/>
        <v>0</v>
      </c>
      <c r="BN305" s="365">
        <f t="shared" si="126"/>
        <v>0</v>
      </c>
      <c r="BO305" s="365">
        <f t="shared" si="127"/>
        <v>0</v>
      </c>
      <c r="BP305" s="365">
        <f t="shared" si="128"/>
        <v>0</v>
      </c>
      <c r="BQ305" s="365">
        <f t="shared" si="129"/>
        <v>0</v>
      </c>
      <c r="BR305" s="365">
        <f t="shared" si="130"/>
        <v>0</v>
      </c>
      <c r="BS305" s="365">
        <f t="shared" si="131"/>
        <v>0</v>
      </c>
      <c r="BT305" s="365">
        <f t="shared" si="132"/>
        <v>0</v>
      </c>
      <c r="BU305" s="365">
        <f t="shared" si="133"/>
        <v>0</v>
      </c>
      <c r="BV305" s="365">
        <f t="shared" si="134"/>
        <v>0</v>
      </c>
      <c r="BW305" s="365">
        <f t="shared" si="135"/>
        <v>0</v>
      </c>
      <c r="BX305" s="365">
        <f t="shared" si="136"/>
        <v>0</v>
      </c>
      <c r="BY305" s="365">
        <f t="shared" si="137"/>
        <v>0</v>
      </c>
      <c r="BZ305" s="365">
        <f t="shared" si="138"/>
        <v>0</v>
      </c>
      <c r="CA305" s="365">
        <f t="shared" si="139"/>
        <v>0</v>
      </c>
      <c r="CB305" s="360">
        <f t="shared" si="140"/>
        <v>0</v>
      </c>
      <c r="CR305"/>
    </row>
    <row r="306" spans="1:96" hidden="1" x14ac:dyDescent="0.2">
      <c r="A306" s="360" cm="1">
        <f t="array" ref="A306">_xlfn.SWITCH(D306,"G",1,"D",2,"M",3,"F",4)</f>
        <v>3</v>
      </c>
      <c r="B306" s="357" t="s">
        <v>91</v>
      </c>
      <c r="C306" s="357" t="s">
        <v>162</v>
      </c>
      <c r="D306" s="360" t="s">
        <v>13</v>
      </c>
      <c r="E306" s="361">
        <v>4.9000000000000004</v>
      </c>
      <c r="F306" s="361">
        <f>_xlfn.IFNA(VLOOKUP(C306,'My Squad'!$C$2:$D$16,2,0),E306)</f>
        <v>4.9000000000000004</v>
      </c>
      <c r="G306" s="362">
        <v>0.73399999999999999</v>
      </c>
      <c r="H306" s="362">
        <v>0.50266666666666671</v>
      </c>
      <c r="I306" s="362">
        <v>0.51433333333333331</v>
      </c>
      <c r="J306" s="362">
        <v>0.47033333333333333</v>
      </c>
      <c r="K306" s="362">
        <v>0.52533333333333332</v>
      </c>
      <c r="L306" s="362">
        <v>0.42699999999999999</v>
      </c>
      <c r="M306" s="362">
        <v>0.38</v>
      </c>
      <c r="N306" s="362">
        <v>0.29199999999999998</v>
      </c>
      <c r="O306" s="363">
        <v>0</v>
      </c>
      <c r="P306" s="363">
        <v>0</v>
      </c>
      <c r="Q306" s="363">
        <v>0</v>
      </c>
      <c r="R306" s="363">
        <v>0</v>
      </c>
      <c r="S306" s="363">
        <v>0</v>
      </c>
      <c r="T306" s="363">
        <v>0</v>
      </c>
      <c r="U306" s="363">
        <v>0</v>
      </c>
      <c r="V306" s="363">
        <v>0</v>
      </c>
      <c r="W306" s="363">
        <v>0</v>
      </c>
      <c r="X306" s="363">
        <v>0</v>
      </c>
      <c r="Y306" s="363">
        <v>0</v>
      </c>
      <c r="Z306" s="363">
        <v>0</v>
      </c>
      <c r="AA306" s="363">
        <v>0</v>
      </c>
      <c r="AB306" s="363">
        <v>0</v>
      </c>
      <c r="AC306" s="363">
        <v>0</v>
      </c>
      <c r="AD306" s="363">
        <v>0</v>
      </c>
      <c r="AE306" s="363">
        <v>0</v>
      </c>
      <c r="AF306" s="363">
        <v>0</v>
      </c>
      <c r="AG306" s="363">
        <v>0</v>
      </c>
      <c r="AH306" s="363">
        <v>0</v>
      </c>
      <c r="AI306" s="363">
        <v>0</v>
      </c>
      <c r="AJ306" s="363">
        <v>0</v>
      </c>
      <c r="AK306" s="363">
        <v>0</v>
      </c>
      <c r="AL306" s="363">
        <v>0</v>
      </c>
      <c r="AM306" s="363">
        <v>0</v>
      </c>
      <c r="AN306" s="363">
        <v>0</v>
      </c>
      <c r="AO306" s="363">
        <v>0</v>
      </c>
      <c r="AP306" s="363">
        <v>0</v>
      </c>
      <c r="AQ306" s="363">
        <v>0</v>
      </c>
      <c r="AR306" s="363">
        <v>0</v>
      </c>
      <c r="AS306" s="363">
        <v>0</v>
      </c>
      <c r="AT306" s="363">
        <v>0</v>
      </c>
      <c r="AU306" s="363">
        <v>0</v>
      </c>
      <c r="AV306" s="363">
        <v>0</v>
      </c>
      <c r="AW306" s="363">
        <v>0</v>
      </c>
      <c r="AX306" s="363">
        <v>0</v>
      </c>
      <c r="AY306" s="363">
        <v>0</v>
      </c>
      <c r="AZ306" s="363">
        <v>0</v>
      </c>
      <c r="BA306" s="363">
        <v>0</v>
      </c>
      <c r="BB306" s="363">
        <v>0</v>
      </c>
      <c r="BC306" s="364">
        <f>IF(ISNUMBER(MATCH(C306,'My Squad'!$C$2:$C$16,0)),1,0)</f>
        <v>0</v>
      </c>
      <c r="BD306" s="365">
        <f t="shared" si="116"/>
        <v>0</v>
      </c>
      <c r="BE306" s="365">
        <f t="shared" si="117"/>
        <v>0</v>
      </c>
      <c r="BF306" s="365">
        <f t="shared" si="118"/>
        <v>0</v>
      </c>
      <c r="BG306" s="365">
        <f t="shared" si="119"/>
        <v>0</v>
      </c>
      <c r="BH306" s="365">
        <f t="shared" si="120"/>
        <v>0</v>
      </c>
      <c r="BI306" s="365">
        <f t="shared" si="121"/>
        <v>0</v>
      </c>
      <c r="BJ306" s="365">
        <f t="shared" si="122"/>
        <v>0</v>
      </c>
      <c r="BK306" s="365">
        <f t="shared" si="123"/>
        <v>0</v>
      </c>
      <c r="BL306" s="365">
        <f t="shared" si="124"/>
        <v>0</v>
      </c>
      <c r="BM306" s="365">
        <f t="shared" si="125"/>
        <v>0</v>
      </c>
      <c r="BN306" s="365">
        <f t="shared" si="126"/>
        <v>0</v>
      </c>
      <c r="BO306" s="365">
        <f t="shared" si="127"/>
        <v>0</v>
      </c>
      <c r="BP306" s="365">
        <f t="shared" si="128"/>
        <v>0</v>
      </c>
      <c r="BQ306" s="365">
        <f t="shared" si="129"/>
        <v>0</v>
      </c>
      <c r="BR306" s="365">
        <f t="shared" si="130"/>
        <v>0</v>
      </c>
      <c r="BS306" s="365">
        <f t="shared" si="131"/>
        <v>0</v>
      </c>
      <c r="BT306" s="365">
        <f t="shared" si="132"/>
        <v>0</v>
      </c>
      <c r="BU306" s="365">
        <f t="shared" si="133"/>
        <v>0</v>
      </c>
      <c r="BV306" s="365">
        <f t="shared" si="134"/>
        <v>0</v>
      </c>
      <c r="BW306" s="365">
        <f t="shared" si="135"/>
        <v>0</v>
      </c>
      <c r="BX306" s="365">
        <f t="shared" si="136"/>
        <v>0</v>
      </c>
      <c r="BY306" s="365">
        <f t="shared" si="137"/>
        <v>0</v>
      </c>
      <c r="BZ306" s="365">
        <f t="shared" si="138"/>
        <v>0</v>
      </c>
      <c r="CA306" s="365">
        <f t="shared" si="139"/>
        <v>0</v>
      </c>
      <c r="CB306" s="360">
        <f t="shared" si="140"/>
        <v>0</v>
      </c>
      <c r="CR306"/>
    </row>
    <row r="307" spans="1:96" hidden="1" x14ac:dyDescent="0.2">
      <c r="A307" s="360" cm="1">
        <f t="array" ref="A307">_xlfn.SWITCH(D307,"G",1,"D",2,"M",3,"F",4)</f>
        <v>2</v>
      </c>
      <c r="B307" s="357" t="s">
        <v>37</v>
      </c>
      <c r="C307" s="357" t="s">
        <v>216</v>
      </c>
      <c r="D307" s="360" t="s">
        <v>14</v>
      </c>
      <c r="E307" s="361">
        <v>4.4000000000000004</v>
      </c>
      <c r="F307" s="361">
        <f>_xlfn.IFNA(VLOOKUP(C307,'My Squad'!$C$2:$D$16,2,0),E307)</f>
        <v>4.4000000000000004</v>
      </c>
      <c r="G307" s="362">
        <v>0.98199999999999998</v>
      </c>
      <c r="H307" s="362">
        <v>0.312</v>
      </c>
      <c r="I307" s="362">
        <v>0.54833333333333334</v>
      </c>
      <c r="J307" s="362">
        <v>0.79766666666666663</v>
      </c>
      <c r="K307" s="362">
        <v>0.503</v>
      </c>
      <c r="L307" s="362">
        <v>0.25066666666666665</v>
      </c>
      <c r="M307" s="362">
        <v>0.22933333333333333</v>
      </c>
      <c r="N307" s="362">
        <v>0.21</v>
      </c>
      <c r="O307" s="363">
        <v>0</v>
      </c>
      <c r="P307" s="363">
        <v>0</v>
      </c>
      <c r="Q307" s="363">
        <v>0</v>
      </c>
      <c r="R307" s="363">
        <v>0</v>
      </c>
      <c r="S307" s="363">
        <v>0</v>
      </c>
      <c r="T307" s="363">
        <v>0</v>
      </c>
      <c r="U307" s="363">
        <v>0</v>
      </c>
      <c r="V307" s="363">
        <v>0</v>
      </c>
      <c r="W307" s="363">
        <v>0</v>
      </c>
      <c r="X307" s="363">
        <v>0</v>
      </c>
      <c r="Y307" s="363">
        <v>0</v>
      </c>
      <c r="Z307" s="363">
        <v>0</v>
      </c>
      <c r="AA307" s="363">
        <v>0</v>
      </c>
      <c r="AB307" s="363">
        <v>0</v>
      </c>
      <c r="AC307" s="363">
        <v>0</v>
      </c>
      <c r="AD307" s="363">
        <v>0</v>
      </c>
      <c r="AE307" s="363">
        <v>0</v>
      </c>
      <c r="AF307" s="363">
        <v>0</v>
      </c>
      <c r="AG307" s="363">
        <v>0</v>
      </c>
      <c r="AH307" s="363">
        <v>0</v>
      </c>
      <c r="AI307" s="363">
        <v>0</v>
      </c>
      <c r="AJ307" s="363">
        <v>0</v>
      </c>
      <c r="AK307" s="363">
        <v>0</v>
      </c>
      <c r="AL307" s="363">
        <v>0</v>
      </c>
      <c r="AM307" s="363">
        <v>0</v>
      </c>
      <c r="AN307" s="363">
        <v>0</v>
      </c>
      <c r="AO307" s="363">
        <v>0</v>
      </c>
      <c r="AP307" s="363">
        <v>0</v>
      </c>
      <c r="AQ307" s="363">
        <v>0</v>
      </c>
      <c r="AR307" s="363">
        <v>0</v>
      </c>
      <c r="AS307" s="363">
        <v>0</v>
      </c>
      <c r="AT307" s="363">
        <v>0</v>
      </c>
      <c r="AU307" s="363">
        <v>0</v>
      </c>
      <c r="AV307" s="363">
        <v>0</v>
      </c>
      <c r="AW307" s="363">
        <v>0</v>
      </c>
      <c r="AX307" s="363">
        <v>0</v>
      </c>
      <c r="AY307" s="363">
        <v>0</v>
      </c>
      <c r="AZ307" s="363">
        <v>0</v>
      </c>
      <c r="BA307" s="363">
        <v>0</v>
      </c>
      <c r="BB307" s="363">
        <v>0</v>
      </c>
      <c r="BC307" s="364">
        <f>IF(ISNUMBER(MATCH(C307,'My Squad'!$C$2:$C$16,0)),1,0)</f>
        <v>0</v>
      </c>
      <c r="BD307" s="365">
        <f t="shared" si="116"/>
        <v>0</v>
      </c>
      <c r="BE307" s="365">
        <f t="shared" si="117"/>
        <v>0</v>
      </c>
      <c r="BF307" s="365">
        <f t="shared" si="118"/>
        <v>0</v>
      </c>
      <c r="BG307" s="365">
        <f t="shared" si="119"/>
        <v>0</v>
      </c>
      <c r="BH307" s="365">
        <f t="shared" si="120"/>
        <v>0</v>
      </c>
      <c r="BI307" s="365">
        <f t="shared" si="121"/>
        <v>0</v>
      </c>
      <c r="BJ307" s="365">
        <f t="shared" si="122"/>
        <v>0</v>
      </c>
      <c r="BK307" s="365">
        <f t="shared" si="123"/>
        <v>0</v>
      </c>
      <c r="BL307" s="365">
        <f t="shared" si="124"/>
        <v>0</v>
      </c>
      <c r="BM307" s="365">
        <f t="shared" si="125"/>
        <v>0</v>
      </c>
      <c r="BN307" s="365">
        <f t="shared" si="126"/>
        <v>0</v>
      </c>
      <c r="BO307" s="365">
        <f t="shared" si="127"/>
        <v>0</v>
      </c>
      <c r="BP307" s="365">
        <f t="shared" si="128"/>
        <v>0</v>
      </c>
      <c r="BQ307" s="365">
        <f t="shared" si="129"/>
        <v>0</v>
      </c>
      <c r="BR307" s="365">
        <f t="shared" si="130"/>
        <v>0</v>
      </c>
      <c r="BS307" s="365">
        <f t="shared" si="131"/>
        <v>0</v>
      </c>
      <c r="BT307" s="365">
        <f t="shared" si="132"/>
        <v>0</v>
      </c>
      <c r="BU307" s="365">
        <f t="shared" si="133"/>
        <v>0</v>
      </c>
      <c r="BV307" s="365">
        <f t="shared" si="134"/>
        <v>0</v>
      </c>
      <c r="BW307" s="365">
        <f t="shared" si="135"/>
        <v>0</v>
      </c>
      <c r="BX307" s="365">
        <f t="shared" si="136"/>
        <v>0</v>
      </c>
      <c r="BY307" s="365">
        <f t="shared" si="137"/>
        <v>0</v>
      </c>
      <c r="BZ307" s="365">
        <f t="shared" si="138"/>
        <v>0</v>
      </c>
      <c r="CA307" s="365">
        <f t="shared" si="139"/>
        <v>0</v>
      </c>
      <c r="CB307" s="360">
        <f t="shared" si="140"/>
        <v>0</v>
      </c>
      <c r="CR307"/>
    </row>
    <row r="308" spans="1:96" hidden="1" x14ac:dyDescent="0.2">
      <c r="A308" s="360" cm="1">
        <f t="array" ref="A308">_xlfn.SWITCH(D308,"G",1,"D",2,"M",3,"F",4)</f>
        <v>4</v>
      </c>
      <c r="B308" s="357" t="s">
        <v>91</v>
      </c>
      <c r="C308" s="357" t="s">
        <v>229</v>
      </c>
      <c r="D308" s="360" t="s">
        <v>15</v>
      </c>
      <c r="E308" s="361">
        <v>5</v>
      </c>
      <c r="F308" s="361">
        <f>_xlfn.IFNA(VLOOKUP(C308,'My Squad'!$C$2:$D$16,2,0),E308)</f>
        <v>5</v>
      </c>
      <c r="G308" s="362">
        <v>0.6</v>
      </c>
      <c r="H308" s="362">
        <v>0.51366666666666672</v>
      </c>
      <c r="I308" s="362">
        <v>0.57499999999999996</v>
      </c>
      <c r="J308" s="362">
        <v>0.46066666666666667</v>
      </c>
      <c r="K308" s="362">
        <v>0.48466666666666669</v>
      </c>
      <c r="L308" s="362">
        <v>0.38466666666666666</v>
      </c>
      <c r="M308" s="362">
        <v>0.31666666666666665</v>
      </c>
      <c r="N308" s="362">
        <v>0.42033333333333334</v>
      </c>
      <c r="O308" s="363">
        <v>0</v>
      </c>
      <c r="P308" s="363">
        <v>0</v>
      </c>
      <c r="Q308" s="363">
        <v>0</v>
      </c>
      <c r="R308" s="363">
        <v>0</v>
      </c>
      <c r="S308" s="363">
        <v>0</v>
      </c>
      <c r="T308" s="363">
        <v>0</v>
      </c>
      <c r="U308" s="363">
        <v>0</v>
      </c>
      <c r="V308" s="363">
        <v>0</v>
      </c>
      <c r="W308" s="363">
        <v>0</v>
      </c>
      <c r="X308" s="363">
        <v>0</v>
      </c>
      <c r="Y308" s="363">
        <v>0</v>
      </c>
      <c r="Z308" s="363">
        <v>0</v>
      </c>
      <c r="AA308" s="363">
        <v>0</v>
      </c>
      <c r="AB308" s="363">
        <v>0</v>
      </c>
      <c r="AC308" s="363">
        <v>0</v>
      </c>
      <c r="AD308" s="363">
        <v>0</v>
      </c>
      <c r="AE308" s="363">
        <v>0</v>
      </c>
      <c r="AF308" s="363">
        <v>0</v>
      </c>
      <c r="AG308" s="363">
        <v>0</v>
      </c>
      <c r="AH308" s="363">
        <v>0</v>
      </c>
      <c r="AI308" s="363">
        <v>0</v>
      </c>
      <c r="AJ308" s="363">
        <v>0</v>
      </c>
      <c r="AK308" s="363">
        <v>0</v>
      </c>
      <c r="AL308" s="363">
        <v>0</v>
      </c>
      <c r="AM308" s="363">
        <v>0</v>
      </c>
      <c r="AN308" s="363">
        <v>0</v>
      </c>
      <c r="AO308" s="363">
        <v>0</v>
      </c>
      <c r="AP308" s="363">
        <v>0</v>
      </c>
      <c r="AQ308" s="363">
        <v>0</v>
      </c>
      <c r="AR308" s="363">
        <v>0</v>
      </c>
      <c r="AS308" s="363">
        <v>0</v>
      </c>
      <c r="AT308" s="363">
        <v>0</v>
      </c>
      <c r="AU308" s="363">
        <v>0</v>
      </c>
      <c r="AV308" s="363">
        <v>0</v>
      </c>
      <c r="AW308" s="363">
        <v>0</v>
      </c>
      <c r="AX308" s="363">
        <v>0</v>
      </c>
      <c r="AY308" s="363">
        <v>0</v>
      </c>
      <c r="AZ308" s="363">
        <v>0</v>
      </c>
      <c r="BA308" s="363">
        <v>0</v>
      </c>
      <c r="BB308" s="363">
        <v>0</v>
      </c>
      <c r="BC308" s="364">
        <f>IF(ISNUMBER(MATCH(C308,'My Squad'!$C$2:$C$16,0)),1,0)</f>
        <v>0</v>
      </c>
      <c r="BD308" s="365">
        <f t="shared" si="116"/>
        <v>0</v>
      </c>
      <c r="BE308" s="365">
        <f t="shared" si="117"/>
        <v>0</v>
      </c>
      <c r="BF308" s="365">
        <f t="shared" si="118"/>
        <v>0</v>
      </c>
      <c r="BG308" s="365">
        <f t="shared" si="119"/>
        <v>0</v>
      </c>
      <c r="BH308" s="365">
        <f t="shared" si="120"/>
        <v>0</v>
      </c>
      <c r="BI308" s="365">
        <f t="shared" si="121"/>
        <v>0</v>
      </c>
      <c r="BJ308" s="365">
        <f t="shared" si="122"/>
        <v>0</v>
      </c>
      <c r="BK308" s="365">
        <f t="shared" si="123"/>
        <v>0</v>
      </c>
      <c r="BL308" s="365">
        <f t="shared" si="124"/>
        <v>0</v>
      </c>
      <c r="BM308" s="365">
        <f t="shared" si="125"/>
        <v>0</v>
      </c>
      <c r="BN308" s="365">
        <f t="shared" si="126"/>
        <v>0</v>
      </c>
      <c r="BO308" s="365">
        <f t="shared" si="127"/>
        <v>0</v>
      </c>
      <c r="BP308" s="365">
        <f t="shared" si="128"/>
        <v>0</v>
      </c>
      <c r="BQ308" s="365">
        <f t="shared" si="129"/>
        <v>0</v>
      </c>
      <c r="BR308" s="365">
        <f t="shared" si="130"/>
        <v>0</v>
      </c>
      <c r="BS308" s="365">
        <f t="shared" si="131"/>
        <v>0</v>
      </c>
      <c r="BT308" s="365">
        <f t="shared" si="132"/>
        <v>0</v>
      </c>
      <c r="BU308" s="365">
        <f t="shared" si="133"/>
        <v>0</v>
      </c>
      <c r="BV308" s="365">
        <f t="shared" si="134"/>
        <v>0</v>
      </c>
      <c r="BW308" s="365">
        <f t="shared" si="135"/>
        <v>0</v>
      </c>
      <c r="BX308" s="365">
        <f t="shared" si="136"/>
        <v>0</v>
      </c>
      <c r="BY308" s="365">
        <f t="shared" si="137"/>
        <v>0</v>
      </c>
      <c r="BZ308" s="365">
        <f t="shared" si="138"/>
        <v>0</v>
      </c>
      <c r="CA308" s="365">
        <f t="shared" si="139"/>
        <v>0</v>
      </c>
      <c r="CB308" s="360">
        <f t="shared" si="140"/>
        <v>0</v>
      </c>
      <c r="CR308"/>
    </row>
    <row r="309" spans="1:96" hidden="1" x14ac:dyDescent="0.2">
      <c r="A309" s="360" cm="1">
        <f t="array" ref="A309">_xlfn.SWITCH(D309,"G",1,"D",2,"M",3,"F",4)</f>
        <v>2</v>
      </c>
      <c r="B309" s="357" t="s">
        <v>51</v>
      </c>
      <c r="C309" s="357" t="s">
        <v>209</v>
      </c>
      <c r="D309" s="360" t="s">
        <v>14</v>
      </c>
      <c r="E309" s="361">
        <v>4.3</v>
      </c>
      <c r="F309" s="361">
        <f>_xlfn.IFNA(VLOOKUP(C309,'My Squad'!$C$2:$D$16,2,0),E309)</f>
        <v>4.3</v>
      </c>
      <c r="G309" s="362">
        <v>0.40100000000000002</v>
      </c>
      <c r="H309" s="362">
        <v>0.33833333333333332</v>
      </c>
      <c r="I309" s="362">
        <v>0.59233333333333338</v>
      </c>
      <c r="J309" s="362">
        <v>0.41666666666666669</v>
      </c>
      <c r="K309" s="362">
        <v>0.59699999999999998</v>
      </c>
      <c r="L309" s="362">
        <v>0.31833333333333336</v>
      </c>
      <c r="M309" s="362">
        <v>0.51900000000000002</v>
      </c>
      <c r="N309" s="362">
        <v>0.51833333333333331</v>
      </c>
      <c r="O309" s="363">
        <v>0</v>
      </c>
      <c r="P309" s="363">
        <v>0</v>
      </c>
      <c r="Q309" s="363">
        <v>0</v>
      </c>
      <c r="R309" s="363">
        <v>0</v>
      </c>
      <c r="S309" s="363">
        <v>0</v>
      </c>
      <c r="T309" s="363">
        <v>0</v>
      </c>
      <c r="U309" s="363">
        <v>0</v>
      </c>
      <c r="V309" s="363">
        <v>0</v>
      </c>
      <c r="W309" s="363">
        <v>0</v>
      </c>
      <c r="X309" s="363">
        <v>0</v>
      </c>
      <c r="Y309" s="363">
        <v>0</v>
      </c>
      <c r="Z309" s="363">
        <v>0</v>
      </c>
      <c r="AA309" s="363">
        <v>0</v>
      </c>
      <c r="AB309" s="363">
        <v>0</v>
      </c>
      <c r="AC309" s="363">
        <v>0</v>
      </c>
      <c r="AD309" s="363">
        <v>0</v>
      </c>
      <c r="AE309" s="363">
        <v>0</v>
      </c>
      <c r="AF309" s="363">
        <v>0</v>
      </c>
      <c r="AG309" s="363">
        <v>0</v>
      </c>
      <c r="AH309" s="363">
        <v>0</v>
      </c>
      <c r="AI309" s="363">
        <v>0</v>
      </c>
      <c r="AJ309" s="363">
        <v>0</v>
      </c>
      <c r="AK309" s="363">
        <v>0</v>
      </c>
      <c r="AL309" s="363">
        <v>0</v>
      </c>
      <c r="AM309" s="363">
        <v>0</v>
      </c>
      <c r="AN309" s="363">
        <v>0</v>
      </c>
      <c r="AO309" s="363">
        <v>0</v>
      </c>
      <c r="AP309" s="363">
        <v>0</v>
      </c>
      <c r="AQ309" s="363">
        <v>0</v>
      </c>
      <c r="AR309" s="363">
        <v>0</v>
      </c>
      <c r="AS309" s="363">
        <v>0</v>
      </c>
      <c r="AT309" s="363">
        <v>0</v>
      </c>
      <c r="AU309" s="363">
        <v>0</v>
      </c>
      <c r="AV309" s="363">
        <v>0</v>
      </c>
      <c r="AW309" s="363">
        <v>0</v>
      </c>
      <c r="AX309" s="363">
        <v>0</v>
      </c>
      <c r="AY309" s="363">
        <v>0</v>
      </c>
      <c r="AZ309" s="363">
        <v>0</v>
      </c>
      <c r="BA309" s="363">
        <v>0</v>
      </c>
      <c r="BB309" s="363">
        <v>0</v>
      </c>
      <c r="BC309" s="364">
        <f>IF(ISNUMBER(MATCH(C309,'My Squad'!$C$2:$C$16,0)),1,0)</f>
        <v>0</v>
      </c>
      <c r="BD309" s="365">
        <f t="shared" si="116"/>
        <v>0</v>
      </c>
      <c r="BE309" s="365">
        <f t="shared" si="117"/>
        <v>0</v>
      </c>
      <c r="BF309" s="365">
        <f t="shared" si="118"/>
        <v>0</v>
      </c>
      <c r="BG309" s="365">
        <f t="shared" si="119"/>
        <v>0</v>
      </c>
      <c r="BH309" s="365">
        <f t="shared" si="120"/>
        <v>0</v>
      </c>
      <c r="BI309" s="365">
        <f t="shared" si="121"/>
        <v>0</v>
      </c>
      <c r="BJ309" s="365">
        <f t="shared" si="122"/>
        <v>0</v>
      </c>
      <c r="BK309" s="365">
        <f t="shared" si="123"/>
        <v>0</v>
      </c>
      <c r="BL309" s="365">
        <f t="shared" si="124"/>
        <v>0</v>
      </c>
      <c r="BM309" s="365">
        <f t="shared" si="125"/>
        <v>0</v>
      </c>
      <c r="BN309" s="365">
        <f t="shared" si="126"/>
        <v>0</v>
      </c>
      <c r="BO309" s="365">
        <f t="shared" si="127"/>
        <v>0</v>
      </c>
      <c r="BP309" s="365">
        <f t="shared" si="128"/>
        <v>0</v>
      </c>
      <c r="BQ309" s="365">
        <f t="shared" si="129"/>
        <v>0</v>
      </c>
      <c r="BR309" s="365">
        <f t="shared" si="130"/>
        <v>0</v>
      </c>
      <c r="BS309" s="365">
        <f t="shared" si="131"/>
        <v>0</v>
      </c>
      <c r="BT309" s="365">
        <f t="shared" si="132"/>
        <v>0</v>
      </c>
      <c r="BU309" s="365">
        <f t="shared" si="133"/>
        <v>0</v>
      </c>
      <c r="BV309" s="365">
        <f t="shared" si="134"/>
        <v>0</v>
      </c>
      <c r="BW309" s="365">
        <f t="shared" si="135"/>
        <v>0</v>
      </c>
      <c r="BX309" s="365">
        <f t="shared" si="136"/>
        <v>0</v>
      </c>
      <c r="BY309" s="365">
        <f t="shared" si="137"/>
        <v>0</v>
      </c>
      <c r="BZ309" s="365">
        <f t="shared" si="138"/>
        <v>0</v>
      </c>
      <c r="CA309" s="365">
        <f t="shared" si="139"/>
        <v>0</v>
      </c>
      <c r="CB309" s="360">
        <f t="shared" si="140"/>
        <v>0</v>
      </c>
      <c r="CR309"/>
    </row>
    <row r="310" spans="1:96" hidden="1" x14ac:dyDescent="0.2">
      <c r="A310" s="360" cm="1">
        <f t="array" ref="A310">_xlfn.SWITCH(D310,"G",1,"D",2,"M",3,"F",4)</f>
        <v>3</v>
      </c>
      <c r="B310" s="357" t="s">
        <v>25</v>
      </c>
      <c r="C310" s="357" t="s">
        <v>1532</v>
      </c>
      <c r="D310" s="360" t="s">
        <v>13</v>
      </c>
      <c r="E310" s="361">
        <v>6.8</v>
      </c>
      <c r="F310" s="361">
        <f>_xlfn.IFNA(VLOOKUP(C310,'My Squad'!$C$2:$D$16,2,0),E310)</f>
        <v>6.8</v>
      </c>
      <c r="G310" s="362">
        <v>7.2333333333333333E-2</v>
      </c>
      <c r="H310" s="362">
        <v>0.38866666666666666</v>
      </c>
      <c r="I310" s="362">
        <v>0.54800000000000004</v>
      </c>
      <c r="J310" s="362">
        <v>0.32533333333333331</v>
      </c>
      <c r="K310" s="362">
        <v>0.43833333333333335</v>
      </c>
      <c r="L310" s="362">
        <v>0.47466666666666668</v>
      </c>
      <c r="M310" s="362">
        <v>0.63866666666666672</v>
      </c>
      <c r="N310" s="362">
        <v>0.56433333333333335</v>
      </c>
      <c r="O310" s="363">
        <v>0</v>
      </c>
      <c r="P310" s="363">
        <v>0</v>
      </c>
      <c r="Q310" s="363">
        <v>0</v>
      </c>
      <c r="R310" s="363">
        <v>0</v>
      </c>
      <c r="S310" s="363">
        <v>0</v>
      </c>
      <c r="T310" s="363">
        <v>0</v>
      </c>
      <c r="U310" s="363">
        <v>0</v>
      </c>
      <c r="V310" s="363">
        <v>0</v>
      </c>
      <c r="W310" s="363">
        <v>0</v>
      </c>
      <c r="X310" s="363">
        <v>0</v>
      </c>
      <c r="Y310" s="363">
        <v>0</v>
      </c>
      <c r="Z310" s="363">
        <v>0</v>
      </c>
      <c r="AA310" s="363">
        <v>0</v>
      </c>
      <c r="AB310" s="363">
        <v>0</v>
      </c>
      <c r="AC310" s="363">
        <v>0</v>
      </c>
      <c r="AD310" s="363">
        <v>0</v>
      </c>
      <c r="AE310" s="363">
        <v>0</v>
      </c>
      <c r="AF310" s="363">
        <v>0</v>
      </c>
      <c r="AG310" s="363">
        <v>0</v>
      </c>
      <c r="AH310" s="363">
        <v>0</v>
      </c>
      <c r="AI310" s="363">
        <v>0</v>
      </c>
      <c r="AJ310" s="363">
        <v>0</v>
      </c>
      <c r="AK310" s="363">
        <v>0</v>
      </c>
      <c r="AL310" s="363">
        <v>0</v>
      </c>
      <c r="AM310" s="363">
        <v>0</v>
      </c>
      <c r="AN310" s="363">
        <v>0</v>
      </c>
      <c r="AO310" s="363">
        <v>0</v>
      </c>
      <c r="AP310" s="363">
        <v>0</v>
      </c>
      <c r="AQ310" s="363">
        <v>0</v>
      </c>
      <c r="AR310" s="363">
        <v>0</v>
      </c>
      <c r="AS310" s="363">
        <v>0</v>
      </c>
      <c r="AT310" s="363">
        <v>0</v>
      </c>
      <c r="AU310" s="363">
        <v>0</v>
      </c>
      <c r="AV310" s="363">
        <v>0</v>
      </c>
      <c r="AW310" s="363">
        <v>0</v>
      </c>
      <c r="AX310" s="363">
        <v>0</v>
      </c>
      <c r="AY310" s="363">
        <v>0</v>
      </c>
      <c r="AZ310" s="363">
        <v>0</v>
      </c>
      <c r="BA310" s="363">
        <v>0</v>
      </c>
      <c r="BB310" s="363">
        <v>0</v>
      </c>
      <c r="BC310" s="364">
        <f>IF(ISNUMBER(MATCH(C310,'My Squad'!$C$2:$C$16,0)),1,0)</f>
        <v>0</v>
      </c>
      <c r="BD310" s="365">
        <f t="shared" si="116"/>
        <v>0</v>
      </c>
      <c r="BE310" s="365">
        <f t="shared" si="117"/>
        <v>0</v>
      </c>
      <c r="BF310" s="365">
        <f t="shared" si="118"/>
        <v>0</v>
      </c>
      <c r="BG310" s="365">
        <f t="shared" si="119"/>
        <v>0</v>
      </c>
      <c r="BH310" s="365">
        <f t="shared" si="120"/>
        <v>0</v>
      </c>
      <c r="BI310" s="365">
        <f t="shared" si="121"/>
        <v>0</v>
      </c>
      <c r="BJ310" s="365">
        <f t="shared" si="122"/>
        <v>0</v>
      </c>
      <c r="BK310" s="365">
        <f t="shared" si="123"/>
        <v>0</v>
      </c>
      <c r="BL310" s="365">
        <f t="shared" si="124"/>
        <v>0</v>
      </c>
      <c r="BM310" s="365">
        <f t="shared" si="125"/>
        <v>0</v>
      </c>
      <c r="BN310" s="365">
        <f t="shared" si="126"/>
        <v>0</v>
      </c>
      <c r="BO310" s="365">
        <f t="shared" si="127"/>
        <v>0</v>
      </c>
      <c r="BP310" s="365">
        <f t="shared" si="128"/>
        <v>0</v>
      </c>
      <c r="BQ310" s="365">
        <f t="shared" si="129"/>
        <v>0</v>
      </c>
      <c r="BR310" s="365">
        <f t="shared" si="130"/>
        <v>0</v>
      </c>
      <c r="BS310" s="365">
        <f t="shared" si="131"/>
        <v>0</v>
      </c>
      <c r="BT310" s="365">
        <f t="shared" si="132"/>
        <v>0</v>
      </c>
      <c r="BU310" s="365">
        <f t="shared" si="133"/>
        <v>0</v>
      </c>
      <c r="BV310" s="365">
        <f t="shared" si="134"/>
        <v>0</v>
      </c>
      <c r="BW310" s="365">
        <f t="shared" si="135"/>
        <v>0</v>
      </c>
      <c r="BX310" s="365">
        <f t="shared" si="136"/>
        <v>0</v>
      </c>
      <c r="BY310" s="365">
        <f t="shared" si="137"/>
        <v>0</v>
      </c>
      <c r="BZ310" s="365">
        <f t="shared" si="138"/>
        <v>0</v>
      </c>
      <c r="CA310" s="365">
        <f t="shared" si="139"/>
        <v>0</v>
      </c>
      <c r="CB310" s="360">
        <f t="shared" si="140"/>
        <v>0</v>
      </c>
      <c r="CR310"/>
    </row>
    <row r="311" spans="1:96" hidden="1" x14ac:dyDescent="0.2">
      <c r="A311" s="360" cm="1">
        <f t="array" ref="A311">_xlfn.SWITCH(D311,"G",1,"D",2,"M",3,"F",4)</f>
        <v>3</v>
      </c>
      <c r="B311" s="357" t="s">
        <v>23</v>
      </c>
      <c r="C311" s="357" t="s">
        <v>251</v>
      </c>
      <c r="D311" s="360" t="s">
        <v>13</v>
      </c>
      <c r="E311" s="361">
        <v>4.9000000000000004</v>
      </c>
      <c r="F311" s="361">
        <f>_xlfn.IFNA(VLOOKUP(C311,'My Squad'!$C$2:$D$16,2,0),E311)</f>
        <v>4.9000000000000004</v>
      </c>
      <c r="G311" s="362">
        <v>0.69733333333333336</v>
      </c>
      <c r="H311" s="362">
        <v>0.43733333333333335</v>
      </c>
      <c r="I311" s="362">
        <v>0.42533333333333334</v>
      </c>
      <c r="J311" s="362">
        <v>0.32933333333333331</v>
      </c>
      <c r="K311" s="362">
        <v>0.38533333333333336</v>
      </c>
      <c r="L311" s="362">
        <v>0.34933333333333333</v>
      </c>
      <c r="M311" s="362">
        <v>0.42133333333333334</v>
      </c>
      <c r="N311" s="362">
        <v>0.38766666666666666</v>
      </c>
      <c r="O311" s="363">
        <v>0</v>
      </c>
      <c r="P311" s="363">
        <v>0</v>
      </c>
      <c r="Q311" s="363">
        <v>0</v>
      </c>
      <c r="R311" s="363">
        <v>0</v>
      </c>
      <c r="S311" s="363">
        <v>0</v>
      </c>
      <c r="T311" s="363">
        <v>0</v>
      </c>
      <c r="U311" s="363">
        <v>0</v>
      </c>
      <c r="V311" s="363">
        <v>0</v>
      </c>
      <c r="W311" s="363">
        <v>0</v>
      </c>
      <c r="X311" s="363">
        <v>0</v>
      </c>
      <c r="Y311" s="363">
        <v>0</v>
      </c>
      <c r="Z311" s="363">
        <v>0</v>
      </c>
      <c r="AA311" s="363">
        <v>0</v>
      </c>
      <c r="AB311" s="363">
        <v>0</v>
      </c>
      <c r="AC311" s="363">
        <v>0</v>
      </c>
      <c r="AD311" s="363">
        <v>0</v>
      </c>
      <c r="AE311" s="363">
        <v>0</v>
      </c>
      <c r="AF311" s="363">
        <v>0</v>
      </c>
      <c r="AG311" s="363">
        <v>0</v>
      </c>
      <c r="AH311" s="363">
        <v>0</v>
      </c>
      <c r="AI311" s="363">
        <v>0</v>
      </c>
      <c r="AJ311" s="363">
        <v>0</v>
      </c>
      <c r="AK311" s="363">
        <v>0</v>
      </c>
      <c r="AL311" s="363">
        <v>0</v>
      </c>
      <c r="AM311" s="363">
        <v>0</v>
      </c>
      <c r="AN311" s="363">
        <v>0</v>
      </c>
      <c r="AO311" s="363">
        <v>0</v>
      </c>
      <c r="AP311" s="363">
        <v>0</v>
      </c>
      <c r="AQ311" s="363">
        <v>0</v>
      </c>
      <c r="AR311" s="363">
        <v>0</v>
      </c>
      <c r="AS311" s="363">
        <v>0</v>
      </c>
      <c r="AT311" s="363">
        <v>0</v>
      </c>
      <c r="AU311" s="363">
        <v>0</v>
      </c>
      <c r="AV311" s="363">
        <v>0</v>
      </c>
      <c r="AW311" s="363">
        <v>0</v>
      </c>
      <c r="AX311" s="363">
        <v>0</v>
      </c>
      <c r="AY311" s="363">
        <v>0</v>
      </c>
      <c r="AZ311" s="363">
        <v>0</v>
      </c>
      <c r="BA311" s="363">
        <v>0</v>
      </c>
      <c r="BB311" s="363">
        <v>0</v>
      </c>
      <c r="BC311" s="364">
        <f>IF(ISNUMBER(MATCH(C311,'My Squad'!$C$2:$C$16,0)),1,0)</f>
        <v>0</v>
      </c>
      <c r="BD311" s="365">
        <f t="shared" si="116"/>
        <v>0</v>
      </c>
      <c r="BE311" s="365">
        <f t="shared" si="117"/>
        <v>0</v>
      </c>
      <c r="BF311" s="365">
        <f t="shared" si="118"/>
        <v>0</v>
      </c>
      <c r="BG311" s="365">
        <f t="shared" si="119"/>
        <v>0</v>
      </c>
      <c r="BH311" s="365">
        <f t="shared" si="120"/>
        <v>0</v>
      </c>
      <c r="BI311" s="365">
        <f t="shared" si="121"/>
        <v>0</v>
      </c>
      <c r="BJ311" s="365">
        <f t="shared" si="122"/>
        <v>0</v>
      </c>
      <c r="BK311" s="365">
        <f t="shared" si="123"/>
        <v>0</v>
      </c>
      <c r="BL311" s="365">
        <f t="shared" si="124"/>
        <v>0</v>
      </c>
      <c r="BM311" s="365">
        <f t="shared" si="125"/>
        <v>0</v>
      </c>
      <c r="BN311" s="365">
        <f t="shared" si="126"/>
        <v>0</v>
      </c>
      <c r="BO311" s="365">
        <f t="shared" si="127"/>
        <v>0</v>
      </c>
      <c r="BP311" s="365">
        <f t="shared" si="128"/>
        <v>0</v>
      </c>
      <c r="BQ311" s="365">
        <f t="shared" si="129"/>
        <v>0</v>
      </c>
      <c r="BR311" s="365">
        <f t="shared" si="130"/>
        <v>0</v>
      </c>
      <c r="BS311" s="365">
        <f t="shared" si="131"/>
        <v>0</v>
      </c>
      <c r="BT311" s="365">
        <f t="shared" si="132"/>
        <v>0</v>
      </c>
      <c r="BU311" s="365">
        <f t="shared" si="133"/>
        <v>0</v>
      </c>
      <c r="BV311" s="365">
        <f t="shared" si="134"/>
        <v>0</v>
      </c>
      <c r="BW311" s="365">
        <f t="shared" si="135"/>
        <v>0</v>
      </c>
      <c r="BX311" s="365">
        <f t="shared" si="136"/>
        <v>0</v>
      </c>
      <c r="BY311" s="365">
        <f t="shared" si="137"/>
        <v>0</v>
      </c>
      <c r="BZ311" s="365">
        <f t="shared" si="138"/>
        <v>0</v>
      </c>
      <c r="CA311" s="365">
        <f t="shared" si="139"/>
        <v>0</v>
      </c>
      <c r="CB311" s="360">
        <f t="shared" si="140"/>
        <v>0</v>
      </c>
      <c r="CR311"/>
    </row>
    <row r="312" spans="1:96" hidden="1" x14ac:dyDescent="0.2">
      <c r="A312" s="360" cm="1">
        <f t="array" ref="A312">_xlfn.SWITCH(D312,"G",1,"D",2,"M",3,"F",4)</f>
        <v>3</v>
      </c>
      <c r="B312" s="357" t="s">
        <v>30</v>
      </c>
      <c r="C312" s="357" t="s">
        <v>114</v>
      </c>
      <c r="D312" s="360" t="s">
        <v>13</v>
      </c>
      <c r="E312" s="361">
        <v>5.7</v>
      </c>
      <c r="F312" s="361">
        <f>_xlfn.IFNA(VLOOKUP(C312,'My Squad'!$C$2:$D$16,2,0),E312)</f>
        <v>5.7</v>
      </c>
      <c r="G312" s="362">
        <v>0</v>
      </c>
      <c r="H312" s="362">
        <v>0.28499999999999998</v>
      </c>
      <c r="I312" s="362">
        <v>0.59066666666666667</v>
      </c>
      <c r="J312" s="362">
        <v>0.61733333333333329</v>
      </c>
      <c r="K312" s="362">
        <v>0.37866666666666665</v>
      </c>
      <c r="L312" s="362">
        <v>0.55466666666666664</v>
      </c>
      <c r="M312" s="362">
        <v>0.38466666666666666</v>
      </c>
      <c r="N312" s="362">
        <v>0.54566666666666663</v>
      </c>
      <c r="O312" s="363">
        <v>0</v>
      </c>
      <c r="P312" s="363">
        <v>0</v>
      </c>
      <c r="Q312" s="363">
        <v>0</v>
      </c>
      <c r="R312" s="363">
        <v>0</v>
      </c>
      <c r="S312" s="363">
        <v>0</v>
      </c>
      <c r="T312" s="363">
        <v>0</v>
      </c>
      <c r="U312" s="363">
        <v>0</v>
      </c>
      <c r="V312" s="363">
        <v>0</v>
      </c>
      <c r="W312" s="363">
        <v>0</v>
      </c>
      <c r="X312" s="363">
        <v>0</v>
      </c>
      <c r="Y312" s="363">
        <v>0</v>
      </c>
      <c r="Z312" s="363">
        <v>0</v>
      </c>
      <c r="AA312" s="363">
        <v>0</v>
      </c>
      <c r="AB312" s="363">
        <v>0</v>
      </c>
      <c r="AC312" s="363">
        <v>0</v>
      </c>
      <c r="AD312" s="363">
        <v>0</v>
      </c>
      <c r="AE312" s="363">
        <v>0</v>
      </c>
      <c r="AF312" s="363">
        <v>0</v>
      </c>
      <c r="AG312" s="363">
        <v>0</v>
      </c>
      <c r="AH312" s="363">
        <v>0</v>
      </c>
      <c r="AI312" s="363">
        <v>0</v>
      </c>
      <c r="AJ312" s="363">
        <v>0</v>
      </c>
      <c r="AK312" s="363">
        <v>0</v>
      </c>
      <c r="AL312" s="363">
        <v>0</v>
      </c>
      <c r="AM312" s="363">
        <v>0</v>
      </c>
      <c r="AN312" s="363">
        <v>0</v>
      </c>
      <c r="AO312" s="363">
        <v>0</v>
      </c>
      <c r="AP312" s="363">
        <v>0</v>
      </c>
      <c r="AQ312" s="363">
        <v>0</v>
      </c>
      <c r="AR312" s="363">
        <v>0</v>
      </c>
      <c r="AS312" s="363">
        <v>0</v>
      </c>
      <c r="AT312" s="363">
        <v>0</v>
      </c>
      <c r="AU312" s="363">
        <v>0</v>
      </c>
      <c r="AV312" s="363">
        <v>0</v>
      </c>
      <c r="AW312" s="363">
        <v>0</v>
      </c>
      <c r="AX312" s="363">
        <v>0</v>
      </c>
      <c r="AY312" s="363">
        <v>0</v>
      </c>
      <c r="AZ312" s="363">
        <v>0</v>
      </c>
      <c r="BA312" s="363">
        <v>0</v>
      </c>
      <c r="BB312" s="363">
        <v>0</v>
      </c>
      <c r="BC312" s="364">
        <f>IF(ISNUMBER(MATCH(C312,'My Squad'!$C$2:$C$16,0)),1,0)</f>
        <v>0</v>
      </c>
      <c r="BD312" s="365">
        <f t="shared" si="116"/>
        <v>0</v>
      </c>
      <c r="BE312" s="365">
        <f t="shared" si="117"/>
        <v>0</v>
      </c>
      <c r="BF312" s="365">
        <f t="shared" si="118"/>
        <v>0</v>
      </c>
      <c r="BG312" s="365">
        <f t="shared" si="119"/>
        <v>0</v>
      </c>
      <c r="BH312" s="365">
        <f t="shared" si="120"/>
        <v>0</v>
      </c>
      <c r="BI312" s="365">
        <f t="shared" si="121"/>
        <v>0</v>
      </c>
      <c r="BJ312" s="365">
        <f t="shared" si="122"/>
        <v>0</v>
      </c>
      <c r="BK312" s="365">
        <f t="shared" si="123"/>
        <v>0</v>
      </c>
      <c r="BL312" s="365">
        <f t="shared" si="124"/>
        <v>0</v>
      </c>
      <c r="BM312" s="365">
        <f t="shared" si="125"/>
        <v>0</v>
      </c>
      <c r="BN312" s="365">
        <f t="shared" si="126"/>
        <v>0</v>
      </c>
      <c r="BO312" s="365">
        <f t="shared" si="127"/>
        <v>0</v>
      </c>
      <c r="BP312" s="365">
        <f t="shared" si="128"/>
        <v>0</v>
      </c>
      <c r="BQ312" s="365">
        <f t="shared" si="129"/>
        <v>0</v>
      </c>
      <c r="BR312" s="365">
        <f t="shared" si="130"/>
        <v>0</v>
      </c>
      <c r="BS312" s="365">
        <f t="shared" si="131"/>
        <v>0</v>
      </c>
      <c r="BT312" s="365">
        <f t="shared" si="132"/>
        <v>0</v>
      </c>
      <c r="BU312" s="365">
        <f t="shared" si="133"/>
        <v>0</v>
      </c>
      <c r="BV312" s="365">
        <f t="shared" si="134"/>
        <v>0</v>
      </c>
      <c r="BW312" s="365">
        <f t="shared" si="135"/>
        <v>0</v>
      </c>
      <c r="BX312" s="365">
        <f t="shared" si="136"/>
        <v>0</v>
      </c>
      <c r="BY312" s="365">
        <f t="shared" si="137"/>
        <v>0</v>
      </c>
      <c r="BZ312" s="365">
        <f t="shared" si="138"/>
        <v>0</v>
      </c>
      <c r="CA312" s="365">
        <f t="shared" si="139"/>
        <v>0</v>
      </c>
      <c r="CB312" s="360">
        <f t="shared" si="140"/>
        <v>0</v>
      </c>
      <c r="CR312"/>
    </row>
    <row r="313" spans="1:96" hidden="1" x14ac:dyDescent="0.2">
      <c r="A313" s="360" cm="1">
        <f t="array" ref="A313">_xlfn.SWITCH(D313,"G",1,"D",2,"M",3,"F",4)</f>
        <v>3</v>
      </c>
      <c r="B313" s="357" t="s">
        <v>37</v>
      </c>
      <c r="C313" s="357" t="s">
        <v>230</v>
      </c>
      <c r="D313" s="360" t="s">
        <v>13</v>
      </c>
      <c r="E313" s="361">
        <v>5</v>
      </c>
      <c r="F313" s="361">
        <f>_xlfn.IFNA(VLOOKUP(C313,'My Squad'!$C$2:$D$16,2,0),E313)</f>
        <v>5</v>
      </c>
      <c r="G313" s="362">
        <v>0</v>
      </c>
      <c r="H313" s="362">
        <v>0</v>
      </c>
      <c r="I313" s="362">
        <v>0.21266666666666667</v>
      </c>
      <c r="J313" s="362">
        <v>0.57033333333333336</v>
      </c>
      <c r="K313" s="362">
        <v>0.56899999999999995</v>
      </c>
      <c r="L313" s="362">
        <v>0.63300000000000001</v>
      </c>
      <c r="M313" s="362">
        <v>0.61533333333333329</v>
      </c>
      <c r="N313" s="362">
        <v>0.624</v>
      </c>
      <c r="O313" s="363">
        <v>0</v>
      </c>
      <c r="P313" s="363">
        <v>0</v>
      </c>
      <c r="Q313" s="363">
        <v>0</v>
      </c>
      <c r="R313" s="363">
        <v>0</v>
      </c>
      <c r="S313" s="363">
        <v>0</v>
      </c>
      <c r="T313" s="363">
        <v>0</v>
      </c>
      <c r="U313" s="363">
        <v>0</v>
      </c>
      <c r="V313" s="363">
        <v>0</v>
      </c>
      <c r="W313" s="363">
        <v>0</v>
      </c>
      <c r="X313" s="363">
        <v>0</v>
      </c>
      <c r="Y313" s="363">
        <v>0</v>
      </c>
      <c r="Z313" s="363">
        <v>0</v>
      </c>
      <c r="AA313" s="363">
        <v>0</v>
      </c>
      <c r="AB313" s="363">
        <v>0</v>
      </c>
      <c r="AC313" s="363">
        <v>0</v>
      </c>
      <c r="AD313" s="363">
        <v>0</v>
      </c>
      <c r="AE313" s="363">
        <v>0</v>
      </c>
      <c r="AF313" s="363">
        <v>0</v>
      </c>
      <c r="AG313" s="363">
        <v>0</v>
      </c>
      <c r="AH313" s="363">
        <v>0</v>
      </c>
      <c r="AI313" s="363">
        <v>0</v>
      </c>
      <c r="AJ313" s="363">
        <v>0</v>
      </c>
      <c r="AK313" s="363">
        <v>0</v>
      </c>
      <c r="AL313" s="363">
        <v>0</v>
      </c>
      <c r="AM313" s="363">
        <v>0</v>
      </c>
      <c r="AN313" s="363">
        <v>0</v>
      </c>
      <c r="AO313" s="363">
        <v>0</v>
      </c>
      <c r="AP313" s="363">
        <v>0</v>
      </c>
      <c r="AQ313" s="363">
        <v>0</v>
      </c>
      <c r="AR313" s="363">
        <v>0</v>
      </c>
      <c r="AS313" s="363">
        <v>0</v>
      </c>
      <c r="AT313" s="363">
        <v>0</v>
      </c>
      <c r="AU313" s="363">
        <v>0</v>
      </c>
      <c r="AV313" s="363">
        <v>0</v>
      </c>
      <c r="AW313" s="363">
        <v>0</v>
      </c>
      <c r="AX313" s="363">
        <v>0</v>
      </c>
      <c r="AY313" s="363">
        <v>0</v>
      </c>
      <c r="AZ313" s="363">
        <v>0</v>
      </c>
      <c r="BA313" s="363">
        <v>0</v>
      </c>
      <c r="BB313" s="363">
        <v>0</v>
      </c>
      <c r="BC313" s="364">
        <f>IF(ISNUMBER(MATCH(C313,'My Squad'!$C$2:$C$16,0)),1,0)</f>
        <v>0</v>
      </c>
      <c r="BD313" s="365">
        <f t="shared" si="116"/>
        <v>0</v>
      </c>
      <c r="BE313" s="365">
        <f t="shared" si="117"/>
        <v>0</v>
      </c>
      <c r="BF313" s="365">
        <f t="shared" si="118"/>
        <v>0</v>
      </c>
      <c r="BG313" s="365">
        <f t="shared" si="119"/>
        <v>0</v>
      </c>
      <c r="BH313" s="365">
        <f t="shared" si="120"/>
        <v>0</v>
      </c>
      <c r="BI313" s="365">
        <f t="shared" si="121"/>
        <v>0</v>
      </c>
      <c r="BJ313" s="365">
        <f t="shared" si="122"/>
        <v>0</v>
      </c>
      <c r="BK313" s="365">
        <f t="shared" si="123"/>
        <v>0</v>
      </c>
      <c r="BL313" s="365">
        <f t="shared" si="124"/>
        <v>0</v>
      </c>
      <c r="BM313" s="365">
        <f t="shared" si="125"/>
        <v>0</v>
      </c>
      <c r="BN313" s="365">
        <f t="shared" si="126"/>
        <v>0</v>
      </c>
      <c r="BO313" s="365">
        <f t="shared" si="127"/>
        <v>0</v>
      </c>
      <c r="BP313" s="365">
        <f t="shared" si="128"/>
        <v>0</v>
      </c>
      <c r="BQ313" s="365">
        <f t="shared" si="129"/>
        <v>0</v>
      </c>
      <c r="BR313" s="365">
        <f t="shared" si="130"/>
        <v>0</v>
      </c>
      <c r="BS313" s="365">
        <f t="shared" si="131"/>
        <v>0</v>
      </c>
      <c r="BT313" s="365">
        <f t="shared" si="132"/>
        <v>0</v>
      </c>
      <c r="BU313" s="365">
        <f t="shared" si="133"/>
        <v>0</v>
      </c>
      <c r="BV313" s="365">
        <f t="shared" si="134"/>
        <v>0</v>
      </c>
      <c r="BW313" s="365">
        <f t="shared" si="135"/>
        <v>0</v>
      </c>
      <c r="BX313" s="365">
        <f t="shared" si="136"/>
        <v>0</v>
      </c>
      <c r="BY313" s="365">
        <f t="shared" si="137"/>
        <v>0</v>
      </c>
      <c r="BZ313" s="365">
        <f t="shared" si="138"/>
        <v>0</v>
      </c>
      <c r="CA313" s="365">
        <f t="shared" si="139"/>
        <v>0</v>
      </c>
      <c r="CB313" s="360">
        <f t="shared" si="140"/>
        <v>0</v>
      </c>
      <c r="CR313"/>
    </row>
    <row r="314" spans="1:96" hidden="1" x14ac:dyDescent="0.2">
      <c r="A314" s="360" cm="1">
        <f t="array" ref="A314">_xlfn.SWITCH(D314,"G",1,"D",2,"M",3,"F",4)</f>
        <v>2</v>
      </c>
      <c r="B314" s="357" t="s">
        <v>25</v>
      </c>
      <c r="C314" s="357" t="s">
        <v>125</v>
      </c>
      <c r="D314" s="360" t="s">
        <v>14</v>
      </c>
      <c r="E314" s="361">
        <v>4.5999999999999996</v>
      </c>
      <c r="F314" s="361">
        <f>_xlfn.IFNA(VLOOKUP(C314,'My Squad'!$C$2:$D$16,2,0),E314)</f>
        <v>4.5999999999999996</v>
      </c>
      <c r="G314" s="362">
        <v>0.39800000000000002</v>
      </c>
      <c r="H314" s="362">
        <v>0.43099999999999999</v>
      </c>
      <c r="I314" s="362">
        <v>0.38666666666666666</v>
      </c>
      <c r="J314" s="362">
        <v>0.32866666666666666</v>
      </c>
      <c r="K314" s="362">
        <v>0.38800000000000001</v>
      </c>
      <c r="L314" s="362">
        <v>0.40500000000000003</v>
      </c>
      <c r="M314" s="362">
        <v>0.48166666666666669</v>
      </c>
      <c r="N314" s="362">
        <v>0.34699999999999998</v>
      </c>
      <c r="O314" s="363">
        <v>0</v>
      </c>
      <c r="P314" s="363">
        <v>0</v>
      </c>
      <c r="Q314" s="363">
        <v>0</v>
      </c>
      <c r="R314" s="363">
        <v>0</v>
      </c>
      <c r="S314" s="363">
        <v>0</v>
      </c>
      <c r="T314" s="363">
        <v>0</v>
      </c>
      <c r="U314" s="363">
        <v>0</v>
      </c>
      <c r="V314" s="363">
        <v>0</v>
      </c>
      <c r="W314" s="363">
        <v>0</v>
      </c>
      <c r="X314" s="363">
        <v>0</v>
      </c>
      <c r="Y314" s="363">
        <v>0</v>
      </c>
      <c r="Z314" s="363">
        <v>0</v>
      </c>
      <c r="AA314" s="363">
        <v>0</v>
      </c>
      <c r="AB314" s="363">
        <v>0</v>
      </c>
      <c r="AC314" s="363">
        <v>0</v>
      </c>
      <c r="AD314" s="363">
        <v>0</v>
      </c>
      <c r="AE314" s="363">
        <v>0</v>
      </c>
      <c r="AF314" s="363">
        <v>0</v>
      </c>
      <c r="AG314" s="363">
        <v>0</v>
      </c>
      <c r="AH314" s="363">
        <v>0</v>
      </c>
      <c r="AI314" s="363">
        <v>0</v>
      </c>
      <c r="AJ314" s="363">
        <v>0</v>
      </c>
      <c r="AK314" s="363">
        <v>0</v>
      </c>
      <c r="AL314" s="363">
        <v>0</v>
      </c>
      <c r="AM314" s="363">
        <v>0</v>
      </c>
      <c r="AN314" s="363">
        <v>0</v>
      </c>
      <c r="AO314" s="363">
        <v>0</v>
      </c>
      <c r="AP314" s="363">
        <v>0</v>
      </c>
      <c r="AQ314" s="363">
        <v>0</v>
      </c>
      <c r="AR314" s="363">
        <v>0</v>
      </c>
      <c r="AS314" s="363">
        <v>0</v>
      </c>
      <c r="AT314" s="363">
        <v>0</v>
      </c>
      <c r="AU314" s="363">
        <v>0</v>
      </c>
      <c r="AV314" s="363">
        <v>0</v>
      </c>
      <c r="AW314" s="363">
        <v>0</v>
      </c>
      <c r="AX314" s="363">
        <v>0</v>
      </c>
      <c r="AY314" s="363">
        <v>0</v>
      </c>
      <c r="AZ314" s="363">
        <v>0</v>
      </c>
      <c r="BA314" s="363">
        <v>0</v>
      </c>
      <c r="BB314" s="363">
        <v>0</v>
      </c>
      <c r="BC314" s="364">
        <f>IF(ISNUMBER(MATCH(C314,'My Squad'!$C$2:$C$16,0)),1,0)</f>
        <v>0</v>
      </c>
      <c r="BD314" s="365">
        <f t="shared" si="116"/>
        <v>0</v>
      </c>
      <c r="BE314" s="365">
        <f t="shared" si="117"/>
        <v>0</v>
      </c>
      <c r="BF314" s="365">
        <f t="shared" si="118"/>
        <v>0</v>
      </c>
      <c r="BG314" s="365">
        <f t="shared" si="119"/>
        <v>0</v>
      </c>
      <c r="BH314" s="365">
        <f t="shared" si="120"/>
        <v>0</v>
      </c>
      <c r="BI314" s="365">
        <f t="shared" si="121"/>
        <v>0</v>
      </c>
      <c r="BJ314" s="365">
        <f t="shared" si="122"/>
        <v>0</v>
      </c>
      <c r="BK314" s="365">
        <f t="shared" si="123"/>
        <v>0</v>
      </c>
      <c r="BL314" s="365">
        <f t="shared" si="124"/>
        <v>0</v>
      </c>
      <c r="BM314" s="365">
        <f t="shared" si="125"/>
        <v>0</v>
      </c>
      <c r="BN314" s="365">
        <f t="shared" si="126"/>
        <v>0</v>
      </c>
      <c r="BO314" s="365">
        <f t="shared" si="127"/>
        <v>0</v>
      </c>
      <c r="BP314" s="365">
        <f t="shared" si="128"/>
        <v>0</v>
      </c>
      <c r="BQ314" s="365">
        <f t="shared" si="129"/>
        <v>0</v>
      </c>
      <c r="BR314" s="365">
        <f t="shared" si="130"/>
        <v>0</v>
      </c>
      <c r="BS314" s="365">
        <f t="shared" si="131"/>
        <v>0</v>
      </c>
      <c r="BT314" s="365">
        <f t="shared" si="132"/>
        <v>0</v>
      </c>
      <c r="BU314" s="365">
        <f t="shared" si="133"/>
        <v>0</v>
      </c>
      <c r="BV314" s="365">
        <f t="shared" si="134"/>
        <v>0</v>
      </c>
      <c r="BW314" s="365">
        <f t="shared" si="135"/>
        <v>0</v>
      </c>
      <c r="BX314" s="365">
        <f t="shared" si="136"/>
        <v>0</v>
      </c>
      <c r="BY314" s="365">
        <f t="shared" si="137"/>
        <v>0</v>
      </c>
      <c r="BZ314" s="365">
        <f t="shared" si="138"/>
        <v>0</v>
      </c>
      <c r="CA314" s="365">
        <f t="shared" si="139"/>
        <v>0</v>
      </c>
      <c r="CB314" s="360">
        <f t="shared" si="140"/>
        <v>0</v>
      </c>
      <c r="CR314"/>
    </row>
    <row r="315" spans="1:96" x14ac:dyDescent="0.2">
      <c r="A315" s="360" cm="1">
        <f t="array" ref="A315">_xlfn.SWITCH(D315,"G",1,"D",2,"M",3,"F",4)</f>
        <v>1</v>
      </c>
      <c r="B315" s="357" t="s">
        <v>33</v>
      </c>
      <c r="C315" s="357" t="s">
        <v>72</v>
      </c>
      <c r="D315" s="360" t="s">
        <v>16</v>
      </c>
      <c r="E315" s="361">
        <v>4.3</v>
      </c>
      <c r="F315" s="361">
        <f>_xlfn.IFNA(VLOOKUP(C315,'My Squad'!$C$2:$D$16,2,0),E315)</f>
        <v>4.3</v>
      </c>
      <c r="G315" s="362">
        <v>2.0390000000000001</v>
      </c>
      <c r="H315" s="362">
        <v>0.18666666666666668</v>
      </c>
      <c r="I315" s="362">
        <v>0.14566666666666667</v>
      </c>
      <c r="J315" s="362">
        <v>0.14599999999999999</v>
      </c>
      <c r="K315" s="362">
        <v>0.16200000000000001</v>
      </c>
      <c r="L315" s="362">
        <v>0.14833333333333334</v>
      </c>
      <c r="M315" s="362">
        <v>0.18566666666666667</v>
      </c>
      <c r="N315" s="362">
        <v>0.11899999999999999</v>
      </c>
      <c r="O315" s="363">
        <v>0</v>
      </c>
      <c r="P315" s="363">
        <v>0</v>
      </c>
      <c r="Q315" s="363">
        <v>0</v>
      </c>
      <c r="R315" s="363">
        <v>0</v>
      </c>
      <c r="S315" s="363">
        <v>0</v>
      </c>
      <c r="T315" s="363">
        <v>0</v>
      </c>
      <c r="U315" s="363">
        <v>0</v>
      </c>
      <c r="V315" s="363">
        <v>0</v>
      </c>
      <c r="W315" s="363">
        <v>0</v>
      </c>
      <c r="X315" s="363">
        <v>0</v>
      </c>
      <c r="Y315" s="363">
        <v>0</v>
      </c>
      <c r="Z315" s="363">
        <v>0</v>
      </c>
      <c r="AA315" s="363">
        <v>0</v>
      </c>
      <c r="AB315" s="363">
        <v>0</v>
      </c>
      <c r="AC315" s="363">
        <v>0</v>
      </c>
      <c r="AD315" s="363">
        <v>0</v>
      </c>
      <c r="AE315" s="363">
        <v>0</v>
      </c>
      <c r="AF315" s="363">
        <v>0</v>
      </c>
      <c r="AG315" s="363">
        <v>0</v>
      </c>
      <c r="AH315" s="363">
        <v>0</v>
      </c>
      <c r="AI315" s="363">
        <v>0</v>
      </c>
      <c r="AJ315" s="363">
        <v>0</v>
      </c>
      <c r="AK315" s="363">
        <v>0</v>
      </c>
      <c r="AL315" s="363">
        <v>0</v>
      </c>
      <c r="AM315" s="363">
        <v>0</v>
      </c>
      <c r="AN315" s="363">
        <v>0</v>
      </c>
      <c r="AO315" s="363">
        <v>0</v>
      </c>
      <c r="AP315" s="363">
        <v>0</v>
      </c>
      <c r="AQ315" s="363">
        <v>0</v>
      </c>
      <c r="AR315" s="363">
        <v>0</v>
      </c>
      <c r="AS315" s="363">
        <v>0</v>
      </c>
      <c r="AT315" s="363">
        <v>0</v>
      </c>
      <c r="AU315" s="363">
        <v>0</v>
      </c>
      <c r="AV315" s="363">
        <v>0</v>
      </c>
      <c r="AW315" s="363">
        <v>0</v>
      </c>
      <c r="AX315" s="363">
        <v>0</v>
      </c>
      <c r="AY315" s="363">
        <v>0</v>
      </c>
      <c r="AZ315" s="363">
        <v>0</v>
      </c>
      <c r="BA315" s="363">
        <v>0</v>
      </c>
      <c r="BB315" s="363">
        <v>0</v>
      </c>
      <c r="BC315" s="364">
        <f>IF(ISNUMBER(MATCH(C315,'My Squad'!$C$2:$C$16,0)),1,0)</f>
        <v>0</v>
      </c>
      <c r="BD315" s="365">
        <f t="shared" si="116"/>
        <v>0</v>
      </c>
      <c r="BE315" s="365">
        <f t="shared" si="117"/>
        <v>0</v>
      </c>
      <c r="BF315" s="365">
        <f t="shared" si="118"/>
        <v>0</v>
      </c>
      <c r="BG315" s="365">
        <f t="shared" si="119"/>
        <v>0</v>
      </c>
      <c r="BH315" s="365">
        <f t="shared" si="120"/>
        <v>0</v>
      </c>
      <c r="BI315" s="365">
        <f t="shared" si="121"/>
        <v>0</v>
      </c>
      <c r="BJ315" s="365">
        <f t="shared" si="122"/>
        <v>0</v>
      </c>
      <c r="BK315" s="365">
        <f t="shared" si="123"/>
        <v>0</v>
      </c>
      <c r="BL315" s="365">
        <f t="shared" si="124"/>
        <v>0</v>
      </c>
      <c r="BM315" s="365">
        <f t="shared" si="125"/>
        <v>0</v>
      </c>
      <c r="BN315" s="365">
        <f t="shared" si="126"/>
        <v>0</v>
      </c>
      <c r="BO315" s="365">
        <f t="shared" si="127"/>
        <v>0</v>
      </c>
      <c r="BP315" s="365">
        <f t="shared" si="128"/>
        <v>0</v>
      </c>
      <c r="BQ315" s="365">
        <f t="shared" si="129"/>
        <v>0</v>
      </c>
      <c r="BR315" s="365">
        <f t="shared" si="130"/>
        <v>0</v>
      </c>
      <c r="BS315" s="365">
        <f t="shared" si="131"/>
        <v>0</v>
      </c>
      <c r="BT315" s="365">
        <f t="shared" si="132"/>
        <v>0</v>
      </c>
      <c r="BU315" s="365">
        <f t="shared" si="133"/>
        <v>0</v>
      </c>
      <c r="BV315" s="365">
        <f t="shared" si="134"/>
        <v>0</v>
      </c>
      <c r="BW315" s="365">
        <f t="shared" si="135"/>
        <v>0</v>
      </c>
      <c r="BX315" s="365">
        <f t="shared" si="136"/>
        <v>0</v>
      </c>
      <c r="BY315" s="365">
        <f t="shared" si="137"/>
        <v>0</v>
      </c>
      <c r="BZ315" s="365">
        <f t="shared" si="138"/>
        <v>0</v>
      </c>
      <c r="CA315" s="365">
        <f t="shared" si="139"/>
        <v>0</v>
      </c>
      <c r="CB315" s="360">
        <f t="shared" si="140"/>
        <v>0</v>
      </c>
      <c r="CR315"/>
    </row>
    <row r="316" spans="1:96" hidden="1" x14ac:dyDescent="0.2">
      <c r="A316" s="360" cm="1">
        <f t="array" ref="A316">_xlfn.SWITCH(D316,"G",1,"D",2,"M",3,"F",4)</f>
        <v>3</v>
      </c>
      <c r="B316" s="357" t="s">
        <v>68</v>
      </c>
      <c r="C316" s="357" t="s">
        <v>235</v>
      </c>
      <c r="D316" s="360" t="s">
        <v>13</v>
      </c>
      <c r="E316" s="361">
        <v>5.3</v>
      </c>
      <c r="F316" s="361">
        <f>_xlfn.IFNA(VLOOKUP(C316,'My Squad'!$C$2:$D$16,2,0),E316)</f>
        <v>5.3</v>
      </c>
      <c r="G316" s="362">
        <v>0.42633333333333334</v>
      </c>
      <c r="H316" s="362">
        <v>0.41966666666666669</v>
      </c>
      <c r="I316" s="362">
        <v>0.41033333333333333</v>
      </c>
      <c r="J316" s="362">
        <v>0.41766666666666669</v>
      </c>
      <c r="K316" s="362">
        <v>0.36966666666666664</v>
      </c>
      <c r="L316" s="362">
        <v>0.34699999999999998</v>
      </c>
      <c r="M316" s="362">
        <v>0.30133333333333334</v>
      </c>
      <c r="N316" s="362">
        <v>0.42199999999999999</v>
      </c>
      <c r="O316" s="363">
        <v>0</v>
      </c>
      <c r="P316" s="363">
        <v>0</v>
      </c>
      <c r="Q316" s="363">
        <v>0</v>
      </c>
      <c r="R316" s="363">
        <v>0</v>
      </c>
      <c r="S316" s="363">
        <v>0</v>
      </c>
      <c r="T316" s="363">
        <v>0</v>
      </c>
      <c r="U316" s="363">
        <v>0</v>
      </c>
      <c r="V316" s="363">
        <v>0</v>
      </c>
      <c r="W316" s="363">
        <v>0</v>
      </c>
      <c r="X316" s="363">
        <v>0</v>
      </c>
      <c r="Y316" s="363">
        <v>0</v>
      </c>
      <c r="Z316" s="363">
        <v>0</v>
      </c>
      <c r="AA316" s="363">
        <v>0</v>
      </c>
      <c r="AB316" s="363">
        <v>0</v>
      </c>
      <c r="AC316" s="363">
        <v>0</v>
      </c>
      <c r="AD316" s="363">
        <v>0</v>
      </c>
      <c r="AE316" s="363">
        <v>0</v>
      </c>
      <c r="AF316" s="363">
        <v>0</v>
      </c>
      <c r="AG316" s="363">
        <v>0</v>
      </c>
      <c r="AH316" s="363">
        <v>0</v>
      </c>
      <c r="AI316" s="363">
        <v>0</v>
      </c>
      <c r="AJ316" s="363">
        <v>0</v>
      </c>
      <c r="AK316" s="363">
        <v>0</v>
      </c>
      <c r="AL316" s="363">
        <v>0</v>
      </c>
      <c r="AM316" s="363">
        <v>0</v>
      </c>
      <c r="AN316" s="363">
        <v>0</v>
      </c>
      <c r="AO316" s="363">
        <v>0</v>
      </c>
      <c r="AP316" s="363">
        <v>0</v>
      </c>
      <c r="AQ316" s="363">
        <v>0</v>
      </c>
      <c r="AR316" s="363">
        <v>0</v>
      </c>
      <c r="AS316" s="363">
        <v>0</v>
      </c>
      <c r="AT316" s="363">
        <v>0</v>
      </c>
      <c r="AU316" s="363">
        <v>0</v>
      </c>
      <c r="AV316" s="363">
        <v>0</v>
      </c>
      <c r="AW316" s="363">
        <v>0</v>
      </c>
      <c r="AX316" s="363">
        <v>0</v>
      </c>
      <c r="AY316" s="363">
        <v>0</v>
      </c>
      <c r="AZ316" s="363">
        <v>0</v>
      </c>
      <c r="BA316" s="363">
        <v>0</v>
      </c>
      <c r="BB316" s="363">
        <v>0</v>
      </c>
      <c r="BC316" s="364">
        <f>IF(ISNUMBER(MATCH(C316,'My Squad'!$C$2:$C$16,0)),1,0)</f>
        <v>0</v>
      </c>
      <c r="BD316" s="365">
        <f t="shared" si="116"/>
        <v>0</v>
      </c>
      <c r="BE316" s="365">
        <f t="shared" si="117"/>
        <v>0</v>
      </c>
      <c r="BF316" s="365">
        <f t="shared" si="118"/>
        <v>0</v>
      </c>
      <c r="BG316" s="365">
        <f t="shared" si="119"/>
        <v>0</v>
      </c>
      <c r="BH316" s="365">
        <f t="shared" si="120"/>
        <v>0</v>
      </c>
      <c r="BI316" s="365">
        <f t="shared" si="121"/>
        <v>0</v>
      </c>
      <c r="BJ316" s="365">
        <f t="shared" si="122"/>
        <v>0</v>
      </c>
      <c r="BK316" s="365">
        <f t="shared" si="123"/>
        <v>0</v>
      </c>
      <c r="BL316" s="365">
        <f t="shared" si="124"/>
        <v>0</v>
      </c>
      <c r="BM316" s="365">
        <f t="shared" si="125"/>
        <v>0</v>
      </c>
      <c r="BN316" s="365">
        <f t="shared" si="126"/>
        <v>0</v>
      </c>
      <c r="BO316" s="365">
        <f t="shared" si="127"/>
        <v>0</v>
      </c>
      <c r="BP316" s="365">
        <f t="shared" si="128"/>
        <v>0</v>
      </c>
      <c r="BQ316" s="365">
        <f t="shared" si="129"/>
        <v>0</v>
      </c>
      <c r="BR316" s="365">
        <f t="shared" si="130"/>
        <v>0</v>
      </c>
      <c r="BS316" s="365">
        <f t="shared" si="131"/>
        <v>0</v>
      </c>
      <c r="BT316" s="365">
        <f t="shared" si="132"/>
        <v>0</v>
      </c>
      <c r="BU316" s="365">
        <f t="shared" si="133"/>
        <v>0</v>
      </c>
      <c r="BV316" s="365">
        <f t="shared" si="134"/>
        <v>0</v>
      </c>
      <c r="BW316" s="365">
        <f t="shared" si="135"/>
        <v>0</v>
      </c>
      <c r="BX316" s="365">
        <f t="shared" si="136"/>
        <v>0</v>
      </c>
      <c r="BY316" s="365">
        <f t="shared" si="137"/>
        <v>0</v>
      </c>
      <c r="BZ316" s="365">
        <f t="shared" si="138"/>
        <v>0</v>
      </c>
      <c r="CA316" s="365">
        <f t="shared" si="139"/>
        <v>0</v>
      </c>
      <c r="CB316" s="360">
        <f t="shared" si="140"/>
        <v>0</v>
      </c>
      <c r="CR316"/>
    </row>
    <row r="317" spans="1:96" hidden="1" x14ac:dyDescent="0.2">
      <c r="A317" s="360" cm="1">
        <f t="array" ref="A317">_xlfn.SWITCH(D317,"G",1,"D",2,"M",3,"F",4)</f>
        <v>2</v>
      </c>
      <c r="B317" s="357" t="s">
        <v>110</v>
      </c>
      <c r="C317" s="357" t="s">
        <v>208</v>
      </c>
      <c r="D317" s="360" t="s">
        <v>14</v>
      </c>
      <c r="E317" s="361">
        <v>4.4000000000000004</v>
      </c>
      <c r="F317" s="361">
        <f>_xlfn.IFNA(VLOOKUP(C317,'My Squad'!$C$2:$D$16,2,0),E317)</f>
        <v>4.4000000000000004</v>
      </c>
      <c r="G317" s="362">
        <v>0</v>
      </c>
      <c r="H317" s="362">
        <v>0</v>
      </c>
      <c r="I317" s="362">
        <v>0.26733333333333331</v>
      </c>
      <c r="J317" s="362">
        <v>0.52300000000000002</v>
      </c>
      <c r="K317" s="362">
        <v>0.81833333333333336</v>
      </c>
      <c r="L317" s="362">
        <v>0.42266666666666669</v>
      </c>
      <c r="M317" s="362">
        <v>0.58566666666666667</v>
      </c>
      <c r="N317" s="362">
        <v>0.48333333333333334</v>
      </c>
      <c r="O317" s="363">
        <v>0</v>
      </c>
      <c r="P317" s="363">
        <v>0</v>
      </c>
      <c r="Q317" s="363">
        <v>0</v>
      </c>
      <c r="R317" s="363">
        <v>0</v>
      </c>
      <c r="S317" s="363">
        <v>0</v>
      </c>
      <c r="T317" s="363">
        <v>0</v>
      </c>
      <c r="U317" s="363">
        <v>0</v>
      </c>
      <c r="V317" s="363">
        <v>0</v>
      </c>
      <c r="W317" s="363">
        <v>0</v>
      </c>
      <c r="X317" s="363">
        <v>0</v>
      </c>
      <c r="Y317" s="363">
        <v>0</v>
      </c>
      <c r="Z317" s="363">
        <v>0</v>
      </c>
      <c r="AA317" s="363">
        <v>0</v>
      </c>
      <c r="AB317" s="363">
        <v>0</v>
      </c>
      <c r="AC317" s="363">
        <v>0</v>
      </c>
      <c r="AD317" s="363">
        <v>0</v>
      </c>
      <c r="AE317" s="363">
        <v>0</v>
      </c>
      <c r="AF317" s="363">
        <v>0</v>
      </c>
      <c r="AG317" s="363">
        <v>0</v>
      </c>
      <c r="AH317" s="363">
        <v>0</v>
      </c>
      <c r="AI317" s="363">
        <v>0</v>
      </c>
      <c r="AJ317" s="363">
        <v>0</v>
      </c>
      <c r="AK317" s="363">
        <v>0</v>
      </c>
      <c r="AL317" s="363">
        <v>0</v>
      </c>
      <c r="AM317" s="363">
        <v>0</v>
      </c>
      <c r="AN317" s="363">
        <v>0</v>
      </c>
      <c r="AO317" s="363">
        <v>0</v>
      </c>
      <c r="AP317" s="363">
        <v>0</v>
      </c>
      <c r="AQ317" s="363">
        <v>0</v>
      </c>
      <c r="AR317" s="363">
        <v>0</v>
      </c>
      <c r="AS317" s="363">
        <v>0</v>
      </c>
      <c r="AT317" s="363">
        <v>0</v>
      </c>
      <c r="AU317" s="363">
        <v>0</v>
      </c>
      <c r="AV317" s="363">
        <v>0</v>
      </c>
      <c r="AW317" s="363">
        <v>0</v>
      </c>
      <c r="AX317" s="363">
        <v>0</v>
      </c>
      <c r="AY317" s="363">
        <v>0</v>
      </c>
      <c r="AZ317" s="363">
        <v>0</v>
      </c>
      <c r="BA317" s="363">
        <v>0</v>
      </c>
      <c r="BB317" s="363">
        <v>0</v>
      </c>
      <c r="BC317" s="364">
        <f>IF(ISNUMBER(MATCH(C317,'My Squad'!$C$2:$C$16,0)),1,0)</f>
        <v>0</v>
      </c>
      <c r="BD317" s="365">
        <f t="shared" si="116"/>
        <v>0</v>
      </c>
      <c r="BE317" s="365">
        <f t="shared" si="117"/>
        <v>0</v>
      </c>
      <c r="BF317" s="365">
        <f t="shared" si="118"/>
        <v>0</v>
      </c>
      <c r="BG317" s="365">
        <f t="shared" si="119"/>
        <v>0</v>
      </c>
      <c r="BH317" s="365">
        <f t="shared" si="120"/>
        <v>0</v>
      </c>
      <c r="BI317" s="365">
        <f t="shared" si="121"/>
        <v>0</v>
      </c>
      <c r="BJ317" s="365">
        <f t="shared" si="122"/>
        <v>0</v>
      </c>
      <c r="BK317" s="365">
        <f t="shared" si="123"/>
        <v>0</v>
      </c>
      <c r="BL317" s="365">
        <f t="shared" si="124"/>
        <v>0</v>
      </c>
      <c r="BM317" s="365">
        <f t="shared" si="125"/>
        <v>0</v>
      </c>
      <c r="BN317" s="365">
        <f t="shared" si="126"/>
        <v>0</v>
      </c>
      <c r="BO317" s="365">
        <f t="shared" si="127"/>
        <v>0</v>
      </c>
      <c r="BP317" s="365">
        <f t="shared" si="128"/>
        <v>0</v>
      </c>
      <c r="BQ317" s="365">
        <f t="shared" si="129"/>
        <v>0</v>
      </c>
      <c r="BR317" s="365">
        <f t="shared" si="130"/>
        <v>0</v>
      </c>
      <c r="BS317" s="365">
        <f t="shared" si="131"/>
        <v>0</v>
      </c>
      <c r="BT317" s="365">
        <f t="shared" si="132"/>
        <v>0</v>
      </c>
      <c r="BU317" s="365">
        <f t="shared" si="133"/>
        <v>0</v>
      </c>
      <c r="BV317" s="365">
        <f t="shared" si="134"/>
        <v>0</v>
      </c>
      <c r="BW317" s="365">
        <f t="shared" si="135"/>
        <v>0</v>
      </c>
      <c r="BX317" s="365">
        <f t="shared" si="136"/>
        <v>0</v>
      </c>
      <c r="BY317" s="365">
        <f t="shared" si="137"/>
        <v>0</v>
      </c>
      <c r="BZ317" s="365">
        <f t="shared" si="138"/>
        <v>0</v>
      </c>
      <c r="CA317" s="365">
        <f t="shared" si="139"/>
        <v>0</v>
      </c>
      <c r="CB317" s="360">
        <f t="shared" si="140"/>
        <v>0</v>
      </c>
      <c r="CR317"/>
    </row>
    <row r="318" spans="1:96" hidden="1" x14ac:dyDescent="0.2">
      <c r="A318" s="360" cm="1">
        <f t="array" ref="A318">_xlfn.SWITCH(D318,"G",1,"D",2,"M",3,"F",4)</f>
        <v>2</v>
      </c>
      <c r="B318" s="357" t="s">
        <v>601</v>
      </c>
      <c r="C318" s="357" t="s">
        <v>642</v>
      </c>
      <c r="D318" s="360" t="s">
        <v>14</v>
      </c>
      <c r="E318" s="361">
        <v>3.9</v>
      </c>
      <c r="F318" s="361">
        <f>_xlfn.IFNA(VLOOKUP(C318,'My Squad'!$C$2:$D$16,2,0),E318)</f>
        <v>3.9</v>
      </c>
      <c r="G318" s="362">
        <v>0.53666666666666663</v>
      </c>
      <c r="H318" s="362">
        <v>0.29933333333333334</v>
      </c>
      <c r="I318" s="362">
        <v>0.28899999999999998</v>
      </c>
      <c r="J318" s="362">
        <v>0.36633333333333334</v>
      </c>
      <c r="K318" s="362">
        <v>0.43099999999999999</v>
      </c>
      <c r="L318" s="362">
        <v>0.38766666666666666</v>
      </c>
      <c r="M318" s="362">
        <v>0.29499999999999998</v>
      </c>
      <c r="N318" s="362">
        <v>0.48399999999999999</v>
      </c>
      <c r="O318" s="363">
        <v>0</v>
      </c>
      <c r="P318" s="363">
        <v>0</v>
      </c>
      <c r="Q318" s="363">
        <v>0</v>
      </c>
      <c r="R318" s="363">
        <v>0</v>
      </c>
      <c r="S318" s="363">
        <v>0</v>
      </c>
      <c r="T318" s="363">
        <v>0</v>
      </c>
      <c r="U318" s="363">
        <v>0</v>
      </c>
      <c r="V318" s="363">
        <v>0</v>
      </c>
      <c r="W318" s="363">
        <v>0</v>
      </c>
      <c r="X318" s="363">
        <v>0</v>
      </c>
      <c r="Y318" s="363">
        <v>0</v>
      </c>
      <c r="Z318" s="363">
        <v>0</v>
      </c>
      <c r="AA318" s="363">
        <v>0</v>
      </c>
      <c r="AB318" s="363">
        <v>0</v>
      </c>
      <c r="AC318" s="363">
        <v>0</v>
      </c>
      <c r="AD318" s="363">
        <v>0</v>
      </c>
      <c r="AE318" s="363">
        <v>0</v>
      </c>
      <c r="AF318" s="363">
        <v>0</v>
      </c>
      <c r="AG318" s="363">
        <v>0</v>
      </c>
      <c r="AH318" s="363">
        <v>0</v>
      </c>
      <c r="AI318" s="363">
        <v>0</v>
      </c>
      <c r="AJ318" s="363">
        <v>0</v>
      </c>
      <c r="AK318" s="363">
        <v>0</v>
      </c>
      <c r="AL318" s="363">
        <v>0</v>
      </c>
      <c r="AM318" s="363">
        <v>0</v>
      </c>
      <c r="AN318" s="363">
        <v>0</v>
      </c>
      <c r="AO318" s="363">
        <v>0</v>
      </c>
      <c r="AP318" s="363">
        <v>0</v>
      </c>
      <c r="AQ318" s="363">
        <v>0</v>
      </c>
      <c r="AR318" s="363">
        <v>0</v>
      </c>
      <c r="AS318" s="363">
        <v>0</v>
      </c>
      <c r="AT318" s="363">
        <v>0</v>
      </c>
      <c r="AU318" s="363">
        <v>0</v>
      </c>
      <c r="AV318" s="363">
        <v>0</v>
      </c>
      <c r="AW318" s="363">
        <v>0</v>
      </c>
      <c r="AX318" s="363">
        <v>0</v>
      </c>
      <c r="AY318" s="363">
        <v>0</v>
      </c>
      <c r="AZ318" s="363">
        <v>0</v>
      </c>
      <c r="BA318" s="363">
        <v>0</v>
      </c>
      <c r="BB318" s="363">
        <v>0</v>
      </c>
      <c r="BC318" s="364">
        <f>IF(ISNUMBER(MATCH(C318,'My Squad'!$C$2:$C$16,0)),1,0)</f>
        <v>0</v>
      </c>
      <c r="BD318" s="365">
        <f t="shared" si="116"/>
        <v>0</v>
      </c>
      <c r="BE318" s="365">
        <f t="shared" si="117"/>
        <v>0</v>
      </c>
      <c r="BF318" s="365">
        <f t="shared" si="118"/>
        <v>0</v>
      </c>
      <c r="BG318" s="365">
        <f t="shared" si="119"/>
        <v>0</v>
      </c>
      <c r="BH318" s="365">
        <f t="shared" si="120"/>
        <v>0</v>
      </c>
      <c r="BI318" s="365">
        <f t="shared" si="121"/>
        <v>0</v>
      </c>
      <c r="BJ318" s="365">
        <f t="shared" si="122"/>
        <v>0</v>
      </c>
      <c r="BK318" s="365">
        <f t="shared" si="123"/>
        <v>0</v>
      </c>
      <c r="BL318" s="365">
        <f t="shared" si="124"/>
        <v>0</v>
      </c>
      <c r="BM318" s="365">
        <f t="shared" si="125"/>
        <v>0</v>
      </c>
      <c r="BN318" s="365">
        <f t="shared" si="126"/>
        <v>0</v>
      </c>
      <c r="BO318" s="365">
        <f t="shared" si="127"/>
        <v>0</v>
      </c>
      <c r="BP318" s="365">
        <f t="shared" si="128"/>
        <v>0</v>
      </c>
      <c r="BQ318" s="365">
        <f t="shared" si="129"/>
        <v>0</v>
      </c>
      <c r="BR318" s="365">
        <f t="shared" si="130"/>
        <v>0</v>
      </c>
      <c r="BS318" s="365">
        <f t="shared" si="131"/>
        <v>0</v>
      </c>
      <c r="BT318" s="365">
        <f t="shared" si="132"/>
        <v>0</v>
      </c>
      <c r="BU318" s="365">
        <f t="shared" si="133"/>
        <v>0</v>
      </c>
      <c r="BV318" s="365">
        <f t="shared" si="134"/>
        <v>0</v>
      </c>
      <c r="BW318" s="365">
        <f t="shared" si="135"/>
        <v>0</v>
      </c>
      <c r="BX318" s="365">
        <f t="shared" si="136"/>
        <v>0</v>
      </c>
      <c r="BY318" s="365">
        <f t="shared" si="137"/>
        <v>0</v>
      </c>
      <c r="BZ318" s="365">
        <f t="shared" si="138"/>
        <v>0</v>
      </c>
      <c r="CA318" s="365">
        <f t="shared" si="139"/>
        <v>0</v>
      </c>
      <c r="CB318" s="360">
        <f t="shared" si="140"/>
        <v>0</v>
      </c>
      <c r="CR318"/>
    </row>
    <row r="319" spans="1:96" hidden="1" x14ac:dyDescent="0.2">
      <c r="A319" s="360" cm="1">
        <f t="array" ref="A319">_xlfn.SWITCH(D319,"G",1,"D",2,"M",3,"F",4)</f>
        <v>2</v>
      </c>
      <c r="B319" s="357" t="s">
        <v>46</v>
      </c>
      <c r="C319" s="357" t="s">
        <v>97</v>
      </c>
      <c r="D319" s="360" t="s">
        <v>14</v>
      </c>
      <c r="E319" s="361">
        <v>4.4000000000000004</v>
      </c>
      <c r="F319" s="361">
        <f>_xlfn.IFNA(VLOOKUP(C319,'My Squad'!$C$2:$D$16,2,0),E319)</f>
        <v>4.4000000000000004</v>
      </c>
      <c r="G319" s="362">
        <v>0.33233333333333331</v>
      </c>
      <c r="H319" s="362">
        <v>0.39200000000000002</v>
      </c>
      <c r="I319" s="362">
        <v>0.41499999999999998</v>
      </c>
      <c r="J319" s="362">
        <v>0.48933333333333334</v>
      </c>
      <c r="K319" s="362">
        <v>0.32100000000000001</v>
      </c>
      <c r="L319" s="362">
        <v>0.36766666666666664</v>
      </c>
      <c r="M319" s="362">
        <v>0.32600000000000001</v>
      </c>
      <c r="N319" s="362">
        <v>0.43166666666666664</v>
      </c>
      <c r="O319" s="363">
        <v>0</v>
      </c>
      <c r="P319" s="363">
        <v>0</v>
      </c>
      <c r="Q319" s="363">
        <v>0</v>
      </c>
      <c r="R319" s="363">
        <v>0</v>
      </c>
      <c r="S319" s="363">
        <v>0</v>
      </c>
      <c r="T319" s="363">
        <v>0</v>
      </c>
      <c r="U319" s="363">
        <v>0</v>
      </c>
      <c r="V319" s="363">
        <v>0</v>
      </c>
      <c r="W319" s="363">
        <v>0</v>
      </c>
      <c r="X319" s="363">
        <v>0</v>
      </c>
      <c r="Y319" s="363">
        <v>0</v>
      </c>
      <c r="Z319" s="363">
        <v>0</v>
      </c>
      <c r="AA319" s="363">
        <v>0</v>
      </c>
      <c r="AB319" s="363">
        <v>0</v>
      </c>
      <c r="AC319" s="363">
        <v>0</v>
      </c>
      <c r="AD319" s="363">
        <v>0</v>
      </c>
      <c r="AE319" s="363">
        <v>0</v>
      </c>
      <c r="AF319" s="363">
        <v>0</v>
      </c>
      <c r="AG319" s="363">
        <v>0</v>
      </c>
      <c r="AH319" s="363">
        <v>0</v>
      </c>
      <c r="AI319" s="363">
        <v>0</v>
      </c>
      <c r="AJ319" s="363">
        <v>0</v>
      </c>
      <c r="AK319" s="363">
        <v>0</v>
      </c>
      <c r="AL319" s="363">
        <v>0</v>
      </c>
      <c r="AM319" s="363">
        <v>0</v>
      </c>
      <c r="AN319" s="363">
        <v>0</v>
      </c>
      <c r="AO319" s="363">
        <v>0</v>
      </c>
      <c r="AP319" s="363">
        <v>0</v>
      </c>
      <c r="AQ319" s="363">
        <v>0</v>
      </c>
      <c r="AR319" s="363">
        <v>0</v>
      </c>
      <c r="AS319" s="363">
        <v>0</v>
      </c>
      <c r="AT319" s="363">
        <v>0</v>
      </c>
      <c r="AU319" s="363">
        <v>0</v>
      </c>
      <c r="AV319" s="363">
        <v>0</v>
      </c>
      <c r="AW319" s="363">
        <v>0</v>
      </c>
      <c r="AX319" s="363">
        <v>0</v>
      </c>
      <c r="AY319" s="363">
        <v>0</v>
      </c>
      <c r="AZ319" s="363">
        <v>0</v>
      </c>
      <c r="BA319" s="363">
        <v>0</v>
      </c>
      <c r="BB319" s="363">
        <v>0</v>
      </c>
      <c r="BC319" s="364">
        <f>IF(ISNUMBER(MATCH(C319,'My Squad'!$C$2:$C$16,0)),1,0)</f>
        <v>0</v>
      </c>
      <c r="BD319" s="365">
        <f t="shared" si="116"/>
        <v>0</v>
      </c>
      <c r="BE319" s="365">
        <f t="shared" si="117"/>
        <v>0</v>
      </c>
      <c r="BF319" s="365">
        <f t="shared" si="118"/>
        <v>0</v>
      </c>
      <c r="BG319" s="365">
        <f t="shared" si="119"/>
        <v>0</v>
      </c>
      <c r="BH319" s="365">
        <f t="shared" si="120"/>
        <v>0</v>
      </c>
      <c r="BI319" s="365">
        <f t="shared" si="121"/>
        <v>0</v>
      </c>
      <c r="BJ319" s="365">
        <f t="shared" si="122"/>
        <v>0</v>
      </c>
      <c r="BK319" s="365">
        <f t="shared" si="123"/>
        <v>0</v>
      </c>
      <c r="BL319" s="365">
        <f t="shared" si="124"/>
        <v>0</v>
      </c>
      <c r="BM319" s="365">
        <f t="shared" si="125"/>
        <v>0</v>
      </c>
      <c r="BN319" s="365">
        <f t="shared" si="126"/>
        <v>0</v>
      </c>
      <c r="BO319" s="365">
        <f t="shared" si="127"/>
        <v>0</v>
      </c>
      <c r="BP319" s="365">
        <f t="shared" si="128"/>
        <v>0</v>
      </c>
      <c r="BQ319" s="365">
        <f t="shared" si="129"/>
        <v>0</v>
      </c>
      <c r="BR319" s="365">
        <f t="shared" si="130"/>
        <v>0</v>
      </c>
      <c r="BS319" s="365">
        <f t="shared" si="131"/>
        <v>0</v>
      </c>
      <c r="BT319" s="365">
        <f t="shared" si="132"/>
        <v>0</v>
      </c>
      <c r="BU319" s="365">
        <f t="shared" si="133"/>
        <v>0</v>
      </c>
      <c r="BV319" s="365">
        <f t="shared" si="134"/>
        <v>0</v>
      </c>
      <c r="BW319" s="365">
        <f t="shared" si="135"/>
        <v>0</v>
      </c>
      <c r="BX319" s="365">
        <f t="shared" si="136"/>
        <v>0</v>
      </c>
      <c r="BY319" s="365">
        <f t="shared" si="137"/>
        <v>0</v>
      </c>
      <c r="BZ319" s="365">
        <f t="shared" si="138"/>
        <v>0</v>
      </c>
      <c r="CA319" s="365">
        <f t="shared" si="139"/>
        <v>0</v>
      </c>
      <c r="CB319" s="360">
        <f t="shared" si="140"/>
        <v>0</v>
      </c>
      <c r="CR319"/>
    </row>
    <row r="320" spans="1:96" hidden="1" x14ac:dyDescent="0.2">
      <c r="A320" s="360" cm="1">
        <f t="array" ref="A320">_xlfn.SWITCH(D320,"G",1,"D",2,"M",3,"F",4)</f>
        <v>4</v>
      </c>
      <c r="B320" s="357" t="s">
        <v>56</v>
      </c>
      <c r="C320" s="357" t="s">
        <v>261</v>
      </c>
      <c r="D320" s="360" t="s">
        <v>15</v>
      </c>
      <c r="E320" s="361">
        <v>5</v>
      </c>
      <c r="F320" s="361">
        <f>_xlfn.IFNA(VLOOKUP(C320,'My Squad'!$C$2:$D$16,2,0),E320)</f>
        <v>5</v>
      </c>
      <c r="G320" s="362">
        <v>0.49966666666666665</v>
      </c>
      <c r="H320" s="362">
        <v>0.56866666666666665</v>
      </c>
      <c r="I320" s="362">
        <v>0.309</v>
      </c>
      <c r="J320" s="362">
        <v>0.24399999999999999</v>
      </c>
      <c r="K320" s="362">
        <v>0.34233333333333332</v>
      </c>
      <c r="L320" s="362">
        <v>0.39966666666666667</v>
      </c>
      <c r="M320" s="362">
        <v>0.27700000000000002</v>
      </c>
      <c r="N320" s="362">
        <v>0.33700000000000002</v>
      </c>
      <c r="O320" s="363">
        <v>0</v>
      </c>
      <c r="P320" s="363">
        <v>0</v>
      </c>
      <c r="Q320" s="363">
        <v>0</v>
      </c>
      <c r="R320" s="363">
        <v>0</v>
      </c>
      <c r="S320" s="363">
        <v>0</v>
      </c>
      <c r="T320" s="363">
        <v>0</v>
      </c>
      <c r="U320" s="363">
        <v>0</v>
      </c>
      <c r="V320" s="363">
        <v>0</v>
      </c>
      <c r="W320" s="363">
        <v>0</v>
      </c>
      <c r="X320" s="363">
        <v>0</v>
      </c>
      <c r="Y320" s="363">
        <v>0</v>
      </c>
      <c r="Z320" s="363">
        <v>0</v>
      </c>
      <c r="AA320" s="363">
        <v>0</v>
      </c>
      <c r="AB320" s="363">
        <v>0</v>
      </c>
      <c r="AC320" s="363">
        <v>0</v>
      </c>
      <c r="AD320" s="363">
        <v>0</v>
      </c>
      <c r="AE320" s="363">
        <v>0</v>
      </c>
      <c r="AF320" s="363">
        <v>0</v>
      </c>
      <c r="AG320" s="363">
        <v>0</v>
      </c>
      <c r="AH320" s="363">
        <v>0</v>
      </c>
      <c r="AI320" s="363">
        <v>0</v>
      </c>
      <c r="AJ320" s="363">
        <v>0</v>
      </c>
      <c r="AK320" s="363">
        <v>0</v>
      </c>
      <c r="AL320" s="363">
        <v>0</v>
      </c>
      <c r="AM320" s="363">
        <v>0</v>
      </c>
      <c r="AN320" s="363">
        <v>0</v>
      </c>
      <c r="AO320" s="363">
        <v>0</v>
      </c>
      <c r="AP320" s="363">
        <v>0</v>
      </c>
      <c r="AQ320" s="363">
        <v>0</v>
      </c>
      <c r="AR320" s="363">
        <v>0</v>
      </c>
      <c r="AS320" s="363">
        <v>0</v>
      </c>
      <c r="AT320" s="363">
        <v>0</v>
      </c>
      <c r="AU320" s="363">
        <v>0</v>
      </c>
      <c r="AV320" s="363">
        <v>0</v>
      </c>
      <c r="AW320" s="363">
        <v>0</v>
      </c>
      <c r="AX320" s="363">
        <v>0</v>
      </c>
      <c r="AY320" s="363">
        <v>0</v>
      </c>
      <c r="AZ320" s="363">
        <v>0</v>
      </c>
      <c r="BA320" s="363">
        <v>0</v>
      </c>
      <c r="BB320" s="363">
        <v>0</v>
      </c>
      <c r="BC320" s="364">
        <f>IF(ISNUMBER(MATCH(C320,'My Squad'!$C$2:$C$16,0)),1,0)</f>
        <v>0</v>
      </c>
      <c r="BD320" s="365">
        <f t="shared" si="116"/>
        <v>0</v>
      </c>
      <c r="BE320" s="365">
        <f t="shared" si="117"/>
        <v>0</v>
      </c>
      <c r="BF320" s="365">
        <f t="shared" si="118"/>
        <v>0</v>
      </c>
      <c r="BG320" s="365">
        <f t="shared" si="119"/>
        <v>0</v>
      </c>
      <c r="BH320" s="365">
        <f t="shared" si="120"/>
        <v>0</v>
      </c>
      <c r="BI320" s="365">
        <f t="shared" si="121"/>
        <v>0</v>
      </c>
      <c r="BJ320" s="365">
        <f t="shared" si="122"/>
        <v>0</v>
      </c>
      <c r="BK320" s="365">
        <f t="shared" si="123"/>
        <v>0</v>
      </c>
      <c r="BL320" s="365">
        <f t="shared" si="124"/>
        <v>0</v>
      </c>
      <c r="BM320" s="365">
        <f t="shared" si="125"/>
        <v>0</v>
      </c>
      <c r="BN320" s="365">
        <f t="shared" si="126"/>
        <v>0</v>
      </c>
      <c r="BO320" s="365">
        <f t="shared" si="127"/>
        <v>0</v>
      </c>
      <c r="BP320" s="365">
        <f t="shared" si="128"/>
        <v>0</v>
      </c>
      <c r="BQ320" s="365">
        <f t="shared" si="129"/>
        <v>0</v>
      </c>
      <c r="BR320" s="365">
        <f t="shared" si="130"/>
        <v>0</v>
      </c>
      <c r="BS320" s="365">
        <f t="shared" si="131"/>
        <v>0</v>
      </c>
      <c r="BT320" s="365">
        <f t="shared" si="132"/>
        <v>0</v>
      </c>
      <c r="BU320" s="365">
        <f t="shared" si="133"/>
        <v>0</v>
      </c>
      <c r="BV320" s="365">
        <f t="shared" si="134"/>
        <v>0</v>
      </c>
      <c r="BW320" s="365">
        <f t="shared" si="135"/>
        <v>0</v>
      </c>
      <c r="BX320" s="365">
        <f t="shared" si="136"/>
        <v>0</v>
      </c>
      <c r="BY320" s="365">
        <f t="shared" si="137"/>
        <v>0</v>
      </c>
      <c r="BZ320" s="365">
        <f t="shared" si="138"/>
        <v>0</v>
      </c>
      <c r="CA320" s="365">
        <f t="shared" si="139"/>
        <v>0</v>
      </c>
      <c r="CB320" s="360">
        <f t="shared" si="140"/>
        <v>0</v>
      </c>
      <c r="CR320"/>
    </row>
    <row r="321" spans="1:96" hidden="1" x14ac:dyDescent="0.2">
      <c r="A321" s="360" cm="1">
        <f t="array" ref="A321">_xlfn.SWITCH(D321,"G",1,"D",2,"M",3,"F",4)</f>
        <v>3</v>
      </c>
      <c r="B321" s="357" t="s">
        <v>601</v>
      </c>
      <c r="C321" s="357" t="s">
        <v>646</v>
      </c>
      <c r="D321" s="360" t="s">
        <v>13</v>
      </c>
      <c r="E321" s="361">
        <v>4.4000000000000004</v>
      </c>
      <c r="F321" s="361">
        <f>_xlfn.IFNA(VLOOKUP(C321,'My Squad'!$C$2:$D$16,2,0),E321)</f>
        <v>4.4000000000000004</v>
      </c>
      <c r="G321" s="362">
        <v>0.38800000000000001</v>
      </c>
      <c r="H321" s="362">
        <v>0.35666666666666669</v>
      </c>
      <c r="I321" s="362">
        <v>0.35933333333333334</v>
      </c>
      <c r="J321" s="362">
        <v>0.375</v>
      </c>
      <c r="K321" s="362">
        <v>0.39033333333333331</v>
      </c>
      <c r="L321" s="362">
        <v>0.38766666666666666</v>
      </c>
      <c r="M321" s="362">
        <v>0.32833333333333331</v>
      </c>
      <c r="N321" s="362">
        <v>0.37966666666666665</v>
      </c>
      <c r="O321" s="363">
        <v>0</v>
      </c>
      <c r="P321" s="363">
        <v>0</v>
      </c>
      <c r="Q321" s="363">
        <v>0</v>
      </c>
      <c r="R321" s="363">
        <v>0</v>
      </c>
      <c r="S321" s="363">
        <v>0</v>
      </c>
      <c r="T321" s="363">
        <v>0</v>
      </c>
      <c r="U321" s="363">
        <v>0</v>
      </c>
      <c r="V321" s="363">
        <v>0</v>
      </c>
      <c r="W321" s="363">
        <v>0</v>
      </c>
      <c r="X321" s="363">
        <v>0</v>
      </c>
      <c r="Y321" s="363">
        <v>0</v>
      </c>
      <c r="Z321" s="363">
        <v>0</v>
      </c>
      <c r="AA321" s="363">
        <v>0</v>
      </c>
      <c r="AB321" s="363">
        <v>0</v>
      </c>
      <c r="AC321" s="363">
        <v>0</v>
      </c>
      <c r="AD321" s="363">
        <v>0</v>
      </c>
      <c r="AE321" s="363">
        <v>0</v>
      </c>
      <c r="AF321" s="363">
        <v>0</v>
      </c>
      <c r="AG321" s="363">
        <v>0</v>
      </c>
      <c r="AH321" s="363">
        <v>0</v>
      </c>
      <c r="AI321" s="363">
        <v>0</v>
      </c>
      <c r="AJ321" s="363">
        <v>0</v>
      </c>
      <c r="AK321" s="363">
        <v>0</v>
      </c>
      <c r="AL321" s="363">
        <v>0</v>
      </c>
      <c r="AM321" s="363">
        <v>0</v>
      </c>
      <c r="AN321" s="363">
        <v>0</v>
      </c>
      <c r="AO321" s="363">
        <v>0</v>
      </c>
      <c r="AP321" s="363">
        <v>0</v>
      </c>
      <c r="AQ321" s="363">
        <v>0</v>
      </c>
      <c r="AR321" s="363">
        <v>0</v>
      </c>
      <c r="AS321" s="363">
        <v>0</v>
      </c>
      <c r="AT321" s="363">
        <v>0</v>
      </c>
      <c r="AU321" s="363">
        <v>0</v>
      </c>
      <c r="AV321" s="363">
        <v>0</v>
      </c>
      <c r="AW321" s="363">
        <v>0</v>
      </c>
      <c r="AX321" s="363">
        <v>0</v>
      </c>
      <c r="AY321" s="363">
        <v>0</v>
      </c>
      <c r="AZ321" s="363">
        <v>0</v>
      </c>
      <c r="BA321" s="363">
        <v>0</v>
      </c>
      <c r="BB321" s="363">
        <v>0</v>
      </c>
      <c r="BC321" s="364">
        <f>IF(ISNUMBER(MATCH(C321,'My Squad'!$C$2:$C$16,0)),1,0)</f>
        <v>0</v>
      </c>
      <c r="BD321" s="365">
        <f t="shared" si="116"/>
        <v>0</v>
      </c>
      <c r="BE321" s="365">
        <f t="shared" si="117"/>
        <v>0</v>
      </c>
      <c r="BF321" s="365">
        <f t="shared" si="118"/>
        <v>0</v>
      </c>
      <c r="BG321" s="365">
        <f t="shared" si="119"/>
        <v>0</v>
      </c>
      <c r="BH321" s="365">
        <f t="shared" si="120"/>
        <v>0</v>
      </c>
      <c r="BI321" s="365">
        <f t="shared" si="121"/>
        <v>0</v>
      </c>
      <c r="BJ321" s="365">
        <f t="shared" si="122"/>
        <v>0</v>
      </c>
      <c r="BK321" s="365">
        <f t="shared" si="123"/>
        <v>0</v>
      </c>
      <c r="BL321" s="365">
        <f t="shared" si="124"/>
        <v>0</v>
      </c>
      <c r="BM321" s="365">
        <f t="shared" si="125"/>
        <v>0</v>
      </c>
      <c r="BN321" s="365">
        <f t="shared" si="126"/>
        <v>0</v>
      </c>
      <c r="BO321" s="365">
        <f t="shared" si="127"/>
        <v>0</v>
      </c>
      <c r="BP321" s="365">
        <f t="shared" si="128"/>
        <v>0</v>
      </c>
      <c r="BQ321" s="365">
        <f t="shared" si="129"/>
        <v>0</v>
      </c>
      <c r="BR321" s="365">
        <f t="shared" si="130"/>
        <v>0</v>
      </c>
      <c r="BS321" s="365">
        <f t="shared" si="131"/>
        <v>0</v>
      </c>
      <c r="BT321" s="365">
        <f t="shared" si="132"/>
        <v>0</v>
      </c>
      <c r="BU321" s="365">
        <f t="shared" si="133"/>
        <v>0</v>
      </c>
      <c r="BV321" s="365">
        <f t="shared" si="134"/>
        <v>0</v>
      </c>
      <c r="BW321" s="365">
        <f t="shared" si="135"/>
        <v>0</v>
      </c>
      <c r="BX321" s="365">
        <f t="shared" si="136"/>
        <v>0</v>
      </c>
      <c r="BY321" s="365">
        <f t="shared" si="137"/>
        <v>0</v>
      </c>
      <c r="BZ321" s="365">
        <f t="shared" si="138"/>
        <v>0</v>
      </c>
      <c r="CA321" s="365">
        <f t="shared" si="139"/>
        <v>0</v>
      </c>
      <c r="CB321" s="360">
        <f t="shared" si="140"/>
        <v>0</v>
      </c>
      <c r="CR321"/>
    </row>
    <row r="322" spans="1:96" hidden="1" x14ac:dyDescent="0.2">
      <c r="A322" s="360" cm="1">
        <f t="array" ref="A322">_xlfn.SWITCH(D322,"G",1,"D",2,"M",3,"F",4)</f>
        <v>2</v>
      </c>
      <c r="B322" s="357" t="s">
        <v>28</v>
      </c>
      <c r="C322" s="357" t="s">
        <v>540</v>
      </c>
      <c r="D322" s="360" t="s">
        <v>14</v>
      </c>
      <c r="E322" s="361">
        <v>4.3</v>
      </c>
      <c r="F322" s="361">
        <f>_xlfn.IFNA(VLOOKUP(C322,'My Squad'!$C$2:$D$16,2,0),E322)</f>
        <v>4.3</v>
      </c>
      <c r="G322" s="362">
        <v>0.36</v>
      </c>
      <c r="H322" s="362">
        <v>0.47433333333333333</v>
      </c>
      <c r="I322" s="362">
        <v>0.24366666666666667</v>
      </c>
      <c r="J322" s="362">
        <v>0.45766666666666667</v>
      </c>
      <c r="K322" s="362">
        <v>0.38100000000000001</v>
      </c>
      <c r="L322" s="362">
        <v>0.33433333333333332</v>
      </c>
      <c r="M322" s="362">
        <v>0.45</v>
      </c>
      <c r="N322" s="362">
        <v>0.25333333333333335</v>
      </c>
      <c r="O322" s="363">
        <v>0</v>
      </c>
      <c r="P322" s="363">
        <v>0</v>
      </c>
      <c r="Q322" s="363">
        <v>0</v>
      </c>
      <c r="R322" s="363">
        <v>0</v>
      </c>
      <c r="S322" s="363">
        <v>0</v>
      </c>
      <c r="T322" s="363">
        <v>0</v>
      </c>
      <c r="U322" s="363">
        <v>0</v>
      </c>
      <c r="V322" s="363">
        <v>0</v>
      </c>
      <c r="W322" s="363">
        <v>0</v>
      </c>
      <c r="X322" s="363">
        <v>0</v>
      </c>
      <c r="Y322" s="363">
        <v>0</v>
      </c>
      <c r="Z322" s="363">
        <v>0</v>
      </c>
      <c r="AA322" s="363">
        <v>0</v>
      </c>
      <c r="AB322" s="363">
        <v>0</v>
      </c>
      <c r="AC322" s="363">
        <v>0</v>
      </c>
      <c r="AD322" s="363">
        <v>0</v>
      </c>
      <c r="AE322" s="363">
        <v>0</v>
      </c>
      <c r="AF322" s="363">
        <v>0</v>
      </c>
      <c r="AG322" s="363">
        <v>0</v>
      </c>
      <c r="AH322" s="363">
        <v>0</v>
      </c>
      <c r="AI322" s="363">
        <v>0</v>
      </c>
      <c r="AJ322" s="363">
        <v>0</v>
      </c>
      <c r="AK322" s="363">
        <v>0</v>
      </c>
      <c r="AL322" s="363">
        <v>0</v>
      </c>
      <c r="AM322" s="363">
        <v>0</v>
      </c>
      <c r="AN322" s="363">
        <v>0</v>
      </c>
      <c r="AO322" s="363">
        <v>0</v>
      </c>
      <c r="AP322" s="363">
        <v>0</v>
      </c>
      <c r="AQ322" s="363">
        <v>0</v>
      </c>
      <c r="AR322" s="363">
        <v>0</v>
      </c>
      <c r="AS322" s="363">
        <v>0</v>
      </c>
      <c r="AT322" s="363">
        <v>0</v>
      </c>
      <c r="AU322" s="363">
        <v>0</v>
      </c>
      <c r="AV322" s="363">
        <v>0</v>
      </c>
      <c r="AW322" s="363">
        <v>0</v>
      </c>
      <c r="AX322" s="363">
        <v>0</v>
      </c>
      <c r="AY322" s="363">
        <v>0</v>
      </c>
      <c r="AZ322" s="363">
        <v>0</v>
      </c>
      <c r="BA322" s="363">
        <v>0</v>
      </c>
      <c r="BB322" s="363">
        <v>0</v>
      </c>
      <c r="BC322" s="364">
        <f>IF(ISNUMBER(MATCH(C322,'My Squad'!$C$2:$C$16,0)),1,0)</f>
        <v>0</v>
      </c>
      <c r="BD322" s="365">
        <f t="shared" ref="BD322:BD385" si="141">BC322+AM322-AU322</f>
        <v>0</v>
      </c>
      <c r="BE322" s="365">
        <f t="shared" ref="BE322:BE385" si="142">BD322+AN322-AV322</f>
        <v>0</v>
      </c>
      <c r="BF322" s="365">
        <f t="shared" ref="BF322:BF385" si="143">BE322+AO322-AW322</f>
        <v>0</v>
      </c>
      <c r="BG322" s="365">
        <f t="shared" ref="BG322:BG385" si="144">BF322+AP322-AX322</f>
        <v>0</v>
      </c>
      <c r="BH322" s="365">
        <f t="shared" ref="BH322:BH385" si="145">BG322+AQ322-AY322</f>
        <v>0</v>
      </c>
      <c r="BI322" s="365">
        <f t="shared" ref="BI322:BI385" si="146">BH322+AR322-AZ322</f>
        <v>0</v>
      </c>
      <c r="BJ322" s="365">
        <f t="shared" ref="BJ322:BJ385" si="147">BI322+AS322-BA322</f>
        <v>0</v>
      </c>
      <c r="BK322" s="365">
        <f t="shared" ref="BK322:BK385" si="148">BJ322+AT322-BB322</f>
        <v>0</v>
      </c>
      <c r="BL322" s="365">
        <f t="shared" ref="BL322:BL385" si="149">O322+W322</f>
        <v>0</v>
      </c>
      <c r="BM322" s="365">
        <f t="shared" ref="BM322:BM385" si="150">P322+X322</f>
        <v>0</v>
      </c>
      <c r="BN322" s="365">
        <f t="shared" ref="BN322:BN385" si="151">Q322+Y322</f>
        <v>0</v>
      </c>
      <c r="BO322" s="365">
        <f t="shared" ref="BO322:BO385" si="152">R322+Z322</f>
        <v>0</v>
      </c>
      <c r="BP322" s="365">
        <f t="shared" ref="BP322:BP385" si="153">S322+AA322</f>
        <v>0</v>
      </c>
      <c r="BQ322" s="365">
        <f t="shared" ref="BQ322:BQ385" si="154">T322+AB322</f>
        <v>0</v>
      </c>
      <c r="BR322" s="365">
        <f t="shared" ref="BR322:BR385" si="155">U322+AC322</f>
        <v>0</v>
      </c>
      <c r="BS322" s="365">
        <f t="shared" ref="BS322:BS385" si="156">V322+AD322</f>
        <v>0</v>
      </c>
      <c r="BT322" s="365">
        <f t="shared" ref="BT322:BT385" si="157">BD322+AU322</f>
        <v>0</v>
      </c>
      <c r="BU322" s="365">
        <f t="shared" ref="BU322:BU385" si="158">BE322+AV322</f>
        <v>0</v>
      </c>
      <c r="BV322" s="365">
        <f t="shared" ref="BV322:BV385" si="159">BF322+AW322</f>
        <v>0</v>
      </c>
      <c r="BW322" s="365">
        <f t="shared" ref="BW322:BW385" si="160">BG322+AX322</f>
        <v>0</v>
      </c>
      <c r="BX322" s="365">
        <f t="shared" ref="BX322:BX385" si="161">BH322+AY322</f>
        <v>0</v>
      </c>
      <c r="BY322" s="365">
        <f t="shared" ref="BY322:BY385" si="162">BI322+AZ322</f>
        <v>0</v>
      </c>
      <c r="BZ322" s="365">
        <f t="shared" ref="BZ322:BZ385" si="163">BJ322+BA322</f>
        <v>0</v>
      </c>
      <c r="CA322" s="365">
        <f t="shared" ref="CA322:CA385" si="164">BK322+BB322</f>
        <v>0</v>
      </c>
      <c r="CB322" s="360">
        <f t="shared" ref="CB322:CB385" si="165">SUM(BC322:BK322)</f>
        <v>0</v>
      </c>
      <c r="CR322"/>
    </row>
    <row r="323" spans="1:96" hidden="1" x14ac:dyDescent="0.2">
      <c r="A323" s="360" cm="1">
        <f t="array" ref="A323">_xlfn.SWITCH(D323,"G",1,"D",2,"M",3,"F",4)</f>
        <v>3</v>
      </c>
      <c r="B323" s="357" t="s">
        <v>23</v>
      </c>
      <c r="C323" s="357" t="s">
        <v>653</v>
      </c>
      <c r="D323" s="360" t="s">
        <v>13</v>
      </c>
      <c r="E323" s="361">
        <v>6.5</v>
      </c>
      <c r="F323" s="361">
        <f>_xlfn.IFNA(VLOOKUP(C323,'My Squad'!$C$2:$D$16,2,0),E323)</f>
        <v>6.5</v>
      </c>
      <c r="G323" s="362">
        <v>0.47966666666666669</v>
      </c>
      <c r="H323" s="362">
        <v>0.30933333333333335</v>
      </c>
      <c r="I323" s="362">
        <v>0.34300000000000003</v>
      </c>
      <c r="J323" s="362">
        <v>0.28333333333333333</v>
      </c>
      <c r="K323" s="362">
        <v>0.36</v>
      </c>
      <c r="L323" s="362">
        <v>0.38500000000000001</v>
      </c>
      <c r="M323" s="362">
        <v>0.38800000000000001</v>
      </c>
      <c r="N323" s="362">
        <v>0.36599999999999999</v>
      </c>
      <c r="O323" s="363">
        <v>0</v>
      </c>
      <c r="P323" s="363">
        <v>0</v>
      </c>
      <c r="Q323" s="363">
        <v>0</v>
      </c>
      <c r="R323" s="363">
        <v>0</v>
      </c>
      <c r="S323" s="363">
        <v>0</v>
      </c>
      <c r="T323" s="363">
        <v>0</v>
      </c>
      <c r="U323" s="363">
        <v>0</v>
      </c>
      <c r="V323" s="363">
        <v>0</v>
      </c>
      <c r="W323" s="363">
        <v>0</v>
      </c>
      <c r="X323" s="363">
        <v>0</v>
      </c>
      <c r="Y323" s="363">
        <v>0</v>
      </c>
      <c r="Z323" s="363">
        <v>0</v>
      </c>
      <c r="AA323" s="363">
        <v>0</v>
      </c>
      <c r="AB323" s="363">
        <v>0</v>
      </c>
      <c r="AC323" s="363">
        <v>0</v>
      </c>
      <c r="AD323" s="363">
        <v>0</v>
      </c>
      <c r="AE323" s="363">
        <v>0</v>
      </c>
      <c r="AF323" s="363">
        <v>0</v>
      </c>
      <c r="AG323" s="363">
        <v>0</v>
      </c>
      <c r="AH323" s="363">
        <v>0</v>
      </c>
      <c r="AI323" s="363">
        <v>0</v>
      </c>
      <c r="AJ323" s="363">
        <v>0</v>
      </c>
      <c r="AK323" s="363">
        <v>0</v>
      </c>
      <c r="AL323" s="363">
        <v>0</v>
      </c>
      <c r="AM323" s="363">
        <v>0</v>
      </c>
      <c r="AN323" s="363">
        <v>0</v>
      </c>
      <c r="AO323" s="363">
        <v>0</v>
      </c>
      <c r="AP323" s="363">
        <v>0</v>
      </c>
      <c r="AQ323" s="363">
        <v>0</v>
      </c>
      <c r="AR323" s="363">
        <v>0</v>
      </c>
      <c r="AS323" s="363">
        <v>0</v>
      </c>
      <c r="AT323" s="363">
        <v>0</v>
      </c>
      <c r="AU323" s="363">
        <v>0</v>
      </c>
      <c r="AV323" s="363">
        <v>0</v>
      </c>
      <c r="AW323" s="363">
        <v>0</v>
      </c>
      <c r="AX323" s="363">
        <v>0</v>
      </c>
      <c r="AY323" s="363">
        <v>0</v>
      </c>
      <c r="AZ323" s="363">
        <v>0</v>
      </c>
      <c r="BA323" s="363">
        <v>0</v>
      </c>
      <c r="BB323" s="363">
        <v>0</v>
      </c>
      <c r="BC323" s="364">
        <f>IF(ISNUMBER(MATCH(C323,'My Squad'!$C$2:$C$16,0)),1,0)</f>
        <v>0</v>
      </c>
      <c r="BD323" s="365">
        <f t="shared" si="141"/>
        <v>0</v>
      </c>
      <c r="BE323" s="365">
        <f t="shared" si="142"/>
        <v>0</v>
      </c>
      <c r="BF323" s="365">
        <f t="shared" si="143"/>
        <v>0</v>
      </c>
      <c r="BG323" s="365">
        <f t="shared" si="144"/>
        <v>0</v>
      </c>
      <c r="BH323" s="365">
        <f t="shared" si="145"/>
        <v>0</v>
      </c>
      <c r="BI323" s="365">
        <f t="shared" si="146"/>
        <v>0</v>
      </c>
      <c r="BJ323" s="365">
        <f t="shared" si="147"/>
        <v>0</v>
      </c>
      <c r="BK323" s="365">
        <f t="shared" si="148"/>
        <v>0</v>
      </c>
      <c r="BL323" s="365">
        <f t="shared" si="149"/>
        <v>0</v>
      </c>
      <c r="BM323" s="365">
        <f t="shared" si="150"/>
        <v>0</v>
      </c>
      <c r="BN323" s="365">
        <f t="shared" si="151"/>
        <v>0</v>
      </c>
      <c r="BO323" s="365">
        <f t="shared" si="152"/>
        <v>0</v>
      </c>
      <c r="BP323" s="365">
        <f t="shared" si="153"/>
        <v>0</v>
      </c>
      <c r="BQ323" s="365">
        <f t="shared" si="154"/>
        <v>0</v>
      </c>
      <c r="BR323" s="365">
        <f t="shared" si="155"/>
        <v>0</v>
      </c>
      <c r="BS323" s="365">
        <f t="shared" si="156"/>
        <v>0</v>
      </c>
      <c r="BT323" s="365">
        <f t="shared" si="157"/>
        <v>0</v>
      </c>
      <c r="BU323" s="365">
        <f t="shared" si="158"/>
        <v>0</v>
      </c>
      <c r="BV323" s="365">
        <f t="shared" si="159"/>
        <v>0</v>
      </c>
      <c r="BW323" s="365">
        <f t="shared" si="160"/>
        <v>0</v>
      </c>
      <c r="BX323" s="365">
        <f t="shared" si="161"/>
        <v>0</v>
      </c>
      <c r="BY323" s="365">
        <f t="shared" si="162"/>
        <v>0</v>
      </c>
      <c r="BZ323" s="365">
        <f t="shared" si="163"/>
        <v>0</v>
      </c>
      <c r="CA323" s="365">
        <f t="shared" si="164"/>
        <v>0</v>
      </c>
      <c r="CB323" s="360">
        <f t="shared" si="165"/>
        <v>0</v>
      </c>
      <c r="CR323"/>
    </row>
    <row r="324" spans="1:96" hidden="1" x14ac:dyDescent="0.2">
      <c r="A324" s="360" cm="1">
        <f t="array" ref="A324">_xlfn.SWITCH(D324,"G",1,"D",2,"M",3,"F",4)</f>
        <v>1</v>
      </c>
      <c r="B324" s="357" t="s">
        <v>65</v>
      </c>
      <c r="C324" s="357" t="s">
        <v>607</v>
      </c>
      <c r="D324" s="360" t="s">
        <v>16</v>
      </c>
      <c r="E324" s="361">
        <v>4.4000000000000004</v>
      </c>
      <c r="F324" s="361">
        <f>_xlfn.IFNA(VLOOKUP(C324,'My Squad'!$C$2:$D$16,2,0),E324)</f>
        <v>4.4000000000000004</v>
      </c>
      <c r="G324" s="362">
        <v>1.5686666666666667</v>
      </c>
      <c r="H324" s="362">
        <v>0.19666666666666666</v>
      </c>
      <c r="I324" s="362">
        <v>0.19166666666666668</v>
      </c>
      <c r="J324" s="362">
        <v>0.20566666666666666</v>
      </c>
      <c r="K324" s="362">
        <v>0.14866666666666667</v>
      </c>
      <c r="L324" s="362">
        <v>0.20599999999999999</v>
      </c>
      <c r="M324" s="362">
        <v>0.157</v>
      </c>
      <c r="N324" s="362">
        <v>0.23033333333333333</v>
      </c>
      <c r="O324" s="363">
        <v>0</v>
      </c>
      <c r="P324" s="363">
        <v>0</v>
      </c>
      <c r="Q324" s="363">
        <v>0</v>
      </c>
      <c r="R324" s="363">
        <v>0</v>
      </c>
      <c r="S324" s="363">
        <v>0</v>
      </c>
      <c r="T324" s="363">
        <v>0</v>
      </c>
      <c r="U324" s="363">
        <v>0</v>
      </c>
      <c r="V324" s="363">
        <v>0</v>
      </c>
      <c r="W324" s="363">
        <v>0</v>
      </c>
      <c r="X324" s="363">
        <v>0</v>
      </c>
      <c r="Y324" s="363">
        <v>0</v>
      </c>
      <c r="Z324" s="363">
        <v>0</v>
      </c>
      <c r="AA324" s="363">
        <v>0</v>
      </c>
      <c r="AB324" s="363">
        <v>0</v>
      </c>
      <c r="AC324" s="363">
        <v>0</v>
      </c>
      <c r="AD324" s="363">
        <v>0</v>
      </c>
      <c r="AE324" s="363">
        <v>0</v>
      </c>
      <c r="AF324" s="363">
        <v>0</v>
      </c>
      <c r="AG324" s="363">
        <v>0</v>
      </c>
      <c r="AH324" s="363">
        <v>0</v>
      </c>
      <c r="AI324" s="363">
        <v>0</v>
      </c>
      <c r="AJ324" s="363">
        <v>0</v>
      </c>
      <c r="AK324" s="363">
        <v>0</v>
      </c>
      <c r="AL324" s="363">
        <v>0</v>
      </c>
      <c r="AM324" s="363">
        <v>0</v>
      </c>
      <c r="AN324" s="363">
        <v>0</v>
      </c>
      <c r="AO324" s="363">
        <v>0</v>
      </c>
      <c r="AP324" s="363">
        <v>0</v>
      </c>
      <c r="AQ324" s="363">
        <v>0</v>
      </c>
      <c r="AR324" s="363">
        <v>0</v>
      </c>
      <c r="AS324" s="363">
        <v>0</v>
      </c>
      <c r="AT324" s="363">
        <v>0</v>
      </c>
      <c r="AU324" s="363">
        <v>0</v>
      </c>
      <c r="AV324" s="363">
        <v>0</v>
      </c>
      <c r="AW324" s="363">
        <v>0</v>
      </c>
      <c r="AX324" s="363">
        <v>0</v>
      </c>
      <c r="AY324" s="363">
        <v>0</v>
      </c>
      <c r="AZ324" s="363">
        <v>0</v>
      </c>
      <c r="BA324" s="363">
        <v>0</v>
      </c>
      <c r="BB324" s="363">
        <v>0</v>
      </c>
      <c r="BC324" s="364">
        <f>IF(ISNUMBER(MATCH(C324,'My Squad'!$C$2:$C$16,0)),1,0)</f>
        <v>0</v>
      </c>
      <c r="BD324" s="365">
        <f t="shared" si="141"/>
        <v>0</v>
      </c>
      <c r="BE324" s="365">
        <f t="shared" si="142"/>
        <v>0</v>
      </c>
      <c r="BF324" s="365">
        <f t="shared" si="143"/>
        <v>0</v>
      </c>
      <c r="BG324" s="365">
        <f t="shared" si="144"/>
        <v>0</v>
      </c>
      <c r="BH324" s="365">
        <f t="shared" si="145"/>
        <v>0</v>
      </c>
      <c r="BI324" s="365">
        <f t="shared" si="146"/>
        <v>0</v>
      </c>
      <c r="BJ324" s="365">
        <f t="shared" si="147"/>
        <v>0</v>
      </c>
      <c r="BK324" s="365">
        <f t="shared" si="148"/>
        <v>0</v>
      </c>
      <c r="BL324" s="365">
        <f t="shared" si="149"/>
        <v>0</v>
      </c>
      <c r="BM324" s="365">
        <f t="shared" si="150"/>
        <v>0</v>
      </c>
      <c r="BN324" s="365">
        <f t="shared" si="151"/>
        <v>0</v>
      </c>
      <c r="BO324" s="365">
        <f t="shared" si="152"/>
        <v>0</v>
      </c>
      <c r="BP324" s="365">
        <f t="shared" si="153"/>
        <v>0</v>
      </c>
      <c r="BQ324" s="365">
        <f t="shared" si="154"/>
        <v>0</v>
      </c>
      <c r="BR324" s="365">
        <f t="shared" si="155"/>
        <v>0</v>
      </c>
      <c r="BS324" s="365">
        <f t="shared" si="156"/>
        <v>0</v>
      </c>
      <c r="BT324" s="365">
        <f t="shared" si="157"/>
        <v>0</v>
      </c>
      <c r="BU324" s="365">
        <f t="shared" si="158"/>
        <v>0</v>
      </c>
      <c r="BV324" s="365">
        <f t="shared" si="159"/>
        <v>0</v>
      </c>
      <c r="BW324" s="365">
        <f t="shared" si="160"/>
        <v>0</v>
      </c>
      <c r="BX324" s="365">
        <f t="shared" si="161"/>
        <v>0</v>
      </c>
      <c r="BY324" s="365">
        <f t="shared" si="162"/>
        <v>0</v>
      </c>
      <c r="BZ324" s="365">
        <f t="shared" si="163"/>
        <v>0</v>
      </c>
      <c r="CA324" s="365">
        <f t="shared" si="164"/>
        <v>0</v>
      </c>
      <c r="CB324" s="360">
        <f t="shared" si="165"/>
        <v>0</v>
      </c>
      <c r="CR324"/>
    </row>
    <row r="325" spans="1:96" hidden="1" x14ac:dyDescent="0.2">
      <c r="A325" s="360" cm="1">
        <f t="array" ref="A325">_xlfn.SWITCH(D325,"G",1,"D",2,"M",3,"F",4)</f>
        <v>2</v>
      </c>
      <c r="B325" s="357" t="s">
        <v>51</v>
      </c>
      <c r="C325" s="357" t="s">
        <v>1058</v>
      </c>
      <c r="D325" s="360" t="s">
        <v>14</v>
      </c>
      <c r="E325" s="361">
        <v>4.4000000000000004</v>
      </c>
      <c r="F325" s="361">
        <f>_xlfn.IFNA(VLOOKUP(C325,'My Squad'!$C$2:$D$16,2,0),E325)</f>
        <v>4.4000000000000004</v>
      </c>
      <c r="G325" s="362">
        <v>0.33066666666666666</v>
      </c>
      <c r="H325" s="362">
        <v>0.27333333333333332</v>
      </c>
      <c r="I325" s="362">
        <v>0.37166666666666665</v>
      </c>
      <c r="J325" s="362">
        <v>0.37233333333333335</v>
      </c>
      <c r="K325" s="362">
        <v>0.46100000000000002</v>
      </c>
      <c r="L325" s="362">
        <v>0.21233333333333335</v>
      </c>
      <c r="M325" s="362">
        <v>0.42666666666666669</v>
      </c>
      <c r="N325" s="362">
        <v>0.36966666666666664</v>
      </c>
      <c r="O325" s="363">
        <v>0</v>
      </c>
      <c r="P325" s="363">
        <v>0</v>
      </c>
      <c r="Q325" s="363">
        <v>0</v>
      </c>
      <c r="R325" s="363">
        <v>0</v>
      </c>
      <c r="S325" s="363">
        <v>0</v>
      </c>
      <c r="T325" s="363">
        <v>0</v>
      </c>
      <c r="U325" s="363">
        <v>0</v>
      </c>
      <c r="V325" s="363">
        <v>0</v>
      </c>
      <c r="W325" s="363">
        <v>0</v>
      </c>
      <c r="X325" s="363">
        <v>0</v>
      </c>
      <c r="Y325" s="363">
        <v>0</v>
      </c>
      <c r="Z325" s="363">
        <v>0</v>
      </c>
      <c r="AA325" s="363">
        <v>0</v>
      </c>
      <c r="AB325" s="363">
        <v>0</v>
      </c>
      <c r="AC325" s="363">
        <v>0</v>
      </c>
      <c r="AD325" s="363">
        <v>0</v>
      </c>
      <c r="AE325" s="363">
        <v>0</v>
      </c>
      <c r="AF325" s="363">
        <v>0</v>
      </c>
      <c r="AG325" s="363">
        <v>0</v>
      </c>
      <c r="AH325" s="363">
        <v>0</v>
      </c>
      <c r="AI325" s="363">
        <v>0</v>
      </c>
      <c r="AJ325" s="363">
        <v>0</v>
      </c>
      <c r="AK325" s="363">
        <v>0</v>
      </c>
      <c r="AL325" s="363">
        <v>0</v>
      </c>
      <c r="AM325" s="363">
        <v>0</v>
      </c>
      <c r="AN325" s="363">
        <v>0</v>
      </c>
      <c r="AO325" s="363">
        <v>0</v>
      </c>
      <c r="AP325" s="363">
        <v>0</v>
      </c>
      <c r="AQ325" s="363">
        <v>0</v>
      </c>
      <c r="AR325" s="363">
        <v>0</v>
      </c>
      <c r="AS325" s="363">
        <v>0</v>
      </c>
      <c r="AT325" s="363">
        <v>0</v>
      </c>
      <c r="AU325" s="363">
        <v>0</v>
      </c>
      <c r="AV325" s="363">
        <v>0</v>
      </c>
      <c r="AW325" s="363">
        <v>0</v>
      </c>
      <c r="AX325" s="363">
        <v>0</v>
      </c>
      <c r="AY325" s="363">
        <v>0</v>
      </c>
      <c r="AZ325" s="363">
        <v>0</v>
      </c>
      <c r="BA325" s="363">
        <v>0</v>
      </c>
      <c r="BB325" s="363">
        <v>0</v>
      </c>
      <c r="BC325" s="364">
        <f>IF(ISNUMBER(MATCH(C325,'My Squad'!$C$2:$C$16,0)),1,0)</f>
        <v>0</v>
      </c>
      <c r="BD325" s="365">
        <f t="shared" si="141"/>
        <v>0</v>
      </c>
      <c r="BE325" s="365">
        <f t="shared" si="142"/>
        <v>0</v>
      </c>
      <c r="BF325" s="365">
        <f t="shared" si="143"/>
        <v>0</v>
      </c>
      <c r="BG325" s="365">
        <f t="shared" si="144"/>
        <v>0</v>
      </c>
      <c r="BH325" s="365">
        <f t="shared" si="145"/>
        <v>0</v>
      </c>
      <c r="BI325" s="365">
        <f t="shared" si="146"/>
        <v>0</v>
      </c>
      <c r="BJ325" s="365">
        <f t="shared" si="147"/>
        <v>0</v>
      </c>
      <c r="BK325" s="365">
        <f t="shared" si="148"/>
        <v>0</v>
      </c>
      <c r="BL325" s="365">
        <f t="shared" si="149"/>
        <v>0</v>
      </c>
      <c r="BM325" s="365">
        <f t="shared" si="150"/>
        <v>0</v>
      </c>
      <c r="BN325" s="365">
        <f t="shared" si="151"/>
        <v>0</v>
      </c>
      <c r="BO325" s="365">
        <f t="shared" si="152"/>
        <v>0</v>
      </c>
      <c r="BP325" s="365">
        <f t="shared" si="153"/>
        <v>0</v>
      </c>
      <c r="BQ325" s="365">
        <f t="shared" si="154"/>
        <v>0</v>
      </c>
      <c r="BR325" s="365">
        <f t="shared" si="155"/>
        <v>0</v>
      </c>
      <c r="BS325" s="365">
        <f t="shared" si="156"/>
        <v>0</v>
      </c>
      <c r="BT325" s="365">
        <f t="shared" si="157"/>
        <v>0</v>
      </c>
      <c r="BU325" s="365">
        <f t="shared" si="158"/>
        <v>0</v>
      </c>
      <c r="BV325" s="365">
        <f t="shared" si="159"/>
        <v>0</v>
      </c>
      <c r="BW325" s="365">
        <f t="shared" si="160"/>
        <v>0</v>
      </c>
      <c r="BX325" s="365">
        <f t="shared" si="161"/>
        <v>0</v>
      </c>
      <c r="BY325" s="365">
        <f t="shared" si="162"/>
        <v>0</v>
      </c>
      <c r="BZ325" s="365">
        <f t="shared" si="163"/>
        <v>0</v>
      </c>
      <c r="CA325" s="365">
        <f t="shared" si="164"/>
        <v>0</v>
      </c>
      <c r="CB325" s="360">
        <f t="shared" si="165"/>
        <v>0</v>
      </c>
      <c r="CR325"/>
    </row>
    <row r="326" spans="1:96" hidden="1" x14ac:dyDescent="0.2">
      <c r="A326" s="360" cm="1">
        <f t="array" ref="A326">_xlfn.SWITCH(D326,"G",1,"D",2,"M",3,"F",4)</f>
        <v>2</v>
      </c>
      <c r="B326" s="357" t="s">
        <v>25</v>
      </c>
      <c r="C326" s="357" t="s">
        <v>539</v>
      </c>
      <c r="D326" s="360" t="s">
        <v>14</v>
      </c>
      <c r="E326" s="361">
        <v>4.7</v>
      </c>
      <c r="F326" s="361">
        <f>_xlfn.IFNA(VLOOKUP(C326,'My Squad'!$C$2:$D$16,2,0),E326)</f>
        <v>4.7</v>
      </c>
      <c r="G326" s="362">
        <v>6.0999999999999999E-2</v>
      </c>
      <c r="H326" s="362">
        <v>0.39766666666666667</v>
      </c>
      <c r="I326" s="362">
        <v>0.41199999999999998</v>
      </c>
      <c r="J326" s="362">
        <v>0.29899999999999999</v>
      </c>
      <c r="K326" s="362">
        <v>0.29666666666666669</v>
      </c>
      <c r="L326" s="362">
        <v>0.36699999999999999</v>
      </c>
      <c r="M326" s="362">
        <v>0.49266666666666664</v>
      </c>
      <c r="N326" s="362">
        <v>0.41599999999999998</v>
      </c>
      <c r="O326" s="363">
        <v>0</v>
      </c>
      <c r="P326" s="363">
        <v>0</v>
      </c>
      <c r="Q326" s="363">
        <v>0</v>
      </c>
      <c r="R326" s="363">
        <v>0</v>
      </c>
      <c r="S326" s="363">
        <v>0</v>
      </c>
      <c r="T326" s="363">
        <v>0</v>
      </c>
      <c r="U326" s="363">
        <v>0</v>
      </c>
      <c r="V326" s="363">
        <v>0</v>
      </c>
      <c r="W326" s="363">
        <v>0</v>
      </c>
      <c r="X326" s="363">
        <v>0</v>
      </c>
      <c r="Y326" s="363">
        <v>0</v>
      </c>
      <c r="Z326" s="363">
        <v>0</v>
      </c>
      <c r="AA326" s="363">
        <v>0</v>
      </c>
      <c r="AB326" s="363">
        <v>0</v>
      </c>
      <c r="AC326" s="363">
        <v>0</v>
      </c>
      <c r="AD326" s="363">
        <v>0</v>
      </c>
      <c r="AE326" s="363">
        <v>0</v>
      </c>
      <c r="AF326" s="363">
        <v>0</v>
      </c>
      <c r="AG326" s="363">
        <v>0</v>
      </c>
      <c r="AH326" s="363">
        <v>0</v>
      </c>
      <c r="AI326" s="363">
        <v>0</v>
      </c>
      <c r="AJ326" s="363">
        <v>0</v>
      </c>
      <c r="AK326" s="363">
        <v>0</v>
      </c>
      <c r="AL326" s="363">
        <v>0</v>
      </c>
      <c r="AM326" s="363">
        <v>0</v>
      </c>
      <c r="AN326" s="363">
        <v>0</v>
      </c>
      <c r="AO326" s="363">
        <v>0</v>
      </c>
      <c r="AP326" s="363">
        <v>0</v>
      </c>
      <c r="AQ326" s="363">
        <v>0</v>
      </c>
      <c r="AR326" s="363">
        <v>0</v>
      </c>
      <c r="AS326" s="363">
        <v>0</v>
      </c>
      <c r="AT326" s="363">
        <v>0</v>
      </c>
      <c r="AU326" s="363">
        <v>0</v>
      </c>
      <c r="AV326" s="363">
        <v>0</v>
      </c>
      <c r="AW326" s="363">
        <v>0</v>
      </c>
      <c r="AX326" s="363">
        <v>0</v>
      </c>
      <c r="AY326" s="363">
        <v>0</v>
      </c>
      <c r="AZ326" s="363">
        <v>0</v>
      </c>
      <c r="BA326" s="363">
        <v>0</v>
      </c>
      <c r="BB326" s="363">
        <v>0</v>
      </c>
      <c r="BC326" s="364">
        <f>IF(ISNUMBER(MATCH(C326,'My Squad'!$C$2:$C$16,0)),1,0)</f>
        <v>0</v>
      </c>
      <c r="BD326" s="365">
        <f t="shared" si="141"/>
        <v>0</v>
      </c>
      <c r="BE326" s="365">
        <f t="shared" si="142"/>
        <v>0</v>
      </c>
      <c r="BF326" s="365">
        <f t="shared" si="143"/>
        <v>0</v>
      </c>
      <c r="BG326" s="365">
        <f t="shared" si="144"/>
        <v>0</v>
      </c>
      <c r="BH326" s="365">
        <f t="shared" si="145"/>
        <v>0</v>
      </c>
      <c r="BI326" s="365">
        <f t="shared" si="146"/>
        <v>0</v>
      </c>
      <c r="BJ326" s="365">
        <f t="shared" si="147"/>
        <v>0</v>
      </c>
      <c r="BK326" s="365">
        <f t="shared" si="148"/>
        <v>0</v>
      </c>
      <c r="BL326" s="365">
        <f t="shared" si="149"/>
        <v>0</v>
      </c>
      <c r="BM326" s="365">
        <f t="shared" si="150"/>
        <v>0</v>
      </c>
      <c r="BN326" s="365">
        <f t="shared" si="151"/>
        <v>0</v>
      </c>
      <c r="BO326" s="365">
        <f t="shared" si="152"/>
        <v>0</v>
      </c>
      <c r="BP326" s="365">
        <f t="shared" si="153"/>
        <v>0</v>
      </c>
      <c r="BQ326" s="365">
        <f t="shared" si="154"/>
        <v>0</v>
      </c>
      <c r="BR326" s="365">
        <f t="shared" si="155"/>
        <v>0</v>
      </c>
      <c r="BS326" s="365">
        <f t="shared" si="156"/>
        <v>0</v>
      </c>
      <c r="BT326" s="365">
        <f t="shared" si="157"/>
        <v>0</v>
      </c>
      <c r="BU326" s="365">
        <f t="shared" si="158"/>
        <v>0</v>
      </c>
      <c r="BV326" s="365">
        <f t="shared" si="159"/>
        <v>0</v>
      </c>
      <c r="BW326" s="365">
        <f t="shared" si="160"/>
        <v>0</v>
      </c>
      <c r="BX326" s="365">
        <f t="shared" si="161"/>
        <v>0</v>
      </c>
      <c r="BY326" s="365">
        <f t="shared" si="162"/>
        <v>0</v>
      </c>
      <c r="BZ326" s="365">
        <f t="shared" si="163"/>
        <v>0</v>
      </c>
      <c r="CA326" s="365">
        <f t="shared" si="164"/>
        <v>0</v>
      </c>
      <c r="CB326" s="360">
        <f t="shared" si="165"/>
        <v>0</v>
      </c>
      <c r="CR326"/>
    </row>
    <row r="327" spans="1:96" hidden="1" x14ac:dyDescent="0.2">
      <c r="A327" s="360" cm="1">
        <f t="array" ref="A327">_xlfn.SWITCH(D327,"G",1,"D",2,"M",3,"F",4)</f>
        <v>2</v>
      </c>
      <c r="B327" s="357" t="s">
        <v>82</v>
      </c>
      <c r="C327" s="357" t="s">
        <v>190</v>
      </c>
      <c r="D327" s="360" t="s">
        <v>14</v>
      </c>
      <c r="E327" s="361">
        <v>4.3</v>
      </c>
      <c r="F327" s="361">
        <f>_xlfn.IFNA(VLOOKUP(C327,'My Squad'!$C$2:$D$16,2,0),E327)</f>
        <v>4.3</v>
      </c>
      <c r="G327" s="362">
        <v>0.42099999999999999</v>
      </c>
      <c r="H327" s="362">
        <v>0.34599999999999997</v>
      </c>
      <c r="I327" s="362">
        <v>0.27166666666666667</v>
      </c>
      <c r="J327" s="362">
        <v>0.49399999999999999</v>
      </c>
      <c r="K327" s="362">
        <v>0.19133333333333333</v>
      </c>
      <c r="L327" s="362">
        <v>0.29733333333333334</v>
      </c>
      <c r="M327" s="362">
        <v>0.36966666666666664</v>
      </c>
      <c r="N327" s="362">
        <v>0.34766666666666668</v>
      </c>
      <c r="O327" s="363">
        <v>0</v>
      </c>
      <c r="P327" s="363">
        <v>0</v>
      </c>
      <c r="Q327" s="363">
        <v>0</v>
      </c>
      <c r="R327" s="363">
        <v>0</v>
      </c>
      <c r="S327" s="363">
        <v>0</v>
      </c>
      <c r="T327" s="363">
        <v>0</v>
      </c>
      <c r="U327" s="363">
        <v>0</v>
      </c>
      <c r="V327" s="363">
        <v>0</v>
      </c>
      <c r="W327" s="363">
        <v>0</v>
      </c>
      <c r="X327" s="363">
        <v>0</v>
      </c>
      <c r="Y327" s="363">
        <v>0</v>
      </c>
      <c r="Z327" s="363">
        <v>0</v>
      </c>
      <c r="AA327" s="363">
        <v>0</v>
      </c>
      <c r="AB327" s="363">
        <v>0</v>
      </c>
      <c r="AC327" s="363">
        <v>0</v>
      </c>
      <c r="AD327" s="363">
        <v>0</v>
      </c>
      <c r="AE327" s="363">
        <v>0</v>
      </c>
      <c r="AF327" s="363">
        <v>0</v>
      </c>
      <c r="AG327" s="363">
        <v>0</v>
      </c>
      <c r="AH327" s="363">
        <v>0</v>
      </c>
      <c r="AI327" s="363">
        <v>0</v>
      </c>
      <c r="AJ327" s="363">
        <v>0</v>
      </c>
      <c r="AK327" s="363">
        <v>0</v>
      </c>
      <c r="AL327" s="363">
        <v>0</v>
      </c>
      <c r="AM327" s="363">
        <v>0</v>
      </c>
      <c r="AN327" s="363">
        <v>0</v>
      </c>
      <c r="AO327" s="363">
        <v>0</v>
      </c>
      <c r="AP327" s="363">
        <v>0</v>
      </c>
      <c r="AQ327" s="363">
        <v>0</v>
      </c>
      <c r="AR327" s="363">
        <v>0</v>
      </c>
      <c r="AS327" s="363">
        <v>0</v>
      </c>
      <c r="AT327" s="363">
        <v>0</v>
      </c>
      <c r="AU327" s="363">
        <v>0</v>
      </c>
      <c r="AV327" s="363">
        <v>0</v>
      </c>
      <c r="AW327" s="363">
        <v>0</v>
      </c>
      <c r="AX327" s="363">
        <v>0</v>
      </c>
      <c r="AY327" s="363">
        <v>0</v>
      </c>
      <c r="AZ327" s="363">
        <v>0</v>
      </c>
      <c r="BA327" s="363">
        <v>0</v>
      </c>
      <c r="BB327" s="363">
        <v>0</v>
      </c>
      <c r="BC327" s="364">
        <f>IF(ISNUMBER(MATCH(C327,'My Squad'!$C$2:$C$16,0)),1,0)</f>
        <v>0</v>
      </c>
      <c r="BD327" s="365">
        <f t="shared" si="141"/>
        <v>0</v>
      </c>
      <c r="BE327" s="365">
        <f t="shared" si="142"/>
        <v>0</v>
      </c>
      <c r="BF327" s="365">
        <f t="shared" si="143"/>
        <v>0</v>
      </c>
      <c r="BG327" s="365">
        <f t="shared" si="144"/>
        <v>0</v>
      </c>
      <c r="BH327" s="365">
        <f t="shared" si="145"/>
        <v>0</v>
      </c>
      <c r="BI327" s="365">
        <f t="shared" si="146"/>
        <v>0</v>
      </c>
      <c r="BJ327" s="365">
        <f t="shared" si="147"/>
        <v>0</v>
      </c>
      <c r="BK327" s="365">
        <f t="shared" si="148"/>
        <v>0</v>
      </c>
      <c r="BL327" s="365">
        <f t="shared" si="149"/>
        <v>0</v>
      </c>
      <c r="BM327" s="365">
        <f t="shared" si="150"/>
        <v>0</v>
      </c>
      <c r="BN327" s="365">
        <f t="shared" si="151"/>
        <v>0</v>
      </c>
      <c r="BO327" s="365">
        <f t="shared" si="152"/>
        <v>0</v>
      </c>
      <c r="BP327" s="365">
        <f t="shared" si="153"/>
        <v>0</v>
      </c>
      <c r="BQ327" s="365">
        <f t="shared" si="154"/>
        <v>0</v>
      </c>
      <c r="BR327" s="365">
        <f t="shared" si="155"/>
        <v>0</v>
      </c>
      <c r="BS327" s="365">
        <f t="shared" si="156"/>
        <v>0</v>
      </c>
      <c r="BT327" s="365">
        <f t="shared" si="157"/>
        <v>0</v>
      </c>
      <c r="BU327" s="365">
        <f t="shared" si="158"/>
        <v>0</v>
      </c>
      <c r="BV327" s="365">
        <f t="shared" si="159"/>
        <v>0</v>
      </c>
      <c r="BW327" s="365">
        <f t="shared" si="160"/>
        <v>0</v>
      </c>
      <c r="BX327" s="365">
        <f t="shared" si="161"/>
        <v>0</v>
      </c>
      <c r="BY327" s="365">
        <f t="shared" si="162"/>
        <v>0</v>
      </c>
      <c r="BZ327" s="365">
        <f t="shared" si="163"/>
        <v>0</v>
      </c>
      <c r="CA327" s="365">
        <f t="shared" si="164"/>
        <v>0</v>
      </c>
      <c r="CB327" s="360">
        <f t="shared" si="165"/>
        <v>0</v>
      </c>
      <c r="CR327"/>
    </row>
    <row r="328" spans="1:96" hidden="1" x14ac:dyDescent="0.2">
      <c r="A328" s="360" cm="1">
        <f t="array" ref="A328">_xlfn.SWITCH(D328,"G",1,"D",2,"M",3,"F",4)</f>
        <v>2</v>
      </c>
      <c r="B328" s="357" t="s">
        <v>37</v>
      </c>
      <c r="C328" s="357" t="s">
        <v>1502</v>
      </c>
      <c r="D328" s="360" t="s">
        <v>14</v>
      </c>
      <c r="E328" s="361">
        <v>4.5</v>
      </c>
      <c r="F328" s="361">
        <f>_xlfn.IFNA(VLOOKUP(C328,'My Squad'!$C$2:$D$16,2,0),E328)</f>
        <v>4.5</v>
      </c>
      <c r="G328" s="362">
        <v>0.379</v>
      </c>
      <c r="H328" s="362">
        <v>0.20233333333333334</v>
      </c>
      <c r="I328" s="362">
        <v>0.30866666666666664</v>
      </c>
      <c r="J328" s="362">
        <v>0.47166666666666668</v>
      </c>
      <c r="K328" s="362">
        <v>0.32233333333333336</v>
      </c>
      <c r="L328" s="362">
        <v>0.36199999999999999</v>
      </c>
      <c r="M328" s="362">
        <v>0.34766666666666668</v>
      </c>
      <c r="N328" s="362">
        <v>0.309</v>
      </c>
      <c r="O328" s="363">
        <v>0</v>
      </c>
      <c r="P328" s="363">
        <v>0</v>
      </c>
      <c r="Q328" s="363">
        <v>0</v>
      </c>
      <c r="R328" s="363">
        <v>0</v>
      </c>
      <c r="S328" s="363">
        <v>0</v>
      </c>
      <c r="T328" s="363">
        <v>0</v>
      </c>
      <c r="U328" s="363">
        <v>0</v>
      </c>
      <c r="V328" s="363">
        <v>0</v>
      </c>
      <c r="W328" s="363">
        <v>0</v>
      </c>
      <c r="X328" s="363">
        <v>0</v>
      </c>
      <c r="Y328" s="363">
        <v>0</v>
      </c>
      <c r="Z328" s="363">
        <v>0</v>
      </c>
      <c r="AA328" s="363">
        <v>0</v>
      </c>
      <c r="AB328" s="363">
        <v>0</v>
      </c>
      <c r="AC328" s="363">
        <v>0</v>
      </c>
      <c r="AD328" s="363">
        <v>0</v>
      </c>
      <c r="AE328" s="363">
        <v>0</v>
      </c>
      <c r="AF328" s="363">
        <v>0</v>
      </c>
      <c r="AG328" s="363">
        <v>0</v>
      </c>
      <c r="AH328" s="363">
        <v>0</v>
      </c>
      <c r="AI328" s="363">
        <v>0</v>
      </c>
      <c r="AJ328" s="363">
        <v>0</v>
      </c>
      <c r="AK328" s="363">
        <v>0</v>
      </c>
      <c r="AL328" s="363">
        <v>0</v>
      </c>
      <c r="AM328" s="363">
        <v>0</v>
      </c>
      <c r="AN328" s="363">
        <v>0</v>
      </c>
      <c r="AO328" s="363">
        <v>0</v>
      </c>
      <c r="AP328" s="363">
        <v>0</v>
      </c>
      <c r="AQ328" s="363">
        <v>0</v>
      </c>
      <c r="AR328" s="363">
        <v>0</v>
      </c>
      <c r="AS328" s="363">
        <v>0</v>
      </c>
      <c r="AT328" s="363">
        <v>0</v>
      </c>
      <c r="AU328" s="363">
        <v>0</v>
      </c>
      <c r="AV328" s="363">
        <v>0</v>
      </c>
      <c r="AW328" s="363">
        <v>0</v>
      </c>
      <c r="AX328" s="363">
        <v>0</v>
      </c>
      <c r="AY328" s="363">
        <v>0</v>
      </c>
      <c r="AZ328" s="363">
        <v>0</v>
      </c>
      <c r="BA328" s="363">
        <v>0</v>
      </c>
      <c r="BB328" s="363">
        <v>0</v>
      </c>
      <c r="BC328" s="364">
        <f>IF(ISNUMBER(MATCH(C328,'My Squad'!$C$2:$C$16,0)),1,0)</f>
        <v>0</v>
      </c>
      <c r="BD328" s="365">
        <f t="shared" si="141"/>
        <v>0</v>
      </c>
      <c r="BE328" s="365">
        <f t="shared" si="142"/>
        <v>0</v>
      </c>
      <c r="BF328" s="365">
        <f t="shared" si="143"/>
        <v>0</v>
      </c>
      <c r="BG328" s="365">
        <f t="shared" si="144"/>
        <v>0</v>
      </c>
      <c r="BH328" s="365">
        <f t="shared" si="145"/>
        <v>0</v>
      </c>
      <c r="BI328" s="365">
        <f t="shared" si="146"/>
        <v>0</v>
      </c>
      <c r="BJ328" s="365">
        <f t="shared" si="147"/>
        <v>0</v>
      </c>
      <c r="BK328" s="365">
        <f t="shared" si="148"/>
        <v>0</v>
      </c>
      <c r="BL328" s="365">
        <f t="shared" si="149"/>
        <v>0</v>
      </c>
      <c r="BM328" s="365">
        <f t="shared" si="150"/>
        <v>0</v>
      </c>
      <c r="BN328" s="365">
        <f t="shared" si="151"/>
        <v>0</v>
      </c>
      <c r="BO328" s="365">
        <f t="shared" si="152"/>
        <v>0</v>
      </c>
      <c r="BP328" s="365">
        <f t="shared" si="153"/>
        <v>0</v>
      </c>
      <c r="BQ328" s="365">
        <f t="shared" si="154"/>
        <v>0</v>
      </c>
      <c r="BR328" s="365">
        <f t="shared" si="155"/>
        <v>0</v>
      </c>
      <c r="BS328" s="365">
        <f t="shared" si="156"/>
        <v>0</v>
      </c>
      <c r="BT328" s="365">
        <f t="shared" si="157"/>
        <v>0</v>
      </c>
      <c r="BU328" s="365">
        <f t="shared" si="158"/>
        <v>0</v>
      </c>
      <c r="BV328" s="365">
        <f t="shared" si="159"/>
        <v>0</v>
      </c>
      <c r="BW328" s="365">
        <f t="shared" si="160"/>
        <v>0</v>
      </c>
      <c r="BX328" s="365">
        <f t="shared" si="161"/>
        <v>0</v>
      </c>
      <c r="BY328" s="365">
        <f t="shared" si="162"/>
        <v>0</v>
      </c>
      <c r="BZ328" s="365">
        <f t="shared" si="163"/>
        <v>0</v>
      </c>
      <c r="CA328" s="365">
        <f t="shared" si="164"/>
        <v>0</v>
      </c>
      <c r="CB328" s="360">
        <f t="shared" si="165"/>
        <v>0</v>
      </c>
      <c r="CR328"/>
    </row>
    <row r="329" spans="1:96" hidden="1" x14ac:dyDescent="0.2">
      <c r="A329" s="360" cm="1">
        <f t="array" ref="A329">_xlfn.SWITCH(D329,"G",1,"D",2,"M",3,"F",4)</f>
        <v>2</v>
      </c>
      <c r="B329" s="357" t="s">
        <v>601</v>
      </c>
      <c r="C329" s="357" t="s">
        <v>641</v>
      </c>
      <c r="D329" s="360" t="s">
        <v>14</v>
      </c>
      <c r="E329" s="361">
        <v>4</v>
      </c>
      <c r="F329" s="361">
        <f>_xlfn.IFNA(VLOOKUP(C329,'My Squad'!$C$2:$D$16,2,0),E329)</f>
        <v>4</v>
      </c>
      <c r="G329" s="362">
        <v>0</v>
      </c>
      <c r="H329" s="362">
        <v>0.18566666666666667</v>
      </c>
      <c r="I329" s="362">
        <v>0.31633333333333336</v>
      </c>
      <c r="J329" s="362">
        <v>0.42233333333333334</v>
      </c>
      <c r="K329" s="362">
        <v>0.51366666666666672</v>
      </c>
      <c r="L329" s="362">
        <v>0.38833333333333331</v>
      </c>
      <c r="M329" s="362">
        <v>0.29799999999999999</v>
      </c>
      <c r="N329" s="362">
        <v>0.56599999999999995</v>
      </c>
      <c r="O329" s="363">
        <v>0</v>
      </c>
      <c r="P329" s="363">
        <v>0</v>
      </c>
      <c r="Q329" s="363">
        <v>0</v>
      </c>
      <c r="R329" s="363">
        <v>0</v>
      </c>
      <c r="S329" s="363">
        <v>0</v>
      </c>
      <c r="T329" s="363">
        <v>0</v>
      </c>
      <c r="U329" s="363">
        <v>0</v>
      </c>
      <c r="V329" s="363">
        <v>0</v>
      </c>
      <c r="W329" s="363">
        <v>0</v>
      </c>
      <c r="X329" s="363">
        <v>0</v>
      </c>
      <c r="Y329" s="363">
        <v>0</v>
      </c>
      <c r="Z329" s="363">
        <v>0</v>
      </c>
      <c r="AA329" s="363">
        <v>0</v>
      </c>
      <c r="AB329" s="363">
        <v>0</v>
      </c>
      <c r="AC329" s="363">
        <v>0</v>
      </c>
      <c r="AD329" s="363">
        <v>0</v>
      </c>
      <c r="AE329" s="363">
        <v>0</v>
      </c>
      <c r="AF329" s="363">
        <v>0</v>
      </c>
      <c r="AG329" s="363">
        <v>0</v>
      </c>
      <c r="AH329" s="363">
        <v>0</v>
      </c>
      <c r="AI329" s="363">
        <v>0</v>
      </c>
      <c r="AJ329" s="363">
        <v>0</v>
      </c>
      <c r="AK329" s="363">
        <v>0</v>
      </c>
      <c r="AL329" s="363">
        <v>0</v>
      </c>
      <c r="AM329" s="363">
        <v>0</v>
      </c>
      <c r="AN329" s="363">
        <v>0</v>
      </c>
      <c r="AO329" s="363">
        <v>0</v>
      </c>
      <c r="AP329" s="363">
        <v>0</v>
      </c>
      <c r="AQ329" s="363">
        <v>0</v>
      </c>
      <c r="AR329" s="363">
        <v>0</v>
      </c>
      <c r="AS329" s="363">
        <v>0</v>
      </c>
      <c r="AT329" s="363">
        <v>0</v>
      </c>
      <c r="AU329" s="363">
        <v>0</v>
      </c>
      <c r="AV329" s="363">
        <v>0</v>
      </c>
      <c r="AW329" s="363">
        <v>0</v>
      </c>
      <c r="AX329" s="363">
        <v>0</v>
      </c>
      <c r="AY329" s="363">
        <v>0</v>
      </c>
      <c r="AZ329" s="363">
        <v>0</v>
      </c>
      <c r="BA329" s="363">
        <v>0</v>
      </c>
      <c r="BB329" s="363">
        <v>0</v>
      </c>
      <c r="BC329" s="364">
        <f>IF(ISNUMBER(MATCH(C329,'My Squad'!$C$2:$C$16,0)),1,0)</f>
        <v>0</v>
      </c>
      <c r="BD329" s="365">
        <f t="shared" si="141"/>
        <v>0</v>
      </c>
      <c r="BE329" s="365">
        <f t="shared" si="142"/>
        <v>0</v>
      </c>
      <c r="BF329" s="365">
        <f t="shared" si="143"/>
        <v>0</v>
      </c>
      <c r="BG329" s="365">
        <f t="shared" si="144"/>
        <v>0</v>
      </c>
      <c r="BH329" s="365">
        <f t="shared" si="145"/>
        <v>0</v>
      </c>
      <c r="BI329" s="365">
        <f t="shared" si="146"/>
        <v>0</v>
      </c>
      <c r="BJ329" s="365">
        <f t="shared" si="147"/>
        <v>0</v>
      </c>
      <c r="BK329" s="365">
        <f t="shared" si="148"/>
        <v>0</v>
      </c>
      <c r="BL329" s="365">
        <f t="shared" si="149"/>
        <v>0</v>
      </c>
      <c r="BM329" s="365">
        <f t="shared" si="150"/>
        <v>0</v>
      </c>
      <c r="BN329" s="365">
        <f t="shared" si="151"/>
        <v>0</v>
      </c>
      <c r="BO329" s="365">
        <f t="shared" si="152"/>
        <v>0</v>
      </c>
      <c r="BP329" s="365">
        <f t="shared" si="153"/>
        <v>0</v>
      </c>
      <c r="BQ329" s="365">
        <f t="shared" si="154"/>
        <v>0</v>
      </c>
      <c r="BR329" s="365">
        <f t="shared" si="155"/>
        <v>0</v>
      </c>
      <c r="BS329" s="365">
        <f t="shared" si="156"/>
        <v>0</v>
      </c>
      <c r="BT329" s="365">
        <f t="shared" si="157"/>
        <v>0</v>
      </c>
      <c r="BU329" s="365">
        <f t="shared" si="158"/>
        <v>0</v>
      </c>
      <c r="BV329" s="365">
        <f t="shared" si="159"/>
        <v>0</v>
      </c>
      <c r="BW329" s="365">
        <f t="shared" si="160"/>
        <v>0</v>
      </c>
      <c r="BX329" s="365">
        <f t="shared" si="161"/>
        <v>0</v>
      </c>
      <c r="BY329" s="365">
        <f t="shared" si="162"/>
        <v>0</v>
      </c>
      <c r="BZ329" s="365">
        <f t="shared" si="163"/>
        <v>0</v>
      </c>
      <c r="CA329" s="365">
        <f t="shared" si="164"/>
        <v>0</v>
      </c>
      <c r="CB329" s="360">
        <f t="shared" si="165"/>
        <v>0</v>
      </c>
      <c r="CR329"/>
    </row>
    <row r="330" spans="1:96" hidden="1" x14ac:dyDescent="0.2">
      <c r="A330" s="360" cm="1">
        <f t="array" ref="A330">_xlfn.SWITCH(D330,"G",1,"D",2,"M",3,"F",4)</f>
        <v>4</v>
      </c>
      <c r="B330" s="357" t="s">
        <v>28</v>
      </c>
      <c r="C330" s="357" t="s">
        <v>237</v>
      </c>
      <c r="D330" s="360" t="s">
        <v>15</v>
      </c>
      <c r="E330" s="361">
        <v>6.8</v>
      </c>
      <c r="F330" s="361">
        <f>_xlfn.IFNA(VLOOKUP(C330,'My Squad'!$C$2:$D$16,2,0),E330)</f>
        <v>6.8</v>
      </c>
      <c r="G330" s="362">
        <v>0.79233333333333333</v>
      </c>
      <c r="H330" s="362">
        <v>0.36166666666666669</v>
      </c>
      <c r="I330" s="362">
        <v>0.218</v>
      </c>
      <c r="J330" s="362">
        <v>0.37266666666666665</v>
      </c>
      <c r="K330" s="362">
        <v>0.36066666666666669</v>
      </c>
      <c r="L330" s="362">
        <v>0.17966666666666667</v>
      </c>
      <c r="M330" s="362">
        <v>0.23366666666666666</v>
      </c>
      <c r="N330" s="362">
        <v>0.15433333333333332</v>
      </c>
      <c r="O330" s="363">
        <v>0</v>
      </c>
      <c r="P330" s="363">
        <v>0</v>
      </c>
      <c r="Q330" s="363">
        <v>0</v>
      </c>
      <c r="R330" s="363">
        <v>0</v>
      </c>
      <c r="S330" s="363">
        <v>0</v>
      </c>
      <c r="T330" s="363">
        <v>0</v>
      </c>
      <c r="U330" s="363">
        <v>0</v>
      </c>
      <c r="V330" s="363">
        <v>0</v>
      </c>
      <c r="W330" s="363">
        <v>0</v>
      </c>
      <c r="X330" s="363">
        <v>0</v>
      </c>
      <c r="Y330" s="363">
        <v>0</v>
      </c>
      <c r="Z330" s="363">
        <v>0</v>
      </c>
      <c r="AA330" s="363">
        <v>0</v>
      </c>
      <c r="AB330" s="363">
        <v>0</v>
      </c>
      <c r="AC330" s="363">
        <v>0</v>
      </c>
      <c r="AD330" s="363">
        <v>0</v>
      </c>
      <c r="AE330" s="363">
        <v>0</v>
      </c>
      <c r="AF330" s="363">
        <v>0</v>
      </c>
      <c r="AG330" s="363">
        <v>0</v>
      </c>
      <c r="AH330" s="363">
        <v>0</v>
      </c>
      <c r="AI330" s="363">
        <v>0</v>
      </c>
      <c r="AJ330" s="363">
        <v>0</v>
      </c>
      <c r="AK330" s="363">
        <v>0</v>
      </c>
      <c r="AL330" s="363">
        <v>0</v>
      </c>
      <c r="AM330" s="363">
        <v>0</v>
      </c>
      <c r="AN330" s="363">
        <v>0</v>
      </c>
      <c r="AO330" s="363">
        <v>0</v>
      </c>
      <c r="AP330" s="363">
        <v>0</v>
      </c>
      <c r="AQ330" s="363">
        <v>0</v>
      </c>
      <c r="AR330" s="363">
        <v>0</v>
      </c>
      <c r="AS330" s="363">
        <v>0</v>
      </c>
      <c r="AT330" s="363">
        <v>0</v>
      </c>
      <c r="AU330" s="363">
        <v>0</v>
      </c>
      <c r="AV330" s="363">
        <v>0</v>
      </c>
      <c r="AW330" s="363">
        <v>0</v>
      </c>
      <c r="AX330" s="363">
        <v>0</v>
      </c>
      <c r="AY330" s="363">
        <v>0</v>
      </c>
      <c r="AZ330" s="363">
        <v>0</v>
      </c>
      <c r="BA330" s="363">
        <v>0</v>
      </c>
      <c r="BB330" s="363">
        <v>0</v>
      </c>
      <c r="BC330" s="364">
        <f>IF(ISNUMBER(MATCH(C330,'My Squad'!$C$2:$C$16,0)),1,0)</f>
        <v>0</v>
      </c>
      <c r="BD330" s="365">
        <f t="shared" si="141"/>
        <v>0</v>
      </c>
      <c r="BE330" s="365">
        <f t="shared" si="142"/>
        <v>0</v>
      </c>
      <c r="BF330" s="365">
        <f t="shared" si="143"/>
        <v>0</v>
      </c>
      <c r="BG330" s="365">
        <f t="shared" si="144"/>
        <v>0</v>
      </c>
      <c r="BH330" s="365">
        <f t="shared" si="145"/>
        <v>0</v>
      </c>
      <c r="BI330" s="365">
        <f t="shared" si="146"/>
        <v>0</v>
      </c>
      <c r="BJ330" s="365">
        <f t="shared" si="147"/>
        <v>0</v>
      </c>
      <c r="BK330" s="365">
        <f t="shared" si="148"/>
        <v>0</v>
      </c>
      <c r="BL330" s="365">
        <f t="shared" si="149"/>
        <v>0</v>
      </c>
      <c r="BM330" s="365">
        <f t="shared" si="150"/>
        <v>0</v>
      </c>
      <c r="BN330" s="365">
        <f t="shared" si="151"/>
        <v>0</v>
      </c>
      <c r="BO330" s="365">
        <f t="shared" si="152"/>
        <v>0</v>
      </c>
      <c r="BP330" s="365">
        <f t="shared" si="153"/>
        <v>0</v>
      </c>
      <c r="BQ330" s="365">
        <f t="shared" si="154"/>
        <v>0</v>
      </c>
      <c r="BR330" s="365">
        <f t="shared" si="155"/>
        <v>0</v>
      </c>
      <c r="BS330" s="365">
        <f t="shared" si="156"/>
        <v>0</v>
      </c>
      <c r="BT330" s="365">
        <f t="shared" si="157"/>
        <v>0</v>
      </c>
      <c r="BU330" s="365">
        <f t="shared" si="158"/>
        <v>0</v>
      </c>
      <c r="BV330" s="365">
        <f t="shared" si="159"/>
        <v>0</v>
      </c>
      <c r="BW330" s="365">
        <f t="shared" si="160"/>
        <v>0</v>
      </c>
      <c r="BX330" s="365">
        <f t="shared" si="161"/>
        <v>0</v>
      </c>
      <c r="BY330" s="365">
        <f t="shared" si="162"/>
        <v>0</v>
      </c>
      <c r="BZ330" s="365">
        <f t="shared" si="163"/>
        <v>0</v>
      </c>
      <c r="CA330" s="365">
        <f t="shared" si="164"/>
        <v>0</v>
      </c>
      <c r="CB330" s="360">
        <f t="shared" si="165"/>
        <v>0</v>
      </c>
      <c r="CR330"/>
    </row>
    <row r="331" spans="1:96" hidden="1" x14ac:dyDescent="0.2">
      <c r="A331" s="360" cm="1">
        <f t="array" ref="A331">_xlfn.SWITCH(D331,"G",1,"D",2,"M",3,"F",4)</f>
        <v>3</v>
      </c>
      <c r="B331" s="357" t="s">
        <v>51</v>
      </c>
      <c r="C331" s="357" t="s">
        <v>614</v>
      </c>
      <c r="D331" s="360" t="s">
        <v>13</v>
      </c>
      <c r="E331" s="361">
        <v>5.6</v>
      </c>
      <c r="F331" s="361">
        <f>_xlfn.IFNA(VLOOKUP(C331,'My Squad'!$C$2:$D$16,2,0),E331)</f>
        <v>5.6</v>
      </c>
      <c r="G331" s="362">
        <v>0.29933333333333334</v>
      </c>
      <c r="H331" s="362">
        <v>0.26966666666666667</v>
      </c>
      <c r="I331" s="362">
        <v>0.34866666666666668</v>
      </c>
      <c r="J331" s="362">
        <v>0.35766666666666669</v>
      </c>
      <c r="K331" s="362">
        <v>0.35566666666666669</v>
      </c>
      <c r="L331" s="362">
        <v>0.28499999999999998</v>
      </c>
      <c r="M331" s="362">
        <v>0.378</v>
      </c>
      <c r="N331" s="362">
        <v>0.36699999999999999</v>
      </c>
      <c r="O331" s="363">
        <v>0</v>
      </c>
      <c r="P331" s="363">
        <v>0</v>
      </c>
      <c r="Q331" s="363">
        <v>0</v>
      </c>
      <c r="R331" s="363">
        <v>0</v>
      </c>
      <c r="S331" s="363">
        <v>0</v>
      </c>
      <c r="T331" s="363">
        <v>0</v>
      </c>
      <c r="U331" s="363">
        <v>0</v>
      </c>
      <c r="V331" s="363">
        <v>0</v>
      </c>
      <c r="W331" s="363">
        <v>0</v>
      </c>
      <c r="X331" s="363">
        <v>0</v>
      </c>
      <c r="Y331" s="363">
        <v>0</v>
      </c>
      <c r="Z331" s="363">
        <v>0</v>
      </c>
      <c r="AA331" s="363">
        <v>0</v>
      </c>
      <c r="AB331" s="363">
        <v>0</v>
      </c>
      <c r="AC331" s="363">
        <v>0</v>
      </c>
      <c r="AD331" s="363">
        <v>0</v>
      </c>
      <c r="AE331" s="363">
        <v>0</v>
      </c>
      <c r="AF331" s="363">
        <v>0</v>
      </c>
      <c r="AG331" s="363">
        <v>0</v>
      </c>
      <c r="AH331" s="363">
        <v>0</v>
      </c>
      <c r="AI331" s="363">
        <v>0</v>
      </c>
      <c r="AJ331" s="363">
        <v>0</v>
      </c>
      <c r="AK331" s="363">
        <v>0</v>
      </c>
      <c r="AL331" s="363">
        <v>0</v>
      </c>
      <c r="AM331" s="363">
        <v>0</v>
      </c>
      <c r="AN331" s="363">
        <v>0</v>
      </c>
      <c r="AO331" s="363">
        <v>0</v>
      </c>
      <c r="AP331" s="363">
        <v>0</v>
      </c>
      <c r="AQ331" s="363">
        <v>0</v>
      </c>
      <c r="AR331" s="363">
        <v>0</v>
      </c>
      <c r="AS331" s="363">
        <v>0</v>
      </c>
      <c r="AT331" s="363">
        <v>0</v>
      </c>
      <c r="AU331" s="363">
        <v>0</v>
      </c>
      <c r="AV331" s="363">
        <v>0</v>
      </c>
      <c r="AW331" s="363">
        <v>0</v>
      </c>
      <c r="AX331" s="363">
        <v>0</v>
      </c>
      <c r="AY331" s="363">
        <v>0</v>
      </c>
      <c r="AZ331" s="363">
        <v>0</v>
      </c>
      <c r="BA331" s="363">
        <v>0</v>
      </c>
      <c r="BB331" s="363">
        <v>0</v>
      </c>
      <c r="BC331" s="364">
        <f>IF(ISNUMBER(MATCH(C331,'My Squad'!$C$2:$C$16,0)),1,0)</f>
        <v>0</v>
      </c>
      <c r="BD331" s="365">
        <f t="shared" si="141"/>
        <v>0</v>
      </c>
      <c r="BE331" s="365">
        <f t="shared" si="142"/>
        <v>0</v>
      </c>
      <c r="BF331" s="365">
        <f t="shared" si="143"/>
        <v>0</v>
      </c>
      <c r="BG331" s="365">
        <f t="shared" si="144"/>
        <v>0</v>
      </c>
      <c r="BH331" s="365">
        <f t="shared" si="145"/>
        <v>0</v>
      </c>
      <c r="BI331" s="365">
        <f t="shared" si="146"/>
        <v>0</v>
      </c>
      <c r="BJ331" s="365">
        <f t="shared" si="147"/>
        <v>0</v>
      </c>
      <c r="BK331" s="365">
        <f t="shared" si="148"/>
        <v>0</v>
      </c>
      <c r="BL331" s="365">
        <f t="shared" si="149"/>
        <v>0</v>
      </c>
      <c r="BM331" s="365">
        <f t="shared" si="150"/>
        <v>0</v>
      </c>
      <c r="BN331" s="365">
        <f t="shared" si="151"/>
        <v>0</v>
      </c>
      <c r="BO331" s="365">
        <f t="shared" si="152"/>
        <v>0</v>
      </c>
      <c r="BP331" s="365">
        <f t="shared" si="153"/>
        <v>0</v>
      </c>
      <c r="BQ331" s="365">
        <f t="shared" si="154"/>
        <v>0</v>
      </c>
      <c r="BR331" s="365">
        <f t="shared" si="155"/>
        <v>0</v>
      </c>
      <c r="BS331" s="365">
        <f t="shared" si="156"/>
        <v>0</v>
      </c>
      <c r="BT331" s="365">
        <f t="shared" si="157"/>
        <v>0</v>
      </c>
      <c r="BU331" s="365">
        <f t="shared" si="158"/>
        <v>0</v>
      </c>
      <c r="BV331" s="365">
        <f t="shared" si="159"/>
        <v>0</v>
      </c>
      <c r="BW331" s="365">
        <f t="shared" si="160"/>
        <v>0</v>
      </c>
      <c r="BX331" s="365">
        <f t="shared" si="161"/>
        <v>0</v>
      </c>
      <c r="BY331" s="365">
        <f t="shared" si="162"/>
        <v>0</v>
      </c>
      <c r="BZ331" s="365">
        <f t="shared" si="163"/>
        <v>0</v>
      </c>
      <c r="CA331" s="365">
        <f t="shared" si="164"/>
        <v>0</v>
      </c>
      <c r="CB331" s="360">
        <f t="shared" si="165"/>
        <v>0</v>
      </c>
      <c r="CR331"/>
    </row>
    <row r="332" spans="1:96" hidden="1" x14ac:dyDescent="0.2">
      <c r="A332" s="360" cm="1">
        <f t="array" ref="A332">_xlfn.SWITCH(D332,"G",1,"D",2,"M",3,"F",4)</f>
        <v>3</v>
      </c>
      <c r="B332" s="357" t="s">
        <v>110</v>
      </c>
      <c r="C332" s="357" t="s">
        <v>182</v>
      </c>
      <c r="D332" s="360" t="s">
        <v>13</v>
      </c>
      <c r="E332" s="361">
        <v>4.7</v>
      </c>
      <c r="F332" s="361">
        <f>_xlfn.IFNA(VLOOKUP(C332,'My Squad'!$C$2:$D$16,2,0),E332)</f>
        <v>4.7</v>
      </c>
      <c r="G332" s="362">
        <v>0.35233333333333333</v>
      </c>
      <c r="H332" s="362">
        <v>0.35933333333333334</v>
      </c>
      <c r="I332" s="362">
        <v>0.34866666666666668</v>
      </c>
      <c r="J332" s="362">
        <v>0.33233333333333331</v>
      </c>
      <c r="K332" s="362">
        <v>0.35199999999999998</v>
      </c>
      <c r="L332" s="362">
        <v>0.26966666666666667</v>
      </c>
      <c r="M332" s="362">
        <v>0.32233333333333336</v>
      </c>
      <c r="N332" s="362">
        <v>0.29833333333333334</v>
      </c>
      <c r="O332" s="363">
        <v>0</v>
      </c>
      <c r="P332" s="363">
        <v>0</v>
      </c>
      <c r="Q332" s="363">
        <v>0</v>
      </c>
      <c r="R332" s="363">
        <v>0</v>
      </c>
      <c r="S332" s="363">
        <v>0</v>
      </c>
      <c r="T332" s="363">
        <v>0</v>
      </c>
      <c r="U332" s="363">
        <v>0</v>
      </c>
      <c r="V332" s="363">
        <v>0</v>
      </c>
      <c r="W332" s="363">
        <v>0</v>
      </c>
      <c r="X332" s="363">
        <v>0</v>
      </c>
      <c r="Y332" s="363">
        <v>0</v>
      </c>
      <c r="Z332" s="363">
        <v>0</v>
      </c>
      <c r="AA332" s="363">
        <v>0</v>
      </c>
      <c r="AB332" s="363">
        <v>0</v>
      </c>
      <c r="AC332" s="363">
        <v>0</v>
      </c>
      <c r="AD332" s="363">
        <v>0</v>
      </c>
      <c r="AE332" s="363">
        <v>0</v>
      </c>
      <c r="AF332" s="363">
        <v>0</v>
      </c>
      <c r="AG332" s="363">
        <v>0</v>
      </c>
      <c r="AH332" s="363">
        <v>0</v>
      </c>
      <c r="AI332" s="363">
        <v>0</v>
      </c>
      <c r="AJ332" s="363">
        <v>0</v>
      </c>
      <c r="AK332" s="363">
        <v>0</v>
      </c>
      <c r="AL332" s="363">
        <v>0</v>
      </c>
      <c r="AM332" s="363">
        <v>0</v>
      </c>
      <c r="AN332" s="363">
        <v>0</v>
      </c>
      <c r="AO332" s="363">
        <v>0</v>
      </c>
      <c r="AP332" s="363">
        <v>0</v>
      </c>
      <c r="AQ332" s="363">
        <v>0</v>
      </c>
      <c r="AR332" s="363">
        <v>0</v>
      </c>
      <c r="AS332" s="363">
        <v>0</v>
      </c>
      <c r="AT332" s="363">
        <v>0</v>
      </c>
      <c r="AU332" s="363">
        <v>0</v>
      </c>
      <c r="AV332" s="363">
        <v>0</v>
      </c>
      <c r="AW332" s="363">
        <v>0</v>
      </c>
      <c r="AX332" s="363">
        <v>0</v>
      </c>
      <c r="AY332" s="363">
        <v>0</v>
      </c>
      <c r="AZ332" s="363">
        <v>0</v>
      </c>
      <c r="BA332" s="363">
        <v>0</v>
      </c>
      <c r="BB332" s="363">
        <v>0</v>
      </c>
      <c r="BC332" s="364">
        <f>IF(ISNUMBER(MATCH(C332,'My Squad'!$C$2:$C$16,0)),1,0)</f>
        <v>0</v>
      </c>
      <c r="BD332" s="365">
        <f t="shared" si="141"/>
        <v>0</v>
      </c>
      <c r="BE332" s="365">
        <f t="shared" si="142"/>
        <v>0</v>
      </c>
      <c r="BF332" s="365">
        <f t="shared" si="143"/>
        <v>0</v>
      </c>
      <c r="BG332" s="365">
        <f t="shared" si="144"/>
        <v>0</v>
      </c>
      <c r="BH332" s="365">
        <f t="shared" si="145"/>
        <v>0</v>
      </c>
      <c r="BI332" s="365">
        <f t="shared" si="146"/>
        <v>0</v>
      </c>
      <c r="BJ332" s="365">
        <f t="shared" si="147"/>
        <v>0</v>
      </c>
      <c r="BK332" s="365">
        <f t="shared" si="148"/>
        <v>0</v>
      </c>
      <c r="BL332" s="365">
        <f t="shared" si="149"/>
        <v>0</v>
      </c>
      <c r="BM332" s="365">
        <f t="shared" si="150"/>
        <v>0</v>
      </c>
      <c r="BN332" s="365">
        <f t="shared" si="151"/>
        <v>0</v>
      </c>
      <c r="BO332" s="365">
        <f t="shared" si="152"/>
        <v>0</v>
      </c>
      <c r="BP332" s="365">
        <f t="shared" si="153"/>
        <v>0</v>
      </c>
      <c r="BQ332" s="365">
        <f t="shared" si="154"/>
        <v>0</v>
      </c>
      <c r="BR332" s="365">
        <f t="shared" si="155"/>
        <v>0</v>
      </c>
      <c r="BS332" s="365">
        <f t="shared" si="156"/>
        <v>0</v>
      </c>
      <c r="BT332" s="365">
        <f t="shared" si="157"/>
        <v>0</v>
      </c>
      <c r="BU332" s="365">
        <f t="shared" si="158"/>
        <v>0</v>
      </c>
      <c r="BV332" s="365">
        <f t="shared" si="159"/>
        <v>0</v>
      </c>
      <c r="BW332" s="365">
        <f t="shared" si="160"/>
        <v>0</v>
      </c>
      <c r="BX332" s="365">
        <f t="shared" si="161"/>
        <v>0</v>
      </c>
      <c r="BY332" s="365">
        <f t="shared" si="162"/>
        <v>0</v>
      </c>
      <c r="BZ332" s="365">
        <f t="shared" si="163"/>
        <v>0</v>
      </c>
      <c r="CA332" s="365">
        <f t="shared" si="164"/>
        <v>0</v>
      </c>
      <c r="CB332" s="360">
        <f t="shared" si="165"/>
        <v>0</v>
      </c>
      <c r="CR332"/>
    </row>
    <row r="333" spans="1:96" hidden="1" x14ac:dyDescent="0.2">
      <c r="A333" s="360" cm="1">
        <f t="array" ref="A333">_xlfn.SWITCH(D333,"G",1,"D",2,"M",3,"F",4)</f>
        <v>3</v>
      </c>
      <c r="B333" s="357" t="s">
        <v>51</v>
      </c>
      <c r="C333" s="357" t="s">
        <v>324</v>
      </c>
      <c r="D333" s="360" t="s">
        <v>13</v>
      </c>
      <c r="E333" s="361">
        <v>4.5</v>
      </c>
      <c r="F333" s="361">
        <f>_xlfn.IFNA(VLOOKUP(C333,'My Squad'!$C$2:$D$16,2,0),E333)</f>
        <v>4.5</v>
      </c>
      <c r="G333" s="362">
        <v>0.28599999999999998</v>
      </c>
      <c r="H333" s="362">
        <v>0.29566666666666669</v>
      </c>
      <c r="I333" s="362">
        <v>0.33400000000000002</v>
      </c>
      <c r="J333" s="362">
        <v>0.30266666666666664</v>
      </c>
      <c r="K333" s="362">
        <v>0.32233333333333336</v>
      </c>
      <c r="L333" s="362">
        <v>0.30399999999999999</v>
      </c>
      <c r="M333" s="362">
        <v>0.38366666666666666</v>
      </c>
      <c r="N333" s="362">
        <v>0.34300000000000003</v>
      </c>
      <c r="O333" s="363">
        <v>0</v>
      </c>
      <c r="P333" s="363">
        <v>0</v>
      </c>
      <c r="Q333" s="363">
        <v>0</v>
      </c>
      <c r="R333" s="363">
        <v>0</v>
      </c>
      <c r="S333" s="363">
        <v>0</v>
      </c>
      <c r="T333" s="363">
        <v>0</v>
      </c>
      <c r="U333" s="363">
        <v>0</v>
      </c>
      <c r="V333" s="363">
        <v>0</v>
      </c>
      <c r="W333" s="363">
        <v>0</v>
      </c>
      <c r="X333" s="363">
        <v>0</v>
      </c>
      <c r="Y333" s="363">
        <v>0</v>
      </c>
      <c r="Z333" s="363">
        <v>0</v>
      </c>
      <c r="AA333" s="363">
        <v>0</v>
      </c>
      <c r="AB333" s="363">
        <v>0</v>
      </c>
      <c r="AC333" s="363">
        <v>0</v>
      </c>
      <c r="AD333" s="363">
        <v>0</v>
      </c>
      <c r="AE333" s="363">
        <v>0</v>
      </c>
      <c r="AF333" s="363">
        <v>0</v>
      </c>
      <c r="AG333" s="363">
        <v>0</v>
      </c>
      <c r="AH333" s="363">
        <v>0</v>
      </c>
      <c r="AI333" s="363">
        <v>0</v>
      </c>
      <c r="AJ333" s="363">
        <v>0</v>
      </c>
      <c r="AK333" s="363">
        <v>0</v>
      </c>
      <c r="AL333" s="363">
        <v>0</v>
      </c>
      <c r="AM333" s="363">
        <v>0</v>
      </c>
      <c r="AN333" s="363">
        <v>0</v>
      </c>
      <c r="AO333" s="363">
        <v>0</v>
      </c>
      <c r="AP333" s="363">
        <v>0</v>
      </c>
      <c r="AQ333" s="363">
        <v>0</v>
      </c>
      <c r="AR333" s="363">
        <v>0</v>
      </c>
      <c r="AS333" s="363">
        <v>0</v>
      </c>
      <c r="AT333" s="363">
        <v>0</v>
      </c>
      <c r="AU333" s="363">
        <v>0</v>
      </c>
      <c r="AV333" s="363">
        <v>0</v>
      </c>
      <c r="AW333" s="363">
        <v>0</v>
      </c>
      <c r="AX333" s="363">
        <v>0</v>
      </c>
      <c r="AY333" s="363">
        <v>0</v>
      </c>
      <c r="AZ333" s="363">
        <v>0</v>
      </c>
      <c r="BA333" s="363">
        <v>0</v>
      </c>
      <c r="BB333" s="363">
        <v>0</v>
      </c>
      <c r="BC333" s="364">
        <f>IF(ISNUMBER(MATCH(C333,'My Squad'!$C$2:$C$16,0)),1,0)</f>
        <v>0</v>
      </c>
      <c r="BD333" s="365">
        <f t="shared" si="141"/>
        <v>0</v>
      </c>
      <c r="BE333" s="365">
        <f t="shared" si="142"/>
        <v>0</v>
      </c>
      <c r="BF333" s="365">
        <f t="shared" si="143"/>
        <v>0</v>
      </c>
      <c r="BG333" s="365">
        <f t="shared" si="144"/>
        <v>0</v>
      </c>
      <c r="BH333" s="365">
        <f t="shared" si="145"/>
        <v>0</v>
      </c>
      <c r="BI333" s="365">
        <f t="shared" si="146"/>
        <v>0</v>
      </c>
      <c r="BJ333" s="365">
        <f t="shared" si="147"/>
        <v>0</v>
      </c>
      <c r="BK333" s="365">
        <f t="shared" si="148"/>
        <v>0</v>
      </c>
      <c r="BL333" s="365">
        <f t="shared" si="149"/>
        <v>0</v>
      </c>
      <c r="BM333" s="365">
        <f t="shared" si="150"/>
        <v>0</v>
      </c>
      <c r="BN333" s="365">
        <f t="shared" si="151"/>
        <v>0</v>
      </c>
      <c r="BO333" s="365">
        <f t="shared" si="152"/>
        <v>0</v>
      </c>
      <c r="BP333" s="365">
        <f t="shared" si="153"/>
        <v>0</v>
      </c>
      <c r="BQ333" s="365">
        <f t="shared" si="154"/>
        <v>0</v>
      </c>
      <c r="BR333" s="365">
        <f t="shared" si="155"/>
        <v>0</v>
      </c>
      <c r="BS333" s="365">
        <f t="shared" si="156"/>
        <v>0</v>
      </c>
      <c r="BT333" s="365">
        <f t="shared" si="157"/>
        <v>0</v>
      </c>
      <c r="BU333" s="365">
        <f t="shared" si="158"/>
        <v>0</v>
      </c>
      <c r="BV333" s="365">
        <f t="shared" si="159"/>
        <v>0</v>
      </c>
      <c r="BW333" s="365">
        <f t="shared" si="160"/>
        <v>0</v>
      </c>
      <c r="BX333" s="365">
        <f t="shared" si="161"/>
        <v>0</v>
      </c>
      <c r="BY333" s="365">
        <f t="shared" si="162"/>
        <v>0</v>
      </c>
      <c r="BZ333" s="365">
        <f t="shared" si="163"/>
        <v>0</v>
      </c>
      <c r="CA333" s="365">
        <f t="shared" si="164"/>
        <v>0</v>
      </c>
      <c r="CB333" s="360">
        <f t="shared" si="165"/>
        <v>0</v>
      </c>
      <c r="CR333"/>
    </row>
    <row r="334" spans="1:96" hidden="1" x14ac:dyDescent="0.2">
      <c r="A334" s="360" cm="1">
        <f t="array" ref="A334">_xlfn.SWITCH(D334,"G",1,"D",2,"M",3,"F",4)</f>
        <v>4</v>
      </c>
      <c r="B334" s="357" t="s">
        <v>40</v>
      </c>
      <c r="C334" s="357" t="s">
        <v>356</v>
      </c>
      <c r="D334" s="360" t="s">
        <v>15</v>
      </c>
      <c r="E334" s="361">
        <v>6.9</v>
      </c>
      <c r="F334" s="361">
        <f>_xlfn.IFNA(VLOOKUP(C334,'My Squad'!$C$2:$D$16,2,0),E334)</f>
        <v>6.9</v>
      </c>
      <c r="G334" s="362">
        <v>0</v>
      </c>
      <c r="H334" s="362">
        <v>0</v>
      </c>
      <c r="I334" s="362">
        <v>0.24866666666666667</v>
      </c>
      <c r="J334" s="362">
        <v>0.38966666666666666</v>
      </c>
      <c r="K334" s="362">
        <v>0.36633333333333334</v>
      </c>
      <c r="L334" s="362">
        <v>0.46800000000000003</v>
      </c>
      <c r="M334" s="362">
        <v>0.53066666666666662</v>
      </c>
      <c r="N334" s="362">
        <v>0.54933333333333334</v>
      </c>
      <c r="O334" s="363">
        <v>0</v>
      </c>
      <c r="P334" s="363">
        <v>0</v>
      </c>
      <c r="Q334" s="363">
        <v>0</v>
      </c>
      <c r="R334" s="363">
        <v>0</v>
      </c>
      <c r="S334" s="363">
        <v>0</v>
      </c>
      <c r="T334" s="363">
        <v>0</v>
      </c>
      <c r="U334" s="363">
        <v>0</v>
      </c>
      <c r="V334" s="363">
        <v>0</v>
      </c>
      <c r="W334" s="363">
        <v>0</v>
      </c>
      <c r="X334" s="363">
        <v>0</v>
      </c>
      <c r="Y334" s="363">
        <v>0</v>
      </c>
      <c r="Z334" s="363">
        <v>0</v>
      </c>
      <c r="AA334" s="363">
        <v>0</v>
      </c>
      <c r="AB334" s="363">
        <v>0</v>
      </c>
      <c r="AC334" s="363">
        <v>0</v>
      </c>
      <c r="AD334" s="363">
        <v>0</v>
      </c>
      <c r="AE334" s="363">
        <v>0</v>
      </c>
      <c r="AF334" s="363">
        <v>0</v>
      </c>
      <c r="AG334" s="363">
        <v>0</v>
      </c>
      <c r="AH334" s="363">
        <v>0</v>
      </c>
      <c r="AI334" s="363">
        <v>0</v>
      </c>
      <c r="AJ334" s="363">
        <v>0</v>
      </c>
      <c r="AK334" s="363">
        <v>0</v>
      </c>
      <c r="AL334" s="363">
        <v>0</v>
      </c>
      <c r="AM334" s="363">
        <v>0</v>
      </c>
      <c r="AN334" s="363">
        <v>0</v>
      </c>
      <c r="AO334" s="363">
        <v>0</v>
      </c>
      <c r="AP334" s="363">
        <v>0</v>
      </c>
      <c r="AQ334" s="363">
        <v>0</v>
      </c>
      <c r="AR334" s="363">
        <v>0</v>
      </c>
      <c r="AS334" s="363">
        <v>0</v>
      </c>
      <c r="AT334" s="363">
        <v>0</v>
      </c>
      <c r="AU334" s="363">
        <v>0</v>
      </c>
      <c r="AV334" s="363">
        <v>0</v>
      </c>
      <c r="AW334" s="363">
        <v>0</v>
      </c>
      <c r="AX334" s="363">
        <v>0</v>
      </c>
      <c r="AY334" s="363">
        <v>0</v>
      </c>
      <c r="AZ334" s="363">
        <v>0</v>
      </c>
      <c r="BA334" s="363">
        <v>0</v>
      </c>
      <c r="BB334" s="363">
        <v>0</v>
      </c>
      <c r="BC334" s="364">
        <f>IF(ISNUMBER(MATCH(C334,'My Squad'!$C$2:$C$16,0)),1,0)</f>
        <v>0</v>
      </c>
      <c r="BD334" s="365">
        <f t="shared" si="141"/>
        <v>0</v>
      </c>
      <c r="BE334" s="365">
        <f t="shared" si="142"/>
        <v>0</v>
      </c>
      <c r="BF334" s="365">
        <f t="shared" si="143"/>
        <v>0</v>
      </c>
      <c r="BG334" s="365">
        <f t="shared" si="144"/>
        <v>0</v>
      </c>
      <c r="BH334" s="365">
        <f t="shared" si="145"/>
        <v>0</v>
      </c>
      <c r="BI334" s="365">
        <f t="shared" si="146"/>
        <v>0</v>
      </c>
      <c r="BJ334" s="365">
        <f t="shared" si="147"/>
        <v>0</v>
      </c>
      <c r="BK334" s="365">
        <f t="shared" si="148"/>
        <v>0</v>
      </c>
      <c r="BL334" s="365">
        <f t="shared" si="149"/>
        <v>0</v>
      </c>
      <c r="BM334" s="365">
        <f t="shared" si="150"/>
        <v>0</v>
      </c>
      <c r="BN334" s="365">
        <f t="shared" si="151"/>
        <v>0</v>
      </c>
      <c r="BO334" s="365">
        <f t="shared" si="152"/>
        <v>0</v>
      </c>
      <c r="BP334" s="365">
        <f t="shared" si="153"/>
        <v>0</v>
      </c>
      <c r="BQ334" s="365">
        <f t="shared" si="154"/>
        <v>0</v>
      </c>
      <c r="BR334" s="365">
        <f t="shared" si="155"/>
        <v>0</v>
      </c>
      <c r="BS334" s="365">
        <f t="shared" si="156"/>
        <v>0</v>
      </c>
      <c r="BT334" s="365">
        <f t="shared" si="157"/>
        <v>0</v>
      </c>
      <c r="BU334" s="365">
        <f t="shared" si="158"/>
        <v>0</v>
      </c>
      <c r="BV334" s="365">
        <f t="shared" si="159"/>
        <v>0</v>
      </c>
      <c r="BW334" s="365">
        <f t="shared" si="160"/>
        <v>0</v>
      </c>
      <c r="BX334" s="365">
        <f t="shared" si="161"/>
        <v>0</v>
      </c>
      <c r="BY334" s="365">
        <f t="shared" si="162"/>
        <v>0</v>
      </c>
      <c r="BZ334" s="365">
        <f t="shared" si="163"/>
        <v>0</v>
      </c>
      <c r="CA334" s="365">
        <f t="shared" si="164"/>
        <v>0</v>
      </c>
      <c r="CB334" s="360">
        <f t="shared" si="165"/>
        <v>0</v>
      </c>
      <c r="CR334"/>
    </row>
    <row r="335" spans="1:96" hidden="1" x14ac:dyDescent="0.2">
      <c r="A335" s="360" cm="1">
        <f t="array" ref="A335">_xlfn.SWITCH(D335,"G",1,"D",2,"M",3,"F",4)</f>
        <v>3</v>
      </c>
      <c r="B335" s="357" t="s">
        <v>68</v>
      </c>
      <c r="C335" s="357" t="s">
        <v>214</v>
      </c>
      <c r="D335" s="360" t="s">
        <v>13</v>
      </c>
      <c r="E335" s="361">
        <v>4.8</v>
      </c>
      <c r="F335" s="361">
        <f>_xlfn.IFNA(VLOOKUP(C335,'My Squad'!$C$2:$D$16,2,0),E335)</f>
        <v>4.8</v>
      </c>
      <c r="G335" s="362">
        <v>1.0566666666666666</v>
      </c>
      <c r="H335" s="362">
        <v>0.42699999999999999</v>
      </c>
      <c r="I335" s="362">
        <v>0.22366666666666668</v>
      </c>
      <c r="J335" s="362">
        <v>0.153</v>
      </c>
      <c r="K335" s="362">
        <v>0.18366666666666667</v>
      </c>
      <c r="L335" s="362">
        <v>0.14733333333333334</v>
      </c>
      <c r="M335" s="362">
        <v>0.15166666666666667</v>
      </c>
      <c r="N335" s="362">
        <v>0.20399999999999999</v>
      </c>
      <c r="O335" s="363">
        <v>0</v>
      </c>
      <c r="P335" s="363">
        <v>0</v>
      </c>
      <c r="Q335" s="363">
        <v>0</v>
      </c>
      <c r="R335" s="363">
        <v>0</v>
      </c>
      <c r="S335" s="363">
        <v>0</v>
      </c>
      <c r="T335" s="363">
        <v>0</v>
      </c>
      <c r="U335" s="363">
        <v>0</v>
      </c>
      <c r="V335" s="363">
        <v>0</v>
      </c>
      <c r="W335" s="363">
        <v>0</v>
      </c>
      <c r="X335" s="363">
        <v>0</v>
      </c>
      <c r="Y335" s="363">
        <v>0</v>
      </c>
      <c r="Z335" s="363">
        <v>0</v>
      </c>
      <c r="AA335" s="363">
        <v>0</v>
      </c>
      <c r="AB335" s="363">
        <v>0</v>
      </c>
      <c r="AC335" s="363">
        <v>0</v>
      </c>
      <c r="AD335" s="363">
        <v>0</v>
      </c>
      <c r="AE335" s="363">
        <v>0</v>
      </c>
      <c r="AF335" s="363">
        <v>0</v>
      </c>
      <c r="AG335" s="363">
        <v>0</v>
      </c>
      <c r="AH335" s="363">
        <v>0</v>
      </c>
      <c r="AI335" s="363">
        <v>0</v>
      </c>
      <c r="AJ335" s="363">
        <v>0</v>
      </c>
      <c r="AK335" s="363">
        <v>0</v>
      </c>
      <c r="AL335" s="363">
        <v>0</v>
      </c>
      <c r="AM335" s="363">
        <v>0</v>
      </c>
      <c r="AN335" s="363">
        <v>0</v>
      </c>
      <c r="AO335" s="363">
        <v>0</v>
      </c>
      <c r="AP335" s="363">
        <v>0</v>
      </c>
      <c r="AQ335" s="363">
        <v>0</v>
      </c>
      <c r="AR335" s="363">
        <v>0</v>
      </c>
      <c r="AS335" s="363">
        <v>0</v>
      </c>
      <c r="AT335" s="363">
        <v>0</v>
      </c>
      <c r="AU335" s="363">
        <v>0</v>
      </c>
      <c r="AV335" s="363">
        <v>0</v>
      </c>
      <c r="AW335" s="363">
        <v>0</v>
      </c>
      <c r="AX335" s="363">
        <v>0</v>
      </c>
      <c r="AY335" s="363">
        <v>0</v>
      </c>
      <c r="AZ335" s="363">
        <v>0</v>
      </c>
      <c r="BA335" s="363">
        <v>0</v>
      </c>
      <c r="BB335" s="363">
        <v>0</v>
      </c>
      <c r="BC335" s="364">
        <f>IF(ISNUMBER(MATCH(C335,'My Squad'!$C$2:$C$16,0)),1,0)</f>
        <v>0</v>
      </c>
      <c r="BD335" s="365">
        <f t="shared" si="141"/>
        <v>0</v>
      </c>
      <c r="BE335" s="365">
        <f t="shared" si="142"/>
        <v>0</v>
      </c>
      <c r="BF335" s="365">
        <f t="shared" si="143"/>
        <v>0</v>
      </c>
      <c r="BG335" s="365">
        <f t="shared" si="144"/>
        <v>0</v>
      </c>
      <c r="BH335" s="365">
        <f t="shared" si="145"/>
        <v>0</v>
      </c>
      <c r="BI335" s="365">
        <f t="shared" si="146"/>
        <v>0</v>
      </c>
      <c r="BJ335" s="365">
        <f t="shared" si="147"/>
        <v>0</v>
      </c>
      <c r="BK335" s="365">
        <f t="shared" si="148"/>
        <v>0</v>
      </c>
      <c r="BL335" s="365">
        <f t="shared" si="149"/>
        <v>0</v>
      </c>
      <c r="BM335" s="365">
        <f t="shared" si="150"/>
        <v>0</v>
      </c>
      <c r="BN335" s="365">
        <f t="shared" si="151"/>
        <v>0</v>
      </c>
      <c r="BO335" s="365">
        <f t="shared" si="152"/>
        <v>0</v>
      </c>
      <c r="BP335" s="365">
        <f t="shared" si="153"/>
        <v>0</v>
      </c>
      <c r="BQ335" s="365">
        <f t="shared" si="154"/>
        <v>0</v>
      </c>
      <c r="BR335" s="365">
        <f t="shared" si="155"/>
        <v>0</v>
      </c>
      <c r="BS335" s="365">
        <f t="shared" si="156"/>
        <v>0</v>
      </c>
      <c r="BT335" s="365">
        <f t="shared" si="157"/>
        <v>0</v>
      </c>
      <c r="BU335" s="365">
        <f t="shared" si="158"/>
        <v>0</v>
      </c>
      <c r="BV335" s="365">
        <f t="shared" si="159"/>
        <v>0</v>
      </c>
      <c r="BW335" s="365">
        <f t="shared" si="160"/>
        <v>0</v>
      </c>
      <c r="BX335" s="365">
        <f t="shared" si="161"/>
        <v>0</v>
      </c>
      <c r="BY335" s="365">
        <f t="shared" si="162"/>
        <v>0</v>
      </c>
      <c r="BZ335" s="365">
        <f t="shared" si="163"/>
        <v>0</v>
      </c>
      <c r="CA335" s="365">
        <f t="shared" si="164"/>
        <v>0</v>
      </c>
      <c r="CB335" s="360">
        <f t="shared" si="165"/>
        <v>0</v>
      </c>
      <c r="CR335"/>
    </row>
    <row r="336" spans="1:96" hidden="1" x14ac:dyDescent="0.2">
      <c r="A336" s="360" cm="1">
        <f t="array" ref="A336">_xlfn.SWITCH(D336,"G",1,"D",2,"M",3,"F",4)</f>
        <v>3</v>
      </c>
      <c r="B336" s="357" t="s">
        <v>25</v>
      </c>
      <c r="C336" s="357" t="s">
        <v>228</v>
      </c>
      <c r="D336" s="360" t="s">
        <v>13</v>
      </c>
      <c r="E336" s="361">
        <v>5.2</v>
      </c>
      <c r="F336" s="361">
        <f>_xlfn.IFNA(VLOOKUP(C336,'My Squad'!$C$2:$D$16,2,0),E336)</f>
        <v>5.2</v>
      </c>
      <c r="G336" s="362">
        <v>0</v>
      </c>
      <c r="H336" s="362">
        <v>0.15566666666666668</v>
      </c>
      <c r="I336" s="362">
        <v>0.375</v>
      </c>
      <c r="J336" s="362">
        <v>0.33633333333333332</v>
      </c>
      <c r="K336" s="362">
        <v>0.35266666666666668</v>
      </c>
      <c r="L336" s="362">
        <v>0.49199999999999999</v>
      </c>
      <c r="M336" s="362">
        <v>0.43233333333333335</v>
      </c>
      <c r="N336" s="362">
        <v>0.39266666666666666</v>
      </c>
      <c r="O336" s="363">
        <v>0</v>
      </c>
      <c r="P336" s="363">
        <v>0</v>
      </c>
      <c r="Q336" s="363">
        <v>0</v>
      </c>
      <c r="R336" s="363">
        <v>0</v>
      </c>
      <c r="S336" s="363">
        <v>0</v>
      </c>
      <c r="T336" s="363">
        <v>0</v>
      </c>
      <c r="U336" s="363">
        <v>0</v>
      </c>
      <c r="V336" s="363">
        <v>0</v>
      </c>
      <c r="W336" s="363">
        <v>0</v>
      </c>
      <c r="X336" s="363">
        <v>0</v>
      </c>
      <c r="Y336" s="363">
        <v>0</v>
      </c>
      <c r="Z336" s="363">
        <v>0</v>
      </c>
      <c r="AA336" s="363">
        <v>0</v>
      </c>
      <c r="AB336" s="363">
        <v>0</v>
      </c>
      <c r="AC336" s="363">
        <v>0</v>
      </c>
      <c r="AD336" s="363">
        <v>0</v>
      </c>
      <c r="AE336" s="363">
        <v>0</v>
      </c>
      <c r="AF336" s="363">
        <v>0</v>
      </c>
      <c r="AG336" s="363">
        <v>0</v>
      </c>
      <c r="AH336" s="363">
        <v>0</v>
      </c>
      <c r="AI336" s="363">
        <v>0</v>
      </c>
      <c r="AJ336" s="363">
        <v>0</v>
      </c>
      <c r="AK336" s="363">
        <v>0</v>
      </c>
      <c r="AL336" s="363">
        <v>0</v>
      </c>
      <c r="AM336" s="363">
        <v>0</v>
      </c>
      <c r="AN336" s="363">
        <v>0</v>
      </c>
      <c r="AO336" s="363">
        <v>0</v>
      </c>
      <c r="AP336" s="363">
        <v>0</v>
      </c>
      <c r="AQ336" s="363">
        <v>0</v>
      </c>
      <c r="AR336" s="363">
        <v>0</v>
      </c>
      <c r="AS336" s="363">
        <v>0</v>
      </c>
      <c r="AT336" s="363">
        <v>0</v>
      </c>
      <c r="AU336" s="363">
        <v>0</v>
      </c>
      <c r="AV336" s="363">
        <v>0</v>
      </c>
      <c r="AW336" s="363">
        <v>0</v>
      </c>
      <c r="AX336" s="363">
        <v>0</v>
      </c>
      <c r="AY336" s="363">
        <v>0</v>
      </c>
      <c r="AZ336" s="363">
        <v>0</v>
      </c>
      <c r="BA336" s="363">
        <v>0</v>
      </c>
      <c r="BB336" s="363">
        <v>0</v>
      </c>
      <c r="BC336" s="364">
        <f>IF(ISNUMBER(MATCH(C336,'My Squad'!$C$2:$C$16,0)),1,0)</f>
        <v>0</v>
      </c>
      <c r="BD336" s="365">
        <f t="shared" si="141"/>
        <v>0</v>
      </c>
      <c r="BE336" s="365">
        <f t="shared" si="142"/>
        <v>0</v>
      </c>
      <c r="BF336" s="365">
        <f t="shared" si="143"/>
        <v>0</v>
      </c>
      <c r="BG336" s="365">
        <f t="shared" si="144"/>
        <v>0</v>
      </c>
      <c r="BH336" s="365">
        <f t="shared" si="145"/>
        <v>0</v>
      </c>
      <c r="BI336" s="365">
        <f t="shared" si="146"/>
        <v>0</v>
      </c>
      <c r="BJ336" s="365">
        <f t="shared" si="147"/>
        <v>0</v>
      </c>
      <c r="BK336" s="365">
        <f t="shared" si="148"/>
        <v>0</v>
      </c>
      <c r="BL336" s="365">
        <f t="shared" si="149"/>
        <v>0</v>
      </c>
      <c r="BM336" s="365">
        <f t="shared" si="150"/>
        <v>0</v>
      </c>
      <c r="BN336" s="365">
        <f t="shared" si="151"/>
        <v>0</v>
      </c>
      <c r="BO336" s="365">
        <f t="shared" si="152"/>
        <v>0</v>
      </c>
      <c r="BP336" s="365">
        <f t="shared" si="153"/>
        <v>0</v>
      </c>
      <c r="BQ336" s="365">
        <f t="shared" si="154"/>
        <v>0</v>
      </c>
      <c r="BR336" s="365">
        <f t="shared" si="155"/>
        <v>0</v>
      </c>
      <c r="BS336" s="365">
        <f t="shared" si="156"/>
        <v>0</v>
      </c>
      <c r="BT336" s="365">
        <f t="shared" si="157"/>
        <v>0</v>
      </c>
      <c r="BU336" s="365">
        <f t="shared" si="158"/>
        <v>0</v>
      </c>
      <c r="BV336" s="365">
        <f t="shared" si="159"/>
        <v>0</v>
      </c>
      <c r="BW336" s="365">
        <f t="shared" si="160"/>
        <v>0</v>
      </c>
      <c r="BX336" s="365">
        <f t="shared" si="161"/>
        <v>0</v>
      </c>
      <c r="BY336" s="365">
        <f t="shared" si="162"/>
        <v>0</v>
      </c>
      <c r="BZ336" s="365">
        <f t="shared" si="163"/>
        <v>0</v>
      </c>
      <c r="CA336" s="365">
        <f t="shared" si="164"/>
        <v>0</v>
      </c>
      <c r="CB336" s="360">
        <f t="shared" si="165"/>
        <v>0</v>
      </c>
      <c r="CR336"/>
    </row>
    <row r="337" spans="1:96" hidden="1" x14ac:dyDescent="0.2">
      <c r="A337" s="360" cm="1">
        <f t="array" ref="A337">_xlfn.SWITCH(D337,"G",1,"D",2,"M",3,"F",4)</f>
        <v>2</v>
      </c>
      <c r="B337" s="357" t="s">
        <v>30</v>
      </c>
      <c r="C337" s="357" t="s">
        <v>134</v>
      </c>
      <c r="D337" s="360" t="s">
        <v>14</v>
      </c>
      <c r="E337" s="361">
        <v>4.9000000000000004</v>
      </c>
      <c r="F337" s="361">
        <f>_xlfn.IFNA(VLOOKUP(C337,'My Squad'!$C$2:$D$16,2,0),E337)</f>
        <v>4.9000000000000004</v>
      </c>
      <c r="G337" s="362">
        <v>0</v>
      </c>
      <c r="H337" s="362">
        <v>0.248</v>
      </c>
      <c r="I337" s="362">
        <v>0.47366666666666668</v>
      </c>
      <c r="J337" s="362">
        <v>0.51</v>
      </c>
      <c r="K337" s="362">
        <v>0.22700000000000001</v>
      </c>
      <c r="L337" s="362">
        <v>0.47399999999999998</v>
      </c>
      <c r="M337" s="362">
        <v>0.18866666666666668</v>
      </c>
      <c r="N337" s="362">
        <v>0.37166666666666665</v>
      </c>
      <c r="O337" s="363">
        <v>0</v>
      </c>
      <c r="P337" s="363">
        <v>0</v>
      </c>
      <c r="Q337" s="363">
        <v>0</v>
      </c>
      <c r="R337" s="363">
        <v>0</v>
      </c>
      <c r="S337" s="363">
        <v>0</v>
      </c>
      <c r="T337" s="363">
        <v>0</v>
      </c>
      <c r="U337" s="363">
        <v>0</v>
      </c>
      <c r="V337" s="363">
        <v>0</v>
      </c>
      <c r="W337" s="363">
        <v>0</v>
      </c>
      <c r="X337" s="363">
        <v>0</v>
      </c>
      <c r="Y337" s="363">
        <v>0</v>
      </c>
      <c r="Z337" s="363">
        <v>0</v>
      </c>
      <c r="AA337" s="363">
        <v>0</v>
      </c>
      <c r="AB337" s="363">
        <v>0</v>
      </c>
      <c r="AC337" s="363">
        <v>0</v>
      </c>
      <c r="AD337" s="363">
        <v>0</v>
      </c>
      <c r="AE337" s="363">
        <v>0</v>
      </c>
      <c r="AF337" s="363">
        <v>0</v>
      </c>
      <c r="AG337" s="363">
        <v>0</v>
      </c>
      <c r="AH337" s="363">
        <v>0</v>
      </c>
      <c r="AI337" s="363">
        <v>0</v>
      </c>
      <c r="AJ337" s="363">
        <v>0</v>
      </c>
      <c r="AK337" s="363">
        <v>0</v>
      </c>
      <c r="AL337" s="363">
        <v>0</v>
      </c>
      <c r="AM337" s="363">
        <v>0</v>
      </c>
      <c r="AN337" s="363">
        <v>0</v>
      </c>
      <c r="AO337" s="363">
        <v>0</v>
      </c>
      <c r="AP337" s="363">
        <v>0</v>
      </c>
      <c r="AQ337" s="363">
        <v>0</v>
      </c>
      <c r="AR337" s="363">
        <v>0</v>
      </c>
      <c r="AS337" s="363">
        <v>0</v>
      </c>
      <c r="AT337" s="363">
        <v>0</v>
      </c>
      <c r="AU337" s="363">
        <v>0</v>
      </c>
      <c r="AV337" s="363">
        <v>0</v>
      </c>
      <c r="AW337" s="363">
        <v>0</v>
      </c>
      <c r="AX337" s="363">
        <v>0</v>
      </c>
      <c r="AY337" s="363">
        <v>0</v>
      </c>
      <c r="AZ337" s="363">
        <v>0</v>
      </c>
      <c r="BA337" s="363">
        <v>0</v>
      </c>
      <c r="BB337" s="363">
        <v>0</v>
      </c>
      <c r="BC337" s="364">
        <f>IF(ISNUMBER(MATCH(C337,'My Squad'!$C$2:$C$16,0)),1,0)</f>
        <v>0</v>
      </c>
      <c r="BD337" s="365">
        <f t="shared" si="141"/>
        <v>0</v>
      </c>
      <c r="BE337" s="365">
        <f t="shared" si="142"/>
        <v>0</v>
      </c>
      <c r="BF337" s="365">
        <f t="shared" si="143"/>
        <v>0</v>
      </c>
      <c r="BG337" s="365">
        <f t="shared" si="144"/>
        <v>0</v>
      </c>
      <c r="BH337" s="365">
        <f t="shared" si="145"/>
        <v>0</v>
      </c>
      <c r="BI337" s="365">
        <f t="shared" si="146"/>
        <v>0</v>
      </c>
      <c r="BJ337" s="365">
        <f t="shared" si="147"/>
        <v>0</v>
      </c>
      <c r="BK337" s="365">
        <f t="shared" si="148"/>
        <v>0</v>
      </c>
      <c r="BL337" s="365">
        <f t="shared" si="149"/>
        <v>0</v>
      </c>
      <c r="BM337" s="365">
        <f t="shared" si="150"/>
        <v>0</v>
      </c>
      <c r="BN337" s="365">
        <f t="shared" si="151"/>
        <v>0</v>
      </c>
      <c r="BO337" s="365">
        <f t="shared" si="152"/>
        <v>0</v>
      </c>
      <c r="BP337" s="365">
        <f t="shared" si="153"/>
        <v>0</v>
      </c>
      <c r="BQ337" s="365">
        <f t="shared" si="154"/>
        <v>0</v>
      </c>
      <c r="BR337" s="365">
        <f t="shared" si="155"/>
        <v>0</v>
      </c>
      <c r="BS337" s="365">
        <f t="shared" si="156"/>
        <v>0</v>
      </c>
      <c r="BT337" s="365">
        <f t="shared" si="157"/>
        <v>0</v>
      </c>
      <c r="BU337" s="365">
        <f t="shared" si="158"/>
        <v>0</v>
      </c>
      <c r="BV337" s="365">
        <f t="shared" si="159"/>
        <v>0</v>
      </c>
      <c r="BW337" s="365">
        <f t="shared" si="160"/>
        <v>0</v>
      </c>
      <c r="BX337" s="365">
        <f t="shared" si="161"/>
        <v>0</v>
      </c>
      <c r="BY337" s="365">
        <f t="shared" si="162"/>
        <v>0</v>
      </c>
      <c r="BZ337" s="365">
        <f t="shared" si="163"/>
        <v>0</v>
      </c>
      <c r="CA337" s="365">
        <f t="shared" si="164"/>
        <v>0</v>
      </c>
      <c r="CB337" s="360">
        <f t="shared" si="165"/>
        <v>0</v>
      </c>
      <c r="CR337"/>
    </row>
    <row r="338" spans="1:96" hidden="1" x14ac:dyDescent="0.2">
      <c r="A338" s="360" cm="1">
        <f t="array" ref="A338">_xlfn.SWITCH(D338,"G",1,"D",2,"M",3,"F",4)</f>
        <v>2</v>
      </c>
      <c r="B338" s="357" t="s">
        <v>46</v>
      </c>
      <c r="C338" s="357" t="s">
        <v>305</v>
      </c>
      <c r="D338" s="360" t="s">
        <v>14</v>
      </c>
      <c r="E338" s="361">
        <v>4.5</v>
      </c>
      <c r="F338" s="361">
        <f>_xlfn.IFNA(VLOOKUP(C338,'My Squad'!$C$2:$D$16,2,0),E338)</f>
        <v>4.5</v>
      </c>
      <c r="G338" s="362">
        <v>0.217</v>
      </c>
      <c r="H338" s="362">
        <v>0.29899999999999999</v>
      </c>
      <c r="I338" s="362">
        <v>0.31866666666666665</v>
      </c>
      <c r="J338" s="362">
        <v>0.42266666666666669</v>
      </c>
      <c r="K338" s="362">
        <v>0.26500000000000001</v>
      </c>
      <c r="L338" s="362">
        <v>0.28833333333333333</v>
      </c>
      <c r="M338" s="362">
        <v>0.183</v>
      </c>
      <c r="N338" s="362">
        <v>0.38600000000000001</v>
      </c>
      <c r="O338" s="363">
        <v>0</v>
      </c>
      <c r="P338" s="363">
        <v>0</v>
      </c>
      <c r="Q338" s="363">
        <v>0</v>
      </c>
      <c r="R338" s="363">
        <v>0</v>
      </c>
      <c r="S338" s="363">
        <v>0</v>
      </c>
      <c r="T338" s="363">
        <v>0</v>
      </c>
      <c r="U338" s="363">
        <v>0</v>
      </c>
      <c r="V338" s="363">
        <v>0</v>
      </c>
      <c r="W338" s="363">
        <v>0</v>
      </c>
      <c r="X338" s="363">
        <v>0</v>
      </c>
      <c r="Y338" s="363">
        <v>0</v>
      </c>
      <c r="Z338" s="363">
        <v>0</v>
      </c>
      <c r="AA338" s="363">
        <v>0</v>
      </c>
      <c r="AB338" s="363">
        <v>0</v>
      </c>
      <c r="AC338" s="363">
        <v>0</v>
      </c>
      <c r="AD338" s="363">
        <v>0</v>
      </c>
      <c r="AE338" s="363">
        <v>0</v>
      </c>
      <c r="AF338" s="363">
        <v>0</v>
      </c>
      <c r="AG338" s="363">
        <v>0</v>
      </c>
      <c r="AH338" s="363">
        <v>0</v>
      </c>
      <c r="AI338" s="363">
        <v>0</v>
      </c>
      <c r="AJ338" s="363">
        <v>0</v>
      </c>
      <c r="AK338" s="363">
        <v>0</v>
      </c>
      <c r="AL338" s="363">
        <v>0</v>
      </c>
      <c r="AM338" s="363">
        <v>0</v>
      </c>
      <c r="AN338" s="363">
        <v>0</v>
      </c>
      <c r="AO338" s="363">
        <v>0</v>
      </c>
      <c r="AP338" s="363">
        <v>0</v>
      </c>
      <c r="AQ338" s="363">
        <v>0</v>
      </c>
      <c r="AR338" s="363">
        <v>0</v>
      </c>
      <c r="AS338" s="363">
        <v>0</v>
      </c>
      <c r="AT338" s="363">
        <v>0</v>
      </c>
      <c r="AU338" s="363">
        <v>0</v>
      </c>
      <c r="AV338" s="363">
        <v>0</v>
      </c>
      <c r="AW338" s="363">
        <v>0</v>
      </c>
      <c r="AX338" s="363">
        <v>0</v>
      </c>
      <c r="AY338" s="363">
        <v>0</v>
      </c>
      <c r="AZ338" s="363">
        <v>0</v>
      </c>
      <c r="BA338" s="363">
        <v>0</v>
      </c>
      <c r="BB338" s="363">
        <v>0</v>
      </c>
      <c r="BC338" s="364">
        <f>IF(ISNUMBER(MATCH(C338,'My Squad'!$C$2:$C$16,0)),1,0)</f>
        <v>0</v>
      </c>
      <c r="BD338" s="365">
        <f t="shared" si="141"/>
        <v>0</v>
      </c>
      <c r="BE338" s="365">
        <f t="shared" si="142"/>
        <v>0</v>
      </c>
      <c r="BF338" s="365">
        <f t="shared" si="143"/>
        <v>0</v>
      </c>
      <c r="BG338" s="365">
        <f t="shared" si="144"/>
        <v>0</v>
      </c>
      <c r="BH338" s="365">
        <f t="shared" si="145"/>
        <v>0</v>
      </c>
      <c r="BI338" s="365">
        <f t="shared" si="146"/>
        <v>0</v>
      </c>
      <c r="BJ338" s="365">
        <f t="shared" si="147"/>
        <v>0</v>
      </c>
      <c r="BK338" s="365">
        <f t="shared" si="148"/>
        <v>0</v>
      </c>
      <c r="BL338" s="365">
        <f t="shared" si="149"/>
        <v>0</v>
      </c>
      <c r="BM338" s="365">
        <f t="shared" si="150"/>
        <v>0</v>
      </c>
      <c r="BN338" s="365">
        <f t="shared" si="151"/>
        <v>0</v>
      </c>
      <c r="BO338" s="365">
        <f t="shared" si="152"/>
        <v>0</v>
      </c>
      <c r="BP338" s="365">
        <f t="shared" si="153"/>
        <v>0</v>
      </c>
      <c r="BQ338" s="365">
        <f t="shared" si="154"/>
        <v>0</v>
      </c>
      <c r="BR338" s="365">
        <f t="shared" si="155"/>
        <v>0</v>
      </c>
      <c r="BS338" s="365">
        <f t="shared" si="156"/>
        <v>0</v>
      </c>
      <c r="BT338" s="365">
        <f t="shared" si="157"/>
        <v>0</v>
      </c>
      <c r="BU338" s="365">
        <f t="shared" si="158"/>
        <v>0</v>
      </c>
      <c r="BV338" s="365">
        <f t="shared" si="159"/>
        <v>0</v>
      </c>
      <c r="BW338" s="365">
        <f t="shared" si="160"/>
        <v>0</v>
      </c>
      <c r="BX338" s="365">
        <f t="shared" si="161"/>
        <v>0</v>
      </c>
      <c r="BY338" s="365">
        <f t="shared" si="162"/>
        <v>0</v>
      </c>
      <c r="BZ338" s="365">
        <f t="shared" si="163"/>
        <v>0</v>
      </c>
      <c r="CA338" s="365">
        <f t="shared" si="164"/>
        <v>0</v>
      </c>
      <c r="CB338" s="360">
        <f t="shared" si="165"/>
        <v>0</v>
      </c>
      <c r="CR338"/>
    </row>
    <row r="339" spans="1:96" hidden="1" x14ac:dyDescent="0.2">
      <c r="A339" s="360" cm="1">
        <f t="array" ref="A339">_xlfn.SWITCH(D339,"G",1,"D",2,"M",3,"F",4)</f>
        <v>4</v>
      </c>
      <c r="B339" s="357" t="s">
        <v>35</v>
      </c>
      <c r="C339" s="357" t="s">
        <v>79</v>
      </c>
      <c r="D339" s="360" t="s">
        <v>15</v>
      </c>
      <c r="E339" s="361">
        <v>6.8</v>
      </c>
      <c r="F339" s="361">
        <f>_xlfn.IFNA(VLOOKUP(C339,'My Squad'!$C$2:$D$16,2,0),E339)</f>
        <v>6.8</v>
      </c>
      <c r="G339" s="362">
        <v>0.67433333333333334</v>
      </c>
      <c r="H339" s="362">
        <v>0.16700000000000001</v>
      </c>
      <c r="I339" s="362">
        <v>0.191</v>
      </c>
      <c r="J339" s="362">
        <v>0.27</v>
      </c>
      <c r="K339" s="362">
        <v>0.27266666666666667</v>
      </c>
      <c r="L339" s="362">
        <v>0.20799999999999999</v>
      </c>
      <c r="M339" s="362">
        <v>0.25633333333333336</v>
      </c>
      <c r="N339" s="362">
        <v>0.25566666666666665</v>
      </c>
      <c r="O339" s="363">
        <v>0</v>
      </c>
      <c r="P339" s="363">
        <v>0</v>
      </c>
      <c r="Q339" s="363">
        <v>0</v>
      </c>
      <c r="R339" s="363">
        <v>0</v>
      </c>
      <c r="S339" s="363">
        <v>0</v>
      </c>
      <c r="T339" s="363">
        <v>0</v>
      </c>
      <c r="U339" s="363">
        <v>0</v>
      </c>
      <c r="V339" s="363">
        <v>0</v>
      </c>
      <c r="W339" s="363">
        <v>0</v>
      </c>
      <c r="X339" s="363">
        <v>0</v>
      </c>
      <c r="Y339" s="363">
        <v>0</v>
      </c>
      <c r="Z339" s="363">
        <v>0</v>
      </c>
      <c r="AA339" s="363">
        <v>0</v>
      </c>
      <c r="AB339" s="363">
        <v>0</v>
      </c>
      <c r="AC339" s="363">
        <v>0</v>
      </c>
      <c r="AD339" s="363">
        <v>0</v>
      </c>
      <c r="AE339" s="363">
        <v>0</v>
      </c>
      <c r="AF339" s="363">
        <v>0</v>
      </c>
      <c r="AG339" s="363">
        <v>0</v>
      </c>
      <c r="AH339" s="363">
        <v>0</v>
      </c>
      <c r="AI339" s="363">
        <v>0</v>
      </c>
      <c r="AJ339" s="363">
        <v>0</v>
      </c>
      <c r="AK339" s="363">
        <v>0</v>
      </c>
      <c r="AL339" s="363">
        <v>0</v>
      </c>
      <c r="AM339" s="363">
        <v>0</v>
      </c>
      <c r="AN339" s="363">
        <v>0</v>
      </c>
      <c r="AO339" s="363">
        <v>0</v>
      </c>
      <c r="AP339" s="363">
        <v>0</v>
      </c>
      <c r="AQ339" s="363">
        <v>0</v>
      </c>
      <c r="AR339" s="363">
        <v>0</v>
      </c>
      <c r="AS339" s="363">
        <v>0</v>
      </c>
      <c r="AT339" s="363">
        <v>0</v>
      </c>
      <c r="AU339" s="363">
        <v>0</v>
      </c>
      <c r="AV339" s="363">
        <v>0</v>
      </c>
      <c r="AW339" s="363">
        <v>0</v>
      </c>
      <c r="AX339" s="363">
        <v>0</v>
      </c>
      <c r="AY339" s="363">
        <v>0</v>
      </c>
      <c r="AZ339" s="363">
        <v>0</v>
      </c>
      <c r="BA339" s="363">
        <v>0</v>
      </c>
      <c r="BB339" s="363">
        <v>0</v>
      </c>
      <c r="BC339" s="364">
        <f>IF(ISNUMBER(MATCH(C339,'My Squad'!$C$2:$C$16,0)),1,0)</f>
        <v>0</v>
      </c>
      <c r="BD339" s="365">
        <f t="shared" si="141"/>
        <v>0</v>
      </c>
      <c r="BE339" s="365">
        <f t="shared" si="142"/>
        <v>0</v>
      </c>
      <c r="BF339" s="365">
        <f t="shared" si="143"/>
        <v>0</v>
      </c>
      <c r="BG339" s="365">
        <f t="shared" si="144"/>
        <v>0</v>
      </c>
      <c r="BH339" s="365">
        <f t="shared" si="145"/>
        <v>0</v>
      </c>
      <c r="BI339" s="365">
        <f t="shared" si="146"/>
        <v>0</v>
      </c>
      <c r="BJ339" s="365">
        <f t="shared" si="147"/>
        <v>0</v>
      </c>
      <c r="BK339" s="365">
        <f t="shared" si="148"/>
        <v>0</v>
      </c>
      <c r="BL339" s="365">
        <f t="shared" si="149"/>
        <v>0</v>
      </c>
      <c r="BM339" s="365">
        <f t="shared" si="150"/>
        <v>0</v>
      </c>
      <c r="BN339" s="365">
        <f t="shared" si="151"/>
        <v>0</v>
      </c>
      <c r="BO339" s="365">
        <f t="shared" si="152"/>
        <v>0</v>
      </c>
      <c r="BP339" s="365">
        <f t="shared" si="153"/>
        <v>0</v>
      </c>
      <c r="BQ339" s="365">
        <f t="shared" si="154"/>
        <v>0</v>
      </c>
      <c r="BR339" s="365">
        <f t="shared" si="155"/>
        <v>0</v>
      </c>
      <c r="BS339" s="365">
        <f t="shared" si="156"/>
        <v>0</v>
      </c>
      <c r="BT339" s="365">
        <f t="shared" si="157"/>
        <v>0</v>
      </c>
      <c r="BU339" s="365">
        <f t="shared" si="158"/>
        <v>0</v>
      </c>
      <c r="BV339" s="365">
        <f t="shared" si="159"/>
        <v>0</v>
      </c>
      <c r="BW339" s="365">
        <f t="shared" si="160"/>
        <v>0</v>
      </c>
      <c r="BX339" s="365">
        <f t="shared" si="161"/>
        <v>0</v>
      </c>
      <c r="BY339" s="365">
        <f t="shared" si="162"/>
        <v>0</v>
      </c>
      <c r="BZ339" s="365">
        <f t="shared" si="163"/>
        <v>0</v>
      </c>
      <c r="CA339" s="365">
        <f t="shared" si="164"/>
        <v>0</v>
      </c>
      <c r="CB339" s="360">
        <f t="shared" si="165"/>
        <v>0</v>
      </c>
      <c r="CR339"/>
    </row>
    <row r="340" spans="1:96" hidden="1" x14ac:dyDescent="0.2">
      <c r="A340" s="360" cm="1">
        <f t="array" ref="A340">_xlfn.SWITCH(D340,"G",1,"D",2,"M",3,"F",4)</f>
        <v>2</v>
      </c>
      <c r="B340" s="357" t="s">
        <v>65</v>
      </c>
      <c r="C340" s="357" t="s">
        <v>300</v>
      </c>
      <c r="D340" s="360" t="s">
        <v>14</v>
      </c>
      <c r="E340" s="361">
        <v>4.3</v>
      </c>
      <c r="F340" s="361">
        <f>_xlfn.IFNA(VLOOKUP(C340,'My Squad'!$C$2:$D$16,2,0),E340)</f>
        <v>4.3</v>
      </c>
      <c r="G340" s="362">
        <v>0.17966666666666667</v>
      </c>
      <c r="H340" s="362">
        <v>0.248</v>
      </c>
      <c r="I340" s="362">
        <v>0.34333333333333332</v>
      </c>
      <c r="J340" s="362">
        <v>0.38100000000000001</v>
      </c>
      <c r="K340" s="362">
        <v>0.24133333333333334</v>
      </c>
      <c r="L340" s="362">
        <v>0.35633333333333334</v>
      </c>
      <c r="M340" s="362">
        <v>0.33033333333333331</v>
      </c>
      <c r="N340" s="362">
        <v>0.20699999999999999</v>
      </c>
      <c r="O340" s="363">
        <v>0</v>
      </c>
      <c r="P340" s="363">
        <v>0</v>
      </c>
      <c r="Q340" s="363">
        <v>0</v>
      </c>
      <c r="R340" s="363">
        <v>0</v>
      </c>
      <c r="S340" s="363">
        <v>0</v>
      </c>
      <c r="T340" s="363">
        <v>0</v>
      </c>
      <c r="U340" s="363">
        <v>0</v>
      </c>
      <c r="V340" s="363">
        <v>0</v>
      </c>
      <c r="W340" s="363">
        <v>0</v>
      </c>
      <c r="X340" s="363">
        <v>0</v>
      </c>
      <c r="Y340" s="363">
        <v>0</v>
      </c>
      <c r="Z340" s="363">
        <v>0</v>
      </c>
      <c r="AA340" s="363">
        <v>0</v>
      </c>
      <c r="AB340" s="363">
        <v>0</v>
      </c>
      <c r="AC340" s="363">
        <v>0</v>
      </c>
      <c r="AD340" s="363">
        <v>0</v>
      </c>
      <c r="AE340" s="363">
        <v>0</v>
      </c>
      <c r="AF340" s="363">
        <v>0</v>
      </c>
      <c r="AG340" s="363">
        <v>0</v>
      </c>
      <c r="AH340" s="363">
        <v>0</v>
      </c>
      <c r="AI340" s="363">
        <v>0</v>
      </c>
      <c r="AJ340" s="363">
        <v>0</v>
      </c>
      <c r="AK340" s="363">
        <v>0</v>
      </c>
      <c r="AL340" s="363">
        <v>0</v>
      </c>
      <c r="AM340" s="363">
        <v>0</v>
      </c>
      <c r="AN340" s="363">
        <v>0</v>
      </c>
      <c r="AO340" s="363">
        <v>0</v>
      </c>
      <c r="AP340" s="363">
        <v>0</v>
      </c>
      <c r="AQ340" s="363">
        <v>0</v>
      </c>
      <c r="AR340" s="363">
        <v>0</v>
      </c>
      <c r="AS340" s="363">
        <v>0</v>
      </c>
      <c r="AT340" s="363">
        <v>0</v>
      </c>
      <c r="AU340" s="363">
        <v>0</v>
      </c>
      <c r="AV340" s="363">
        <v>0</v>
      </c>
      <c r="AW340" s="363">
        <v>0</v>
      </c>
      <c r="AX340" s="363">
        <v>0</v>
      </c>
      <c r="AY340" s="363">
        <v>0</v>
      </c>
      <c r="AZ340" s="363">
        <v>0</v>
      </c>
      <c r="BA340" s="363">
        <v>0</v>
      </c>
      <c r="BB340" s="363">
        <v>0</v>
      </c>
      <c r="BC340" s="364">
        <f>IF(ISNUMBER(MATCH(C340,'My Squad'!$C$2:$C$16,0)),1,0)</f>
        <v>0</v>
      </c>
      <c r="BD340" s="365">
        <f t="shared" si="141"/>
        <v>0</v>
      </c>
      <c r="BE340" s="365">
        <f t="shared" si="142"/>
        <v>0</v>
      </c>
      <c r="BF340" s="365">
        <f t="shared" si="143"/>
        <v>0</v>
      </c>
      <c r="BG340" s="365">
        <f t="shared" si="144"/>
        <v>0</v>
      </c>
      <c r="BH340" s="365">
        <f t="shared" si="145"/>
        <v>0</v>
      </c>
      <c r="BI340" s="365">
        <f t="shared" si="146"/>
        <v>0</v>
      </c>
      <c r="BJ340" s="365">
        <f t="shared" si="147"/>
        <v>0</v>
      </c>
      <c r="BK340" s="365">
        <f t="shared" si="148"/>
        <v>0</v>
      </c>
      <c r="BL340" s="365">
        <f t="shared" si="149"/>
        <v>0</v>
      </c>
      <c r="BM340" s="365">
        <f t="shared" si="150"/>
        <v>0</v>
      </c>
      <c r="BN340" s="365">
        <f t="shared" si="151"/>
        <v>0</v>
      </c>
      <c r="BO340" s="365">
        <f t="shared" si="152"/>
        <v>0</v>
      </c>
      <c r="BP340" s="365">
        <f t="shared" si="153"/>
        <v>0</v>
      </c>
      <c r="BQ340" s="365">
        <f t="shared" si="154"/>
        <v>0</v>
      </c>
      <c r="BR340" s="365">
        <f t="shared" si="155"/>
        <v>0</v>
      </c>
      <c r="BS340" s="365">
        <f t="shared" si="156"/>
        <v>0</v>
      </c>
      <c r="BT340" s="365">
        <f t="shared" si="157"/>
        <v>0</v>
      </c>
      <c r="BU340" s="365">
        <f t="shared" si="158"/>
        <v>0</v>
      </c>
      <c r="BV340" s="365">
        <f t="shared" si="159"/>
        <v>0</v>
      </c>
      <c r="BW340" s="365">
        <f t="shared" si="160"/>
        <v>0</v>
      </c>
      <c r="BX340" s="365">
        <f t="shared" si="161"/>
        <v>0</v>
      </c>
      <c r="BY340" s="365">
        <f t="shared" si="162"/>
        <v>0</v>
      </c>
      <c r="BZ340" s="365">
        <f t="shared" si="163"/>
        <v>0</v>
      </c>
      <c r="CA340" s="365">
        <f t="shared" si="164"/>
        <v>0</v>
      </c>
      <c r="CB340" s="360">
        <f t="shared" si="165"/>
        <v>0</v>
      </c>
      <c r="CR340"/>
    </row>
    <row r="341" spans="1:96" hidden="1" x14ac:dyDescent="0.2">
      <c r="A341" s="360" cm="1">
        <f t="array" ref="A341">_xlfn.SWITCH(D341,"G",1,"D",2,"M",3,"F",4)</f>
        <v>3</v>
      </c>
      <c r="B341" s="357" t="s">
        <v>110</v>
      </c>
      <c r="C341" s="357" t="s">
        <v>1515</v>
      </c>
      <c r="D341" s="360" t="s">
        <v>13</v>
      </c>
      <c r="E341" s="361">
        <v>5.0999999999999996</v>
      </c>
      <c r="F341" s="361">
        <f>_xlfn.IFNA(VLOOKUP(C341,'My Squad'!$C$2:$D$16,2,0),E341)</f>
        <v>5.0999999999999996</v>
      </c>
      <c r="G341" s="362">
        <v>0.30366666666666664</v>
      </c>
      <c r="H341" s="362">
        <v>0.28966666666666668</v>
      </c>
      <c r="I341" s="362">
        <v>0.26866666666666666</v>
      </c>
      <c r="J341" s="362">
        <v>0.31033333333333335</v>
      </c>
      <c r="K341" s="362">
        <v>0.33100000000000002</v>
      </c>
      <c r="L341" s="362">
        <v>0.22733333333333333</v>
      </c>
      <c r="M341" s="362">
        <v>0.30299999999999999</v>
      </c>
      <c r="N341" s="362">
        <v>0.23733333333333334</v>
      </c>
      <c r="O341" s="363">
        <v>0</v>
      </c>
      <c r="P341" s="363">
        <v>0</v>
      </c>
      <c r="Q341" s="363">
        <v>0</v>
      </c>
      <c r="R341" s="363">
        <v>0</v>
      </c>
      <c r="S341" s="363">
        <v>0</v>
      </c>
      <c r="T341" s="363">
        <v>0</v>
      </c>
      <c r="U341" s="363">
        <v>0</v>
      </c>
      <c r="V341" s="363">
        <v>0</v>
      </c>
      <c r="W341" s="363">
        <v>0</v>
      </c>
      <c r="X341" s="363">
        <v>0</v>
      </c>
      <c r="Y341" s="363">
        <v>0</v>
      </c>
      <c r="Z341" s="363">
        <v>0</v>
      </c>
      <c r="AA341" s="363">
        <v>0</v>
      </c>
      <c r="AB341" s="363">
        <v>0</v>
      </c>
      <c r="AC341" s="363">
        <v>0</v>
      </c>
      <c r="AD341" s="363">
        <v>0</v>
      </c>
      <c r="AE341" s="363">
        <v>0</v>
      </c>
      <c r="AF341" s="363">
        <v>0</v>
      </c>
      <c r="AG341" s="363">
        <v>0</v>
      </c>
      <c r="AH341" s="363">
        <v>0</v>
      </c>
      <c r="AI341" s="363">
        <v>0</v>
      </c>
      <c r="AJ341" s="363">
        <v>0</v>
      </c>
      <c r="AK341" s="363">
        <v>0</v>
      </c>
      <c r="AL341" s="363">
        <v>0</v>
      </c>
      <c r="AM341" s="363">
        <v>0</v>
      </c>
      <c r="AN341" s="363">
        <v>0</v>
      </c>
      <c r="AO341" s="363">
        <v>0</v>
      </c>
      <c r="AP341" s="363">
        <v>0</v>
      </c>
      <c r="AQ341" s="363">
        <v>0</v>
      </c>
      <c r="AR341" s="363">
        <v>0</v>
      </c>
      <c r="AS341" s="363">
        <v>0</v>
      </c>
      <c r="AT341" s="363">
        <v>0</v>
      </c>
      <c r="AU341" s="363">
        <v>0</v>
      </c>
      <c r="AV341" s="363">
        <v>0</v>
      </c>
      <c r="AW341" s="363">
        <v>0</v>
      </c>
      <c r="AX341" s="363">
        <v>0</v>
      </c>
      <c r="AY341" s="363">
        <v>0</v>
      </c>
      <c r="AZ341" s="363">
        <v>0</v>
      </c>
      <c r="BA341" s="363">
        <v>0</v>
      </c>
      <c r="BB341" s="363">
        <v>0</v>
      </c>
      <c r="BC341" s="364">
        <f>IF(ISNUMBER(MATCH(C341,'My Squad'!$C$2:$C$16,0)),1,0)</f>
        <v>0</v>
      </c>
      <c r="BD341" s="365">
        <f t="shared" si="141"/>
        <v>0</v>
      </c>
      <c r="BE341" s="365">
        <f t="shared" si="142"/>
        <v>0</v>
      </c>
      <c r="BF341" s="365">
        <f t="shared" si="143"/>
        <v>0</v>
      </c>
      <c r="BG341" s="365">
        <f t="shared" si="144"/>
        <v>0</v>
      </c>
      <c r="BH341" s="365">
        <f t="shared" si="145"/>
        <v>0</v>
      </c>
      <c r="BI341" s="365">
        <f t="shared" si="146"/>
        <v>0</v>
      </c>
      <c r="BJ341" s="365">
        <f t="shared" si="147"/>
        <v>0</v>
      </c>
      <c r="BK341" s="365">
        <f t="shared" si="148"/>
        <v>0</v>
      </c>
      <c r="BL341" s="365">
        <f t="shared" si="149"/>
        <v>0</v>
      </c>
      <c r="BM341" s="365">
        <f t="shared" si="150"/>
        <v>0</v>
      </c>
      <c r="BN341" s="365">
        <f t="shared" si="151"/>
        <v>0</v>
      </c>
      <c r="BO341" s="365">
        <f t="shared" si="152"/>
        <v>0</v>
      </c>
      <c r="BP341" s="365">
        <f t="shared" si="153"/>
        <v>0</v>
      </c>
      <c r="BQ341" s="365">
        <f t="shared" si="154"/>
        <v>0</v>
      </c>
      <c r="BR341" s="365">
        <f t="shared" si="155"/>
        <v>0</v>
      </c>
      <c r="BS341" s="365">
        <f t="shared" si="156"/>
        <v>0</v>
      </c>
      <c r="BT341" s="365">
        <f t="shared" si="157"/>
        <v>0</v>
      </c>
      <c r="BU341" s="365">
        <f t="shared" si="158"/>
        <v>0</v>
      </c>
      <c r="BV341" s="365">
        <f t="shared" si="159"/>
        <v>0</v>
      </c>
      <c r="BW341" s="365">
        <f t="shared" si="160"/>
        <v>0</v>
      </c>
      <c r="BX341" s="365">
        <f t="shared" si="161"/>
        <v>0</v>
      </c>
      <c r="BY341" s="365">
        <f t="shared" si="162"/>
        <v>0</v>
      </c>
      <c r="BZ341" s="365">
        <f t="shared" si="163"/>
        <v>0</v>
      </c>
      <c r="CA341" s="365">
        <f t="shared" si="164"/>
        <v>0</v>
      </c>
      <c r="CB341" s="360">
        <f t="shared" si="165"/>
        <v>0</v>
      </c>
      <c r="CR341"/>
    </row>
    <row r="342" spans="1:96" hidden="1" x14ac:dyDescent="0.2">
      <c r="A342" s="360" cm="1">
        <f t="array" ref="A342">_xlfn.SWITCH(D342,"G",1,"D",2,"M",3,"F",4)</f>
        <v>3</v>
      </c>
      <c r="B342" s="357" t="s">
        <v>82</v>
      </c>
      <c r="C342" s="357" t="s">
        <v>206</v>
      </c>
      <c r="D342" s="360" t="s">
        <v>13</v>
      </c>
      <c r="E342" s="361">
        <v>4.4000000000000004</v>
      </c>
      <c r="F342" s="361">
        <f>_xlfn.IFNA(VLOOKUP(C342,'My Squad'!$C$2:$D$16,2,0),E342)</f>
        <v>4.4000000000000004</v>
      </c>
      <c r="G342" s="362">
        <v>0</v>
      </c>
      <c r="H342" s="362">
        <v>0</v>
      </c>
      <c r="I342" s="362">
        <v>0.11899999999999999</v>
      </c>
      <c r="J342" s="362">
        <v>0.41566666666666668</v>
      </c>
      <c r="K342" s="362">
        <v>0.33166666666666667</v>
      </c>
      <c r="L342" s="362">
        <v>0.441</v>
      </c>
      <c r="M342" s="362">
        <v>0.43266666666666664</v>
      </c>
      <c r="N342" s="362">
        <v>0.42066666666666669</v>
      </c>
      <c r="O342" s="363">
        <v>0</v>
      </c>
      <c r="P342" s="363">
        <v>0</v>
      </c>
      <c r="Q342" s="363">
        <v>0</v>
      </c>
      <c r="R342" s="363">
        <v>0</v>
      </c>
      <c r="S342" s="363">
        <v>0</v>
      </c>
      <c r="T342" s="363">
        <v>0</v>
      </c>
      <c r="U342" s="363">
        <v>0</v>
      </c>
      <c r="V342" s="363">
        <v>0</v>
      </c>
      <c r="W342" s="363">
        <v>0</v>
      </c>
      <c r="X342" s="363">
        <v>0</v>
      </c>
      <c r="Y342" s="363">
        <v>0</v>
      </c>
      <c r="Z342" s="363">
        <v>0</v>
      </c>
      <c r="AA342" s="363">
        <v>0</v>
      </c>
      <c r="AB342" s="363">
        <v>0</v>
      </c>
      <c r="AC342" s="363">
        <v>0</v>
      </c>
      <c r="AD342" s="363">
        <v>0</v>
      </c>
      <c r="AE342" s="363">
        <v>0</v>
      </c>
      <c r="AF342" s="363">
        <v>0</v>
      </c>
      <c r="AG342" s="363">
        <v>0</v>
      </c>
      <c r="AH342" s="363">
        <v>0</v>
      </c>
      <c r="AI342" s="363">
        <v>0</v>
      </c>
      <c r="AJ342" s="363">
        <v>0</v>
      </c>
      <c r="AK342" s="363">
        <v>0</v>
      </c>
      <c r="AL342" s="363">
        <v>0</v>
      </c>
      <c r="AM342" s="363">
        <v>0</v>
      </c>
      <c r="AN342" s="363">
        <v>0</v>
      </c>
      <c r="AO342" s="363">
        <v>0</v>
      </c>
      <c r="AP342" s="363">
        <v>0</v>
      </c>
      <c r="AQ342" s="363">
        <v>0</v>
      </c>
      <c r="AR342" s="363">
        <v>0</v>
      </c>
      <c r="AS342" s="363">
        <v>0</v>
      </c>
      <c r="AT342" s="363">
        <v>0</v>
      </c>
      <c r="AU342" s="363">
        <v>0</v>
      </c>
      <c r="AV342" s="363">
        <v>0</v>
      </c>
      <c r="AW342" s="363">
        <v>0</v>
      </c>
      <c r="AX342" s="363">
        <v>0</v>
      </c>
      <c r="AY342" s="363">
        <v>0</v>
      </c>
      <c r="AZ342" s="363">
        <v>0</v>
      </c>
      <c r="BA342" s="363">
        <v>0</v>
      </c>
      <c r="BB342" s="363">
        <v>0</v>
      </c>
      <c r="BC342" s="364">
        <f>IF(ISNUMBER(MATCH(C342,'My Squad'!$C$2:$C$16,0)),1,0)</f>
        <v>0</v>
      </c>
      <c r="BD342" s="365">
        <f t="shared" si="141"/>
        <v>0</v>
      </c>
      <c r="BE342" s="365">
        <f t="shared" si="142"/>
        <v>0</v>
      </c>
      <c r="BF342" s="365">
        <f t="shared" si="143"/>
        <v>0</v>
      </c>
      <c r="BG342" s="365">
        <f t="shared" si="144"/>
        <v>0</v>
      </c>
      <c r="BH342" s="365">
        <f t="shared" si="145"/>
        <v>0</v>
      </c>
      <c r="BI342" s="365">
        <f t="shared" si="146"/>
        <v>0</v>
      </c>
      <c r="BJ342" s="365">
        <f t="shared" si="147"/>
        <v>0</v>
      </c>
      <c r="BK342" s="365">
        <f t="shared" si="148"/>
        <v>0</v>
      </c>
      <c r="BL342" s="365">
        <f t="shared" si="149"/>
        <v>0</v>
      </c>
      <c r="BM342" s="365">
        <f t="shared" si="150"/>
        <v>0</v>
      </c>
      <c r="BN342" s="365">
        <f t="shared" si="151"/>
        <v>0</v>
      </c>
      <c r="BO342" s="365">
        <f t="shared" si="152"/>
        <v>0</v>
      </c>
      <c r="BP342" s="365">
        <f t="shared" si="153"/>
        <v>0</v>
      </c>
      <c r="BQ342" s="365">
        <f t="shared" si="154"/>
        <v>0</v>
      </c>
      <c r="BR342" s="365">
        <f t="shared" si="155"/>
        <v>0</v>
      </c>
      <c r="BS342" s="365">
        <f t="shared" si="156"/>
        <v>0</v>
      </c>
      <c r="BT342" s="365">
        <f t="shared" si="157"/>
        <v>0</v>
      </c>
      <c r="BU342" s="365">
        <f t="shared" si="158"/>
        <v>0</v>
      </c>
      <c r="BV342" s="365">
        <f t="shared" si="159"/>
        <v>0</v>
      </c>
      <c r="BW342" s="365">
        <f t="shared" si="160"/>
        <v>0</v>
      </c>
      <c r="BX342" s="365">
        <f t="shared" si="161"/>
        <v>0</v>
      </c>
      <c r="BY342" s="365">
        <f t="shared" si="162"/>
        <v>0</v>
      </c>
      <c r="BZ342" s="365">
        <f t="shared" si="163"/>
        <v>0</v>
      </c>
      <c r="CA342" s="365">
        <f t="shared" si="164"/>
        <v>0</v>
      </c>
      <c r="CB342" s="360">
        <f t="shared" si="165"/>
        <v>0</v>
      </c>
      <c r="CR342"/>
    </row>
    <row r="343" spans="1:96" hidden="1" x14ac:dyDescent="0.2">
      <c r="A343" s="360" cm="1">
        <f t="array" ref="A343">_xlfn.SWITCH(D343,"G",1,"D",2,"M",3,"F",4)</f>
        <v>3</v>
      </c>
      <c r="B343" s="357" t="s">
        <v>25</v>
      </c>
      <c r="C343" s="357" t="s">
        <v>170</v>
      </c>
      <c r="D343" s="360" t="s">
        <v>13</v>
      </c>
      <c r="E343" s="361">
        <v>4.7</v>
      </c>
      <c r="F343" s="361">
        <f>_xlfn.IFNA(VLOOKUP(C343,'My Squad'!$C$2:$D$16,2,0),E343)</f>
        <v>4.7</v>
      </c>
      <c r="G343" s="362">
        <v>0.26633333333333331</v>
      </c>
      <c r="H343" s="362">
        <v>0.24166666666666667</v>
      </c>
      <c r="I343" s="362">
        <v>0.28966666666666668</v>
      </c>
      <c r="J343" s="362">
        <v>0.25</v>
      </c>
      <c r="K343" s="362">
        <v>0.28466666666666668</v>
      </c>
      <c r="L343" s="362">
        <v>0.26533333333333331</v>
      </c>
      <c r="M343" s="362">
        <v>0.26600000000000001</v>
      </c>
      <c r="N343" s="362">
        <v>0.24233333333333335</v>
      </c>
      <c r="O343" s="363">
        <v>0</v>
      </c>
      <c r="P343" s="363">
        <v>0</v>
      </c>
      <c r="Q343" s="363">
        <v>0</v>
      </c>
      <c r="R343" s="363">
        <v>0</v>
      </c>
      <c r="S343" s="363">
        <v>0</v>
      </c>
      <c r="T343" s="363">
        <v>0</v>
      </c>
      <c r="U343" s="363">
        <v>0</v>
      </c>
      <c r="V343" s="363">
        <v>0</v>
      </c>
      <c r="W343" s="363">
        <v>0</v>
      </c>
      <c r="X343" s="363">
        <v>0</v>
      </c>
      <c r="Y343" s="363">
        <v>0</v>
      </c>
      <c r="Z343" s="363">
        <v>0</v>
      </c>
      <c r="AA343" s="363">
        <v>0</v>
      </c>
      <c r="AB343" s="363">
        <v>0</v>
      </c>
      <c r="AC343" s="363">
        <v>0</v>
      </c>
      <c r="AD343" s="363">
        <v>0</v>
      </c>
      <c r="AE343" s="363">
        <v>0</v>
      </c>
      <c r="AF343" s="363">
        <v>0</v>
      </c>
      <c r="AG343" s="363">
        <v>0</v>
      </c>
      <c r="AH343" s="363">
        <v>0</v>
      </c>
      <c r="AI343" s="363">
        <v>0</v>
      </c>
      <c r="AJ343" s="363">
        <v>0</v>
      </c>
      <c r="AK343" s="363">
        <v>0</v>
      </c>
      <c r="AL343" s="363">
        <v>0</v>
      </c>
      <c r="AM343" s="363">
        <v>0</v>
      </c>
      <c r="AN343" s="363">
        <v>0</v>
      </c>
      <c r="AO343" s="363">
        <v>0</v>
      </c>
      <c r="AP343" s="363">
        <v>0</v>
      </c>
      <c r="AQ343" s="363">
        <v>0</v>
      </c>
      <c r="AR343" s="363">
        <v>0</v>
      </c>
      <c r="AS343" s="363">
        <v>0</v>
      </c>
      <c r="AT343" s="363">
        <v>0</v>
      </c>
      <c r="AU343" s="363">
        <v>0</v>
      </c>
      <c r="AV343" s="363">
        <v>0</v>
      </c>
      <c r="AW343" s="363">
        <v>0</v>
      </c>
      <c r="AX343" s="363">
        <v>0</v>
      </c>
      <c r="AY343" s="363">
        <v>0</v>
      </c>
      <c r="AZ343" s="363">
        <v>0</v>
      </c>
      <c r="BA343" s="363">
        <v>0</v>
      </c>
      <c r="BB343" s="363">
        <v>0</v>
      </c>
      <c r="BC343" s="364">
        <f>IF(ISNUMBER(MATCH(C343,'My Squad'!$C$2:$C$16,0)),1,0)</f>
        <v>0</v>
      </c>
      <c r="BD343" s="365">
        <f t="shared" si="141"/>
        <v>0</v>
      </c>
      <c r="BE343" s="365">
        <f t="shared" si="142"/>
        <v>0</v>
      </c>
      <c r="BF343" s="365">
        <f t="shared" si="143"/>
        <v>0</v>
      </c>
      <c r="BG343" s="365">
        <f t="shared" si="144"/>
        <v>0</v>
      </c>
      <c r="BH343" s="365">
        <f t="shared" si="145"/>
        <v>0</v>
      </c>
      <c r="BI343" s="365">
        <f t="shared" si="146"/>
        <v>0</v>
      </c>
      <c r="BJ343" s="365">
        <f t="shared" si="147"/>
        <v>0</v>
      </c>
      <c r="BK343" s="365">
        <f t="shared" si="148"/>
        <v>0</v>
      </c>
      <c r="BL343" s="365">
        <f t="shared" si="149"/>
        <v>0</v>
      </c>
      <c r="BM343" s="365">
        <f t="shared" si="150"/>
        <v>0</v>
      </c>
      <c r="BN343" s="365">
        <f t="shared" si="151"/>
        <v>0</v>
      </c>
      <c r="BO343" s="365">
        <f t="shared" si="152"/>
        <v>0</v>
      </c>
      <c r="BP343" s="365">
        <f t="shared" si="153"/>
        <v>0</v>
      </c>
      <c r="BQ343" s="365">
        <f t="shared" si="154"/>
        <v>0</v>
      </c>
      <c r="BR343" s="365">
        <f t="shared" si="155"/>
        <v>0</v>
      </c>
      <c r="BS343" s="365">
        <f t="shared" si="156"/>
        <v>0</v>
      </c>
      <c r="BT343" s="365">
        <f t="shared" si="157"/>
        <v>0</v>
      </c>
      <c r="BU343" s="365">
        <f t="shared" si="158"/>
        <v>0</v>
      </c>
      <c r="BV343" s="365">
        <f t="shared" si="159"/>
        <v>0</v>
      </c>
      <c r="BW343" s="365">
        <f t="shared" si="160"/>
        <v>0</v>
      </c>
      <c r="BX343" s="365">
        <f t="shared" si="161"/>
        <v>0</v>
      </c>
      <c r="BY343" s="365">
        <f t="shared" si="162"/>
        <v>0</v>
      </c>
      <c r="BZ343" s="365">
        <f t="shared" si="163"/>
        <v>0</v>
      </c>
      <c r="CA343" s="365">
        <f t="shared" si="164"/>
        <v>0</v>
      </c>
      <c r="CB343" s="360">
        <f t="shared" si="165"/>
        <v>0</v>
      </c>
      <c r="CR343"/>
    </row>
    <row r="344" spans="1:96" hidden="1" x14ac:dyDescent="0.2">
      <c r="A344" s="360" cm="1">
        <f t="array" ref="A344">_xlfn.SWITCH(D344,"G",1,"D",2,"M",3,"F",4)</f>
        <v>3</v>
      </c>
      <c r="B344" s="357" t="s">
        <v>37</v>
      </c>
      <c r="C344" s="357" t="s">
        <v>1503</v>
      </c>
      <c r="D344" s="360" t="s">
        <v>13</v>
      </c>
      <c r="E344" s="361">
        <v>5.4</v>
      </c>
      <c r="F344" s="361">
        <f>_xlfn.IFNA(VLOOKUP(C344,'My Squad'!$C$2:$D$16,2,0),E344)</f>
        <v>5.4</v>
      </c>
      <c r="G344" s="362">
        <v>0.28066666666666668</v>
      </c>
      <c r="H344" s="362">
        <v>0.21299999999999999</v>
      </c>
      <c r="I344" s="362">
        <v>0.19633333333333333</v>
      </c>
      <c r="J344" s="362">
        <v>0.30366666666666664</v>
      </c>
      <c r="K344" s="362">
        <v>0.23233333333333334</v>
      </c>
      <c r="L344" s="362">
        <v>0.27633333333333332</v>
      </c>
      <c r="M344" s="362">
        <v>0.30433333333333334</v>
      </c>
      <c r="N344" s="362">
        <v>0.26100000000000001</v>
      </c>
      <c r="O344" s="363">
        <v>0</v>
      </c>
      <c r="P344" s="363">
        <v>0</v>
      </c>
      <c r="Q344" s="363">
        <v>0</v>
      </c>
      <c r="R344" s="363">
        <v>0</v>
      </c>
      <c r="S344" s="363">
        <v>0</v>
      </c>
      <c r="T344" s="363">
        <v>0</v>
      </c>
      <c r="U344" s="363">
        <v>0</v>
      </c>
      <c r="V344" s="363">
        <v>0</v>
      </c>
      <c r="W344" s="363">
        <v>0</v>
      </c>
      <c r="X344" s="363">
        <v>0</v>
      </c>
      <c r="Y344" s="363">
        <v>0</v>
      </c>
      <c r="Z344" s="363">
        <v>0</v>
      </c>
      <c r="AA344" s="363">
        <v>0</v>
      </c>
      <c r="AB344" s="363">
        <v>0</v>
      </c>
      <c r="AC344" s="363">
        <v>0</v>
      </c>
      <c r="AD344" s="363">
        <v>0</v>
      </c>
      <c r="AE344" s="363">
        <v>0</v>
      </c>
      <c r="AF344" s="363">
        <v>0</v>
      </c>
      <c r="AG344" s="363">
        <v>0</v>
      </c>
      <c r="AH344" s="363">
        <v>0</v>
      </c>
      <c r="AI344" s="363">
        <v>0</v>
      </c>
      <c r="AJ344" s="363">
        <v>0</v>
      </c>
      <c r="AK344" s="363">
        <v>0</v>
      </c>
      <c r="AL344" s="363">
        <v>0</v>
      </c>
      <c r="AM344" s="363">
        <v>0</v>
      </c>
      <c r="AN344" s="363">
        <v>0</v>
      </c>
      <c r="AO344" s="363">
        <v>0</v>
      </c>
      <c r="AP344" s="363">
        <v>0</v>
      </c>
      <c r="AQ344" s="363">
        <v>0</v>
      </c>
      <c r="AR344" s="363">
        <v>0</v>
      </c>
      <c r="AS344" s="363">
        <v>0</v>
      </c>
      <c r="AT344" s="363">
        <v>0</v>
      </c>
      <c r="AU344" s="363">
        <v>0</v>
      </c>
      <c r="AV344" s="363">
        <v>0</v>
      </c>
      <c r="AW344" s="363">
        <v>0</v>
      </c>
      <c r="AX344" s="363">
        <v>0</v>
      </c>
      <c r="AY344" s="363">
        <v>0</v>
      </c>
      <c r="AZ344" s="363">
        <v>0</v>
      </c>
      <c r="BA344" s="363">
        <v>0</v>
      </c>
      <c r="BB344" s="363">
        <v>0</v>
      </c>
      <c r="BC344" s="364">
        <f>IF(ISNUMBER(MATCH(C344,'My Squad'!$C$2:$C$16,0)),1,0)</f>
        <v>0</v>
      </c>
      <c r="BD344" s="365">
        <f t="shared" si="141"/>
        <v>0</v>
      </c>
      <c r="BE344" s="365">
        <f t="shared" si="142"/>
        <v>0</v>
      </c>
      <c r="BF344" s="365">
        <f t="shared" si="143"/>
        <v>0</v>
      </c>
      <c r="BG344" s="365">
        <f t="shared" si="144"/>
        <v>0</v>
      </c>
      <c r="BH344" s="365">
        <f t="shared" si="145"/>
        <v>0</v>
      </c>
      <c r="BI344" s="365">
        <f t="shared" si="146"/>
        <v>0</v>
      </c>
      <c r="BJ344" s="365">
        <f t="shared" si="147"/>
        <v>0</v>
      </c>
      <c r="BK344" s="365">
        <f t="shared" si="148"/>
        <v>0</v>
      </c>
      <c r="BL344" s="365">
        <f t="shared" si="149"/>
        <v>0</v>
      </c>
      <c r="BM344" s="365">
        <f t="shared" si="150"/>
        <v>0</v>
      </c>
      <c r="BN344" s="365">
        <f t="shared" si="151"/>
        <v>0</v>
      </c>
      <c r="BO344" s="365">
        <f t="shared" si="152"/>
        <v>0</v>
      </c>
      <c r="BP344" s="365">
        <f t="shared" si="153"/>
        <v>0</v>
      </c>
      <c r="BQ344" s="365">
        <f t="shared" si="154"/>
        <v>0</v>
      </c>
      <c r="BR344" s="365">
        <f t="shared" si="155"/>
        <v>0</v>
      </c>
      <c r="BS344" s="365">
        <f t="shared" si="156"/>
        <v>0</v>
      </c>
      <c r="BT344" s="365">
        <f t="shared" si="157"/>
        <v>0</v>
      </c>
      <c r="BU344" s="365">
        <f t="shared" si="158"/>
        <v>0</v>
      </c>
      <c r="BV344" s="365">
        <f t="shared" si="159"/>
        <v>0</v>
      </c>
      <c r="BW344" s="365">
        <f t="shared" si="160"/>
        <v>0</v>
      </c>
      <c r="BX344" s="365">
        <f t="shared" si="161"/>
        <v>0</v>
      </c>
      <c r="BY344" s="365">
        <f t="shared" si="162"/>
        <v>0</v>
      </c>
      <c r="BZ344" s="365">
        <f t="shared" si="163"/>
        <v>0</v>
      </c>
      <c r="CA344" s="365">
        <f t="shared" si="164"/>
        <v>0</v>
      </c>
      <c r="CB344" s="360">
        <f t="shared" si="165"/>
        <v>0</v>
      </c>
      <c r="CR344"/>
    </row>
    <row r="345" spans="1:96" hidden="1" x14ac:dyDescent="0.2">
      <c r="A345" s="360" cm="1">
        <f t="array" ref="A345">_xlfn.SWITCH(D345,"G",1,"D",2,"M",3,"F",4)</f>
        <v>3</v>
      </c>
      <c r="B345" s="357" t="s">
        <v>91</v>
      </c>
      <c r="C345" s="357" t="s">
        <v>1518</v>
      </c>
      <c r="D345" s="360" t="s">
        <v>13</v>
      </c>
      <c r="E345" s="361">
        <v>4.5</v>
      </c>
      <c r="F345" s="361">
        <f>_xlfn.IFNA(VLOOKUP(C345,'My Squad'!$C$2:$D$16,2,0),E345)</f>
        <v>4.5</v>
      </c>
      <c r="G345" s="362">
        <v>0.48299999999999998</v>
      </c>
      <c r="H345" s="362">
        <v>0.26666666666666666</v>
      </c>
      <c r="I345" s="362">
        <v>0.31066666666666665</v>
      </c>
      <c r="J345" s="362">
        <v>0.25233333333333335</v>
      </c>
      <c r="K345" s="362">
        <v>0.25900000000000001</v>
      </c>
      <c r="L345" s="362">
        <v>0.24</v>
      </c>
      <c r="M345" s="362">
        <v>0.19266666666666668</v>
      </c>
      <c r="N345" s="362">
        <v>2.8666666666666667E-2</v>
      </c>
      <c r="O345" s="363">
        <v>0</v>
      </c>
      <c r="P345" s="363">
        <v>0</v>
      </c>
      <c r="Q345" s="363">
        <v>0</v>
      </c>
      <c r="R345" s="363">
        <v>0</v>
      </c>
      <c r="S345" s="363">
        <v>0</v>
      </c>
      <c r="T345" s="363">
        <v>0</v>
      </c>
      <c r="U345" s="363">
        <v>0</v>
      </c>
      <c r="V345" s="363">
        <v>0</v>
      </c>
      <c r="W345" s="363">
        <v>0</v>
      </c>
      <c r="X345" s="363">
        <v>0</v>
      </c>
      <c r="Y345" s="363">
        <v>0</v>
      </c>
      <c r="Z345" s="363">
        <v>0</v>
      </c>
      <c r="AA345" s="363">
        <v>0</v>
      </c>
      <c r="AB345" s="363">
        <v>0</v>
      </c>
      <c r="AC345" s="363">
        <v>0</v>
      </c>
      <c r="AD345" s="363">
        <v>0</v>
      </c>
      <c r="AE345" s="363">
        <v>0</v>
      </c>
      <c r="AF345" s="363">
        <v>0</v>
      </c>
      <c r="AG345" s="363">
        <v>0</v>
      </c>
      <c r="AH345" s="363">
        <v>0</v>
      </c>
      <c r="AI345" s="363">
        <v>0</v>
      </c>
      <c r="AJ345" s="363">
        <v>0</v>
      </c>
      <c r="AK345" s="363">
        <v>0</v>
      </c>
      <c r="AL345" s="363">
        <v>0</v>
      </c>
      <c r="AM345" s="363">
        <v>0</v>
      </c>
      <c r="AN345" s="363">
        <v>0</v>
      </c>
      <c r="AO345" s="363">
        <v>0</v>
      </c>
      <c r="AP345" s="363">
        <v>0</v>
      </c>
      <c r="AQ345" s="363">
        <v>0</v>
      </c>
      <c r="AR345" s="363">
        <v>0</v>
      </c>
      <c r="AS345" s="363">
        <v>0</v>
      </c>
      <c r="AT345" s="363">
        <v>0</v>
      </c>
      <c r="AU345" s="363">
        <v>0</v>
      </c>
      <c r="AV345" s="363">
        <v>0</v>
      </c>
      <c r="AW345" s="363">
        <v>0</v>
      </c>
      <c r="AX345" s="363">
        <v>0</v>
      </c>
      <c r="AY345" s="363">
        <v>0</v>
      </c>
      <c r="AZ345" s="363">
        <v>0</v>
      </c>
      <c r="BA345" s="363">
        <v>0</v>
      </c>
      <c r="BB345" s="363">
        <v>0</v>
      </c>
      <c r="BC345" s="364">
        <f>IF(ISNUMBER(MATCH(C345,'My Squad'!$C$2:$C$16,0)),1,0)</f>
        <v>0</v>
      </c>
      <c r="BD345" s="365">
        <f t="shared" si="141"/>
        <v>0</v>
      </c>
      <c r="BE345" s="365">
        <f t="shared" si="142"/>
        <v>0</v>
      </c>
      <c r="BF345" s="365">
        <f t="shared" si="143"/>
        <v>0</v>
      </c>
      <c r="BG345" s="365">
        <f t="shared" si="144"/>
        <v>0</v>
      </c>
      <c r="BH345" s="365">
        <f t="shared" si="145"/>
        <v>0</v>
      </c>
      <c r="BI345" s="365">
        <f t="shared" si="146"/>
        <v>0</v>
      </c>
      <c r="BJ345" s="365">
        <f t="shared" si="147"/>
        <v>0</v>
      </c>
      <c r="BK345" s="365">
        <f t="shared" si="148"/>
        <v>0</v>
      </c>
      <c r="BL345" s="365">
        <f t="shared" si="149"/>
        <v>0</v>
      </c>
      <c r="BM345" s="365">
        <f t="shared" si="150"/>
        <v>0</v>
      </c>
      <c r="BN345" s="365">
        <f t="shared" si="151"/>
        <v>0</v>
      </c>
      <c r="BO345" s="365">
        <f t="shared" si="152"/>
        <v>0</v>
      </c>
      <c r="BP345" s="365">
        <f t="shared" si="153"/>
        <v>0</v>
      </c>
      <c r="BQ345" s="365">
        <f t="shared" si="154"/>
        <v>0</v>
      </c>
      <c r="BR345" s="365">
        <f t="shared" si="155"/>
        <v>0</v>
      </c>
      <c r="BS345" s="365">
        <f t="shared" si="156"/>
        <v>0</v>
      </c>
      <c r="BT345" s="365">
        <f t="shared" si="157"/>
        <v>0</v>
      </c>
      <c r="BU345" s="365">
        <f t="shared" si="158"/>
        <v>0</v>
      </c>
      <c r="BV345" s="365">
        <f t="shared" si="159"/>
        <v>0</v>
      </c>
      <c r="BW345" s="365">
        <f t="shared" si="160"/>
        <v>0</v>
      </c>
      <c r="BX345" s="365">
        <f t="shared" si="161"/>
        <v>0</v>
      </c>
      <c r="BY345" s="365">
        <f t="shared" si="162"/>
        <v>0</v>
      </c>
      <c r="BZ345" s="365">
        <f t="shared" si="163"/>
        <v>0</v>
      </c>
      <c r="CA345" s="365">
        <f t="shared" si="164"/>
        <v>0</v>
      </c>
      <c r="CB345" s="360">
        <f t="shared" si="165"/>
        <v>0</v>
      </c>
      <c r="CR345"/>
    </row>
    <row r="346" spans="1:96" hidden="1" x14ac:dyDescent="0.2">
      <c r="A346" s="360" cm="1">
        <f t="array" ref="A346">_xlfn.SWITCH(D346,"G",1,"D",2,"M",3,"F",4)</f>
        <v>3</v>
      </c>
      <c r="B346" s="357" t="s">
        <v>40</v>
      </c>
      <c r="C346" s="357" t="s">
        <v>121</v>
      </c>
      <c r="D346" s="360" t="s">
        <v>13</v>
      </c>
      <c r="E346" s="361">
        <v>5.6</v>
      </c>
      <c r="F346" s="361">
        <f>_xlfn.IFNA(VLOOKUP(C346,'My Squad'!$C$2:$D$16,2,0),E346)</f>
        <v>5.6</v>
      </c>
      <c r="G346" s="362">
        <v>0.33100000000000002</v>
      </c>
      <c r="H346" s="362">
        <v>0.23833333333333334</v>
      </c>
      <c r="I346" s="362">
        <v>0.23799999999999999</v>
      </c>
      <c r="J346" s="362">
        <v>0.21633333333333332</v>
      </c>
      <c r="K346" s="362">
        <v>0.17766666666666667</v>
      </c>
      <c r="L346" s="362">
        <v>0.23233333333333334</v>
      </c>
      <c r="M346" s="362">
        <v>0.27133333333333332</v>
      </c>
      <c r="N346" s="362">
        <v>0.22033333333333333</v>
      </c>
      <c r="O346" s="363">
        <v>0</v>
      </c>
      <c r="P346" s="363">
        <v>0</v>
      </c>
      <c r="Q346" s="363">
        <v>0</v>
      </c>
      <c r="R346" s="363">
        <v>0</v>
      </c>
      <c r="S346" s="363">
        <v>0</v>
      </c>
      <c r="T346" s="363">
        <v>0</v>
      </c>
      <c r="U346" s="363">
        <v>0</v>
      </c>
      <c r="V346" s="363">
        <v>0</v>
      </c>
      <c r="W346" s="363">
        <v>0</v>
      </c>
      <c r="X346" s="363">
        <v>0</v>
      </c>
      <c r="Y346" s="363">
        <v>0</v>
      </c>
      <c r="Z346" s="363">
        <v>0</v>
      </c>
      <c r="AA346" s="363">
        <v>0</v>
      </c>
      <c r="AB346" s="363">
        <v>0</v>
      </c>
      <c r="AC346" s="363">
        <v>0</v>
      </c>
      <c r="AD346" s="363">
        <v>0</v>
      </c>
      <c r="AE346" s="363">
        <v>0</v>
      </c>
      <c r="AF346" s="363">
        <v>0</v>
      </c>
      <c r="AG346" s="363">
        <v>0</v>
      </c>
      <c r="AH346" s="363">
        <v>0</v>
      </c>
      <c r="AI346" s="363">
        <v>0</v>
      </c>
      <c r="AJ346" s="363">
        <v>0</v>
      </c>
      <c r="AK346" s="363">
        <v>0</v>
      </c>
      <c r="AL346" s="363">
        <v>0</v>
      </c>
      <c r="AM346" s="363">
        <v>0</v>
      </c>
      <c r="AN346" s="363">
        <v>0</v>
      </c>
      <c r="AO346" s="363">
        <v>0</v>
      </c>
      <c r="AP346" s="363">
        <v>0</v>
      </c>
      <c r="AQ346" s="363">
        <v>0</v>
      </c>
      <c r="AR346" s="363">
        <v>0</v>
      </c>
      <c r="AS346" s="363">
        <v>0</v>
      </c>
      <c r="AT346" s="363">
        <v>0</v>
      </c>
      <c r="AU346" s="363">
        <v>0</v>
      </c>
      <c r="AV346" s="363">
        <v>0</v>
      </c>
      <c r="AW346" s="363">
        <v>0</v>
      </c>
      <c r="AX346" s="363">
        <v>0</v>
      </c>
      <c r="AY346" s="363">
        <v>0</v>
      </c>
      <c r="AZ346" s="363">
        <v>0</v>
      </c>
      <c r="BA346" s="363">
        <v>0</v>
      </c>
      <c r="BB346" s="363">
        <v>0</v>
      </c>
      <c r="BC346" s="364">
        <f>IF(ISNUMBER(MATCH(C346,'My Squad'!$C$2:$C$16,0)),1,0)</f>
        <v>0</v>
      </c>
      <c r="BD346" s="365">
        <f t="shared" si="141"/>
        <v>0</v>
      </c>
      <c r="BE346" s="365">
        <f t="shared" si="142"/>
        <v>0</v>
      </c>
      <c r="BF346" s="365">
        <f t="shared" si="143"/>
        <v>0</v>
      </c>
      <c r="BG346" s="365">
        <f t="shared" si="144"/>
        <v>0</v>
      </c>
      <c r="BH346" s="365">
        <f t="shared" si="145"/>
        <v>0</v>
      </c>
      <c r="BI346" s="365">
        <f t="shared" si="146"/>
        <v>0</v>
      </c>
      <c r="BJ346" s="365">
        <f t="shared" si="147"/>
        <v>0</v>
      </c>
      <c r="BK346" s="365">
        <f t="shared" si="148"/>
        <v>0</v>
      </c>
      <c r="BL346" s="365">
        <f t="shared" si="149"/>
        <v>0</v>
      </c>
      <c r="BM346" s="365">
        <f t="shared" si="150"/>
        <v>0</v>
      </c>
      <c r="BN346" s="365">
        <f t="shared" si="151"/>
        <v>0</v>
      </c>
      <c r="BO346" s="365">
        <f t="shared" si="152"/>
        <v>0</v>
      </c>
      <c r="BP346" s="365">
        <f t="shared" si="153"/>
        <v>0</v>
      </c>
      <c r="BQ346" s="365">
        <f t="shared" si="154"/>
        <v>0</v>
      </c>
      <c r="BR346" s="365">
        <f t="shared" si="155"/>
        <v>0</v>
      </c>
      <c r="BS346" s="365">
        <f t="shared" si="156"/>
        <v>0</v>
      </c>
      <c r="BT346" s="365">
        <f t="shared" si="157"/>
        <v>0</v>
      </c>
      <c r="BU346" s="365">
        <f t="shared" si="158"/>
        <v>0</v>
      </c>
      <c r="BV346" s="365">
        <f t="shared" si="159"/>
        <v>0</v>
      </c>
      <c r="BW346" s="365">
        <f t="shared" si="160"/>
        <v>0</v>
      </c>
      <c r="BX346" s="365">
        <f t="shared" si="161"/>
        <v>0</v>
      </c>
      <c r="BY346" s="365">
        <f t="shared" si="162"/>
        <v>0</v>
      </c>
      <c r="BZ346" s="365">
        <f t="shared" si="163"/>
        <v>0</v>
      </c>
      <c r="CA346" s="365">
        <f t="shared" si="164"/>
        <v>0</v>
      </c>
      <c r="CB346" s="360">
        <f t="shared" si="165"/>
        <v>0</v>
      </c>
      <c r="CR346"/>
    </row>
    <row r="347" spans="1:96" hidden="1" x14ac:dyDescent="0.2">
      <c r="A347" s="360" cm="1">
        <f t="array" ref="A347">_xlfn.SWITCH(D347,"G",1,"D",2,"M",3,"F",4)</f>
        <v>2</v>
      </c>
      <c r="B347" s="357" t="s">
        <v>35</v>
      </c>
      <c r="C347" s="357" t="s">
        <v>231</v>
      </c>
      <c r="D347" s="360" t="s">
        <v>14</v>
      </c>
      <c r="E347" s="361">
        <v>4.8</v>
      </c>
      <c r="F347" s="361">
        <f>_xlfn.IFNA(VLOOKUP(C347,'My Squad'!$C$2:$D$16,2,0),E347)</f>
        <v>4.8</v>
      </c>
      <c r="G347" s="362">
        <v>1.2430000000000001</v>
      </c>
      <c r="H347" s="362">
        <v>0.11166666666666666</v>
      </c>
      <c r="I347" s="362">
        <v>0.10966666666666666</v>
      </c>
      <c r="J347" s="362">
        <v>0.127</v>
      </c>
      <c r="K347" s="362">
        <v>0.13166666666666665</v>
      </c>
      <c r="L347" s="362">
        <v>4.4333333333333336E-2</v>
      </c>
      <c r="M347" s="362">
        <v>8.1000000000000003E-2</v>
      </c>
      <c r="N347" s="362">
        <v>6.133333333333333E-2</v>
      </c>
      <c r="O347" s="363">
        <v>0</v>
      </c>
      <c r="P347" s="363">
        <v>0</v>
      </c>
      <c r="Q347" s="363">
        <v>0</v>
      </c>
      <c r="R347" s="363">
        <v>0</v>
      </c>
      <c r="S347" s="363">
        <v>0</v>
      </c>
      <c r="T347" s="363">
        <v>0</v>
      </c>
      <c r="U347" s="363">
        <v>0</v>
      </c>
      <c r="V347" s="363">
        <v>0</v>
      </c>
      <c r="W347" s="363">
        <v>0</v>
      </c>
      <c r="X347" s="363">
        <v>0</v>
      </c>
      <c r="Y347" s="363">
        <v>0</v>
      </c>
      <c r="Z347" s="363">
        <v>0</v>
      </c>
      <c r="AA347" s="363">
        <v>0</v>
      </c>
      <c r="AB347" s="363">
        <v>0</v>
      </c>
      <c r="AC347" s="363">
        <v>0</v>
      </c>
      <c r="AD347" s="363">
        <v>0</v>
      </c>
      <c r="AE347" s="363">
        <v>0</v>
      </c>
      <c r="AF347" s="363">
        <v>0</v>
      </c>
      <c r="AG347" s="363">
        <v>0</v>
      </c>
      <c r="AH347" s="363">
        <v>0</v>
      </c>
      <c r="AI347" s="363">
        <v>0</v>
      </c>
      <c r="AJ347" s="363">
        <v>0</v>
      </c>
      <c r="AK347" s="363">
        <v>0</v>
      </c>
      <c r="AL347" s="363">
        <v>0</v>
      </c>
      <c r="AM347" s="363">
        <v>0</v>
      </c>
      <c r="AN347" s="363">
        <v>0</v>
      </c>
      <c r="AO347" s="363">
        <v>0</v>
      </c>
      <c r="AP347" s="363">
        <v>0</v>
      </c>
      <c r="AQ347" s="363">
        <v>0</v>
      </c>
      <c r="AR347" s="363">
        <v>0</v>
      </c>
      <c r="AS347" s="363">
        <v>0</v>
      </c>
      <c r="AT347" s="363">
        <v>0</v>
      </c>
      <c r="AU347" s="363">
        <v>0</v>
      </c>
      <c r="AV347" s="363">
        <v>0</v>
      </c>
      <c r="AW347" s="363">
        <v>0</v>
      </c>
      <c r="AX347" s="363">
        <v>0</v>
      </c>
      <c r="AY347" s="363">
        <v>0</v>
      </c>
      <c r="AZ347" s="363">
        <v>0</v>
      </c>
      <c r="BA347" s="363">
        <v>0</v>
      </c>
      <c r="BB347" s="363">
        <v>0</v>
      </c>
      <c r="BC347" s="364">
        <f>IF(ISNUMBER(MATCH(C347,'My Squad'!$C$2:$C$16,0)),1,0)</f>
        <v>0</v>
      </c>
      <c r="BD347" s="365">
        <f t="shared" si="141"/>
        <v>0</v>
      </c>
      <c r="BE347" s="365">
        <f t="shared" si="142"/>
        <v>0</v>
      </c>
      <c r="BF347" s="365">
        <f t="shared" si="143"/>
        <v>0</v>
      </c>
      <c r="BG347" s="365">
        <f t="shared" si="144"/>
        <v>0</v>
      </c>
      <c r="BH347" s="365">
        <f t="shared" si="145"/>
        <v>0</v>
      </c>
      <c r="BI347" s="365">
        <f t="shared" si="146"/>
        <v>0</v>
      </c>
      <c r="BJ347" s="365">
        <f t="shared" si="147"/>
        <v>0</v>
      </c>
      <c r="BK347" s="365">
        <f t="shared" si="148"/>
        <v>0</v>
      </c>
      <c r="BL347" s="365">
        <f t="shared" si="149"/>
        <v>0</v>
      </c>
      <c r="BM347" s="365">
        <f t="shared" si="150"/>
        <v>0</v>
      </c>
      <c r="BN347" s="365">
        <f t="shared" si="151"/>
        <v>0</v>
      </c>
      <c r="BO347" s="365">
        <f t="shared" si="152"/>
        <v>0</v>
      </c>
      <c r="BP347" s="365">
        <f t="shared" si="153"/>
        <v>0</v>
      </c>
      <c r="BQ347" s="365">
        <f t="shared" si="154"/>
        <v>0</v>
      </c>
      <c r="BR347" s="365">
        <f t="shared" si="155"/>
        <v>0</v>
      </c>
      <c r="BS347" s="365">
        <f t="shared" si="156"/>
        <v>0</v>
      </c>
      <c r="BT347" s="365">
        <f t="shared" si="157"/>
        <v>0</v>
      </c>
      <c r="BU347" s="365">
        <f t="shared" si="158"/>
        <v>0</v>
      </c>
      <c r="BV347" s="365">
        <f t="shared" si="159"/>
        <v>0</v>
      </c>
      <c r="BW347" s="365">
        <f t="shared" si="160"/>
        <v>0</v>
      </c>
      <c r="BX347" s="365">
        <f t="shared" si="161"/>
        <v>0</v>
      </c>
      <c r="BY347" s="365">
        <f t="shared" si="162"/>
        <v>0</v>
      </c>
      <c r="BZ347" s="365">
        <f t="shared" si="163"/>
        <v>0</v>
      </c>
      <c r="CA347" s="365">
        <f t="shared" si="164"/>
        <v>0</v>
      </c>
      <c r="CB347" s="360">
        <f t="shared" si="165"/>
        <v>0</v>
      </c>
      <c r="CR347"/>
    </row>
    <row r="348" spans="1:96" hidden="1" x14ac:dyDescent="0.2">
      <c r="A348" s="360" cm="1">
        <f t="array" ref="A348">_xlfn.SWITCH(D348,"G",1,"D",2,"M",3,"F",4)</f>
        <v>2</v>
      </c>
      <c r="B348" s="357" t="s">
        <v>65</v>
      </c>
      <c r="C348" s="357" t="s">
        <v>1498</v>
      </c>
      <c r="D348" s="360" t="s">
        <v>14</v>
      </c>
      <c r="E348" s="361">
        <v>4.3</v>
      </c>
      <c r="F348" s="361">
        <f>_xlfn.IFNA(VLOOKUP(C348,'My Squad'!$C$2:$D$16,2,0),E348)</f>
        <v>4.3</v>
      </c>
      <c r="G348" s="362">
        <v>0.154</v>
      </c>
      <c r="H348" s="362">
        <v>0.21766666666666667</v>
      </c>
      <c r="I348" s="362">
        <v>0.21566666666666667</v>
      </c>
      <c r="J348" s="362">
        <v>0.31833333333333336</v>
      </c>
      <c r="K348" s="362">
        <v>0.20300000000000001</v>
      </c>
      <c r="L348" s="362">
        <v>0.28199999999999997</v>
      </c>
      <c r="M348" s="362">
        <v>0.30966666666666665</v>
      </c>
      <c r="N348" s="362">
        <v>0.18033333333333335</v>
      </c>
      <c r="O348" s="363">
        <v>0</v>
      </c>
      <c r="P348" s="363">
        <v>0</v>
      </c>
      <c r="Q348" s="363">
        <v>0</v>
      </c>
      <c r="R348" s="363">
        <v>0</v>
      </c>
      <c r="S348" s="363">
        <v>0</v>
      </c>
      <c r="T348" s="363">
        <v>0</v>
      </c>
      <c r="U348" s="363">
        <v>0</v>
      </c>
      <c r="V348" s="363">
        <v>0</v>
      </c>
      <c r="W348" s="363">
        <v>0</v>
      </c>
      <c r="X348" s="363">
        <v>0</v>
      </c>
      <c r="Y348" s="363">
        <v>0</v>
      </c>
      <c r="Z348" s="363">
        <v>0</v>
      </c>
      <c r="AA348" s="363">
        <v>0</v>
      </c>
      <c r="AB348" s="363">
        <v>0</v>
      </c>
      <c r="AC348" s="363">
        <v>0</v>
      </c>
      <c r="AD348" s="363">
        <v>0</v>
      </c>
      <c r="AE348" s="363">
        <v>0</v>
      </c>
      <c r="AF348" s="363">
        <v>0</v>
      </c>
      <c r="AG348" s="363">
        <v>0</v>
      </c>
      <c r="AH348" s="363">
        <v>0</v>
      </c>
      <c r="AI348" s="363">
        <v>0</v>
      </c>
      <c r="AJ348" s="363">
        <v>0</v>
      </c>
      <c r="AK348" s="363">
        <v>0</v>
      </c>
      <c r="AL348" s="363">
        <v>0</v>
      </c>
      <c r="AM348" s="363">
        <v>0</v>
      </c>
      <c r="AN348" s="363">
        <v>0</v>
      </c>
      <c r="AO348" s="363">
        <v>0</v>
      </c>
      <c r="AP348" s="363">
        <v>0</v>
      </c>
      <c r="AQ348" s="363">
        <v>0</v>
      </c>
      <c r="AR348" s="363">
        <v>0</v>
      </c>
      <c r="AS348" s="363">
        <v>0</v>
      </c>
      <c r="AT348" s="363">
        <v>0</v>
      </c>
      <c r="AU348" s="363">
        <v>0</v>
      </c>
      <c r="AV348" s="363">
        <v>0</v>
      </c>
      <c r="AW348" s="363">
        <v>0</v>
      </c>
      <c r="AX348" s="363">
        <v>0</v>
      </c>
      <c r="AY348" s="363">
        <v>0</v>
      </c>
      <c r="AZ348" s="363">
        <v>0</v>
      </c>
      <c r="BA348" s="363">
        <v>0</v>
      </c>
      <c r="BB348" s="363">
        <v>0</v>
      </c>
      <c r="BC348" s="364">
        <f>IF(ISNUMBER(MATCH(C348,'My Squad'!$C$2:$C$16,0)),1,0)</f>
        <v>0</v>
      </c>
      <c r="BD348" s="365">
        <f t="shared" si="141"/>
        <v>0</v>
      </c>
      <c r="BE348" s="365">
        <f t="shared" si="142"/>
        <v>0</v>
      </c>
      <c r="BF348" s="365">
        <f t="shared" si="143"/>
        <v>0</v>
      </c>
      <c r="BG348" s="365">
        <f t="shared" si="144"/>
        <v>0</v>
      </c>
      <c r="BH348" s="365">
        <f t="shared" si="145"/>
        <v>0</v>
      </c>
      <c r="BI348" s="365">
        <f t="shared" si="146"/>
        <v>0</v>
      </c>
      <c r="BJ348" s="365">
        <f t="shared" si="147"/>
        <v>0</v>
      </c>
      <c r="BK348" s="365">
        <f t="shared" si="148"/>
        <v>0</v>
      </c>
      <c r="BL348" s="365">
        <f t="shared" si="149"/>
        <v>0</v>
      </c>
      <c r="BM348" s="365">
        <f t="shared" si="150"/>
        <v>0</v>
      </c>
      <c r="BN348" s="365">
        <f t="shared" si="151"/>
        <v>0</v>
      </c>
      <c r="BO348" s="365">
        <f t="shared" si="152"/>
        <v>0</v>
      </c>
      <c r="BP348" s="365">
        <f t="shared" si="153"/>
        <v>0</v>
      </c>
      <c r="BQ348" s="365">
        <f t="shared" si="154"/>
        <v>0</v>
      </c>
      <c r="BR348" s="365">
        <f t="shared" si="155"/>
        <v>0</v>
      </c>
      <c r="BS348" s="365">
        <f t="shared" si="156"/>
        <v>0</v>
      </c>
      <c r="BT348" s="365">
        <f t="shared" si="157"/>
        <v>0</v>
      </c>
      <c r="BU348" s="365">
        <f t="shared" si="158"/>
        <v>0</v>
      </c>
      <c r="BV348" s="365">
        <f t="shared" si="159"/>
        <v>0</v>
      </c>
      <c r="BW348" s="365">
        <f t="shared" si="160"/>
        <v>0</v>
      </c>
      <c r="BX348" s="365">
        <f t="shared" si="161"/>
        <v>0</v>
      </c>
      <c r="BY348" s="365">
        <f t="shared" si="162"/>
        <v>0</v>
      </c>
      <c r="BZ348" s="365">
        <f t="shared" si="163"/>
        <v>0</v>
      </c>
      <c r="CA348" s="365">
        <f t="shared" si="164"/>
        <v>0</v>
      </c>
      <c r="CB348" s="360">
        <f t="shared" si="165"/>
        <v>0</v>
      </c>
      <c r="CR348"/>
    </row>
    <row r="349" spans="1:96" hidden="1" x14ac:dyDescent="0.2">
      <c r="A349" s="360" cm="1">
        <f t="array" ref="A349">_xlfn.SWITCH(D349,"G",1,"D",2,"M",3,"F",4)</f>
        <v>2</v>
      </c>
      <c r="B349" s="357" t="s">
        <v>601</v>
      </c>
      <c r="C349" s="357" t="s">
        <v>638</v>
      </c>
      <c r="D349" s="360" t="s">
        <v>14</v>
      </c>
      <c r="E349" s="361">
        <v>4</v>
      </c>
      <c r="F349" s="361">
        <f>_xlfn.IFNA(VLOOKUP(C349,'My Squad'!$C$2:$D$16,2,0),E349)</f>
        <v>4</v>
      </c>
      <c r="G349" s="362">
        <v>0.58899999999999997</v>
      </c>
      <c r="H349" s="362">
        <v>0.22333333333333333</v>
      </c>
      <c r="I349" s="362">
        <v>0.13366666666666666</v>
      </c>
      <c r="J349" s="362">
        <v>0.17599999999999999</v>
      </c>
      <c r="K349" s="362">
        <v>0.22966666666666666</v>
      </c>
      <c r="L349" s="362">
        <v>0.19366666666666665</v>
      </c>
      <c r="M349" s="362">
        <v>0.10033333333333333</v>
      </c>
      <c r="N349" s="362">
        <v>0.22833333333333333</v>
      </c>
      <c r="O349" s="363">
        <v>0</v>
      </c>
      <c r="P349" s="363">
        <v>0</v>
      </c>
      <c r="Q349" s="363">
        <v>0</v>
      </c>
      <c r="R349" s="363">
        <v>0</v>
      </c>
      <c r="S349" s="363">
        <v>0</v>
      </c>
      <c r="T349" s="363">
        <v>0</v>
      </c>
      <c r="U349" s="363">
        <v>0</v>
      </c>
      <c r="V349" s="363">
        <v>0</v>
      </c>
      <c r="W349" s="363">
        <v>0</v>
      </c>
      <c r="X349" s="363">
        <v>0</v>
      </c>
      <c r="Y349" s="363">
        <v>0</v>
      </c>
      <c r="Z349" s="363">
        <v>0</v>
      </c>
      <c r="AA349" s="363">
        <v>0</v>
      </c>
      <c r="AB349" s="363">
        <v>0</v>
      </c>
      <c r="AC349" s="363">
        <v>0</v>
      </c>
      <c r="AD349" s="363">
        <v>0</v>
      </c>
      <c r="AE349" s="363">
        <v>0</v>
      </c>
      <c r="AF349" s="363">
        <v>0</v>
      </c>
      <c r="AG349" s="363">
        <v>0</v>
      </c>
      <c r="AH349" s="363">
        <v>0</v>
      </c>
      <c r="AI349" s="363">
        <v>0</v>
      </c>
      <c r="AJ349" s="363">
        <v>0</v>
      </c>
      <c r="AK349" s="363">
        <v>0</v>
      </c>
      <c r="AL349" s="363">
        <v>0</v>
      </c>
      <c r="AM349" s="363">
        <v>0</v>
      </c>
      <c r="AN349" s="363">
        <v>0</v>
      </c>
      <c r="AO349" s="363">
        <v>0</v>
      </c>
      <c r="AP349" s="363">
        <v>0</v>
      </c>
      <c r="AQ349" s="363">
        <v>0</v>
      </c>
      <c r="AR349" s="363">
        <v>0</v>
      </c>
      <c r="AS349" s="363">
        <v>0</v>
      </c>
      <c r="AT349" s="363">
        <v>0</v>
      </c>
      <c r="AU349" s="363">
        <v>0</v>
      </c>
      <c r="AV349" s="363">
        <v>0</v>
      </c>
      <c r="AW349" s="363">
        <v>0</v>
      </c>
      <c r="AX349" s="363">
        <v>0</v>
      </c>
      <c r="AY349" s="363">
        <v>0</v>
      </c>
      <c r="AZ349" s="363">
        <v>0</v>
      </c>
      <c r="BA349" s="363">
        <v>0</v>
      </c>
      <c r="BB349" s="363">
        <v>0</v>
      </c>
      <c r="BC349" s="364">
        <f>IF(ISNUMBER(MATCH(C349,'My Squad'!$C$2:$C$16,0)),1,0)</f>
        <v>0</v>
      </c>
      <c r="BD349" s="365">
        <f t="shared" si="141"/>
        <v>0</v>
      </c>
      <c r="BE349" s="365">
        <f t="shared" si="142"/>
        <v>0</v>
      </c>
      <c r="BF349" s="365">
        <f t="shared" si="143"/>
        <v>0</v>
      </c>
      <c r="BG349" s="365">
        <f t="shared" si="144"/>
        <v>0</v>
      </c>
      <c r="BH349" s="365">
        <f t="shared" si="145"/>
        <v>0</v>
      </c>
      <c r="BI349" s="365">
        <f t="shared" si="146"/>
        <v>0</v>
      </c>
      <c r="BJ349" s="365">
        <f t="shared" si="147"/>
        <v>0</v>
      </c>
      <c r="BK349" s="365">
        <f t="shared" si="148"/>
        <v>0</v>
      </c>
      <c r="BL349" s="365">
        <f t="shared" si="149"/>
        <v>0</v>
      </c>
      <c r="BM349" s="365">
        <f t="shared" si="150"/>
        <v>0</v>
      </c>
      <c r="BN349" s="365">
        <f t="shared" si="151"/>
        <v>0</v>
      </c>
      <c r="BO349" s="365">
        <f t="shared" si="152"/>
        <v>0</v>
      </c>
      <c r="BP349" s="365">
        <f t="shared" si="153"/>
        <v>0</v>
      </c>
      <c r="BQ349" s="365">
        <f t="shared" si="154"/>
        <v>0</v>
      </c>
      <c r="BR349" s="365">
        <f t="shared" si="155"/>
        <v>0</v>
      </c>
      <c r="BS349" s="365">
        <f t="shared" si="156"/>
        <v>0</v>
      </c>
      <c r="BT349" s="365">
        <f t="shared" si="157"/>
        <v>0</v>
      </c>
      <c r="BU349" s="365">
        <f t="shared" si="158"/>
        <v>0</v>
      </c>
      <c r="BV349" s="365">
        <f t="shared" si="159"/>
        <v>0</v>
      </c>
      <c r="BW349" s="365">
        <f t="shared" si="160"/>
        <v>0</v>
      </c>
      <c r="BX349" s="365">
        <f t="shared" si="161"/>
        <v>0</v>
      </c>
      <c r="BY349" s="365">
        <f t="shared" si="162"/>
        <v>0</v>
      </c>
      <c r="BZ349" s="365">
        <f t="shared" si="163"/>
        <v>0</v>
      </c>
      <c r="CA349" s="365">
        <f t="shared" si="164"/>
        <v>0</v>
      </c>
      <c r="CB349" s="360">
        <f t="shared" si="165"/>
        <v>0</v>
      </c>
      <c r="CR349"/>
    </row>
    <row r="350" spans="1:96" hidden="1" x14ac:dyDescent="0.2">
      <c r="A350" s="360" cm="1">
        <f t="array" ref="A350">_xlfn.SWITCH(D350,"G",1,"D",2,"M",3,"F",4)</f>
        <v>3</v>
      </c>
      <c r="B350" s="357" t="s">
        <v>61</v>
      </c>
      <c r="C350" s="357" t="s">
        <v>1496</v>
      </c>
      <c r="D350" s="360" t="s">
        <v>13</v>
      </c>
      <c r="E350" s="361">
        <v>5.3</v>
      </c>
      <c r="F350" s="361">
        <f>_xlfn.IFNA(VLOOKUP(C350,'My Squad'!$C$2:$D$16,2,0),E350)</f>
        <v>5.3</v>
      </c>
      <c r="G350" s="362">
        <v>0.23433333333333334</v>
      </c>
      <c r="H350" s="362">
        <v>0.16466666666666666</v>
      </c>
      <c r="I350" s="362">
        <v>0.27666666666666667</v>
      </c>
      <c r="J350" s="362">
        <v>0.21966666666666668</v>
      </c>
      <c r="K350" s="362">
        <v>0.27866666666666667</v>
      </c>
      <c r="L350" s="362">
        <v>0.24866666666666667</v>
      </c>
      <c r="M350" s="362">
        <v>0.23666666666666666</v>
      </c>
      <c r="N350" s="362">
        <v>0.20566666666666666</v>
      </c>
      <c r="O350" s="363">
        <v>0</v>
      </c>
      <c r="P350" s="363">
        <v>0</v>
      </c>
      <c r="Q350" s="363">
        <v>0</v>
      </c>
      <c r="R350" s="363">
        <v>0</v>
      </c>
      <c r="S350" s="363">
        <v>0</v>
      </c>
      <c r="T350" s="363">
        <v>0</v>
      </c>
      <c r="U350" s="363">
        <v>0</v>
      </c>
      <c r="V350" s="363">
        <v>0</v>
      </c>
      <c r="W350" s="363">
        <v>0</v>
      </c>
      <c r="X350" s="363">
        <v>0</v>
      </c>
      <c r="Y350" s="363">
        <v>0</v>
      </c>
      <c r="Z350" s="363">
        <v>0</v>
      </c>
      <c r="AA350" s="363">
        <v>0</v>
      </c>
      <c r="AB350" s="363">
        <v>0</v>
      </c>
      <c r="AC350" s="363">
        <v>0</v>
      </c>
      <c r="AD350" s="363">
        <v>0</v>
      </c>
      <c r="AE350" s="363">
        <v>0</v>
      </c>
      <c r="AF350" s="363">
        <v>0</v>
      </c>
      <c r="AG350" s="363">
        <v>0</v>
      </c>
      <c r="AH350" s="363">
        <v>0</v>
      </c>
      <c r="AI350" s="363">
        <v>0</v>
      </c>
      <c r="AJ350" s="363">
        <v>0</v>
      </c>
      <c r="AK350" s="363">
        <v>0</v>
      </c>
      <c r="AL350" s="363">
        <v>0</v>
      </c>
      <c r="AM350" s="363">
        <v>0</v>
      </c>
      <c r="AN350" s="363">
        <v>0</v>
      </c>
      <c r="AO350" s="363">
        <v>0</v>
      </c>
      <c r="AP350" s="363">
        <v>0</v>
      </c>
      <c r="AQ350" s="363">
        <v>0</v>
      </c>
      <c r="AR350" s="363">
        <v>0</v>
      </c>
      <c r="AS350" s="363">
        <v>0</v>
      </c>
      <c r="AT350" s="363">
        <v>0</v>
      </c>
      <c r="AU350" s="363">
        <v>0</v>
      </c>
      <c r="AV350" s="363">
        <v>0</v>
      </c>
      <c r="AW350" s="363">
        <v>0</v>
      </c>
      <c r="AX350" s="363">
        <v>0</v>
      </c>
      <c r="AY350" s="363">
        <v>0</v>
      </c>
      <c r="AZ350" s="363">
        <v>0</v>
      </c>
      <c r="BA350" s="363">
        <v>0</v>
      </c>
      <c r="BB350" s="363">
        <v>0</v>
      </c>
      <c r="BC350" s="364">
        <f>IF(ISNUMBER(MATCH(C350,'My Squad'!$C$2:$C$16,0)),1,0)</f>
        <v>0</v>
      </c>
      <c r="BD350" s="365">
        <f t="shared" si="141"/>
        <v>0</v>
      </c>
      <c r="BE350" s="365">
        <f t="shared" si="142"/>
        <v>0</v>
      </c>
      <c r="BF350" s="365">
        <f t="shared" si="143"/>
        <v>0</v>
      </c>
      <c r="BG350" s="365">
        <f t="shared" si="144"/>
        <v>0</v>
      </c>
      <c r="BH350" s="365">
        <f t="shared" si="145"/>
        <v>0</v>
      </c>
      <c r="BI350" s="365">
        <f t="shared" si="146"/>
        <v>0</v>
      </c>
      <c r="BJ350" s="365">
        <f t="shared" si="147"/>
        <v>0</v>
      </c>
      <c r="BK350" s="365">
        <f t="shared" si="148"/>
        <v>0</v>
      </c>
      <c r="BL350" s="365">
        <f t="shared" si="149"/>
        <v>0</v>
      </c>
      <c r="BM350" s="365">
        <f t="shared" si="150"/>
        <v>0</v>
      </c>
      <c r="BN350" s="365">
        <f t="shared" si="151"/>
        <v>0</v>
      </c>
      <c r="BO350" s="365">
        <f t="shared" si="152"/>
        <v>0</v>
      </c>
      <c r="BP350" s="365">
        <f t="shared" si="153"/>
        <v>0</v>
      </c>
      <c r="BQ350" s="365">
        <f t="shared" si="154"/>
        <v>0</v>
      </c>
      <c r="BR350" s="365">
        <f t="shared" si="155"/>
        <v>0</v>
      </c>
      <c r="BS350" s="365">
        <f t="shared" si="156"/>
        <v>0</v>
      </c>
      <c r="BT350" s="365">
        <f t="shared" si="157"/>
        <v>0</v>
      </c>
      <c r="BU350" s="365">
        <f t="shared" si="158"/>
        <v>0</v>
      </c>
      <c r="BV350" s="365">
        <f t="shared" si="159"/>
        <v>0</v>
      </c>
      <c r="BW350" s="365">
        <f t="shared" si="160"/>
        <v>0</v>
      </c>
      <c r="BX350" s="365">
        <f t="shared" si="161"/>
        <v>0</v>
      </c>
      <c r="BY350" s="365">
        <f t="shared" si="162"/>
        <v>0</v>
      </c>
      <c r="BZ350" s="365">
        <f t="shared" si="163"/>
        <v>0</v>
      </c>
      <c r="CA350" s="365">
        <f t="shared" si="164"/>
        <v>0</v>
      </c>
      <c r="CB350" s="360">
        <f t="shared" si="165"/>
        <v>0</v>
      </c>
      <c r="CR350"/>
    </row>
    <row r="351" spans="1:96" hidden="1" x14ac:dyDescent="0.2">
      <c r="A351" s="360" cm="1">
        <f t="array" ref="A351">_xlfn.SWITCH(D351,"G",1,"D",2,"M",3,"F",4)</f>
        <v>4</v>
      </c>
      <c r="B351" s="357" t="s">
        <v>65</v>
      </c>
      <c r="C351" s="357" t="s">
        <v>609</v>
      </c>
      <c r="D351" s="360" t="s">
        <v>15</v>
      </c>
      <c r="E351" s="361">
        <v>5.4</v>
      </c>
      <c r="F351" s="361">
        <f>_xlfn.IFNA(VLOOKUP(C351,'My Squad'!$C$2:$D$16,2,0),E351)</f>
        <v>5.4</v>
      </c>
      <c r="G351" s="362">
        <v>0.20466666666666666</v>
      </c>
      <c r="H351" s="362">
        <v>0.21</v>
      </c>
      <c r="I351" s="362">
        <v>0.22133333333333333</v>
      </c>
      <c r="J351" s="362">
        <v>0.23133333333333334</v>
      </c>
      <c r="K351" s="362">
        <v>0.22766666666666666</v>
      </c>
      <c r="L351" s="362">
        <v>0.23466666666666666</v>
      </c>
      <c r="M351" s="362">
        <v>0.28233333333333333</v>
      </c>
      <c r="N351" s="362">
        <v>0.24866666666666667</v>
      </c>
      <c r="O351" s="363">
        <v>0</v>
      </c>
      <c r="P351" s="363">
        <v>0</v>
      </c>
      <c r="Q351" s="363">
        <v>0</v>
      </c>
      <c r="R351" s="363">
        <v>0</v>
      </c>
      <c r="S351" s="363">
        <v>0</v>
      </c>
      <c r="T351" s="363">
        <v>0</v>
      </c>
      <c r="U351" s="363">
        <v>0</v>
      </c>
      <c r="V351" s="363">
        <v>0</v>
      </c>
      <c r="W351" s="363">
        <v>0</v>
      </c>
      <c r="X351" s="363">
        <v>0</v>
      </c>
      <c r="Y351" s="363">
        <v>0</v>
      </c>
      <c r="Z351" s="363">
        <v>0</v>
      </c>
      <c r="AA351" s="363">
        <v>0</v>
      </c>
      <c r="AB351" s="363">
        <v>0</v>
      </c>
      <c r="AC351" s="363">
        <v>0</v>
      </c>
      <c r="AD351" s="363">
        <v>0</v>
      </c>
      <c r="AE351" s="363">
        <v>0</v>
      </c>
      <c r="AF351" s="363">
        <v>0</v>
      </c>
      <c r="AG351" s="363">
        <v>0</v>
      </c>
      <c r="AH351" s="363">
        <v>0</v>
      </c>
      <c r="AI351" s="363">
        <v>0</v>
      </c>
      <c r="AJ351" s="363">
        <v>0</v>
      </c>
      <c r="AK351" s="363">
        <v>0</v>
      </c>
      <c r="AL351" s="363">
        <v>0</v>
      </c>
      <c r="AM351" s="363">
        <v>0</v>
      </c>
      <c r="AN351" s="363">
        <v>0</v>
      </c>
      <c r="AO351" s="363">
        <v>0</v>
      </c>
      <c r="AP351" s="363">
        <v>0</v>
      </c>
      <c r="AQ351" s="363">
        <v>0</v>
      </c>
      <c r="AR351" s="363">
        <v>0</v>
      </c>
      <c r="AS351" s="363">
        <v>0</v>
      </c>
      <c r="AT351" s="363">
        <v>0</v>
      </c>
      <c r="AU351" s="363">
        <v>0</v>
      </c>
      <c r="AV351" s="363">
        <v>0</v>
      </c>
      <c r="AW351" s="363">
        <v>0</v>
      </c>
      <c r="AX351" s="363">
        <v>0</v>
      </c>
      <c r="AY351" s="363">
        <v>0</v>
      </c>
      <c r="AZ351" s="363">
        <v>0</v>
      </c>
      <c r="BA351" s="363">
        <v>0</v>
      </c>
      <c r="BB351" s="363">
        <v>0</v>
      </c>
      <c r="BC351" s="364">
        <f>IF(ISNUMBER(MATCH(C351,'My Squad'!$C$2:$C$16,0)),1,0)</f>
        <v>0</v>
      </c>
      <c r="BD351" s="365">
        <f t="shared" si="141"/>
        <v>0</v>
      </c>
      <c r="BE351" s="365">
        <f t="shared" si="142"/>
        <v>0</v>
      </c>
      <c r="BF351" s="365">
        <f t="shared" si="143"/>
        <v>0</v>
      </c>
      <c r="BG351" s="365">
        <f t="shared" si="144"/>
        <v>0</v>
      </c>
      <c r="BH351" s="365">
        <f t="shared" si="145"/>
        <v>0</v>
      </c>
      <c r="BI351" s="365">
        <f t="shared" si="146"/>
        <v>0</v>
      </c>
      <c r="BJ351" s="365">
        <f t="shared" si="147"/>
        <v>0</v>
      </c>
      <c r="BK351" s="365">
        <f t="shared" si="148"/>
        <v>0</v>
      </c>
      <c r="BL351" s="365">
        <f t="shared" si="149"/>
        <v>0</v>
      </c>
      <c r="BM351" s="365">
        <f t="shared" si="150"/>
        <v>0</v>
      </c>
      <c r="BN351" s="365">
        <f t="shared" si="151"/>
        <v>0</v>
      </c>
      <c r="BO351" s="365">
        <f t="shared" si="152"/>
        <v>0</v>
      </c>
      <c r="BP351" s="365">
        <f t="shared" si="153"/>
        <v>0</v>
      </c>
      <c r="BQ351" s="365">
        <f t="shared" si="154"/>
        <v>0</v>
      </c>
      <c r="BR351" s="365">
        <f t="shared" si="155"/>
        <v>0</v>
      </c>
      <c r="BS351" s="365">
        <f t="shared" si="156"/>
        <v>0</v>
      </c>
      <c r="BT351" s="365">
        <f t="shared" si="157"/>
        <v>0</v>
      </c>
      <c r="BU351" s="365">
        <f t="shared" si="158"/>
        <v>0</v>
      </c>
      <c r="BV351" s="365">
        <f t="shared" si="159"/>
        <v>0</v>
      </c>
      <c r="BW351" s="365">
        <f t="shared" si="160"/>
        <v>0</v>
      </c>
      <c r="BX351" s="365">
        <f t="shared" si="161"/>
        <v>0</v>
      </c>
      <c r="BY351" s="365">
        <f t="shared" si="162"/>
        <v>0</v>
      </c>
      <c r="BZ351" s="365">
        <f t="shared" si="163"/>
        <v>0</v>
      </c>
      <c r="CA351" s="365">
        <f t="shared" si="164"/>
        <v>0</v>
      </c>
      <c r="CB351" s="360">
        <f t="shared" si="165"/>
        <v>0</v>
      </c>
      <c r="CR351"/>
    </row>
    <row r="352" spans="1:96" hidden="1" x14ac:dyDescent="0.2">
      <c r="A352" s="360" cm="1">
        <f t="array" ref="A352">_xlfn.SWITCH(D352,"G",1,"D",2,"M",3,"F",4)</f>
        <v>2</v>
      </c>
      <c r="B352" s="357" t="s">
        <v>110</v>
      </c>
      <c r="C352" s="357" t="s">
        <v>203</v>
      </c>
      <c r="D352" s="360" t="s">
        <v>14</v>
      </c>
      <c r="E352" s="361">
        <v>4.3</v>
      </c>
      <c r="F352" s="361">
        <f>_xlfn.IFNA(VLOOKUP(C352,'My Squad'!$C$2:$D$16,2,0),E352)</f>
        <v>4.3</v>
      </c>
      <c r="G352" s="362">
        <v>0.33866666666666667</v>
      </c>
      <c r="H352" s="362">
        <v>0.32733333333333331</v>
      </c>
      <c r="I352" s="362">
        <v>0.18266666666666667</v>
      </c>
      <c r="J352" s="362">
        <v>0.255</v>
      </c>
      <c r="K352" s="362">
        <v>0.23433333333333334</v>
      </c>
      <c r="L352" s="362">
        <v>0.15366666666666667</v>
      </c>
      <c r="M352" s="362">
        <v>0.19766666666666666</v>
      </c>
      <c r="N352" s="362">
        <v>0.16400000000000001</v>
      </c>
      <c r="O352" s="363">
        <v>0</v>
      </c>
      <c r="P352" s="363">
        <v>0</v>
      </c>
      <c r="Q352" s="363">
        <v>0</v>
      </c>
      <c r="R352" s="363">
        <v>0</v>
      </c>
      <c r="S352" s="363">
        <v>0</v>
      </c>
      <c r="T352" s="363">
        <v>0</v>
      </c>
      <c r="U352" s="363">
        <v>0</v>
      </c>
      <c r="V352" s="363">
        <v>0</v>
      </c>
      <c r="W352" s="363">
        <v>0</v>
      </c>
      <c r="X352" s="363">
        <v>0</v>
      </c>
      <c r="Y352" s="363">
        <v>0</v>
      </c>
      <c r="Z352" s="363">
        <v>0</v>
      </c>
      <c r="AA352" s="363">
        <v>0</v>
      </c>
      <c r="AB352" s="363">
        <v>0</v>
      </c>
      <c r="AC352" s="363">
        <v>0</v>
      </c>
      <c r="AD352" s="363">
        <v>0</v>
      </c>
      <c r="AE352" s="363">
        <v>0</v>
      </c>
      <c r="AF352" s="363">
        <v>0</v>
      </c>
      <c r="AG352" s="363">
        <v>0</v>
      </c>
      <c r="AH352" s="363">
        <v>0</v>
      </c>
      <c r="AI352" s="363">
        <v>0</v>
      </c>
      <c r="AJ352" s="363">
        <v>0</v>
      </c>
      <c r="AK352" s="363">
        <v>0</v>
      </c>
      <c r="AL352" s="363">
        <v>0</v>
      </c>
      <c r="AM352" s="363">
        <v>0</v>
      </c>
      <c r="AN352" s="363">
        <v>0</v>
      </c>
      <c r="AO352" s="363">
        <v>0</v>
      </c>
      <c r="AP352" s="363">
        <v>0</v>
      </c>
      <c r="AQ352" s="363">
        <v>0</v>
      </c>
      <c r="AR352" s="363">
        <v>0</v>
      </c>
      <c r="AS352" s="363">
        <v>0</v>
      </c>
      <c r="AT352" s="363">
        <v>0</v>
      </c>
      <c r="AU352" s="363">
        <v>0</v>
      </c>
      <c r="AV352" s="363">
        <v>0</v>
      </c>
      <c r="AW352" s="363">
        <v>0</v>
      </c>
      <c r="AX352" s="363">
        <v>0</v>
      </c>
      <c r="AY352" s="363">
        <v>0</v>
      </c>
      <c r="AZ352" s="363">
        <v>0</v>
      </c>
      <c r="BA352" s="363">
        <v>0</v>
      </c>
      <c r="BB352" s="363">
        <v>0</v>
      </c>
      <c r="BC352" s="364">
        <f>IF(ISNUMBER(MATCH(C352,'My Squad'!$C$2:$C$16,0)),1,0)</f>
        <v>0</v>
      </c>
      <c r="BD352" s="365">
        <f t="shared" si="141"/>
        <v>0</v>
      </c>
      <c r="BE352" s="365">
        <f t="shared" si="142"/>
        <v>0</v>
      </c>
      <c r="BF352" s="365">
        <f t="shared" si="143"/>
        <v>0</v>
      </c>
      <c r="BG352" s="365">
        <f t="shared" si="144"/>
        <v>0</v>
      </c>
      <c r="BH352" s="365">
        <f t="shared" si="145"/>
        <v>0</v>
      </c>
      <c r="BI352" s="365">
        <f t="shared" si="146"/>
        <v>0</v>
      </c>
      <c r="BJ352" s="365">
        <f t="shared" si="147"/>
        <v>0</v>
      </c>
      <c r="BK352" s="365">
        <f t="shared" si="148"/>
        <v>0</v>
      </c>
      <c r="BL352" s="365">
        <f t="shared" si="149"/>
        <v>0</v>
      </c>
      <c r="BM352" s="365">
        <f t="shared" si="150"/>
        <v>0</v>
      </c>
      <c r="BN352" s="365">
        <f t="shared" si="151"/>
        <v>0</v>
      </c>
      <c r="BO352" s="365">
        <f t="shared" si="152"/>
        <v>0</v>
      </c>
      <c r="BP352" s="365">
        <f t="shared" si="153"/>
        <v>0</v>
      </c>
      <c r="BQ352" s="365">
        <f t="shared" si="154"/>
        <v>0</v>
      </c>
      <c r="BR352" s="365">
        <f t="shared" si="155"/>
        <v>0</v>
      </c>
      <c r="BS352" s="365">
        <f t="shared" si="156"/>
        <v>0</v>
      </c>
      <c r="BT352" s="365">
        <f t="shared" si="157"/>
        <v>0</v>
      </c>
      <c r="BU352" s="365">
        <f t="shared" si="158"/>
        <v>0</v>
      </c>
      <c r="BV352" s="365">
        <f t="shared" si="159"/>
        <v>0</v>
      </c>
      <c r="BW352" s="365">
        <f t="shared" si="160"/>
        <v>0</v>
      </c>
      <c r="BX352" s="365">
        <f t="shared" si="161"/>
        <v>0</v>
      </c>
      <c r="BY352" s="365">
        <f t="shared" si="162"/>
        <v>0</v>
      </c>
      <c r="BZ352" s="365">
        <f t="shared" si="163"/>
        <v>0</v>
      </c>
      <c r="CA352" s="365">
        <f t="shared" si="164"/>
        <v>0</v>
      </c>
      <c r="CB352" s="360">
        <f t="shared" si="165"/>
        <v>0</v>
      </c>
      <c r="CR352"/>
    </row>
    <row r="353" spans="1:96" hidden="1" x14ac:dyDescent="0.2">
      <c r="A353" s="360" cm="1">
        <f t="array" ref="A353">_xlfn.SWITCH(D353,"G",1,"D",2,"M",3,"F",4)</f>
        <v>2</v>
      </c>
      <c r="B353" s="357" t="s">
        <v>51</v>
      </c>
      <c r="C353" s="357" t="s">
        <v>317</v>
      </c>
      <c r="D353" s="360" t="s">
        <v>14</v>
      </c>
      <c r="E353" s="361">
        <v>4.7</v>
      </c>
      <c r="F353" s="361">
        <f>_xlfn.IFNA(VLOOKUP(C353,'My Squad'!$C$2:$D$16,2,0),E353)</f>
        <v>4.7</v>
      </c>
      <c r="G353" s="362">
        <v>0.19566666666666666</v>
      </c>
      <c r="H353" s="362">
        <v>0.16266666666666665</v>
      </c>
      <c r="I353" s="362">
        <v>0.28199999999999997</v>
      </c>
      <c r="J353" s="362">
        <v>0.18766666666666668</v>
      </c>
      <c r="K353" s="362">
        <v>0.27800000000000002</v>
      </c>
      <c r="L353" s="362">
        <v>0.16766666666666666</v>
      </c>
      <c r="M353" s="362">
        <v>0.27733333333333332</v>
      </c>
      <c r="N353" s="362">
        <v>0.28266666666666668</v>
      </c>
      <c r="O353" s="363">
        <v>0</v>
      </c>
      <c r="P353" s="363">
        <v>0</v>
      </c>
      <c r="Q353" s="363">
        <v>0</v>
      </c>
      <c r="R353" s="363">
        <v>0</v>
      </c>
      <c r="S353" s="363">
        <v>0</v>
      </c>
      <c r="T353" s="363">
        <v>0</v>
      </c>
      <c r="U353" s="363">
        <v>0</v>
      </c>
      <c r="V353" s="363">
        <v>0</v>
      </c>
      <c r="W353" s="363">
        <v>0</v>
      </c>
      <c r="X353" s="363">
        <v>0</v>
      </c>
      <c r="Y353" s="363">
        <v>0</v>
      </c>
      <c r="Z353" s="363">
        <v>0</v>
      </c>
      <c r="AA353" s="363">
        <v>0</v>
      </c>
      <c r="AB353" s="363">
        <v>0</v>
      </c>
      <c r="AC353" s="363">
        <v>0</v>
      </c>
      <c r="AD353" s="363">
        <v>0</v>
      </c>
      <c r="AE353" s="363">
        <v>0</v>
      </c>
      <c r="AF353" s="363">
        <v>0</v>
      </c>
      <c r="AG353" s="363">
        <v>0</v>
      </c>
      <c r="AH353" s="363">
        <v>0</v>
      </c>
      <c r="AI353" s="363">
        <v>0</v>
      </c>
      <c r="AJ353" s="363">
        <v>0</v>
      </c>
      <c r="AK353" s="363">
        <v>0</v>
      </c>
      <c r="AL353" s="363">
        <v>0</v>
      </c>
      <c r="AM353" s="363">
        <v>0</v>
      </c>
      <c r="AN353" s="363">
        <v>0</v>
      </c>
      <c r="AO353" s="363">
        <v>0</v>
      </c>
      <c r="AP353" s="363">
        <v>0</v>
      </c>
      <c r="AQ353" s="363">
        <v>0</v>
      </c>
      <c r="AR353" s="363">
        <v>0</v>
      </c>
      <c r="AS353" s="363">
        <v>0</v>
      </c>
      <c r="AT353" s="363">
        <v>0</v>
      </c>
      <c r="AU353" s="363">
        <v>0</v>
      </c>
      <c r="AV353" s="363">
        <v>0</v>
      </c>
      <c r="AW353" s="363">
        <v>0</v>
      </c>
      <c r="AX353" s="363">
        <v>0</v>
      </c>
      <c r="AY353" s="363">
        <v>0</v>
      </c>
      <c r="AZ353" s="363">
        <v>0</v>
      </c>
      <c r="BA353" s="363">
        <v>0</v>
      </c>
      <c r="BB353" s="363">
        <v>0</v>
      </c>
      <c r="BC353" s="364">
        <f>IF(ISNUMBER(MATCH(C353,'My Squad'!$C$2:$C$16,0)),1,0)</f>
        <v>0</v>
      </c>
      <c r="BD353" s="365">
        <f t="shared" si="141"/>
        <v>0</v>
      </c>
      <c r="BE353" s="365">
        <f t="shared" si="142"/>
        <v>0</v>
      </c>
      <c r="BF353" s="365">
        <f t="shared" si="143"/>
        <v>0</v>
      </c>
      <c r="BG353" s="365">
        <f t="shared" si="144"/>
        <v>0</v>
      </c>
      <c r="BH353" s="365">
        <f t="shared" si="145"/>
        <v>0</v>
      </c>
      <c r="BI353" s="365">
        <f t="shared" si="146"/>
        <v>0</v>
      </c>
      <c r="BJ353" s="365">
        <f t="shared" si="147"/>
        <v>0</v>
      </c>
      <c r="BK353" s="365">
        <f t="shared" si="148"/>
        <v>0</v>
      </c>
      <c r="BL353" s="365">
        <f t="shared" si="149"/>
        <v>0</v>
      </c>
      <c r="BM353" s="365">
        <f t="shared" si="150"/>
        <v>0</v>
      </c>
      <c r="BN353" s="365">
        <f t="shared" si="151"/>
        <v>0</v>
      </c>
      <c r="BO353" s="365">
        <f t="shared" si="152"/>
        <v>0</v>
      </c>
      <c r="BP353" s="365">
        <f t="shared" si="153"/>
        <v>0</v>
      </c>
      <c r="BQ353" s="365">
        <f t="shared" si="154"/>
        <v>0</v>
      </c>
      <c r="BR353" s="365">
        <f t="shared" si="155"/>
        <v>0</v>
      </c>
      <c r="BS353" s="365">
        <f t="shared" si="156"/>
        <v>0</v>
      </c>
      <c r="BT353" s="365">
        <f t="shared" si="157"/>
        <v>0</v>
      </c>
      <c r="BU353" s="365">
        <f t="shared" si="158"/>
        <v>0</v>
      </c>
      <c r="BV353" s="365">
        <f t="shared" si="159"/>
        <v>0</v>
      </c>
      <c r="BW353" s="365">
        <f t="shared" si="160"/>
        <v>0</v>
      </c>
      <c r="BX353" s="365">
        <f t="shared" si="161"/>
        <v>0</v>
      </c>
      <c r="BY353" s="365">
        <f t="shared" si="162"/>
        <v>0</v>
      </c>
      <c r="BZ353" s="365">
        <f t="shared" si="163"/>
        <v>0</v>
      </c>
      <c r="CA353" s="365">
        <f t="shared" si="164"/>
        <v>0</v>
      </c>
      <c r="CB353" s="360">
        <f t="shared" si="165"/>
        <v>0</v>
      </c>
      <c r="CR353"/>
    </row>
    <row r="354" spans="1:96" hidden="1" x14ac:dyDescent="0.2">
      <c r="A354" s="360" cm="1">
        <f t="array" ref="A354">_xlfn.SWITCH(D354,"G",1,"D",2,"M",3,"F",4)</f>
        <v>2</v>
      </c>
      <c r="B354" s="357" t="s">
        <v>82</v>
      </c>
      <c r="C354" s="357" t="s">
        <v>358</v>
      </c>
      <c r="D354" s="360" t="s">
        <v>14</v>
      </c>
      <c r="E354" s="361">
        <v>4.3</v>
      </c>
      <c r="F354" s="361">
        <f>_xlfn.IFNA(VLOOKUP(C354,'My Squad'!$C$2:$D$16,2,0),E354)</f>
        <v>4.3</v>
      </c>
      <c r="G354" s="362">
        <v>0.26366666666666666</v>
      </c>
      <c r="H354" s="362">
        <v>0.24866666666666667</v>
      </c>
      <c r="I354" s="362">
        <v>0.20399999999999999</v>
      </c>
      <c r="J354" s="362">
        <v>0.33800000000000002</v>
      </c>
      <c r="K354" s="362">
        <v>0.14033333333333334</v>
      </c>
      <c r="L354" s="362">
        <v>0.185</v>
      </c>
      <c r="M354" s="362">
        <v>0.24233333333333335</v>
      </c>
      <c r="N354" s="362">
        <v>0.20799999999999999</v>
      </c>
      <c r="O354" s="363">
        <v>0</v>
      </c>
      <c r="P354" s="363">
        <v>0</v>
      </c>
      <c r="Q354" s="363">
        <v>0</v>
      </c>
      <c r="R354" s="363">
        <v>0</v>
      </c>
      <c r="S354" s="363">
        <v>0</v>
      </c>
      <c r="T354" s="363">
        <v>0</v>
      </c>
      <c r="U354" s="363">
        <v>0</v>
      </c>
      <c r="V354" s="363">
        <v>0</v>
      </c>
      <c r="W354" s="363">
        <v>0</v>
      </c>
      <c r="X354" s="363">
        <v>0</v>
      </c>
      <c r="Y354" s="363">
        <v>0</v>
      </c>
      <c r="Z354" s="363">
        <v>0</v>
      </c>
      <c r="AA354" s="363">
        <v>0</v>
      </c>
      <c r="AB354" s="363">
        <v>0</v>
      </c>
      <c r="AC354" s="363">
        <v>0</v>
      </c>
      <c r="AD354" s="363">
        <v>0</v>
      </c>
      <c r="AE354" s="363">
        <v>0</v>
      </c>
      <c r="AF354" s="363">
        <v>0</v>
      </c>
      <c r="AG354" s="363">
        <v>0</v>
      </c>
      <c r="AH354" s="363">
        <v>0</v>
      </c>
      <c r="AI354" s="363">
        <v>0</v>
      </c>
      <c r="AJ354" s="363">
        <v>0</v>
      </c>
      <c r="AK354" s="363">
        <v>0</v>
      </c>
      <c r="AL354" s="363">
        <v>0</v>
      </c>
      <c r="AM354" s="363">
        <v>0</v>
      </c>
      <c r="AN354" s="363">
        <v>0</v>
      </c>
      <c r="AO354" s="363">
        <v>0</v>
      </c>
      <c r="AP354" s="363">
        <v>0</v>
      </c>
      <c r="AQ354" s="363">
        <v>0</v>
      </c>
      <c r="AR354" s="363">
        <v>0</v>
      </c>
      <c r="AS354" s="363">
        <v>0</v>
      </c>
      <c r="AT354" s="363">
        <v>0</v>
      </c>
      <c r="AU354" s="363">
        <v>0</v>
      </c>
      <c r="AV354" s="363">
        <v>0</v>
      </c>
      <c r="AW354" s="363">
        <v>0</v>
      </c>
      <c r="AX354" s="363">
        <v>0</v>
      </c>
      <c r="AY354" s="363">
        <v>0</v>
      </c>
      <c r="AZ354" s="363">
        <v>0</v>
      </c>
      <c r="BA354" s="363">
        <v>0</v>
      </c>
      <c r="BB354" s="363">
        <v>0</v>
      </c>
      <c r="BC354" s="364">
        <f>IF(ISNUMBER(MATCH(C354,'My Squad'!$C$2:$C$16,0)),1,0)</f>
        <v>0</v>
      </c>
      <c r="BD354" s="365">
        <f t="shared" si="141"/>
        <v>0</v>
      </c>
      <c r="BE354" s="365">
        <f t="shared" si="142"/>
        <v>0</v>
      </c>
      <c r="BF354" s="365">
        <f t="shared" si="143"/>
        <v>0</v>
      </c>
      <c r="BG354" s="365">
        <f t="shared" si="144"/>
        <v>0</v>
      </c>
      <c r="BH354" s="365">
        <f t="shared" si="145"/>
        <v>0</v>
      </c>
      <c r="BI354" s="365">
        <f t="shared" si="146"/>
        <v>0</v>
      </c>
      <c r="BJ354" s="365">
        <f t="shared" si="147"/>
        <v>0</v>
      </c>
      <c r="BK354" s="365">
        <f t="shared" si="148"/>
        <v>0</v>
      </c>
      <c r="BL354" s="365">
        <f t="shared" si="149"/>
        <v>0</v>
      </c>
      <c r="BM354" s="365">
        <f t="shared" si="150"/>
        <v>0</v>
      </c>
      <c r="BN354" s="365">
        <f t="shared" si="151"/>
        <v>0</v>
      </c>
      <c r="BO354" s="365">
        <f t="shared" si="152"/>
        <v>0</v>
      </c>
      <c r="BP354" s="365">
        <f t="shared" si="153"/>
        <v>0</v>
      </c>
      <c r="BQ354" s="365">
        <f t="shared" si="154"/>
        <v>0</v>
      </c>
      <c r="BR354" s="365">
        <f t="shared" si="155"/>
        <v>0</v>
      </c>
      <c r="BS354" s="365">
        <f t="shared" si="156"/>
        <v>0</v>
      </c>
      <c r="BT354" s="365">
        <f t="shared" si="157"/>
        <v>0</v>
      </c>
      <c r="BU354" s="365">
        <f t="shared" si="158"/>
        <v>0</v>
      </c>
      <c r="BV354" s="365">
        <f t="shared" si="159"/>
        <v>0</v>
      </c>
      <c r="BW354" s="365">
        <f t="shared" si="160"/>
        <v>0</v>
      </c>
      <c r="BX354" s="365">
        <f t="shared" si="161"/>
        <v>0</v>
      </c>
      <c r="BY354" s="365">
        <f t="shared" si="162"/>
        <v>0</v>
      </c>
      <c r="BZ354" s="365">
        <f t="shared" si="163"/>
        <v>0</v>
      </c>
      <c r="CA354" s="365">
        <f t="shared" si="164"/>
        <v>0</v>
      </c>
      <c r="CB354" s="360">
        <f t="shared" si="165"/>
        <v>0</v>
      </c>
      <c r="CR354"/>
    </row>
    <row r="355" spans="1:96" hidden="1" x14ac:dyDescent="0.2">
      <c r="A355" s="360" cm="1">
        <f t="array" ref="A355">_xlfn.SWITCH(D355,"G",1,"D",2,"M",3,"F",4)</f>
        <v>3</v>
      </c>
      <c r="B355" s="357" t="s">
        <v>91</v>
      </c>
      <c r="C355" s="357" t="s">
        <v>298</v>
      </c>
      <c r="D355" s="360" t="s">
        <v>13</v>
      </c>
      <c r="E355" s="361">
        <v>4.5</v>
      </c>
      <c r="F355" s="361">
        <f>_xlfn.IFNA(VLOOKUP(C355,'My Squad'!$C$2:$D$16,2,0),E355)</f>
        <v>4.5</v>
      </c>
      <c r="G355" s="362">
        <v>0</v>
      </c>
      <c r="H355" s="362">
        <v>0</v>
      </c>
      <c r="I355" s="362">
        <v>0</v>
      </c>
      <c r="J355" s="362">
        <v>0</v>
      </c>
      <c r="K355" s="362">
        <v>0</v>
      </c>
      <c r="L355" s="362">
        <v>0</v>
      </c>
      <c r="M355" s="362">
        <v>0</v>
      </c>
      <c r="N355" s="362">
        <v>1.827</v>
      </c>
      <c r="O355" s="363">
        <v>0</v>
      </c>
      <c r="P355" s="363">
        <v>0</v>
      </c>
      <c r="Q355" s="363">
        <v>0</v>
      </c>
      <c r="R355" s="363">
        <v>0</v>
      </c>
      <c r="S355" s="363">
        <v>0</v>
      </c>
      <c r="T355" s="363">
        <v>0</v>
      </c>
      <c r="U355" s="363">
        <v>0</v>
      </c>
      <c r="V355" s="363">
        <v>0</v>
      </c>
      <c r="W355" s="363">
        <v>0</v>
      </c>
      <c r="X355" s="363">
        <v>0</v>
      </c>
      <c r="Y355" s="363">
        <v>0</v>
      </c>
      <c r="Z355" s="363">
        <v>0</v>
      </c>
      <c r="AA355" s="363">
        <v>0</v>
      </c>
      <c r="AB355" s="363">
        <v>0</v>
      </c>
      <c r="AC355" s="363">
        <v>0</v>
      </c>
      <c r="AD355" s="363">
        <v>0</v>
      </c>
      <c r="AE355" s="363">
        <v>0</v>
      </c>
      <c r="AF355" s="363">
        <v>0</v>
      </c>
      <c r="AG355" s="363">
        <v>0</v>
      </c>
      <c r="AH355" s="363">
        <v>0</v>
      </c>
      <c r="AI355" s="363">
        <v>0</v>
      </c>
      <c r="AJ355" s="363">
        <v>0</v>
      </c>
      <c r="AK355" s="363">
        <v>0</v>
      </c>
      <c r="AL355" s="363">
        <v>0</v>
      </c>
      <c r="AM355" s="363">
        <v>0</v>
      </c>
      <c r="AN355" s="363">
        <v>0</v>
      </c>
      <c r="AO355" s="363">
        <v>0</v>
      </c>
      <c r="AP355" s="363">
        <v>0</v>
      </c>
      <c r="AQ355" s="363">
        <v>0</v>
      </c>
      <c r="AR355" s="363">
        <v>0</v>
      </c>
      <c r="AS355" s="363">
        <v>0</v>
      </c>
      <c r="AT355" s="363">
        <v>0</v>
      </c>
      <c r="AU355" s="363">
        <v>0</v>
      </c>
      <c r="AV355" s="363">
        <v>0</v>
      </c>
      <c r="AW355" s="363">
        <v>0</v>
      </c>
      <c r="AX355" s="363">
        <v>0</v>
      </c>
      <c r="AY355" s="363">
        <v>0</v>
      </c>
      <c r="AZ355" s="363">
        <v>0</v>
      </c>
      <c r="BA355" s="363">
        <v>0</v>
      </c>
      <c r="BB355" s="363">
        <v>0</v>
      </c>
      <c r="BC355" s="364">
        <f>IF(ISNUMBER(MATCH(C355,'My Squad'!$C$2:$C$16,0)),1,0)</f>
        <v>0</v>
      </c>
      <c r="BD355" s="365">
        <f t="shared" si="141"/>
        <v>0</v>
      </c>
      <c r="BE355" s="365">
        <f t="shared" si="142"/>
        <v>0</v>
      </c>
      <c r="BF355" s="365">
        <f t="shared" si="143"/>
        <v>0</v>
      </c>
      <c r="BG355" s="365">
        <f t="shared" si="144"/>
        <v>0</v>
      </c>
      <c r="BH355" s="365">
        <f t="shared" si="145"/>
        <v>0</v>
      </c>
      <c r="BI355" s="365">
        <f t="shared" si="146"/>
        <v>0</v>
      </c>
      <c r="BJ355" s="365">
        <f t="shared" si="147"/>
        <v>0</v>
      </c>
      <c r="BK355" s="365">
        <f t="shared" si="148"/>
        <v>0</v>
      </c>
      <c r="BL355" s="365">
        <f t="shared" si="149"/>
        <v>0</v>
      </c>
      <c r="BM355" s="365">
        <f t="shared" si="150"/>
        <v>0</v>
      </c>
      <c r="BN355" s="365">
        <f t="shared" si="151"/>
        <v>0</v>
      </c>
      <c r="BO355" s="365">
        <f t="shared" si="152"/>
        <v>0</v>
      </c>
      <c r="BP355" s="365">
        <f t="shared" si="153"/>
        <v>0</v>
      </c>
      <c r="BQ355" s="365">
        <f t="shared" si="154"/>
        <v>0</v>
      </c>
      <c r="BR355" s="365">
        <f t="shared" si="155"/>
        <v>0</v>
      </c>
      <c r="BS355" s="365">
        <f t="shared" si="156"/>
        <v>0</v>
      </c>
      <c r="BT355" s="365">
        <f t="shared" si="157"/>
        <v>0</v>
      </c>
      <c r="BU355" s="365">
        <f t="shared" si="158"/>
        <v>0</v>
      </c>
      <c r="BV355" s="365">
        <f t="shared" si="159"/>
        <v>0</v>
      </c>
      <c r="BW355" s="365">
        <f t="shared" si="160"/>
        <v>0</v>
      </c>
      <c r="BX355" s="365">
        <f t="shared" si="161"/>
        <v>0</v>
      </c>
      <c r="BY355" s="365">
        <f t="shared" si="162"/>
        <v>0</v>
      </c>
      <c r="BZ355" s="365">
        <f t="shared" si="163"/>
        <v>0</v>
      </c>
      <c r="CA355" s="365">
        <f t="shared" si="164"/>
        <v>0</v>
      </c>
      <c r="CB355" s="360">
        <f t="shared" si="165"/>
        <v>0</v>
      </c>
      <c r="CR355"/>
    </row>
    <row r="356" spans="1:96" x14ac:dyDescent="0.2">
      <c r="A356" s="360" cm="1">
        <f t="array" ref="A356">_xlfn.SWITCH(D356,"G",1,"D",2,"M",3,"F",4)</f>
        <v>2</v>
      </c>
      <c r="B356" s="357" t="s">
        <v>33</v>
      </c>
      <c r="C356" s="357" t="s">
        <v>1550</v>
      </c>
      <c r="D356" s="360" t="s">
        <v>14</v>
      </c>
      <c r="E356" s="361">
        <v>4</v>
      </c>
      <c r="F356" s="361">
        <f>_xlfn.IFNA(VLOOKUP(C356,'My Squad'!$C$2:$D$16,2,0),E356)</f>
        <v>4</v>
      </c>
      <c r="G356" s="362">
        <v>0.23366666666666666</v>
      </c>
      <c r="H356" s="362">
        <v>0.26600000000000001</v>
      </c>
      <c r="I356" s="362">
        <v>0.20233333333333334</v>
      </c>
      <c r="J356" s="362">
        <v>0.22700000000000001</v>
      </c>
      <c r="K356" s="362">
        <v>0.19066666666666668</v>
      </c>
      <c r="L356" s="362">
        <v>0.17533333333333334</v>
      </c>
      <c r="M356" s="362">
        <v>0.25533333333333336</v>
      </c>
      <c r="N356" s="362">
        <v>0.18166666666666667</v>
      </c>
      <c r="O356" s="363">
        <v>0</v>
      </c>
      <c r="P356" s="363">
        <v>0</v>
      </c>
      <c r="Q356" s="363">
        <v>0</v>
      </c>
      <c r="R356" s="363">
        <v>0</v>
      </c>
      <c r="S356" s="363">
        <v>0</v>
      </c>
      <c r="T356" s="363">
        <v>0</v>
      </c>
      <c r="U356" s="363">
        <v>0</v>
      </c>
      <c r="V356" s="363">
        <v>0</v>
      </c>
      <c r="W356" s="363">
        <v>0</v>
      </c>
      <c r="X356" s="363">
        <v>0</v>
      </c>
      <c r="Y356" s="363">
        <v>0</v>
      </c>
      <c r="Z356" s="363">
        <v>0</v>
      </c>
      <c r="AA356" s="363">
        <v>0</v>
      </c>
      <c r="AB356" s="363">
        <v>0</v>
      </c>
      <c r="AC356" s="363">
        <v>0</v>
      </c>
      <c r="AD356" s="363">
        <v>0</v>
      </c>
      <c r="AE356" s="363">
        <v>0</v>
      </c>
      <c r="AF356" s="363">
        <v>0</v>
      </c>
      <c r="AG356" s="363">
        <v>0</v>
      </c>
      <c r="AH356" s="363">
        <v>0</v>
      </c>
      <c r="AI356" s="363">
        <v>0</v>
      </c>
      <c r="AJ356" s="363">
        <v>0</v>
      </c>
      <c r="AK356" s="363">
        <v>0</v>
      </c>
      <c r="AL356" s="363">
        <v>0</v>
      </c>
      <c r="AM356" s="363">
        <v>0</v>
      </c>
      <c r="AN356" s="363">
        <v>0</v>
      </c>
      <c r="AO356" s="363">
        <v>0</v>
      </c>
      <c r="AP356" s="363">
        <v>0</v>
      </c>
      <c r="AQ356" s="363">
        <v>0</v>
      </c>
      <c r="AR356" s="363">
        <v>0</v>
      </c>
      <c r="AS356" s="363">
        <v>0</v>
      </c>
      <c r="AT356" s="363">
        <v>0</v>
      </c>
      <c r="AU356" s="363">
        <v>0</v>
      </c>
      <c r="AV356" s="363">
        <v>0</v>
      </c>
      <c r="AW356" s="363">
        <v>0</v>
      </c>
      <c r="AX356" s="363">
        <v>0</v>
      </c>
      <c r="AY356" s="363">
        <v>0</v>
      </c>
      <c r="AZ356" s="363">
        <v>0</v>
      </c>
      <c r="BA356" s="363">
        <v>0</v>
      </c>
      <c r="BB356" s="363">
        <v>0</v>
      </c>
      <c r="BC356" s="364">
        <f>IF(ISNUMBER(MATCH(C356,'My Squad'!$C$2:$C$16,0)),1,0)</f>
        <v>0</v>
      </c>
      <c r="BD356" s="365">
        <f t="shared" si="141"/>
        <v>0</v>
      </c>
      <c r="BE356" s="365">
        <f t="shared" si="142"/>
        <v>0</v>
      </c>
      <c r="BF356" s="365">
        <f t="shared" si="143"/>
        <v>0</v>
      </c>
      <c r="BG356" s="365">
        <f t="shared" si="144"/>
        <v>0</v>
      </c>
      <c r="BH356" s="365">
        <f t="shared" si="145"/>
        <v>0</v>
      </c>
      <c r="BI356" s="365">
        <f t="shared" si="146"/>
        <v>0</v>
      </c>
      <c r="BJ356" s="365">
        <f t="shared" si="147"/>
        <v>0</v>
      </c>
      <c r="BK356" s="365">
        <f t="shared" si="148"/>
        <v>0</v>
      </c>
      <c r="BL356" s="365">
        <f t="shared" si="149"/>
        <v>0</v>
      </c>
      <c r="BM356" s="365">
        <f t="shared" si="150"/>
        <v>0</v>
      </c>
      <c r="BN356" s="365">
        <f t="shared" si="151"/>
        <v>0</v>
      </c>
      <c r="BO356" s="365">
        <f t="shared" si="152"/>
        <v>0</v>
      </c>
      <c r="BP356" s="365">
        <f t="shared" si="153"/>
        <v>0</v>
      </c>
      <c r="BQ356" s="365">
        <f t="shared" si="154"/>
        <v>0</v>
      </c>
      <c r="BR356" s="365">
        <f t="shared" si="155"/>
        <v>0</v>
      </c>
      <c r="BS356" s="365">
        <f t="shared" si="156"/>
        <v>0</v>
      </c>
      <c r="BT356" s="365">
        <f t="shared" si="157"/>
        <v>0</v>
      </c>
      <c r="BU356" s="365">
        <f t="shared" si="158"/>
        <v>0</v>
      </c>
      <c r="BV356" s="365">
        <f t="shared" si="159"/>
        <v>0</v>
      </c>
      <c r="BW356" s="365">
        <f t="shared" si="160"/>
        <v>0</v>
      </c>
      <c r="BX356" s="365">
        <f t="shared" si="161"/>
        <v>0</v>
      </c>
      <c r="BY356" s="365">
        <f t="shared" si="162"/>
        <v>0</v>
      </c>
      <c r="BZ356" s="365">
        <f t="shared" si="163"/>
        <v>0</v>
      </c>
      <c r="CA356" s="365">
        <f t="shared" si="164"/>
        <v>0</v>
      </c>
      <c r="CB356" s="360">
        <f t="shared" si="165"/>
        <v>0</v>
      </c>
      <c r="CR356"/>
    </row>
    <row r="357" spans="1:96" hidden="1" x14ac:dyDescent="0.2">
      <c r="A357" s="360" cm="1">
        <f t="array" ref="A357">_xlfn.SWITCH(D357,"G",1,"D",2,"M",3,"F",4)</f>
        <v>2</v>
      </c>
      <c r="B357" s="357" t="s">
        <v>61</v>
      </c>
      <c r="C357" s="357" t="s">
        <v>296</v>
      </c>
      <c r="D357" s="360" t="s">
        <v>14</v>
      </c>
      <c r="E357" s="361">
        <v>4.4000000000000004</v>
      </c>
      <c r="F357" s="361">
        <f>_xlfn.IFNA(VLOOKUP(C357,'My Squad'!$C$2:$D$16,2,0),E357)</f>
        <v>4.4000000000000004</v>
      </c>
      <c r="G357" s="362">
        <v>0.17266666666666666</v>
      </c>
      <c r="H357" s="362">
        <v>0.122</v>
      </c>
      <c r="I357" s="362">
        <v>0.22266666666666668</v>
      </c>
      <c r="J357" s="362">
        <v>0.17733333333333334</v>
      </c>
      <c r="K357" s="362">
        <v>0.26066666666666666</v>
      </c>
      <c r="L357" s="362">
        <v>0.33900000000000002</v>
      </c>
      <c r="M357" s="362">
        <v>0.28066666666666668</v>
      </c>
      <c r="N357" s="362">
        <v>0.14466666666666667</v>
      </c>
      <c r="O357" s="363">
        <v>0</v>
      </c>
      <c r="P357" s="363">
        <v>0</v>
      </c>
      <c r="Q357" s="363">
        <v>0</v>
      </c>
      <c r="R357" s="363">
        <v>0</v>
      </c>
      <c r="S357" s="363">
        <v>0</v>
      </c>
      <c r="T357" s="363">
        <v>0</v>
      </c>
      <c r="U357" s="363">
        <v>0</v>
      </c>
      <c r="V357" s="363">
        <v>0</v>
      </c>
      <c r="W357" s="363">
        <v>0</v>
      </c>
      <c r="X357" s="363">
        <v>0</v>
      </c>
      <c r="Y357" s="363">
        <v>0</v>
      </c>
      <c r="Z357" s="363">
        <v>0</v>
      </c>
      <c r="AA357" s="363">
        <v>0</v>
      </c>
      <c r="AB357" s="363">
        <v>0</v>
      </c>
      <c r="AC357" s="363">
        <v>0</v>
      </c>
      <c r="AD357" s="363">
        <v>0</v>
      </c>
      <c r="AE357" s="363">
        <v>0</v>
      </c>
      <c r="AF357" s="363">
        <v>0</v>
      </c>
      <c r="AG357" s="363">
        <v>0</v>
      </c>
      <c r="AH357" s="363">
        <v>0</v>
      </c>
      <c r="AI357" s="363">
        <v>0</v>
      </c>
      <c r="AJ357" s="363">
        <v>0</v>
      </c>
      <c r="AK357" s="363">
        <v>0</v>
      </c>
      <c r="AL357" s="363">
        <v>0</v>
      </c>
      <c r="AM357" s="363">
        <v>0</v>
      </c>
      <c r="AN357" s="363">
        <v>0</v>
      </c>
      <c r="AO357" s="363">
        <v>0</v>
      </c>
      <c r="AP357" s="363">
        <v>0</v>
      </c>
      <c r="AQ357" s="363">
        <v>0</v>
      </c>
      <c r="AR357" s="363">
        <v>0</v>
      </c>
      <c r="AS357" s="363">
        <v>0</v>
      </c>
      <c r="AT357" s="363">
        <v>0</v>
      </c>
      <c r="AU357" s="363">
        <v>0</v>
      </c>
      <c r="AV357" s="363">
        <v>0</v>
      </c>
      <c r="AW357" s="363">
        <v>0</v>
      </c>
      <c r="AX357" s="363">
        <v>0</v>
      </c>
      <c r="AY357" s="363">
        <v>0</v>
      </c>
      <c r="AZ357" s="363">
        <v>0</v>
      </c>
      <c r="BA357" s="363">
        <v>0</v>
      </c>
      <c r="BB357" s="363">
        <v>0</v>
      </c>
      <c r="BC357" s="364">
        <f>IF(ISNUMBER(MATCH(C357,'My Squad'!$C$2:$C$16,0)),1,0)</f>
        <v>0</v>
      </c>
      <c r="BD357" s="365">
        <f t="shared" si="141"/>
        <v>0</v>
      </c>
      <c r="BE357" s="365">
        <f t="shared" si="142"/>
        <v>0</v>
      </c>
      <c r="BF357" s="365">
        <f t="shared" si="143"/>
        <v>0</v>
      </c>
      <c r="BG357" s="365">
        <f t="shared" si="144"/>
        <v>0</v>
      </c>
      <c r="BH357" s="365">
        <f t="shared" si="145"/>
        <v>0</v>
      </c>
      <c r="BI357" s="365">
        <f t="shared" si="146"/>
        <v>0</v>
      </c>
      <c r="BJ357" s="365">
        <f t="shared" si="147"/>
        <v>0</v>
      </c>
      <c r="BK357" s="365">
        <f t="shared" si="148"/>
        <v>0</v>
      </c>
      <c r="BL357" s="365">
        <f t="shared" si="149"/>
        <v>0</v>
      </c>
      <c r="BM357" s="365">
        <f t="shared" si="150"/>
        <v>0</v>
      </c>
      <c r="BN357" s="365">
        <f t="shared" si="151"/>
        <v>0</v>
      </c>
      <c r="BO357" s="365">
        <f t="shared" si="152"/>
        <v>0</v>
      </c>
      <c r="BP357" s="365">
        <f t="shared" si="153"/>
        <v>0</v>
      </c>
      <c r="BQ357" s="365">
        <f t="shared" si="154"/>
        <v>0</v>
      </c>
      <c r="BR357" s="365">
        <f t="shared" si="155"/>
        <v>0</v>
      </c>
      <c r="BS357" s="365">
        <f t="shared" si="156"/>
        <v>0</v>
      </c>
      <c r="BT357" s="365">
        <f t="shared" si="157"/>
        <v>0</v>
      </c>
      <c r="BU357" s="365">
        <f t="shared" si="158"/>
        <v>0</v>
      </c>
      <c r="BV357" s="365">
        <f t="shared" si="159"/>
        <v>0</v>
      </c>
      <c r="BW357" s="365">
        <f t="shared" si="160"/>
        <v>0</v>
      </c>
      <c r="BX357" s="365">
        <f t="shared" si="161"/>
        <v>0</v>
      </c>
      <c r="BY357" s="365">
        <f t="shared" si="162"/>
        <v>0</v>
      </c>
      <c r="BZ357" s="365">
        <f t="shared" si="163"/>
        <v>0</v>
      </c>
      <c r="CA357" s="365">
        <f t="shared" si="164"/>
        <v>0</v>
      </c>
      <c r="CB357" s="360">
        <f t="shared" si="165"/>
        <v>0</v>
      </c>
      <c r="CR357"/>
    </row>
    <row r="358" spans="1:96" hidden="1" x14ac:dyDescent="0.2">
      <c r="A358" s="360" cm="1">
        <f t="array" ref="A358">_xlfn.SWITCH(D358,"G",1,"D",2,"M",3,"F",4)</f>
        <v>2</v>
      </c>
      <c r="B358" s="357" t="s">
        <v>110</v>
      </c>
      <c r="C358" s="357" t="s">
        <v>212</v>
      </c>
      <c r="D358" s="360" t="s">
        <v>14</v>
      </c>
      <c r="E358" s="361">
        <v>4.4000000000000004</v>
      </c>
      <c r="F358" s="361">
        <f>_xlfn.IFNA(VLOOKUP(C358,'My Squad'!$C$2:$D$16,2,0),E358)</f>
        <v>4.4000000000000004</v>
      </c>
      <c r="G358" s="362">
        <v>0.25600000000000001</v>
      </c>
      <c r="H358" s="362">
        <v>0.23300000000000001</v>
      </c>
      <c r="I358" s="362">
        <v>0.21199999999999999</v>
      </c>
      <c r="J358" s="362">
        <v>0.23633333333333334</v>
      </c>
      <c r="K358" s="362">
        <v>0.28100000000000003</v>
      </c>
      <c r="L358" s="362">
        <v>0.12833333333333333</v>
      </c>
      <c r="M358" s="362">
        <v>0.19733333333333333</v>
      </c>
      <c r="N358" s="362">
        <v>0.17533333333333334</v>
      </c>
      <c r="O358" s="363">
        <v>0</v>
      </c>
      <c r="P358" s="363">
        <v>0</v>
      </c>
      <c r="Q358" s="363">
        <v>0</v>
      </c>
      <c r="R358" s="363">
        <v>0</v>
      </c>
      <c r="S358" s="363">
        <v>0</v>
      </c>
      <c r="T358" s="363">
        <v>0</v>
      </c>
      <c r="U358" s="363">
        <v>0</v>
      </c>
      <c r="V358" s="363">
        <v>0</v>
      </c>
      <c r="W358" s="363">
        <v>0</v>
      </c>
      <c r="X358" s="363">
        <v>0</v>
      </c>
      <c r="Y358" s="363">
        <v>0</v>
      </c>
      <c r="Z358" s="363">
        <v>0</v>
      </c>
      <c r="AA358" s="363">
        <v>0</v>
      </c>
      <c r="AB358" s="363">
        <v>0</v>
      </c>
      <c r="AC358" s="363">
        <v>0</v>
      </c>
      <c r="AD358" s="363">
        <v>0</v>
      </c>
      <c r="AE358" s="363">
        <v>0</v>
      </c>
      <c r="AF358" s="363">
        <v>0</v>
      </c>
      <c r="AG358" s="363">
        <v>0</v>
      </c>
      <c r="AH358" s="363">
        <v>0</v>
      </c>
      <c r="AI358" s="363">
        <v>0</v>
      </c>
      <c r="AJ358" s="363">
        <v>0</v>
      </c>
      <c r="AK358" s="363">
        <v>0</v>
      </c>
      <c r="AL358" s="363">
        <v>0</v>
      </c>
      <c r="AM358" s="363">
        <v>0</v>
      </c>
      <c r="AN358" s="363">
        <v>0</v>
      </c>
      <c r="AO358" s="363">
        <v>0</v>
      </c>
      <c r="AP358" s="363">
        <v>0</v>
      </c>
      <c r="AQ358" s="363">
        <v>0</v>
      </c>
      <c r="AR358" s="363">
        <v>0</v>
      </c>
      <c r="AS358" s="363">
        <v>0</v>
      </c>
      <c r="AT358" s="363">
        <v>0</v>
      </c>
      <c r="AU358" s="363">
        <v>0</v>
      </c>
      <c r="AV358" s="363">
        <v>0</v>
      </c>
      <c r="AW358" s="363">
        <v>0</v>
      </c>
      <c r="AX358" s="363">
        <v>0</v>
      </c>
      <c r="AY358" s="363">
        <v>0</v>
      </c>
      <c r="AZ358" s="363">
        <v>0</v>
      </c>
      <c r="BA358" s="363">
        <v>0</v>
      </c>
      <c r="BB358" s="363">
        <v>0</v>
      </c>
      <c r="BC358" s="364">
        <f>IF(ISNUMBER(MATCH(C358,'My Squad'!$C$2:$C$16,0)),1,0)</f>
        <v>0</v>
      </c>
      <c r="BD358" s="365">
        <f t="shared" si="141"/>
        <v>0</v>
      </c>
      <c r="BE358" s="365">
        <f t="shared" si="142"/>
        <v>0</v>
      </c>
      <c r="BF358" s="365">
        <f t="shared" si="143"/>
        <v>0</v>
      </c>
      <c r="BG358" s="365">
        <f t="shared" si="144"/>
        <v>0</v>
      </c>
      <c r="BH358" s="365">
        <f t="shared" si="145"/>
        <v>0</v>
      </c>
      <c r="BI358" s="365">
        <f t="shared" si="146"/>
        <v>0</v>
      </c>
      <c r="BJ358" s="365">
        <f t="shared" si="147"/>
        <v>0</v>
      </c>
      <c r="BK358" s="365">
        <f t="shared" si="148"/>
        <v>0</v>
      </c>
      <c r="BL358" s="365">
        <f t="shared" si="149"/>
        <v>0</v>
      </c>
      <c r="BM358" s="365">
        <f t="shared" si="150"/>
        <v>0</v>
      </c>
      <c r="BN358" s="365">
        <f t="shared" si="151"/>
        <v>0</v>
      </c>
      <c r="BO358" s="365">
        <f t="shared" si="152"/>
        <v>0</v>
      </c>
      <c r="BP358" s="365">
        <f t="shared" si="153"/>
        <v>0</v>
      </c>
      <c r="BQ358" s="365">
        <f t="shared" si="154"/>
        <v>0</v>
      </c>
      <c r="BR358" s="365">
        <f t="shared" si="155"/>
        <v>0</v>
      </c>
      <c r="BS358" s="365">
        <f t="shared" si="156"/>
        <v>0</v>
      </c>
      <c r="BT358" s="365">
        <f t="shared" si="157"/>
        <v>0</v>
      </c>
      <c r="BU358" s="365">
        <f t="shared" si="158"/>
        <v>0</v>
      </c>
      <c r="BV358" s="365">
        <f t="shared" si="159"/>
        <v>0</v>
      </c>
      <c r="BW358" s="365">
        <f t="shared" si="160"/>
        <v>0</v>
      </c>
      <c r="BX358" s="365">
        <f t="shared" si="161"/>
        <v>0</v>
      </c>
      <c r="BY358" s="365">
        <f t="shared" si="162"/>
        <v>0</v>
      </c>
      <c r="BZ358" s="365">
        <f t="shared" si="163"/>
        <v>0</v>
      </c>
      <c r="CA358" s="365">
        <f t="shared" si="164"/>
        <v>0</v>
      </c>
      <c r="CB358" s="360">
        <f t="shared" si="165"/>
        <v>0</v>
      </c>
      <c r="CR358"/>
    </row>
    <row r="359" spans="1:96" hidden="1" x14ac:dyDescent="0.2">
      <c r="A359" s="360" cm="1">
        <f t="array" ref="A359">_xlfn.SWITCH(D359,"G",1,"D",2,"M",3,"F",4)</f>
        <v>2</v>
      </c>
      <c r="B359" s="357" t="s">
        <v>602</v>
      </c>
      <c r="C359" s="357" t="s">
        <v>673</v>
      </c>
      <c r="D359" s="360" t="s">
        <v>14</v>
      </c>
      <c r="E359" s="361">
        <v>4</v>
      </c>
      <c r="F359" s="361">
        <f>_xlfn.IFNA(VLOOKUP(C359,'My Squad'!$C$2:$D$16,2,0),E359)</f>
        <v>4</v>
      </c>
      <c r="G359" s="362">
        <v>0.32566666666666666</v>
      </c>
      <c r="H359" s="362">
        <v>0.26366666666666666</v>
      </c>
      <c r="I359" s="362">
        <v>0.107</v>
      </c>
      <c r="J359" s="362">
        <v>0.19866666666666666</v>
      </c>
      <c r="K359" s="362">
        <v>0.19033333333333333</v>
      </c>
      <c r="L359" s="362">
        <v>0.19633333333333333</v>
      </c>
      <c r="M359" s="362">
        <v>0.21766666666666667</v>
      </c>
      <c r="N359" s="362">
        <v>0.21566666666666667</v>
      </c>
      <c r="O359" s="363">
        <v>0</v>
      </c>
      <c r="P359" s="363">
        <v>0</v>
      </c>
      <c r="Q359" s="363">
        <v>0</v>
      </c>
      <c r="R359" s="363">
        <v>0</v>
      </c>
      <c r="S359" s="363">
        <v>0</v>
      </c>
      <c r="T359" s="363">
        <v>0</v>
      </c>
      <c r="U359" s="363">
        <v>0</v>
      </c>
      <c r="V359" s="363">
        <v>0</v>
      </c>
      <c r="W359" s="363">
        <v>0</v>
      </c>
      <c r="X359" s="363">
        <v>0</v>
      </c>
      <c r="Y359" s="363">
        <v>0</v>
      </c>
      <c r="Z359" s="363">
        <v>0</v>
      </c>
      <c r="AA359" s="363">
        <v>0</v>
      </c>
      <c r="AB359" s="363">
        <v>0</v>
      </c>
      <c r="AC359" s="363">
        <v>0</v>
      </c>
      <c r="AD359" s="363">
        <v>0</v>
      </c>
      <c r="AE359" s="363">
        <v>0</v>
      </c>
      <c r="AF359" s="363">
        <v>0</v>
      </c>
      <c r="AG359" s="363">
        <v>0</v>
      </c>
      <c r="AH359" s="363">
        <v>0</v>
      </c>
      <c r="AI359" s="363">
        <v>0</v>
      </c>
      <c r="AJ359" s="363">
        <v>0</v>
      </c>
      <c r="AK359" s="363">
        <v>0</v>
      </c>
      <c r="AL359" s="363">
        <v>0</v>
      </c>
      <c r="AM359" s="363">
        <v>0</v>
      </c>
      <c r="AN359" s="363">
        <v>0</v>
      </c>
      <c r="AO359" s="363">
        <v>0</v>
      </c>
      <c r="AP359" s="363">
        <v>0</v>
      </c>
      <c r="AQ359" s="363">
        <v>0</v>
      </c>
      <c r="AR359" s="363">
        <v>0</v>
      </c>
      <c r="AS359" s="363">
        <v>0</v>
      </c>
      <c r="AT359" s="363">
        <v>0</v>
      </c>
      <c r="AU359" s="363">
        <v>0</v>
      </c>
      <c r="AV359" s="363">
        <v>0</v>
      </c>
      <c r="AW359" s="363">
        <v>0</v>
      </c>
      <c r="AX359" s="363">
        <v>0</v>
      </c>
      <c r="AY359" s="363">
        <v>0</v>
      </c>
      <c r="AZ359" s="363">
        <v>0</v>
      </c>
      <c r="BA359" s="363">
        <v>0</v>
      </c>
      <c r="BB359" s="363">
        <v>0</v>
      </c>
      <c r="BC359" s="364">
        <f>IF(ISNUMBER(MATCH(C359,'My Squad'!$C$2:$C$16,0)),1,0)</f>
        <v>0</v>
      </c>
      <c r="BD359" s="365">
        <f t="shared" si="141"/>
        <v>0</v>
      </c>
      <c r="BE359" s="365">
        <f t="shared" si="142"/>
        <v>0</v>
      </c>
      <c r="BF359" s="365">
        <f t="shared" si="143"/>
        <v>0</v>
      </c>
      <c r="BG359" s="365">
        <f t="shared" si="144"/>
        <v>0</v>
      </c>
      <c r="BH359" s="365">
        <f t="shared" si="145"/>
        <v>0</v>
      </c>
      <c r="BI359" s="365">
        <f t="shared" si="146"/>
        <v>0</v>
      </c>
      <c r="BJ359" s="365">
        <f t="shared" si="147"/>
        <v>0</v>
      </c>
      <c r="BK359" s="365">
        <f t="shared" si="148"/>
        <v>0</v>
      </c>
      <c r="BL359" s="365">
        <f t="shared" si="149"/>
        <v>0</v>
      </c>
      <c r="BM359" s="365">
        <f t="shared" si="150"/>
        <v>0</v>
      </c>
      <c r="BN359" s="365">
        <f t="shared" si="151"/>
        <v>0</v>
      </c>
      <c r="BO359" s="365">
        <f t="shared" si="152"/>
        <v>0</v>
      </c>
      <c r="BP359" s="365">
        <f t="shared" si="153"/>
        <v>0</v>
      </c>
      <c r="BQ359" s="365">
        <f t="shared" si="154"/>
        <v>0</v>
      </c>
      <c r="BR359" s="365">
        <f t="shared" si="155"/>
        <v>0</v>
      </c>
      <c r="BS359" s="365">
        <f t="shared" si="156"/>
        <v>0</v>
      </c>
      <c r="BT359" s="365">
        <f t="shared" si="157"/>
        <v>0</v>
      </c>
      <c r="BU359" s="365">
        <f t="shared" si="158"/>
        <v>0</v>
      </c>
      <c r="BV359" s="365">
        <f t="shared" si="159"/>
        <v>0</v>
      </c>
      <c r="BW359" s="365">
        <f t="shared" si="160"/>
        <v>0</v>
      </c>
      <c r="BX359" s="365">
        <f t="shared" si="161"/>
        <v>0</v>
      </c>
      <c r="BY359" s="365">
        <f t="shared" si="162"/>
        <v>0</v>
      </c>
      <c r="BZ359" s="365">
        <f t="shared" si="163"/>
        <v>0</v>
      </c>
      <c r="CA359" s="365">
        <f t="shared" si="164"/>
        <v>0</v>
      </c>
      <c r="CB359" s="360">
        <f t="shared" si="165"/>
        <v>0</v>
      </c>
      <c r="CR359"/>
    </row>
    <row r="360" spans="1:96" hidden="1" x14ac:dyDescent="0.2">
      <c r="A360" s="360" cm="1">
        <f t="array" ref="A360">_xlfn.SWITCH(D360,"G",1,"D",2,"M",3,"F",4)</f>
        <v>2</v>
      </c>
      <c r="B360" s="357" t="s">
        <v>61</v>
      </c>
      <c r="C360" s="357" t="s">
        <v>197</v>
      </c>
      <c r="D360" s="360" t="s">
        <v>14</v>
      </c>
      <c r="E360" s="361">
        <v>4.5</v>
      </c>
      <c r="F360" s="361">
        <f>_xlfn.IFNA(VLOOKUP(C360,'My Squad'!$C$2:$D$16,2,0),E360)</f>
        <v>4.5</v>
      </c>
      <c r="G360" s="362">
        <v>0.17933333333333334</v>
      </c>
      <c r="H360" s="362">
        <v>0.13933333333333334</v>
      </c>
      <c r="I360" s="362">
        <v>0.24533333333333332</v>
      </c>
      <c r="J360" s="362">
        <v>0.16733333333333333</v>
      </c>
      <c r="K360" s="362">
        <v>0.21333333333333335</v>
      </c>
      <c r="L360" s="362">
        <v>0.34899999999999998</v>
      </c>
      <c r="M360" s="362">
        <v>0.248</v>
      </c>
      <c r="N360" s="362">
        <v>0.12966666666666668</v>
      </c>
      <c r="O360" s="363">
        <v>0</v>
      </c>
      <c r="P360" s="363">
        <v>0</v>
      </c>
      <c r="Q360" s="363">
        <v>0</v>
      </c>
      <c r="R360" s="363">
        <v>0</v>
      </c>
      <c r="S360" s="363">
        <v>0</v>
      </c>
      <c r="T360" s="363">
        <v>0</v>
      </c>
      <c r="U360" s="363">
        <v>0</v>
      </c>
      <c r="V360" s="363">
        <v>0</v>
      </c>
      <c r="W360" s="363">
        <v>0</v>
      </c>
      <c r="X360" s="363">
        <v>0</v>
      </c>
      <c r="Y360" s="363">
        <v>0</v>
      </c>
      <c r="Z360" s="363">
        <v>0</v>
      </c>
      <c r="AA360" s="363">
        <v>0</v>
      </c>
      <c r="AB360" s="363">
        <v>0</v>
      </c>
      <c r="AC360" s="363">
        <v>0</v>
      </c>
      <c r="AD360" s="363">
        <v>0</v>
      </c>
      <c r="AE360" s="363">
        <v>0</v>
      </c>
      <c r="AF360" s="363">
        <v>0</v>
      </c>
      <c r="AG360" s="363">
        <v>0</v>
      </c>
      <c r="AH360" s="363">
        <v>0</v>
      </c>
      <c r="AI360" s="363">
        <v>0</v>
      </c>
      <c r="AJ360" s="363">
        <v>0</v>
      </c>
      <c r="AK360" s="363">
        <v>0</v>
      </c>
      <c r="AL360" s="363">
        <v>0</v>
      </c>
      <c r="AM360" s="363">
        <v>0</v>
      </c>
      <c r="AN360" s="363">
        <v>0</v>
      </c>
      <c r="AO360" s="363">
        <v>0</v>
      </c>
      <c r="AP360" s="363">
        <v>0</v>
      </c>
      <c r="AQ360" s="363">
        <v>0</v>
      </c>
      <c r="AR360" s="363">
        <v>0</v>
      </c>
      <c r="AS360" s="363">
        <v>0</v>
      </c>
      <c r="AT360" s="363">
        <v>0</v>
      </c>
      <c r="AU360" s="363">
        <v>0</v>
      </c>
      <c r="AV360" s="363">
        <v>0</v>
      </c>
      <c r="AW360" s="363">
        <v>0</v>
      </c>
      <c r="AX360" s="363">
        <v>0</v>
      </c>
      <c r="AY360" s="363">
        <v>0</v>
      </c>
      <c r="AZ360" s="363">
        <v>0</v>
      </c>
      <c r="BA360" s="363">
        <v>0</v>
      </c>
      <c r="BB360" s="363">
        <v>0</v>
      </c>
      <c r="BC360" s="364">
        <f>IF(ISNUMBER(MATCH(C360,'My Squad'!$C$2:$C$16,0)),1,0)</f>
        <v>0</v>
      </c>
      <c r="BD360" s="365">
        <f t="shared" si="141"/>
        <v>0</v>
      </c>
      <c r="BE360" s="365">
        <f t="shared" si="142"/>
        <v>0</v>
      </c>
      <c r="BF360" s="365">
        <f t="shared" si="143"/>
        <v>0</v>
      </c>
      <c r="BG360" s="365">
        <f t="shared" si="144"/>
        <v>0</v>
      </c>
      <c r="BH360" s="365">
        <f t="shared" si="145"/>
        <v>0</v>
      </c>
      <c r="BI360" s="365">
        <f t="shared" si="146"/>
        <v>0</v>
      </c>
      <c r="BJ360" s="365">
        <f t="shared" si="147"/>
        <v>0</v>
      </c>
      <c r="BK360" s="365">
        <f t="shared" si="148"/>
        <v>0</v>
      </c>
      <c r="BL360" s="365">
        <f t="shared" si="149"/>
        <v>0</v>
      </c>
      <c r="BM360" s="365">
        <f t="shared" si="150"/>
        <v>0</v>
      </c>
      <c r="BN360" s="365">
        <f t="shared" si="151"/>
        <v>0</v>
      </c>
      <c r="BO360" s="365">
        <f t="shared" si="152"/>
        <v>0</v>
      </c>
      <c r="BP360" s="365">
        <f t="shared" si="153"/>
        <v>0</v>
      </c>
      <c r="BQ360" s="365">
        <f t="shared" si="154"/>
        <v>0</v>
      </c>
      <c r="BR360" s="365">
        <f t="shared" si="155"/>
        <v>0</v>
      </c>
      <c r="BS360" s="365">
        <f t="shared" si="156"/>
        <v>0</v>
      </c>
      <c r="BT360" s="365">
        <f t="shared" si="157"/>
        <v>0</v>
      </c>
      <c r="BU360" s="365">
        <f t="shared" si="158"/>
        <v>0</v>
      </c>
      <c r="BV360" s="365">
        <f t="shared" si="159"/>
        <v>0</v>
      </c>
      <c r="BW360" s="365">
        <f t="shared" si="160"/>
        <v>0</v>
      </c>
      <c r="BX360" s="365">
        <f t="shared" si="161"/>
        <v>0</v>
      </c>
      <c r="BY360" s="365">
        <f t="shared" si="162"/>
        <v>0</v>
      </c>
      <c r="BZ360" s="365">
        <f t="shared" si="163"/>
        <v>0</v>
      </c>
      <c r="CA360" s="365">
        <f t="shared" si="164"/>
        <v>0</v>
      </c>
      <c r="CB360" s="360">
        <f t="shared" si="165"/>
        <v>0</v>
      </c>
      <c r="CR360"/>
    </row>
    <row r="361" spans="1:96" hidden="1" x14ac:dyDescent="0.2">
      <c r="A361" s="360" cm="1">
        <f t="array" ref="A361">_xlfn.SWITCH(D361,"G",1,"D",2,"M",3,"F",4)</f>
        <v>3</v>
      </c>
      <c r="B361" s="357" t="s">
        <v>46</v>
      </c>
      <c r="C361" s="357" t="s">
        <v>132</v>
      </c>
      <c r="D361" s="360" t="s">
        <v>13</v>
      </c>
      <c r="E361" s="361">
        <v>4.4000000000000004</v>
      </c>
      <c r="F361" s="361">
        <f>_xlfn.IFNA(VLOOKUP(C361,'My Squad'!$C$2:$D$16,2,0),E361)</f>
        <v>4.4000000000000004</v>
      </c>
      <c r="G361" s="362">
        <v>0.21333333333333335</v>
      </c>
      <c r="H361" s="362">
        <v>0.18933333333333333</v>
      </c>
      <c r="I361" s="362">
        <v>0.19600000000000001</v>
      </c>
      <c r="J361" s="362">
        <v>0.24066666666666667</v>
      </c>
      <c r="K361" s="362">
        <v>0.18933333333333333</v>
      </c>
      <c r="L361" s="362">
        <v>0.20300000000000001</v>
      </c>
      <c r="M361" s="362">
        <v>0.19733333333333333</v>
      </c>
      <c r="N361" s="362">
        <v>0.21366666666666667</v>
      </c>
      <c r="O361" s="363">
        <v>0</v>
      </c>
      <c r="P361" s="363">
        <v>0</v>
      </c>
      <c r="Q361" s="363">
        <v>0</v>
      </c>
      <c r="R361" s="363">
        <v>0</v>
      </c>
      <c r="S361" s="363">
        <v>0</v>
      </c>
      <c r="T361" s="363">
        <v>0</v>
      </c>
      <c r="U361" s="363">
        <v>0</v>
      </c>
      <c r="V361" s="363">
        <v>0</v>
      </c>
      <c r="W361" s="363">
        <v>0</v>
      </c>
      <c r="X361" s="363">
        <v>0</v>
      </c>
      <c r="Y361" s="363">
        <v>0</v>
      </c>
      <c r="Z361" s="363">
        <v>0</v>
      </c>
      <c r="AA361" s="363">
        <v>0</v>
      </c>
      <c r="AB361" s="363">
        <v>0</v>
      </c>
      <c r="AC361" s="363">
        <v>0</v>
      </c>
      <c r="AD361" s="363">
        <v>0</v>
      </c>
      <c r="AE361" s="363">
        <v>0</v>
      </c>
      <c r="AF361" s="363">
        <v>0</v>
      </c>
      <c r="AG361" s="363">
        <v>0</v>
      </c>
      <c r="AH361" s="363">
        <v>0</v>
      </c>
      <c r="AI361" s="363">
        <v>0</v>
      </c>
      <c r="AJ361" s="363">
        <v>0</v>
      </c>
      <c r="AK361" s="363">
        <v>0</v>
      </c>
      <c r="AL361" s="363">
        <v>0</v>
      </c>
      <c r="AM361" s="363">
        <v>0</v>
      </c>
      <c r="AN361" s="363">
        <v>0</v>
      </c>
      <c r="AO361" s="363">
        <v>0</v>
      </c>
      <c r="AP361" s="363">
        <v>0</v>
      </c>
      <c r="AQ361" s="363">
        <v>0</v>
      </c>
      <c r="AR361" s="363">
        <v>0</v>
      </c>
      <c r="AS361" s="363">
        <v>0</v>
      </c>
      <c r="AT361" s="363">
        <v>0</v>
      </c>
      <c r="AU361" s="363">
        <v>0</v>
      </c>
      <c r="AV361" s="363">
        <v>0</v>
      </c>
      <c r="AW361" s="363">
        <v>0</v>
      </c>
      <c r="AX361" s="363">
        <v>0</v>
      </c>
      <c r="AY361" s="363">
        <v>0</v>
      </c>
      <c r="AZ361" s="363">
        <v>0</v>
      </c>
      <c r="BA361" s="363">
        <v>0</v>
      </c>
      <c r="BB361" s="363">
        <v>0</v>
      </c>
      <c r="BC361" s="364">
        <f>IF(ISNUMBER(MATCH(C361,'My Squad'!$C$2:$C$16,0)),1,0)</f>
        <v>0</v>
      </c>
      <c r="BD361" s="365">
        <f t="shared" si="141"/>
        <v>0</v>
      </c>
      <c r="BE361" s="365">
        <f t="shared" si="142"/>
        <v>0</v>
      </c>
      <c r="BF361" s="365">
        <f t="shared" si="143"/>
        <v>0</v>
      </c>
      <c r="BG361" s="365">
        <f t="shared" si="144"/>
        <v>0</v>
      </c>
      <c r="BH361" s="365">
        <f t="shared" si="145"/>
        <v>0</v>
      </c>
      <c r="BI361" s="365">
        <f t="shared" si="146"/>
        <v>0</v>
      </c>
      <c r="BJ361" s="365">
        <f t="shared" si="147"/>
        <v>0</v>
      </c>
      <c r="BK361" s="365">
        <f t="shared" si="148"/>
        <v>0</v>
      </c>
      <c r="BL361" s="365">
        <f t="shared" si="149"/>
        <v>0</v>
      </c>
      <c r="BM361" s="365">
        <f t="shared" si="150"/>
        <v>0</v>
      </c>
      <c r="BN361" s="365">
        <f t="shared" si="151"/>
        <v>0</v>
      </c>
      <c r="BO361" s="365">
        <f t="shared" si="152"/>
        <v>0</v>
      </c>
      <c r="BP361" s="365">
        <f t="shared" si="153"/>
        <v>0</v>
      </c>
      <c r="BQ361" s="365">
        <f t="shared" si="154"/>
        <v>0</v>
      </c>
      <c r="BR361" s="365">
        <f t="shared" si="155"/>
        <v>0</v>
      </c>
      <c r="BS361" s="365">
        <f t="shared" si="156"/>
        <v>0</v>
      </c>
      <c r="BT361" s="365">
        <f t="shared" si="157"/>
        <v>0</v>
      </c>
      <c r="BU361" s="365">
        <f t="shared" si="158"/>
        <v>0</v>
      </c>
      <c r="BV361" s="365">
        <f t="shared" si="159"/>
        <v>0</v>
      </c>
      <c r="BW361" s="365">
        <f t="shared" si="160"/>
        <v>0</v>
      </c>
      <c r="BX361" s="365">
        <f t="shared" si="161"/>
        <v>0</v>
      </c>
      <c r="BY361" s="365">
        <f t="shared" si="162"/>
        <v>0</v>
      </c>
      <c r="BZ361" s="365">
        <f t="shared" si="163"/>
        <v>0</v>
      </c>
      <c r="CA361" s="365">
        <f t="shared" si="164"/>
        <v>0</v>
      </c>
      <c r="CB361" s="360">
        <f t="shared" si="165"/>
        <v>0</v>
      </c>
      <c r="CR361"/>
    </row>
    <row r="362" spans="1:96" hidden="1" x14ac:dyDescent="0.2">
      <c r="A362" s="360" cm="1">
        <f t="array" ref="A362">_xlfn.SWITCH(D362,"G",1,"D",2,"M",3,"F",4)</f>
        <v>3</v>
      </c>
      <c r="B362" s="357" t="s">
        <v>28</v>
      </c>
      <c r="C362" s="357" t="s">
        <v>1348</v>
      </c>
      <c r="D362" s="360" t="s">
        <v>13</v>
      </c>
      <c r="E362" s="361">
        <v>5.3</v>
      </c>
      <c r="F362" s="361">
        <f>_xlfn.IFNA(VLOOKUP(C362,'My Squad'!$C$2:$D$16,2,0),E362)</f>
        <v>5.3</v>
      </c>
      <c r="G362" s="362">
        <v>0.25066666666666665</v>
      </c>
      <c r="H362" s="362">
        <v>0.245</v>
      </c>
      <c r="I362" s="362">
        <v>0.14866666666666667</v>
      </c>
      <c r="J362" s="362">
        <v>0.22966666666666666</v>
      </c>
      <c r="K362" s="362">
        <v>0.20566666666666666</v>
      </c>
      <c r="L362" s="362">
        <v>0.15166666666666667</v>
      </c>
      <c r="M362" s="362">
        <v>0.251</v>
      </c>
      <c r="N362" s="362">
        <v>0.14499999999999999</v>
      </c>
      <c r="O362" s="363">
        <v>0</v>
      </c>
      <c r="P362" s="363">
        <v>0</v>
      </c>
      <c r="Q362" s="363">
        <v>0</v>
      </c>
      <c r="R362" s="363">
        <v>0</v>
      </c>
      <c r="S362" s="363">
        <v>0</v>
      </c>
      <c r="T362" s="363">
        <v>0</v>
      </c>
      <c r="U362" s="363">
        <v>0</v>
      </c>
      <c r="V362" s="363">
        <v>0</v>
      </c>
      <c r="W362" s="363">
        <v>0</v>
      </c>
      <c r="X362" s="363">
        <v>0</v>
      </c>
      <c r="Y362" s="363">
        <v>0</v>
      </c>
      <c r="Z362" s="363">
        <v>0</v>
      </c>
      <c r="AA362" s="363">
        <v>0</v>
      </c>
      <c r="AB362" s="363">
        <v>0</v>
      </c>
      <c r="AC362" s="363">
        <v>0</v>
      </c>
      <c r="AD362" s="363">
        <v>0</v>
      </c>
      <c r="AE362" s="363">
        <v>0</v>
      </c>
      <c r="AF362" s="363">
        <v>0</v>
      </c>
      <c r="AG362" s="363">
        <v>0</v>
      </c>
      <c r="AH362" s="363">
        <v>0</v>
      </c>
      <c r="AI362" s="363">
        <v>0</v>
      </c>
      <c r="AJ362" s="363">
        <v>0</v>
      </c>
      <c r="AK362" s="363">
        <v>0</v>
      </c>
      <c r="AL362" s="363">
        <v>0</v>
      </c>
      <c r="AM362" s="363">
        <v>0</v>
      </c>
      <c r="AN362" s="363">
        <v>0</v>
      </c>
      <c r="AO362" s="363">
        <v>0</v>
      </c>
      <c r="AP362" s="363">
        <v>0</v>
      </c>
      <c r="AQ362" s="363">
        <v>0</v>
      </c>
      <c r="AR362" s="363">
        <v>0</v>
      </c>
      <c r="AS362" s="363">
        <v>0</v>
      </c>
      <c r="AT362" s="363">
        <v>0</v>
      </c>
      <c r="AU362" s="363">
        <v>0</v>
      </c>
      <c r="AV362" s="363">
        <v>0</v>
      </c>
      <c r="AW362" s="363">
        <v>0</v>
      </c>
      <c r="AX362" s="363">
        <v>0</v>
      </c>
      <c r="AY362" s="363">
        <v>0</v>
      </c>
      <c r="AZ362" s="363">
        <v>0</v>
      </c>
      <c r="BA362" s="363">
        <v>0</v>
      </c>
      <c r="BB362" s="363">
        <v>0</v>
      </c>
      <c r="BC362" s="364">
        <f>IF(ISNUMBER(MATCH(C362,'My Squad'!$C$2:$C$16,0)),1,0)</f>
        <v>0</v>
      </c>
      <c r="BD362" s="365">
        <f t="shared" si="141"/>
        <v>0</v>
      </c>
      <c r="BE362" s="365">
        <f t="shared" si="142"/>
        <v>0</v>
      </c>
      <c r="BF362" s="365">
        <f t="shared" si="143"/>
        <v>0</v>
      </c>
      <c r="BG362" s="365">
        <f t="shared" si="144"/>
        <v>0</v>
      </c>
      <c r="BH362" s="365">
        <f t="shared" si="145"/>
        <v>0</v>
      </c>
      <c r="BI362" s="365">
        <f t="shared" si="146"/>
        <v>0</v>
      </c>
      <c r="BJ362" s="365">
        <f t="shared" si="147"/>
        <v>0</v>
      </c>
      <c r="BK362" s="365">
        <f t="shared" si="148"/>
        <v>0</v>
      </c>
      <c r="BL362" s="365">
        <f t="shared" si="149"/>
        <v>0</v>
      </c>
      <c r="BM362" s="365">
        <f t="shared" si="150"/>
        <v>0</v>
      </c>
      <c r="BN362" s="365">
        <f t="shared" si="151"/>
        <v>0</v>
      </c>
      <c r="BO362" s="365">
        <f t="shared" si="152"/>
        <v>0</v>
      </c>
      <c r="BP362" s="365">
        <f t="shared" si="153"/>
        <v>0</v>
      </c>
      <c r="BQ362" s="365">
        <f t="shared" si="154"/>
        <v>0</v>
      </c>
      <c r="BR362" s="365">
        <f t="shared" si="155"/>
        <v>0</v>
      </c>
      <c r="BS362" s="365">
        <f t="shared" si="156"/>
        <v>0</v>
      </c>
      <c r="BT362" s="365">
        <f t="shared" si="157"/>
        <v>0</v>
      </c>
      <c r="BU362" s="365">
        <f t="shared" si="158"/>
        <v>0</v>
      </c>
      <c r="BV362" s="365">
        <f t="shared" si="159"/>
        <v>0</v>
      </c>
      <c r="BW362" s="365">
        <f t="shared" si="160"/>
        <v>0</v>
      </c>
      <c r="BX362" s="365">
        <f t="shared" si="161"/>
        <v>0</v>
      </c>
      <c r="BY362" s="365">
        <f t="shared" si="162"/>
        <v>0</v>
      </c>
      <c r="BZ362" s="365">
        <f t="shared" si="163"/>
        <v>0</v>
      </c>
      <c r="CA362" s="365">
        <f t="shared" si="164"/>
        <v>0</v>
      </c>
      <c r="CB362" s="360">
        <f t="shared" si="165"/>
        <v>0</v>
      </c>
      <c r="CR362"/>
    </row>
    <row r="363" spans="1:96" hidden="1" x14ac:dyDescent="0.2">
      <c r="A363" s="360" cm="1">
        <f t="array" ref="A363">_xlfn.SWITCH(D363,"G",1,"D",2,"M",3,"F",4)</f>
        <v>2</v>
      </c>
      <c r="B363" s="357" t="s">
        <v>91</v>
      </c>
      <c r="C363" s="357" t="s">
        <v>260</v>
      </c>
      <c r="D363" s="360" t="s">
        <v>14</v>
      </c>
      <c r="E363" s="361">
        <v>4.2</v>
      </c>
      <c r="F363" s="361">
        <f>_xlfn.IFNA(VLOOKUP(C363,'My Squad'!$C$2:$D$16,2,0),E363)</f>
        <v>4.2</v>
      </c>
      <c r="G363" s="362">
        <v>0.29266666666666669</v>
      </c>
      <c r="H363" s="362">
        <v>0.18233333333333332</v>
      </c>
      <c r="I363" s="362">
        <v>0.25266666666666665</v>
      </c>
      <c r="J363" s="362">
        <v>0.13833333333333334</v>
      </c>
      <c r="K363" s="362">
        <v>0.23599999999999999</v>
      </c>
      <c r="L363" s="362">
        <v>0.16666666666666666</v>
      </c>
      <c r="M363" s="362">
        <v>0.13366666666666666</v>
      </c>
      <c r="N363" s="362">
        <v>0.18266666666666667</v>
      </c>
      <c r="O363" s="363">
        <v>0</v>
      </c>
      <c r="P363" s="363">
        <v>0</v>
      </c>
      <c r="Q363" s="363">
        <v>0</v>
      </c>
      <c r="R363" s="363">
        <v>0</v>
      </c>
      <c r="S363" s="363">
        <v>0</v>
      </c>
      <c r="T363" s="363">
        <v>0</v>
      </c>
      <c r="U363" s="363">
        <v>0</v>
      </c>
      <c r="V363" s="363">
        <v>0</v>
      </c>
      <c r="W363" s="363">
        <v>0</v>
      </c>
      <c r="X363" s="363">
        <v>0</v>
      </c>
      <c r="Y363" s="363">
        <v>0</v>
      </c>
      <c r="Z363" s="363">
        <v>0</v>
      </c>
      <c r="AA363" s="363">
        <v>0</v>
      </c>
      <c r="AB363" s="363">
        <v>0</v>
      </c>
      <c r="AC363" s="363">
        <v>0</v>
      </c>
      <c r="AD363" s="363">
        <v>0</v>
      </c>
      <c r="AE363" s="363">
        <v>0</v>
      </c>
      <c r="AF363" s="363">
        <v>0</v>
      </c>
      <c r="AG363" s="363">
        <v>0</v>
      </c>
      <c r="AH363" s="363">
        <v>0</v>
      </c>
      <c r="AI363" s="363">
        <v>0</v>
      </c>
      <c r="AJ363" s="363">
        <v>0</v>
      </c>
      <c r="AK363" s="363">
        <v>0</v>
      </c>
      <c r="AL363" s="363">
        <v>0</v>
      </c>
      <c r="AM363" s="363">
        <v>0</v>
      </c>
      <c r="AN363" s="363">
        <v>0</v>
      </c>
      <c r="AO363" s="363">
        <v>0</v>
      </c>
      <c r="AP363" s="363">
        <v>0</v>
      </c>
      <c r="AQ363" s="363">
        <v>0</v>
      </c>
      <c r="AR363" s="363">
        <v>0</v>
      </c>
      <c r="AS363" s="363">
        <v>0</v>
      </c>
      <c r="AT363" s="363">
        <v>0</v>
      </c>
      <c r="AU363" s="363">
        <v>0</v>
      </c>
      <c r="AV363" s="363">
        <v>0</v>
      </c>
      <c r="AW363" s="363">
        <v>0</v>
      </c>
      <c r="AX363" s="363">
        <v>0</v>
      </c>
      <c r="AY363" s="363">
        <v>0</v>
      </c>
      <c r="AZ363" s="363">
        <v>0</v>
      </c>
      <c r="BA363" s="363">
        <v>0</v>
      </c>
      <c r="BB363" s="363">
        <v>0</v>
      </c>
      <c r="BC363" s="364">
        <f>IF(ISNUMBER(MATCH(C363,'My Squad'!$C$2:$C$16,0)),1,0)</f>
        <v>0</v>
      </c>
      <c r="BD363" s="365">
        <f t="shared" si="141"/>
        <v>0</v>
      </c>
      <c r="BE363" s="365">
        <f t="shared" si="142"/>
        <v>0</v>
      </c>
      <c r="BF363" s="365">
        <f t="shared" si="143"/>
        <v>0</v>
      </c>
      <c r="BG363" s="365">
        <f t="shared" si="144"/>
        <v>0</v>
      </c>
      <c r="BH363" s="365">
        <f t="shared" si="145"/>
        <v>0</v>
      </c>
      <c r="BI363" s="365">
        <f t="shared" si="146"/>
        <v>0</v>
      </c>
      <c r="BJ363" s="365">
        <f t="shared" si="147"/>
        <v>0</v>
      </c>
      <c r="BK363" s="365">
        <f t="shared" si="148"/>
        <v>0</v>
      </c>
      <c r="BL363" s="365">
        <f t="shared" si="149"/>
        <v>0</v>
      </c>
      <c r="BM363" s="365">
        <f t="shared" si="150"/>
        <v>0</v>
      </c>
      <c r="BN363" s="365">
        <f t="shared" si="151"/>
        <v>0</v>
      </c>
      <c r="BO363" s="365">
        <f t="shared" si="152"/>
        <v>0</v>
      </c>
      <c r="BP363" s="365">
        <f t="shared" si="153"/>
        <v>0</v>
      </c>
      <c r="BQ363" s="365">
        <f t="shared" si="154"/>
        <v>0</v>
      </c>
      <c r="BR363" s="365">
        <f t="shared" si="155"/>
        <v>0</v>
      </c>
      <c r="BS363" s="365">
        <f t="shared" si="156"/>
        <v>0</v>
      </c>
      <c r="BT363" s="365">
        <f t="shared" si="157"/>
        <v>0</v>
      </c>
      <c r="BU363" s="365">
        <f t="shared" si="158"/>
        <v>0</v>
      </c>
      <c r="BV363" s="365">
        <f t="shared" si="159"/>
        <v>0</v>
      </c>
      <c r="BW363" s="365">
        <f t="shared" si="160"/>
        <v>0</v>
      </c>
      <c r="BX363" s="365">
        <f t="shared" si="161"/>
        <v>0</v>
      </c>
      <c r="BY363" s="365">
        <f t="shared" si="162"/>
        <v>0</v>
      </c>
      <c r="BZ363" s="365">
        <f t="shared" si="163"/>
        <v>0</v>
      </c>
      <c r="CA363" s="365">
        <f t="shared" si="164"/>
        <v>0</v>
      </c>
      <c r="CB363" s="360">
        <f t="shared" si="165"/>
        <v>0</v>
      </c>
      <c r="CR363"/>
    </row>
    <row r="364" spans="1:96" hidden="1" x14ac:dyDescent="0.2">
      <c r="A364" s="360" cm="1">
        <f t="array" ref="A364">_xlfn.SWITCH(D364,"G",1,"D",2,"M",3,"F",4)</f>
        <v>1</v>
      </c>
      <c r="B364" s="357" t="s">
        <v>46</v>
      </c>
      <c r="C364" s="357" t="s">
        <v>611</v>
      </c>
      <c r="D364" s="360" t="s">
        <v>16</v>
      </c>
      <c r="E364" s="361">
        <v>4</v>
      </c>
      <c r="F364" s="361">
        <f>_xlfn.IFNA(VLOOKUP(C364,'My Squad'!$C$2:$D$16,2,0),E364)</f>
        <v>4</v>
      </c>
      <c r="G364" s="362">
        <v>0.19600000000000001</v>
      </c>
      <c r="H364" s="362">
        <v>0.21333333333333335</v>
      </c>
      <c r="I364" s="362">
        <v>0.21166666666666667</v>
      </c>
      <c r="J364" s="362">
        <v>0.19666666666666666</v>
      </c>
      <c r="K364" s="362">
        <v>0.19633333333333333</v>
      </c>
      <c r="L364" s="362">
        <v>0.16833333333333333</v>
      </c>
      <c r="M364" s="362">
        <v>0.12933333333333333</v>
      </c>
      <c r="N364" s="362">
        <v>0.26466666666666666</v>
      </c>
      <c r="O364" s="363">
        <v>0</v>
      </c>
      <c r="P364" s="363">
        <v>0</v>
      </c>
      <c r="Q364" s="363">
        <v>0</v>
      </c>
      <c r="R364" s="363">
        <v>0</v>
      </c>
      <c r="S364" s="363">
        <v>0</v>
      </c>
      <c r="T364" s="363">
        <v>0</v>
      </c>
      <c r="U364" s="363">
        <v>0</v>
      </c>
      <c r="V364" s="363">
        <v>0</v>
      </c>
      <c r="W364" s="363">
        <v>0</v>
      </c>
      <c r="X364" s="363">
        <v>0</v>
      </c>
      <c r="Y364" s="363">
        <v>0</v>
      </c>
      <c r="Z364" s="363">
        <v>0</v>
      </c>
      <c r="AA364" s="363">
        <v>0</v>
      </c>
      <c r="AB364" s="363">
        <v>0</v>
      </c>
      <c r="AC364" s="363">
        <v>0</v>
      </c>
      <c r="AD364" s="363">
        <v>0</v>
      </c>
      <c r="AE364" s="363">
        <v>0</v>
      </c>
      <c r="AF364" s="363">
        <v>0</v>
      </c>
      <c r="AG364" s="363">
        <v>0</v>
      </c>
      <c r="AH364" s="363">
        <v>0</v>
      </c>
      <c r="AI364" s="363">
        <v>0</v>
      </c>
      <c r="AJ364" s="363">
        <v>0</v>
      </c>
      <c r="AK364" s="363">
        <v>0</v>
      </c>
      <c r="AL364" s="363">
        <v>0</v>
      </c>
      <c r="AM364" s="363">
        <v>0</v>
      </c>
      <c r="AN364" s="363">
        <v>0</v>
      </c>
      <c r="AO364" s="363">
        <v>0</v>
      </c>
      <c r="AP364" s="363">
        <v>0</v>
      </c>
      <c r="AQ364" s="363">
        <v>0</v>
      </c>
      <c r="AR364" s="363">
        <v>0</v>
      </c>
      <c r="AS364" s="363">
        <v>0</v>
      </c>
      <c r="AT364" s="363">
        <v>0</v>
      </c>
      <c r="AU364" s="363">
        <v>0</v>
      </c>
      <c r="AV364" s="363">
        <v>0</v>
      </c>
      <c r="AW364" s="363">
        <v>0</v>
      </c>
      <c r="AX364" s="363">
        <v>0</v>
      </c>
      <c r="AY364" s="363">
        <v>0</v>
      </c>
      <c r="AZ364" s="363">
        <v>0</v>
      </c>
      <c r="BA364" s="363">
        <v>0</v>
      </c>
      <c r="BB364" s="363">
        <v>0</v>
      </c>
      <c r="BC364" s="364">
        <f>IF(ISNUMBER(MATCH(C364,'My Squad'!$C$2:$C$16,0)),1,0)</f>
        <v>0</v>
      </c>
      <c r="BD364" s="365">
        <f t="shared" si="141"/>
        <v>0</v>
      </c>
      <c r="BE364" s="365">
        <f t="shared" si="142"/>
        <v>0</v>
      </c>
      <c r="BF364" s="365">
        <f t="shared" si="143"/>
        <v>0</v>
      </c>
      <c r="BG364" s="365">
        <f t="shared" si="144"/>
        <v>0</v>
      </c>
      <c r="BH364" s="365">
        <f t="shared" si="145"/>
        <v>0</v>
      </c>
      <c r="BI364" s="365">
        <f t="shared" si="146"/>
        <v>0</v>
      </c>
      <c r="BJ364" s="365">
        <f t="shared" si="147"/>
        <v>0</v>
      </c>
      <c r="BK364" s="365">
        <f t="shared" si="148"/>
        <v>0</v>
      </c>
      <c r="BL364" s="365">
        <f t="shared" si="149"/>
        <v>0</v>
      </c>
      <c r="BM364" s="365">
        <f t="shared" si="150"/>
        <v>0</v>
      </c>
      <c r="BN364" s="365">
        <f t="shared" si="151"/>
        <v>0</v>
      </c>
      <c r="BO364" s="365">
        <f t="shared" si="152"/>
        <v>0</v>
      </c>
      <c r="BP364" s="365">
        <f t="shared" si="153"/>
        <v>0</v>
      </c>
      <c r="BQ364" s="365">
        <f t="shared" si="154"/>
        <v>0</v>
      </c>
      <c r="BR364" s="365">
        <f t="shared" si="155"/>
        <v>0</v>
      </c>
      <c r="BS364" s="365">
        <f t="shared" si="156"/>
        <v>0</v>
      </c>
      <c r="BT364" s="365">
        <f t="shared" si="157"/>
        <v>0</v>
      </c>
      <c r="BU364" s="365">
        <f t="shared" si="158"/>
        <v>0</v>
      </c>
      <c r="BV364" s="365">
        <f t="shared" si="159"/>
        <v>0</v>
      </c>
      <c r="BW364" s="365">
        <f t="shared" si="160"/>
        <v>0</v>
      </c>
      <c r="BX364" s="365">
        <f t="shared" si="161"/>
        <v>0</v>
      </c>
      <c r="BY364" s="365">
        <f t="shared" si="162"/>
        <v>0</v>
      </c>
      <c r="BZ364" s="365">
        <f t="shared" si="163"/>
        <v>0</v>
      </c>
      <c r="CA364" s="365">
        <f t="shared" si="164"/>
        <v>0</v>
      </c>
      <c r="CB364" s="360">
        <f t="shared" si="165"/>
        <v>0</v>
      </c>
      <c r="CR364"/>
    </row>
    <row r="365" spans="1:96" hidden="1" x14ac:dyDescent="0.2">
      <c r="A365" s="360" cm="1">
        <f t="array" ref="A365">_xlfn.SWITCH(D365,"G",1,"D",2,"M",3,"F",4)</f>
        <v>1</v>
      </c>
      <c r="B365" s="357" t="s">
        <v>23</v>
      </c>
      <c r="C365" s="357" t="s">
        <v>266</v>
      </c>
      <c r="D365" s="360" t="s">
        <v>16</v>
      </c>
      <c r="E365" s="361">
        <v>5.3</v>
      </c>
      <c r="F365" s="361">
        <f>_xlfn.IFNA(VLOOKUP(C365,'My Squad'!$C$2:$D$16,2,0),E365)</f>
        <v>5.3</v>
      </c>
      <c r="G365" s="362">
        <v>0.22366666666666668</v>
      </c>
      <c r="H365" s="362">
        <v>0.18366666666666667</v>
      </c>
      <c r="I365" s="362">
        <v>0.21</v>
      </c>
      <c r="J365" s="362">
        <v>0.16300000000000001</v>
      </c>
      <c r="K365" s="362">
        <v>0.21766666666666667</v>
      </c>
      <c r="L365" s="362">
        <v>0.19733333333333333</v>
      </c>
      <c r="M365" s="362">
        <v>0.17233333333333334</v>
      </c>
      <c r="N365" s="362">
        <v>0.17199999999999999</v>
      </c>
      <c r="O365" s="363">
        <v>0</v>
      </c>
      <c r="P365" s="363">
        <v>0</v>
      </c>
      <c r="Q365" s="363">
        <v>0</v>
      </c>
      <c r="R365" s="363">
        <v>0</v>
      </c>
      <c r="S365" s="363">
        <v>0</v>
      </c>
      <c r="T365" s="363">
        <v>0</v>
      </c>
      <c r="U365" s="363">
        <v>0</v>
      </c>
      <c r="V365" s="363">
        <v>0</v>
      </c>
      <c r="W365" s="363">
        <v>0</v>
      </c>
      <c r="X365" s="363">
        <v>0</v>
      </c>
      <c r="Y365" s="363">
        <v>0</v>
      </c>
      <c r="Z365" s="363">
        <v>0</v>
      </c>
      <c r="AA365" s="363">
        <v>0</v>
      </c>
      <c r="AB365" s="363">
        <v>0</v>
      </c>
      <c r="AC365" s="363">
        <v>0</v>
      </c>
      <c r="AD365" s="363">
        <v>0</v>
      </c>
      <c r="AE365" s="363">
        <v>0</v>
      </c>
      <c r="AF365" s="363">
        <v>0</v>
      </c>
      <c r="AG365" s="363">
        <v>0</v>
      </c>
      <c r="AH365" s="363">
        <v>0</v>
      </c>
      <c r="AI365" s="363">
        <v>0</v>
      </c>
      <c r="AJ365" s="363">
        <v>0</v>
      </c>
      <c r="AK365" s="363">
        <v>0</v>
      </c>
      <c r="AL365" s="363">
        <v>0</v>
      </c>
      <c r="AM365" s="363">
        <v>0</v>
      </c>
      <c r="AN365" s="363">
        <v>0</v>
      </c>
      <c r="AO365" s="363">
        <v>0</v>
      </c>
      <c r="AP365" s="363">
        <v>0</v>
      </c>
      <c r="AQ365" s="363">
        <v>0</v>
      </c>
      <c r="AR365" s="363">
        <v>0</v>
      </c>
      <c r="AS365" s="363">
        <v>0</v>
      </c>
      <c r="AT365" s="363">
        <v>0</v>
      </c>
      <c r="AU365" s="363">
        <v>0</v>
      </c>
      <c r="AV365" s="363">
        <v>0</v>
      </c>
      <c r="AW365" s="363">
        <v>0</v>
      </c>
      <c r="AX365" s="363">
        <v>0</v>
      </c>
      <c r="AY365" s="363">
        <v>0</v>
      </c>
      <c r="AZ365" s="363">
        <v>0</v>
      </c>
      <c r="BA365" s="363">
        <v>0</v>
      </c>
      <c r="BB365" s="363">
        <v>0</v>
      </c>
      <c r="BC365" s="364">
        <f>IF(ISNUMBER(MATCH(C365,'My Squad'!$C$2:$C$16,0)),1,0)</f>
        <v>0</v>
      </c>
      <c r="BD365" s="365">
        <f t="shared" si="141"/>
        <v>0</v>
      </c>
      <c r="BE365" s="365">
        <f t="shared" si="142"/>
        <v>0</v>
      </c>
      <c r="BF365" s="365">
        <f t="shared" si="143"/>
        <v>0</v>
      </c>
      <c r="BG365" s="365">
        <f t="shared" si="144"/>
        <v>0</v>
      </c>
      <c r="BH365" s="365">
        <f t="shared" si="145"/>
        <v>0</v>
      </c>
      <c r="BI365" s="365">
        <f t="shared" si="146"/>
        <v>0</v>
      </c>
      <c r="BJ365" s="365">
        <f t="shared" si="147"/>
        <v>0</v>
      </c>
      <c r="BK365" s="365">
        <f t="shared" si="148"/>
        <v>0</v>
      </c>
      <c r="BL365" s="365">
        <f t="shared" si="149"/>
        <v>0</v>
      </c>
      <c r="BM365" s="365">
        <f t="shared" si="150"/>
        <v>0</v>
      </c>
      <c r="BN365" s="365">
        <f t="shared" si="151"/>
        <v>0</v>
      </c>
      <c r="BO365" s="365">
        <f t="shared" si="152"/>
        <v>0</v>
      </c>
      <c r="BP365" s="365">
        <f t="shared" si="153"/>
        <v>0</v>
      </c>
      <c r="BQ365" s="365">
        <f t="shared" si="154"/>
        <v>0</v>
      </c>
      <c r="BR365" s="365">
        <f t="shared" si="155"/>
        <v>0</v>
      </c>
      <c r="BS365" s="365">
        <f t="shared" si="156"/>
        <v>0</v>
      </c>
      <c r="BT365" s="365">
        <f t="shared" si="157"/>
        <v>0</v>
      </c>
      <c r="BU365" s="365">
        <f t="shared" si="158"/>
        <v>0</v>
      </c>
      <c r="BV365" s="365">
        <f t="shared" si="159"/>
        <v>0</v>
      </c>
      <c r="BW365" s="365">
        <f t="shared" si="160"/>
        <v>0</v>
      </c>
      <c r="BX365" s="365">
        <f t="shared" si="161"/>
        <v>0</v>
      </c>
      <c r="BY365" s="365">
        <f t="shared" si="162"/>
        <v>0</v>
      </c>
      <c r="BZ365" s="365">
        <f t="shared" si="163"/>
        <v>0</v>
      </c>
      <c r="CA365" s="365">
        <f t="shared" si="164"/>
        <v>0</v>
      </c>
      <c r="CB365" s="360">
        <f t="shared" si="165"/>
        <v>0</v>
      </c>
      <c r="CR365"/>
    </row>
    <row r="366" spans="1:96" hidden="1" x14ac:dyDescent="0.2">
      <c r="A366" s="360" cm="1">
        <f t="array" ref="A366">_xlfn.SWITCH(D366,"G",1,"D",2,"M",3,"F",4)</f>
        <v>3</v>
      </c>
      <c r="B366" s="357" t="s">
        <v>65</v>
      </c>
      <c r="C366" s="357" t="s">
        <v>210</v>
      </c>
      <c r="D366" s="360" t="s">
        <v>13</v>
      </c>
      <c r="E366" s="361">
        <v>4.8</v>
      </c>
      <c r="F366" s="361">
        <f>_xlfn.IFNA(VLOOKUP(C366,'My Squad'!$C$2:$D$16,2,0),E366)</f>
        <v>4.8</v>
      </c>
      <c r="G366" s="362">
        <v>6.7333333333333328E-2</v>
      </c>
      <c r="H366" s="362">
        <v>0.17599999999999999</v>
      </c>
      <c r="I366" s="362">
        <v>0.217</v>
      </c>
      <c r="J366" s="362">
        <v>0.23933333333333334</v>
      </c>
      <c r="K366" s="362">
        <v>0.20333333333333334</v>
      </c>
      <c r="L366" s="362">
        <v>0.215</v>
      </c>
      <c r="M366" s="362">
        <v>0.221</v>
      </c>
      <c r="N366" s="362">
        <v>0.19433333333333333</v>
      </c>
      <c r="O366" s="363">
        <v>0</v>
      </c>
      <c r="P366" s="363">
        <v>0</v>
      </c>
      <c r="Q366" s="363">
        <v>0</v>
      </c>
      <c r="R366" s="363">
        <v>0</v>
      </c>
      <c r="S366" s="363">
        <v>0</v>
      </c>
      <c r="T366" s="363">
        <v>0</v>
      </c>
      <c r="U366" s="363">
        <v>0</v>
      </c>
      <c r="V366" s="363">
        <v>0</v>
      </c>
      <c r="W366" s="363">
        <v>0</v>
      </c>
      <c r="X366" s="363">
        <v>0</v>
      </c>
      <c r="Y366" s="363">
        <v>0</v>
      </c>
      <c r="Z366" s="363">
        <v>0</v>
      </c>
      <c r="AA366" s="363">
        <v>0</v>
      </c>
      <c r="AB366" s="363">
        <v>0</v>
      </c>
      <c r="AC366" s="363">
        <v>0</v>
      </c>
      <c r="AD366" s="363">
        <v>0</v>
      </c>
      <c r="AE366" s="363">
        <v>0</v>
      </c>
      <c r="AF366" s="363">
        <v>0</v>
      </c>
      <c r="AG366" s="363">
        <v>0</v>
      </c>
      <c r="AH366" s="363">
        <v>0</v>
      </c>
      <c r="AI366" s="363">
        <v>0</v>
      </c>
      <c r="AJ366" s="363">
        <v>0</v>
      </c>
      <c r="AK366" s="363">
        <v>0</v>
      </c>
      <c r="AL366" s="363">
        <v>0</v>
      </c>
      <c r="AM366" s="363">
        <v>0</v>
      </c>
      <c r="AN366" s="363">
        <v>0</v>
      </c>
      <c r="AO366" s="363">
        <v>0</v>
      </c>
      <c r="AP366" s="363">
        <v>0</v>
      </c>
      <c r="AQ366" s="363">
        <v>0</v>
      </c>
      <c r="AR366" s="363">
        <v>0</v>
      </c>
      <c r="AS366" s="363">
        <v>0</v>
      </c>
      <c r="AT366" s="363">
        <v>0</v>
      </c>
      <c r="AU366" s="363">
        <v>0</v>
      </c>
      <c r="AV366" s="363">
        <v>0</v>
      </c>
      <c r="AW366" s="363">
        <v>0</v>
      </c>
      <c r="AX366" s="363">
        <v>0</v>
      </c>
      <c r="AY366" s="363">
        <v>0</v>
      </c>
      <c r="AZ366" s="363">
        <v>0</v>
      </c>
      <c r="BA366" s="363">
        <v>0</v>
      </c>
      <c r="BB366" s="363">
        <v>0</v>
      </c>
      <c r="BC366" s="364">
        <f>IF(ISNUMBER(MATCH(C366,'My Squad'!$C$2:$C$16,0)),1,0)</f>
        <v>0</v>
      </c>
      <c r="BD366" s="365">
        <f t="shared" si="141"/>
        <v>0</v>
      </c>
      <c r="BE366" s="365">
        <f t="shared" si="142"/>
        <v>0</v>
      </c>
      <c r="BF366" s="365">
        <f t="shared" si="143"/>
        <v>0</v>
      </c>
      <c r="BG366" s="365">
        <f t="shared" si="144"/>
        <v>0</v>
      </c>
      <c r="BH366" s="365">
        <f t="shared" si="145"/>
        <v>0</v>
      </c>
      <c r="BI366" s="365">
        <f t="shared" si="146"/>
        <v>0</v>
      </c>
      <c r="BJ366" s="365">
        <f t="shared" si="147"/>
        <v>0</v>
      </c>
      <c r="BK366" s="365">
        <f t="shared" si="148"/>
        <v>0</v>
      </c>
      <c r="BL366" s="365">
        <f t="shared" si="149"/>
        <v>0</v>
      </c>
      <c r="BM366" s="365">
        <f t="shared" si="150"/>
        <v>0</v>
      </c>
      <c r="BN366" s="365">
        <f t="shared" si="151"/>
        <v>0</v>
      </c>
      <c r="BO366" s="365">
        <f t="shared" si="152"/>
        <v>0</v>
      </c>
      <c r="BP366" s="365">
        <f t="shared" si="153"/>
        <v>0</v>
      </c>
      <c r="BQ366" s="365">
        <f t="shared" si="154"/>
        <v>0</v>
      </c>
      <c r="BR366" s="365">
        <f t="shared" si="155"/>
        <v>0</v>
      </c>
      <c r="BS366" s="365">
        <f t="shared" si="156"/>
        <v>0</v>
      </c>
      <c r="BT366" s="365">
        <f t="shared" si="157"/>
        <v>0</v>
      </c>
      <c r="BU366" s="365">
        <f t="shared" si="158"/>
        <v>0</v>
      </c>
      <c r="BV366" s="365">
        <f t="shared" si="159"/>
        <v>0</v>
      </c>
      <c r="BW366" s="365">
        <f t="shared" si="160"/>
        <v>0</v>
      </c>
      <c r="BX366" s="365">
        <f t="shared" si="161"/>
        <v>0</v>
      </c>
      <c r="BY366" s="365">
        <f t="shared" si="162"/>
        <v>0</v>
      </c>
      <c r="BZ366" s="365">
        <f t="shared" si="163"/>
        <v>0</v>
      </c>
      <c r="CA366" s="365">
        <f t="shared" si="164"/>
        <v>0</v>
      </c>
      <c r="CB366" s="360">
        <f t="shared" si="165"/>
        <v>0</v>
      </c>
      <c r="CR366"/>
    </row>
    <row r="367" spans="1:96" hidden="1" x14ac:dyDescent="0.2">
      <c r="A367" s="360" cm="1">
        <f t="array" ref="A367">_xlfn.SWITCH(D367,"G",1,"D",2,"M",3,"F",4)</f>
        <v>1</v>
      </c>
      <c r="B367" s="357" t="s">
        <v>51</v>
      </c>
      <c r="C367" s="357" t="s">
        <v>1057</v>
      </c>
      <c r="D367" s="360" t="s">
        <v>16</v>
      </c>
      <c r="E367" s="361">
        <v>4.3</v>
      </c>
      <c r="F367" s="361">
        <f>_xlfn.IFNA(VLOOKUP(C367,'My Squad'!$C$2:$D$16,2,0),E367)</f>
        <v>4.3</v>
      </c>
      <c r="G367" s="362">
        <v>0.18066666666666667</v>
      </c>
      <c r="H367" s="362">
        <v>0.16900000000000001</v>
      </c>
      <c r="I367" s="362">
        <v>0.188</v>
      </c>
      <c r="J367" s="362">
        <v>0.16800000000000001</v>
      </c>
      <c r="K367" s="362">
        <v>0.18266666666666667</v>
      </c>
      <c r="L367" s="362">
        <v>0.19266666666666668</v>
      </c>
      <c r="M367" s="362">
        <v>0.22866666666666666</v>
      </c>
      <c r="N367" s="362">
        <v>0.20633333333333334</v>
      </c>
      <c r="O367" s="363">
        <v>0</v>
      </c>
      <c r="P367" s="363">
        <v>0</v>
      </c>
      <c r="Q367" s="363">
        <v>0</v>
      </c>
      <c r="R367" s="363">
        <v>0</v>
      </c>
      <c r="S367" s="363">
        <v>0</v>
      </c>
      <c r="T367" s="363">
        <v>0</v>
      </c>
      <c r="U367" s="363">
        <v>0</v>
      </c>
      <c r="V367" s="363">
        <v>0</v>
      </c>
      <c r="W367" s="363">
        <v>0</v>
      </c>
      <c r="X367" s="363">
        <v>0</v>
      </c>
      <c r="Y367" s="363">
        <v>0</v>
      </c>
      <c r="Z367" s="363">
        <v>0</v>
      </c>
      <c r="AA367" s="363">
        <v>0</v>
      </c>
      <c r="AB367" s="363">
        <v>0</v>
      </c>
      <c r="AC367" s="363">
        <v>0</v>
      </c>
      <c r="AD367" s="363">
        <v>0</v>
      </c>
      <c r="AE367" s="363">
        <v>0</v>
      </c>
      <c r="AF367" s="363">
        <v>0</v>
      </c>
      <c r="AG367" s="363">
        <v>0</v>
      </c>
      <c r="AH367" s="363">
        <v>0</v>
      </c>
      <c r="AI367" s="363">
        <v>0</v>
      </c>
      <c r="AJ367" s="363">
        <v>0</v>
      </c>
      <c r="AK367" s="363">
        <v>0</v>
      </c>
      <c r="AL367" s="363">
        <v>0</v>
      </c>
      <c r="AM367" s="363">
        <v>0</v>
      </c>
      <c r="AN367" s="363">
        <v>0</v>
      </c>
      <c r="AO367" s="363">
        <v>0</v>
      </c>
      <c r="AP367" s="363">
        <v>0</v>
      </c>
      <c r="AQ367" s="363">
        <v>0</v>
      </c>
      <c r="AR367" s="363">
        <v>0</v>
      </c>
      <c r="AS367" s="363">
        <v>0</v>
      </c>
      <c r="AT367" s="363">
        <v>0</v>
      </c>
      <c r="AU367" s="363">
        <v>0</v>
      </c>
      <c r="AV367" s="363">
        <v>0</v>
      </c>
      <c r="AW367" s="363">
        <v>0</v>
      </c>
      <c r="AX367" s="363">
        <v>0</v>
      </c>
      <c r="AY367" s="363">
        <v>0</v>
      </c>
      <c r="AZ367" s="363">
        <v>0</v>
      </c>
      <c r="BA367" s="363">
        <v>0</v>
      </c>
      <c r="BB367" s="363">
        <v>0</v>
      </c>
      <c r="BC367" s="364">
        <f>IF(ISNUMBER(MATCH(C367,'My Squad'!$C$2:$C$16,0)),1,0)</f>
        <v>0</v>
      </c>
      <c r="BD367" s="365">
        <f t="shared" si="141"/>
        <v>0</v>
      </c>
      <c r="BE367" s="365">
        <f t="shared" si="142"/>
        <v>0</v>
      </c>
      <c r="BF367" s="365">
        <f t="shared" si="143"/>
        <v>0</v>
      </c>
      <c r="BG367" s="365">
        <f t="shared" si="144"/>
        <v>0</v>
      </c>
      <c r="BH367" s="365">
        <f t="shared" si="145"/>
        <v>0</v>
      </c>
      <c r="BI367" s="365">
        <f t="shared" si="146"/>
        <v>0</v>
      </c>
      <c r="BJ367" s="365">
        <f t="shared" si="147"/>
        <v>0</v>
      </c>
      <c r="BK367" s="365">
        <f t="shared" si="148"/>
        <v>0</v>
      </c>
      <c r="BL367" s="365">
        <f t="shared" si="149"/>
        <v>0</v>
      </c>
      <c r="BM367" s="365">
        <f t="shared" si="150"/>
        <v>0</v>
      </c>
      <c r="BN367" s="365">
        <f t="shared" si="151"/>
        <v>0</v>
      </c>
      <c r="BO367" s="365">
        <f t="shared" si="152"/>
        <v>0</v>
      </c>
      <c r="BP367" s="365">
        <f t="shared" si="153"/>
        <v>0</v>
      </c>
      <c r="BQ367" s="365">
        <f t="shared" si="154"/>
        <v>0</v>
      </c>
      <c r="BR367" s="365">
        <f t="shared" si="155"/>
        <v>0</v>
      </c>
      <c r="BS367" s="365">
        <f t="shared" si="156"/>
        <v>0</v>
      </c>
      <c r="BT367" s="365">
        <f t="shared" si="157"/>
        <v>0</v>
      </c>
      <c r="BU367" s="365">
        <f t="shared" si="158"/>
        <v>0</v>
      </c>
      <c r="BV367" s="365">
        <f t="shared" si="159"/>
        <v>0</v>
      </c>
      <c r="BW367" s="365">
        <f t="shared" si="160"/>
        <v>0</v>
      </c>
      <c r="BX367" s="365">
        <f t="shared" si="161"/>
        <v>0</v>
      </c>
      <c r="BY367" s="365">
        <f t="shared" si="162"/>
        <v>0</v>
      </c>
      <c r="BZ367" s="365">
        <f t="shared" si="163"/>
        <v>0</v>
      </c>
      <c r="CA367" s="365">
        <f t="shared" si="164"/>
        <v>0</v>
      </c>
      <c r="CB367" s="360">
        <f t="shared" si="165"/>
        <v>0</v>
      </c>
      <c r="CR367"/>
    </row>
    <row r="368" spans="1:96" hidden="1" x14ac:dyDescent="0.2">
      <c r="A368" s="360" cm="1">
        <f t="array" ref="A368">_xlfn.SWITCH(D368,"G",1,"D",2,"M",3,"F",4)</f>
        <v>1</v>
      </c>
      <c r="B368" s="357" t="s">
        <v>35</v>
      </c>
      <c r="C368" s="357" t="s">
        <v>147</v>
      </c>
      <c r="D368" s="360" t="s">
        <v>16</v>
      </c>
      <c r="E368" s="361">
        <v>4.3</v>
      </c>
      <c r="F368" s="361">
        <f>_xlfn.IFNA(VLOOKUP(C368,'My Squad'!$C$2:$D$16,2,0),E368)</f>
        <v>4.3</v>
      </c>
      <c r="G368" s="362">
        <v>0.19400000000000001</v>
      </c>
      <c r="H368" s="362">
        <v>0.17199999999999999</v>
      </c>
      <c r="I368" s="362">
        <v>0.23799999999999999</v>
      </c>
      <c r="J368" s="362">
        <v>0.18233333333333332</v>
      </c>
      <c r="K368" s="362">
        <v>0.18966666666666668</v>
      </c>
      <c r="L368" s="362">
        <v>0.18066666666666667</v>
      </c>
      <c r="M368" s="362">
        <v>0.16333333333333333</v>
      </c>
      <c r="N368" s="362">
        <v>0.13566666666666666</v>
      </c>
      <c r="O368" s="363">
        <v>0</v>
      </c>
      <c r="P368" s="363">
        <v>0</v>
      </c>
      <c r="Q368" s="363">
        <v>0</v>
      </c>
      <c r="R368" s="363">
        <v>0</v>
      </c>
      <c r="S368" s="363">
        <v>0</v>
      </c>
      <c r="T368" s="363">
        <v>0</v>
      </c>
      <c r="U368" s="363">
        <v>0</v>
      </c>
      <c r="V368" s="363">
        <v>0</v>
      </c>
      <c r="W368" s="363">
        <v>0</v>
      </c>
      <c r="X368" s="363">
        <v>0</v>
      </c>
      <c r="Y368" s="363">
        <v>0</v>
      </c>
      <c r="Z368" s="363">
        <v>0</v>
      </c>
      <c r="AA368" s="363">
        <v>0</v>
      </c>
      <c r="AB368" s="363">
        <v>0</v>
      </c>
      <c r="AC368" s="363">
        <v>0</v>
      </c>
      <c r="AD368" s="363">
        <v>0</v>
      </c>
      <c r="AE368" s="363">
        <v>0</v>
      </c>
      <c r="AF368" s="363">
        <v>0</v>
      </c>
      <c r="AG368" s="363">
        <v>0</v>
      </c>
      <c r="AH368" s="363">
        <v>0</v>
      </c>
      <c r="AI368" s="363">
        <v>0</v>
      </c>
      <c r="AJ368" s="363">
        <v>0</v>
      </c>
      <c r="AK368" s="363">
        <v>0</v>
      </c>
      <c r="AL368" s="363">
        <v>0</v>
      </c>
      <c r="AM368" s="363">
        <v>0</v>
      </c>
      <c r="AN368" s="363">
        <v>0</v>
      </c>
      <c r="AO368" s="363">
        <v>0</v>
      </c>
      <c r="AP368" s="363">
        <v>0</v>
      </c>
      <c r="AQ368" s="363">
        <v>0</v>
      </c>
      <c r="AR368" s="363">
        <v>0</v>
      </c>
      <c r="AS368" s="363">
        <v>0</v>
      </c>
      <c r="AT368" s="363">
        <v>0</v>
      </c>
      <c r="AU368" s="363">
        <v>0</v>
      </c>
      <c r="AV368" s="363">
        <v>0</v>
      </c>
      <c r="AW368" s="363">
        <v>0</v>
      </c>
      <c r="AX368" s="363">
        <v>0</v>
      </c>
      <c r="AY368" s="363">
        <v>0</v>
      </c>
      <c r="AZ368" s="363">
        <v>0</v>
      </c>
      <c r="BA368" s="363">
        <v>0</v>
      </c>
      <c r="BB368" s="363">
        <v>0</v>
      </c>
      <c r="BC368" s="364">
        <f>IF(ISNUMBER(MATCH(C368,'My Squad'!$C$2:$C$16,0)),1,0)</f>
        <v>0</v>
      </c>
      <c r="BD368" s="365">
        <f t="shared" si="141"/>
        <v>0</v>
      </c>
      <c r="BE368" s="365">
        <f t="shared" si="142"/>
        <v>0</v>
      </c>
      <c r="BF368" s="365">
        <f t="shared" si="143"/>
        <v>0</v>
      </c>
      <c r="BG368" s="365">
        <f t="shared" si="144"/>
        <v>0</v>
      </c>
      <c r="BH368" s="365">
        <f t="shared" si="145"/>
        <v>0</v>
      </c>
      <c r="BI368" s="365">
        <f t="shared" si="146"/>
        <v>0</v>
      </c>
      <c r="BJ368" s="365">
        <f t="shared" si="147"/>
        <v>0</v>
      </c>
      <c r="BK368" s="365">
        <f t="shared" si="148"/>
        <v>0</v>
      </c>
      <c r="BL368" s="365">
        <f t="shared" si="149"/>
        <v>0</v>
      </c>
      <c r="BM368" s="365">
        <f t="shared" si="150"/>
        <v>0</v>
      </c>
      <c r="BN368" s="365">
        <f t="shared" si="151"/>
        <v>0</v>
      </c>
      <c r="BO368" s="365">
        <f t="shared" si="152"/>
        <v>0</v>
      </c>
      <c r="BP368" s="365">
        <f t="shared" si="153"/>
        <v>0</v>
      </c>
      <c r="BQ368" s="365">
        <f t="shared" si="154"/>
        <v>0</v>
      </c>
      <c r="BR368" s="365">
        <f t="shared" si="155"/>
        <v>0</v>
      </c>
      <c r="BS368" s="365">
        <f t="shared" si="156"/>
        <v>0</v>
      </c>
      <c r="BT368" s="365">
        <f t="shared" si="157"/>
        <v>0</v>
      </c>
      <c r="BU368" s="365">
        <f t="shared" si="158"/>
        <v>0</v>
      </c>
      <c r="BV368" s="365">
        <f t="shared" si="159"/>
        <v>0</v>
      </c>
      <c r="BW368" s="365">
        <f t="shared" si="160"/>
        <v>0</v>
      </c>
      <c r="BX368" s="365">
        <f t="shared" si="161"/>
        <v>0</v>
      </c>
      <c r="BY368" s="365">
        <f t="shared" si="162"/>
        <v>0</v>
      </c>
      <c r="BZ368" s="365">
        <f t="shared" si="163"/>
        <v>0</v>
      </c>
      <c r="CA368" s="365">
        <f t="shared" si="164"/>
        <v>0</v>
      </c>
      <c r="CB368" s="360">
        <f t="shared" si="165"/>
        <v>0</v>
      </c>
      <c r="CR368"/>
    </row>
    <row r="369" spans="1:96" hidden="1" x14ac:dyDescent="0.2">
      <c r="A369" s="360" cm="1">
        <f t="array" ref="A369">_xlfn.SWITCH(D369,"G",1,"D",2,"M",3,"F",4)</f>
        <v>2</v>
      </c>
      <c r="B369" s="357" t="s">
        <v>600</v>
      </c>
      <c r="C369" s="357" t="s">
        <v>1063</v>
      </c>
      <c r="D369" s="360" t="s">
        <v>14</v>
      </c>
      <c r="E369" s="361">
        <v>4</v>
      </c>
      <c r="F369" s="361">
        <f>_xlfn.IFNA(VLOOKUP(C369,'My Squad'!$C$2:$D$16,2,0),E369)</f>
        <v>4</v>
      </c>
      <c r="G369" s="362">
        <v>0.44133333333333336</v>
      </c>
      <c r="H369" s="362">
        <v>8.9333333333333334E-2</v>
      </c>
      <c r="I369" s="362">
        <v>0.13933333333333334</v>
      </c>
      <c r="J369" s="362">
        <v>0.14966666666666667</v>
      </c>
      <c r="K369" s="362">
        <v>0.17</v>
      </c>
      <c r="L369" s="362">
        <v>0.16733333333333333</v>
      </c>
      <c r="M369" s="362">
        <v>0.154</v>
      </c>
      <c r="N369" s="362">
        <v>0.12633333333333333</v>
      </c>
      <c r="O369" s="363">
        <v>0</v>
      </c>
      <c r="P369" s="363">
        <v>0</v>
      </c>
      <c r="Q369" s="363">
        <v>0</v>
      </c>
      <c r="R369" s="363">
        <v>0</v>
      </c>
      <c r="S369" s="363">
        <v>0</v>
      </c>
      <c r="T369" s="363">
        <v>0</v>
      </c>
      <c r="U369" s="363">
        <v>0</v>
      </c>
      <c r="V369" s="363">
        <v>0</v>
      </c>
      <c r="W369" s="363">
        <v>0</v>
      </c>
      <c r="X369" s="363">
        <v>0</v>
      </c>
      <c r="Y369" s="363">
        <v>0</v>
      </c>
      <c r="Z369" s="363">
        <v>0</v>
      </c>
      <c r="AA369" s="363">
        <v>0</v>
      </c>
      <c r="AB369" s="363">
        <v>0</v>
      </c>
      <c r="AC369" s="363">
        <v>0</v>
      </c>
      <c r="AD369" s="363">
        <v>0</v>
      </c>
      <c r="AE369" s="363">
        <v>0</v>
      </c>
      <c r="AF369" s="363">
        <v>0</v>
      </c>
      <c r="AG369" s="363">
        <v>0</v>
      </c>
      <c r="AH369" s="363">
        <v>0</v>
      </c>
      <c r="AI369" s="363">
        <v>0</v>
      </c>
      <c r="AJ369" s="363">
        <v>0</v>
      </c>
      <c r="AK369" s="363">
        <v>0</v>
      </c>
      <c r="AL369" s="363">
        <v>0</v>
      </c>
      <c r="AM369" s="363">
        <v>0</v>
      </c>
      <c r="AN369" s="363">
        <v>0</v>
      </c>
      <c r="AO369" s="363">
        <v>0</v>
      </c>
      <c r="AP369" s="363">
        <v>0</v>
      </c>
      <c r="AQ369" s="363">
        <v>0</v>
      </c>
      <c r="AR369" s="363">
        <v>0</v>
      </c>
      <c r="AS369" s="363">
        <v>0</v>
      </c>
      <c r="AT369" s="363">
        <v>0</v>
      </c>
      <c r="AU369" s="363">
        <v>0</v>
      </c>
      <c r="AV369" s="363">
        <v>0</v>
      </c>
      <c r="AW369" s="363">
        <v>0</v>
      </c>
      <c r="AX369" s="363">
        <v>0</v>
      </c>
      <c r="AY369" s="363">
        <v>0</v>
      </c>
      <c r="AZ369" s="363">
        <v>0</v>
      </c>
      <c r="BA369" s="363">
        <v>0</v>
      </c>
      <c r="BB369" s="363">
        <v>0</v>
      </c>
      <c r="BC369" s="364">
        <f>IF(ISNUMBER(MATCH(C369,'My Squad'!$C$2:$C$16,0)),1,0)</f>
        <v>0</v>
      </c>
      <c r="BD369" s="365">
        <f t="shared" si="141"/>
        <v>0</v>
      </c>
      <c r="BE369" s="365">
        <f t="shared" si="142"/>
        <v>0</v>
      </c>
      <c r="BF369" s="365">
        <f t="shared" si="143"/>
        <v>0</v>
      </c>
      <c r="BG369" s="365">
        <f t="shared" si="144"/>
        <v>0</v>
      </c>
      <c r="BH369" s="365">
        <f t="shared" si="145"/>
        <v>0</v>
      </c>
      <c r="BI369" s="365">
        <f t="shared" si="146"/>
        <v>0</v>
      </c>
      <c r="BJ369" s="365">
        <f t="shared" si="147"/>
        <v>0</v>
      </c>
      <c r="BK369" s="365">
        <f t="shared" si="148"/>
        <v>0</v>
      </c>
      <c r="BL369" s="365">
        <f t="shared" si="149"/>
        <v>0</v>
      </c>
      <c r="BM369" s="365">
        <f t="shared" si="150"/>
        <v>0</v>
      </c>
      <c r="BN369" s="365">
        <f t="shared" si="151"/>
        <v>0</v>
      </c>
      <c r="BO369" s="365">
        <f t="shared" si="152"/>
        <v>0</v>
      </c>
      <c r="BP369" s="365">
        <f t="shared" si="153"/>
        <v>0</v>
      </c>
      <c r="BQ369" s="365">
        <f t="shared" si="154"/>
        <v>0</v>
      </c>
      <c r="BR369" s="365">
        <f t="shared" si="155"/>
        <v>0</v>
      </c>
      <c r="BS369" s="365">
        <f t="shared" si="156"/>
        <v>0</v>
      </c>
      <c r="BT369" s="365">
        <f t="shared" si="157"/>
        <v>0</v>
      </c>
      <c r="BU369" s="365">
        <f t="shared" si="158"/>
        <v>0</v>
      </c>
      <c r="BV369" s="365">
        <f t="shared" si="159"/>
        <v>0</v>
      </c>
      <c r="BW369" s="365">
        <f t="shared" si="160"/>
        <v>0</v>
      </c>
      <c r="BX369" s="365">
        <f t="shared" si="161"/>
        <v>0</v>
      </c>
      <c r="BY369" s="365">
        <f t="shared" si="162"/>
        <v>0</v>
      </c>
      <c r="BZ369" s="365">
        <f t="shared" si="163"/>
        <v>0</v>
      </c>
      <c r="CA369" s="365">
        <f t="shared" si="164"/>
        <v>0</v>
      </c>
      <c r="CB369" s="360">
        <f t="shared" si="165"/>
        <v>0</v>
      </c>
      <c r="CR369"/>
    </row>
    <row r="370" spans="1:96" hidden="1" x14ac:dyDescent="0.2">
      <c r="A370" s="360" cm="1">
        <f t="array" ref="A370">_xlfn.SWITCH(D370,"G",1,"D",2,"M",3,"F",4)</f>
        <v>2</v>
      </c>
      <c r="B370" s="357" t="s">
        <v>68</v>
      </c>
      <c r="C370" s="357" t="s">
        <v>1061</v>
      </c>
      <c r="D370" s="360" t="s">
        <v>14</v>
      </c>
      <c r="E370" s="361">
        <v>4.3</v>
      </c>
      <c r="F370" s="361">
        <f>_xlfn.IFNA(VLOOKUP(C370,'My Squad'!$C$2:$D$16,2,0),E370)</f>
        <v>4.3</v>
      </c>
      <c r="G370" s="362">
        <v>0.18433333333333332</v>
      </c>
      <c r="H370" s="362">
        <v>0.21199999999999999</v>
      </c>
      <c r="I370" s="362">
        <v>0.22966666666666666</v>
      </c>
      <c r="J370" s="362">
        <v>0.13233333333333333</v>
      </c>
      <c r="K370" s="362">
        <v>0.17833333333333334</v>
      </c>
      <c r="L370" s="362">
        <v>0.13166666666666665</v>
      </c>
      <c r="M370" s="362">
        <v>7.7333333333333337E-2</v>
      </c>
      <c r="N370" s="362">
        <v>0.27566666666666667</v>
      </c>
      <c r="O370" s="363">
        <v>0</v>
      </c>
      <c r="P370" s="363">
        <v>0</v>
      </c>
      <c r="Q370" s="363">
        <v>0</v>
      </c>
      <c r="R370" s="363">
        <v>0</v>
      </c>
      <c r="S370" s="363">
        <v>0</v>
      </c>
      <c r="T370" s="363">
        <v>0</v>
      </c>
      <c r="U370" s="363">
        <v>0</v>
      </c>
      <c r="V370" s="363">
        <v>0</v>
      </c>
      <c r="W370" s="363">
        <v>0</v>
      </c>
      <c r="X370" s="363">
        <v>0</v>
      </c>
      <c r="Y370" s="363">
        <v>0</v>
      </c>
      <c r="Z370" s="363">
        <v>0</v>
      </c>
      <c r="AA370" s="363">
        <v>0</v>
      </c>
      <c r="AB370" s="363">
        <v>0</v>
      </c>
      <c r="AC370" s="363">
        <v>0</v>
      </c>
      <c r="AD370" s="363">
        <v>0</v>
      </c>
      <c r="AE370" s="363">
        <v>0</v>
      </c>
      <c r="AF370" s="363">
        <v>0</v>
      </c>
      <c r="AG370" s="363">
        <v>0</v>
      </c>
      <c r="AH370" s="363">
        <v>0</v>
      </c>
      <c r="AI370" s="363">
        <v>0</v>
      </c>
      <c r="AJ370" s="363">
        <v>0</v>
      </c>
      <c r="AK370" s="363">
        <v>0</v>
      </c>
      <c r="AL370" s="363">
        <v>0</v>
      </c>
      <c r="AM370" s="363">
        <v>0</v>
      </c>
      <c r="AN370" s="363">
        <v>0</v>
      </c>
      <c r="AO370" s="363">
        <v>0</v>
      </c>
      <c r="AP370" s="363">
        <v>0</v>
      </c>
      <c r="AQ370" s="363">
        <v>0</v>
      </c>
      <c r="AR370" s="363">
        <v>0</v>
      </c>
      <c r="AS370" s="363">
        <v>0</v>
      </c>
      <c r="AT370" s="363">
        <v>0</v>
      </c>
      <c r="AU370" s="363">
        <v>0</v>
      </c>
      <c r="AV370" s="363">
        <v>0</v>
      </c>
      <c r="AW370" s="363">
        <v>0</v>
      </c>
      <c r="AX370" s="363">
        <v>0</v>
      </c>
      <c r="AY370" s="363">
        <v>0</v>
      </c>
      <c r="AZ370" s="363">
        <v>0</v>
      </c>
      <c r="BA370" s="363">
        <v>0</v>
      </c>
      <c r="BB370" s="363">
        <v>0</v>
      </c>
      <c r="BC370" s="364">
        <f>IF(ISNUMBER(MATCH(C370,'My Squad'!$C$2:$C$16,0)),1,0)</f>
        <v>0</v>
      </c>
      <c r="BD370" s="365">
        <f t="shared" si="141"/>
        <v>0</v>
      </c>
      <c r="BE370" s="365">
        <f t="shared" si="142"/>
        <v>0</v>
      </c>
      <c r="BF370" s="365">
        <f t="shared" si="143"/>
        <v>0</v>
      </c>
      <c r="BG370" s="365">
        <f t="shared" si="144"/>
        <v>0</v>
      </c>
      <c r="BH370" s="365">
        <f t="shared" si="145"/>
        <v>0</v>
      </c>
      <c r="BI370" s="365">
        <f t="shared" si="146"/>
        <v>0</v>
      </c>
      <c r="BJ370" s="365">
        <f t="shared" si="147"/>
        <v>0</v>
      </c>
      <c r="BK370" s="365">
        <f t="shared" si="148"/>
        <v>0</v>
      </c>
      <c r="BL370" s="365">
        <f t="shared" si="149"/>
        <v>0</v>
      </c>
      <c r="BM370" s="365">
        <f t="shared" si="150"/>
        <v>0</v>
      </c>
      <c r="BN370" s="365">
        <f t="shared" si="151"/>
        <v>0</v>
      </c>
      <c r="BO370" s="365">
        <f t="shared" si="152"/>
        <v>0</v>
      </c>
      <c r="BP370" s="365">
        <f t="shared" si="153"/>
        <v>0</v>
      </c>
      <c r="BQ370" s="365">
        <f t="shared" si="154"/>
        <v>0</v>
      </c>
      <c r="BR370" s="365">
        <f t="shared" si="155"/>
        <v>0</v>
      </c>
      <c r="BS370" s="365">
        <f t="shared" si="156"/>
        <v>0</v>
      </c>
      <c r="BT370" s="365">
        <f t="shared" si="157"/>
        <v>0</v>
      </c>
      <c r="BU370" s="365">
        <f t="shared" si="158"/>
        <v>0</v>
      </c>
      <c r="BV370" s="365">
        <f t="shared" si="159"/>
        <v>0</v>
      </c>
      <c r="BW370" s="365">
        <f t="shared" si="160"/>
        <v>0</v>
      </c>
      <c r="BX370" s="365">
        <f t="shared" si="161"/>
        <v>0</v>
      </c>
      <c r="BY370" s="365">
        <f t="shared" si="162"/>
        <v>0</v>
      </c>
      <c r="BZ370" s="365">
        <f t="shared" si="163"/>
        <v>0</v>
      </c>
      <c r="CA370" s="365">
        <f t="shared" si="164"/>
        <v>0</v>
      </c>
      <c r="CB370" s="360">
        <f t="shared" si="165"/>
        <v>0</v>
      </c>
      <c r="CR370"/>
    </row>
    <row r="371" spans="1:96" hidden="1" x14ac:dyDescent="0.2">
      <c r="A371" s="360" cm="1">
        <f t="array" ref="A371">_xlfn.SWITCH(D371,"G",1,"D",2,"M",3,"F",4)</f>
        <v>1</v>
      </c>
      <c r="B371" s="357" t="s">
        <v>37</v>
      </c>
      <c r="C371" s="357" t="s">
        <v>199</v>
      </c>
      <c r="D371" s="360" t="s">
        <v>16</v>
      </c>
      <c r="E371" s="361">
        <v>4.3</v>
      </c>
      <c r="F371" s="361">
        <f>_xlfn.IFNA(VLOOKUP(C371,'My Squad'!$C$2:$D$16,2,0),E371)</f>
        <v>4.3</v>
      </c>
      <c r="G371" s="362">
        <v>0.125</v>
      </c>
      <c r="H371" s="362">
        <v>0.15633333333333332</v>
      </c>
      <c r="I371" s="362">
        <v>0.15666666666666668</v>
      </c>
      <c r="J371" s="362">
        <v>0.21666666666666667</v>
      </c>
      <c r="K371" s="362">
        <v>0.16466666666666666</v>
      </c>
      <c r="L371" s="362">
        <v>0.159</v>
      </c>
      <c r="M371" s="362">
        <v>0.22633333333333333</v>
      </c>
      <c r="N371" s="362">
        <v>0.17433333333333334</v>
      </c>
      <c r="O371" s="363">
        <v>0</v>
      </c>
      <c r="P371" s="363">
        <v>0</v>
      </c>
      <c r="Q371" s="363">
        <v>0</v>
      </c>
      <c r="R371" s="363">
        <v>0</v>
      </c>
      <c r="S371" s="363">
        <v>0</v>
      </c>
      <c r="T371" s="363">
        <v>0</v>
      </c>
      <c r="U371" s="363">
        <v>0</v>
      </c>
      <c r="V371" s="363">
        <v>0</v>
      </c>
      <c r="W371" s="363">
        <v>0</v>
      </c>
      <c r="X371" s="363">
        <v>0</v>
      </c>
      <c r="Y371" s="363">
        <v>0</v>
      </c>
      <c r="Z371" s="363">
        <v>0</v>
      </c>
      <c r="AA371" s="363">
        <v>0</v>
      </c>
      <c r="AB371" s="363">
        <v>0</v>
      </c>
      <c r="AC371" s="363">
        <v>0</v>
      </c>
      <c r="AD371" s="363">
        <v>0</v>
      </c>
      <c r="AE371" s="363">
        <v>0</v>
      </c>
      <c r="AF371" s="363">
        <v>0</v>
      </c>
      <c r="AG371" s="363">
        <v>0</v>
      </c>
      <c r="AH371" s="363">
        <v>0</v>
      </c>
      <c r="AI371" s="363">
        <v>0</v>
      </c>
      <c r="AJ371" s="363">
        <v>0</v>
      </c>
      <c r="AK371" s="363">
        <v>0</v>
      </c>
      <c r="AL371" s="363">
        <v>0</v>
      </c>
      <c r="AM371" s="363">
        <v>0</v>
      </c>
      <c r="AN371" s="363">
        <v>0</v>
      </c>
      <c r="AO371" s="363">
        <v>0</v>
      </c>
      <c r="AP371" s="363">
        <v>0</v>
      </c>
      <c r="AQ371" s="363">
        <v>0</v>
      </c>
      <c r="AR371" s="363">
        <v>0</v>
      </c>
      <c r="AS371" s="363">
        <v>0</v>
      </c>
      <c r="AT371" s="363">
        <v>0</v>
      </c>
      <c r="AU371" s="363">
        <v>0</v>
      </c>
      <c r="AV371" s="363">
        <v>0</v>
      </c>
      <c r="AW371" s="363">
        <v>0</v>
      </c>
      <c r="AX371" s="363">
        <v>0</v>
      </c>
      <c r="AY371" s="363">
        <v>0</v>
      </c>
      <c r="AZ371" s="363">
        <v>0</v>
      </c>
      <c r="BA371" s="363">
        <v>0</v>
      </c>
      <c r="BB371" s="363">
        <v>0</v>
      </c>
      <c r="BC371" s="364">
        <f>IF(ISNUMBER(MATCH(C371,'My Squad'!$C$2:$C$16,0)),1,0)</f>
        <v>0</v>
      </c>
      <c r="BD371" s="365">
        <f t="shared" si="141"/>
        <v>0</v>
      </c>
      <c r="BE371" s="365">
        <f t="shared" si="142"/>
        <v>0</v>
      </c>
      <c r="BF371" s="365">
        <f t="shared" si="143"/>
        <v>0</v>
      </c>
      <c r="BG371" s="365">
        <f t="shared" si="144"/>
        <v>0</v>
      </c>
      <c r="BH371" s="365">
        <f t="shared" si="145"/>
        <v>0</v>
      </c>
      <c r="BI371" s="365">
        <f t="shared" si="146"/>
        <v>0</v>
      </c>
      <c r="BJ371" s="365">
        <f t="shared" si="147"/>
        <v>0</v>
      </c>
      <c r="BK371" s="365">
        <f t="shared" si="148"/>
        <v>0</v>
      </c>
      <c r="BL371" s="365">
        <f t="shared" si="149"/>
        <v>0</v>
      </c>
      <c r="BM371" s="365">
        <f t="shared" si="150"/>
        <v>0</v>
      </c>
      <c r="BN371" s="365">
        <f t="shared" si="151"/>
        <v>0</v>
      </c>
      <c r="BO371" s="365">
        <f t="shared" si="152"/>
        <v>0</v>
      </c>
      <c r="BP371" s="365">
        <f t="shared" si="153"/>
        <v>0</v>
      </c>
      <c r="BQ371" s="365">
        <f t="shared" si="154"/>
        <v>0</v>
      </c>
      <c r="BR371" s="365">
        <f t="shared" si="155"/>
        <v>0</v>
      </c>
      <c r="BS371" s="365">
        <f t="shared" si="156"/>
        <v>0</v>
      </c>
      <c r="BT371" s="365">
        <f t="shared" si="157"/>
        <v>0</v>
      </c>
      <c r="BU371" s="365">
        <f t="shared" si="158"/>
        <v>0</v>
      </c>
      <c r="BV371" s="365">
        <f t="shared" si="159"/>
        <v>0</v>
      </c>
      <c r="BW371" s="365">
        <f t="shared" si="160"/>
        <v>0</v>
      </c>
      <c r="BX371" s="365">
        <f t="shared" si="161"/>
        <v>0</v>
      </c>
      <c r="BY371" s="365">
        <f t="shared" si="162"/>
        <v>0</v>
      </c>
      <c r="BZ371" s="365">
        <f t="shared" si="163"/>
        <v>0</v>
      </c>
      <c r="CA371" s="365">
        <f t="shared" si="164"/>
        <v>0</v>
      </c>
      <c r="CB371" s="360">
        <f t="shared" si="165"/>
        <v>0</v>
      </c>
      <c r="CR371"/>
    </row>
    <row r="372" spans="1:96" hidden="1" x14ac:dyDescent="0.2">
      <c r="A372" s="360" cm="1">
        <f t="array" ref="A372">_xlfn.SWITCH(D372,"G",1,"D",2,"M",3,"F",4)</f>
        <v>1</v>
      </c>
      <c r="B372" s="357" t="s">
        <v>82</v>
      </c>
      <c r="C372" s="357" t="s">
        <v>1534</v>
      </c>
      <c r="D372" s="360" t="s">
        <v>16</v>
      </c>
      <c r="E372" s="361">
        <v>4.3</v>
      </c>
      <c r="F372" s="361">
        <f>_xlfn.IFNA(VLOOKUP(C372,'My Squad'!$C$2:$D$16,2,0),E372)</f>
        <v>4.3</v>
      </c>
      <c r="G372" s="362">
        <v>0.19166666666666668</v>
      </c>
      <c r="H372" s="362">
        <v>0.17</v>
      </c>
      <c r="I372" s="362">
        <v>0.14299999999999999</v>
      </c>
      <c r="J372" s="362">
        <v>0.18099999999999999</v>
      </c>
      <c r="K372" s="362">
        <v>0.15466666666666667</v>
      </c>
      <c r="L372" s="362">
        <v>0.18466666666666667</v>
      </c>
      <c r="M372" s="362">
        <v>0.15333333333333332</v>
      </c>
      <c r="N372" s="362">
        <v>0.16566666666666666</v>
      </c>
      <c r="O372" s="363">
        <v>0</v>
      </c>
      <c r="P372" s="363">
        <v>0</v>
      </c>
      <c r="Q372" s="363">
        <v>0</v>
      </c>
      <c r="R372" s="363">
        <v>0</v>
      </c>
      <c r="S372" s="363">
        <v>0</v>
      </c>
      <c r="T372" s="363">
        <v>0</v>
      </c>
      <c r="U372" s="363">
        <v>0</v>
      </c>
      <c r="V372" s="363">
        <v>0</v>
      </c>
      <c r="W372" s="363">
        <v>0</v>
      </c>
      <c r="X372" s="363">
        <v>0</v>
      </c>
      <c r="Y372" s="363">
        <v>0</v>
      </c>
      <c r="Z372" s="363">
        <v>0</v>
      </c>
      <c r="AA372" s="363">
        <v>0</v>
      </c>
      <c r="AB372" s="363">
        <v>0</v>
      </c>
      <c r="AC372" s="363">
        <v>0</v>
      </c>
      <c r="AD372" s="363">
        <v>0</v>
      </c>
      <c r="AE372" s="363">
        <v>0</v>
      </c>
      <c r="AF372" s="363">
        <v>0</v>
      </c>
      <c r="AG372" s="363">
        <v>0</v>
      </c>
      <c r="AH372" s="363">
        <v>0</v>
      </c>
      <c r="AI372" s="363">
        <v>0</v>
      </c>
      <c r="AJ372" s="363">
        <v>0</v>
      </c>
      <c r="AK372" s="363">
        <v>0</v>
      </c>
      <c r="AL372" s="363">
        <v>0</v>
      </c>
      <c r="AM372" s="363">
        <v>0</v>
      </c>
      <c r="AN372" s="363">
        <v>0</v>
      </c>
      <c r="AO372" s="363">
        <v>0</v>
      </c>
      <c r="AP372" s="363">
        <v>0</v>
      </c>
      <c r="AQ372" s="363">
        <v>0</v>
      </c>
      <c r="AR372" s="363">
        <v>0</v>
      </c>
      <c r="AS372" s="363">
        <v>0</v>
      </c>
      <c r="AT372" s="363">
        <v>0</v>
      </c>
      <c r="AU372" s="363">
        <v>0</v>
      </c>
      <c r="AV372" s="363">
        <v>0</v>
      </c>
      <c r="AW372" s="363">
        <v>0</v>
      </c>
      <c r="AX372" s="363">
        <v>0</v>
      </c>
      <c r="AY372" s="363">
        <v>0</v>
      </c>
      <c r="AZ372" s="363">
        <v>0</v>
      </c>
      <c r="BA372" s="363">
        <v>0</v>
      </c>
      <c r="BB372" s="363">
        <v>0</v>
      </c>
      <c r="BC372" s="364">
        <f>IF(ISNUMBER(MATCH(C372,'My Squad'!$C$2:$C$16,0)),1,0)</f>
        <v>0</v>
      </c>
      <c r="BD372" s="365">
        <f t="shared" si="141"/>
        <v>0</v>
      </c>
      <c r="BE372" s="365">
        <f t="shared" si="142"/>
        <v>0</v>
      </c>
      <c r="BF372" s="365">
        <f t="shared" si="143"/>
        <v>0</v>
      </c>
      <c r="BG372" s="365">
        <f t="shared" si="144"/>
        <v>0</v>
      </c>
      <c r="BH372" s="365">
        <f t="shared" si="145"/>
        <v>0</v>
      </c>
      <c r="BI372" s="365">
        <f t="shared" si="146"/>
        <v>0</v>
      </c>
      <c r="BJ372" s="365">
        <f t="shared" si="147"/>
        <v>0</v>
      </c>
      <c r="BK372" s="365">
        <f t="shared" si="148"/>
        <v>0</v>
      </c>
      <c r="BL372" s="365">
        <f t="shared" si="149"/>
        <v>0</v>
      </c>
      <c r="BM372" s="365">
        <f t="shared" si="150"/>
        <v>0</v>
      </c>
      <c r="BN372" s="365">
        <f t="shared" si="151"/>
        <v>0</v>
      </c>
      <c r="BO372" s="365">
        <f t="shared" si="152"/>
        <v>0</v>
      </c>
      <c r="BP372" s="365">
        <f t="shared" si="153"/>
        <v>0</v>
      </c>
      <c r="BQ372" s="365">
        <f t="shared" si="154"/>
        <v>0</v>
      </c>
      <c r="BR372" s="365">
        <f t="shared" si="155"/>
        <v>0</v>
      </c>
      <c r="BS372" s="365">
        <f t="shared" si="156"/>
        <v>0</v>
      </c>
      <c r="BT372" s="365">
        <f t="shared" si="157"/>
        <v>0</v>
      </c>
      <c r="BU372" s="365">
        <f t="shared" si="158"/>
        <v>0</v>
      </c>
      <c r="BV372" s="365">
        <f t="shared" si="159"/>
        <v>0</v>
      </c>
      <c r="BW372" s="365">
        <f t="shared" si="160"/>
        <v>0</v>
      </c>
      <c r="BX372" s="365">
        <f t="shared" si="161"/>
        <v>0</v>
      </c>
      <c r="BY372" s="365">
        <f t="shared" si="162"/>
        <v>0</v>
      </c>
      <c r="BZ372" s="365">
        <f t="shared" si="163"/>
        <v>0</v>
      </c>
      <c r="CA372" s="365">
        <f t="shared" si="164"/>
        <v>0</v>
      </c>
      <c r="CB372" s="360">
        <f t="shared" si="165"/>
        <v>0</v>
      </c>
      <c r="CR372"/>
    </row>
    <row r="373" spans="1:96" x14ac:dyDescent="0.2">
      <c r="A373" s="360" cm="1">
        <f t="array" ref="A373">_xlfn.SWITCH(D373,"G",1,"D",2,"M",3,"F",4)</f>
        <v>3</v>
      </c>
      <c r="B373" s="357" t="s">
        <v>33</v>
      </c>
      <c r="C373" s="357" t="s">
        <v>1555</v>
      </c>
      <c r="D373" s="360" t="s">
        <v>13</v>
      </c>
      <c r="E373" s="361">
        <v>5.3</v>
      </c>
      <c r="F373" s="361">
        <f>_xlfn.IFNA(VLOOKUP(C373,'My Squad'!$C$2:$D$16,2,0),E373)</f>
        <v>5.3</v>
      </c>
      <c r="G373" s="362">
        <v>0.314</v>
      </c>
      <c r="H373" s="362">
        <v>0.18233333333333332</v>
      </c>
      <c r="I373" s="362">
        <v>0.13300000000000001</v>
      </c>
      <c r="J373" s="362">
        <v>0.123</v>
      </c>
      <c r="K373" s="362">
        <v>0.126</v>
      </c>
      <c r="L373" s="362">
        <v>0.11600000000000001</v>
      </c>
      <c r="M373" s="362">
        <v>0.17566666666666667</v>
      </c>
      <c r="N373" s="362">
        <v>0.14766666666666667</v>
      </c>
      <c r="O373" s="363">
        <v>0</v>
      </c>
      <c r="P373" s="363">
        <v>0</v>
      </c>
      <c r="Q373" s="363">
        <v>0</v>
      </c>
      <c r="R373" s="363">
        <v>0</v>
      </c>
      <c r="S373" s="363">
        <v>0</v>
      </c>
      <c r="T373" s="363">
        <v>0</v>
      </c>
      <c r="U373" s="363">
        <v>0</v>
      </c>
      <c r="V373" s="363">
        <v>0</v>
      </c>
      <c r="W373" s="363">
        <v>0</v>
      </c>
      <c r="X373" s="363">
        <v>0</v>
      </c>
      <c r="Y373" s="363">
        <v>0</v>
      </c>
      <c r="Z373" s="363">
        <v>0</v>
      </c>
      <c r="AA373" s="363">
        <v>0</v>
      </c>
      <c r="AB373" s="363">
        <v>0</v>
      </c>
      <c r="AC373" s="363">
        <v>0</v>
      </c>
      <c r="AD373" s="363">
        <v>0</v>
      </c>
      <c r="AE373" s="363">
        <v>0</v>
      </c>
      <c r="AF373" s="363">
        <v>0</v>
      </c>
      <c r="AG373" s="363">
        <v>0</v>
      </c>
      <c r="AH373" s="363">
        <v>0</v>
      </c>
      <c r="AI373" s="363">
        <v>0</v>
      </c>
      <c r="AJ373" s="363">
        <v>0</v>
      </c>
      <c r="AK373" s="363">
        <v>0</v>
      </c>
      <c r="AL373" s="363">
        <v>0</v>
      </c>
      <c r="AM373" s="363">
        <v>0</v>
      </c>
      <c r="AN373" s="363">
        <v>0</v>
      </c>
      <c r="AO373" s="363">
        <v>0</v>
      </c>
      <c r="AP373" s="363">
        <v>0</v>
      </c>
      <c r="AQ373" s="363">
        <v>0</v>
      </c>
      <c r="AR373" s="363">
        <v>0</v>
      </c>
      <c r="AS373" s="363">
        <v>0</v>
      </c>
      <c r="AT373" s="363">
        <v>0</v>
      </c>
      <c r="AU373" s="363">
        <v>0</v>
      </c>
      <c r="AV373" s="363">
        <v>0</v>
      </c>
      <c r="AW373" s="363">
        <v>0</v>
      </c>
      <c r="AX373" s="363">
        <v>0</v>
      </c>
      <c r="AY373" s="363">
        <v>0</v>
      </c>
      <c r="AZ373" s="363">
        <v>0</v>
      </c>
      <c r="BA373" s="363">
        <v>0</v>
      </c>
      <c r="BB373" s="363">
        <v>0</v>
      </c>
      <c r="BC373" s="364">
        <f>IF(ISNUMBER(MATCH(C373,'My Squad'!$C$2:$C$16,0)),1,0)</f>
        <v>0</v>
      </c>
      <c r="BD373" s="365">
        <f t="shared" si="141"/>
        <v>0</v>
      </c>
      <c r="BE373" s="365">
        <f t="shared" si="142"/>
        <v>0</v>
      </c>
      <c r="BF373" s="365">
        <f t="shared" si="143"/>
        <v>0</v>
      </c>
      <c r="BG373" s="365">
        <f t="shared" si="144"/>
        <v>0</v>
      </c>
      <c r="BH373" s="365">
        <f t="shared" si="145"/>
        <v>0</v>
      </c>
      <c r="BI373" s="365">
        <f t="shared" si="146"/>
        <v>0</v>
      </c>
      <c r="BJ373" s="365">
        <f t="shared" si="147"/>
        <v>0</v>
      </c>
      <c r="BK373" s="365">
        <f t="shared" si="148"/>
        <v>0</v>
      </c>
      <c r="BL373" s="365">
        <f t="shared" si="149"/>
        <v>0</v>
      </c>
      <c r="BM373" s="365">
        <f t="shared" si="150"/>
        <v>0</v>
      </c>
      <c r="BN373" s="365">
        <f t="shared" si="151"/>
        <v>0</v>
      </c>
      <c r="BO373" s="365">
        <f t="shared" si="152"/>
        <v>0</v>
      </c>
      <c r="BP373" s="365">
        <f t="shared" si="153"/>
        <v>0</v>
      </c>
      <c r="BQ373" s="365">
        <f t="shared" si="154"/>
        <v>0</v>
      </c>
      <c r="BR373" s="365">
        <f t="shared" si="155"/>
        <v>0</v>
      </c>
      <c r="BS373" s="365">
        <f t="shared" si="156"/>
        <v>0</v>
      </c>
      <c r="BT373" s="365">
        <f t="shared" si="157"/>
        <v>0</v>
      </c>
      <c r="BU373" s="365">
        <f t="shared" si="158"/>
        <v>0</v>
      </c>
      <c r="BV373" s="365">
        <f t="shared" si="159"/>
        <v>0</v>
      </c>
      <c r="BW373" s="365">
        <f t="shared" si="160"/>
        <v>0</v>
      </c>
      <c r="BX373" s="365">
        <f t="shared" si="161"/>
        <v>0</v>
      </c>
      <c r="BY373" s="365">
        <f t="shared" si="162"/>
        <v>0</v>
      </c>
      <c r="BZ373" s="365">
        <f t="shared" si="163"/>
        <v>0</v>
      </c>
      <c r="CA373" s="365">
        <f t="shared" si="164"/>
        <v>0</v>
      </c>
      <c r="CB373" s="360">
        <f t="shared" si="165"/>
        <v>0</v>
      </c>
      <c r="CR373"/>
    </row>
    <row r="374" spans="1:96" hidden="1" x14ac:dyDescent="0.2">
      <c r="A374" s="360" cm="1">
        <f t="array" ref="A374">_xlfn.SWITCH(D374,"G",1,"D",2,"M",3,"F",4)</f>
        <v>1</v>
      </c>
      <c r="B374" s="357" t="s">
        <v>600</v>
      </c>
      <c r="C374" s="357" t="s">
        <v>616</v>
      </c>
      <c r="D374" s="360" t="s">
        <v>16</v>
      </c>
      <c r="E374" s="361">
        <v>4.4000000000000004</v>
      </c>
      <c r="F374" s="361">
        <f>_xlfn.IFNA(VLOOKUP(C374,'My Squad'!$C$2:$D$16,2,0),E374)</f>
        <v>4.4000000000000004</v>
      </c>
      <c r="G374" s="362">
        <v>0.161</v>
      </c>
      <c r="H374" s="362">
        <v>0.15733333333333333</v>
      </c>
      <c r="I374" s="362">
        <v>0.15233333333333332</v>
      </c>
      <c r="J374" s="362">
        <v>0.21133333333333335</v>
      </c>
      <c r="K374" s="362">
        <v>0.16900000000000001</v>
      </c>
      <c r="L374" s="362">
        <v>0.151</v>
      </c>
      <c r="M374" s="362">
        <v>0.15566666666666668</v>
      </c>
      <c r="N374" s="362">
        <v>0.155</v>
      </c>
      <c r="O374" s="363">
        <v>0</v>
      </c>
      <c r="P374" s="363">
        <v>0</v>
      </c>
      <c r="Q374" s="363">
        <v>0</v>
      </c>
      <c r="R374" s="363">
        <v>0</v>
      </c>
      <c r="S374" s="363">
        <v>0</v>
      </c>
      <c r="T374" s="363">
        <v>0</v>
      </c>
      <c r="U374" s="363">
        <v>0</v>
      </c>
      <c r="V374" s="363">
        <v>0</v>
      </c>
      <c r="W374" s="363">
        <v>0</v>
      </c>
      <c r="X374" s="363">
        <v>0</v>
      </c>
      <c r="Y374" s="363">
        <v>0</v>
      </c>
      <c r="Z374" s="363">
        <v>0</v>
      </c>
      <c r="AA374" s="363">
        <v>0</v>
      </c>
      <c r="AB374" s="363">
        <v>0</v>
      </c>
      <c r="AC374" s="363">
        <v>0</v>
      </c>
      <c r="AD374" s="363">
        <v>0</v>
      </c>
      <c r="AE374" s="363">
        <v>0</v>
      </c>
      <c r="AF374" s="363">
        <v>0</v>
      </c>
      <c r="AG374" s="363">
        <v>0</v>
      </c>
      <c r="AH374" s="363">
        <v>0</v>
      </c>
      <c r="AI374" s="363">
        <v>0</v>
      </c>
      <c r="AJ374" s="363">
        <v>0</v>
      </c>
      <c r="AK374" s="363">
        <v>0</v>
      </c>
      <c r="AL374" s="363">
        <v>0</v>
      </c>
      <c r="AM374" s="363">
        <v>0</v>
      </c>
      <c r="AN374" s="363">
        <v>0</v>
      </c>
      <c r="AO374" s="363">
        <v>0</v>
      </c>
      <c r="AP374" s="363">
        <v>0</v>
      </c>
      <c r="AQ374" s="363">
        <v>0</v>
      </c>
      <c r="AR374" s="363">
        <v>0</v>
      </c>
      <c r="AS374" s="363">
        <v>0</v>
      </c>
      <c r="AT374" s="363">
        <v>0</v>
      </c>
      <c r="AU374" s="363">
        <v>0</v>
      </c>
      <c r="AV374" s="363">
        <v>0</v>
      </c>
      <c r="AW374" s="363">
        <v>0</v>
      </c>
      <c r="AX374" s="363">
        <v>0</v>
      </c>
      <c r="AY374" s="363">
        <v>0</v>
      </c>
      <c r="AZ374" s="363">
        <v>0</v>
      </c>
      <c r="BA374" s="363">
        <v>0</v>
      </c>
      <c r="BB374" s="363">
        <v>0</v>
      </c>
      <c r="BC374" s="364">
        <f>IF(ISNUMBER(MATCH(C374,'My Squad'!$C$2:$C$16,0)),1,0)</f>
        <v>0</v>
      </c>
      <c r="BD374" s="365">
        <f t="shared" si="141"/>
        <v>0</v>
      </c>
      <c r="BE374" s="365">
        <f t="shared" si="142"/>
        <v>0</v>
      </c>
      <c r="BF374" s="365">
        <f t="shared" si="143"/>
        <v>0</v>
      </c>
      <c r="BG374" s="365">
        <f t="shared" si="144"/>
        <v>0</v>
      </c>
      <c r="BH374" s="365">
        <f t="shared" si="145"/>
        <v>0</v>
      </c>
      <c r="BI374" s="365">
        <f t="shared" si="146"/>
        <v>0</v>
      </c>
      <c r="BJ374" s="365">
        <f t="shared" si="147"/>
        <v>0</v>
      </c>
      <c r="BK374" s="365">
        <f t="shared" si="148"/>
        <v>0</v>
      </c>
      <c r="BL374" s="365">
        <f t="shared" si="149"/>
        <v>0</v>
      </c>
      <c r="BM374" s="365">
        <f t="shared" si="150"/>
        <v>0</v>
      </c>
      <c r="BN374" s="365">
        <f t="shared" si="151"/>
        <v>0</v>
      </c>
      <c r="BO374" s="365">
        <f t="shared" si="152"/>
        <v>0</v>
      </c>
      <c r="BP374" s="365">
        <f t="shared" si="153"/>
        <v>0</v>
      </c>
      <c r="BQ374" s="365">
        <f t="shared" si="154"/>
        <v>0</v>
      </c>
      <c r="BR374" s="365">
        <f t="shared" si="155"/>
        <v>0</v>
      </c>
      <c r="BS374" s="365">
        <f t="shared" si="156"/>
        <v>0</v>
      </c>
      <c r="BT374" s="365">
        <f t="shared" si="157"/>
        <v>0</v>
      </c>
      <c r="BU374" s="365">
        <f t="shared" si="158"/>
        <v>0</v>
      </c>
      <c r="BV374" s="365">
        <f t="shared" si="159"/>
        <v>0</v>
      </c>
      <c r="BW374" s="365">
        <f t="shared" si="160"/>
        <v>0</v>
      </c>
      <c r="BX374" s="365">
        <f t="shared" si="161"/>
        <v>0</v>
      </c>
      <c r="BY374" s="365">
        <f t="shared" si="162"/>
        <v>0</v>
      </c>
      <c r="BZ374" s="365">
        <f t="shared" si="163"/>
        <v>0</v>
      </c>
      <c r="CA374" s="365">
        <f t="shared" si="164"/>
        <v>0</v>
      </c>
      <c r="CB374" s="360">
        <f t="shared" si="165"/>
        <v>0</v>
      </c>
      <c r="CR374"/>
    </row>
    <row r="375" spans="1:96" hidden="1" x14ac:dyDescent="0.2">
      <c r="A375" s="360" cm="1">
        <f t="array" ref="A375">_xlfn.SWITCH(D375,"G",1,"D",2,"M",3,"F",4)</f>
        <v>1</v>
      </c>
      <c r="B375" s="357" t="s">
        <v>30</v>
      </c>
      <c r="C375" s="357" t="s">
        <v>263</v>
      </c>
      <c r="D375" s="360" t="s">
        <v>16</v>
      </c>
      <c r="E375" s="361">
        <v>4.4000000000000004</v>
      </c>
      <c r="F375" s="361">
        <f>_xlfn.IFNA(VLOOKUP(C375,'My Squad'!$C$2:$D$16,2,0),E375)</f>
        <v>4.4000000000000004</v>
      </c>
      <c r="G375" s="362">
        <v>0.13233333333333333</v>
      </c>
      <c r="H375" s="362">
        <v>0.12033333333333333</v>
      </c>
      <c r="I375" s="362">
        <v>0.15566666666666668</v>
      </c>
      <c r="J375" s="362">
        <v>0.19266666666666668</v>
      </c>
      <c r="K375" s="362">
        <v>0.156</v>
      </c>
      <c r="L375" s="362">
        <v>0.188</v>
      </c>
      <c r="M375" s="362">
        <v>0.15533333333333332</v>
      </c>
      <c r="N375" s="362">
        <v>0.15566666666666668</v>
      </c>
      <c r="O375" s="363">
        <v>0</v>
      </c>
      <c r="P375" s="363">
        <v>0</v>
      </c>
      <c r="Q375" s="363">
        <v>0</v>
      </c>
      <c r="R375" s="363">
        <v>0</v>
      </c>
      <c r="S375" s="363">
        <v>0</v>
      </c>
      <c r="T375" s="363">
        <v>0</v>
      </c>
      <c r="U375" s="363">
        <v>0</v>
      </c>
      <c r="V375" s="363">
        <v>0</v>
      </c>
      <c r="W375" s="363">
        <v>0</v>
      </c>
      <c r="X375" s="363">
        <v>0</v>
      </c>
      <c r="Y375" s="363">
        <v>0</v>
      </c>
      <c r="Z375" s="363">
        <v>0</v>
      </c>
      <c r="AA375" s="363">
        <v>0</v>
      </c>
      <c r="AB375" s="363">
        <v>0</v>
      </c>
      <c r="AC375" s="363">
        <v>0</v>
      </c>
      <c r="AD375" s="363">
        <v>0</v>
      </c>
      <c r="AE375" s="363">
        <v>0</v>
      </c>
      <c r="AF375" s="363">
        <v>0</v>
      </c>
      <c r="AG375" s="363">
        <v>0</v>
      </c>
      <c r="AH375" s="363">
        <v>0</v>
      </c>
      <c r="AI375" s="363">
        <v>0</v>
      </c>
      <c r="AJ375" s="363">
        <v>0</v>
      </c>
      <c r="AK375" s="363">
        <v>0</v>
      </c>
      <c r="AL375" s="363">
        <v>0</v>
      </c>
      <c r="AM375" s="363">
        <v>0</v>
      </c>
      <c r="AN375" s="363">
        <v>0</v>
      </c>
      <c r="AO375" s="363">
        <v>0</v>
      </c>
      <c r="AP375" s="363">
        <v>0</v>
      </c>
      <c r="AQ375" s="363">
        <v>0</v>
      </c>
      <c r="AR375" s="363">
        <v>0</v>
      </c>
      <c r="AS375" s="363">
        <v>0</v>
      </c>
      <c r="AT375" s="363">
        <v>0</v>
      </c>
      <c r="AU375" s="363">
        <v>0</v>
      </c>
      <c r="AV375" s="363">
        <v>0</v>
      </c>
      <c r="AW375" s="363">
        <v>0</v>
      </c>
      <c r="AX375" s="363">
        <v>0</v>
      </c>
      <c r="AY375" s="363">
        <v>0</v>
      </c>
      <c r="AZ375" s="363">
        <v>0</v>
      </c>
      <c r="BA375" s="363">
        <v>0</v>
      </c>
      <c r="BB375" s="363">
        <v>0</v>
      </c>
      <c r="BC375" s="364">
        <f>IF(ISNUMBER(MATCH(C375,'My Squad'!$C$2:$C$16,0)),1,0)</f>
        <v>0</v>
      </c>
      <c r="BD375" s="365">
        <f t="shared" si="141"/>
        <v>0</v>
      </c>
      <c r="BE375" s="365">
        <f t="shared" si="142"/>
        <v>0</v>
      </c>
      <c r="BF375" s="365">
        <f t="shared" si="143"/>
        <v>0</v>
      </c>
      <c r="BG375" s="365">
        <f t="shared" si="144"/>
        <v>0</v>
      </c>
      <c r="BH375" s="365">
        <f t="shared" si="145"/>
        <v>0</v>
      </c>
      <c r="BI375" s="365">
        <f t="shared" si="146"/>
        <v>0</v>
      </c>
      <c r="BJ375" s="365">
        <f t="shared" si="147"/>
        <v>0</v>
      </c>
      <c r="BK375" s="365">
        <f t="shared" si="148"/>
        <v>0</v>
      </c>
      <c r="BL375" s="365">
        <f t="shared" si="149"/>
        <v>0</v>
      </c>
      <c r="BM375" s="365">
        <f t="shared" si="150"/>
        <v>0</v>
      </c>
      <c r="BN375" s="365">
        <f t="shared" si="151"/>
        <v>0</v>
      </c>
      <c r="BO375" s="365">
        <f t="shared" si="152"/>
        <v>0</v>
      </c>
      <c r="BP375" s="365">
        <f t="shared" si="153"/>
        <v>0</v>
      </c>
      <c r="BQ375" s="365">
        <f t="shared" si="154"/>
        <v>0</v>
      </c>
      <c r="BR375" s="365">
        <f t="shared" si="155"/>
        <v>0</v>
      </c>
      <c r="BS375" s="365">
        <f t="shared" si="156"/>
        <v>0</v>
      </c>
      <c r="BT375" s="365">
        <f t="shared" si="157"/>
        <v>0</v>
      </c>
      <c r="BU375" s="365">
        <f t="shared" si="158"/>
        <v>0</v>
      </c>
      <c r="BV375" s="365">
        <f t="shared" si="159"/>
        <v>0</v>
      </c>
      <c r="BW375" s="365">
        <f t="shared" si="160"/>
        <v>0</v>
      </c>
      <c r="BX375" s="365">
        <f t="shared" si="161"/>
        <v>0</v>
      </c>
      <c r="BY375" s="365">
        <f t="shared" si="162"/>
        <v>0</v>
      </c>
      <c r="BZ375" s="365">
        <f t="shared" si="163"/>
        <v>0</v>
      </c>
      <c r="CA375" s="365">
        <f t="shared" si="164"/>
        <v>0</v>
      </c>
      <c r="CB375" s="360">
        <f t="shared" si="165"/>
        <v>0</v>
      </c>
      <c r="CR375"/>
    </row>
    <row r="376" spans="1:96" hidden="1" x14ac:dyDescent="0.2">
      <c r="A376" s="360" cm="1">
        <f t="array" ref="A376">_xlfn.SWITCH(D376,"G",1,"D",2,"M",3,"F",4)</f>
        <v>4</v>
      </c>
      <c r="B376" s="357" t="s">
        <v>600</v>
      </c>
      <c r="C376" s="357" t="s">
        <v>1528</v>
      </c>
      <c r="D376" s="360" t="s">
        <v>15</v>
      </c>
      <c r="E376" s="361">
        <v>4.8</v>
      </c>
      <c r="F376" s="361">
        <f>_xlfn.IFNA(VLOOKUP(C376,'My Squad'!$C$2:$D$16,2,0),E376)</f>
        <v>4.8</v>
      </c>
      <c r="G376" s="362">
        <v>0.18733333333333332</v>
      </c>
      <c r="H376" s="362">
        <v>0.13366666666666666</v>
      </c>
      <c r="I376" s="362">
        <v>0.15666666666666668</v>
      </c>
      <c r="J376" s="362">
        <v>0.13100000000000001</v>
      </c>
      <c r="K376" s="362">
        <v>0.19566666666666666</v>
      </c>
      <c r="L376" s="362">
        <v>0.16766666666666666</v>
      </c>
      <c r="M376" s="362">
        <v>0.12533333333333332</v>
      </c>
      <c r="N376" s="362">
        <v>0.15</v>
      </c>
      <c r="O376" s="363">
        <v>0</v>
      </c>
      <c r="P376" s="363">
        <v>0</v>
      </c>
      <c r="Q376" s="363">
        <v>0</v>
      </c>
      <c r="R376" s="363">
        <v>0</v>
      </c>
      <c r="S376" s="363">
        <v>0</v>
      </c>
      <c r="T376" s="363">
        <v>0</v>
      </c>
      <c r="U376" s="363">
        <v>0</v>
      </c>
      <c r="V376" s="363">
        <v>0</v>
      </c>
      <c r="W376" s="363">
        <v>0</v>
      </c>
      <c r="X376" s="363">
        <v>0</v>
      </c>
      <c r="Y376" s="363">
        <v>0</v>
      </c>
      <c r="Z376" s="363">
        <v>0</v>
      </c>
      <c r="AA376" s="363">
        <v>0</v>
      </c>
      <c r="AB376" s="363">
        <v>0</v>
      </c>
      <c r="AC376" s="363">
        <v>0</v>
      </c>
      <c r="AD376" s="363">
        <v>0</v>
      </c>
      <c r="AE376" s="363">
        <v>0</v>
      </c>
      <c r="AF376" s="363">
        <v>0</v>
      </c>
      <c r="AG376" s="363">
        <v>0</v>
      </c>
      <c r="AH376" s="363">
        <v>0</v>
      </c>
      <c r="AI376" s="363">
        <v>0</v>
      </c>
      <c r="AJ376" s="363">
        <v>0</v>
      </c>
      <c r="AK376" s="363">
        <v>0</v>
      </c>
      <c r="AL376" s="363">
        <v>0</v>
      </c>
      <c r="AM376" s="363">
        <v>0</v>
      </c>
      <c r="AN376" s="363">
        <v>0</v>
      </c>
      <c r="AO376" s="363">
        <v>0</v>
      </c>
      <c r="AP376" s="363">
        <v>0</v>
      </c>
      <c r="AQ376" s="363">
        <v>0</v>
      </c>
      <c r="AR376" s="363">
        <v>0</v>
      </c>
      <c r="AS376" s="363">
        <v>0</v>
      </c>
      <c r="AT376" s="363">
        <v>0</v>
      </c>
      <c r="AU376" s="363">
        <v>0</v>
      </c>
      <c r="AV376" s="363">
        <v>0</v>
      </c>
      <c r="AW376" s="363">
        <v>0</v>
      </c>
      <c r="AX376" s="363">
        <v>0</v>
      </c>
      <c r="AY376" s="363">
        <v>0</v>
      </c>
      <c r="AZ376" s="363">
        <v>0</v>
      </c>
      <c r="BA376" s="363">
        <v>0</v>
      </c>
      <c r="BB376" s="363">
        <v>0</v>
      </c>
      <c r="BC376" s="364">
        <f>IF(ISNUMBER(MATCH(C376,'My Squad'!$C$2:$C$16,0)),1,0)</f>
        <v>0</v>
      </c>
      <c r="BD376" s="365">
        <f t="shared" si="141"/>
        <v>0</v>
      </c>
      <c r="BE376" s="365">
        <f t="shared" si="142"/>
        <v>0</v>
      </c>
      <c r="BF376" s="365">
        <f t="shared" si="143"/>
        <v>0</v>
      </c>
      <c r="BG376" s="365">
        <f t="shared" si="144"/>
        <v>0</v>
      </c>
      <c r="BH376" s="365">
        <f t="shared" si="145"/>
        <v>0</v>
      </c>
      <c r="BI376" s="365">
        <f t="shared" si="146"/>
        <v>0</v>
      </c>
      <c r="BJ376" s="365">
        <f t="shared" si="147"/>
        <v>0</v>
      </c>
      <c r="BK376" s="365">
        <f t="shared" si="148"/>
        <v>0</v>
      </c>
      <c r="BL376" s="365">
        <f t="shared" si="149"/>
        <v>0</v>
      </c>
      <c r="BM376" s="365">
        <f t="shared" si="150"/>
        <v>0</v>
      </c>
      <c r="BN376" s="365">
        <f t="shared" si="151"/>
        <v>0</v>
      </c>
      <c r="BO376" s="365">
        <f t="shared" si="152"/>
        <v>0</v>
      </c>
      <c r="BP376" s="365">
        <f t="shared" si="153"/>
        <v>0</v>
      </c>
      <c r="BQ376" s="365">
        <f t="shared" si="154"/>
        <v>0</v>
      </c>
      <c r="BR376" s="365">
        <f t="shared" si="155"/>
        <v>0</v>
      </c>
      <c r="BS376" s="365">
        <f t="shared" si="156"/>
        <v>0</v>
      </c>
      <c r="BT376" s="365">
        <f t="shared" si="157"/>
        <v>0</v>
      </c>
      <c r="BU376" s="365">
        <f t="shared" si="158"/>
        <v>0</v>
      </c>
      <c r="BV376" s="365">
        <f t="shared" si="159"/>
        <v>0</v>
      </c>
      <c r="BW376" s="365">
        <f t="shared" si="160"/>
        <v>0</v>
      </c>
      <c r="BX376" s="365">
        <f t="shared" si="161"/>
        <v>0</v>
      </c>
      <c r="BY376" s="365">
        <f t="shared" si="162"/>
        <v>0</v>
      </c>
      <c r="BZ376" s="365">
        <f t="shared" si="163"/>
        <v>0</v>
      </c>
      <c r="CA376" s="365">
        <f t="shared" si="164"/>
        <v>0</v>
      </c>
      <c r="CB376" s="360">
        <f t="shared" si="165"/>
        <v>0</v>
      </c>
      <c r="CR376"/>
    </row>
    <row r="377" spans="1:96" hidden="1" x14ac:dyDescent="0.2">
      <c r="A377" s="360" cm="1">
        <f t="array" ref="A377">_xlfn.SWITCH(D377,"G",1,"D",2,"M",3,"F",4)</f>
        <v>2</v>
      </c>
      <c r="B377" s="357" t="s">
        <v>25</v>
      </c>
      <c r="C377" s="357" t="s">
        <v>213</v>
      </c>
      <c r="D377" s="360" t="s">
        <v>14</v>
      </c>
      <c r="E377" s="361">
        <v>4.8</v>
      </c>
      <c r="F377" s="361">
        <f>_xlfn.IFNA(VLOOKUP(C377,'My Squad'!$C$2:$D$16,2,0),E377)</f>
        <v>4.8</v>
      </c>
      <c r="G377" s="362">
        <v>0.15733333333333333</v>
      </c>
      <c r="H377" s="362">
        <v>0.18966666666666668</v>
      </c>
      <c r="I377" s="362">
        <v>0.18099999999999999</v>
      </c>
      <c r="J377" s="362">
        <v>0.13233333333333333</v>
      </c>
      <c r="K377" s="362">
        <v>0.10566666666666667</v>
      </c>
      <c r="L377" s="362">
        <v>0.17266666666666666</v>
      </c>
      <c r="M377" s="362">
        <v>0.14933333333333335</v>
      </c>
      <c r="N377" s="362">
        <v>0.14533333333333334</v>
      </c>
      <c r="O377" s="363">
        <v>0</v>
      </c>
      <c r="P377" s="363">
        <v>0</v>
      </c>
      <c r="Q377" s="363">
        <v>0</v>
      </c>
      <c r="R377" s="363">
        <v>0</v>
      </c>
      <c r="S377" s="363">
        <v>0</v>
      </c>
      <c r="T377" s="363">
        <v>0</v>
      </c>
      <c r="U377" s="363">
        <v>0</v>
      </c>
      <c r="V377" s="363">
        <v>0</v>
      </c>
      <c r="W377" s="363">
        <v>0</v>
      </c>
      <c r="X377" s="363">
        <v>0</v>
      </c>
      <c r="Y377" s="363">
        <v>0</v>
      </c>
      <c r="Z377" s="363">
        <v>0</v>
      </c>
      <c r="AA377" s="363">
        <v>0</v>
      </c>
      <c r="AB377" s="363">
        <v>0</v>
      </c>
      <c r="AC377" s="363">
        <v>0</v>
      </c>
      <c r="AD377" s="363">
        <v>0</v>
      </c>
      <c r="AE377" s="363">
        <v>0</v>
      </c>
      <c r="AF377" s="363">
        <v>0</v>
      </c>
      <c r="AG377" s="363">
        <v>0</v>
      </c>
      <c r="AH377" s="363">
        <v>0</v>
      </c>
      <c r="AI377" s="363">
        <v>0</v>
      </c>
      <c r="AJ377" s="363">
        <v>0</v>
      </c>
      <c r="AK377" s="363">
        <v>0</v>
      </c>
      <c r="AL377" s="363">
        <v>0</v>
      </c>
      <c r="AM377" s="363">
        <v>0</v>
      </c>
      <c r="AN377" s="363">
        <v>0</v>
      </c>
      <c r="AO377" s="363">
        <v>0</v>
      </c>
      <c r="AP377" s="363">
        <v>0</v>
      </c>
      <c r="AQ377" s="363">
        <v>0</v>
      </c>
      <c r="AR377" s="363">
        <v>0</v>
      </c>
      <c r="AS377" s="363">
        <v>0</v>
      </c>
      <c r="AT377" s="363">
        <v>0</v>
      </c>
      <c r="AU377" s="363">
        <v>0</v>
      </c>
      <c r="AV377" s="363">
        <v>0</v>
      </c>
      <c r="AW377" s="363">
        <v>0</v>
      </c>
      <c r="AX377" s="363">
        <v>0</v>
      </c>
      <c r="AY377" s="363">
        <v>0</v>
      </c>
      <c r="AZ377" s="363">
        <v>0</v>
      </c>
      <c r="BA377" s="363">
        <v>0</v>
      </c>
      <c r="BB377" s="363">
        <v>0</v>
      </c>
      <c r="BC377" s="364">
        <f>IF(ISNUMBER(MATCH(C377,'My Squad'!$C$2:$C$16,0)),1,0)</f>
        <v>0</v>
      </c>
      <c r="BD377" s="365">
        <f t="shared" si="141"/>
        <v>0</v>
      </c>
      <c r="BE377" s="365">
        <f t="shared" si="142"/>
        <v>0</v>
      </c>
      <c r="BF377" s="365">
        <f t="shared" si="143"/>
        <v>0</v>
      </c>
      <c r="BG377" s="365">
        <f t="shared" si="144"/>
        <v>0</v>
      </c>
      <c r="BH377" s="365">
        <f t="shared" si="145"/>
        <v>0</v>
      </c>
      <c r="BI377" s="365">
        <f t="shared" si="146"/>
        <v>0</v>
      </c>
      <c r="BJ377" s="365">
        <f t="shared" si="147"/>
        <v>0</v>
      </c>
      <c r="BK377" s="365">
        <f t="shared" si="148"/>
        <v>0</v>
      </c>
      <c r="BL377" s="365">
        <f t="shared" si="149"/>
        <v>0</v>
      </c>
      <c r="BM377" s="365">
        <f t="shared" si="150"/>
        <v>0</v>
      </c>
      <c r="BN377" s="365">
        <f t="shared" si="151"/>
        <v>0</v>
      </c>
      <c r="BO377" s="365">
        <f t="shared" si="152"/>
        <v>0</v>
      </c>
      <c r="BP377" s="365">
        <f t="shared" si="153"/>
        <v>0</v>
      </c>
      <c r="BQ377" s="365">
        <f t="shared" si="154"/>
        <v>0</v>
      </c>
      <c r="BR377" s="365">
        <f t="shared" si="155"/>
        <v>0</v>
      </c>
      <c r="BS377" s="365">
        <f t="shared" si="156"/>
        <v>0</v>
      </c>
      <c r="BT377" s="365">
        <f t="shared" si="157"/>
        <v>0</v>
      </c>
      <c r="BU377" s="365">
        <f t="shared" si="158"/>
        <v>0</v>
      </c>
      <c r="BV377" s="365">
        <f t="shared" si="159"/>
        <v>0</v>
      </c>
      <c r="BW377" s="365">
        <f t="shared" si="160"/>
        <v>0</v>
      </c>
      <c r="BX377" s="365">
        <f t="shared" si="161"/>
        <v>0</v>
      </c>
      <c r="BY377" s="365">
        <f t="shared" si="162"/>
        <v>0</v>
      </c>
      <c r="BZ377" s="365">
        <f t="shared" si="163"/>
        <v>0</v>
      </c>
      <c r="CA377" s="365">
        <f t="shared" si="164"/>
        <v>0</v>
      </c>
      <c r="CB377" s="360">
        <f t="shared" si="165"/>
        <v>0</v>
      </c>
      <c r="CR377"/>
    </row>
    <row r="378" spans="1:96" hidden="1" x14ac:dyDescent="0.2">
      <c r="A378" s="360" cm="1">
        <f t="array" ref="A378">_xlfn.SWITCH(D378,"G",1,"D",2,"M",3,"F",4)</f>
        <v>1</v>
      </c>
      <c r="B378" s="357" t="s">
        <v>40</v>
      </c>
      <c r="C378" s="357" t="s">
        <v>106</v>
      </c>
      <c r="D378" s="360" t="s">
        <v>16</v>
      </c>
      <c r="E378" s="361">
        <v>4.3</v>
      </c>
      <c r="F378" s="361">
        <f>_xlfn.IFNA(VLOOKUP(C378,'My Squad'!$C$2:$D$16,2,0),E378)</f>
        <v>4.3</v>
      </c>
      <c r="G378" s="362">
        <v>0</v>
      </c>
      <c r="H378" s="362">
        <v>8.2333333333333328E-2</v>
      </c>
      <c r="I378" s="362">
        <v>0.21366666666666667</v>
      </c>
      <c r="J378" s="362">
        <v>0.17466666666666666</v>
      </c>
      <c r="K378" s="362">
        <v>0.16</v>
      </c>
      <c r="L378" s="362">
        <v>0.21266666666666667</v>
      </c>
      <c r="M378" s="362">
        <v>0.17833333333333334</v>
      </c>
      <c r="N378" s="362">
        <v>0.2</v>
      </c>
      <c r="O378" s="363">
        <v>0</v>
      </c>
      <c r="P378" s="363">
        <v>0</v>
      </c>
      <c r="Q378" s="363">
        <v>0</v>
      </c>
      <c r="R378" s="363">
        <v>0</v>
      </c>
      <c r="S378" s="363">
        <v>0</v>
      </c>
      <c r="T378" s="363">
        <v>0</v>
      </c>
      <c r="U378" s="363">
        <v>0</v>
      </c>
      <c r="V378" s="363">
        <v>0</v>
      </c>
      <c r="W378" s="363">
        <v>0</v>
      </c>
      <c r="X378" s="363">
        <v>0</v>
      </c>
      <c r="Y378" s="363">
        <v>0</v>
      </c>
      <c r="Z378" s="363">
        <v>0</v>
      </c>
      <c r="AA378" s="363">
        <v>0</v>
      </c>
      <c r="AB378" s="363">
        <v>0</v>
      </c>
      <c r="AC378" s="363">
        <v>0</v>
      </c>
      <c r="AD378" s="363">
        <v>0</v>
      </c>
      <c r="AE378" s="363">
        <v>0</v>
      </c>
      <c r="AF378" s="363">
        <v>0</v>
      </c>
      <c r="AG378" s="363">
        <v>0</v>
      </c>
      <c r="AH378" s="363">
        <v>0</v>
      </c>
      <c r="AI378" s="363">
        <v>0</v>
      </c>
      <c r="AJ378" s="363">
        <v>0</v>
      </c>
      <c r="AK378" s="363">
        <v>0</v>
      </c>
      <c r="AL378" s="363">
        <v>0</v>
      </c>
      <c r="AM378" s="363">
        <v>0</v>
      </c>
      <c r="AN378" s="363">
        <v>0</v>
      </c>
      <c r="AO378" s="363">
        <v>0</v>
      </c>
      <c r="AP378" s="363">
        <v>0</v>
      </c>
      <c r="AQ378" s="363">
        <v>0</v>
      </c>
      <c r="AR378" s="363">
        <v>0</v>
      </c>
      <c r="AS378" s="363">
        <v>0</v>
      </c>
      <c r="AT378" s="363">
        <v>0</v>
      </c>
      <c r="AU378" s="363">
        <v>0</v>
      </c>
      <c r="AV378" s="363">
        <v>0</v>
      </c>
      <c r="AW378" s="363">
        <v>0</v>
      </c>
      <c r="AX378" s="363">
        <v>0</v>
      </c>
      <c r="AY378" s="363">
        <v>0</v>
      </c>
      <c r="AZ378" s="363">
        <v>0</v>
      </c>
      <c r="BA378" s="363">
        <v>0</v>
      </c>
      <c r="BB378" s="363">
        <v>0</v>
      </c>
      <c r="BC378" s="364">
        <f>IF(ISNUMBER(MATCH(C378,'My Squad'!$C$2:$C$16,0)),1,0)</f>
        <v>0</v>
      </c>
      <c r="BD378" s="365">
        <f t="shared" si="141"/>
        <v>0</v>
      </c>
      <c r="BE378" s="365">
        <f t="shared" si="142"/>
        <v>0</v>
      </c>
      <c r="BF378" s="365">
        <f t="shared" si="143"/>
        <v>0</v>
      </c>
      <c r="BG378" s="365">
        <f t="shared" si="144"/>
        <v>0</v>
      </c>
      <c r="BH378" s="365">
        <f t="shared" si="145"/>
        <v>0</v>
      </c>
      <c r="BI378" s="365">
        <f t="shared" si="146"/>
        <v>0</v>
      </c>
      <c r="BJ378" s="365">
        <f t="shared" si="147"/>
        <v>0</v>
      </c>
      <c r="BK378" s="365">
        <f t="shared" si="148"/>
        <v>0</v>
      </c>
      <c r="BL378" s="365">
        <f t="shared" si="149"/>
        <v>0</v>
      </c>
      <c r="BM378" s="365">
        <f t="shared" si="150"/>
        <v>0</v>
      </c>
      <c r="BN378" s="365">
        <f t="shared" si="151"/>
        <v>0</v>
      </c>
      <c r="BO378" s="365">
        <f t="shared" si="152"/>
        <v>0</v>
      </c>
      <c r="BP378" s="365">
        <f t="shared" si="153"/>
        <v>0</v>
      </c>
      <c r="BQ378" s="365">
        <f t="shared" si="154"/>
        <v>0</v>
      </c>
      <c r="BR378" s="365">
        <f t="shared" si="155"/>
        <v>0</v>
      </c>
      <c r="BS378" s="365">
        <f t="shared" si="156"/>
        <v>0</v>
      </c>
      <c r="BT378" s="365">
        <f t="shared" si="157"/>
        <v>0</v>
      </c>
      <c r="BU378" s="365">
        <f t="shared" si="158"/>
        <v>0</v>
      </c>
      <c r="BV378" s="365">
        <f t="shared" si="159"/>
        <v>0</v>
      </c>
      <c r="BW378" s="365">
        <f t="shared" si="160"/>
        <v>0</v>
      </c>
      <c r="BX378" s="365">
        <f t="shared" si="161"/>
        <v>0</v>
      </c>
      <c r="BY378" s="365">
        <f t="shared" si="162"/>
        <v>0</v>
      </c>
      <c r="BZ378" s="365">
        <f t="shared" si="163"/>
        <v>0</v>
      </c>
      <c r="CA378" s="365">
        <f t="shared" si="164"/>
        <v>0</v>
      </c>
      <c r="CB378" s="360">
        <f t="shared" si="165"/>
        <v>0</v>
      </c>
      <c r="CR378"/>
    </row>
    <row r="379" spans="1:96" hidden="1" x14ac:dyDescent="0.2">
      <c r="A379" s="360" cm="1">
        <f t="array" ref="A379">_xlfn.SWITCH(D379,"G",1,"D",2,"M",3,"F",4)</f>
        <v>3</v>
      </c>
      <c r="B379" s="357" t="s">
        <v>601</v>
      </c>
      <c r="C379" s="357" t="s">
        <v>647</v>
      </c>
      <c r="D379" s="360" t="s">
        <v>13</v>
      </c>
      <c r="E379" s="361">
        <v>4.4000000000000004</v>
      </c>
      <c r="F379" s="361">
        <f>_xlfn.IFNA(VLOOKUP(C379,'My Squad'!$C$2:$D$16,2,0),E379)</f>
        <v>4.4000000000000004</v>
      </c>
      <c r="G379" s="362">
        <v>0</v>
      </c>
      <c r="H379" s="362">
        <v>0</v>
      </c>
      <c r="I379" s="362">
        <v>0</v>
      </c>
      <c r="J379" s="362">
        <v>0</v>
      </c>
      <c r="K379" s="362">
        <v>0.15033333333333335</v>
      </c>
      <c r="L379" s="362">
        <v>0.28999999999999998</v>
      </c>
      <c r="M379" s="362">
        <v>0.37033333333333335</v>
      </c>
      <c r="N379" s="362">
        <v>0.39466666666666667</v>
      </c>
      <c r="O379" s="363">
        <v>0</v>
      </c>
      <c r="P379" s="363">
        <v>0</v>
      </c>
      <c r="Q379" s="363">
        <v>0</v>
      </c>
      <c r="R379" s="363">
        <v>0</v>
      </c>
      <c r="S379" s="363">
        <v>0</v>
      </c>
      <c r="T379" s="363">
        <v>0</v>
      </c>
      <c r="U379" s="363">
        <v>0</v>
      </c>
      <c r="V379" s="363">
        <v>0</v>
      </c>
      <c r="W379" s="363">
        <v>0</v>
      </c>
      <c r="X379" s="363">
        <v>0</v>
      </c>
      <c r="Y379" s="363">
        <v>0</v>
      </c>
      <c r="Z379" s="363">
        <v>0</v>
      </c>
      <c r="AA379" s="363">
        <v>0</v>
      </c>
      <c r="AB379" s="363">
        <v>0</v>
      </c>
      <c r="AC379" s="363">
        <v>0</v>
      </c>
      <c r="AD379" s="363">
        <v>0</v>
      </c>
      <c r="AE379" s="363">
        <v>0</v>
      </c>
      <c r="AF379" s="363">
        <v>0</v>
      </c>
      <c r="AG379" s="363">
        <v>0</v>
      </c>
      <c r="AH379" s="363">
        <v>0</v>
      </c>
      <c r="AI379" s="363">
        <v>0</v>
      </c>
      <c r="AJ379" s="363">
        <v>0</v>
      </c>
      <c r="AK379" s="363">
        <v>0</v>
      </c>
      <c r="AL379" s="363">
        <v>0</v>
      </c>
      <c r="AM379" s="363">
        <v>0</v>
      </c>
      <c r="AN379" s="363">
        <v>0</v>
      </c>
      <c r="AO379" s="363">
        <v>0</v>
      </c>
      <c r="AP379" s="363">
        <v>0</v>
      </c>
      <c r="AQ379" s="363">
        <v>0</v>
      </c>
      <c r="AR379" s="363">
        <v>0</v>
      </c>
      <c r="AS379" s="363">
        <v>0</v>
      </c>
      <c r="AT379" s="363">
        <v>0</v>
      </c>
      <c r="AU379" s="363">
        <v>0</v>
      </c>
      <c r="AV379" s="363">
        <v>0</v>
      </c>
      <c r="AW379" s="363">
        <v>0</v>
      </c>
      <c r="AX379" s="363">
        <v>0</v>
      </c>
      <c r="AY379" s="363">
        <v>0</v>
      </c>
      <c r="AZ379" s="363">
        <v>0</v>
      </c>
      <c r="BA379" s="363">
        <v>0</v>
      </c>
      <c r="BB379" s="363">
        <v>0</v>
      </c>
      <c r="BC379" s="364">
        <f>IF(ISNUMBER(MATCH(C379,'My Squad'!$C$2:$C$16,0)),1,0)</f>
        <v>0</v>
      </c>
      <c r="BD379" s="365">
        <f t="shared" si="141"/>
        <v>0</v>
      </c>
      <c r="BE379" s="365">
        <f t="shared" si="142"/>
        <v>0</v>
      </c>
      <c r="BF379" s="365">
        <f t="shared" si="143"/>
        <v>0</v>
      </c>
      <c r="BG379" s="365">
        <f t="shared" si="144"/>
        <v>0</v>
      </c>
      <c r="BH379" s="365">
        <f t="shared" si="145"/>
        <v>0</v>
      </c>
      <c r="BI379" s="365">
        <f t="shared" si="146"/>
        <v>0</v>
      </c>
      <c r="BJ379" s="365">
        <f t="shared" si="147"/>
        <v>0</v>
      </c>
      <c r="BK379" s="365">
        <f t="shared" si="148"/>
        <v>0</v>
      </c>
      <c r="BL379" s="365">
        <f t="shared" si="149"/>
        <v>0</v>
      </c>
      <c r="BM379" s="365">
        <f t="shared" si="150"/>
        <v>0</v>
      </c>
      <c r="BN379" s="365">
        <f t="shared" si="151"/>
        <v>0</v>
      </c>
      <c r="BO379" s="365">
        <f t="shared" si="152"/>
        <v>0</v>
      </c>
      <c r="BP379" s="365">
        <f t="shared" si="153"/>
        <v>0</v>
      </c>
      <c r="BQ379" s="365">
        <f t="shared" si="154"/>
        <v>0</v>
      </c>
      <c r="BR379" s="365">
        <f t="shared" si="155"/>
        <v>0</v>
      </c>
      <c r="BS379" s="365">
        <f t="shared" si="156"/>
        <v>0</v>
      </c>
      <c r="BT379" s="365">
        <f t="shared" si="157"/>
        <v>0</v>
      </c>
      <c r="BU379" s="365">
        <f t="shared" si="158"/>
        <v>0</v>
      </c>
      <c r="BV379" s="365">
        <f t="shared" si="159"/>
        <v>0</v>
      </c>
      <c r="BW379" s="365">
        <f t="shared" si="160"/>
        <v>0</v>
      </c>
      <c r="BX379" s="365">
        <f t="shared" si="161"/>
        <v>0</v>
      </c>
      <c r="BY379" s="365">
        <f t="shared" si="162"/>
        <v>0</v>
      </c>
      <c r="BZ379" s="365">
        <f t="shared" si="163"/>
        <v>0</v>
      </c>
      <c r="CA379" s="365">
        <f t="shared" si="164"/>
        <v>0</v>
      </c>
      <c r="CB379" s="360">
        <f t="shared" si="165"/>
        <v>0</v>
      </c>
      <c r="CR379"/>
    </row>
    <row r="380" spans="1:96" hidden="1" x14ac:dyDescent="0.2">
      <c r="A380" s="360" cm="1">
        <f t="array" ref="A380">_xlfn.SWITCH(D380,"G",1,"D",2,"M",3,"F",4)</f>
        <v>2</v>
      </c>
      <c r="B380" s="357" t="s">
        <v>61</v>
      </c>
      <c r="C380" s="357" t="s">
        <v>1352</v>
      </c>
      <c r="D380" s="360" t="s">
        <v>14</v>
      </c>
      <c r="E380" s="361">
        <v>4</v>
      </c>
      <c r="F380" s="361">
        <f>_xlfn.IFNA(VLOOKUP(C380,'My Squad'!$C$2:$D$16,2,0),E380)</f>
        <v>4</v>
      </c>
      <c r="G380" s="362">
        <v>0.16133333333333333</v>
      </c>
      <c r="H380" s="362">
        <v>7.1333333333333332E-2</v>
      </c>
      <c r="I380" s="362">
        <v>0.17233333333333334</v>
      </c>
      <c r="J380" s="362">
        <v>0.14633333333333334</v>
      </c>
      <c r="K380" s="362">
        <v>0.17799999999999999</v>
      </c>
      <c r="L380" s="362">
        <v>0.22266666666666668</v>
      </c>
      <c r="M380" s="362">
        <v>0.14899999999999999</v>
      </c>
      <c r="N380" s="362">
        <v>0.10166666666666667</v>
      </c>
      <c r="O380" s="363">
        <v>0</v>
      </c>
      <c r="P380" s="363">
        <v>0</v>
      </c>
      <c r="Q380" s="363">
        <v>0</v>
      </c>
      <c r="R380" s="363">
        <v>0</v>
      </c>
      <c r="S380" s="363">
        <v>0</v>
      </c>
      <c r="T380" s="363">
        <v>0</v>
      </c>
      <c r="U380" s="363">
        <v>0</v>
      </c>
      <c r="V380" s="363">
        <v>0</v>
      </c>
      <c r="W380" s="363">
        <v>0</v>
      </c>
      <c r="X380" s="363">
        <v>0</v>
      </c>
      <c r="Y380" s="363">
        <v>0</v>
      </c>
      <c r="Z380" s="363">
        <v>0</v>
      </c>
      <c r="AA380" s="363">
        <v>0</v>
      </c>
      <c r="AB380" s="363">
        <v>0</v>
      </c>
      <c r="AC380" s="363">
        <v>0</v>
      </c>
      <c r="AD380" s="363">
        <v>0</v>
      </c>
      <c r="AE380" s="363">
        <v>0</v>
      </c>
      <c r="AF380" s="363">
        <v>0</v>
      </c>
      <c r="AG380" s="363">
        <v>0</v>
      </c>
      <c r="AH380" s="363">
        <v>0</v>
      </c>
      <c r="AI380" s="363">
        <v>0</v>
      </c>
      <c r="AJ380" s="363">
        <v>0</v>
      </c>
      <c r="AK380" s="363">
        <v>0</v>
      </c>
      <c r="AL380" s="363">
        <v>0</v>
      </c>
      <c r="AM380" s="363">
        <v>0</v>
      </c>
      <c r="AN380" s="363">
        <v>0</v>
      </c>
      <c r="AO380" s="363">
        <v>0</v>
      </c>
      <c r="AP380" s="363">
        <v>0</v>
      </c>
      <c r="AQ380" s="363">
        <v>0</v>
      </c>
      <c r="AR380" s="363">
        <v>0</v>
      </c>
      <c r="AS380" s="363">
        <v>0</v>
      </c>
      <c r="AT380" s="363">
        <v>0</v>
      </c>
      <c r="AU380" s="363">
        <v>0</v>
      </c>
      <c r="AV380" s="363">
        <v>0</v>
      </c>
      <c r="AW380" s="363">
        <v>0</v>
      </c>
      <c r="AX380" s="363">
        <v>0</v>
      </c>
      <c r="AY380" s="363">
        <v>0</v>
      </c>
      <c r="AZ380" s="363">
        <v>0</v>
      </c>
      <c r="BA380" s="363">
        <v>0</v>
      </c>
      <c r="BB380" s="363">
        <v>0</v>
      </c>
      <c r="BC380" s="364">
        <f>IF(ISNUMBER(MATCH(C380,'My Squad'!$C$2:$C$16,0)),1,0)</f>
        <v>0</v>
      </c>
      <c r="BD380" s="365">
        <f t="shared" si="141"/>
        <v>0</v>
      </c>
      <c r="BE380" s="365">
        <f t="shared" si="142"/>
        <v>0</v>
      </c>
      <c r="BF380" s="365">
        <f t="shared" si="143"/>
        <v>0</v>
      </c>
      <c r="BG380" s="365">
        <f t="shared" si="144"/>
        <v>0</v>
      </c>
      <c r="BH380" s="365">
        <f t="shared" si="145"/>
        <v>0</v>
      </c>
      <c r="BI380" s="365">
        <f t="shared" si="146"/>
        <v>0</v>
      </c>
      <c r="BJ380" s="365">
        <f t="shared" si="147"/>
        <v>0</v>
      </c>
      <c r="BK380" s="365">
        <f t="shared" si="148"/>
        <v>0</v>
      </c>
      <c r="BL380" s="365">
        <f t="shared" si="149"/>
        <v>0</v>
      </c>
      <c r="BM380" s="365">
        <f t="shared" si="150"/>
        <v>0</v>
      </c>
      <c r="BN380" s="365">
        <f t="shared" si="151"/>
        <v>0</v>
      </c>
      <c r="BO380" s="365">
        <f t="shared" si="152"/>
        <v>0</v>
      </c>
      <c r="BP380" s="365">
        <f t="shared" si="153"/>
        <v>0</v>
      </c>
      <c r="BQ380" s="365">
        <f t="shared" si="154"/>
        <v>0</v>
      </c>
      <c r="BR380" s="365">
        <f t="shared" si="155"/>
        <v>0</v>
      </c>
      <c r="BS380" s="365">
        <f t="shared" si="156"/>
        <v>0</v>
      </c>
      <c r="BT380" s="365">
        <f t="shared" si="157"/>
        <v>0</v>
      </c>
      <c r="BU380" s="365">
        <f t="shared" si="158"/>
        <v>0</v>
      </c>
      <c r="BV380" s="365">
        <f t="shared" si="159"/>
        <v>0</v>
      </c>
      <c r="BW380" s="365">
        <f t="shared" si="160"/>
        <v>0</v>
      </c>
      <c r="BX380" s="365">
        <f t="shared" si="161"/>
        <v>0</v>
      </c>
      <c r="BY380" s="365">
        <f t="shared" si="162"/>
        <v>0</v>
      </c>
      <c r="BZ380" s="365">
        <f t="shared" si="163"/>
        <v>0</v>
      </c>
      <c r="CA380" s="365">
        <f t="shared" si="164"/>
        <v>0</v>
      </c>
      <c r="CB380" s="360">
        <f t="shared" si="165"/>
        <v>0</v>
      </c>
      <c r="CR380"/>
    </row>
    <row r="381" spans="1:96" hidden="1" x14ac:dyDescent="0.2">
      <c r="A381" s="360" cm="1">
        <f t="array" ref="A381">_xlfn.SWITCH(D381,"G",1,"D",2,"M",3,"F",4)</f>
        <v>2</v>
      </c>
      <c r="B381" s="357" t="s">
        <v>68</v>
      </c>
      <c r="C381" s="357" t="s">
        <v>1520</v>
      </c>
      <c r="D381" s="360" t="s">
        <v>14</v>
      </c>
      <c r="E381" s="361">
        <v>4.4000000000000004</v>
      </c>
      <c r="F381" s="361">
        <f>_xlfn.IFNA(VLOOKUP(C381,'My Squad'!$C$2:$D$16,2,0),E381)</f>
        <v>4.4000000000000004</v>
      </c>
      <c r="G381" s="362">
        <v>0.16666666666666666</v>
      </c>
      <c r="H381" s="362">
        <v>0.20033333333333334</v>
      </c>
      <c r="I381" s="362">
        <v>0.18433333333333332</v>
      </c>
      <c r="J381" s="362">
        <v>8.5666666666666669E-2</v>
      </c>
      <c r="K381" s="362">
        <v>0.13</v>
      </c>
      <c r="L381" s="362">
        <v>0.12533333333333332</v>
      </c>
      <c r="M381" s="362">
        <v>8.2333333333333328E-2</v>
      </c>
      <c r="N381" s="362">
        <v>0.20433333333333334</v>
      </c>
      <c r="O381" s="363">
        <v>0</v>
      </c>
      <c r="P381" s="363">
        <v>0</v>
      </c>
      <c r="Q381" s="363">
        <v>0</v>
      </c>
      <c r="R381" s="363">
        <v>0</v>
      </c>
      <c r="S381" s="363">
        <v>0</v>
      </c>
      <c r="T381" s="363">
        <v>0</v>
      </c>
      <c r="U381" s="363">
        <v>0</v>
      </c>
      <c r="V381" s="363">
        <v>0</v>
      </c>
      <c r="W381" s="363">
        <v>0</v>
      </c>
      <c r="X381" s="363">
        <v>0</v>
      </c>
      <c r="Y381" s="363">
        <v>0</v>
      </c>
      <c r="Z381" s="363">
        <v>0</v>
      </c>
      <c r="AA381" s="363">
        <v>0</v>
      </c>
      <c r="AB381" s="363">
        <v>0</v>
      </c>
      <c r="AC381" s="363">
        <v>0</v>
      </c>
      <c r="AD381" s="363">
        <v>0</v>
      </c>
      <c r="AE381" s="363">
        <v>0</v>
      </c>
      <c r="AF381" s="363">
        <v>0</v>
      </c>
      <c r="AG381" s="363">
        <v>0</v>
      </c>
      <c r="AH381" s="363">
        <v>0</v>
      </c>
      <c r="AI381" s="363">
        <v>0</v>
      </c>
      <c r="AJ381" s="363">
        <v>0</v>
      </c>
      <c r="AK381" s="363">
        <v>0</v>
      </c>
      <c r="AL381" s="363">
        <v>0</v>
      </c>
      <c r="AM381" s="363">
        <v>0</v>
      </c>
      <c r="AN381" s="363">
        <v>0</v>
      </c>
      <c r="AO381" s="363">
        <v>0</v>
      </c>
      <c r="AP381" s="363">
        <v>0</v>
      </c>
      <c r="AQ381" s="363">
        <v>0</v>
      </c>
      <c r="AR381" s="363">
        <v>0</v>
      </c>
      <c r="AS381" s="363">
        <v>0</v>
      </c>
      <c r="AT381" s="363">
        <v>0</v>
      </c>
      <c r="AU381" s="363">
        <v>0</v>
      </c>
      <c r="AV381" s="363">
        <v>0</v>
      </c>
      <c r="AW381" s="363">
        <v>0</v>
      </c>
      <c r="AX381" s="363">
        <v>0</v>
      </c>
      <c r="AY381" s="363">
        <v>0</v>
      </c>
      <c r="AZ381" s="363">
        <v>0</v>
      </c>
      <c r="BA381" s="363">
        <v>0</v>
      </c>
      <c r="BB381" s="363">
        <v>0</v>
      </c>
      <c r="BC381" s="364">
        <f>IF(ISNUMBER(MATCH(C381,'My Squad'!$C$2:$C$16,0)),1,0)</f>
        <v>0</v>
      </c>
      <c r="BD381" s="365">
        <f t="shared" si="141"/>
        <v>0</v>
      </c>
      <c r="BE381" s="365">
        <f t="shared" si="142"/>
        <v>0</v>
      </c>
      <c r="BF381" s="365">
        <f t="shared" si="143"/>
        <v>0</v>
      </c>
      <c r="BG381" s="365">
        <f t="shared" si="144"/>
        <v>0</v>
      </c>
      <c r="BH381" s="365">
        <f t="shared" si="145"/>
        <v>0</v>
      </c>
      <c r="BI381" s="365">
        <f t="shared" si="146"/>
        <v>0</v>
      </c>
      <c r="BJ381" s="365">
        <f t="shared" si="147"/>
        <v>0</v>
      </c>
      <c r="BK381" s="365">
        <f t="shared" si="148"/>
        <v>0</v>
      </c>
      <c r="BL381" s="365">
        <f t="shared" si="149"/>
        <v>0</v>
      </c>
      <c r="BM381" s="365">
        <f t="shared" si="150"/>
        <v>0</v>
      </c>
      <c r="BN381" s="365">
        <f t="shared" si="151"/>
        <v>0</v>
      </c>
      <c r="BO381" s="365">
        <f t="shared" si="152"/>
        <v>0</v>
      </c>
      <c r="BP381" s="365">
        <f t="shared" si="153"/>
        <v>0</v>
      </c>
      <c r="BQ381" s="365">
        <f t="shared" si="154"/>
        <v>0</v>
      </c>
      <c r="BR381" s="365">
        <f t="shared" si="155"/>
        <v>0</v>
      </c>
      <c r="BS381" s="365">
        <f t="shared" si="156"/>
        <v>0</v>
      </c>
      <c r="BT381" s="365">
        <f t="shared" si="157"/>
        <v>0</v>
      </c>
      <c r="BU381" s="365">
        <f t="shared" si="158"/>
        <v>0</v>
      </c>
      <c r="BV381" s="365">
        <f t="shared" si="159"/>
        <v>0</v>
      </c>
      <c r="BW381" s="365">
        <f t="shared" si="160"/>
        <v>0</v>
      </c>
      <c r="BX381" s="365">
        <f t="shared" si="161"/>
        <v>0</v>
      </c>
      <c r="BY381" s="365">
        <f t="shared" si="162"/>
        <v>0</v>
      </c>
      <c r="BZ381" s="365">
        <f t="shared" si="163"/>
        <v>0</v>
      </c>
      <c r="CA381" s="365">
        <f t="shared" si="164"/>
        <v>0</v>
      </c>
      <c r="CB381" s="360">
        <f t="shared" si="165"/>
        <v>0</v>
      </c>
      <c r="CR381"/>
    </row>
    <row r="382" spans="1:96" hidden="1" x14ac:dyDescent="0.2">
      <c r="A382" s="360" cm="1">
        <f t="array" ref="A382">_xlfn.SWITCH(D382,"G",1,"D",2,"M",3,"F",4)</f>
        <v>1</v>
      </c>
      <c r="B382" s="357" t="s">
        <v>61</v>
      </c>
      <c r="C382" s="357" t="s">
        <v>272</v>
      </c>
      <c r="D382" s="360" t="s">
        <v>16</v>
      </c>
      <c r="E382" s="361">
        <v>4.5</v>
      </c>
      <c r="F382" s="361">
        <f>_xlfn.IFNA(VLOOKUP(C382,'My Squad'!$C$2:$D$16,2,0),E382)</f>
        <v>4.5</v>
      </c>
      <c r="G382" s="362">
        <v>0.14499999999999999</v>
      </c>
      <c r="H382" s="362">
        <v>0.153</v>
      </c>
      <c r="I382" s="362">
        <v>0.19166666666666668</v>
      </c>
      <c r="J382" s="362">
        <v>0.10366666666666667</v>
      </c>
      <c r="K382" s="362">
        <v>0.13866666666666666</v>
      </c>
      <c r="L382" s="362">
        <v>0.15033333333333335</v>
      </c>
      <c r="M382" s="362">
        <v>0.182</v>
      </c>
      <c r="N382" s="362">
        <v>0.113</v>
      </c>
      <c r="O382" s="363">
        <v>0</v>
      </c>
      <c r="P382" s="363">
        <v>0</v>
      </c>
      <c r="Q382" s="363">
        <v>0</v>
      </c>
      <c r="R382" s="363">
        <v>0</v>
      </c>
      <c r="S382" s="363">
        <v>0</v>
      </c>
      <c r="T382" s="363">
        <v>0</v>
      </c>
      <c r="U382" s="363">
        <v>0</v>
      </c>
      <c r="V382" s="363">
        <v>0</v>
      </c>
      <c r="W382" s="363">
        <v>0</v>
      </c>
      <c r="X382" s="363">
        <v>0</v>
      </c>
      <c r="Y382" s="363">
        <v>0</v>
      </c>
      <c r="Z382" s="363">
        <v>0</v>
      </c>
      <c r="AA382" s="363">
        <v>0</v>
      </c>
      <c r="AB382" s="363">
        <v>0</v>
      </c>
      <c r="AC382" s="363">
        <v>0</v>
      </c>
      <c r="AD382" s="363">
        <v>0</v>
      </c>
      <c r="AE382" s="363">
        <v>0</v>
      </c>
      <c r="AF382" s="363">
        <v>0</v>
      </c>
      <c r="AG382" s="363">
        <v>0</v>
      </c>
      <c r="AH382" s="363">
        <v>0</v>
      </c>
      <c r="AI382" s="363">
        <v>0</v>
      </c>
      <c r="AJ382" s="363">
        <v>0</v>
      </c>
      <c r="AK382" s="363">
        <v>0</v>
      </c>
      <c r="AL382" s="363">
        <v>0</v>
      </c>
      <c r="AM382" s="363">
        <v>0</v>
      </c>
      <c r="AN382" s="363">
        <v>0</v>
      </c>
      <c r="AO382" s="363">
        <v>0</v>
      </c>
      <c r="AP382" s="363">
        <v>0</v>
      </c>
      <c r="AQ382" s="363">
        <v>0</v>
      </c>
      <c r="AR382" s="363">
        <v>0</v>
      </c>
      <c r="AS382" s="363">
        <v>0</v>
      </c>
      <c r="AT382" s="363">
        <v>0</v>
      </c>
      <c r="AU382" s="363">
        <v>0</v>
      </c>
      <c r="AV382" s="363">
        <v>0</v>
      </c>
      <c r="AW382" s="363">
        <v>0</v>
      </c>
      <c r="AX382" s="363">
        <v>0</v>
      </c>
      <c r="AY382" s="363">
        <v>0</v>
      </c>
      <c r="AZ382" s="363">
        <v>0</v>
      </c>
      <c r="BA382" s="363">
        <v>0</v>
      </c>
      <c r="BB382" s="363">
        <v>0</v>
      </c>
      <c r="BC382" s="364">
        <f>IF(ISNUMBER(MATCH(C382,'My Squad'!$C$2:$C$16,0)),1,0)</f>
        <v>0</v>
      </c>
      <c r="BD382" s="365">
        <f t="shared" si="141"/>
        <v>0</v>
      </c>
      <c r="BE382" s="365">
        <f t="shared" si="142"/>
        <v>0</v>
      </c>
      <c r="BF382" s="365">
        <f t="shared" si="143"/>
        <v>0</v>
      </c>
      <c r="BG382" s="365">
        <f t="shared" si="144"/>
        <v>0</v>
      </c>
      <c r="BH382" s="365">
        <f t="shared" si="145"/>
        <v>0</v>
      </c>
      <c r="BI382" s="365">
        <f t="shared" si="146"/>
        <v>0</v>
      </c>
      <c r="BJ382" s="365">
        <f t="shared" si="147"/>
        <v>0</v>
      </c>
      <c r="BK382" s="365">
        <f t="shared" si="148"/>
        <v>0</v>
      </c>
      <c r="BL382" s="365">
        <f t="shared" si="149"/>
        <v>0</v>
      </c>
      <c r="BM382" s="365">
        <f t="shared" si="150"/>
        <v>0</v>
      </c>
      <c r="BN382" s="365">
        <f t="shared" si="151"/>
        <v>0</v>
      </c>
      <c r="BO382" s="365">
        <f t="shared" si="152"/>
        <v>0</v>
      </c>
      <c r="BP382" s="365">
        <f t="shared" si="153"/>
        <v>0</v>
      </c>
      <c r="BQ382" s="365">
        <f t="shared" si="154"/>
        <v>0</v>
      </c>
      <c r="BR382" s="365">
        <f t="shared" si="155"/>
        <v>0</v>
      </c>
      <c r="BS382" s="365">
        <f t="shared" si="156"/>
        <v>0</v>
      </c>
      <c r="BT382" s="365">
        <f t="shared" si="157"/>
        <v>0</v>
      </c>
      <c r="BU382" s="365">
        <f t="shared" si="158"/>
        <v>0</v>
      </c>
      <c r="BV382" s="365">
        <f t="shared" si="159"/>
        <v>0</v>
      </c>
      <c r="BW382" s="365">
        <f t="shared" si="160"/>
        <v>0</v>
      </c>
      <c r="BX382" s="365">
        <f t="shared" si="161"/>
        <v>0</v>
      </c>
      <c r="BY382" s="365">
        <f t="shared" si="162"/>
        <v>0</v>
      </c>
      <c r="BZ382" s="365">
        <f t="shared" si="163"/>
        <v>0</v>
      </c>
      <c r="CA382" s="365">
        <f t="shared" si="164"/>
        <v>0</v>
      </c>
      <c r="CB382" s="360">
        <f t="shared" si="165"/>
        <v>0</v>
      </c>
      <c r="CR382"/>
    </row>
    <row r="383" spans="1:96" hidden="1" x14ac:dyDescent="0.2">
      <c r="A383" s="360" cm="1">
        <f t="array" ref="A383">_xlfn.SWITCH(D383,"G",1,"D",2,"M",3,"F",4)</f>
        <v>2</v>
      </c>
      <c r="B383" s="357" t="s">
        <v>30</v>
      </c>
      <c r="C383" s="357" t="s">
        <v>277</v>
      </c>
      <c r="D383" s="360" t="s">
        <v>14</v>
      </c>
      <c r="E383" s="361">
        <v>4.4000000000000004</v>
      </c>
      <c r="F383" s="361">
        <f>_xlfn.IFNA(VLOOKUP(C383,'My Squad'!$C$2:$D$16,2,0),E383)</f>
        <v>4.4000000000000004</v>
      </c>
      <c r="G383" s="362">
        <v>0.15766666666666668</v>
      </c>
      <c r="H383" s="362">
        <v>0.18233333333333332</v>
      </c>
      <c r="I383" s="362">
        <v>0.15733333333333333</v>
      </c>
      <c r="J383" s="362">
        <v>0.14633333333333334</v>
      </c>
      <c r="K383" s="362">
        <v>9.9333333333333329E-2</v>
      </c>
      <c r="L383" s="362">
        <v>0.17199999999999999</v>
      </c>
      <c r="M383" s="362">
        <v>6.0333333333333336E-2</v>
      </c>
      <c r="N383" s="362">
        <v>0.16400000000000001</v>
      </c>
      <c r="O383" s="363">
        <v>0</v>
      </c>
      <c r="P383" s="363">
        <v>0</v>
      </c>
      <c r="Q383" s="363">
        <v>0</v>
      </c>
      <c r="R383" s="363">
        <v>0</v>
      </c>
      <c r="S383" s="363">
        <v>0</v>
      </c>
      <c r="T383" s="363">
        <v>0</v>
      </c>
      <c r="U383" s="363">
        <v>0</v>
      </c>
      <c r="V383" s="363">
        <v>0</v>
      </c>
      <c r="W383" s="363">
        <v>0</v>
      </c>
      <c r="X383" s="363">
        <v>0</v>
      </c>
      <c r="Y383" s="363">
        <v>0</v>
      </c>
      <c r="Z383" s="363">
        <v>0</v>
      </c>
      <c r="AA383" s="363">
        <v>0</v>
      </c>
      <c r="AB383" s="363">
        <v>0</v>
      </c>
      <c r="AC383" s="363">
        <v>0</v>
      </c>
      <c r="AD383" s="363">
        <v>0</v>
      </c>
      <c r="AE383" s="363">
        <v>0</v>
      </c>
      <c r="AF383" s="363">
        <v>0</v>
      </c>
      <c r="AG383" s="363">
        <v>0</v>
      </c>
      <c r="AH383" s="363">
        <v>0</v>
      </c>
      <c r="AI383" s="363">
        <v>0</v>
      </c>
      <c r="AJ383" s="363">
        <v>0</v>
      </c>
      <c r="AK383" s="363">
        <v>0</v>
      </c>
      <c r="AL383" s="363">
        <v>0</v>
      </c>
      <c r="AM383" s="363">
        <v>0</v>
      </c>
      <c r="AN383" s="363">
        <v>0</v>
      </c>
      <c r="AO383" s="363">
        <v>0</v>
      </c>
      <c r="AP383" s="363">
        <v>0</v>
      </c>
      <c r="AQ383" s="363">
        <v>0</v>
      </c>
      <c r="AR383" s="363">
        <v>0</v>
      </c>
      <c r="AS383" s="363">
        <v>0</v>
      </c>
      <c r="AT383" s="363">
        <v>0</v>
      </c>
      <c r="AU383" s="363">
        <v>0</v>
      </c>
      <c r="AV383" s="363">
        <v>0</v>
      </c>
      <c r="AW383" s="363">
        <v>0</v>
      </c>
      <c r="AX383" s="363">
        <v>0</v>
      </c>
      <c r="AY383" s="363">
        <v>0</v>
      </c>
      <c r="AZ383" s="363">
        <v>0</v>
      </c>
      <c r="BA383" s="363">
        <v>0</v>
      </c>
      <c r="BB383" s="363">
        <v>0</v>
      </c>
      <c r="BC383" s="364">
        <f>IF(ISNUMBER(MATCH(C383,'My Squad'!$C$2:$C$16,0)),1,0)</f>
        <v>0</v>
      </c>
      <c r="BD383" s="365">
        <f t="shared" si="141"/>
        <v>0</v>
      </c>
      <c r="BE383" s="365">
        <f t="shared" si="142"/>
        <v>0</v>
      </c>
      <c r="BF383" s="365">
        <f t="shared" si="143"/>
        <v>0</v>
      </c>
      <c r="BG383" s="365">
        <f t="shared" si="144"/>
        <v>0</v>
      </c>
      <c r="BH383" s="365">
        <f t="shared" si="145"/>
        <v>0</v>
      </c>
      <c r="BI383" s="365">
        <f t="shared" si="146"/>
        <v>0</v>
      </c>
      <c r="BJ383" s="365">
        <f t="shared" si="147"/>
        <v>0</v>
      </c>
      <c r="BK383" s="365">
        <f t="shared" si="148"/>
        <v>0</v>
      </c>
      <c r="BL383" s="365">
        <f t="shared" si="149"/>
        <v>0</v>
      </c>
      <c r="BM383" s="365">
        <f t="shared" si="150"/>
        <v>0</v>
      </c>
      <c r="BN383" s="365">
        <f t="shared" si="151"/>
        <v>0</v>
      </c>
      <c r="BO383" s="365">
        <f t="shared" si="152"/>
        <v>0</v>
      </c>
      <c r="BP383" s="365">
        <f t="shared" si="153"/>
        <v>0</v>
      </c>
      <c r="BQ383" s="365">
        <f t="shared" si="154"/>
        <v>0</v>
      </c>
      <c r="BR383" s="365">
        <f t="shared" si="155"/>
        <v>0</v>
      </c>
      <c r="BS383" s="365">
        <f t="shared" si="156"/>
        <v>0</v>
      </c>
      <c r="BT383" s="365">
        <f t="shared" si="157"/>
        <v>0</v>
      </c>
      <c r="BU383" s="365">
        <f t="shared" si="158"/>
        <v>0</v>
      </c>
      <c r="BV383" s="365">
        <f t="shared" si="159"/>
        <v>0</v>
      </c>
      <c r="BW383" s="365">
        <f t="shared" si="160"/>
        <v>0</v>
      </c>
      <c r="BX383" s="365">
        <f t="shared" si="161"/>
        <v>0</v>
      </c>
      <c r="BY383" s="365">
        <f t="shared" si="162"/>
        <v>0</v>
      </c>
      <c r="BZ383" s="365">
        <f t="shared" si="163"/>
        <v>0</v>
      </c>
      <c r="CA383" s="365">
        <f t="shared" si="164"/>
        <v>0</v>
      </c>
      <c r="CB383" s="360">
        <f t="shared" si="165"/>
        <v>0</v>
      </c>
      <c r="CR383"/>
    </row>
    <row r="384" spans="1:96" hidden="1" x14ac:dyDescent="0.2">
      <c r="A384" s="360" cm="1">
        <f t="array" ref="A384">_xlfn.SWITCH(D384,"G",1,"D",2,"M",3,"F",4)</f>
        <v>1</v>
      </c>
      <c r="B384" s="357" t="s">
        <v>28</v>
      </c>
      <c r="C384" s="357" t="s">
        <v>274</v>
      </c>
      <c r="D384" s="360" t="s">
        <v>16</v>
      </c>
      <c r="E384" s="361">
        <v>4.4000000000000004</v>
      </c>
      <c r="F384" s="361">
        <f>_xlfn.IFNA(VLOOKUP(C384,'My Squad'!$C$2:$D$16,2,0),E384)</f>
        <v>4.4000000000000004</v>
      </c>
      <c r="G384" s="362">
        <v>0.13300000000000001</v>
      </c>
      <c r="H384" s="362">
        <v>0.15</v>
      </c>
      <c r="I384" s="362">
        <v>0.12966666666666668</v>
      </c>
      <c r="J384" s="362">
        <v>0.16533333333333333</v>
      </c>
      <c r="K384" s="362">
        <v>0.12766666666666668</v>
      </c>
      <c r="L384" s="362">
        <v>0.13266666666666665</v>
      </c>
      <c r="M384" s="362">
        <v>0.17366666666666666</v>
      </c>
      <c r="N384" s="362">
        <v>8.6999999999999994E-2</v>
      </c>
      <c r="O384" s="363">
        <v>0</v>
      </c>
      <c r="P384" s="363">
        <v>0</v>
      </c>
      <c r="Q384" s="363">
        <v>0</v>
      </c>
      <c r="R384" s="363">
        <v>0</v>
      </c>
      <c r="S384" s="363">
        <v>0</v>
      </c>
      <c r="T384" s="363">
        <v>0</v>
      </c>
      <c r="U384" s="363">
        <v>0</v>
      </c>
      <c r="V384" s="363">
        <v>0</v>
      </c>
      <c r="W384" s="363">
        <v>0</v>
      </c>
      <c r="X384" s="363">
        <v>0</v>
      </c>
      <c r="Y384" s="363">
        <v>0</v>
      </c>
      <c r="Z384" s="363">
        <v>0</v>
      </c>
      <c r="AA384" s="363">
        <v>0</v>
      </c>
      <c r="AB384" s="363">
        <v>0</v>
      </c>
      <c r="AC384" s="363">
        <v>0</v>
      </c>
      <c r="AD384" s="363">
        <v>0</v>
      </c>
      <c r="AE384" s="363">
        <v>0</v>
      </c>
      <c r="AF384" s="363">
        <v>0</v>
      </c>
      <c r="AG384" s="363">
        <v>0</v>
      </c>
      <c r="AH384" s="363">
        <v>0</v>
      </c>
      <c r="AI384" s="363">
        <v>0</v>
      </c>
      <c r="AJ384" s="363">
        <v>0</v>
      </c>
      <c r="AK384" s="363">
        <v>0</v>
      </c>
      <c r="AL384" s="363">
        <v>0</v>
      </c>
      <c r="AM384" s="363">
        <v>0</v>
      </c>
      <c r="AN384" s="363">
        <v>0</v>
      </c>
      <c r="AO384" s="363">
        <v>0</v>
      </c>
      <c r="AP384" s="363">
        <v>0</v>
      </c>
      <c r="AQ384" s="363">
        <v>0</v>
      </c>
      <c r="AR384" s="363">
        <v>0</v>
      </c>
      <c r="AS384" s="363">
        <v>0</v>
      </c>
      <c r="AT384" s="363">
        <v>0</v>
      </c>
      <c r="AU384" s="363">
        <v>0</v>
      </c>
      <c r="AV384" s="363">
        <v>0</v>
      </c>
      <c r="AW384" s="363">
        <v>0</v>
      </c>
      <c r="AX384" s="363">
        <v>0</v>
      </c>
      <c r="AY384" s="363">
        <v>0</v>
      </c>
      <c r="AZ384" s="363">
        <v>0</v>
      </c>
      <c r="BA384" s="363">
        <v>0</v>
      </c>
      <c r="BB384" s="363">
        <v>0</v>
      </c>
      <c r="BC384" s="364">
        <f>IF(ISNUMBER(MATCH(C384,'My Squad'!$C$2:$C$16,0)),1,0)</f>
        <v>0</v>
      </c>
      <c r="BD384" s="365">
        <f t="shared" si="141"/>
        <v>0</v>
      </c>
      <c r="BE384" s="365">
        <f t="shared" si="142"/>
        <v>0</v>
      </c>
      <c r="BF384" s="365">
        <f t="shared" si="143"/>
        <v>0</v>
      </c>
      <c r="BG384" s="365">
        <f t="shared" si="144"/>
        <v>0</v>
      </c>
      <c r="BH384" s="365">
        <f t="shared" si="145"/>
        <v>0</v>
      </c>
      <c r="BI384" s="365">
        <f t="shared" si="146"/>
        <v>0</v>
      </c>
      <c r="BJ384" s="365">
        <f t="shared" si="147"/>
        <v>0</v>
      </c>
      <c r="BK384" s="365">
        <f t="shared" si="148"/>
        <v>0</v>
      </c>
      <c r="BL384" s="365">
        <f t="shared" si="149"/>
        <v>0</v>
      </c>
      <c r="BM384" s="365">
        <f t="shared" si="150"/>
        <v>0</v>
      </c>
      <c r="BN384" s="365">
        <f t="shared" si="151"/>
        <v>0</v>
      </c>
      <c r="BO384" s="365">
        <f t="shared" si="152"/>
        <v>0</v>
      </c>
      <c r="BP384" s="365">
        <f t="shared" si="153"/>
        <v>0</v>
      </c>
      <c r="BQ384" s="365">
        <f t="shared" si="154"/>
        <v>0</v>
      </c>
      <c r="BR384" s="365">
        <f t="shared" si="155"/>
        <v>0</v>
      </c>
      <c r="BS384" s="365">
        <f t="shared" si="156"/>
        <v>0</v>
      </c>
      <c r="BT384" s="365">
        <f t="shared" si="157"/>
        <v>0</v>
      </c>
      <c r="BU384" s="365">
        <f t="shared" si="158"/>
        <v>0</v>
      </c>
      <c r="BV384" s="365">
        <f t="shared" si="159"/>
        <v>0</v>
      </c>
      <c r="BW384" s="365">
        <f t="shared" si="160"/>
        <v>0</v>
      </c>
      <c r="BX384" s="365">
        <f t="shared" si="161"/>
        <v>0</v>
      </c>
      <c r="BY384" s="365">
        <f t="shared" si="162"/>
        <v>0</v>
      </c>
      <c r="BZ384" s="365">
        <f t="shared" si="163"/>
        <v>0</v>
      </c>
      <c r="CA384" s="365">
        <f t="shared" si="164"/>
        <v>0</v>
      </c>
      <c r="CB384" s="360">
        <f t="shared" si="165"/>
        <v>0</v>
      </c>
      <c r="CR384"/>
    </row>
    <row r="385" spans="1:96" hidden="1" x14ac:dyDescent="0.2">
      <c r="A385" s="360" cm="1">
        <f t="array" ref="A385">_xlfn.SWITCH(D385,"G",1,"D",2,"M",3,"F",4)</f>
        <v>1</v>
      </c>
      <c r="B385" s="357" t="s">
        <v>110</v>
      </c>
      <c r="C385" s="357" t="s">
        <v>271</v>
      </c>
      <c r="D385" s="360" t="s">
        <v>16</v>
      </c>
      <c r="E385" s="361">
        <v>4</v>
      </c>
      <c r="F385" s="361">
        <f>_xlfn.IFNA(VLOOKUP(C385,'My Squad'!$C$2:$D$16,2,0),E385)</f>
        <v>4</v>
      </c>
      <c r="G385" s="362">
        <v>0.15466666666666667</v>
      </c>
      <c r="H385" s="362">
        <v>0.13433333333333333</v>
      </c>
      <c r="I385" s="362">
        <v>0.12033333333333333</v>
      </c>
      <c r="J385" s="362">
        <v>0.13533333333333333</v>
      </c>
      <c r="K385" s="362">
        <v>0.18733333333333332</v>
      </c>
      <c r="L385" s="362">
        <v>0.112</v>
      </c>
      <c r="M385" s="362">
        <v>0.10833333333333334</v>
      </c>
      <c r="N385" s="362">
        <v>0.13766666666666666</v>
      </c>
      <c r="O385" s="363">
        <v>0</v>
      </c>
      <c r="P385" s="363">
        <v>0</v>
      </c>
      <c r="Q385" s="363">
        <v>0</v>
      </c>
      <c r="R385" s="363">
        <v>0</v>
      </c>
      <c r="S385" s="363">
        <v>0</v>
      </c>
      <c r="T385" s="363">
        <v>0</v>
      </c>
      <c r="U385" s="363">
        <v>0</v>
      </c>
      <c r="V385" s="363">
        <v>0</v>
      </c>
      <c r="W385" s="363">
        <v>0</v>
      </c>
      <c r="X385" s="363">
        <v>0</v>
      </c>
      <c r="Y385" s="363">
        <v>0</v>
      </c>
      <c r="Z385" s="363">
        <v>0</v>
      </c>
      <c r="AA385" s="363">
        <v>0</v>
      </c>
      <c r="AB385" s="363">
        <v>0</v>
      </c>
      <c r="AC385" s="363">
        <v>0</v>
      </c>
      <c r="AD385" s="363">
        <v>0</v>
      </c>
      <c r="AE385" s="363">
        <v>0</v>
      </c>
      <c r="AF385" s="363">
        <v>0</v>
      </c>
      <c r="AG385" s="363">
        <v>0</v>
      </c>
      <c r="AH385" s="363">
        <v>0</v>
      </c>
      <c r="AI385" s="363">
        <v>0</v>
      </c>
      <c r="AJ385" s="363">
        <v>0</v>
      </c>
      <c r="AK385" s="363">
        <v>0</v>
      </c>
      <c r="AL385" s="363">
        <v>0</v>
      </c>
      <c r="AM385" s="363">
        <v>0</v>
      </c>
      <c r="AN385" s="363">
        <v>0</v>
      </c>
      <c r="AO385" s="363">
        <v>0</v>
      </c>
      <c r="AP385" s="363">
        <v>0</v>
      </c>
      <c r="AQ385" s="363">
        <v>0</v>
      </c>
      <c r="AR385" s="363">
        <v>0</v>
      </c>
      <c r="AS385" s="363">
        <v>0</v>
      </c>
      <c r="AT385" s="363">
        <v>0</v>
      </c>
      <c r="AU385" s="363">
        <v>0</v>
      </c>
      <c r="AV385" s="363">
        <v>0</v>
      </c>
      <c r="AW385" s="363">
        <v>0</v>
      </c>
      <c r="AX385" s="363">
        <v>0</v>
      </c>
      <c r="AY385" s="363">
        <v>0</v>
      </c>
      <c r="AZ385" s="363">
        <v>0</v>
      </c>
      <c r="BA385" s="363">
        <v>0</v>
      </c>
      <c r="BB385" s="363">
        <v>0</v>
      </c>
      <c r="BC385" s="364">
        <f>IF(ISNUMBER(MATCH(C385,'My Squad'!$C$2:$C$16,0)),1,0)</f>
        <v>0</v>
      </c>
      <c r="BD385" s="365">
        <f t="shared" si="141"/>
        <v>0</v>
      </c>
      <c r="BE385" s="365">
        <f t="shared" si="142"/>
        <v>0</v>
      </c>
      <c r="BF385" s="365">
        <f t="shared" si="143"/>
        <v>0</v>
      </c>
      <c r="BG385" s="365">
        <f t="shared" si="144"/>
        <v>0</v>
      </c>
      <c r="BH385" s="365">
        <f t="shared" si="145"/>
        <v>0</v>
      </c>
      <c r="BI385" s="365">
        <f t="shared" si="146"/>
        <v>0</v>
      </c>
      <c r="BJ385" s="365">
        <f t="shared" si="147"/>
        <v>0</v>
      </c>
      <c r="BK385" s="365">
        <f t="shared" si="148"/>
        <v>0</v>
      </c>
      <c r="BL385" s="365">
        <f t="shared" si="149"/>
        <v>0</v>
      </c>
      <c r="BM385" s="365">
        <f t="shared" si="150"/>
        <v>0</v>
      </c>
      <c r="BN385" s="365">
        <f t="shared" si="151"/>
        <v>0</v>
      </c>
      <c r="BO385" s="365">
        <f t="shared" si="152"/>
        <v>0</v>
      </c>
      <c r="BP385" s="365">
        <f t="shared" si="153"/>
        <v>0</v>
      </c>
      <c r="BQ385" s="365">
        <f t="shared" si="154"/>
        <v>0</v>
      </c>
      <c r="BR385" s="365">
        <f t="shared" si="155"/>
        <v>0</v>
      </c>
      <c r="BS385" s="365">
        <f t="shared" si="156"/>
        <v>0</v>
      </c>
      <c r="BT385" s="365">
        <f t="shared" si="157"/>
        <v>0</v>
      </c>
      <c r="BU385" s="365">
        <f t="shared" si="158"/>
        <v>0</v>
      </c>
      <c r="BV385" s="365">
        <f t="shared" si="159"/>
        <v>0</v>
      </c>
      <c r="BW385" s="365">
        <f t="shared" si="160"/>
        <v>0</v>
      </c>
      <c r="BX385" s="365">
        <f t="shared" si="161"/>
        <v>0</v>
      </c>
      <c r="BY385" s="365">
        <f t="shared" si="162"/>
        <v>0</v>
      </c>
      <c r="BZ385" s="365">
        <f t="shared" si="163"/>
        <v>0</v>
      </c>
      <c r="CA385" s="365">
        <f t="shared" si="164"/>
        <v>0</v>
      </c>
      <c r="CB385" s="360">
        <f t="shared" si="165"/>
        <v>0</v>
      </c>
      <c r="CR385"/>
    </row>
    <row r="386" spans="1:96" hidden="1" x14ac:dyDescent="0.2">
      <c r="A386" s="360" cm="1">
        <f t="array" ref="A386">_xlfn.SWITCH(D386,"G",1,"D",2,"M",3,"F",4)</f>
        <v>1</v>
      </c>
      <c r="B386" s="357" t="s">
        <v>56</v>
      </c>
      <c r="C386" s="357" t="s">
        <v>118</v>
      </c>
      <c r="D386" s="360" t="s">
        <v>16</v>
      </c>
      <c r="E386" s="361">
        <v>4</v>
      </c>
      <c r="F386" s="361">
        <f>_xlfn.IFNA(VLOOKUP(C386,'My Squad'!$C$2:$D$16,2,0),E386)</f>
        <v>4</v>
      </c>
      <c r="G386" s="362">
        <v>0.16433333333333333</v>
      </c>
      <c r="H386" s="362">
        <v>0.15966666666666668</v>
      </c>
      <c r="I386" s="362">
        <v>0.12233333333333334</v>
      </c>
      <c r="J386" s="362">
        <v>9.6666666666666665E-2</v>
      </c>
      <c r="K386" s="362">
        <v>0.13533333333333333</v>
      </c>
      <c r="L386" s="362">
        <v>0.14766666666666667</v>
      </c>
      <c r="M386" s="362">
        <v>0.14533333333333334</v>
      </c>
      <c r="N386" s="362">
        <v>0.11866666666666667</v>
      </c>
      <c r="O386" s="363">
        <v>0</v>
      </c>
      <c r="P386" s="363">
        <v>0</v>
      </c>
      <c r="Q386" s="363">
        <v>0</v>
      </c>
      <c r="R386" s="363">
        <v>0</v>
      </c>
      <c r="S386" s="363">
        <v>0</v>
      </c>
      <c r="T386" s="363">
        <v>0</v>
      </c>
      <c r="U386" s="363">
        <v>0</v>
      </c>
      <c r="V386" s="363">
        <v>0</v>
      </c>
      <c r="W386" s="363">
        <v>0</v>
      </c>
      <c r="X386" s="363">
        <v>0</v>
      </c>
      <c r="Y386" s="363">
        <v>0</v>
      </c>
      <c r="Z386" s="363">
        <v>0</v>
      </c>
      <c r="AA386" s="363">
        <v>0</v>
      </c>
      <c r="AB386" s="363">
        <v>0</v>
      </c>
      <c r="AC386" s="363">
        <v>0</v>
      </c>
      <c r="AD386" s="363">
        <v>0</v>
      </c>
      <c r="AE386" s="363">
        <v>0</v>
      </c>
      <c r="AF386" s="363">
        <v>0</v>
      </c>
      <c r="AG386" s="363">
        <v>0</v>
      </c>
      <c r="AH386" s="363">
        <v>0</v>
      </c>
      <c r="AI386" s="363">
        <v>0</v>
      </c>
      <c r="AJ386" s="363">
        <v>0</v>
      </c>
      <c r="AK386" s="363">
        <v>0</v>
      </c>
      <c r="AL386" s="363">
        <v>0</v>
      </c>
      <c r="AM386" s="363">
        <v>0</v>
      </c>
      <c r="AN386" s="363">
        <v>0</v>
      </c>
      <c r="AO386" s="363">
        <v>0</v>
      </c>
      <c r="AP386" s="363">
        <v>0</v>
      </c>
      <c r="AQ386" s="363">
        <v>0</v>
      </c>
      <c r="AR386" s="363">
        <v>0</v>
      </c>
      <c r="AS386" s="363">
        <v>0</v>
      </c>
      <c r="AT386" s="363">
        <v>0</v>
      </c>
      <c r="AU386" s="363">
        <v>0</v>
      </c>
      <c r="AV386" s="363">
        <v>0</v>
      </c>
      <c r="AW386" s="363">
        <v>0</v>
      </c>
      <c r="AX386" s="363">
        <v>0</v>
      </c>
      <c r="AY386" s="363">
        <v>0</v>
      </c>
      <c r="AZ386" s="363">
        <v>0</v>
      </c>
      <c r="BA386" s="363">
        <v>0</v>
      </c>
      <c r="BB386" s="363">
        <v>0</v>
      </c>
      <c r="BC386" s="364">
        <f>IF(ISNUMBER(MATCH(C386,'My Squad'!$C$2:$C$16,0)),1,0)</f>
        <v>0</v>
      </c>
      <c r="BD386" s="365">
        <f t="shared" ref="BD386:BD449" si="166">BC386+AM386-AU386</f>
        <v>0</v>
      </c>
      <c r="BE386" s="365">
        <f t="shared" ref="BE386:BE449" si="167">BD386+AN386-AV386</f>
        <v>0</v>
      </c>
      <c r="BF386" s="365">
        <f t="shared" ref="BF386:BF449" si="168">BE386+AO386-AW386</f>
        <v>0</v>
      </c>
      <c r="BG386" s="365">
        <f t="shared" ref="BG386:BG449" si="169">BF386+AP386-AX386</f>
        <v>0</v>
      </c>
      <c r="BH386" s="365">
        <f t="shared" ref="BH386:BH449" si="170">BG386+AQ386-AY386</f>
        <v>0</v>
      </c>
      <c r="BI386" s="365">
        <f t="shared" ref="BI386:BI449" si="171">BH386+AR386-AZ386</f>
        <v>0</v>
      </c>
      <c r="BJ386" s="365">
        <f t="shared" ref="BJ386:BJ449" si="172">BI386+AS386-BA386</f>
        <v>0</v>
      </c>
      <c r="BK386" s="365">
        <f t="shared" ref="BK386:BK449" si="173">BJ386+AT386-BB386</f>
        <v>0</v>
      </c>
      <c r="BL386" s="365">
        <f t="shared" ref="BL386:BL449" si="174">O386+W386</f>
        <v>0</v>
      </c>
      <c r="BM386" s="365">
        <f t="shared" ref="BM386:BM449" si="175">P386+X386</f>
        <v>0</v>
      </c>
      <c r="BN386" s="365">
        <f t="shared" ref="BN386:BN449" si="176">Q386+Y386</f>
        <v>0</v>
      </c>
      <c r="BO386" s="365">
        <f t="shared" ref="BO386:BO449" si="177">R386+Z386</f>
        <v>0</v>
      </c>
      <c r="BP386" s="365">
        <f t="shared" ref="BP386:BP449" si="178">S386+AA386</f>
        <v>0</v>
      </c>
      <c r="BQ386" s="365">
        <f t="shared" ref="BQ386:BQ449" si="179">T386+AB386</f>
        <v>0</v>
      </c>
      <c r="BR386" s="365">
        <f t="shared" ref="BR386:BR449" si="180">U386+AC386</f>
        <v>0</v>
      </c>
      <c r="BS386" s="365">
        <f t="shared" ref="BS386:BS449" si="181">V386+AD386</f>
        <v>0</v>
      </c>
      <c r="BT386" s="365">
        <f t="shared" ref="BT386:BT449" si="182">BD386+AU386</f>
        <v>0</v>
      </c>
      <c r="BU386" s="365">
        <f t="shared" ref="BU386:BU449" si="183">BE386+AV386</f>
        <v>0</v>
      </c>
      <c r="BV386" s="365">
        <f t="shared" ref="BV386:BV449" si="184">BF386+AW386</f>
        <v>0</v>
      </c>
      <c r="BW386" s="365">
        <f t="shared" ref="BW386:BW449" si="185">BG386+AX386</f>
        <v>0</v>
      </c>
      <c r="BX386" s="365">
        <f t="shared" ref="BX386:BX449" si="186">BH386+AY386</f>
        <v>0</v>
      </c>
      <c r="BY386" s="365">
        <f t="shared" ref="BY386:BY449" si="187">BI386+AZ386</f>
        <v>0</v>
      </c>
      <c r="BZ386" s="365">
        <f t="shared" ref="BZ386:BZ449" si="188">BJ386+BA386</f>
        <v>0</v>
      </c>
      <c r="CA386" s="365">
        <f t="shared" ref="CA386:CA449" si="189">BK386+BB386</f>
        <v>0</v>
      </c>
      <c r="CB386" s="360">
        <f t="shared" ref="CB386:CB449" si="190">SUM(BC386:BK386)</f>
        <v>0</v>
      </c>
      <c r="CR386"/>
    </row>
    <row r="387" spans="1:96" hidden="1" x14ac:dyDescent="0.2">
      <c r="A387" s="360" cm="1">
        <f t="array" ref="A387">_xlfn.SWITCH(D387,"G",1,"D",2,"M",3,"F",4)</f>
        <v>3</v>
      </c>
      <c r="B387" s="357" t="s">
        <v>28</v>
      </c>
      <c r="C387" s="357" t="s">
        <v>1545</v>
      </c>
      <c r="D387" s="360" t="s">
        <v>13</v>
      </c>
      <c r="E387" s="361">
        <v>4.5</v>
      </c>
      <c r="F387" s="361">
        <f>_xlfn.IFNA(VLOOKUP(C387,'My Squad'!$C$2:$D$16,2,0),E387)</f>
        <v>4.5</v>
      </c>
      <c r="G387" s="362">
        <v>0.13766666666666666</v>
      </c>
      <c r="H387" s="362">
        <v>0.19500000000000001</v>
      </c>
      <c r="I387" s="362">
        <v>0.11233333333333333</v>
      </c>
      <c r="J387" s="362">
        <v>0.14766666666666667</v>
      </c>
      <c r="K387" s="362">
        <v>0.12133333333333333</v>
      </c>
      <c r="L387" s="362">
        <v>0.11033333333333334</v>
      </c>
      <c r="M387" s="362">
        <v>0.10333333333333333</v>
      </c>
      <c r="N387" s="362">
        <v>0.13333333333333333</v>
      </c>
      <c r="O387" s="363">
        <v>0</v>
      </c>
      <c r="P387" s="363">
        <v>0</v>
      </c>
      <c r="Q387" s="363">
        <v>0</v>
      </c>
      <c r="R387" s="363">
        <v>0</v>
      </c>
      <c r="S387" s="363">
        <v>0</v>
      </c>
      <c r="T387" s="363">
        <v>0</v>
      </c>
      <c r="U387" s="363">
        <v>0</v>
      </c>
      <c r="V387" s="363">
        <v>0</v>
      </c>
      <c r="W387" s="363">
        <v>0</v>
      </c>
      <c r="X387" s="363">
        <v>0</v>
      </c>
      <c r="Y387" s="363">
        <v>0</v>
      </c>
      <c r="Z387" s="363">
        <v>0</v>
      </c>
      <c r="AA387" s="363">
        <v>0</v>
      </c>
      <c r="AB387" s="363">
        <v>0</v>
      </c>
      <c r="AC387" s="363">
        <v>0</v>
      </c>
      <c r="AD387" s="363">
        <v>0</v>
      </c>
      <c r="AE387" s="363">
        <v>0</v>
      </c>
      <c r="AF387" s="363">
        <v>0</v>
      </c>
      <c r="AG387" s="363">
        <v>0</v>
      </c>
      <c r="AH387" s="363">
        <v>0</v>
      </c>
      <c r="AI387" s="363">
        <v>0</v>
      </c>
      <c r="AJ387" s="363">
        <v>0</v>
      </c>
      <c r="AK387" s="363">
        <v>0</v>
      </c>
      <c r="AL387" s="363">
        <v>0</v>
      </c>
      <c r="AM387" s="363">
        <v>0</v>
      </c>
      <c r="AN387" s="363">
        <v>0</v>
      </c>
      <c r="AO387" s="363">
        <v>0</v>
      </c>
      <c r="AP387" s="363">
        <v>0</v>
      </c>
      <c r="AQ387" s="363">
        <v>0</v>
      </c>
      <c r="AR387" s="363">
        <v>0</v>
      </c>
      <c r="AS387" s="363">
        <v>0</v>
      </c>
      <c r="AT387" s="363">
        <v>0</v>
      </c>
      <c r="AU387" s="363">
        <v>0</v>
      </c>
      <c r="AV387" s="363">
        <v>0</v>
      </c>
      <c r="AW387" s="363">
        <v>0</v>
      </c>
      <c r="AX387" s="363">
        <v>0</v>
      </c>
      <c r="AY387" s="363">
        <v>0</v>
      </c>
      <c r="AZ387" s="363">
        <v>0</v>
      </c>
      <c r="BA387" s="363">
        <v>0</v>
      </c>
      <c r="BB387" s="363">
        <v>0</v>
      </c>
      <c r="BC387" s="364">
        <f>IF(ISNUMBER(MATCH(C387,'My Squad'!$C$2:$C$16,0)),1,0)</f>
        <v>0</v>
      </c>
      <c r="BD387" s="365">
        <f t="shared" si="166"/>
        <v>0</v>
      </c>
      <c r="BE387" s="365">
        <f t="shared" si="167"/>
        <v>0</v>
      </c>
      <c r="BF387" s="365">
        <f t="shared" si="168"/>
        <v>0</v>
      </c>
      <c r="BG387" s="365">
        <f t="shared" si="169"/>
        <v>0</v>
      </c>
      <c r="BH387" s="365">
        <f t="shared" si="170"/>
        <v>0</v>
      </c>
      <c r="BI387" s="365">
        <f t="shared" si="171"/>
        <v>0</v>
      </c>
      <c r="BJ387" s="365">
        <f t="shared" si="172"/>
        <v>0</v>
      </c>
      <c r="BK387" s="365">
        <f t="shared" si="173"/>
        <v>0</v>
      </c>
      <c r="BL387" s="365">
        <f t="shared" si="174"/>
        <v>0</v>
      </c>
      <c r="BM387" s="365">
        <f t="shared" si="175"/>
        <v>0</v>
      </c>
      <c r="BN387" s="365">
        <f t="shared" si="176"/>
        <v>0</v>
      </c>
      <c r="BO387" s="365">
        <f t="shared" si="177"/>
        <v>0</v>
      </c>
      <c r="BP387" s="365">
        <f t="shared" si="178"/>
        <v>0</v>
      </c>
      <c r="BQ387" s="365">
        <f t="shared" si="179"/>
        <v>0</v>
      </c>
      <c r="BR387" s="365">
        <f t="shared" si="180"/>
        <v>0</v>
      </c>
      <c r="BS387" s="365">
        <f t="shared" si="181"/>
        <v>0</v>
      </c>
      <c r="BT387" s="365">
        <f t="shared" si="182"/>
        <v>0</v>
      </c>
      <c r="BU387" s="365">
        <f t="shared" si="183"/>
        <v>0</v>
      </c>
      <c r="BV387" s="365">
        <f t="shared" si="184"/>
        <v>0</v>
      </c>
      <c r="BW387" s="365">
        <f t="shared" si="185"/>
        <v>0</v>
      </c>
      <c r="BX387" s="365">
        <f t="shared" si="186"/>
        <v>0</v>
      </c>
      <c r="BY387" s="365">
        <f t="shared" si="187"/>
        <v>0</v>
      </c>
      <c r="BZ387" s="365">
        <f t="shared" si="188"/>
        <v>0</v>
      </c>
      <c r="CA387" s="365">
        <f t="shared" si="189"/>
        <v>0</v>
      </c>
      <c r="CB387" s="360">
        <f t="shared" si="190"/>
        <v>0</v>
      </c>
      <c r="CR387"/>
    </row>
    <row r="388" spans="1:96" hidden="1" x14ac:dyDescent="0.2">
      <c r="A388" s="360" cm="1">
        <f t="array" ref="A388">_xlfn.SWITCH(D388,"G",1,"D",2,"M",3,"F",4)</f>
        <v>2</v>
      </c>
      <c r="B388" s="357" t="s">
        <v>600</v>
      </c>
      <c r="C388" s="357" t="s">
        <v>620</v>
      </c>
      <c r="D388" s="360" t="s">
        <v>14</v>
      </c>
      <c r="E388" s="361">
        <v>4</v>
      </c>
      <c r="F388" s="361">
        <f>_xlfn.IFNA(VLOOKUP(C388,'My Squad'!$C$2:$D$16,2,0),E388)</f>
        <v>4</v>
      </c>
      <c r="G388" s="362">
        <v>0</v>
      </c>
      <c r="H388" s="362">
        <v>0.25966666666666666</v>
      </c>
      <c r="I388" s="362">
        <v>0.28799999999999998</v>
      </c>
      <c r="J388" s="362">
        <v>0.16766666666666666</v>
      </c>
      <c r="K388" s="362">
        <v>0.18266666666666667</v>
      </c>
      <c r="L388" s="362">
        <v>5.6333333333333332E-2</v>
      </c>
      <c r="M388" s="362">
        <v>5.566666666666667E-2</v>
      </c>
      <c r="N388" s="362">
        <v>3.7999999999999999E-2</v>
      </c>
      <c r="O388" s="363">
        <v>0</v>
      </c>
      <c r="P388" s="363">
        <v>0</v>
      </c>
      <c r="Q388" s="363">
        <v>0</v>
      </c>
      <c r="R388" s="363">
        <v>0</v>
      </c>
      <c r="S388" s="363">
        <v>0</v>
      </c>
      <c r="T388" s="363">
        <v>0</v>
      </c>
      <c r="U388" s="363">
        <v>0</v>
      </c>
      <c r="V388" s="363">
        <v>0</v>
      </c>
      <c r="W388" s="363">
        <v>0</v>
      </c>
      <c r="X388" s="363">
        <v>0</v>
      </c>
      <c r="Y388" s="363">
        <v>0</v>
      </c>
      <c r="Z388" s="363">
        <v>0</v>
      </c>
      <c r="AA388" s="363">
        <v>0</v>
      </c>
      <c r="AB388" s="363">
        <v>0</v>
      </c>
      <c r="AC388" s="363">
        <v>0</v>
      </c>
      <c r="AD388" s="363">
        <v>0</v>
      </c>
      <c r="AE388" s="363">
        <v>0</v>
      </c>
      <c r="AF388" s="363">
        <v>0</v>
      </c>
      <c r="AG388" s="363">
        <v>0</v>
      </c>
      <c r="AH388" s="363">
        <v>0</v>
      </c>
      <c r="AI388" s="363">
        <v>0</v>
      </c>
      <c r="AJ388" s="363">
        <v>0</v>
      </c>
      <c r="AK388" s="363">
        <v>0</v>
      </c>
      <c r="AL388" s="363">
        <v>0</v>
      </c>
      <c r="AM388" s="363">
        <v>0</v>
      </c>
      <c r="AN388" s="363">
        <v>0</v>
      </c>
      <c r="AO388" s="363">
        <v>0</v>
      </c>
      <c r="AP388" s="363">
        <v>0</v>
      </c>
      <c r="AQ388" s="363">
        <v>0</v>
      </c>
      <c r="AR388" s="363">
        <v>0</v>
      </c>
      <c r="AS388" s="363">
        <v>0</v>
      </c>
      <c r="AT388" s="363">
        <v>0</v>
      </c>
      <c r="AU388" s="363">
        <v>0</v>
      </c>
      <c r="AV388" s="363">
        <v>0</v>
      </c>
      <c r="AW388" s="363">
        <v>0</v>
      </c>
      <c r="AX388" s="363">
        <v>0</v>
      </c>
      <c r="AY388" s="363">
        <v>0</v>
      </c>
      <c r="AZ388" s="363">
        <v>0</v>
      </c>
      <c r="BA388" s="363">
        <v>0</v>
      </c>
      <c r="BB388" s="363">
        <v>0</v>
      </c>
      <c r="BC388" s="364">
        <f>IF(ISNUMBER(MATCH(C388,'My Squad'!$C$2:$C$16,0)),1,0)</f>
        <v>0</v>
      </c>
      <c r="BD388" s="365">
        <f t="shared" si="166"/>
        <v>0</v>
      </c>
      <c r="BE388" s="365">
        <f t="shared" si="167"/>
        <v>0</v>
      </c>
      <c r="BF388" s="365">
        <f t="shared" si="168"/>
        <v>0</v>
      </c>
      <c r="BG388" s="365">
        <f t="shared" si="169"/>
        <v>0</v>
      </c>
      <c r="BH388" s="365">
        <f t="shared" si="170"/>
        <v>0</v>
      </c>
      <c r="BI388" s="365">
        <f t="shared" si="171"/>
        <v>0</v>
      </c>
      <c r="BJ388" s="365">
        <f t="shared" si="172"/>
        <v>0</v>
      </c>
      <c r="BK388" s="365">
        <f t="shared" si="173"/>
        <v>0</v>
      </c>
      <c r="BL388" s="365">
        <f t="shared" si="174"/>
        <v>0</v>
      </c>
      <c r="BM388" s="365">
        <f t="shared" si="175"/>
        <v>0</v>
      </c>
      <c r="BN388" s="365">
        <f t="shared" si="176"/>
        <v>0</v>
      </c>
      <c r="BO388" s="365">
        <f t="shared" si="177"/>
        <v>0</v>
      </c>
      <c r="BP388" s="365">
        <f t="shared" si="178"/>
        <v>0</v>
      </c>
      <c r="BQ388" s="365">
        <f t="shared" si="179"/>
        <v>0</v>
      </c>
      <c r="BR388" s="365">
        <f t="shared" si="180"/>
        <v>0</v>
      </c>
      <c r="BS388" s="365">
        <f t="shared" si="181"/>
        <v>0</v>
      </c>
      <c r="BT388" s="365">
        <f t="shared" si="182"/>
        <v>0</v>
      </c>
      <c r="BU388" s="365">
        <f t="shared" si="183"/>
        <v>0</v>
      </c>
      <c r="BV388" s="365">
        <f t="shared" si="184"/>
        <v>0</v>
      </c>
      <c r="BW388" s="365">
        <f t="shared" si="185"/>
        <v>0</v>
      </c>
      <c r="BX388" s="365">
        <f t="shared" si="186"/>
        <v>0</v>
      </c>
      <c r="BY388" s="365">
        <f t="shared" si="187"/>
        <v>0</v>
      </c>
      <c r="BZ388" s="365">
        <f t="shared" si="188"/>
        <v>0</v>
      </c>
      <c r="CA388" s="365">
        <f t="shared" si="189"/>
        <v>0</v>
      </c>
      <c r="CB388" s="360">
        <f t="shared" si="190"/>
        <v>0</v>
      </c>
      <c r="CR388"/>
    </row>
    <row r="389" spans="1:96" hidden="1" x14ac:dyDescent="0.2">
      <c r="A389" s="360" cm="1">
        <f t="array" ref="A389">_xlfn.SWITCH(D389,"G",1,"D",2,"M",3,"F",4)</f>
        <v>2</v>
      </c>
      <c r="B389" s="357" t="s">
        <v>91</v>
      </c>
      <c r="C389" s="357" t="s">
        <v>253</v>
      </c>
      <c r="D389" s="360" t="s">
        <v>14</v>
      </c>
      <c r="E389" s="361">
        <v>4.4000000000000004</v>
      </c>
      <c r="F389" s="361">
        <f>_xlfn.IFNA(VLOOKUP(C389,'My Squad'!$C$2:$D$16,2,0),E389)</f>
        <v>4.4000000000000004</v>
      </c>
      <c r="G389" s="362">
        <v>0.18466666666666667</v>
      </c>
      <c r="H389" s="362">
        <v>0.111</v>
      </c>
      <c r="I389" s="362">
        <v>0.14966666666666667</v>
      </c>
      <c r="J389" s="362">
        <v>0.12066666666666667</v>
      </c>
      <c r="K389" s="362">
        <v>0.19500000000000001</v>
      </c>
      <c r="L389" s="362">
        <v>8.7666666666666671E-2</v>
      </c>
      <c r="M389" s="362">
        <v>6.8333333333333329E-2</v>
      </c>
      <c r="N389" s="362">
        <v>0.11733333333333333</v>
      </c>
      <c r="O389" s="363">
        <v>0</v>
      </c>
      <c r="P389" s="363">
        <v>0</v>
      </c>
      <c r="Q389" s="363">
        <v>0</v>
      </c>
      <c r="R389" s="363">
        <v>0</v>
      </c>
      <c r="S389" s="363">
        <v>0</v>
      </c>
      <c r="T389" s="363">
        <v>0</v>
      </c>
      <c r="U389" s="363">
        <v>0</v>
      </c>
      <c r="V389" s="363">
        <v>0</v>
      </c>
      <c r="W389" s="363">
        <v>0</v>
      </c>
      <c r="X389" s="363">
        <v>0</v>
      </c>
      <c r="Y389" s="363">
        <v>0</v>
      </c>
      <c r="Z389" s="363">
        <v>0</v>
      </c>
      <c r="AA389" s="363">
        <v>0</v>
      </c>
      <c r="AB389" s="363">
        <v>0</v>
      </c>
      <c r="AC389" s="363">
        <v>0</v>
      </c>
      <c r="AD389" s="363">
        <v>0</v>
      </c>
      <c r="AE389" s="363">
        <v>0</v>
      </c>
      <c r="AF389" s="363">
        <v>0</v>
      </c>
      <c r="AG389" s="363">
        <v>0</v>
      </c>
      <c r="AH389" s="363">
        <v>0</v>
      </c>
      <c r="AI389" s="363">
        <v>0</v>
      </c>
      <c r="AJ389" s="363">
        <v>0</v>
      </c>
      <c r="AK389" s="363">
        <v>0</v>
      </c>
      <c r="AL389" s="363">
        <v>0</v>
      </c>
      <c r="AM389" s="363">
        <v>0</v>
      </c>
      <c r="AN389" s="363">
        <v>0</v>
      </c>
      <c r="AO389" s="363">
        <v>0</v>
      </c>
      <c r="AP389" s="363">
        <v>0</v>
      </c>
      <c r="AQ389" s="363">
        <v>0</v>
      </c>
      <c r="AR389" s="363">
        <v>0</v>
      </c>
      <c r="AS389" s="363">
        <v>0</v>
      </c>
      <c r="AT389" s="363">
        <v>0</v>
      </c>
      <c r="AU389" s="363">
        <v>0</v>
      </c>
      <c r="AV389" s="363">
        <v>0</v>
      </c>
      <c r="AW389" s="363">
        <v>0</v>
      </c>
      <c r="AX389" s="363">
        <v>0</v>
      </c>
      <c r="AY389" s="363">
        <v>0</v>
      </c>
      <c r="AZ389" s="363">
        <v>0</v>
      </c>
      <c r="BA389" s="363">
        <v>0</v>
      </c>
      <c r="BB389" s="363">
        <v>0</v>
      </c>
      <c r="BC389" s="364">
        <f>IF(ISNUMBER(MATCH(C389,'My Squad'!$C$2:$C$16,0)),1,0)</f>
        <v>0</v>
      </c>
      <c r="BD389" s="365">
        <f t="shared" si="166"/>
        <v>0</v>
      </c>
      <c r="BE389" s="365">
        <f t="shared" si="167"/>
        <v>0</v>
      </c>
      <c r="BF389" s="365">
        <f t="shared" si="168"/>
        <v>0</v>
      </c>
      <c r="BG389" s="365">
        <f t="shared" si="169"/>
        <v>0</v>
      </c>
      <c r="BH389" s="365">
        <f t="shared" si="170"/>
        <v>0</v>
      </c>
      <c r="BI389" s="365">
        <f t="shared" si="171"/>
        <v>0</v>
      </c>
      <c r="BJ389" s="365">
        <f t="shared" si="172"/>
        <v>0</v>
      </c>
      <c r="BK389" s="365">
        <f t="shared" si="173"/>
        <v>0</v>
      </c>
      <c r="BL389" s="365">
        <f t="shared" si="174"/>
        <v>0</v>
      </c>
      <c r="BM389" s="365">
        <f t="shared" si="175"/>
        <v>0</v>
      </c>
      <c r="BN389" s="365">
        <f t="shared" si="176"/>
        <v>0</v>
      </c>
      <c r="BO389" s="365">
        <f t="shared" si="177"/>
        <v>0</v>
      </c>
      <c r="BP389" s="365">
        <f t="shared" si="178"/>
        <v>0</v>
      </c>
      <c r="BQ389" s="365">
        <f t="shared" si="179"/>
        <v>0</v>
      </c>
      <c r="BR389" s="365">
        <f t="shared" si="180"/>
        <v>0</v>
      </c>
      <c r="BS389" s="365">
        <f t="shared" si="181"/>
        <v>0</v>
      </c>
      <c r="BT389" s="365">
        <f t="shared" si="182"/>
        <v>0</v>
      </c>
      <c r="BU389" s="365">
        <f t="shared" si="183"/>
        <v>0</v>
      </c>
      <c r="BV389" s="365">
        <f t="shared" si="184"/>
        <v>0</v>
      </c>
      <c r="BW389" s="365">
        <f t="shared" si="185"/>
        <v>0</v>
      </c>
      <c r="BX389" s="365">
        <f t="shared" si="186"/>
        <v>0</v>
      </c>
      <c r="BY389" s="365">
        <f t="shared" si="187"/>
        <v>0</v>
      </c>
      <c r="BZ389" s="365">
        <f t="shared" si="188"/>
        <v>0</v>
      </c>
      <c r="CA389" s="365">
        <f t="shared" si="189"/>
        <v>0</v>
      </c>
      <c r="CB389" s="360">
        <f t="shared" si="190"/>
        <v>0</v>
      </c>
      <c r="CR389"/>
    </row>
    <row r="390" spans="1:96" hidden="1" x14ac:dyDescent="0.2">
      <c r="A390" s="360" cm="1">
        <f t="array" ref="A390">_xlfn.SWITCH(D390,"G",1,"D",2,"M",3,"F",4)</f>
        <v>2</v>
      </c>
      <c r="B390" s="357" t="s">
        <v>68</v>
      </c>
      <c r="C390" s="357" t="s">
        <v>332</v>
      </c>
      <c r="D390" s="360" t="s">
        <v>14</v>
      </c>
      <c r="E390" s="361">
        <v>4.4000000000000004</v>
      </c>
      <c r="F390" s="361">
        <f>_xlfn.IFNA(VLOOKUP(C390,'My Squad'!$C$2:$D$16,2,0),E390)</f>
        <v>4.4000000000000004</v>
      </c>
      <c r="G390" s="362">
        <v>0.14266666666666666</v>
      </c>
      <c r="H390" s="362">
        <v>0.13466666666666666</v>
      </c>
      <c r="I390" s="362">
        <v>0.157</v>
      </c>
      <c r="J390" s="362">
        <v>7.4999999999999997E-2</v>
      </c>
      <c r="K390" s="362">
        <v>0.14866666666666667</v>
      </c>
      <c r="L390" s="362">
        <v>0.10366666666666667</v>
      </c>
      <c r="M390" s="362">
        <v>7.3333333333333334E-2</v>
      </c>
      <c r="N390" s="362">
        <v>0.14633333333333334</v>
      </c>
      <c r="O390" s="363">
        <v>0</v>
      </c>
      <c r="P390" s="363">
        <v>0</v>
      </c>
      <c r="Q390" s="363">
        <v>0</v>
      </c>
      <c r="R390" s="363">
        <v>0</v>
      </c>
      <c r="S390" s="363">
        <v>0</v>
      </c>
      <c r="T390" s="363">
        <v>0</v>
      </c>
      <c r="U390" s="363">
        <v>0</v>
      </c>
      <c r="V390" s="363">
        <v>0</v>
      </c>
      <c r="W390" s="363">
        <v>0</v>
      </c>
      <c r="X390" s="363">
        <v>0</v>
      </c>
      <c r="Y390" s="363">
        <v>0</v>
      </c>
      <c r="Z390" s="363">
        <v>0</v>
      </c>
      <c r="AA390" s="363">
        <v>0</v>
      </c>
      <c r="AB390" s="363">
        <v>0</v>
      </c>
      <c r="AC390" s="363">
        <v>0</v>
      </c>
      <c r="AD390" s="363">
        <v>0</v>
      </c>
      <c r="AE390" s="363">
        <v>0</v>
      </c>
      <c r="AF390" s="363">
        <v>0</v>
      </c>
      <c r="AG390" s="363">
        <v>0</v>
      </c>
      <c r="AH390" s="363">
        <v>0</v>
      </c>
      <c r="AI390" s="363">
        <v>0</v>
      </c>
      <c r="AJ390" s="363">
        <v>0</v>
      </c>
      <c r="AK390" s="363">
        <v>0</v>
      </c>
      <c r="AL390" s="363">
        <v>0</v>
      </c>
      <c r="AM390" s="363">
        <v>0</v>
      </c>
      <c r="AN390" s="363">
        <v>0</v>
      </c>
      <c r="AO390" s="363">
        <v>0</v>
      </c>
      <c r="AP390" s="363">
        <v>0</v>
      </c>
      <c r="AQ390" s="363">
        <v>0</v>
      </c>
      <c r="AR390" s="363">
        <v>0</v>
      </c>
      <c r="AS390" s="363">
        <v>0</v>
      </c>
      <c r="AT390" s="363">
        <v>0</v>
      </c>
      <c r="AU390" s="363">
        <v>0</v>
      </c>
      <c r="AV390" s="363">
        <v>0</v>
      </c>
      <c r="AW390" s="363">
        <v>0</v>
      </c>
      <c r="AX390" s="363">
        <v>0</v>
      </c>
      <c r="AY390" s="363">
        <v>0</v>
      </c>
      <c r="AZ390" s="363">
        <v>0</v>
      </c>
      <c r="BA390" s="363">
        <v>0</v>
      </c>
      <c r="BB390" s="363">
        <v>0</v>
      </c>
      <c r="BC390" s="364">
        <f>IF(ISNUMBER(MATCH(C390,'My Squad'!$C$2:$C$16,0)),1,0)</f>
        <v>0</v>
      </c>
      <c r="BD390" s="365">
        <f t="shared" si="166"/>
        <v>0</v>
      </c>
      <c r="BE390" s="365">
        <f t="shared" si="167"/>
        <v>0</v>
      </c>
      <c r="BF390" s="365">
        <f t="shared" si="168"/>
        <v>0</v>
      </c>
      <c r="BG390" s="365">
        <f t="shared" si="169"/>
        <v>0</v>
      </c>
      <c r="BH390" s="365">
        <f t="shared" si="170"/>
        <v>0</v>
      </c>
      <c r="BI390" s="365">
        <f t="shared" si="171"/>
        <v>0</v>
      </c>
      <c r="BJ390" s="365">
        <f t="shared" si="172"/>
        <v>0</v>
      </c>
      <c r="BK390" s="365">
        <f t="shared" si="173"/>
        <v>0</v>
      </c>
      <c r="BL390" s="365">
        <f t="shared" si="174"/>
        <v>0</v>
      </c>
      <c r="BM390" s="365">
        <f t="shared" si="175"/>
        <v>0</v>
      </c>
      <c r="BN390" s="365">
        <f t="shared" si="176"/>
        <v>0</v>
      </c>
      <c r="BO390" s="365">
        <f t="shared" si="177"/>
        <v>0</v>
      </c>
      <c r="BP390" s="365">
        <f t="shared" si="178"/>
        <v>0</v>
      </c>
      <c r="BQ390" s="365">
        <f t="shared" si="179"/>
        <v>0</v>
      </c>
      <c r="BR390" s="365">
        <f t="shared" si="180"/>
        <v>0</v>
      </c>
      <c r="BS390" s="365">
        <f t="shared" si="181"/>
        <v>0</v>
      </c>
      <c r="BT390" s="365">
        <f t="shared" si="182"/>
        <v>0</v>
      </c>
      <c r="BU390" s="365">
        <f t="shared" si="183"/>
        <v>0</v>
      </c>
      <c r="BV390" s="365">
        <f t="shared" si="184"/>
        <v>0</v>
      </c>
      <c r="BW390" s="365">
        <f t="shared" si="185"/>
        <v>0</v>
      </c>
      <c r="BX390" s="365">
        <f t="shared" si="186"/>
        <v>0</v>
      </c>
      <c r="BY390" s="365">
        <f t="shared" si="187"/>
        <v>0</v>
      </c>
      <c r="BZ390" s="365">
        <f t="shared" si="188"/>
        <v>0</v>
      </c>
      <c r="CA390" s="365">
        <f t="shared" si="189"/>
        <v>0</v>
      </c>
      <c r="CB390" s="360">
        <f t="shared" si="190"/>
        <v>0</v>
      </c>
      <c r="CR390"/>
    </row>
    <row r="391" spans="1:96" hidden="1" x14ac:dyDescent="0.2">
      <c r="A391" s="360" cm="1">
        <f t="array" ref="A391">_xlfn.SWITCH(D391,"G",1,"D",2,"M",3,"F",4)</f>
        <v>1</v>
      </c>
      <c r="B391" s="357" t="s">
        <v>91</v>
      </c>
      <c r="C391" s="357" t="s">
        <v>1349</v>
      </c>
      <c r="D391" s="360" t="s">
        <v>16</v>
      </c>
      <c r="E391" s="361">
        <v>4</v>
      </c>
      <c r="F391" s="361">
        <f>_xlfn.IFNA(VLOOKUP(C391,'My Squad'!$C$2:$D$16,2,0),E391)</f>
        <v>4</v>
      </c>
      <c r="G391" s="362">
        <v>0.12033333333333333</v>
      </c>
      <c r="H391" s="362">
        <v>0.12733333333333333</v>
      </c>
      <c r="I391" s="362">
        <v>0.13166666666666665</v>
      </c>
      <c r="J391" s="362">
        <v>0.12866666666666668</v>
      </c>
      <c r="K391" s="362">
        <v>0.12966666666666668</v>
      </c>
      <c r="L391" s="362">
        <v>9.4666666666666663E-2</v>
      </c>
      <c r="M391" s="362">
        <v>0.113</v>
      </c>
      <c r="N391" s="362">
        <v>0.11333333333333333</v>
      </c>
      <c r="O391" s="363">
        <v>0</v>
      </c>
      <c r="P391" s="363">
        <v>0</v>
      </c>
      <c r="Q391" s="363">
        <v>0</v>
      </c>
      <c r="R391" s="363">
        <v>0</v>
      </c>
      <c r="S391" s="363">
        <v>0</v>
      </c>
      <c r="T391" s="363">
        <v>0</v>
      </c>
      <c r="U391" s="363">
        <v>0</v>
      </c>
      <c r="V391" s="363">
        <v>0</v>
      </c>
      <c r="W391" s="363">
        <v>0</v>
      </c>
      <c r="X391" s="363">
        <v>0</v>
      </c>
      <c r="Y391" s="363">
        <v>0</v>
      </c>
      <c r="Z391" s="363">
        <v>0</v>
      </c>
      <c r="AA391" s="363">
        <v>0</v>
      </c>
      <c r="AB391" s="363">
        <v>0</v>
      </c>
      <c r="AC391" s="363">
        <v>0</v>
      </c>
      <c r="AD391" s="363">
        <v>0</v>
      </c>
      <c r="AE391" s="363">
        <v>0</v>
      </c>
      <c r="AF391" s="363">
        <v>0</v>
      </c>
      <c r="AG391" s="363">
        <v>0</v>
      </c>
      <c r="AH391" s="363">
        <v>0</v>
      </c>
      <c r="AI391" s="363">
        <v>0</v>
      </c>
      <c r="AJ391" s="363">
        <v>0</v>
      </c>
      <c r="AK391" s="363">
        <v>0</v>
      </c>
      <c r="AL391" s="363">
        <v>0</v>
      </c>
      <c r="AM391" s="363">
        <v>0</v>
      </c>
      <c r="AN391" s="363">
        <v>0</v>
      </c>
      <c r="AO391" s="363">
        <v>0</v>
      </c>
      <c r="AP391" s="363">
        <v>0</v>
      </c>
      <c r="AQ391" s="363">
        <v>0</v>
      </c>
      <c r="AR391" s="363">
        <v>0</v>
      </c>
      <c r="AS391" s="363">
        <v>0</v>
      </c>
      <c r="AT391" s="363">
        <v>0</v>
      </c>
      <c r="AU391" s="363">
        <v>0</v>
      </c>
      <c r="AV391" s="363">
        <v>0</v>
      </c>
      <c r="AW391" s="363">
        <v>0</v>
      </c>
      <c r="AX391" s="363">
        <v>0</v>
      </c>
      <c r="AY391" s="363">
        <v>0</v>
      </c>
      <c r="AZ391" s="363">
        <v>0</v>
      </c>
      <c r="BA391" s="363">
        <v>0</v>
      </c>
      <c r="BB391" s="363">
        <v>0</v>
      </c>
      <c r="BC391" s="364">
        <f>IF(ISNUMBER(MATCH(C391,'My Squad'!$C$2:$C$16,0)),1,0)</f>
        <v>0</v>
      </c>
      <c r="BD391" s="365">
        <f t="shared" si="166"/>
        <v>0</v>
      </c>
      <c r="BE391" s="365">
        <f t="shared" si="167"/>
        <v>0</v>
      </c>
      <c r="BF391" s="365">
        <f t="shared" si="168"/>
        <v>0</v>
      </c>
      <c r="BG391" s="365">
        <f t="shared" si="169"/>
        <v>0</v>
      </c>
      <c r="BH391" s="365">
        <f t="shared" si="170"/>
        <v>0</v>
      </c>
      <c r="BI391" s="365">
        <f t="shared" si="171"/>
        <v>0</v>
      </c>
      <c r="BJ391" s="365">
        <f t="shared" si="172"/>
        <v>0</v>
      </c>
      <c r="BK391" s="365">
        <f t="shared" si="173"/>
        <v>0</v>
      </c>
      <c r="BL391" s="365">
        <f t="shared" si="174"/>
        <v>0</v>
      </c>
      <c r="BM391" s="365">
        <f t="shared" si="175"/>
        <v>0</v>
      </c>
      <c r="BN391" s="365">
        <f t="shared" si="176"/>
        <v>0</v>
      </c>
      <c r="BO391" s="365">
        <f t="shared" si="177"/>
        <v>0</v>
      </c>
      <c r="BP391" s="365">
        <f t="shared" si="178"/>
        <v>0</v>
      </c>
      <c r="BQ391" s="365">
        <f t="shared" si="179"/>
        <v>0</v>
      </c>
      <c r="BR391" s="365">
        <f t="shared" si="180"/>
        <v>0</v>
      </c>
      <c r="BS391" s="365">
        <f t="shared" si="181"/>
        <v>0</v>
      </c>
      <c r="BT391" s="365">
        <f t="shared" si="182"/>
        <v>0</v>
      </c>
      <c r="BU391" s="365">
        <f t="shared" si="183"/>
        <v>0</v>
      </c>
      <c r="BV391" s="365">
        <f t="shared" si="184"/>
        <v>0</v>
      </c>
      <c r="BW391" s="365">
        <f t="shared" si="185"/>
        <v>0</v>
      </c>
      <c r="BX391" s="365">
        <f t="shared" si="186"/>
        <v>0</v>
      </c>
      <c r="BY391" s="365">
        <f t="shared" si="187"/>
        <v>0</v>
      </c>
      <c r="BZ391" s="365">
        <f t="shared" si="188"/>
        <v>0</v>
      </c>
      <c r="CA391" s="365">
        <f t="shared" si="189"/>
        <v>0</v>
      </c>
      <c r="CB391" s="360">
        <f t="shared" si="190"/>
        <v>0</v>
      </c>
      <c r="CR391"/>
    </row>
    <row r="392" spans="1:96" hidden="1" x14ac:dyDescent="0.2">
      <c r="A392" s="360" cm="1">
        <f t="array" ref="A392">_xlfn.SWITCH(D392,"G",1,"D",2,"M",3,"F",4)</f>
        <v>3</v>
      </c>
      <c r="B392" s="357" t="s">
        <v>35</v>
      </c>
      <c r="C392" s="357" t="s">
        <v>241</v>
      </c>
      <c r="D392" s="360" t="s">
        <v>13</v>
      </c>
      <c r="E392" s="361">
        <v>4.8</v>
      </c>
      <c r="F392" s="361">
        <f>_xlfn.IFNA(VLOOKUP(C392,'My Squad'!$C$2:$D$16,2,0),E392)</f>
        <v>4.8</v>
      </c>
      <c r="G392" s="362">
        <v>0.378</v>
      </c>
      <c r="H392" s="362">
        <v>6.9000000000000006E-2</v>
      </c>
      <c r="I392" s="362">
        <v>7.9333333333333339E-2</v>
      </c>
      <c r="J392" s="362">
        <v>9.0333333333333335E-2</v>
      </c>
      <c r="K392" s="362">
        <v>8.4000000000000005E-2</v>
      </c>
      <c r="L392" s="362">
        <v>7.5999999999999998E-2</v>
      </c>
      <c r="M392" s="362">
        <v>6.7333333333333328E-2</v>
      </c>
      <c r="N392" s="362">
        <v>8.1000000000000003E-2</v>
      </c>
      <c r="O392" s="363">
        <v>0</v>
      </c>
      <c r="P392" s="363">
        <v>0</v>
      </c>
      <c r="Q392" s="363">
        <v>0</v>
      </c>
      <c r="R392" s="363">
        <v>0</v>
      </c>
      <c r="S392" s="363">
        <v>0</v>
      </c>
      <c r="T392" s="363">
        <v>0</v>
      </c>
      <c r="U392" s="363">
        <v>0</v>
      </c>
      <c r="V392" s="363">
        <v>0</v>
      </c>
      <c r="W392" s="363">
        <v>0</v>
      </c>
      <c r="X392" s="363">
        <v>0</v>
      </c>
      <c r="Y392" s="363">
        <v>0</v>
      </c>
      <c r="Z392" s="363">
        <v>0</v>
      </c>
      <c r="AA392" s="363">
        <v>0</v>
      </c>
      <c r="AB392" s="363">
        <v>0</v>
      </c>
      <c r="AC392" s="363">
        <v>0</v>
      </c>
      <c r="AD392" s="363">
        <v>0</v>
      </c>
      <c r="AE392" s="363">
        <v>0</v>
      </c>
      <c r="AF392" s="363">
        <v>0</v>
      </c>
      <c r="AG392" s="363">
        <v>0</v>
      </c>
      <c r="AH392" s="363">
        <v>0</v>
      </c>
      <c r="AI392" s="363">
        <v>0</v>
      </c>
      <c r="AJ392" s="363">
        <v>0</v>
      </c>
      <c r="AK392" s="363">
        <v>0</v>
      </c>
      <c r="AL392" s="363">
        <v>0</v>
      </c>
      <c r="AM392" s="363">
        <v>0</v>
      </c>
      <c r="AN392" s="363">
        <v>0</v>
      </c>
      <c r="AO392" s="363">
        <v>0</v>
      </c>
      <c r="AP392" s="363">
        <v>0</v>
      </c>
      <c r="AQ392" s="363">
        <v>0</v>
      </c>
      <c r="AR392" s="363">
        <v>0</v>
      </c>
      <c r="AS392" s="363">
        <v>0</v>
      </c>
      <c r="AT392" s="363">
        <v>0</v>
      </c>
      <c r="AU392" s="363">
        <v>0</v>
      </c>
      <c r="AV392" s="363">
        <v>0</v>
      </c>
      <c r="AW392" s="363">
        <v>0</v>
      </c>
      <c r="AX392" s="363">
        <v>0</v>
      </c>
      <c r="AY392" s="363">
        <v>0</v>
      </c>
      <c r="AZ392" s="363">
        <v>0</v>
      </c>
      <c r="BA392" s="363">
        <v>0</v>
      </c>
      <c r="BB392" s="363">
        <v>0</v>
      </c>
      <c r="BC392" s="364">
        <f>IF(ISNUMBER(MATCH(C392,'My Squad'!$C$2:$C$16,0)),1,0)</f>
        <v>0</v>
      </c>
      <c r="BD392" s="365">
        <f t="shared" si="166"/>
        <v>0</v>
      </c>
      <c r="BE392" s="365">
        <f t="shared" si="167"/>
        <v>0</v>
      </c>
      <c r="BF392" s="365">
        <f t="shared" si="168"/>
        <v>0</v>
      </c>
      <c r="BG392" s="365">
        <f t="shared" si="169"/>
        <v>0</v>
      </c>
      <c r="BH392" s="365">
        <f t="shared" si="170"/>
        <v>0</v>
      </c>
      <c r="BI392" s="365">
        <f t="shared" si="171"/>
        <v>0</v>
      </c>
      <c r="BJ392" s="365">
        <f t="shared" si="172"/>
        <v>0</v>
      </c>
      <c r="BK392" s="365">
        <f t="shared" si="173"/>
        <v>0</v>
      </c>
      <c r="BL392" s="365">
        <f t="shared" si="174"/>
        <v>0</v>
      </c>
      <c r="BM392" s="365">
        <f t="shared" si="175"/>
        <v>0</v>
      </c>
      <c r="BN392" s="365">
        <f t="shared" si="176"/>
        <v>0</v>
      </c>
      <c r="BO392" s="365">
        <f t="shared" si="177"/>
        <v>0</v>
      </c>
      <c r="BP392" s="365">
        <f t="shared" si="178"/>
        <v>0</v>
      </c>
      <c r="BQ392" s="365">
        <f t="shared" si="179"/>
        <v>0</v>
      </c>
      <c r="BR392" s="365">
        <f t="shared" si="180"/>
        <v>0</v>
      </c>
      <c r="BS392" s="365">
        <f t="shared" si="181"/>
        <v>0</v>
      </c>
      <c r="BT392" s="365">
        <f t="shared" si="182"/>
        <v>0</v>
      </c>
      <c r="BU392" s="365">
        <f t="shared" si="183"/>
        <v>0</v>
      </c>
      <c r="BV392" s="365">
        <f t="shared" si="184"/>
        <v>0</v>
      </c>
      <c r="BW392" s="365">
        <f t="shared" si="185"/>
        <v>0</v>
      </c>
      <c r="BX392" s="365">
        <f t="shared" si="186"/>
        <v>0</v>
      </c>
      <c r="BY392" s="365">
        <f t="shared" si="187"/>
        <v>0</v>
      </c>
      <c r="BZ392" s="365">
        <f t="shared" si="188"/>
        <v>0</v>
      </c>
      <c r="CA392" s="365">
        <f t="shared" si="189"/>
        <v>0</v>
      </c>
      <c r="CB392" s="360">
        <f t="shared" si="190"/>
        <v>0</v>
      </c>
      <c r="CR392"/>
    </row>
    <row r="393" spans="1:96" hidden="1" x14ac:dyDescent="0.2">
      <c r="A393" s="360" cm="1">
        <f t="array" ref="A393">_xlfn.SWITCH(D393,"G",1,"D",2,"M",3,"F",4)</f>
        <v>2</v>
      </c>
      <c r="B393" s="357" t="s">
        <v>91</v>
      </c>
      <c r="C393" s="357" t="s">
        <v>273</v>
      </c>
      <c r="D393" s="360" t="s">
        <v>14</v>
      </c>
      <c r="E393" s="361">
        <v>4.3</v>
      </c>
      <c r="F393" s="361">
        <f>_xlfn.IFNA(VLOOKUP(C393,'My Squad'!$C$2:$D$16,2,0),E393)</f>
        <v>4.3</v>
      </c>
      <c r="G393" s="362">
        <v>0.15133333333333332</v>
      </c>
      <c r="H393" s="362">
        <v>0.12</v>
      </c>
      <c r="I393" s="362">
        <v>0.13166666666666665</v>
      </c>
      <c r="J393" s="362">
        <v>9.9000000000000005E-2</v>
      </c>
      <c r="K393" s="362">
        <v>0.17033333333333334</v>
      </c>
      <c r="L393" s="362">
        <v>8.4000000000000005E-2</v>
      </c>
      <c r="M393" s="362">
        <v>7.4666666666666673E-2</v>
      </c>
      <c r="N393" s="362">
        <v>7.6999999999999999E-2</v>
      </c>
      <c r="O393" s="363">
        <v>0</v>
      </c>
      <c r="P393" s="363">
        <v>0</v>
      </c>
      <c r="Q393" s="363">
        <v>0</v>
      </c>
      <c r="R393" s="363">
        <v>0</v>
      </c>
      <c r="S393" s="363">
        <v>0</v>
      </c>
      <c r="T393" s="363">
        <v>0</v>
      </c>
      <c r="U393" s="363">
        <v>0</v>
      </c>
      <c r="V393" s="363">
        <v>0</v>
      </c>
      <c r="W393" s="363">
        <v>0</v>
      </c>
      <c r="X393" s="363">
        <v>0</v>
      </c>
      <c r="Y393" s="363">
        <v>0</v>
      </c>
      <c r="Z393" s="363">
        <v>0</v>
      </c>
      <c r="AA393" s="363">
        <v>0</v>
      </c>
      <c r="AB393" s="363">
        <v>0</v>
      </c>
      <c r="AC393" s="363">
        <v>0</v>
      </c>
      <c r="AD393" s="363">
        <v>0</v>
      </c>
      <c r="AE393" s="363">
        <v>0</v>
      </c>
      <c r="AF393" s="363">
        <v>0</v>
      </c>
      <c r="AG393" s="363">
        <v>0</v>
      </c>
      <c r="AH393" s="363">
        <v>0</v>
      </c>
      <c r="AI393" s="363">
        <v>0</v>
      </c>
      <c r="AJ393" s="363">
        <v>0</v>
      </c>
      <c r="AK393" s="363">
        <v>0</v>
      </c>
      <c r="AL393" s="363">
        <v>0</v>
      </c>
      <c r="AM393" s="363">
        <v>0</v>
      </c>
      <c r="AN393" s="363">
        <v>0</v>
      </c>
      <c r="AO393" s="363">
        <v>0</v>
      </c>
      <c r="AP393" s="363">
        <v>0</v>
      </c>
      <c r="AQ393" s="363">
        <v>0</v>
      </c>
      <c r="AR393" s="363">
        <v>0</v>
      </c>
      <c r="AS393" s="363">
        <v>0</v>
      </c>
      <c r="AT393" s="363">
        <v>0</v>
      </c>
      <c r="AU393" s="363">
        <v>0</v>
      </c>
      <c r="AV393" s="363">
        <v>0</v>
      </c>
      <c r="AW393" s="363">
        <v>0</v>
      </c>
      <c r="AX393" s="363">
        <v>0</v>
      </c>
      <c r="AY393" s="363">
        <v>0</v>
      </c>
      <c r="AZ393" s="363">
        <v>0</v>
      </c>
      <c r="BA393" s="363">
        <v>0</v>
      </c>
      <c r="BB393" s="363">
        <v>0</v>
      </c>
      <c r="BC393" s="364">
        <f>IF(ISNUMBER(MATCH(C393,'My Squad'!$C$2:$C$16,0)),1,0)</f>
        <v>0</v>
      </c>
      <c r="BD393" s="365">
        <f t="shared" si="166"/>
        <v>0</v>
      </c>
      <c r="BE393" s="365">
        <f t="shared" si="167"/>
        <v>0</v>
      </c>
      <c r="BF393" s="365">
        <f t="shared" si="168"/>
        <v>0</v>
      </c>
      <c r="BG393" s="365">
        <f t="shared" si="169"/>
        <v>0</v>
      </c>
      <c r="BH393" s="365">
        <f t="shared" si="170"/>
        <v>0</v>
      </c>
      <c r="BI393" s="365">
        <f t="shared" si="171"/>
        <v>0</v>
      </c>
      <c r="BJ393" s="365">
        <f t="shared" si="172"/>
        <v>0</v>
      </c>
      <c r="BK393" s="365">
        <f t="shared" si="173"/>
        <v>0</v>
      </c>
      <c r="BL393" s="365">
        <f t="shared" si="174"/>
        <v>0</v>
      </c>
      <c r="BM393" s="365">
        <f t="shared" si="175"/>
        <v>0</v>
      </c>
      <c r="BN393" s="365">
        <f t="shared" si="176"/>
        <v>0</v>
      </c>
      <c r="BO393" s="365">
        <f t="shared" si="177"/>
        <v>0</v>
      </c>
      <c r="BP393" s="365">
        <f t="shared" si="178"/>
        <v>0</v>
      </c>
      <c r="BQ393" s="365">
        <f t="shared" si="179"/>
        <v>0</v>
      </c>
      <c r="BR393" s="365">
        <f t="shared" si="180"/>
        <v>0</v>
      </c>
      <c r="BS393" s="365">
        <f t="shared" si="181"/>
        <v>0</v>
      </c>
      <c r="BT393" s="365">
        <f t="shared" si="182"/>
        <v>0</v>
      </c>
      <c r="BU393" s="365">
        <f t="shared" si="183"/>
        <v>0</v>
      </c>
      <c r="BV393" s="365">
        <f t="shared" si="184"/>
        <v>0</v>
      </c>
      <c r="BW393" s="365">
        <f t="shared" si="185"/>
        <v>0</v>
      </c>
      <c r="BX393" s="365">
        <f t="shared" si="186"/>
        <v>0</v>
      </c>
      <c r="BY393" s="365">
        <f t="shared" si="187"/>
        <v>0</v>
      </c>
      <c r="BZ393" s="365">
        <f t="shared" si="188"/>
        <v>0</v>
      </c>
      <c r="CA393" s="365">
        <f t="shared" si="189"/>
        <v>0</v>
      </c>
      <c r="CB393" s="360">
        <f t="shared" si="190"/>
        <v>0</v>
      </c>
      <c r="CR393"/>
    </row>
    <row r="394" spans="1:96" hidden="1" x14ac:dyDescent="0.2">
      <c r="A394" s="360" cm="1">
        <f t="array" ref="A394">_xlfn.SWITCH(D394,"G",1,"D",2,"M",3,"F",4)</f>
        <v>3</v>
      </c>
      <c r="B394" s="357" t="s">
        <v>602</v>
      </c>
      <c r="C394" s="357" t="s">
        <v>677</v>
      </c>
      <c r="D394" s="360" t="s">
        <v>13</v>
      </c>
      <c r="E394" s="361">
        <v>5</v>
      </c>
      <c r="F394" s="361">
        <f>_xlfn.IFNA(VLOOKUP(C394,'My Squad'!$C$2:$D$16,2,0),E394)</f>
        <v>5</v>
      </c>
      <c r="G394" s="362">
        <v>0.19466666666666665</v>
      </c>
      <c r="H394" s="362">
        <v>0.16466666666666666</v>
      </c>
      <c r="I394" s="362">
        <v>9.1333333333333336E-2</v>
      </c>
      <c r="J394" s="362">
        <v>7.2666666666666671E-2</v>
      </c>
      <c r="K394" s="362">
        <v>8.8999999999999996E-2</v>
      </c>
      <c r="L394" s="362">
        <v>7.3333333333333334E-2</v>
      </c>
      <c r="M394" s="362">
        <v>9.2999999999999999E-2</v>
      </c>
      <c r="N394" s="362">
        <v>0.108</v>
      </c>
      <c r="O394" s="363">
        <v>0</v>
      </c>
      <c r="P394" s="363">
        <v>0</v>
      </c>
      <c r="Q394" s="363">
        <v>0</v>
      </c>
      <c r="R394" s="363">
        <v>0</v>
      </c>
      <c r="S394" s="363">
        <v>0</v>
      </c>
      <c r="T394" s="363">
        <v>0</v>
      </c>
      <c r="U394" s="363">
        <v>0</v>
      </c>
      <c r="V394" s="363">
        <v>0</v>
      </c>
      <c r="W394" s="363">
        <v>0</v>
      </c>
      <c r="X394" s="363">
        <v>0</v>
      </c>
      <c r="Y394" s="363">
        <v>0</v>
      </c>
      <c r="Z394" s="363">
        <v>0</v>
      </c>
      <c r="AA394" s="363">
        <v>0</v>
      </c>
      <c r="AB394" s="363">
        <v>0</v>
      </c>
      <c r="AC394" s="363">
        <v>0</v>
      </c>
      <c r="AD394" s="363">
        <v>0</v>
      </c>
      <c r="AE394" s="363">
        <v>0</v>
      </c>
      <c r="AF394" s="363">
        <v>0</v>
      </c>
      <c r="AG394" s="363">
        <v>0</v>
      </c>
      <c r="AH394" s="363">
        <v>0</v>
      </c>
      <c r="AI394" s="363">
        <v>0</v>
      </c>
      <c r="AJ394" s="363">
        <v>0</v>
      </c>
      <c r="AK394" s="363">
        <v>0</v>
      </c>
      <c r="AL394" s="363">
        <v>0</v>
      </c>
      <c r="AM394" s="363">
        <v>0</v>
      </c>
      <c r="AN394" s="363">
        <v>0</v>
      </c>
      <c r="AO394" s="363">
        <v>0</v>
      </c>
      <c r="AP394" s="363">
        <v>0</v>
      </c>
      <c r="AQ394" s="363">
        <v>0</v>
      </c>
      <c r="AR394" s="363">
        <v>0</v>
      </c>
      <c r="AS394" s="363">
        <v>0</v>
      </c>
      <c r="AT394" s="363">
        <v>0</v>
      </c>
      <c r="AU394" s="363">
        <v>0</v>
      </c>
      <c r="AV394" s="363">
        <v>0</v>
      </c>
      <c r="AW394" s="363">
        <v>0</v>
      </c>
      <c r="AX394" s="363">
        <v>0</v>
      </c>
      <c r="AY394" s="363">
        <v>0</v>
      </c>
      <c r="AZ394" s="363">
        <v>0</v>
      </c>
      <c r="BA394" s="363">
        <v>0</v>
      </c>
      <c r="BB394" s="363">
        <v>0</v>
      </c>
      <c r="BC394" s="364">
        <f>IF(ISNUMBER(MATCH(C394,'My Squad'!$C$2:$C$16,0)),1,0)</f>
        <v>0</v>
      </c>
      <c r="BD394" s="365">
        <f t="shared" si="166"/>
        <v>0</v>
      </c>
      <c r="BE394" s="365">
        <f t="shared" si="167"/>
        <v>0</v>
      </c>
      <c r="BF394" s="365">
        <f t="shared" si="168"/>
        <v>0</v>
      </c>
      <c r="BG394" s="365">
        <f t="shared" si="169"/>
        <v>0</v>
      </c>
      <c r="BH394" s="365">
        <f t="shared" si="170"/>
        <v>0</v>
      </c>
      <c r="BI394" s="365">
        <f t="shared" si="171"/>
        <v>0</v>
      </c>
      <c r="BJ394" s="365">
        <f t="shared" si="172"/>
        <v>0</v>
      </c>
      <c r="BK394" s="365">
        <f t="shared" si="173"/>
        <v>0</v>
      </c>
      <c r="BL394" s="365">
        <f t="shared" si="174"/>
        <v>0</v>
      </c>
      <c r="BM394" s="365">
        <f t="shared" si="175"/>
        <v>0</v>
      </c>
      <c r="BN394" s="365">
        <f t="shared" si="176"/>
        <v>0</v>
      </c>
      <c r="BO394" s="365">
        <f t="shared" si="177"/>
        <v>0</v>
      </c>
      <c r="BP394" s="365">
        <f t="shared" si="178"/>
        <v>0</v>
      </c>
      <c r="BQ394" s="365">
        <f t="shared" si="179"/>
        <v>0</v>
      </c>
      <c r="BR394" s="365">
        <f t="shared" si="180"/>
        <v>0</v>
      </c>
      <c r="BS394" s="365">
        <f t="shared" si="181"/>
        <v>0</v>
      </c>
      <c r="BT394" s="365">
        <f t="shared" si="182"/>
        <v>0</v>
      </c>
      <c r="BU394" s="365">
        <f t="shared" si="183"/>
        <v>0</v>
      </c>
      <c r="BV394" s="365">
        <f t="shared" si="184"/>
        <v>0</v>
      </c>
      <c r="BW394" s="365">
        <f t="shared" si="185"/>
        <v>0</v>
      </c>
      <c r="BX394" s="365">
        <f t="shared" si="186"/>
        <v>0</v>
      </c>
      <c r="BY394" s="365">
        <f t="shared" si="187"/>
        <v>0</v>
      </c>
      <c r="BZ394" s="365">
        <f t="shared" si="188"/>
        <v>0</v>
      </c>
      <c r="CA394" s="365">
        <f t="shared" si="189"/>
        <v>0</v>
      </c>
      <c r="CB394" s="360">
        <f t="shared" si="190"/>
        <v>0</v>
      </c>
      <c r="CR394"/>
    </row>
    <row r="395" spans="1:96" hidden="1" x14ac:dyDescent="0.2">
      <c r="A395" s="360" cm="1">
        <f t="array" ref="A395">_xlfn.SWITCH(D395,"G",1,"D",2,"M",3,"F",4)</f>
        <v>3</v>
      </c>
      <c r="B395" s="357" t="s">
        <v>600</v>
      </c>
      <c r="C395" s="357" t="s">
        <v>1527</v>
      </c>
      <c r="D395" s="360" t="s">
        <v>13</v>
      </c>
      <c r="E395" s="361">
        <v>4.5</v>
      </c>
      <c r="F395" s="361">
        <f>_xlfn.IFNA(VLOOKUP(C395,'My Squad'!$C$2:$D$16,2,0),E395)</f>
        <v>4.5</v>
      </c>
      <c r="G395" s="362">
        <v>0.35133333333333333</v>
      </c>
      <c r="H395" s="362">
        <v>8.7666666666666671E-2</v>
      </c>
      <c r="I395" s="362">
        <v>6.0333333333333336E-2</v>
      </c>
      <c r="J395" s="362">
        <v>6.6666666666666666E-2</v>
      </c>
      <c r="K395" s="362">
        <v>7.7666666666666662E-2</v>
      </c>
      <c r="L395" s="362">
        <v>5.8333333333333334E-2</v>
      </c>
      <c r="M395" s="362">
        <v>6.5666666666666665E-2</v>
      </c>
      <c r="N395" s="362">
        <v>6.9000000000000006E-2</v>
      </c>
      <c r="O395" s="363">
        <v>0</v>
      </c>
      <c r="P395" s="363">
        <v>0</v>
      </c>
      <c r="Q395" s="363">
        <v>0</v>
      </c>
      <c r="R395" s="363">
        <v>0</v>
      </c>
      <c r="S395" s="363">
        <v>0</v>
      </c>
      <c r="T395" s="363">
        <v>0</v>
      </c>
      <c r="U395" s="363">
        <v>0</v>
      </c>
      <c r="V395" s="363">
        <v>0</v>
      </c>
      <c r="W395" s="363">
        <v>0</v>
      </c>
      <c r="X395" s="363">
        <v>0</v>
      </c>
      <c r="Y395" s="363">
        <v>0</v>
      </c>
      <c r="Z395" s="363">
        <v>0</v>
      </c>
      <c r="AA395" s="363">
        <v>0</v>
      </c>
      <c r="AB395" s="363">
        <v>0</v>
      </c>
      <c r="AC395" s="363">
        <v>0</v>
      </c>
      <c r="AD395" s="363">
        <v>0</v>
      </c>
      <c r="AE395" s="363">
        <v>0</v>
      </c>
      <c r="AF395" s="363">
        <v>0</v>
      </c>
      <c r="AG395" s="363">
        <v>0</v>
      </c>
      <c r="AH395" s="363">
        <v>0</v>
      </c>
      <c r="AI395" s="363">
        <v>0</v>
      </c>
      <c r="AJ395" s="363">
        <v>0</v>
      </c>
      <c r="AK395" s="363">
        <v>0</v>
      </c>
      <c r="AL395" s="363">
        <v>0</v>
      </c>
      <c r="AM395" s="363">
        <v>0</v>
      </c>
      <c r="AN395" s="363">
        <v>0</v>
      </c>
      <c r="AO395" s="363">
        <v>0</v>
      </c>
      <c r="AP395" s="363">
        <v>0</v>
      </c>
      <c r="AQ395" s="363">
        <v>0</v>
      </c>
      <c r="AR395" s="363">
        <v>0</v>
      </c>
      <c r="AS395" s="363">
        <v>0</v>
      </c>
      <c r="AT395" s="363">
        <v>0</v>
      </c>
      <c r="AU395" s="363">
        <v>0</v>
      </c>
      <c r="AV395" s="363">
        <v>0</v>
      </c>
      <c r="AW395" s="363">
        <v>0</v>
      </c>
      <c r="AX395" s="363">
        <v>0</v>
      </c>
      <c r="AY395" s="363">
        <v>0</v>
      </c>
      <c r="AZ395" s="363">
        <v>0</v>
      </c>
      <c r="BA395" s="363">
        <v>0</v>
      </c>
      <c r="BB395" s="363">
        <v>0</v>
      </c>
      <c r="BC395" s="364">
        <f>IF(ISNUMBER(MATCH(C395,'My Squad'!$C$2:$C$16,0)),1,0)</f>
        <v>0</v>
      </c>
      <c r="BD395" s="365">
        <f t="shared" si="166"/>
        <v>0</v>
      </c>
      <c r="BE395" s="365">
        <f t="shared" si="167"/>
        <v>0</v>
      </c>
      <c r="BF395" s="365">
        <f t="shared" si="168"/>
        <v>0</v>
      </c>
      <c r="BG395" s="365">
        <f t="shared" si="169"/>
        <v>0</v>
      </c>
      <c r="BH395" s="365">
        <f t="shared" si="170"/>
        <v>0</v>
      </c>
      <c r="BI395" s="365">
        <f t="shared" si="171"/>
        <v>0</v>
      </c>
      <c r="BJ395" s="365">
        <f t="shared" si="172"/>
        <v>0</v>
      </c>
      <c r="BK395" s="365">
        <f t="shared" si="173"/>
        <v>0</v>
      </c>
      <c r="BL395" s="365">
        <f t="shared" si="174"/>
        <v>0</v>
      </c>
      <c r="BM395" s="365">
        <f t="shared" si="175"/>
        <v>0</v>
      </c>
      <c r="BN395" s="365">
        <f t="shared" si="176"/>
        <v>0</v>
      </c>
      <c r="BO395" s="365">
        <f t="shared" si="177"/>
        <v>0</v>
      </c>
      <c r="BP395" s="365">
        <f t="shared" si="178"/>
        <v>0</v>
      </c>
      <c r="BQ395" s="365">
        <f t="shared" si="179"/>
        <v>0</v>
      </c>
      <c r="BR395" s="365">
        <f t="shared" si="180"/>
        <v>0</v>
      </c>
      <c r="BS395" s="365">
        <f t="shared" si="181"/>
        <v>0</v>
      </c>
      <c r="BT395" s="365">
        <f t="shared" si="182"/>
        <v>0</v>
      </c>
      <c r="BU395" s="365">
        <f t="shared" si="183"/>
        <v>0</v>
      </c>
      <c r="BV395" s="365">
        <f t="shared" si="184"/>
        <v>0</v>
      </c>
      <c r="BW395" s="365">
        <f t="shared" si="185"/>
        <v>0</v>
      </c>
      <c r="BX395" s="365">
        <f t="shared" si="186"/>
        <v>0</v>
      </c>
      <c r="BY395" s="365">
        <f t="shared" si="187"/>
        <v>0</v>
      </c>
      <c r="BZ395" s="365">
        <f t="shared" si="188"/>
        <v>0</v>
      </c>
      <c r="CA395" s="365">
        <f t="shared" si="189"/>
        <v>0</v>
      </c>
      <c r="CB395" s="360">
        <f t="shared" si="190"/>
        <v>0</v>
      </c>
      <c r="CR395"/>
    </row>
    <row r="396" spans="1:96" hidden="1" x14ac:dyDescent="0.2">
      <c r="A396" s="360" cm="1">
        <f t="array" ref="A396">_xlfn.SWITCH(D396,"G",1,"D",2,"M",3,"F",4)</f>
        <v>1</v>
      </c>
      <c r="B396" s="357" t="s">
        <v>601</v>
      </c>
      <c r="C396" s="357" t="s">
        <v>635</v>
      </c>
      <c r="D396" s="360" t="s">
        <v>16</v>
      </c>
      <c r="E396" s="361">
        <v>4</v>
      </c>
      <c r="F396" s="361">
        <f>_xlfn.IFNA(VLOOKUP(C396,'My Squad'!$C$2:$D$16,2,0),E396)</f>
        <v>4</v>
      </c>
      <c r="G396" s="362">
        <v>0</v>
      </c>
      <c r="H396" s="362">
        <v>0</v>
      </c>
      <c r="I396" s="362">
        <v>5.8333333333333334E-2</v>
      </c>
      <c r="J396" s="362">
        <v>0.14233333333333334</v>
      </c>
      <c r="K396" s="362">
        <v>0.13200000000000001</v>
      </c>
      <c r="L396" s="362">
        <v>0.15</v>
      </c>
      <c r="M396" s="362">
        <v>0.16300000000000001</v>
      </c>
      <c r="N396" s="362">
        <v>0.18533333333333332</v>
      </c>
      <c r="O396" s="363">
        <v>0</v>
      </c>
      <c r="P396" s="363">
        <v>0</v>
      </c>
      <c r="Q396" s="363">
        <v>0</v>
      </c>
      <c r="R396" s="363">
        <v>0</v>
      </c>
      <c r="S396" s="363">
        <v>0</v>
      </c>
      <c r="T396" s="363">
        <v>0</v>
      </c>
      <c r="U396" s="363">
        <v>0</v>
      </c>
      <c r="V396" s="363">
        <v>0</v>
      </c>
      <c r="W396" s="363">
        <v>0</v>
      </c>
      <c r="X396" s="363">
        <v>0</v>
      </c>
      <c r="Y396" s="363">
        <v>0</v>
      </c>
      <c r="Z396" s="363">
        <v>0</v>
      </c>
      <c r="AA396" s="363">
        <v>0</v>
      </c>
      <c r="AB396" s="363">
        <v>0</v>
      </c>
      <c r="AC396" s="363">
        <v>0</v>
      </c>
      <c r="AD396" s="363">
        <v>0</v>
      </c>
      <c r="AE396" s="363">
        <v>0</v>
      </c>
      <c r="AF396" s="363">
        <v>0</v>
      </c>
      <c r="AG396" s="363">
        <v>0</v>
      </c>
      <c r="AH396" s="363">
        <v>0</v>
      </c>
      <c r="AI396" s="363">
        <v>0</v>
      </c>
      <c r="AJ396" s="363">
        <v>0</v>
      </c>
      <c r="AK396" s="363">
        <v>0</v>
      </c>
      <c r="AL396" s="363">
        <v>0</v>
      </c>
      <c r="AM396" s="363">
        <v>0</v>
      </c>
      <c r="AN396" s="363">
        <v>0</v>
      </c>
      <c r="AO396" s="363">
        <v>0</v>
      </c>
      <c r="AP396" s="363">
        <v>0</v>
      </c>
      <c r="AQ396" s="363">
        <v>0</v>
      </c>
      <c r="AR396" s="363">
        <v>0</v>
      </c>
      <c r="AS396" s="363">
        <v>0</v>
      </c>
      <c r="AT396" s="363">
        <v>0</v>
      </c>
      <c r="AU396" s="363">
        <v>0</v>
      </c>
      <c r="AV396" s="363">
        <v>0</v>
      </c>
      <c r="AW396" s="363">
        <v>0</v>
      </c>
      <c r="AX396" s="363">
        <v>0</v>
      </c>
      <c r="AY396" s="363">
        <v>0</v>
      </c>
      <c r="AZ396" s="363">
        <v>0</v>
      </c>
      <c r="BA396" s="363">
        <v>0</v>
      </c>
      <c r="BB396" s="363">
        <v>0</v>
      </c>
      <c r="BC396" s="364">
        <f>IF(ISNUMBER(MATCH(C396,'My Squad'!$C$2:$C$16,0)),1,0)</f>
        <v>0</v>
      </c>
      <c r="BD396" s="365">
        <f t="shared" si="166"/>
        <v>0</v>
      </c>
      <c r="BE396" s="365">
        <f t="shared" si="167"/>
        <v>0</v>
      </c>
      <c r="BF396" s="365">
        <f t="shared" si="168"/>
        <v>0</v>
      </c>
      <c r="BG396" s="365">
        <f t="shared" si="169"/>
        <v>0</v>
      </c>
      <c r="BH396" s="365">
        <f t="shared" si="170"/>
        <v>0</v>
      </c>
      <c r="BI396" s="365">
        <f t="shared" si="171"/>
        <v>0</v>
      </c>
      <c r="BJ396" s="365">
        <f t="shared" si="172"/>
        <v>0</v>
      </c>
      <c r="BK396" s="365">
        <f t="shared" si="173"/>
        <v>0</v>
      </c>
      <c r="BL396" s="365">
        <f t="shared" si="174"/>
        <v>0</v>
      </c>
      <c r="BM396" s="365">
        <f t="shared" si="175"/>
        <v>0</v>
      </c>
      <c r="BN396" s="365">
        <f t="shared" si="176"/>
        <v>0</v>
      </c>
      <c r="BO396" s="365">
        <f t="shared" si="177"/>
        <v>0</v>
      </c>
      <c r="BP396" s="365">
        <f t="shared" si="178"/>
        <v>0</v>
      </c>
      <c r="BQ396" s="365">
        <f t="shared" si="179"/>
        <v>0</v>
      </c>
      <c r="BR396" s="365">
        <f t="shared" si="180"/>
        <v>0</v>
      </c>
      <c r="BS396" s="365">
        <f t="shared" si="181"/>
        <v>0</v>
      </c>
      <c r="BT396" s="365">
        <f t="shared" si="182"/>
        <v>0</v>
      </c>
      <c r="BU396" s="365">
        <f t="shared" si="183"/>
        <v>0</v>
      </c>
      <c r="BV396" s="365">
        <f t="shared" si="184"/>
        <v>0</v>
      </c>
      <c r="BW396" s="365">
        <f t="shared" si="185"/>
        <v>0</v>
      </c>
      <c r="BX396" s="365">
        <f t="shared" si="186"/>
        <v>0</v>
      </c>
      <c r="BY396" s="365">
        <f t="shared" si="187"/>
        <v>0</v>
      </c>
      <c r="BZ396" s="365">
        <f t="shared" si="188"/>
        <v>0</v>
      </c>
      <c r="CA396" s="365">
        <f t="shared" si="189"/>
        <v>0</v>
      </c>
      <c r="CB396" s="360">
        <f t="shared" si="190"/>
        <v>0</v>
      </c>
      <c r="CR396"/>
    </row>
    <row r="397" spans="1:96" hidden="1" x14ac:dyDescent="0.2">
      <c r="A397" s="360" cm="1">
        <f t="array" ref="A397">_xlfn.SWITCH(D397,"G",1,"D",2,"M",3,"F",4)</f>
        <v>2</v>
      </c>
      <c r="B397" s="357" t="s">
        <v>28</v>
      </c>
      <c r="C397" s="357" t="s">
        <v>104</v>
      </c>
      <c r="D397" s="360" t="s">
        <v>14</v>
      </c>
      <c r="E397" s="361">
        <v>4.3</v>
      </c>
      <c r="F397" s="361">
        <f>_xlfn.IFNA(VLOOKUP(C397,'My Squad'!$C$2:$D$16,2,0),E397)</f>
        <v>4.3</v>
      </c>
      <c r="G397" s="362">
        <v>0.13700000000000001</v>
      </c>
      <c r="H397" s="362">
        <v>0.12566666666666668</v>
      </c>
      <c r="I397" s="362">
        <v>6.3333333333333339E-2</v>
      </c>
      <c r="J397" s="362">
        <v>9.8666666666666666E-2</v>
      </c>
      <c r="K397" s="362">
        <v>0.11</v>
      </c>
      <c r="L397" s="362">
        <v>0.10866666666666666</v>
      </c>
      <c r="M397" s="362">
        <v>0.10966666666666666</v>
      </c>
      <c r="N397" s="362">
        <v>5.1999999999999998E-2</v>
      </c>
      <c r="O397" s="363">
        <v>0</v>
      </c>
      <c r="P397" s="363">
        <v>0</v>
      </c>
      <c r="Q397" s="363">
        <v>0</v>
      </c>
      <c r="R397" s="363">
        <v>0</v>
      </c>
      <c r="S397" s="363">
        <v>0</v>
      </c>
      <c r="T397" s="363">
        <v>0</v>
      </c>
      <c r="U397" s="363">
        <v>0</v>
      </c>
      <c r="V397" s="363">
        <v>0</v>
      </c>
      <c r="W397" s="363">
        <v>0</v>
      </c>
      <c r="X397" s="363">
        <v>0</v>
      </c>
      <c r="Y397" s="363">
        <v>0</v>
      </c>
      <c r="Z397" s="363">
        <v>0</v>
      </c>
      <c r="AA397" s="363">
        <v>0</v>
      </c>
      <c r="AB397" s="363">
        <v>0</v>
      </c>
      <c r="AC397" s="363">
        <v>0</v>
      </c>
      <c r="AD397" s="363">
        <v>0</v>
      </c>
      <c r="AE397" s="363">
        <v>0</v>
      </c>
      <c r="AF397" s="363">
        <v>0</v>
      </c>
      <c r="AG397" s="363">
        <v>0</v>
      </c>
      <c r="AH397" s="363">
        <v>0</v>
      </c>
      <c r="AI397" s="363">
        <v>0</v>
      </c>
      <c r="AJ397" s="363">
        <v>0</v>
      </c>
      <c r="AK397" s="363">
        <v>0</v>
      </c>
      <c r="AL397" s="363">
        <v>0</v>
      </c>
      <c r="AM397" s="363">
        <v>0</v>
      </c>
      <c r="AN397" s="363">
        <v>0</v>
      </c>
      <c r="AO397" s="363">
        <v>0</v>
      </c>
      <c r="AP397" s="363">
        <v>0</v>
      </c>
      <c r="AQ397" s="363">
        <v>0</v>
      </c>
      <c r="AR397" s="363">
        <v>0</v>
      </c>
      <c r="AS397" s="363">
        <v>0</v>
      </c>
      <c r="AT397" s="363">
        <v>0</v>
      </c>
      <c r="AU397" s="363">
        <v>0</v>
      </c>
      <c r="AV397" s="363">
        <v>0</v>
      </c>
      <c r="AW397" s="363">
        <v>0</v>
      </c>
      <c r="AX397" s="363">
        <v>0</v>
      </c>
      <c r="AY397" s="363">
        <v>0</v>
      </c>
      <c r="AZ397" s="363">
        <v>0</v>
      </c>
      <c r="BA397" s="363">
        <v>0</v>
      </c>
      <c r="BB397" s="363">
        <v>0</v>
      </c>
      <c r="BC397" s="364">
        <f>IF(ISNUMBER(MATCH(C397,'My Squad'!$C$2:$C$16,0)),1,0)</f>
        <v>0</v>
      </c>
      <c r="BD397" s="365">
        <f t="shared" si="166"/>
        <v>0</v>
      </c>
      <c r="BE397" s="365">
        <f t="shared" si="167"/>
        <v>0</v>
      </c>
      <c r="BF397" s="365">
        <f t="shared" si="168"/>
        <v>0</v>
      </c>
      <c r="BG397" s="365">
        <f t="shared" si="169"/>
        <v>0</v>
      </c>
      <c r="BH397" s="365">
        <f t="shared" si="170"/>
        <v>0</v>
      </c>
      <c r="BI397" s="365">
        <f t="shared" si="171"/>
        <v>0</v>
      </c>
      <c r="BJ397" s="365">
        <f t="shared" si="172"/>
        <v>0</v>
      </c>
      <c r="BK397" s="365">
        <f t="shared" si="173"/>
        <v>0</v>
      </c>
      <c r="BL397" s="365">
        <f t="shared" si="174"/>
        <v>0</v>
      </c>
      <c r="BM397" s="365">
        <f t="shared" si="175"/>
        <v>0</v>
      </c>
      <c r="BN397" s="365">
        <f t="shared" si="176"/>
        <v>0</v>
      </c>
      <c r="BO397" s="365">
        <f t="shared" si="177"/>
        <v>0</v>
      </c>
      <c r="BP397" s="365">
        <f t="shared" si="178"/>
        <v>0</v>
      </c>
      <c r="BQ397" s="365">
        <f t="shared" si="179"/>
        <v>0</v>
      </c>
      <c r="BR397" s="365">
        <f t="shared" si="180"/>
        <v>0</v>
      </c>
      <c r="BS397" s="365">
        <f t="shared" si="181"/>
        <v>0</v>
      </c>
      <c r="BT397" s="365">
        <f t="shared" si="182"/>
        <v>0</v>
      </c>
      <c r="BU397" s="365">
        <f t="shared" si="183"/>
        <v>0</v>
      </c>
      <c r="BV397" s="365">
        <f t="shared" si="184"/>
        <v>0</v>
      </c>
      <c r="BW397" s="365">
        <f t="shared" si="185"/>
        <v>0</v>
      </c>
      <c r="BX397" s="365">
        <f t="shared" si="186"/>
        <v>0</v>
      </c>
      <c r="BY397" s="365">
        <f t="shared" si="187"/>
        <v>0</v>
      </c>
      <c r="BZ397" s="365">
        <f t="shared" si="188"/>
        <v>0</v>
      </c>
      <c r="CA397" s="365">
        <f t="shared" si="189"/>
        <v>0</v>
      </c>
      <c r="CB397" s="360">
        <f t="shared" si="190"/>
        <v>0</v>
      </c>
      <c r="CR397"/>
    </row>
    <row r="398" spans="1:96" hidden="1" x14ac:dyDescent="0.2">
      <c r="A398" s="360" cm="1">
        <f t="array" ref="A398">_xlfn.SWITCH(D398,"G",1,"D",2,"M",3,"F",4)</f>
        <v>2</v>
      </c>
      <c r="B398" s="357" t="s">
        <v>46</v>
      </c>
      <c r="C398" s="357" t="s">
        <v>53</v>
      </c>
      <c r="D398" s="360" t="s">
        <v>14</v>
      </c>
      <c r="E398" s="361">
        <v>4.3</v>
      </c>
      <c r="F398" s="361">
        <f>_xlfn.IFNA(VLOOKUP(C398,'My Squad'!$C$2:$D$16,2,0),E398)</f>
        <v>4.3</v>
      </c>
      <c r="G398" s="362">
        <v>0.11833333333333333</v>
      </c>
      <c r="H398" s="362">
        <v>0.11866666666666667</v>
      </c>
      <c r="I398" s="362">
        <v>7.9666666666666663E-2</v>
      </c>
      <c r="J398" s="362">
        <v>0.10299999999999999</v>
      </c>
      <c r="K398" s="362">
        <v>8.6999999999999994E-2</v>
      </c>
      <c r="L398" s="362">
        <v>8.2333333333333328E-2</v>
      </c>
      <c r="M398" s="362">
        <v>7.3333333333333334E-2</v>
      </c>
      <c r="N398" s="362">
        <v>0.11466666666666667</v>
      </c>
      <c r="O398" s="363">
        <v>0</v>
      </c>
      <c r="P398" s="363">
        <v>0</v>
      </c>
      <c r="Q398" s="363">
        <v>0</v>
      </c>
      <c r="R398" s="363">
        <v>0</v>
      </c>
      <c r="S398" s="363">
        <v>0</v>
      </c>
      <c r="T398" s="363">
        <v>0</v>
      </c>
      <c r="U398" s="363">
        <v>0</v>
      </c>
      <c r="V398" s="363">
        <v>0</v>
      </c>
      <c r="W398" s="363">
        <v>0</v>
      </c>
      <c r="X398" s="363">
        <v>0</v>
      </c>
      <c r="Y398" s="363">
        <v>0</v>
      </c>
      <c r="Z398" s="363">
        <v>0</v>
      </c>
      <c r="AA398" s="363">
        <v>0</v>
      </c>
      <c r="AB398" s="363">
        <v>0</v>
      </c>
      <c r="AC398" s="363">
        <v>0</v>
      </c>
      <c r="AD398" s="363">
        <v>0</v>
      </c>
      <c r="AE398" s="363">
        <v>0</v>
      </c>
      <c r="AF398" s="363">
        <v>0</v>
      </c>
      <c r="AG398" s="363">
        <v>0</v>
      </c>
      <c r="AH398" s="363">
        <v>0</v>
      </c>
      <c r="AI398" s="363">
        <v>0</v>
      </c>
      <c r="AJ398" s="363">
        <v>0</v>
      </c>
      <c r="AK398" s="363">
        <v>0</v>
      </c>
      <c r="AL398" s="363">
        <v>0</v>
      </c>
      <c r="AM398" s="363">
        <v>0</v>
      </c>
      <c r="AN398" s="363">
        <v>0</v>
      </c>
      <c r="AO398" s="363">
        <v>0</v>
      </c>
      <c r="AP398" s="363">
        <v>0</v>
      </c>
      <c r="AQ398" s="363">
        <v>0</v>
      </c>
      <c r="AR398" s="363">
        <v>0</v>
      </c>
      <c r="AS398" s="363">
        <v>0</v>
      </c>
      <c r="AT398" s="363">
        <v>0</v>
      </c>
      <c r="AU398" s="363">
        <v>0</v>
      </c>
      <c r="AV398" s="363">
        <v>0</v>
      </c>
      <c r="AW398" s="363">
        <v>0</v>
      </c>
      <c r="AX398" s="363">
        <v>0</v>
      </c>
      <c r="AY398" s="363">
        <v>0</v>
      </c>
      <c r="AZ398" s="363">
        <v>0</v>
      </c>
      <c r="BA398" s="363">
        <v>0</v>
      </c>
      <c r="BB398" s="363">
        <v>0</v>
      </c>
      <c r="BC398" s="364">
        <f>IF(ISNUMBER(MATCH(C398,'My Squad'!$C$2:$C$16,0)),1,0)</f>
        <v>0</v>
      </c>
      <c r="BD398" s="365">
        <f t="shared" si="166"/>
        <v>0</v>
      </c>
      <c r="BE398" s="365">
        <f t="shared" si="167"/>
        <v>0</v>
      </c>
      <c r="BF398" s="365">
        <f t="shared" si="168"/>
        <v>0</v>
      </c>
      <c r="BG398" s="365">
        <f t="shared" si="169"/>
        <v>0</v>
      </c>
      <c r="BH398" s="365">
        <f t="shared" si="170"/>
        <v>0</v>
      </c>
      <c r="BI398" s="365">
        <f t="shared" si="171"/>
        <v>0</v>
      </c>
      <c r="BJ398" s="365">
        <f t="shared" si="172"/>
        <v>0</v>
      </c>
      <c r="BK398" s="365">
        <f t="shared" si="173"/>
        <v>0</v>
      </c>
      <c r="BL398" s="365">
        <f t="shared" si="174"/>
        <v>0</v>
      </c>
      <c r="BM398" s="365">
        <f t="shared" si="175"/>
        <v>0</v>
      </c>
      <c r="BN398" s="365">
        <f t="shared" si="176"/>
        <v>0</v>
      </c>
      <c r="BO398" s="365">
        <f t="shared" si="177"/>
        <v>0</v>
      </c>
      <c r="BP398" s="365">
        <f t="shared" si="178"/>
        <v>0</v>
      </c>
      <c r="BQ398" s="365">
        <f t="shared" si="179"/>
        <v>0</v>
      </c>
      <c r="BR398" s="365">
        <f t="shared" si="180"/>
        <v>0</v>
      </c>
      <c r="BS398" s="365">
        <f t="shared" si="181"/>
        <v>0</v>
      </c>
      <c r="BT398" s="365">
        <f t="shared" si="182"/>
        <v>0</v>
      </c>
      <c r="BU398" s="365">
        <f t="shared" si="183"/>
        <v>0</v>
      </c>
      <c r="BV398" s="365">
        <f t="shared" si="184"/>
        <v>0</v>
      </c>
      <c r="BW398" s="365">
        <f t="shared" si="185"/>
        <v>0</v>
      </c>
      <c r="BX398" s="365">
        <f t="shared" si="186"/>
        <v>0</v>
      </c>
      <c r="BY398" s="365">
        <f t="shared" si="187"/>
        <v>0</v>
      </c>
      <c r="BZ398" s="365">
        <f t="shared" si="188"/>
        <v>0</v>
      </c>
      <c r="CA398" s="365">
        <f t="shared" si="189"/>
        <v>0</v>
      </c>
      <c r="CB398" s="360">
        <f t="shared" si="190"/>
        <v>0</v>
      </c>
      <c r="CR398"/>
    </row>
    <row r="399" spans="1:96" hidden="1" x14ac:dyDescent="0.2">
      <c r="A399" s="360" cm="1">
        <f t="array" ref="A399">_xlfn.SWITCH(D399,"G",1,"D",2,"M",3,"F",4)</f>
        <v>3</v>
      </c>
      <c r="B399" s="357" t="s">
        <v>40</v>
      </c>
      <c r="C399" s="357" t="s">
        <v>139</v>
      </c>
      <c r="D399" s="360" t="s">
        <v>13</v>
      </c>
      <c r="E399" s="361">
        <v>5</v>
      </c>
      <c r="F399" s="361">
        <f>_xlfn.IFNA(VLOOKUP(C399,'My Squad'!$C$2:$D$16,2,0),E399)</f>
        <v>5</v>
      </c>
      <c r="G399" s="362">
        <v>9.4666666666666663E-2</v>
      </c>
      <c r="H399" s="362">
        <v>8.2333333333333328E-2</v>
      </c>
      <c r="I399" s="362">
        <v>7.5333333333333335E-2</v>
      </c>
      <c r="J399" s="362">
        <v>0.109</v>
      </c>
      <c r="K399" s="362">
        <v>9.4333333333333338E-2</v>
      </c>
      <c r="L399" s="362">
        <v>0.10199999999999999</v>
      </c>
      <c r="M399" s="362">
        <v>0.11799999999999999</v>
      </c>
      <c r="N399" s="362">
        <v>9.6000000000000002E-2</v>
      </c>
      <c r="O399" s="363">
        <v>0</v>
      </c>
      <c r="P399" s="363">
        <v>0</v>
      </c>
      <c r="Q399" s="363">
        <v>0</v>
      </c>
      <c r="R399" s="363">
        <v>0</v>
      </c>
      <c r="S399" s="363">
        <v>0</v>
      </c>
      <c r="T399" s="363">
        <v>0</v>
      </c>
      <c r="U399" s="363">
        <v>0</v>
      </c>
      <c r="V399" s="363">
        <v>0</v>
      </c>
      <c r="W399" s="363">
        <v>0</v>
      </c>
      <c r="X399" s="363">
        <v>0</v>
      </c>
      <c r="Y399" s="363">
        <v>0</v>
      </c>
      <c r="Z399" s="363">
        <v>0</v>
      </c>
      <c r="AA399" s="363">
        <v>0</v>
      </c>
      <c r="AB399" s="363">
        <v>0</v>
      </c>
      <c r="AC399" s="363">
        <v>0</v>
      </c>
      <c r="AD399" s="363">
        <v>0</v>
      </c>
      <c r="AE399" s="363">
        <v>0</v>
      </c>
      <c r="AF399" s="363">
        <v>0</v>
      </c>
      <c r="AG399" s="363">
        <v>0</v>
      </c>
      <c r="AH399" s="363">
        <v>0</v>
      </c>
      <c r="AI399" s="363">
        <v>0</v>
      </c>
      <c r="AJ399" s="363">
        <v>0</v>
      </c>
      <c r="AK399" s="363">
        <v>0</v>
      </c>
      <c r="AL399" s="363">
        <v>0</v>
      </c>
      <c r="AM399" s="363">
        <v>0</v>
      </c>
      <c r="AN399" s="363">
        <v>0</v>
      </c>
      <c r="AO399" s="363">
        <v>0</v>
      </c>
      <c r="AP399" s="363">
        <v>0</v>
      </c>
      <c r="AQ399" s="363">
        <v>0</v>
      </c>
      <c r="AR399" s="363">
        <v>0</v>
      </c>
      <c r="AS399" s="363">
        <v>0</v>
      </c>
      <c r="AT399" s="363">
        <v>0</v>
      </c>
      <c r="AU399" s="363">
        <v>0</v>
      </c>
      <c r="AV399" s="363">
        <v>0</v>
      </c>
      <c r="AW399" s="363">
        <v>0</v>
      </c>
      <c r="AX399" s="363">
        <v>0</v>
      </c>
      <c r="AY399" s="363">
        <v>0</v>
      </c>
      <c r="AZ399" s="363">
        <v>0</v>
      </c>
      <c r="BA399" s="363">
        <v>0</v>
      </c>
      <c r="BB399" s="363">
        <v>0</v>
      </c>
      <c r="BC399" s="364">
        <f>IF(ISNUMBER(MATCH(C399,'My Squad'!$C$2:$C$16,0)),1,0)</f>
        <v>0</v>
      </c>
      <c r="BD399" s="365">
        <f t="shared" si="166"/>
        <v>0</v>
      </c>
      <c r="BE399" s="365">
        <f t="shared" si="167"/>
        <v>0</v>
      </c>
      <c r="BF399" s="365">
        <f t="shared" si="168"/>
        <v>0</v>
      </c>
      <c r="BG399" s="365">
        <f t="shared" si="169"/>
        <v>0</v>
      </c>
      <c r="BH399" s="365">
        <f t="shared" si="170"/>
        <v>0</v>
      </c>
      <c r="BI399" s="365">
        <f t="shared" si="171"/>
        <v>0</v>
      </c>
      <c r="BJ399" s="365">
        <f t="shared" si="172"/>
        <v>0</v>
      </c>
      <c r="BK399" s="365">
        <f t="shared" si="173"/>
        <v>0</v>
      </c>
      <c r="BL399" s="365">
        <f t="shared" si="174"/>
        <v>0</v>
      </c>
      <c r="BM399" s="365">
        <f t="shared" si="175"/>
        <v>0</v>
      </c>
      <c r="BN399" s="365">
        <f t="shared" si="176"/>
        <v>0</v>
      </c>
      <c r="BO399" s="365">
        <f t="shared" si="177"/>
        <v>0</v>
      </c>
      <c r="BP399" s="365">
        <f t="shared" si="178"/>
        <v>0</v>
      </c>
      <c r="BQ399" s="365">
        <f t="shared" si="179"/>
        <v>0</v>
      </c>
      <c r="BR399" s="365">
        <f t="shared" si="180"/>
        <v>0</v>
      </c>
      <c r="BS399" s="365">
        <f t="shared" si="181"/>
        <v>0</v>
      </c>
      <c r="BT399" s="365">
        <f t="shared" si="182"/>
        <v>0</v>
      </c>
      <c r="BU399" s="365">
        <f t="shared" si="183"/>
        <v>0</v>
      </c>
      <c r="BV399" s="365">
        <f t="shared" si="184"/>
        <v>0</v>
      </c>
      <c r="BW399" s="365">
        <f t="shared" si="185"/>
        <v>0</v>
      </c>
      <c r="BX399" s="365">
        <f t="shared" si="186"/>
        <v>0</v>
      </c>
      <c r="BY399" s="365">
        <f t="shared" si="187"/>
        <v>0</v>
      </c>
      <c r="BZ399" s="365">
        <f t="shared" si="188"/>
        <v>0</v>
      </c>
      <c r="CA399" s="365">
        <f t="shared" si="189"/>
        <v>0</v>
      </c>
      <c r="CB399" s="360">
        <f t="shared" si="190"/>
        <v>0</v>
      </c>
      <c r="CR399"/>
    </row>
    <row r="400" spans="1:96" hidden="1" x14ac:dyDescent="0.2">
      <c r="A400" s="360" cm="1">
        <f t="array" ref="A400">_xlfn.SWITCH(D400,"G",1,"D",2,"M",3,"F",4)</f>
        <v>3</v>
      </c>
      <c r="B400" s="357" t="s">
        <v>28</v>
      </c>
      <c r="C400" s="357" t="s">
        <v>682</v>
      </c>
      <c r="D400" s="360" t="s">
        <v>13</v>
      </c>
      <c r="E400" s="361">
        <v>4.7</v>
      </c>
      <c r="F400" s="361">
        <f>_xlfn.IFNA(VLOOKUP(C400,'My Squad'!$C$2:$D$16,2,0),E400)</f>
        <v>4.7</v>
      </c>
      <c r="G400" s="362">
        <v>0.10233333333333333</v>
      </c>
      <c r="H400" s="362">
        <v>0.12966666666666668</v>
      </c>
      <c r="I400" s="362">
        <v>7.1333333333333332E-2</v>
      </c>
      <c r="J400" s="362">
        <v>0.10066666666666667</v>
      </c>
      <c r="K400" s="362">
        <v>9.8333333333333328E-2</v>
      </c>
      <c r="L400" s="362">
        <v>9.9000000000000005E-2</v>
      </c>
      <c r="M400" s="362">
        <v>8.3666666666666667E-2</v>
      </c>
      <c r="N400" s="362">
        <v>7.8666666666666663E-2</v>
      </c>
      <c r="O400" s="363">
        <v>0</v>
      </c>
      <c r="P400" s="363">
        <v>0</v>
      </c>
      <c r="Q400" s="363">
        <v>0</v>
      </c>
      <c r="R400" s="363">
        <v>0</v>
      </c>
      <c r="S400" s="363">
        <v>0</v>
      </c>
      <c r="T400" s="363">
        <v>0</v>
      </c>
      <c r="U400" s="363">
        <v>0</v>
      </c>
      <c r="V400" s="363">
        <v>0</v>
      </c>
      <c r="W400" s="363">
        <v>0</v>
      </c>
      <c r="X400" s="363">
        <v>0</v>
      </c>
      <c r="Y400" s="363">
        <v>0</v>
      </c>
      <c r="Z400" s="363">
        <v>0</v>
      </c>
      <c r="AA400" s="363">
        <v>0</v>
      </c>
      <c r="AB400" s="363">
        <v>0</v>
      </c>
      <c r="AC400" s="363">
        <v>0</v>
      </c>
      <c r="AD400" s="363">
        <v>0</v>
      </c>
      <c r="AE400" s="363">
        <v>0</v>
      </c>
      <c r="AF400" s="363">
        <v>0</v>
      </c>
      <c r="AG400" s="363">
        <v>0</v>
      </c>
      <c r="AH400" s="363">
        <v>0</v>
      </c>
      <c r="AI400" s="363">
        <v>0</v>
      </c>
      <c r="AJ400" s="363">
        <v>0</v>
      </c>
      <c r="AK400" s="363">
        <v>0</v>
      </c>
      <c r="AL400" s="363">
        <v>0</v>
      </c>
      <c r="AM400" s="363">
        <v>0</v>
      </c>
      <c r="AN400" s="363">
        <v>0</v>
      </c>
      <c r="AO400" s="363">
        <v>0</v>
      </c>
      <c r="AP400" s="363">
        <v>0</v>
      </c>
      <c r="AQ400" s="363">
        <v>0</v>
      </c>
      <c r="AR400" s="363">
        <v>0</v>
      </c>
      <c r="AS400" s="363">
        <v>0</v>
      </c>
      <c r="AT400" s="363">
        <v>0</v>
      </c>
      <c r="AU400" s="363">
        <v>0</v>
      </c>
      <c r="AV400" s="363">
        <v>0</v>
      </c>
      <c r="AW400" s="363">
        <v>0</v>
      </c>
      <c r="AX400" s="363">
        <v>0</v>
      </c>
      <c r="AY400" s="363">
        <v>0</v>
      </c>
      <c r="AZ400" s="363">
        <v>0</v>
      </c>
      <c r="BA400" s="363">
        <v>0</v>
      </c>
      <c r="BB400" s="363">
        <v>0</v>
      </c>
      <c r="BC400" s="364">
        <f>IF(ISNUMBER(MATCH(C400,'My Squad'!$C$2:$C$16,0)),1,0)</f>
        <v>0</v>
      </c>
      <c r="BD400" s="365">
        <f t="shared" si="166"/>
        <v>0</v>
      </c>
      <c r="BE400" s="365">
        <f t="shared" si="167"/>
        <v>0</v>
      </c>
      <c r="BF400" s="365">
        <f t="shared" si="168"/>
        <v>0</v>
      </c>
      <c r="BG400" s="365">
        <f t="shared" si="169"/>
        <v>0</v>
      </c>
      <c r="BH400" s="365">
        <f t="shared" si="170"/>
        <v>0</v>
      </c>
      <c r="BI400" s="365">
        <f t="shared" si="171"/>
        <v>0</v>
      </c>
      <c r="BJ400" s="365">
        <f t="shared" si="172"/>
        <v>0</v>
      </c>
      <c r="BK400" s="365">
        <f t="shared" si="173"/>
        <v>0</v>
      </c>
      <c r="BL400" s="365">
        <f t="shared" si="174"/>
        <v>0</v>
      </c>
      <c r="BM400" s="365">
        <f t="shared" si="175"/>
        <v>0</v>
      </c>
      <c r="BN400" s="365">
        <f t="shared" si="176"/>
        <v>0</v>
      </c>
      <c r="BO400" s="365">
        <f t="shared" si="177"/>
        <v>0</v>
      </c>
      <c r="BP400" s="365">
        <f t="shared" si="178"/>
        <v>0</v>
      </c>
      <c r="BQ400" s="365">
        <f t="shared" si="179"/>
        <v>0</v>
      </c>
      <c r="BR400" s="365">
        <f t="shared" si="180"/>
        <v>0</v>
      </c>
      <c r="BS400" s="365">
        <f t="shared" si="181"/>
        <v>0</v>
      </c>
      <c r="BT400" s="365">
        <f t="shared" si="182"/>
        <v>0</v>
      </c>
      <c r="BU400" s="365">
        <f t="shared" si="183"/>
        <v>0</v>
      </c>
      <c r="BV400" s="365">
        <f t="shared" si="184"/>
        <v>0</v>
      </c>
      <c r="BW400" s="365">
        <f t="shared" si="185"/>
        <v>0</v>
      </c>
      <c r="BX400" s="365">
        <f t="shared" si="186"/>
        <v>0</v>
      </c>
      <c r="BY400" s="365">
        <f t="shared" si="187"/>
        <v>0</v>
      </c>
      <c r="BZ400" s="365">
        <f t="shared" si="188"/>
        <v>0</v>
      </c>
      <c r="CA400" s="365">
        <f t="shared" si="189"/>
        <v>0</v>
      </c>
      <c r="CB400" s="360">
        <f t="shared" si="190"/>
        <v>0</v>
      </c>
      <c r="CR400"/>
    </row>
    <row r="401" spans="1:96" hidden="1" x14ac:dyDescent="0.2">
      <c r="A401" s="360" cm="1">
        <f t="array" ref="A401">_xlfn.SWITCH(D401,"G",1,"D",2,"M",3,"F",4)</f>
        <v>4</v>
      </c>
      <c r="B401" s="357" t="s">
        <v>91</v>
      </c>
      <c r="C401" s="357" t="s">
        <v>1519</v>
      </c>
      <c r="D401" s="360" t="s">
        <v>15</v>
      </c>
      <c r="E401" s="361">
        <v>5.4</v>
      </c>
      <c r="F401" s="361">
        <f>_xlfn.IFNA(VLOOKUP(C401,'My Squad'!$C$2:$D$16,2,0),E401)</f>
        <v>5.4</v>
      </c>
      <c r="G401" s="362">
        <v>0</v>
      </c>
      <c r="H401" s="362">
        <v>0</v>
      </c>
      <c r="I401" s="362">
        <v>5.8666666666666666E-2</v>
      </c>
      <c r="J401" s="362">
        <v>0.11933333333333333</v>
      </c>
      <c r="K401" s="362">
        <v>0.17266666666666666</v>
      </c>
      <c r="L401" s="362">
        <v>0.12466666666666666</v>
      </c>
      <c r="M401" s="362">
        <v>0.11700000000000001</v>
      </c>
      <c r="N401" s="362">
        <v>0.14033333333333334</v>
      </c>
      <c r="O401" s="363">
        <v>0</v>
      </c>
      <c r="P401" s="363">
        <v>0</v>
      </c>
      <c r="Q401" s="363">
        <v>0</v>
      </c>
      <c r="R401" s="363">
        <v>0</v>
      </c>
      <c r="S401" s="363">
        <v>0</v>
      </c>
      <c r="T401" s="363">
        <v>0</v>
      </c>
      <c r="U401" s="363">
        <v>0</v>
      </c>
      <c r="V401" s="363">
        <v>0</v>
      </c>
      <c r="W401" s="363">
        <v>0</v>
      </c>
      <c r="X401" s="363">
        <v>0</v>
      </c>
      <c r="Y401" s="363">
        <v>0</v>
      </c>
      <c r="Z401" s="363">
        <v>0</v>
      </c>
      <c r="AA401" s="363">
        <v>0</v>
      </c>
      <c r="AB401" s="363">
        <v>0</v>
      </c>
      <c r="AC401" s="363">
        <v>0</v>
      </c>
      <c r="AD401" s="363">
        <v>0</v>
      </c>
      <c r="AE401" s="363">
        <v>0</v>
      </c>
      <c r="AF401" s="363">
        <v>0</v>
      </c>
      <c r="AG401" s="363">
        <v>0</v>
      </c>
      <c r="AH401" s="363">
        <v>0</v>
      </c>
      <c r="AI401" s="363">
        <v>0</v>
      </c>
      <c r="AJ401" s="363">
        <v>0</v>
      </c>
      <c r="AK401" s="363">
        <v>0</v>
      </c>
      <c r="AL401" s="363">
        <v>0</v>
      </c>
      <c r="AM401" s="363">
        <v>0</v>
      </c>
      <c r="AN401" s="363">
        <v>0</v>
      </c>
      <c r="AO401" s="363">
        <v>0</v>
      </c>
      <c r="AP401" s="363">
        <v>0</v>
      </c>
      <c r="AQ401" s="363">
        <v>0</v>
      </c>
      <c r="AR401" s="363">
        <v>0</v>
      </c>
      <c r="AS401" s="363">
        <v>0</v>
      </c>
      <c r="AT401" s="363">
        <v>0</v>
      </c>
      <c r="AU401" s="363">
        <v>0</v>
      </c>
      <c r="AV401" s="363">
        <v>0</v>
      </c>
      <c r="AW401" s="363">
        <v>0</v>
      </c>
      <c r="AX401" s="363">
        <v>0</v>
      </c>
      <c r="AY401" s="363">
        <v>0</v>
      </c>
      <c r="AZ401" s="363">
        <v>0</v>
      </c>
      <c r="BA401" s="363">
        <v>0</v>
      </c>
      <c r="BB401" s="363">
        <v>0</v>
      </c>
      <c r="BC401" s="364">
        <f>IF(ISNUMBER(MATCH(C401,'My Squad'!$C$2:$C$16,0)),1,0)</f>
        <v>0</v>
      </c>
      <c r="BD401" s="365">
        <f t="shared" si="166"/>
        <v>0</v>
      </c>
      <c r="BE401" s="365">
        <f t="shared" si="167"/>
        <v>0</v>
      </c>
      <c r="BF401" s="365">
        <f t="shared" si="168"/>
        <v>0</v>
      </c>
      <c r="BG401" s="365">
        <f t="shared" si="169"/>
        <v>0</v>
      </c>
      <c r="BH401" s="365">
        <f t="shared" si="170"/>
        <v>0</v>
      </c>
      <c r="BI401" s="365">
        <f t="shared" si="171"/>
        <v>0</v>
      </c>
      <c r="BJ401" s="365">
        <f t="shared" si="172"/>
        <v>0</v>
      </c>
      <c r="BK401" s="365">
        <f t="shared" si="173"/>
        <v>0</v>
      </c>
      <c r="BL401" s="365">
        <f t="shared" si="174"/>
        <v>0</v>
      </c>
      <c r="BM401" s="365">
        <f t="shared" si="175"/>
        <v>0</v>
      </c>
      <c r="BN401" s="365">
        <f t="shared" si="176"/>
        <v>0</v>
      </c>
      <c r="BO401" s="365">
        <f t="shared" si="177"/>
        <v>0</v>
      </c>
      <c r="BP401" s="365">
        <f t="shared" si="178"/>
        <v>0</v>
      </c>
      <c r="BQ401" s="365">
        <f t="shared" si="179"/>
        <v>0</v>
      </c>
      <c r="BR401" s="365">
        <f t="shared" si="180"/>
        <v>0</v>
      </c>
      <c r="BS401" s="365">
        <f t="shared" si="181"/>
        <v>0</v>
      </c>
      <c r="BT401" s="365">
        <f t="shared" si="182"/>
        <v>0</v>
      </c>
      <c r="BU401" s="365">
        <f t="shared" si="183"/>
        <v>0</v>
      </c>
      <c r="BV401" s="365">
        <f t="shared" si="184"/>
        <v>0</v>
      </c>
      <c r="BW401" s="365">
        <f t="shared" si="185"/>
        <v>0</v>
      </c>
      <c r="BX401" s="365">
        <f t="shared" si="186"/>
        <v>0</v>
      </c>
      <c r="BY401" s="365">
        <f t="shared" si="187"/>
        <v>0</v>
      </c>
      <c r="BZ401" s="365">
        <f t="shared" si="188"/>
        <v>0</v>
      </c>
      <c r="CA401" s="365">
        <f t="shared" si="189"/>
        <v>0</v>
      </c>
      <c r="CB401" s="360">
        <f t="shared" si="190"/>
        <v>0</v>
      </c>
      <c r="CR401"/>
    </row>
    <row r="402" spans="1:96" hidden="1" x14ac:dyDescent="0.2">
      <c r="A402" s="360" cm="1">
        <f t="array" ref="A402">_xlfn.SWITCH(D402,"G",1,"D",2,"M",3,"F",4)</f>
        <v>3</v>
      </c>
      <c r="B402" s="357" t="s">
        <v>601</v>
      </c>
      <c r="C402" s="357" t="s">
        <v>644</v>
      </c>
      <c r="D402" s="360" t="s">
        <v>13</v>
      </c>
      <c r="E402" s="361">
        <v>4.8</v>
      </c>
      <c r="F402" s="361">
        <f>_xlfn.IFNA(VLOOKUP(C402,'My Squad'!$C$2:$D$16,2,0),E402)</f>
        <v>4.8</v>
      </c>
      <c r="G402" s="362">
        <v>8.1666666666666665E-2</v>
      </c>
      <c r="H402" s="362">
        <v>6.7333333333333328E-2</v>
      </c>
      <c r="I402" s="362">
        <v>9.8666666666666666E-2</v>
      </c>
      <c r="J402" s="362">
        <v>7.6333333333333336E-2</v>
      </c>
      <c r="K402" s="362">
        <v>9.5000000000000001E-2</v>
      </c>
      <c r="L402" s="362">
        <v>8.4000000000000005E-2</v>
      </c>
      <c r="M402" s="362">
        <v>8.1333333333333327E-2</v>
      </c>
      <c r="N402" s="362">
        <v>8.7999999999999995E-2</v>
      </c>
      <c r="O402" s="363">
        <v>0</v>
      </c>
      <c r="P402" s="363">
        <v>0</v>
      </c>
      <c r="Q402" s="363">
        <v>0</v>
      </c>
      <c r="R402" s="363">
        <v>0</v>
      </c>
      <c r="S402" s="363">
        <v>0</v>
      </c>
      <c r="T402" s="363">
        <v>0</v>
      </c>
      <c r="U402" s="363">
        <v>0</v>
      </c>
      <c r="V402" s="363">
        <v>0</v>
      </c>
      <c r="W402" s="363">
        <v>0</v>
      </c>
      <c r="X402" s="363">
        <v>0</v>
      </c>
      <c r="Y402" s="363">
        <v>0</v>
      </c>
      <c r="Z402" s="363">
        <v>0</v>
      </c>
      <c r="AA402" s="363">
        <v>0</v>
      </c>
      <c r="AB402" s="363">
        <v>0</v>
      </c>
      <c r="AC402" s="363">
        <v>0</v>
      </c>
      <c r="AD402" s="363">
        <v>0</v>
      </c>
      <c r="AE402" s="363">
        <v>0</v>
      </c>
      <c r="AF402" s="363">
        <v>0</v>
      </c>
      <c r="AG402" s="363">
        <v>0</v>
      </c>
      <c r="AH402" s="363">
        <v>0</v>
      </c>
      <c r="AI402" s="363">
        <v>0</v>
      </c>
      <c r="AJ402" s="363">
        <v>0</v>
      </c>
      <c r="AK402" s="363">
        <v>0</v>
      </c>
      <c r="AL402" s="363">
        <v>0</v>
      </c>
      <c r="AM402" s="363">
        <v>0</v>
      </c>
      <c r="AN402" s="363">
        <v>0</v>
      </c>
      <c r="AO402" s="363">
        <v>0</v>
      </c>
      <c r="AP402" s="363">
        <v>0</v>
      </c>
      <c r="AQ402" s="363">
        <v>0</v>
      </c>
      <c r="AR402" s="363">
        <v>0</v>
      </c>
      <c r="AS402" s="363">
        <v>0</v>
      </c>
      <c r="AT402" s="363">
        <v>0</v>
      </c>
      <c r="AU402" s="363">
        <v>0</v>
      </c>
      <c r="AV402" s="363">
        <v>0</v>
      </c>
      <c r="AW402" s="363">
        <v>0</v>
      </c>
      <c r="AX402" s="363">
        <v>0</v>
      </c>
      <c r="AY402" s="363">
        <v>0</v>
      </c>
      <c r="AZ402" s="363">
        <v>0</v>
      </c>
      <c r="BA402" s="363">
        <v>0</v>
      </c>
      <c r="BB402" s="363">
        <v>0</v>
      </c>
      <c r="BC402" s="364">
        <f>IF(ISNUMBER(MATCH(C402,'My Squad'!$C$2:$C$16,0)),1,0)</f>
        <v>0</v>
      </c>
      <c r="BD402" s="365">
        <f t="shared" si="166"/>
        <v>0</v>
      </c>
      <c r="BE402" s="365">
        <f t="shared" si="167"/>
        <v>0</v>
      </c>
      <c r="BF402" s="365">
        <f t="shared" si="168"/>
        <v>0</v>
      </c>
      <c r="BG402" s="365">
        <f t="shared" si="169"/>
        <v>0</v>
      </c>
      <c r="BH402" s="365">
        <f t="shared" si="170"/>
        <v>0</v>
      </c>
      <c r="BI402" s="365">
        <f t="shared" si="171"/>
        <v>0</v>
      </c>
      <c r="BJ402" s="365">
        <f t="shared" si="172"/>
        <v>0</v>
      </c>
      <c r="BK402" s="365">
        <f t="shared" si="173"/>
        <v>0</v>
      </c>
      <c r="BL402" s="365">
        <f t="shared" si="174"/>
        <v>0</v>
      </c>
      <c r="BM402" s="365">
        <f t="shared" si="175"/>
        <v>0</v>
      </c>
      <c r="BN402" s="365">
        <f t="shared" si="176"/>
        <v>0</v>
      </c>
      <c r="BO402" s="365">
        <f t="shared" si="177"/>
        <v>0</v>
      </c>
      <c r="BP402" s="365">
        <f t="shared" si="178"/>
        <v>0</v>
      </c>
      <c r="BQ402" s="365">
        <f t="shared" si="179"/>
        <v>0</v>
      </c>
      <c r="BR402" s="365">
        <f t="shared" si="180"/>
        <v>0</v>
      </c>
      <c r="BS402" s="365">
        <f t="shared" si="181"/>
        <v>0</v>
      </c>
      <c r="BT402" s="365">
        <f t="shared" si="182"/>
        <v>0</v>
      </c>
      <c r="BU402" s="365">
        <f t="shared" si="183"/>
        <v>0</v>
      </c>
      <c r="BV402" s="365">
        <f t="shared" si="184"/>
        <v>0</v>
      </c>
      <c r="BW402" s="365">
        <f t="shared" si="185"/>
        <v>0</v>
      </c>
      <c r="BX402" s="365">
        <f t="shared" si="186"/>
        <v>0</v>
      </c>
      <c r="BY402" s="365">
        <f t="shared" si="187"/>
        <v>0</v>
      </c>
      <c r="BZ402" s="365">
        <f t="shared" si="188"/>
        <v>0</v>
      </c>
      <c r="CA402" s="365">
        <f t="shared" si="189"/>
        <v>0</v>
      </c>
      <c r="CB402" s="360">
        <f t="shared" si="190"/>
        <v>0</v>
      </c>
      <c r="CR402"/>
    </row>
    <row r="403" spans="1:96" x14ac:dyDescent="0.2">
      <c r="A403" s="360" cm="1">
        <f t="array" ref="A403">_xlfn.SWITCH(D403,"G",1,"D",2,"M",3,"F",4)</f>
        <v>3</v>
      </c>
      <c r="B403" s="357" t="s">
        <v>33</v>
      </c>
      <c r="C403" s="357" t="s">
        <v>227</v>
      </c>
      <c r="D403" s="360" t="s">
        <v>13</v>
      </c>
      <c r="E403" s="361">
        <v>5.0999999999999996</v>
      </c>
      <c r="F403" s="361">
        <f>_xlfn.IFNA(VLOOKUP(C403,'My Squad'!$C$2:$D$16,2,0),E403)</f>
        <v>5.0999999999999996</v>
      </c>
      <c r="G403" s="362">
        <v>0.14399999999999999</v>
      </c>
      <c r="H403" s="362">
        <v>8.9333333333333334E-2</v>
      </c>
      <c r="I403" s="362">
        <v>6.133333333333333E-2</v>
      </c>
      <c r="J403" s="362">
        <v>6.6000000000000003E-2</v>
      </c>
      <c r="K403" s="362">
        <v>7.7333333333333337E-2</v>
      </c>
      <c r="L403" s="362">
        <v>6.0999999999999999E-2</v>
      </c>
      <c r="M403" s="362">
        <v>8.0666666666666664E-2</v>
      </c>
      <c r="N403" s="362">
        <v>8.1666666666666665E-2</v>
      </c>
      <c r="O403" s="363">
        <v>0</v>
      </c>
      <c r="P403" s="363">
        <v>0</v>
      </c>
      <c r="Q403" s="363">
        <v>0</v>
      </c>
      <c r="R403" s="363">
        <v>0</v>
      </c>
      <c r="S403" s="363">
        <v>0</v>
      </c>
      <c r="T403" s="363">
        <v>0</v>
      </c>
      <c r="U403" s="363">
        <v>0</v>
      </c>
      <c r="V403" s="363">
        <v>0</v>
      </c>
      <c r="W403" s="363">
        <v>0</v>
      </c>
      <c r="X403" s="363">
        <v>0</v>
      </c>
      <c r="Y403" s="363">
        <v>0</v>
      </c>
      <c r="Z403" s="363">
        <v>0</v>
      </c>
      <c r="AA403" s="363">
        <v>0</v>
      </c>
      <c r="AB403" s="363">
        <v>0</v>
      </c>
      <c r="AC403" s="363">
        <v>0</v>
      </c>
      <c r="AD403" s="363">
        <v>0</v>
      </c>
      <c r="AE403" s="363">
        <v>0</v>
      </c>
      <c r="AF403" s="363">
        <v>0</v>
      </c>
      <c r="AG403" s="363">
        <v>0</v>
      </c>
      <c r="AH403" s="363">
        <v>0</v>
      </c>
      <c r="AI403" s="363">
        <v>0</v>
      </c>
      <c r="AJ403" s="363">
        <v>0</v>
      </c>
      <c r="AK403" s="363">
        <v>0</v>
      </c>
      <c r="AL403" s="363">
        <v>0</v>
      </c>
      <c r="AM403" s="363">
        <v>0</v>
      </c>
      <c r="AN403" s="363">
        <v>0</v>
      </c>
      <c r="AO403" s="363">
        <v>0</v>
      </c>
      <c r="AP403" s="363">
        <v>0</v>
      </c>
      <c r="AQ403" s="363">
        <v>0</v>
      </c>
      <c r="AR403" s="363">
        <v>0</v>
      </c>
      <c r="AS403" s="363">
        <v>0</v>
      </c>
      <c r="AT403" s="363">
        <v>0</v>
      </c>
      <c r="AU403" s="363">
        <v>0</v>
      </c>
      <c r="AV403" s="363">
        <v>0</v>
      </c>
      <c r="AW403" s="363">
        <v>0</v>
      </c>
      <c r="AX403" s="363">
        <v>0</v>
      </c>
      <c r="AY403" s="363">
        <v>0</v>
      </c>
      <c r="AZ403" s="363">
        <v>0</v>
      </c>
      <c r="BA403" s="363">
        <v>0</v>
      </c>
      <c r="BB403" s="363">
        <v>0</v>
      </c>
      <c r="BC403" s="364">
        <f>IF(ISNUMBER(MATCH(C403,'My Squad'!$C$2:$C$16,0)),1,0)</f>
        <v>0</v>
      </c>
      <c r="BD403" s="365">
        <f t="shared" si="166"/>
        <v>0</v>
      </c>
      <c r="BE403" s="365">
        <f t="shared" si="167"/>
        <v>0</v>
      </c>
      <c r="BF403" s="365">
        <f t="shared" si="168"/>
        <v>0</v>
      </c>
      <c r="BG403" s="365">
        <f t="shared" si="169"/>
        <v>0</v>
      </c>
      <c r="BH403" s="365">
        <f t="shared" si="170"/>
        <v>0</v>
      </c>
      <c r="BI403" s="365">
        <f t="shared" si="171"/>
        <v>0</v>
      </c>
      <c r="BJ403" s="365">
        <f t="shared" si="172"/>
        <v>0</v>
      </c>
      <c r="BK403" s="365">
        <f t="shared" si="173"/>
        <v>0</v>
      </c>
      <c r="BL403" s="365">
        <f t="shared" si="174"/>
        <v>0</v>
      </c>
      <c r="BM403" s="365">
        <f t="shared" si="175"/>
        <v>0</v>
      </c>
      <c r="BN403" s="365">
        <f t="shared" si="176"/>
        <v>0</v>
      </c>
      <c r="BO403" s="365">
        <f t="shared" si="177"/>
        <v>0</v>
      </c>
      <c r="BP403" s="365">
        <f t="shared" si="178"/>
        <v>0</v>
      </c>
      <c r="BQ403" s="365">
        <f t="shared" si="179"/>
        <v>0</v>
      </c>
      <c r="BR403" s="365">
        <f t="shared" si="180"/>
        <v>0</v>
      </c>
      <c r="BS403" s="365">
        <f t="shared" si="181"/>
        <v>0</v>
      </c>
      <c r="BT403" s="365">
        <f t="shared" si="182"/>
        <v>0</v>
      </c>
      <c r="BU403" s="365">
        <f t="shared" si="183"/>
        <v>0</v>
      </c>
      <c r="BV403" s="365">
        <f t="shared" si="184"/>
        <v>0</v>
      </c>
      <c r="BW403" s="365">
        <f t="shared" si="185"/>
        <v>0</v>
      </c>
      <c r="BX403" s="365">
        <f t="shared" si="186"/>
        <v>0</v>
      </c>
      <c r="BY403" s="365">
        <f t="shared" si="187"/>
        <v>0</v>
      </c>
      <c r="BZ403" s="365">
        <f t="shared" si="188"/>
        <v>0</v>
      </c>
      <c r="CA403" s="365">
        <f t="shared" si="189"/>
        <v>0</v>
      </c>
      <c r="CB403" s="360">
        <f t="shared" si="190"/>
        <v>0</v>
      </c>
      <c r="CR403"/>
    </row>
    <row r="404" spans="1:96" hidden="1" x14ac:dyDescent="0.2">
      <c r="A404" s="360" cm="1">
        <f t="array" ref="A404">_xlfn.SWITCH(D404,"G",1,"D",2,"M",3,"F",4)</f>
        <v>2</v>
      </c>
      <c r="B404" s="357" t="s">
        <v>37</v>
      </c>
      <c r="C404" s="357" t="s">
        <v>312</v>
      </c>
      <c r="D404" s="360" t="s">
        <v>14</v>
      </c>
      <c r="E404" s="361">
        <v>4.4000000000000004</v>
      </c>
      <c r="F404" s="361">
        <f>_xlfn.IFNA(VLOOKUP(C404,'My Squad'!$C$2:$D$16,2,0),E404)</f>
        <v>4.4000000000000004</v>
      </c>
      <c r="G404" s="362">
        <v>0</v>
      </c>
      <c r="H404" s="362">
        <v>0</v>
      </c>
      <c r="I404" s="362">
        <v>6.933333333333333E-2</v>
      </c>
      <c r="J404" s="362">
        <v>0.19033333333333333</v>
      </c>
      <c r="K404" s="362">
        <v>0.18666666666666668</v>
      </c>
      <c r="L404" s="362">
        <v>8.433333333333333E-2</v>
      </c>
      <c r="M404" s="362">
        <v>5.9666666666666666E-2</v>
      </c>
      <c r="N404" s="362">
        <v>6.5000000000000002E-2</v>
      </c>
      <c r="O404" s="363">
        <v>0</v>
      </c>
      <c r="P404" s="363">
        <v>0</v>
      </c>
      <c r="Q404" s="363">
        <v>0</v>
      </c>
      <c r="R404" s="363">
        <v>0</v>
      </c>
      <c r="S404" s="363">
        <v>0</v>
      </c>
      <c r="T404" s="363">
        <v>0</v>
      </c>
      <c r="U404" s="363">
        <v>0</v>
      </c>
      <c r="V404" s="363">
        <v>0</v>
      </c>
      <c r="W404" s="363">
        <v>0</v>
      </c>
      <c r="X404" s="363">
        <v>0</v>
      </c>
      <c r="Y404" s="363">
        <v>0</v>
      </c>
      <c r="Z404" s="363">
        <v>0</v>
      </c>
      <c r="AA404" s="363">
        <v>0</v>
      </c>
      <c r="AB404" s="363">
        <v>0</v>
      </c>
      <c r="AC404" s="363">
        <v>0</v>
      </c>
      <c r="AD404" s="363">
        <v>0</v>
      </c>
      <c r="AE404" s="363">
        <v>0</v>
      </c>
      <c r="AF404" s="363">
        <v>0</v>
      </c>
      <c r="AG404" s="363">
        <v>0</v>
      </c>
      <c r="AH404" s="363">
        <v>0</v>
      </c>
      <c r="AI404" s="363">
        <v>0</v>
      </c>
      <c r="AJ404" s="363">
        <v>0</v>
      </c>
      <c r="AK404" s="363">
        <v>0</v>
      </c>
      <c r="AL404" s="363">
        <v>0</v>
      </c>
      <c r="AM404" s="363">
        <v>0</v>
      </c>
      <c r="AN404" s="363">
        <v>0</v>
      </c>
      <c r="AO404" s="363">
        <v>0</v>
      </c>
      <c r="AP404" s="363">
        <v>0</v>
      </c>
      <c r="AQ404" s="363">
        <v>0</v>
      </c>
      <c r="AR404" s="363">
        <v>0</v>
      </c>
      <c r="AS404" s="363">
        <v>0</v>
      </c>
      <c r="AT404" s="363">
        <v>0</v>
      </c>
      <c r="AU404" s="363">
        <v>0</v>
      </c>
      <c r="AV404" s="363">
        <v>0</v>
      </c>
      <c r="AW404" s="363">
        <v>0</v>
      </c>
      <c r="AX404" s="363">
        <v>0</v>
      </c>
      <c r="AY404" s="363">
        <v>0</v>
      </c>
      <c r="AZ404" s="363">
        <v>0</v>
      </c>
      <c r="BA404" s="363">
        <v>0</v>
      </c>
      <c r="BB404" s="363">
        <v>0</v>
      </c>
      <c r="BC404" s="364">
        <f>IF(ISNUMBER(MATCH(C404,'My Squad'!$C$2:$C$16,0)),1,0)</f>
        <v>0</v>
      </c>
      <c r="BD404" s="365">
        <f t="shared" si="166"/>
        <v>0</v>
      </c>
      <c r="BE404" s="365">
        <f t="shared" si="167"/>
        <v>0</v>
      </c>
      <c r="BF404" s="365">
        <f t="shared" si="168"/>
        <v>0</v>
      </c>
      <c r="BG404" s="365">
        <f t="shared" si="169"/>
        <v>0</v>
      </c>
      <c r="BH404" s="365">
        <f t="shared" si="170"/>
        <v>0</v>
      </c>
      <c r="BI404" s="365">
        <f t="shared" si="171"/>
        <v>0</v>
      </c>
      <c r="BJ404" s="365">
        <f t="shared" si="172"/>
        <v>0</v>
      </c>
      <c r="BK404" s="365">
        <f t="shared" si="173"/>
        <v>0</v>
      </c>
      <c r="BL404" s="365">
        <f t="shared" si="174"/>
        <v>0</v>
      </c>
      <c r="BM404" s="365">
        <f t="shared" si="175"/>
        <v>0</v>
      </c>
      <c r="BN404" s="365">
        <f t="shared" si="176"/>
        <v>0</v>
      </c>
      <c r="BO404" s="365">
        <f t="shared" si="177"/>
        <v>0</v>
      </c>
      <c r="BP404" s="365">
        <f t="shared" si="178"/>
        <v>0</v>
      </c>
      <c r="BQ404" s="365">
        <f t="shared" si="179"/>
        <v>0</v>
      </c>
      <c r="BR404" s="365">
        <f t="shared" si="180"/>
        <v>0</v>
      </c>
      <c r="BS404" s="365">
        <f t="shared" si="181"/>
        <v>0</v>
      </c>
      <c r="BT404" s="365">
        <f t="shared" si="182"/>
        <v>0</v>
      </c>
      <c r="BU404" s="365">
        <f t="shared" si="183"/>
        <v>0</v>
      </c>
      <c r="BV404" s="365">
        <f t="shared" si="184"/>
        <v>0</v>
      </c>
      <c r="BW404" s="365">
        <f t="shared" si="185"/>
        <v>0</v>
      </c>
      <c r="BX404" s="365">
        <f t="shared" si="186"/>
        <v>0</v>
      </c>
      <c r="BY404" s="365">
        <f t="shared" si="187"/>
        <v>0</v>
      </c>
      <c r="BZ404" s="365">
        <f t="shared" si="188"/>
        <v>0</v>
      </c>
      <c r="CA404" s="365">
        <f t="shared" si="189"/>
        <v>0</v>
      </c>
      <c r="CB404" s="360">
        <f t="shared" si="190"/>
        <v>0</v>
      </c>
      <c r="CR404"/>
    </row>
    <row r="405" spans="1:96" x14ac:dyDescent="0.2">
      <c r="A405" s="360" cm="1">
        <f t="array" ref="A405">_xlfn.SWITCH(D405,"G",1,"D",2,"M",3,"F",4)</f>
        <v>3</v>
      </c>
      <c r="B405" s="357" t="s">
        <v>33</v>
      </c>
      <c r="C405" s="357" t="s">
        <v>1553</v>
      </c>
      <c r="D405" s="360" t="s">
        <v>13</v>
      </c>
      <c r="E405" s="361">
        <v>5.2</v>
      </c>
      <c r="F405" s="361">
        <f>_xlfn.IFNA(VLOOKUP(C405,'My Squad'!$C$2:$D$16,2,0),E405)</f>
        <v>5.2</v>
      </c>
      <c r="G405" s="362">
        <v>0.156</v>
      </c>
      <c r="H405" s="362">
        <v>0.10766666666666666</v>
      </c>
      <c r="I405" s="362">
        <v>5.6333333333333332E-2</v>
      </c>
      <c r="J405" s="362">
        <v>6.7333333333333328E-2</v>
      </c>
      <c r="K405" s="362">
        <v>8.1000000000000003E-2</v>
      </c>
      <c r="L405" s="362">
        <v>6.4666666666666664E-2</v>
      </c>
      <c r="M405" s="362">
        <v>5.8333333333333334E-2</v>
      </c>
      <c r="N405" s="362">
        <v>6.3E-2</v>
      </c>
      <c r="O405" s="363">
        <v>0</v>
      </c>
      <c r="P405" s="363">
        <v>0</v>
      </c>
      <c r="Q405" s="363">
        <v>0</v>
      </c>
      <c r="R405" s="363">
        <v>0</v>
      </c>
      <c r="S405" s="363">
        <v>0</v>
      </c>
      <c r="T405" s="363">
        <v>0</v>
      </c>
      <c r="U405" s="363">
        <v>0</v>
      </c>
      <c r="V405" s="363">
        <v>0</v>
      </c>
      <c r="W405" s="363">
        <v>0</v>
      </c>
      <c r="X405" s="363">
        <v>0</v>
      </c>
      <c r="Y405" s="363">
        <v>0</v>
      </c>
      <c r="Z405" s="363">
        <v>0</v>
      </c>
      <c r="AA405" s="363">
        <v>0</v>
      </c>
      <c r="AB405" s="363">
        <v>0</v>
      </c>
      <c r="AC405" s="363">
        <v>0</v>
      </c>
      <c r="AD405" s="363">
        <v>0</v>
      </c>
      <c r="AE405" s="363">
        <v>0</v>
      </c>
      <c r="AF405" s="363">
        <v>0</v>
      </c>
      <c r="AG405" s="363">
        <v>0</v>
      </c>
      <c r="AH405" s="363">
        <v>0</v>
      </c>
      <c r="AI405" s="363">
        <v>0</v>
      </c>
      <c r="AJ405" s="363">
        <v>0</v>
      </c>
      <c r="AK405" s="363">
        <v>0</v>
      </c>
      <c r="AL405" s="363">
        <v>0</v>
      </c>
      <c r="AM405" s="363">
        <v>0</v>
      </c>
      <c r="AN405" s="363">
        <v>0</v>
      </c>
      <c r="AO405" s="363">
        <v>0</v>
      </c>
      <c r="AP405" s="363">
        <v>0</v>
      </c>
      <c r="AQ405" s="363">
        <v>0</v>
      </c>
      <c r="AR405" s="363">
        <v>0</v>
      </c>
      <c r="AS405" s="363">
        <v>0</v>
      </c>
      <c r="AT405" s="363">
        <v>0</v>
      </c>
      <c r="AU405" s="363">
        <v>0</v>
      </c>
      <c r="AV405" s="363">
        <v>0</v>
      </c>
      <c r="AW405" s="363">
        <v>0</v>
      </c>
      <c r="AX405" s="363">
        <v>0</v>
      </c>
      <c r="AY405" s="363">
        <v>0</v>
      </c>
      <c r="AZ405" s="363">
        <v>0</v>
      </c>
      <c r="BA405" s="363">
        <v>0</v>
      </c>
      <c r="BB405" s="363">
        <v>0</v>
      </c>
      <c r="BC405" s="364">
        <f>IF(ISNUMBER(MATCH(C405,'My Squad'!$C$2:$C$16,0)),1,0)</f>
        <v>0</v>
      </c>
      <c r="BD405" s="365">
        <f t="shared" si="166"/>
        <v>0</v>
      </c>
      <c r="BE405" s="365">
        <f t="shared" si="167"/>
        <v>0</v>
      </c>
      <c r="BF405" s="365">
        <f t="shared" si="168"/>
        <v>0</v>
      </c>
      <c r="BG405" s="365">
        <f t="shared" si="169"/>
        <v>0</v>
      </c>
      <c r="BH405" s="365">
        <f t="shared" si="170"/>
        <v>0</v>
      </c>
      <c r="BI405" s="365">
        <f t="shared" si="171"/>
        <v>0</v>
      </c>
      <c r="BJ405" s="365">
        <f t="shared" si="172"/>
        <v>0</v>
      </c>
      <c r="BK405" s="365">
        <f t="shared" si="173"/>
        <v>0</v>
      </c>
      <c r="BL405" s="365">
        <f t="shared" si="174"/>
        <v>0</v>
      </c>
      <c r="BM405" s="365">
        <f t="shared" si="175"/>
        <v>0</v>
      </c>
      <c r="BN405" s="365">
        <f t="shared" si="176"/>
        <v>0</v>
      </c>
      <c r="BO405" s="365">
        <f t="shared" si="177"/>
        <v>0</v>
      </c>
      <c r="BP405" s="365">
        <f t="shared" si="178"/>
        <v>0</v>
      </c>
      <c r="BQ405" s="365">
        <f t="shared" si="179"/>
        <v>0</v>
      </c>
      <c r="BR405" s="365">
        <f t="shared" si="180"/>
        <v>0</v>
      </c>
      <c r="BS405" s="365">
        <f t="shared" si="181"/>
        <v>0</v>
      </c>
      <c r="BT405" s="365">
        <f t="shared" si="182"/>
        <v>0</v>
      </c>
      <c r="BU405" s="365">
        <f t="shared" si="183"/>
        <v>0</v>
      </c>
      <c r="BV405" s="365">
        <f t="shared" si="184"/>
        <v>0</v>
      </c>
      <c r="BW405" s="365">
        <f t="shared" si="185"/>
        <v>0</v>
      </c>
      <c r="BX405" s="365">
        <f t="shared" si="186"/>
        <v>0</v>
      </c>
      <c r="BY405" s="365">
        <f t="shared" si="187"/>
        <v>0</v>
      </c>
      <c r="BZ405" s="365">
        <f t="shared" si="188"/>
        <v>0</v>
      </c>
      <c r="CA405" s="365">
        <f t="shared" si="189"/>
        <v>0</v>
      </c>
      <c r="CB405" s="360">
        <f t="shared" si="190"/>
        <v>0</v>
      </c>
      <c r="CR405"/>
    </row>
    <row r="406" spans="1:96" hidden="1" x14ac:dyDescent="0.2">
      <c r="A406" s="360" cm="1">
        <f t="array" ref="A406">_xlfn.SWITCH(D406,"G",1,"D",2,"M",3,"F",4)</f>
        <v>2</v>
      </c>
      <c r="B406" s="357" t="s">
        <v>602</v>
      </c>
      <c r="C406" s="357" t="s">
        <v>1539</v>
      </c>
      <c r="D406" s="360" t="s">
        <v>14</v>
      </c>
      <c r="E406" s="361">
        <v>3.9</v>
      </c>
      <c r="F406" s="361">
        <f>_xlfn.IFNA(VLOOKUP(C406,'My Squad'!$C$2:$D$16,2,0),E406)</f>
        <v>3.9</v>
      </c>
      <c r="G406" s="362">
        <v>0.13433333333333333</v>
      </c>
      <c r="H406" s="362">
        <v>7.9333333333333339E-2</v>
      </c>
      <c r="I406" s="362">
        <v>6.0666666666666667E-2</v>
      </c>
      <c r="J406" s="362">
        <v>5.8000000000000003E-2</v>
      </c>
      <c r="K406" s="362">
        <v>4.7333333333333331E-2</v>
      </c>
      <c r="L406" s="362">
        <v>7.4666666666666673E-2</v>
      </c>
      <c r="M406" s="362">
        <v>0.06</v>
      </c>
      <c r="N406" s="362">
        <v>8.8333333333333333E-2</v>
      </c>
      <c r="O406" s="363">
        <v>0</v>
      </c>
      <c r="P406" s="363">
        <v>0</v>
      </c>
      <c r="Q406" s="363">
        <v>0</v>
      </c>
      <c r="R406" s="363">
        <v>0</v>
      </c>
      <c r="S406" s="363">
        <v>0</v>
      </c>
      <c r="T406" s="363">
        <v>0</v>
      </c>
      <c r="U406" s="363">
        <v>0</v>
      </c>
      <c r="V406" s="363">
        <v>0</v>
      </c>
      <c r="W406" s="363">
        <v>0</v>
      </c>
      <c r="X406" s="363">
        <v>0</v>
      </c>
      <c r="Y406" s="363">
        <v>0</v>
      </c>
      <c r="Z406" s="363">
        <v>0</v>
      </c>
      <c r="AA406" s="363">
        <v>0</v>
      </c>
      <c r="AB406" s="363">
        <v>0</v>
      </c>
      <c r="AC406" s="363">
        <v>0</v>
      </c>
      <c r="AD406" s="363">
        <v>0</v>
      </c>
      <c r="AE406" s="363">
        <v>0</v>
      </c>
      <c r="AF406" s="363">
        <v>0</v>
      </c>
      <c r="AG406" s="363">
        <v>0</v>
      </c>
      <c r="AH406" s="363">
        <v>0</v>
      </c>
      <c r="AI406" s="363">
        <v>0</v>
      </c>
      <c r="AJ406" s="363">
        <v>0</v>
      </c>
      <c r="AK406" s="363">
        <v>0</v>
      </c>
      <c r="AL406" s="363">
        <v>0</v>
      </c>
      <c r="AM406" s="363">
        <v>0</v>
      </c>
      <c r="AN406" s="363">
        <v>0</v>
      </c>
      <c r="AO406" s="363">
        <v>0</v>
      </c>
      <c r="AP406" s="363">
        <v>0</v>
      </c>
      <c r="AQ406" s="363">
        <v>0</v>
      </c>
      <c r="AR406" s="363">
        <v>0</v>
      </c>
      <c r="AS406" s="363">
        <v>0</v>
      </c>
      <c r="AT406" s="363">
        <v>0</v>
      </c>
      <c r="AU406" s="363">
        <v>0</v>
      </c>
      <c r="AV406" s="363">
        <v>0</v>
      </c>
      <c r="AW406" s="363">
        <v>0</v>
      </c>
      <c r="AX406" s="363">
        <v>0</v>
      </c>
      <c r="AY406" s="363">
        <v>0</v>
      </c>
      <c r="AZ406" s="363">
        <v>0</v>
      </c>
      <c r="BA406" s="363">
        <v>0</v>
      </c>
      <c r="BB406" s="363">
        <v>0</v>
      </c>
      <c r="BC406" s="364">
        <f>IF(ISNUMBER(MATCH(C406,'My Squad'!$C$2:$C$16,0)),1,0)</f>
        <v>0</v>
      </c>
      <c r="BD406" s="365">
        <f t="shared" si="166"/>
        <v>0</v>
      </c>
      <c r="BE406" s="365">
        <f t="shared" si="167"/>
        <v>0</v>
      </c>
      <c r="BF406" s="365">
        <f t="shared" si="168"/>
        <v>0</v>
      </c>
      <c r="BG406" s="365">
        <f t="shared" si="169"/>
        <v>0</v>
      </c>
      <c r="BH406" s="365">
        <f t="shared" si="170"/>
        <v>0</v>
      </c>
      <c r="BI406" s="365">
        <f t="shared" si="171"/>
        <v>0</v>
      </c>
      <c r="BJ406" s="365">
        <f t="shared" si="172"/>
        <v>0</v>
      </c>
      <c r="BK406" s="365">
        <f t="shared" si="173"/>
        <v>0</v>
      </c>
      <c r="BL406" s="365">
        <f t="shared" si="174"/>
        <v>0</v>
      </c>
      <c r="BM406" s="365">
        <f t="shared" si="175"/>
        <v>0</v>
      </c>
      <c r="BN406" s="365">
        <f t="shared" si="176"/>
        <v>0</v>
      </c>
      <c r="BO406" s="365">
        <f t="shared" si="177"/>
        <v>0</v>
      </c>
      <c r="BP406" s="365">
        <f t="shared" si="178"/>
        <v>0</v>
      </c>
      <c r="BQ406" s="365">
        <f t="shared" si="179"/>
        <v>0</v>
      </c>
      <c r="BR406" s="365">
        <f t="shared" si="180"/>
        <v>0</v>
      </c>
      <c r="BS406" s="365">
        <f t="shared" si="181"/>
        <v>0</v>
      </c>
      <c r="BT406" s="365">
        <f t="shared" si="182"/>
        <v>0</v>
      </c>
      <c r="BU406" s="365">
        <f t="shared" si="183"/>
        <v>0</v>
      </c>
      <c r="BV406" s="365">
        <f t="shared" si="184"/>
        <v>0</v>
      </c>
      <c r="BW406" s="365">
        <f t="shared" si="185"/>
        <v>0</v>
      </c>
      <c r="BX406" s="365">
        <f t="shared" si="186"/>
        <v>0</v>
      </c>
      <c r="BY406" s="365">
        <f t="shared" si="187"/>
        <v>0</v>
      </c>
      <c r="BZ406" s="365">
        <f t="shared" si="188"/>
        <v>0</v>
      </c>
      <c r="CA406" s="365">
        <f t="shared" si="189"/>
        <v>0</v>
      </c>
      <c r="CB406" s="360">
        <f t="shared" si="190"/>
        <v>0</v>
      </c>
      <c r="CR406"/>
    </row>
    <row r="407" spans="1:96" hidden="1" x14ac:dyDescent="0.2">
      <c r="A407" s="360" cm="1">
        <f t="array" ref="A407">_xlfn.SWITCH(D407,"G",1,"D",2,"M",3,"F",4)</f>
        <v>2</v>
      </c>
      <c r="B407" s="357" t="s">
        <v>37</v>
      </c>
      <c r="C407" s="357" t="s">
        <v>314</v>
      </c>
      <c r="D407" s="360" t="s">
        <v>14</v>
      </c>
      <c r="E407" s="361">
        <v>4.4000000000000004</v>
      </c>
      <c r="F407" s="361">
        <f>_xlfn.IFNA(VLOOKUP(C407,'My Squad'!$C$2:$D$16,2,0),E407)</f>
        <v>4.4000000000000004</v>
      </c>
      <c r="G407" s="362">
        <v>9.4666666666666663E-2</v>
      </c>
      <c r="H407" s="362">
        <v>6.5333333333333327E-2</v>
      </c>
      <c r="I407" s="362">
        <v>0.08</v>
      </c>
      <c r="J407" s="362">
        <v>9.8000000000000004E-2</v>
      </c>
      <c r="K407" s="362">
        <v>5.4333333333333331E-2</v>
      </c>
      <c r="L407" s="362">
        <v>7.8333333333333338E-2</v>
      </c>
      <c r="M407" s="362">
        <v>5.7666666666666665E-2</v>
      </c>
      <c r="N407" s="362">
        <v>6.6666666666666666E-2</v>
      </c>
      <c r="O407" s="363">
        <v>0</v>
      </c>
      <c r="P407" s="363">
        <v>0</v>
      </c>
      <c r="Q407" s="363">
        <v>0</v>
      </c>
      <c r="R407" s="363">
        <v>0</v>
      </c>
      <c r="S407" s="363">
        <v>0</v>
      </c>
      <c r="T407" s="363">
        <v>0</v>
      </c>
      <c r="U407" s="363">
        <v>0</v>
      </c>
      <c r="V407" s="363">
        <v>0</v>
      </c>
      <c r="W407" s="363">
        <v>0</v>
      </c>
      <c r="X407" s="363">
        <v>0</v>
      </c>
      <c r="Y407" s="363">
        <v>0</v>
      </c>
      <c r="Z407" s="363">
        <v>0</v>
      </c>
      <c r="AA407" s="363">
        <v>0</v>
      </c>
      <c r="AB407" s="363">
        <v>0</v>
      </c>
      <c r="AC407" s="363">
        <v>0</v>
      </c>
      <c r="AD407" s="363">
        <v>0</v>
      </c>
      <c r="AE407" s="363">
        <v>0</v>
      </c>
      <c r="AF407" s="363">
        <v>0</v>
      </c>
      <c r="AG407" s="363">
        <v>0</v>
      </c>
      <c r="AH407" s="363">
        <v>0</v>
      </c>
      <c r="AI407" s="363">
        <v>0</v>
      </c>
      <c r="AJ407" s="363">
        <v>0</v>
      </c>
      <c r="AK407" s="363">
        <v>0</v>
      </c>
      <c r="AL407" s="363">
        <v>0</v>
      </c>
      <c r="AM407" s="363">
        <v>0</v>
      </c>
      <c r="AN407" s="363">
        <v>0</v>
      </c>
      <c r="AO407" s="363">
        <v>0</v>
      </c>
      <c r="AP407" s="363">
        <v>0</v>
      </c>
      <c r="AQ407" s="363">
        <v>0</v>
      </c>
      <c r="AR407" s="363">
        <v>0</v>
      </c>
      <c r="AS407" s="363">
        <v>0</v>
      </c>
      <c r="AT407" s="363">
        <v>0</v>
      </c>
      <c r="AU407" s="363">
        <v>0</v>
      </c>
      <c r="AV407" s="363">
        <v>0</v>
      </c>
      <c r="AW407" s="363">
        <v>0</v>
      </c>
      <c r="AX407" s="363">
        <v>0</v>
      </c>
      <c r="AY407" s="363">
        <v>0</v>
      </c>
      <c r="AZ407" s="363">
        <v>0</v>
      </c>
      <c r="BA407" s="363">
        <v>0</v>
      </c>
      <c r="BB407" s="363">
        <v>0</v>
      </c>
      <c r="BC407" s="364">
        <f>IF(ISNUMBER(MATCH(C407,'My Squad'!$C$2:$C$16,0)),1,0)</f>
        <v>0</v>
      </c>
      <c r="BD407" s="365">
        <f t="shared" si="166"/>
        <v>0</v>
      </c>
      <c r="BE407" s="365">
        <f t="shared" si="167"/>
        <v>0</v>
      </c>
      <c r="BF407" s="365">
        <f t="shared" si="168"/>
        <v>0</v>
      </c>
      <c r="BG407" s="365">
        <f t="shared" si="169"/>
        <v>0</v>
      </c>
      <c r="BH407" s="365">
        <f t="shared" si="170"/>
        <v>0</v>
      </c>
      <c r="BI407" s="365">
        <f t="shared" si="171"/>
        <v>0</v>
      </c>
      <c r="BJ407" s="365">
        <f t="shared" si="172"/>
        <v>0</v>
      </c>
      <c r="BK407" s="365">
        <f t="shared" si="173"/>
        <v>0</v>
      </c>
      <c r="BL407" s="365">
        <f t="shared" si="174"/>
        <v>0</v>
      </c>
      <c r="BM407" s="365">
        <f t="shared" si="175"/>
        <v>0</v>
      </c>
      <c r="BN407" s="365">
        <f t="shared" si="176"/>
        <v>0</v>
      </c>
      <c r="BO407" s="365">
        <f t="shared" si="177"/>
        <v>0</v>
      </c>
      <c r="BP407" s="365">
        <f t="shared" si="178"/>
        <v>0</v>
      </c>
      <c r="BQ407" s="365">
        <f t="shared" si="179"/>
        <v>0</v>
      </c>
      <c r="BR407" s="365">
        <f t="shared" si="180"/>
        <v>0</v>
      </c>
      <c r="BS407" s="365">
        <f t="shared" si="181"/>
        <v>0</v>
      </c>
      <c r="BT407" s="365">
        <f t="shared" si="182"/>
        <v>0</v>
      </c>
      <c r="BU407" s="365">
        <f t="shared" si="183"/>
        <v>0</v>
      </c>
      <c r="BV407" s="365">
        <f t="shared" si="184"/>
        <v>0</v>
      </c>
      <c r="BW407" s="365">
        <f t="shared" si="185"/>
        <v>0</v>
      </c>
      <c r="BX407" s="365">
        <f t="shared" si="186"/>
        <v>0</v>
      </c>
      <c r="BY407" s="365">
        <f t="shared" si="187"/>
        <v>0</v>
      </c>
      <c r="BZ407" s="365">
        <f t="shared" si="188"/>
        <v>0</v>
      </c>
      <c r="CA407" s="365">
        <f t="shared" si="189"/>
        <v>0</v>
      </c>
      <c r="CB407" s="360">
        <f t="shared" si="190"/>
        <v>0</v>
      </c>
      <c r="CR407"/>
    </row>
    <row r="408" spans="1:96" hidden="1" x14ac:dyDescent="0.2">
      <c r="A408" s="360" cm="1">
        <f t="array" ref="A408">_xlfn.SWITCH(D408,"G",1,"D",2,"M",3,"F",4)</f>
        <v>3</v>
      </c>
      <c r="B408" s="357" t="s">
        <v>61</v>
      </c>
      <c r="C408" s="357" t="s">
        <v>191</v>
      </c>
      <c r="D408" s="360" t="s">
        <v>13</v>
      </c>
      <c r="E408" s="361">
        <v>5</v>
      </c>
      <c r="F408" s="361">
        <f>_xlfn.IFNA(VLOOKUP(C408,'My Squad'!$C$2:$D$16,2,0),E408)</f>
        <v>5</v>
      </c>
      <c r="G408" s="362">
        <v>5.8999999999999997E-2</v>
      </c>
      <c r="H408" s="362">
        <v>6.6666666666666666E-2</v>
      </c>
      <c r="I408" s="362">
        <v>7.9333333333333339E-2</v>
      </c>
      <c r="J408" s="362">
        <v>7.5999999999999998E-2</v>
      </c>
      <c r="K408" s="362">
        <v>6.5666666666666665E-2</v>
      </c>
      <c r="L408" s="362">
        <v>7.0333333333333331E-2</v>
      </c>
      <c r="M408" s="362">
        <v>6.8000000000000005E-2</v>
      </c>
      <c r="N408" s="362">
        <v>6.3333333333333339E-2</v>
      </c>
      <c r="O408" s="363">
        <v>0</v>
      </c>
      <c r="P408" s="363">
        <v>0</v>
      </c>
      <c r="Q408" s="363">
        <v>0</v>
      </c>
      <c r="R408" s="363">
        <v>0</v>
      </c>
      <c r="S408" s="363">
        <v>0</v>
      </c>
      <c r="T408" s="363">
        <v>0</v>
      </c>
      <c r="U408" s="363">
        <v>0</v>
      </c>
      <c r="V408" s="363">
        <v>0</v>
      </c>
      <c r="W408" s="363">
        <v>0</v>
      </c>
      <c r="X408" s="363">
        <v>0</v>
      </c>
      <c r="Y408" s="363">
        <v>0</v>
      </c>
      <c r="Z408" s="363">
        <v>0</v>
      </c>
      <c r="AA408" s="363">
        <v>0</v>
      </c>
      <c r="AB408" s="363">
        <v>0</v>
      </c>
      <c r="AC408" s="363">
        <v>0</v>
      </c>
      <c r="AD408" s="363">
        <v>0</v>
      </c>
      <c r="AE408" s="363">
        <v>0</v>
      </c>
      <c r="AF408" s="363">
        <v>0</v>
      </c>
      <c r="AG408" s="363">
        <v>0</v>
      </c>
      <c r="AH408" s="363">
        <v>0</v>
      </c>
      <c r="AI408" s="363">
        <v>0</v>
      </c>
      <c r="AJ408" s="363">
        <v>0</v>
      </c>
      <c r="AK408" s="363">
        <v>0</v>
      </c>
      <c r="AL408" s="363">
        <v>0</v>
      </c>
      <c r="AM408" s="363">
        <v>0</v>
      </c>
      <c r="AN408" s="363">
        <v>0</v>
      </c>
      <c r="AO408" s="363">
        <v>0</v>
      </c>
      <c r="AP408" s="363">
        <v>0</v>
      </c>
      <c r="AQ408" s="363">
        <v>0</v>
      </c>
      <c r="AR408" s="363">
        <v>0</v>
      </c>
      <c r="AS408" s="363">
        <v>0</v>
      </c>
      <c r="AT408" s="363">
        <v>0</v>
      </c>
      <c r="AU408" s="363">
        <v>0</v>
      </c>
      <c r="AV408" s="363">
        <v>0</v>
      </c>
      <c r="AW408" s="363">
        <v>0</v>
      </c>
      <c r="AX408" s="363">
        <v>0</v>
      </c>
      <c r="AY408" s="363">
        <v>0</v>
      </c>
      <c r="AZ408" s="363">
        <v>0</v>
      </c>
      <c r="BA408" s="363">
        <v>0</v>
      </c>
      <c r="BB408" s="363">
        <v>0</v>
      </c>
      <c r="BC408" s="364">
        <f>IF(ISNUMBER(MATCH(C408,'My Squad'!$C$2:$C$16,0)),1,0)</f>
        <v>0</v>
      </c>
      <c r="BD408" s="365">
        <f t="shared" si="166"/>
        <v>0</v>
      </c>
      <c r="BE408" s="365">
        <f t="shared" si="167"/>
        <v>0</v>
      </c>
      <c r="BF408" s="365">
        <f t="shared" si="168"/>
        <v>0</v>
      </c>
      <c r="BG408" s="365">
        <f t="shared" si="169"/>
        <v>0</v>
      </c>
      <c r="BH408" s="365">
        <f t="shared" si="170"/>
        <v>0</v>
      </c>
      <c r="BI408" s="365">
        <f t="shared" si="171"/>
        <v>0</v>
      </c>
      <c r="BJ408" s="365">
        <f t="shared" si="172"/>
        <v>0</v>
      </c>
      <c r="BK408" s="365">
        <f t="shared" si="173"/>
        <v>0</v>
      </c>
      <c r="BL408" s="365">
        <f t="shared" si="174"/>
        <v>0</v>
      </c>
      <c r="BM408" s="365">
        <f t="shared" si="175"/>
        <v>0</v>
      </c>
      <c r="BN408" s="365">
        <f t="shared" si="176"/>
        <v>0</v>
      </c>
      <c r="BO408" s="365">
        <f t="shared" si="177"/>
        <v>0</v>
      </c>
      <c r="BP408" s="365">
        <f t="shared" si="178"/>
        <v>0</v>
      </c>
      <c r="BQ408" s="365">
        <f t="shared" si="179"/>
        <v>0</v>
      </c>
      <c r="BR408" s="365">
        <f t="shared" si="180"/>
        <v>0</v>
      </c>
      <c r="BS408" s="365">
        <f t="shared" si="181"/>
        <v>0</v>
      </c>
      <c r="BT408" s="365">
        <f t="shared" si="182"/>
        <v>0</v>
      </c>
      <c r="BU408" s="365">
        <f t="shared" si="183"/>
        <v>0</v>
      </c>
      <c r="BV408" s="365">
        <f t="shared" si="184"/>
        <v>0</v>
      </c>
      <c r="BW408" s="365">
        <f t="shared" si="185"/>
        <v>0</v>
      </c>
      <c r="BX408" s="365">
        <f t="shared" si="186"/>
        <v>0</v>
      </c>
      <c r="BY408" s="365">
        <f t="shared" si="187"/>
        <v>0</v>
      </c>
      <c r="BZ408" s="365">
        <f t="shared" si="188"/>
        <v>0</v>
      </c>
      <c r="CA408" s="365">
        <f t="shared" si="189"/>
        <v>0</v>
      </c>
      <c r="CB408" s="360">
        <f t="shared" si="190"/>
        <v>0</v>
      </c>
      <c r="CR408"/>
    </row>
    <row r="409" spans="1:96" hidden="1" x14ac:dyDescent="0.2">
      <c r="A409" s="360" cm="1">
        <f t="array" ref="A409">_xlfn.SWITCH(D409,"G",1,"D",2,"M",3,"F",4)</f>
        <v>2</v>
      </c>
      <c r="B409" s="357" t="s">
        <v>602</v>
      </c>
      <c r="C409" s="357" t="s">
        <v>669</v>
      </c>
      <c r="D409" s="360" t="s">
        <v>14</v>
      </c>
      <c r="E409" s="361">
        <v>4</v>
      </c>
      <c r="F409" s="361">
        <f>_xlfn.IFNA(VLOOKUP(C409,'My Squad'!$C$2:$D$16,2,0),E409)</f>
        <v>4</v>
      </c>
      <c r="G409" s="362">
        <v>0.10933333333333334</v>
      </c>
      <c r="H409" s="362">
        <v>9.9666666666666667E-2</v>
      </c>
      <c r="I409" s="362">
        <v>4.4333333333333336E-2</v>
      </c>
      <c r="J409" s="362">
        <v>4.9000000000000002E-2</v>
      </c>
      <c r="K409" s="362">
        <v>6.7000000000000004E-2</v>
      </c>
      <c r="L409" s="362">
        <v>3.966666666666667E-2</v>
      </c>
      <c r="M409" s="362">
        <v>5.0333333333333334E-2</v>
      </c>
      <c r="N409" s="362">
        <v>7.1333333333333332E-2</v>
      </c>
      <c r="O409" s="363">
        <v>0</v>
      </c>
      <c r="P409" s="363">
        <v>0</v>
      </c>
      <c r="Q409" s="363">
        <v>0</v>
      </c>
      <c r="R409" s="363">
        <v>0</v>
      </c>
      <c r="S409" s="363">
        <v>0</v>
      </c>
      <c r="T409" s="363">
        <v>0</v>
      </c>
      <c r="U409" s="363">
        <v>0</v>
      </c>
      <c r="V409" s="363">
        <v>0</v>
      </c>
      <c r="W409" s="363">
        <v>0</v>
      </c>
      <c r="X409" s="363">
        <v>0</v>
      </c>
      <c r="Y409" s="363">
        <v>0</v>
      </c>
      <c r="Z409" s="363">
        <v>0</v>
      </c>
      <c r="AA409" s="363">
        <v>0</v>
      </c>
      <c r="AB409" s="363">
        <v>0</v>
      </c>
      <c r="AC409" s="363">
        <v>0</v>
      </c>
      <c r="AD409" s="363">
        <v>0</v>
      </c>
      <c r="AE409" s="363">
        <v>0</v>
      </c>
      <c r="AF409" s="363">
        <v>0</v>
      </c>
      <c r="AG409" s="363">
        <v>0</v>
      </c>
      <c r="AH409" s="363">
        <v>0</v>
      </c>
      <c r="AI409" s="363">
        <v>0</v>
      </c>
      <c r="AJ409" s="363">
        <v>0</v>
      </c>
      <c r="AK409" s="363">
        <v>0</v>
      </c>
      <c r="AL409" s="363">
        <v>0</v>
      </c>
      <c r="AM409" s="363">
        <v>0</v>
      </c>
      <c r="AN409" s="363">
        <v>0</v>
      </c>
      <c r="AO409" s="363">
        <v>0</v>
      </c>
      <c r="AP409" s="363">
        <v>0</v>
      </c>
      <c r="AQ409" s="363">
        <v>0</v>
      </c>
      <c r="AR409" s="363">
        <v>0</v>
      </c>
      <c r="AS409" s="363">
        <v>0</v>
      </c>
      <c r="AT409" s="363">
        <v>0</v>
      </c>
      <c r="AU409" s="363">
        <v>0</v>
      </c>
      <c r="AV409" s="363">
        <v>0</v>
      </c>
      <c r="AW409" s="363">
        <v>0</v>
      </c>
      <c r="AX409" s="363">
        <v>0</v>
      </c>
      <c r="AY409" s="363">
        <v>0</v>
      </c>
      <c r="AZ409" s="363">
        <v>0</v>
      </c>
      <c r="BA409" s="363">
        <v>0</v>
      </c>
      <c r="BB409" s="363">
        <v>0</v>
      </c>
      <c r="BC409" s="364">
        <f>IF(ISNUMBER(MATCH(C409,'My Squad'!$C$2:$C$16,0)),1,0)</f>
        <v>0</v>
      </c>
      <c r="BD409" s="365">
        <f t="shared" si="166"/>
        <v>0</v>
      </c>
      <c r="BE409" s="365">
        <f t="shared" si="167"/>
        <v>0</v>
      </c>
      <c r="BF409" s="365">
        <f t="shared" si="168"/>
        <v>0</v>
      </c>
      <c r="BG409" s="365">
        <f t="shared" si="169"/>
        <v>0</v>
      </c>
      <c r="BH409" s="365">
        <f t="shared" si="170"/>
        <v>0</v>
      </c>
      <c r="BI409" s="365">
        <f t="shared" si="171"/>
        <v>0</v>
      </c>
      <c r="BJ409" s="365">
        <f t="shared" si="172"/>
        <v>0</v>
      </c>
      <c r="BK409" s="365">
        <f t="shared" si="173"/>
        <v>0</v>
      </c>
      <c r="BL409" s="365">
        <f t="shared" si="174"/>
        <v>0</v>
      </c>
      <c r="BM409" s="365">
        <f t="shared" si="175"/>
        <v>0</v>
      </c>
      <c r="BN409" s="365">
        <f t="shared" si="176"/>
        <v>0</v>
      </c>
      <c r="BO409" s="365">
        <f t="shared" si="177"/>
        <v>0</v>
      </c>
      <c r="BP409" s="365">
        <f t="shared" si="178"/>
        <v>0</v>
      </c>
      <c r="BQ409" s="365">
        <f t="shared" si="179"/>
        <v>0</v>
      </c>
      <c r="BR409" s="365">
        <f t="shared" si="180"/>
        <v>0</v>
      </c>
      <c r="BS409" s="365">
        <f t="shared" si="181"/>
        <v>0</v>
      </c>
      <c r="BT409" s="365">
        <f t="shared" si="182"/>
        <v>0</v>
      </c>
      <c r="BU409" s="365">
        <f t="shared" si="183"/>
        <v>0</v>
      </c>
      <c r="BV409" s="365">
        <f t="shared" si="184"/>
        <v>0</v>
      </c>
      <c r="BW409" s="365">
        <f t="shared" si="185"/>
        <v>0</v>
      </c>
      <c r="BX409" s="365">
        <f t="shared" si="186"/>
        <v>0</v>
      </c>
      <c r="BY409" s="365">
        <f t="shared" si="187"/>
        <v>0</v>
      </c>
      <c r="BZ409" s="365">
        <f t="shared" si="188"/>
        <v>0</v>
      </c>
      <c r="CA409" s="365">
        <f t="shared" si="189"/>
        <v>0</v>
      </c>
      <c r="CB409" s="360">
        <f t="shared" si="190"/>
        <v>0</v>
      </c>
      <c r="CR409"/>
    </row>
    <row r="410" spans="1:96" hidden="1" x14ac:dyDescent="0.2">
      <c r="A410" s="360" cm="1">
        <f t="array" ref="A410">_xlfn.SWITCH(D410,"G",1,"D",2,"M",3,"F",4)</f>
        <v>2</v>
      </c>
      <c r="B410" s="357" t="s">
        <v>56</v>
      </c>
      <c r="C410" s="357" t="s">
        <v>268</v>
      </c>
      <c r="D410" s="360" t="s">
        <v>14</v>
      </c>
      <c r="E410" s="361">
        <v>4</v>
      </c>
      <c r="F410" s="361">
        <f>_xlfn.IFNA(VLOOKUP(C410,'My Squad'!$C$2:$D$16,2,0),E410)</f>
        <v>4</v>
      </c>
      <c r="G410" s="362">
        <v>7.8666666666666663E-2</v>
      </c>
      <c r="H410" s="362">
        <v>6.2666666666666662E-2</v>
      </c>
      <c r="I410" s="362">
        <v>5.0666666666666665E-2</v>
      </c>
      <c r="J410" s="362">
        <v>4.2333333333333334E-2</v>
      </c>
      <c r="K410" s="362">
        <v>8.6999999999999994E-2</v>
      </c>
      <c r="L410" s="362">
        <v>7.3666666666666672E-2</v>
      </c>
      <c r="M410" s="362">
        <v>6.433333333333334E-2</v>
      </c>
      <c r="N410" s="362">
        <v>6.7333333333333328E-2</v>
      </c>
      <c r="O410" s="363">
        <v>0</v>
      </c>
      <c r="P410" s="363">
        <v>0</v>
      </c>
      <c r="Q410" s="363">
        <v>0</v>
      </c>
      <c r="R410" s="363">
        <v>0</v>
      </c>
      <c r="S410" s="363">
        <v>0</v>
      </c>
      <c r="T410" s="363">
        <v>0</v>
      </c>
      <c r="U410" s="363">
        <v>0</v>
      </c>
      <c r="V410" s="363">
        <v>0</v>
      </c>
      <c r="W410" s="363">
        <v>0</v>
      </c>
      <c r="X410" s="363">
        <v>0</v>
      </c>
      <c r="Y410" s="363">
        <v>0</v>
      </c>
      <c r="Z410" s="363">
        <v>0</v>
      </c>
      <c r="AA410" s="363">
        <v>0</v>
      </c>
      <c r="AB410" s="363">
        <v>0</v>
      </c>
      <c r="AC410" s="363">
        <v>0</v>
      </c>
      <c r="AD410" s="363">
        <v>0</v>
      </c>
      <c r="AE410" s="363">
        <v>0</v>
      </c>
      <c r="AF410" s="363">
        <v>0</v>
      </c>
      <c r="AG410" s="363">
        <v>0</v>
      </c>
      <c r="AH410" s="363">
        <v>0</v>
      </c>
      <c r="AI410" s="363">
        <v>0</v>
      </c>
      <c r="AJ410" s="363">
        <v>0</v>
      </c>
      <c r="AK410" s="363">
        <v>0</v>
      </c>
      <c r="AL410" s="363">
        <v>0</v>
      </c>
      <c r="AM410" s="363">
        <v>0</v>
      </c>
      <c r="AN410" s="363">
        <v>0</v>
      </c>
      <c r="AO410" s="363">
        <v>0</v>
      </c>
      <c r="AP410" s="363">
        <v>0</v>
      </c>
      <c r="AQ410" s="363">
        <v>0</v>
      </c>
      <c r="AR410" s="363">
        <v>0</v>
      </c>
      <c r="AS410" s="363">
        <v>0</v>
      </c>
      <c r="AT410" s="363">
        <v>0</v>
      </c>
      <c r="AU410" s="363">
        <v>0</v>
      </c>
      <c r="AV410" s="363">
        <v>0</v>
      </c>
      <c r="AW410" s="363">
        <v>0</v>
      </c>
      <c r="AX410" s="363">
        <v>0</v>
      </c>
      <c r="AY410" s="363">
        <v>0</v>
      </c>
      <c r="AZ410" s="363">
        <v>0</v>
      </c>
      <c r="BA410" s="363">
        <v>0</v>
      </c>
      <c r="BB410" s="363">
        <v>0</v>
      </c>
      <c r="BC410" s="364">
        <f>IF(ISNUMBER(MATCH(C410,'My Squad'!$C$2:$C$16,0)),1,0)</f>
        <v>0</v>
      </c>
      <c r="BD410" s="365">
        <f t="shared" si="166"/>
        <v>0</v>
      </c>
      <c r="BE410" s="365">
        <f t="shared" si="167"/>
        <v>0</v>
      </c>
      <c r="BF410" s="365">
        <f t="shared" si="168"/>
        <v>0</v>
      </c>
      <c r="BG410" s="365">
        <f t="shared" si="169"/>
        <v>0</v>
      </c>
      <c r="BH410" s="365">
        <f t="shared" si="170"/>
        <v>0</v>
      </c>
      <c r="BI410" s="365">
        <f t="shared" si="171"/>
        <v>0</v>
      </c>
      <c r="BJ410" s="365">
        <f t="shared" si="172"/>
        <v>0</v>
      </c>
      <c r="BK410" s="365">
        <f t="shared" si="173"/>
        <v>0</v>
      </c>
      <c r="BL410" s="365">
        <f t="shared" si="174"/>
        <v>0</v>
      </c>
      <c r="BM410" s="365">
        <f t="shared" si="175"/>
        <v>0</v>
      </c>
      <c r="BN410" s="365">
        <f t="shared" si="176"/>
        <v>0</v>
      </c>
      <c r="BO410" s="365">
        <f t="shared" si="177"/>
        <v>0</v>
      </c>
      <c r="BP410" s="365">
        <f t="shared" si="178"/>
        <v>0</v>
      </c>
      <c r="BQ410" s="365">
        <f t="shared" si="179"/>
        <v>0</v>
      </c>
      <c r="BR410" s="365">
        <f t="shared" si="180"/>
        <v>0</v>
      </c>
      <c r="BS410" s="365">
        <f t="shared" si="181"/>
        <v>0</v>
      </c>
      <c r="BT410" s="365">
        <f t="shared" si="182"/>
        <v>0</v>
      </c>
      <c r="BU410" s="365">
        <f t="shared" si="183"/>
        <v>0</v>
      </c>
      <c r="BV410" s="365">
        <f t="shared" si="184"/>
        <v>0</v>
      </c>
      <c r="BW410" s="365">
        <f t="shared" si="185"/>
        <v>0</v>
      </c>
      <c r="BX410" s="365">
        <f t="shared" si="186"/>
        <v>0</v>
      </c>
      <c r="BY410" s="365">
        <f t="shared" si="187"/>
        <v>0</v>
      </c>
      <c r="BZ410" s="365">
        <f t="shared" si="188"/>
        <v>0</v>
      </c>
      <c r="CA410" s="365">
        <f t="shared" si="189"/>
        <v>0</v>
      </c>
      <c r="CB410" s="360">
        <f t="shared" si="190"/>
        <v>0</v>
      </c>
      <c r="CR410"/>
    </row>
    <row r="411" spans="1:96" hidden="1" x14ac:dyDescent="0.2">
      <c r="A411" s="360" cm="1">
        <f t="array" ref="A411">_xlfn.SWITCH(D411,"G",1,"D",2,"M",3,"F",4)</f>
        <v>2</v>
      </c>
      <c r="B411" s="357" t="s">
        <v>51</v>
      </c>
      <c r="C411" s="357" t="s">
        <v>184</v>
      </c>
      <c r="D411" s="360" t="s">
        <v>14</v>
      </c>
      <c r="E411" s="361">
        <v>4.3</v>
      </c>
      <c r="F411" s="361">
        <f>_xlfn.IFNA(VLOOKUP(C411,'My Squad'!$C$2:$D$16,2,0),E411)</f>
        <v>4.3</v>
      </c>
      <c r="G411" s="362">
        <v>4.4333333333333336E-2</v>
      </c>
      <c r="H411" s="362">
        <v>7.1999999999999995E-2</v>
      </c>
      <c r="I411" s="362">
        <v>7.2666666666666671E-2</v>
      </c>
      <c r="J411" s="362">
        <v>6.433333333333334E-2</v>
      </c>
      <c r="K411" s="362">
        <v>6.0999999999999999E-2</v>
      </c>
      <c r="L411" s="362">
        <v>5.566666666666667E-2</v>
      </c>
      <c r="M411" s="362">
        <v>8.0666666666666664E-2</v>
      </c>
      <c r="N411" s="362">
        <v>6.0666666666666667E-2</v>
      </c>
      <c r="O411" s="363">
        <v>0</v>
      </c>
      <c r="P411" s="363">
        <v>0</v>
      </c>
      <c r="Q411" s="363">
        <v>0</v>
      </c>
      <c r="R411" s="363">
        <v>0</v>
      </c>
      <c r="S411" s="363">
        <v>0</v>
      </c>
      <c r="T411" s="363">
        <v>0</v>
      </c>
      <c r="U411" s="363">
        <v>0</v>
      </c>
      <c r="V411" s="363">
        <v>0</v>
      </c>
      <c r="W411" s="363">
        <v>0</v>
      </c>
      <c r="X411" s="363">
        <v>0</v>
      </c>
      <c r="Y411" s="363">
        <v>0</v>
      </c>
      <c r="Z411" s="363">
        <v>0</v>
      </c>
      <c r="AA411" s="363">
        <v>0</v>
      </c>
      <c r="AB411" s="363">
        <v>0</v>
      </c>
      <c r="AC411" s="363">
        <v>0</v>
      </c>
      <c r="AD411" s="363">
        <v>0</v>
      </c>
      <c r="AE411" s="363">
        <v>0</v>
      </c>
      <c r="AF411" s="363">
        <v>0</v>
      </c>
      <c r="AG411" s="363">
        <v>0</v>
      </c>
      <c r="AH411" s="363">
        <v>0</v>
      </c>
      <c r="AI411" s="363">
        <v>0</v>
      </c>
      <c r="AJ411" s="363">
        <v>0</v>
      </c>
      <c r="AK411" s="363">
        <v>0</v>
      </c>
      <c r="AL411" s="363">
        <v>0</v>
      </c>
      <c r="AM411" s="363">
        <v>0</v>
      </c>
      <c r="AN411" s="363">
        <v>0</v>
      </c>
      <c r="AO411" s="363">
        <v>0</v>
      </c>
      <c r="AP411" s="363">
        <v>0</v>
      </c>
      <c r="AQ411" s="363">
        <v>0</v>
      </c>
      <c r="AR411" s="363">
        <v>0</v>
      </c>
      <c r="AS411" s="363">
        <v>0</v>
      </c>
      <c r="AT411" s="363">
        <v>0</v>
      </c>
      <c r="AU411" s="363">
        <v>0</v>
      </c>
      <c r="AV411" s="363">
        <v>0</v>
      </c>
      <c r="AW411" s="363">
        <v>0</v>
      </c>
      <c r="AX411" s="363">
        <v>0</v>
      </c>
      <c r="AY411" s="363">
        <v>0</v>
      </c>
      <c r="AZ411" s="363">
        <v>0</v>
      </c>
      <c r="BA411" s="363">
        <v>0</v>
      </c>
      <c r="BB411" s="363">
        <v>0</v>
      </c>
      <c r="BC411" s="364">
        <f>IF(ISNUMBER(MATCH(C411,'My Squad'!$C$2:$C$16,0)),1,0)</f>
        <v>0</v>
      </c>
      <c r="BD411" s="365">
        <f t="shared" si="166"/>
        <v>0</v>
      </c>
      <c r="BE411" s="365">
        <f t="shared" si="167"/>
        <v>0</v>
      </c>
      <c r="BF411" s="365">
        <f t="shared" si="168"/>
        <v>0</v>
      </c>
      <c r="BG411" s="365">
        <f t="shared" si="169"/>
        <v>0</v>
      </c>
      <c r="BH411" s="365">
        <f t="shared" si="170"/>
        <v>0</v>
      </c>
      <c r="BI411" s="365">
        <f t="shared" si="171"/>
        <v>0</v>
      </c>
      <c r="BJ411" s="365">
        <f t="shared" si="172"/>
        <v>0</v>
      </c>
      <c r="BK411" s="365">
        <f t="shared" si="173"/>
        <v>0</v>
      </c>
      <c r="BL411" s="365">
        <f t="shared" si="174"/>
        <v>0</v>
      </c>
      <c r="BM411" s="365">
        <f t="shared" si="175"/>
        <v>0</v>
      </c>
      <c r="BN411" s="365">
        <f t="shared" si="176"/>
        <v>0</v>
      </c>
      <c r="BO411" s="365">
        <f t="shared" si="177"/>
        <v>0</v>
      </c>
      <c r="BP411" s="365">
        <f t="shared" si="178"/>
        <v>0</v>
      </c>
      <c r="BQ411" s="365">
        <f t="shared" si="179"/>
        <v>0</v>
      </c>
      <c r="BR411" s="365">
        <f t="shared" si="180"/>
        <v>0</v>
      </c>
      <c r="BS411" s="365">
        <f t="shared" si="181"/>
        <v>0</v>
      </c>
      <c r="BT411" s="365">
        <f t="shared" si="182"/>
        <v>0</v>
      </c>
      <c r="BU411" s="365">
        <f t="shared" si="183"/>
        <v>0</v>
      </c>
      <c r="BV411" s="365">
        <f t="shared" si="184"/>
        <v>0</v>
      </c>
      <c r="BW411" s="365">
        <f t="shared" si="185"/>
        <v>0</v>
      </c>
      <c r="BX411" s="365">
        <f t="shared" si="186"/>
        <v>0</v>
      </c>
      <c r="BY411" s="365">
        <f t="shared" si="187"/>
        <v>0</v>
      </c>
      <c r="BZ411" s="365">
        <f t="shared" si="188"/>
        <v>0</v>
      </c>
      <c r="CA411" s="365">
        <f t="shared" si="189"/>
        <v>0</v>
      </c>
      <c r="CB411" s="360">
        <f t="shared" si="190"/>
        <v>0</v>
      </c>
      <c r="CR411"/>
    </row>
    <row r="412" spans="1:96" hidden="1" x14ac:dyDescent="0.2">
      <c r="A412" s="360" cm="1">
        <f t="array" ref="A412">_xlfn.SWITCH(D412,"G",1,"D",2,"M",3,"F",4)</f>
        <v>2</v>
      </c>
      <c r="B412" s="357" t="s">
        <v>30</v>
      </c>
      <c r="C412" s="357" t="s">
        <v>240</v>
      </c>
      <c r="D412" s="360" t="s">
        <v>14</v>
      </c>
      <c r="E412" s="361">
        <v>4.3</v>
      </c>
      <c r="F412" s="361">
        <f>_xlfn.IFNA(VLOOKUP(C412,'My Squad'!$C$2:$D$16,2,0),E412)</f>
        <v>4.3</v>
      </c>
      <c r="G412" s="362">
        <v>5.1999999999999998E-2</v>
      </c>
      <c r="H412" s="362">
        <v>7.2999999999999995E-2</v>
      </c>
      <c r="I412" s="362">
        <v>5.8333333333333334E-2</v>
      </c>
      <c r="J412" s="362">
        <v>8.4666666666666668E-2</v>
      </c>
      <c r="K412" s="362">
        <v>2.6333333333333334E-2</v>
      </c>
      <c r="L412" s="362">
        <v>8.1666666666666665E-2</v>
      </c>
      <c r="M412" s="362">
        <v>2.3333333333333334E-2</v>
      </c>
      <c r="N412" s="362">
        <v>5.6000000000000001E-2</v>
      </c>
      <c r="O412" s="363">
        <v>0</v>
      </c>
      <c r="P412" s="363">
        <v>0</v>
      </c>
      <c r="Q412" s="363">
        <v>0</v>
      </c>
      <c r="R412" s="363">
        <v>0</v>
      </c>
      <c r="S412" s="363">
        <v>0</v>
      </c>
      <c r="T412" s="363">
        <v>0</v>
      </c>
      <c r="U412" s="363">
        <v>0</v>
      </c>
      <c r="V412" s="363">
        <v>0</v>
      </c>
      <c r="W412" s="363">
        <v>0</v>
      </c>
      <c r="X412" s="363">
        <v>0</v>
      </c>
      <c r="Y412" s="363">
        <v>0</v>
      </c>
      <c r="Z412" s="363">
        <v>0</v>
      </c>
      <c r="AA412" s="363">
        <v>0</v>
      </c>
      <c r="AB412" s="363">
        <v>0</v>
      </c>
      <c r="AC412" s="363">
        <v>0</v>
      </c>
      <c r="AD412" s="363">
        <v>0</v>
      </c>
      <c r="AE412" s="363">
        <v>0</v>
      </c>
      <c r="AF412" s="363">
        <v>0</v>
      </c>
      <c r="AG412" s="363">
        <v>0</v>
      </c>
      <c r="AH412" s="363">
        <v>0</v>
      </c>
      <c r="AI412" s="363">
        <v>0</v>
      </c>
      <c r="AJ412" s="363">
        <v>0</v>
      </c>
      <c r="AK412" s="363">
        <v>0</v>
      </c>
      <c r="AL412" s="363">
        <v>0</v>
      </c>
      <c r="AM412" s="363">
        <v>0</v>
      </c>
      <c r="AN412" s="363">
        <v>0</v>
      </c>
      <c r="AO412" s="363">
        <v>0</v>
      </c>
      <c r="AP412" s="363">
        <v>0</v>
      </c>
      <c r="AQ412" s="363">
        <v>0</v>
      </c>
      <c r="AR412" s="363">
        <v>0</v>
      </c>
      <c r="AS412" s="363">
        <v>0</v>
      </c>
      <c r="AT412" s="363">
        <v>0</v>
      </c>
      <c r="AU412" s="363">
        <v>0</v>
      </c>
      <c r="AV412" s="363">
        <v>0</v>
      </c>
      <c r="AW412" s="363">
        <v>0</v>
      </c>
      <c r="AX412" s="363">
        <v>0</v>
      </c>
      <c r="AY412" s="363">
        <v>0</v>
      </c>
      <c r="AZ412" s="363">
        <v>0</v>
      </c>
      <c r="BA412" s="363">
        <v>0</v>
      </c>
      <c r="BB412" s="363">
        <v>0</v>
      </c>
      <c r="BC412" s="364">
        <f>IF(ISNUMBER(MATCH(C412,'My Squad'!$C$2:$C$16,0)),1,0)</f>
        <v>0</v>
      </c>
      <c r="BD412" s="365">
        <f t="shared" si="166"/>
        <v>0</v>
      </c>
      <c r="BE412" s="365">
        <f t="shared" si="167"/>
        <v>0</v>
      </c>
      <c r="BF412" s="365">
        <f t="shared" si="168"/>
        <v>0</v>
      </c>
      <c r="BG412" s="365">
        <f t="shared" si="169"/>
        <v>0</v>
      </c>
      <c r="BH412" s="365">
        <f t="shared" si="170"/>
        <v>0</v>
      </c>
      <c r="BI412" s="365">
        <f t="shared" si="171"/>
        <v>0</v>
      </c>
      <c r="BJ412" s="365">
        <f t="shared" si="172"/>
        <v>0</v>
      </c>
      <c r="BK412" s="365">
        <f t="shared" si="173"/>
        <v>0</v>
      </c>
      <c r="BL412" s="365">
        <f t="shared" si="174"/>
        <v>0</v>
      </c>
      <c r="BM412" s="365">
        <f t="shared" si="175"/>
        <v>0</v>
      </c>
      <c r="BN412" s="365">
        <f t="shared" si="176"/>
        <v>0</v>
      </c>
      <c r="BO412" s="365">
        <f t="shared" si="177"/>
        <v>0</v>
      </c>
      <c r="BP412" s="365">
        <f t="shared" si="178"/>
        <v>0</v>
      </c>
      <c r="BQ412" s="365">
        <f t="shared" si="179"/>
        <v>0</v>
      </c>
      <c r="BR412" s="365">
        <f t="shared" si="180"/>
        <v>0</v>
      </c>
      <c r="BS412" s="365">
        <f t="shared" si="181"/>
        <v>0</v>
      </c>
      <c r="BT412" s="365">
        <f t="shared" si="182"/>
        <v>0</v>
      </c>
      <c r="BU412" s="365">
        <f t="shared" si="183"/>
        <v>0</v>
      </c>
      <c r="BV412" s="365">
        <f t="shared" si="184"/>
        <v>0</v>
      </c>
      <c r="BW412" s="365">
        <f t="shared" si="185"/>
        <v>0</v>
      </c>
      <c r="BX412" s="365">
        <f t="shared" si="186"/>
        <v>0</v>
      </c>
      <c r="BY412" s="365">
        <f t="shared" si="187"/>
        <v>0</v>
      </c>
      <c r="BZ412" s="365">
        <f t="shared" si="188"/>
        <v>0</v>
      </c>
      <c r="CA412" s="365">
        <f t="shared" si="189"/>
        <v>0</v>
      </c>
      <c r="CB412" s="360">
        <f t="shared" si="190"/>
        <v>0</v>
      </c>
      <c r="CR412"/>
    </row>
    <row r="413" spans="1:96" hidden="1" x14ac:dyDescent="0.2">
      <c r="A413" s="360" cm="1">
        <f t="array" ref="A413">_xlfn.SWITCH(D413,"G",1,"D",2,"M",3,"F",4)</f>
        <v>2</v>
      </c>
      <c r="B413" s="357" t="s">
        <v>82</v>
      </c>
      <c r="C413" s="357" t="s">
        <v>357</v>
      </c>
      <c r="D413" s="360" t="s">
        <v>14</v>
      </c>
      <c r="E413" s="361">
        <v>4.3</v>
      </c>
      <c r="F413" s="361">
        <f>_xlfn.IFNA(VLOOKUP(C413,'My Squad'!$C$2:$D$16,2,0),E413)</f>
        <v>4.3</v>
      </c>
      <c r="G413" s="362">
        <v>7.166666666666667E-2</v>
      </c>
      <c r="H413" s="362">
        <v>7.0000000000000007E-2</v>
      </c>
      <c r="I413" s="362">
        <v>4.8000000000000001E-2</v>
      </c>
      <c r="J413" s="362">
        <v>7.4666666666666673E-2</v>
      </c>
      <c r="K413" s="362">
        <v>3.1333333333333331E-2</v>
      </c>
      <c r="L413" s="362">
        <v>4.2666666666666665E-2</v>
      </c>
      <c r="M413" s="362">
        <v>7.0000000000000007E-2</v>
      </c>
      <c r="N413" s="362">
        <v>4.4666666666666667E-2</v>
      </c>
      <c r="O413" s="363">
        <v>0</v>
      </c>
      <c r="P413" s="363">
        <v>0</v>
      </c>
      <c r="Q413" s="363">
        <v>0</v>
      </c>
      <c r="R413" s="363">
        <v>0</v>
      </c>
      <c r="S413" s="363">
        <v>0</v>
      </c>
      <c r="T413" s="363">
        <v>0</v>
      </c>
      <c r="U413" s="363">
        <v>0</v>
      </c>
      <c r="V413" s="363">
        <v>0</v>
      </c>
      <c r="W413" s="363">
        <v>0</v>
      </c>
      <c r="X413" s="363">
        <v>0</v>
      </c>
      <c r="Y413" s="363">
        <v>0</v>
      </c>
      <c r="Z413" s="363">
        <v>0</v>
      </c>
      <c r="AA413" s="363">
        <v>0</v>
      </c>
      <c r="AB413" s="363">
        <v>0</v>
      </c>
      <c r="AC413" s="363">
        <v>0</v>
      </c>
      <c r="AD413" s="363">
        <v>0</v>
      </c>
      <c r="AE413" s="363">
        <v>0</v>
      </c>
      <c r="AF413" s="363">
        <v>0</v>
      </c>
      <c r="AG413" s="363">
        <v>0</v>
      </c>
      <c r="AH413" s="363">
        <v>0</v>
      </c>
      <c r="AI413" s="363">
        <v>0</v>
      </c>
      <c r="AJ413" s="363">
        <v>0</v>
      </c>
      <c r="AK413" s="363">
        <v>0</v>
      </c>
      <c r="AL413" s="363">
        <v>0</v>
      </c>
      <c r="AM413" s="363">
        <v>0</v>
      </c>
      <c r="AN413" s="363">
        <v>0</v>
      </c>
      <c r="AO413" s="363">
        <v>0</v>
      </c>
      <c r="AP413" s="363">
        <v>0</v>
      </c>
      <c r="AQ413" s="363">
        <v>0</v>
      </c>
      <c r="AR413" s="363">
        <v>0</v>
      </c>
      <c r="AS413" s="363">
        <v>0</v>
      </c>
      <c r="AT413" s="363">
        <v>0</v>
      </c>
      <c r="AU413" s="363">
        <v>0</v>
      </c>
      <c r="AV413" s="363">
        <v>0</v>
      </c>
      <c r="AW413" s="363">
        <v>0</v>
      </c>
      <c r="AX413" s="363">
        <v>0</v>
      </c>
      <c r="AY413" s="363">
        <v>0</v>
      </c>
      <c r="AZ413" s="363">
        <v>0</v>
      </c>
      <c r="BA413" s="363">
        <v>0</v>
      </c>
      <c r="BB413" s="363">
        <v>0</v>
      </c>
      <c r="BC413" s="364">
        <f>IF(ISNUMBER(MATCH(C413,'My Squad'!$C$2:$C$16,0)),1,0)</f>
        <v>0</v>
      </c>
      <c r="BD413" s="365">
        <f t="shared" si="166"/>
        <v>0</v>
      </c>
      <c r="BE413" s="365">
        <f t="shared" si="167"/>
        <v>0</v>
      </c>
      <c r="BF413" s="365">
        <f t="shared" si="168"/>
        <v>0</v>
      </c>
      <c r="BG413" s="365">
        <f t="shared" si="169"/>
        <v>0</v>
      </c>
      <c r="BH413" s="365">
        <f t="shared" si="170"/>
        <v>0</v>
      </c>
      <c r="BI413" s="365">
        <f t="shared" si="171"/>
        <v>0</v>
      </c>
      <c r="BJ413" s="365">
        <f t="shared" si="172"/>
        <v>0</v>
      </c>
      <c r="BK413" s="365">
        <f t="shared" si="173"/>
        <v>0</v>
      </c>
      <c r="BL413" s="365">
        <f t="shared" si="174"/>
        <v>0</v>
      </c>
      <c r="BM413" s="365">
        <f t="shared" si="175"/>
        <v>0</v>
      </c>
      <c r="BN413" s="365">
        <f t="shared" si="176"/>
        <v>0</v>
      </c>
      <c r="BO413" s="365">
        <f t="shared" si="177"/>
        <v>0</v>
      </c>
      <c r="BP413" s="365">
        <f t="shared" si="178"/>
        <v>0</v>
      </c>
      <c r="BQ413" s="365">
        <f t="shared" si="179"/>
        <v>0</v>
      </c>
      <c r="BR413" s="365">
        <f t="shared" si="180"/>
        <v>0</v>
      </c>
      <c r="BS413" s="365">
        <f t="shared" si="181"/>
        <v>0</v>
      </c>
      <c r="BT413" s="365">
        <f t="shared" si="182"/>
        <v>0</v>
      </c>
      <c r="BU413" s="365">
        <f t="shared" si="183"/>
        <v>0</v>
      </c>
      <c r="BV413" s="365">
        <f t="shared" si="184"/>
        <v>0</v>
      </c>
      <c r="BW413" s="365">
        <f t="shared" si="185"/>
        <v>0</v>
      </c>
      <c r="BX413" s="365">
        <f t="shared" si="186"/>
        <v>0</v>
      </c>
      <c r="BY413" s="365">
        <f t="shared" si="187"/>
        <v>0</v>
      </c>
      <c r="BZ413" s="365">
        <f t="shared" si="188"/>
        <v>0</v>
      </c>
      <c r="CA413" s="365">
        <f t="shared" si="189"/>
        <v>0</v>
      </c>
      <c r="CB413" s="360">
        <f t="shared" si="190"/>
        <v>0</v>
      </c>
      <c r="CR413"/>
    </row>
    <row r="414" spans="1:96" hidden="1" x14ac:dyDescent="0.2">
      <c r="A414" s="360" cm="1">
        <f t="array" ref="A414">_xlfn.SWITCH(D414,"G",1,"D",2,"M",3,"F",4)</f>
        <v>4</v>
      </c>
      <c r="B414" s="357" t="s">
        <v>82</v>
      </c>
      <c r="C414" s="357" t="s">
        <v>661</v>
      </c>
      <c r="D414" s="360" t="s">
        <v>15</v>
      </c>
      <c r="E414" s="361">
        <v>4.9000000000000004</v>
      </c>
      <c r="F414" s="361">
        <f>_xlfn.IFNA(VLOOKUP(C414,'My Squad'!$C$2:$D$16,2,0),E414)</f>
        <v>4.9000000000000004</v>
      </c>
      <c r="G414" s="362">
        <v>0.18566666666666667</v>
      </c>
      <c r="H414" s="362">
        <v>0.04</v>
      </c>
      <c r="I414" s="362">
        <v>2.7E-2</v>
      </c>
      <c r="J414" s="362">
        <v>3.9333333333333331E-2</v>
      </c>
      <c r="K414" s="362">
        <v>3.6333333333333336E-2</v>
      </c>
      <c r="L414" s="362">
        <v>2.9666666666666668E-2</v>
      </c>
      <c r="M414" s="362">
        <v>3.6666666666666667E-2</v>
      </c>
      <c r="N414" s="362">
        <v>5.0333333333333334E-2</v>
      </c>
      <c r="O414" s="363">
        <v>0</v>
      </c>
      <c r="P414" s="363">
        <v>0</v>
      </c>
      <c r="Q414" s="363">
        <v>0</v>
      </c>
      <c r="R414" s="363">
        <v>0</v>
      </c>
      <c r="S414" s="363">
        <v>0</v>
      </c>
      <c r="T414" s="363">
        <v>0</v>
      </c>
      <c r="U414" s="363">
        <v>0</v>
      </c>
      <c r="V414" s="363">
        <v>0</v>
      </c>
      <c r="W414" s="363">
        <v>0</v>
      </c>
      <c r="X414" s="363">
        <v>0</v>
      </c>
      <c r="Y414" s="363">
        <v>0</v>
      </c>
      <c r="Z414" s="363">
        <v>0</v>
      </c>
      <c r="AA414" s="363">
        <v>0</v>
      </c>
      <c r="AB414" s="363">
        <v>0</v>
      </c>
      <c r="AC414" s="363">
        <v>0</v>
      </c>
      <c r="AD414" s="363">
        <v>0</v>
      </c>
      <c r="AE414" s="363">
        <v>0</v>
      </c>
      <c r="AF414" s="363">
        <v>0</v>
      </c>
      <c r="AG414" s="363">
        <v>0</v>
      </c>
      <c r="AH414" s="363">
        <v>0</v>
      </c>
      <c r="AI414" s="363">
        <v>0</v>
      </c>
      <c r="AJ414" s="363">
        <v>0</v>
      </c>
      <c r="AK414" s="363">
        <v>0</v>
      </c>
      <c r="AL414" s="363">
        <v>0</v>
      </c>
      <c r="AM414" s="363">
        <v>0</v>
      </c>
      <c r="AN414" s="363">
        <v>0</v>
      </c>
      <c r="AO414" s="363">
        <v>0</v>
      </c>
      <c r="AP414" s="363">
        <v>0</v>
      </c>
      <c r="AQ414" s="363">
        <v>0</v>
      </c>
      <c r="AR414" s="363">
        <v>0</v>
      </c>
      <c r="AS414" s="363">
        <v>0</v>
      </c>
      <c r="AT414" s="363">
        <v>0</v>
      </c>
      <c r="AU414" s="363">
        <v>0</v>
      </c>
      <c r="AV414" s="363">
        <v>0</v>
      </c>
      <c r="AW414" s="363">
        <v>0</v>
      </c>
      <c r="AX414" s="363">
        <v>0</v>
      </c>
      <c r="AY414" s="363">
        <v>0</v>
      </c>
      <c r="AZ414" s="363">
        <v>0</v>
      </c>
      <c r="BA414" s="363">
        <v>0</v>
      </c>
      <c r="BB414" s="363">
        <v>0</v>
      </c>
      <c r="BC414" s="364">
        <f>IF(ISNUMBER(MATCH(C414,'My Squad'!$C$2:$C$16,0)),1,0)</f>
        <v>0</v>
      </c>
      <c r="BD414" s="365">
        <f t="shared" si="166"/>
        <v>0</v>
      </c>
      <c r="BE414" s="365">
        <f t="shared" si="167"/>
        <v>0</v>
      </c>
      <c r="BF414" s="365">
        <f t="shared" si="168"/>
        <v>0</v>
      </c>
      <c r="BG414" s="365">
        <f t="shared" si="169"/>
        <v>0</v>
      </c>
      <c r="BH414" s="365">
        <f t="shared" si="170"/>
        <v>0</v>
      </c>
      <c r="BI414" s="365">
        <f t="shared" si="171"/>
        <v>0</v>
      </c>
      <c r="BJ414" s="365">
        <f t="shared" si="172"/>
        <v>0</v>
      </c>
      <c r="BK414" s="365">
        <f t="shared" si="173"/>
        <v>0</v>
      </c>
      <c r="BL414" s="365">
        <f t="shared" si="174"/>
        <v>0</v>
      </c>
      <c r="BM414" s="365">
        <f t="shared" si="175"/>
        <v>0</v>
      </c>
      <c r="BN414" s="365">
        <f t="shared" si="176"/>
        <v>0</v>
      </c>
      <c r="BO414" s="365">
        <f t="shared" si="177"/>
        <v>0</v>
      </c>
      <c r="BP414" s="365">
        <f t="shared" si="178"/>
        <v>0</v>
      </c>
      <c r="BQ414" s="365">
        <f t="shared" si="179"/>
        <v>0</v>
      </c>
      <c r="BR414" s="365">
        <f t="shared" si="180"/>
        <v>0</v>
      </c>
      <c r="BS414" s="365">
        <f t="shared" si="181"/>
        <v>0</v>
      </c>
      <c r="BT414" s="365">
        <f t="shared" si="182"/>
        <v>0</v>
      </c>
      <c r="BU414" s="365">
        <f t="shared" si="183"/>
        <v>0</v>
      </c>
      <c r="BV414" s="365">
        <f t="shared" si="184"/>
        <v>0</v>
      </c>
      <c r="BW414" s="365">
        <f t="shared" si="185"/>
        <v>0</v>
      </c>
      <c r="BX414" s="365">
        <f t="shared" si="186"/>
        <v>0</v>
      </c>
      <c r="BY414" s="365">
        <f t="shared" si="187"/>
        <v>0</v>
      </c>
      <c r="BZ414" s="365">
        <f t="shared" si="188"/>
        <v>0</v>
      </c>
      <c r="CA414" s="365">
        <f t="shared" si="189"/>
        <v>0</v>
      </c>
      <c r="CB414" s="360">
        <f t="shared" si="190"/>
        <v>0</v>
      </c>
      <c r="CR414"/>
    </row>
    <row r="415" spans="1:96" hidden="1" x14ac:dyDescent="0.2">
      <c r="A415" s="360" cm="1">
        <f t="array" ref="A415">_xlfn.SWITCH(D415,"G",1,"D",2,"M",3,"F",4)</f>
        <v>3</v>
      </c>
      <c r="B415" s="357" t="s">
        <v>51</v>
      </c>
      <c r="C415" s="357" t="s">
        <v>1510</v>
      </c>
      <c r="D415" s="360" t="s">
        <v>13</v>
      </c>
      <c r="E415" s="361">
        <v>4.5</v>
      </c>
      <c r="F415" s="361">
        <f>_xlfn.IFNA(VLOOKUP(C415,'My Squad'!$C$2:$D$16,2,0),E415)</f>
        <v>4.5</v>
      </c>
      <c r="G415" s="362">
        <v>3.8666666666666669E-2</v>
      </c>
      <c r="H415" s="362">
        <v>4.1000000000000002E-2</v>
      </c>
      <c r="I415" s="362">
        <v>6.3666666666666663E-2</v>
      </c>
      <c r="J415" s="362">
        <v>4.7E-2</v>
      </c>
      <c r="K415" s="362">
        <v>4.8666666666666664E-2</v>
      </c>
      <c r="L415" s="362">
        <v>3.4333333333333334E-2</v>
      </c>
      <c r="M415" s="362">
        <v>6.933333333333333E-2</v>
      </c>
      <c r="N415" s="362">
        <v>5.6333333333333332E-2</v>
      </c>
      <c r="O415" s="363">
        <v>0</v>
      </c>
      <c r="P415" s="363">
        <v>0</v>
      </c>
      <c r="Q415" s="363">
        <v>0</v>
      </c>
      <c r="R415" s="363">
        <v>0</v>
      </c>
      <c r="S415" s="363">
        <v>0</v>
      </c>
      <c r="T415" s="363">
        <v>0</v>
      </c>
      <c r="U415" s="363">
        <v>0</v>
      </c>
      <c r="V415" s="363">
        <v>0</v>
      </c>
      <c r="W415" s="363">
        <v>0</v>
      </c>
      <c r="X415" s="363">
        <v>0</v>
      </c>
      <c r="Y415" s="363">
        <v>0</v>
      </c>
      <c r="Z415" s="363">
        <v>0</v>
      </c>
      <c r="AA415" s="363">
        <v>0</v>
      </c>
      <c r="AB415" s="363">
        <v>0</v>
      </c>
      <c r="AC415" s="363">
        <v>0</v>
      </c>
      <c r="AD415" s="363">
        <v>0</v>
      </c>
      <c r="AE415" s="363">
        <v>0</v>
      </c>
      <c r="AF415" s="363">
        <v>0</v>
      </c>
      <c r="AG415" s="363">
        <v>0</v>
      </c>
      <c r="AH415" s="363">
        <v>0</v>
      </c>
      <c r="AI415" s="363">
        <v>0</v>
      </c>
      <c r="AJ415" s="363">
        <v>0</v>
      </c>
      <c r="AK415" s="363">
        <v>0</v>
      </c>
      <c r="AL415" s="363">
        <v>0</v>
      </c>
      <c r="AM415" s="363">
        <v>0</v>
      </c>
      <c r="AN415" s="363">
        <v>0</v>
      </c>
      <c r="AO415" s="363">
        <v>0</v>
      </c>
      <c r="AP415" s="363">
        <v>0</v>
      </c>
      <c r="AQ415" s="363">
        <v>0</v>
      </c>
      <c r="AR415" s="363">
        <v>0</v>
      </c>
      <c r="AS415" s="363">
        <v>0</v>
      </c>
      <c r="AT415" s="363">
        <v>0</v>
      </c>
      <c r="AU415" s="363">
        <v>0</v>
      </c>
      <c r="AV415" s="363">
        <v>0</v>
      </c>
      <c r="AW415" s="363">
        <v>0</v>
      </c>
      <c r="AX415" s="363">
        <v>0</v>
      </c>
      <c r="AY415" s="363">
        <v>0</v>
      </c>
      <c r="AZ415" s="363">
        <v>0</v>
      </c>
      <c r="BA415" s="363">
        <v>0</v>
      </c>
      <c r="BB415" s="363">
        <v>0</v>
      </c>
      <c r="BC415" s="364">
        <f>IF(ISNUMBER(MATCH(C415,'My Squad'!$C$2:$C$16,0)),1,0)</f>
        <v>0</v>
      </c>
      <c r="BD415" s="365">
        <f t="shared" si="166"/>
        <v>0</v>
      </c>
      <c r="BE415" s="365">
        <f t="shared" si="167"/>
        <v>0</v>
      </c>
      <c r="BF415" s="365">
        <f t="shared" si="168"/>
        <v>0</v>
      </c>
      <c r="BG415" s="365">
        <f t="shared" si="169"/>
        <v>0</v>
      </c>
      <c r="BH415" s="365">
        <f t="shared" si="170"/>
        <v>0</v>
      </c>
      <c r="BI415" s="365">
        <f t="shared" si="171"/>
        <v>0</v>
      </c>
      <c r="BJ415" s="365">
        <f t="shared" si="172"/>
        <v>0</v>
      </c>
      <c r="BK415" s="365">
        <f t="shared" si="173"/>
        <v>0</v>
      </c>
      <c r="BL415" s="365">
        <f t="shared" si="174"/>
        <v>0</v>
      </c>
      <c r="BM415" s="365">
        <f t="shared" si="175"/>
        <v>0</v>
      </c>
      <c r="BN415" s="365">
        <f t="shared" si="176"/>
        <v>0</v>
      </c>
      <c r="BO415" s="365">
        <f t="shared" si="177"/>
        <v>0</v>
      </c>
      <c r="BP415" s="365">
        <f t="shared" si="178"/>
        <v>0</v>
      </c>
      <c r="BQ415" s="365">
        <f t="shared" si="179"/>
        <v>0</v>
      </c>
      <c r="BR415" s="365">
        <f t="shared" si="180"/>
        <v>0</v>
      </c>
      <c r="BS415" s="365">
        <f t="shared" si="181"/>
        <v>0</v>
      </c>
      <c r="BT415" s="365">
        <f t="shared" si="182"/>
        <v>0</v>
      </c>
      <c r="BU415" s="365">
        <f t="shared" si="183"/>
        <v>0</v>
      </c>
      <c r="BV415" s="365">
        <f t="shared" si="184"/>
        <v>0</v>
      </c>
      <c r="BW415" s="365">
        <f t="shared" si="185"/>
        <v>0</v>
      </c>
      <c r="BX415" s="365">
        <f t="shared" si="186"/>
        <v>0</v>
      </c>
      <c r="BY415" s="365">
        <f t="shared" si="187"/>
        <v>0</v>
      </c>
      <c r="BZ415" s="365">
        <f t="shared" si="188"/>
        <v>0</v>
      </c>
      <c r="CA415" s="365">
        <f t="shared" si="189"/>
        <v>0</v>
      </c>
      <c r="CB415" s="360">
        <f t="shared" si="190"/>
        <v>0</v>
      </c>
      <c r="CR415"/>
    </row>
    <row r="416" spans="1:96" hidden="1" x14ac:dyDescent="0.2">
      <c r="A416" s="360" cm="1">
        <f t="array" ref="A416">_xlfn.SWITCH(D416,"G",1,"D",2,"M",3,"F",4)</f>
        <v>2</v>
      </c>
      <c r="B416" s="357" t="s">
        <v>91</v>
      </c>
      <c r="C416" s="357" t="s">
        <v>1059</v>
      </c>
      <c r="D416" s="360" t="s">
        <v>14</v>
      </c>
      <c r="E416" s="361">
        <v>4.7</v>
      </c>
      <c r="F416" s="361">
        <f>_xlfn.IFNA(VLOOKUP(C416,'My Squad'!$C$2:$D$16,2,0),E416)</f>
        <v>4.7</v>
      </c>
      <c r="G416" s="362">
        <v>6.0333333333333336E-2</v>
      </c>
      <c r="H416" s="362">
        <v>6.0333333333333336E-2</v>
      </c>
      <c r="I416" s="362">
        <v>6.5333333333333327E-2</v>
      </c>
      <c r="J416" s="362">
        <v>3.3000000000000002E-2</v>
      </c>
      <c r="K416" s="362">
        <v>3.7666666666666668E-2</v>
      </c>
      <c r="L416" s="362">
        <v>3.2333333333333332E-2</v>
      </c>
      <c r="M416" s="362">
        <v>3.5333333333333335E-2</v>
      </c>
      <c r="N416" s="362">
        <v>7.3333333333333334E-2</v>
      </c>
      <c r="O416" s="363">
        <v>0</v>
      </c>
      <c r="P416" s="363">
        <v>0</v>
      </c>
      <c r="Q416" s="363">
        <v>0</v>
      </c>
      <c r="R416" s="363">
        <v>0</v>
      </c>
      <c r="S416" s="363">
        <v>0</v>
      </c>
      <c r="T416" s="363">
        <v>0</v>
      </c>
      <c r="U416" s="363">
        <v>0</v>
      </c>
      <c r="V416" s="363">
        <v>0</v>
      </c>
      <c r="W416" s="363">
        <v>0</v>
      </c>
      <c r="X416" s="363">
        <v>0</v>
      </c>
      <c r="Y416" s="363">
        <v>0</v>
      </c>
      <c r="Z416" s="363">
        <v>0</v>
      </c>
      <c r="AA416" s="363">
        <v>0</v>
      </c>
      <c r="AB416" s="363">
        <v>0</v>
      </c>
      <c r="AC416" s="363">
        <v>0</v>
      </c>
      <c r="AD416" s="363">
        <v>0</v>
      </c>
      <c r="AE416" s="363">
        <v>0</v>
      </c>
      <c r="AF416" s="363">
        <v>0</v>
      </c>
      <c r="AG416" s="363">
        <v>0</v>
      </c>
      <c r="AH416" s="363">
        <v>0</v>
      </c>
      <c r="AI416" s="363">
        <v>0</v>
      </c>
      <c r="AJ416" s="363">
        <v>0</v>
      </c>
      <c r="AK416" s="363">
        <v>0</v>
      </c>
      <c r="AL416" s="363">
        <v>0</v>
      </c>
      <c r="AM416" s="363">
        <v>0</v>
      </c>
      <c r="AN416" s="363">
        <v>0</v>
      </c>
      <c r="AO416" s="363">
        <v>0</v>
      </c>
      <c r="AP416" s="363">
        <v>0</v>
      </c>
      <c r="AQ416" s="363">
        <v>0</v>
      </c>
      <c r="AR416" s="363">
        <v>0</v>
      </c>
      <c r="AS416" s="363">
        <v>0</v>
      </c>
      <c r="AT416" s="363">
        <v>0</v>
      </c>
      <c r="AU416" s="363">
        <v>0</v>
      </c>
      <c r="AV416" s="363">
        <v>0</v>
      </c>
      <c r="AW416" s="363">
        <v>0</v>
      </c>
      <c r="AX416" s="363">
        <v>0</v>
      </c>
      <c r="AY416" s="363">
        <v>0</v>
      </c>
      <c r="AZ416" s="363">
        <v>0</v>
      </c>
      <c r="BA416" s="363">
        <v>0</v>
      </c>
      <c r="BB416" s="363">
        <v>0</v>
      </c>
      <c r="BC416" s="364">
        <f>IF(ISNUMBER(MATCH(C416,'My Squad'!$C$2:$C$16,0)),1,0)</f>
        <v>0</v>
      </c>
      <c r="BD416" s="365">
        <f t="shared" si="166"/>
        <v>0</v>
      </c>
      <c r="BE416" s="365">
        <f t="shared" si="167"/>
        <v>0</v>
      </c>
      <c r="BF416" s="365">
        <f t="shared" si="168"/>
        <v>0</v>
      </c>
      <c r="BG416" s="365">
        <f t="shared" si="169"/>
        <v>0</v>
      </c>
      <c r="BH416" s="365">
        <f t="shared" si="170"/>
        <v>0</v>
      </c>
      <c r="BI416" s="365">
        <f t="shared" si="171"/>
        <v>0</v>
      </c>
      <c r="BJ416" s="365">
        <f t="shared" si="172"/>
        <v>0</v>
      </c>
      <c r="BK416" s="365">
        <f t="shared" si="173"/>
        <v>0</v>
      </c>
      <c r="BL416" s="365">
        <f t="shared" si="174"/>
        <v>0</v>
      </c>
      <c r="BM416" s="365">
        <f t="shared" si="175"/>
        <v>0</v>
      </c>
      <c r="BN416" s="365">
        <f t="shared" si="176"/>
        <v>0</v>
      </c>
      <c r="BO416" s="365">
        <f t="shared" si="177"/>
        <v>0</v>
      </c>
      <c r="BP416" s="365">
        <f t="shared" si="178"/>
        <v>0</v>
      </c>
      <c r="BQ416" s="365">
        <f t="shared" si="179"/>
        <v>0</v>
      </c>
      <c r="BR416" s="365">
        <f t="shared" si="180"/>
        <v>0</v>
      </c>
      <c r="BS416" s="365">
        <f t="shared" si="181"/>
        <v>0</v>
      </c>
      <c r="BT416" s="365">
        <f t="shared" si="182"/>
        <v>0</v>
      </c>
      <c r="BU416" s="365">
        <f t="shared" si="183"/>
        <v>0</v>
      </c>
      <c r="BV416" s="365">
        <f t="shared" si="184"/>
        <v>0</v>
      </c>
      <c r="BW416" s="365">
        <f t="shared" si="185"/>
        <v>0</v>
      </c>
      <c r="BX416" s="365">
        <f t="shared" si="186"/>
        <v>0</v>
      </c>
      <c r="BY416" s="365">
        <f t="shared" si="187"/>
        <v>0</v>
      </c>
      <c r="BZ416" s="365">
        <f t="shared" si="188"/>
        <v>0</v>
      </c>
      <c r="CA416" s="365">
        <f t="shared" si="189"/>
        <v>0</v>
      </c>
      <c r="CB416" s="360">
        <f t="shared" si="190"/>
        <v>0</v>
      </c>
      <c r="CR416"/>
    </row>
    <row r="417" spans="1:96" hidden="1" x14ac:dyDescent="0.2">
      <c r="A417" s="360" cm="1">
        <f t="array" ref="A417">_xlfn.SWITCH(D417,"G",1,"D",2,"M",3,"F",4)</f>
        <v>2</v>
      </c>
      <c r="B417" s="357" t="s">
        <v>30</v>
      </c>
      <c r="C417" s="357" t="s">
        <v>342</v>
      </c>
      <c r="D417" s="360" t="s">
        <v>14</v>
      </c>
      <c r="E417" s="361">
        <v>4.4000000000000004</v>
      </c>
      <c r="F417" s="361">
        <f>_xlfn.IFNA(VLOOKUP(C417,'My Squad'!$C$2:$D$16,2,0),E417)</f>
        <v>4.4000000000000004</v>
      </c>
      <c r="G417" s="362">
        <v>3.5666666666666666E-2</v>
      </c>
      <c r="H417" s="362">
        <v>6.6333333333333327E-2</v>
      </c>
      <c r="I417" s="362">
        <v>5.6666666666666664E-2</v>
      </c>
      <c r="J417" s="362">
        <v>7.3666666666666672E-2</v>
      </c>
      <c r="K417" s="362">
        <v>2.6333333333333334E-2</v>
      </c>
      <c r="L417" s="362">
        <v>3.7333333333333336E-2</v>
      </c>
      <c r="M417" s="362">
        <v>2.5999999999999999E-2</v>
      </c>
      <c r="N417" s="362">
        <v>4.8000000000000001E-2</v>
      </c>
      <c r="O417" s="363">
        <v>0</v>
      </c>
      <c r="P417" s="363">
        <v>0</v>
      </c>
      <c r="Q417" s="363">
        <v>0</v>
      </c>
      <c r="R417" s="363">
        <v>0</v>
      </c>
      <c r="S417" s="363">
        <v>0</v>
      </c>
      <c r="T417" s="363">
        <v>0</v>
      </c>
      <c r="U417" s="363">
        <v>0</v>
      </c>
      <c r="V417" s="363">
        <v>0</v>
      </c>
      <c r="W417" s="363">
        <v>0</v>
      </c>
      <c r="X417" s="363">
        <v>0</v>
      </c>
      <c r="Y417" s="363">
        <v>0</v>
      </c>
      <c r="Z417" s="363">
        <v>0</v>
      </c>
      <c r="AA417" s="363">
        <v>0</v>
      </c>
      <c r="AB417" s="363">
        <v>0</v>
      </c>
      <c r="AC417" s="363">
        <v>0</v>
      </c>
      <c r="AD417" s="363">
        <v>0</v>
      </c>
      <c r="AE417" s="363">
        <v>0</v>
      </c>
      <c r="AF417" s="363">
        <v>0</v>
      </c>
      <c r="AG417" s="363">
        <v>0</v>
      </c>
      <c r="AH417" s="363">
        <v>0</v>
      </c>
      <c r="AI417" s="363">
        <v>0</v>
      </c>
      <c r="AJ417" s="363">
        <v>0</v>
      </c>
      <c r="AK417" s="363">
        <v>0</v>
      </c>
      <c r="AL417" s="363">
        <v>0</v>
      </c>
      <c r="AM417" s="363">
        <v>0</v>
      </c>
      <c r="AN417" s="363">
        <v>0</v>
      </c>
      <c r="AO417" s="363">
        <v>0</v>
      </c>
      <c r="AP417" s="363">
        <v>0</v>
      </c>
      <c r="AQ417" s="363">
        <v>0</v>
      </c>
      <c r="AR417" s="363">
        <v>0</v>
      </c>
      <c r="AS417" s="363">
        <v>0</v>
      </c>
      <c r="AT417" s="363">
        <v>0</v>
      </c>
      <c r="AU417" s="363">
        <v>0</v>
      </c>
      <c r="AV417" s="363">
        <v>0</v>
      </c>
      <c r="AW417" s="363">
        <v>0</v>
      </c>
      <c r="AX417" s="363">
        <v>0</v>
      </c>
      <c r="AY417" s="363">
        <v>0</v>
      </c>
      <c r="AZ417" s="363">
        <v>0</v>
      </c>
      <c r="BA417" s="363">
        <v>0</v>
      </c>
      <c r="BB417" s="363">
        <v>0</v>
      </c>
      <c r="BC417" s="364">
        <f>IF(ISNUMBER(MATCH(C417,'My Squad'!$C$2:$C$16,0)),1,0)</f>
        <v>0</v>
      </c>
      <c r="BD417" s="365">
        <f t="shared" si="166"/>
        <v>0</v>
      </c>
      <c r="BE417" s="365">
        <f t="shared" si="167"/>
        <v>0</v>
      </c>
      <c r="BF417" s="365">
        <f t="shared" si="168"/>
        <v>0</v>
      </c>
      <c r="BG417" s="365">
        <f t="shared" si="169"/>
        <v>0</v>
      </c>
      <c r="BH417" s="365">
        <f t="shared" si="170"/>
        <v>0</v>
      </c>
      <c r="BI417" s="365">
        <f t="shared" si="171"/>
        <v>0</v>
      </c>
      <c r="BJ417" s="365">
        <f t="shared" si="172"/>
        <v>0</v>
      </c>
      <c r="BK417" s="365">
        <f t="shared" si="173"/>
        <v>0</v>
      </c>
      <c r="BL417" s="365">
        <f t="shared" si="174"/>
        <v>0</v>
      </c>
      <c r="BM417" s="365">
        <f t="shared" si="175"/>
        <v>0</v>
      </c>
      <c r="BN417" s="365">
        <f t="shared" si="176"/>
        <v>0</v>
      </c>
      <c r="BO417" s="365">
        <f t="shared" si="177"/>
        <v>0</v>
      </c>
      <c r="BP417" s="365">
        <f t="shared" si="178"/>
        <v>0</v>
      </c>
      <c r="BQ417" s="365">
        <f t="shared" si="179"/>
        <v>0</v>
      </c>
      <c r="BR417" s="365">
        <f t="shared" si="180"/>
        <v>0</v>
      </c>
      <c r="BS417" s="365">
        <f t="shared" si="181"/>
        <v>0</v>
      </c>
      <c r="BT417" s="365">
        <f t="shared" si="182"/>
        <v>0</v>
      </c>
      <c r="BU417" s="365">
        <f t="shared" si="183"/>
        <v>0</v>
      </c>
      <c r="BV417" s="365">
        <f t="shared" si="184"/>
        <v>0</v>
      </c>
      <c r="BW417" s="365">
        <f t="shared" si="185"/>
        <v>0</v>
      </c>
      <c r="BX417" s="365">
        <f t="shared" si="186"/>
        <v>0</v>
      </c>
      <c r="BY417" s="365">
        <f t="shared" si="187"/>
        <v>0</v>
      </c>
      <c r="BZ417" s="365">
        <f t="shared" si="188"/>
        <v>0</v>
      </c>
      <c r="CA417" s="365">
        <f t="shared" si="189"/>
        <v>0</v>
      </c>
      <c r="CB417" s="360">
        <f t="shared" si="190"/>
        <v>0</v>
      </c>
      <c r="CR417"/>
    </row>
    <row r="418" spans="1:96" hidden="1" x14ac:dyDescent="0.2">
      <c r="A418" s="360" cm="1">
        <f t="array" ref="A418">_xlfn.SWITCH(D418,"G",1,"D",2,"M",3,"F",4)</f>
        <v>4</v>
      </c>
      <c r="B418" s="357" t="s">
        <v>602</v>
      </c>
      <c r="C418" s="357" t="s">
        <v>681</v>
      </c>
      <c r="D418" s="360" t="s">
        <v>15</v>
      </c>
      <c r="E418" s="361">
        <v>4.9000000000000004</v>
      </c>
      <c r="F418" s="361">
        <f>_xlfn.IFNA(VLOOKUP(C418,'My Squad'!$C$2:$D$16,2,0),E418)</f>
        <v>4.9000000000000004</v>
      </c>
      <c r="G418" s="362">
        <v>3.4000000000000002E-2</v>
      </c>
      <c r="H418" s="362">
        <v>4.5333333333333337E-2</v>
      </c>
      <c r="I418" s="362">
        <v>4.2666666666666665E-2</v>
      </c>
      <c r="J418" s="362">
        <v>3.3333333333333333E-2</v>
      </c>
      <c r="K418" s="362">
        <v>3.6666666666666667E-2</v>
      </c>
      <c r="L418" s="362">
        <v>3.7666666666666668E-2</v>
      </c>
      <c r="M418" s="362">
        <v>7.6333333333333336E-2</v>
      </c>
      <c r="N418" s="362">
        <v>5.1333333333333335E-2</v>
      </c>
      <c r="O418" s="363">
        <v>0</v>
      </c>
      <c r="P418" s="363">
        <v>0</v>
      </c>
      <c r="Q418" s="363">
        <v>0</v>
      </c>
      <c r="R418" s="363">
        <v>0</v>
      </c>
      <c r="S418" s="363">
        <v>0</v>
      </c>
      <c r="T418" s="363">
        <v>0</v>
      </c>
      <c r="U418" s="363">
        <v>0</v>
      </c>
      <c r="V418" s="363">
        <v>0</v>
      </c>
      <c r="W418" s="363">
        <v>0</v>
      </c>
      <c r="X418" s="363">
        <v>0</v>
      </c>
      <c r="Y418" s="363">
        <v>0</v>
      </c>
      <c r="Z418" s="363">
        <v>0</v>
      </c>
      <c r="AA418" s="363">
        <v>0</v>
      </c>
      <c r="AB418" s="363">
        <v>0</v>
      </c>
      <c r="AC418" s="363">
        <v>0</v>
      </c>
      <c r="AD418" s="363">
        <v>0</v>
      </c>
      <c r="AE418" s="363">
        <v>0</v>
      </c>
      <c r="AF418" s="363">
        <v>0</v>
      </c>
      <c r="AG418" s="363">
        <v>0</v>
      </c>
      <c r="AH418" s="363">
        <v>0</v>
      </c>
      <c r="AI418" s="363">
        <v>0</v>
      </c>
      <c r="AJ418" s="363">
        <v>0</v>
      </c>
      <c r="AK418" s="363">
        <v>0</v>
      </c>
      <c r="AL418" s="363">
        <v>0</v>
      </c>
      <c r="AM418" s="363">
        <v>0</v>
      </c>
      <c r="AN418" s="363">
        <v>0</v>
      </c>
      <c r="AO418" s="363">
        <v>0</v>
      </c>
      <c r="AP418" s="363">
        <v>0</v>
      </c>
      <c r="AQ418" s="363">
        <v>0</v>
      </c>
      <c r="AR418" s="363">
        <v>0</v>
      </c>
      <c r="AS418" s="363">
        <v>0</v>
      </c>
      <c r="AT418" s="363">
        <v>0</v>
      </c>
      <c r="AU418" s="363">
        <v>0</v>
      </c>
      <c r="AV418" s="363">
        <v>0</v>
      </c>
      <c r="AW418" s="363">
        <v>0</v>
      </c>
      <c r="AX418" s="363">
        <v>0</v>
      </c>
      <c r="AY418" s="363">
        <v>0</v>
      </c>
      <c r="AZ418" s="363">
        <v>0</v>
      </c>
      <c r="BA418" s="363">
        <v>0</v>
      </c>
      <c r="BB418" s="363">
        <v>0</v>
      </c>
      <c r="BC418" s="364">
        <f>IF(ISNUMBER(MATCH(C418,'My Squad'!$C$2:$C$16,0)),1,0)</f>
        <v>0</v>
      </c>
      <c r="BD418" s="365">
        <f t="shared" si="166"/>
        <v>0</v>
      </c>
      <c r="BE418" s="365">
        <f t="shared" si="167"/>
        <v>0</v>
      </c>
      <c r="BF418" s="365">
        <f t="shared" si="168"/>
        <v>0</v>
      </c>
      <c r="BG418" s="365">
        <f t="shared" si="169"/>
        <v>0</v>
      </c>
      <c r="BH418" s="365">
        <f t="shared" si="170"/>
        <v>0</v>
      </c>
      <c r="BI418" s="365">
        <f t="shared" si="171"/>
        <v>0</v>
      </c>
      <c r="BJ418" s="365">
        <f t="shared" si="172"/>
        <v>0</v>
      </c>
      <c r="BK418" s="365">
        <f t="shared" si="173"/>
        <v>0</v>
      </c>
      <c r="BL418" s="365">
        <f t="shared" si="174"/>
        <v>0</v>
      </c>
      <c r="BM418" s="365">
        <f t="shared" si="175"/>
        <v>0</v>
      </c>
      <c r="BN418" s="365">
        <f t="shared" si="176"/>
        <v>0</v>
      </c>
      <c r="BO418" s="365">
        <f t="shared" si="177"/>
        <v>0</v>
      </c>
      <c r="BP418" s="365">
        <f t="shared" si="178"/>
        <v>0</v>
      </c>
      <c r="BQ418" s="365">
        <f t="shared" si="179"/>
        <v>0</v>
      </c>
      <c r="BR418" s="365">
        <f t="shared" si="180"/>
        <v>0</v>
      </c>
      <c r="BS418" s="365">
        <f t="shared" si="181"/>
        <v>0</v>
      </c>
      <c r="BT418" s="365">
        <f t="shared" si="182"/>
        <v>0</v>
      </c>
      <c r="BU418" s="365">
        <f t="shared" si="183"/>
        <v>0</v>
      </c>
      <c r="BV418" s="365">
        <f t="shared" si="184"/>
        <v>0</v>
      </c>
      <c r="BW418" s="365">
        <f t="shared" si="185"/>
        <v>0</v>
      </c>
      <c r="BX418" s="365">
        <f t="shared" si="186"/>
        <v>0</v>
      </c>
      <c r="BY418" s="365">
        <f t="shared" si="187"/>
        <v>0</v>
      </c>
      <c r="BZ418" s="365">
        <f t="shared" si="188"/>
        <v>0</v>
      </c>
      <c r="CA418" s="365">
        <f t="shared" si="189"/>
        <v>0</v>
      </c>
      <c r="CB418" s="360">
        <f t="shared" si="190"/>
        <v>0</v>
      </c>
      <c r="CR418"/>
    </row>
    <row r="419" spans="1:96" hidden="1" x14ac:dyDescent="0.2">
      <c r="A419" s="360" cm="1">
        <f t="array" ref="A419">_xlfn.SWITCH(D419,"G",1,"D",2,"M",3,"F",4)</f>
        <v>3</v>
      </c>
      <c r="B419" s="357" t="s">
        <v>82</v>
      </c>
      <c r="C419" s="357" t="s">
        <v>1536</v>
      </c>
      <c r="D419" s="360" t="s">
        <v>13</v>
      </c>
      <c r="E419" s="361">
        <v>5.5</v>
      </c>
      <c r="F419" s="361">
        <f>_xlfn.IFNA(VLOOKUP(C419,'My Squad'!$C$2:$D$16,2,0),E419)</f>
        <v>5.5</v>
      </c>
      <c r="G419" s="362">
        <v>6.0666666666666667E-2</v>
      </c>
      <c r="H419" s="362">
        <v>3.1E-2</v>
      </c>
      <c r="I419" s="362">
        <v>3.2000000000000001E-2</v>
      </c>
      <c r="J419" s="362">
        <v>5.0333333333333334E-2</v>
      </c>
      <c r="K419" s="362">
        <v>3.6666666666666667E-2</v>
      </c>
      <c r="L419" s="362">
        <v>3.5999999999999997E-2</v>
      </c>
      <c r="M419" s="362">
        <v>5.1999999999999998E-2</v>
      </c>
      <c r="N419" s="362">
        <v>4.1333333333333333E-2</v>
      </c>
      <c r="O419" s="363">
        <v>0</v>
      </c>
      <c r="P419" s="363">
        <v>0</v>
      </c>
      <c r="Q419" s="363">
        <v>0</v>
      </c>
      <c r="R419" s="363">
        <v>0</v>
      </c>
      <c r="S419" s="363">
        <v>0</v>
      </c>
      <c r="T419" s="363">
        <v>0</v>
      </c>
      <c r="U419" s="363">
        <v>0</v>
      </c>
      <c r="V419" s="363">
        <v>0</v>
      </c>
      <c r="W419" s="363">
        <v>0</v>
      </c>
      <c r="X419" s="363">
        <v>0</v>
      </c>
      <c r="Y419" s="363">
        <v>0</v>
      </c>
      <c r="Z419" s="363">
        <v>0</v>
      </c>
      <c r="AA419" s="363">
        <v>0</v>
      </c>
      <c r="AB419" s="363">
        <v>0</v>
      </c>
      <c r="AC419" s="363">
        <v>0</v>
      </c>
      <c r="AD419" s="363">
        <v>0</v>
      </c>
      <c r="AE419" s="363">
        <v>0</v>
      </c>
      <c r="AF419" s="363">
        <v>0</v>
      </c>
      <c r="AG419" s="363">
        <v>0</v>
      </c>
      <c r="AH419" s="363">
        <v>0</v>
      </c>
      <c r="AI419" s="363">
        <v>0</v>
      </c>
      <c r="AJ419" s="363">
        <v>0</v>
      </c>
      <c r="AK419" s="363">
        <v>0</v>
      </c>
      <c r="AL419" s="363">
        <v>0</v>
      </c>
      <c r="AM419" s="363">
        <v>0</v>
      </c>
      <c r="AN419" s="363">
        <v>0</v>
      </c>
      <c r="AO419" s="363">
        <v>0</v>
      </c>
      <c r="AP419" s="363">
        <v>0</v>
      </c>
      <c r="AQ419" s="363">
        <v>0</v>
      </c>
      <c r="AR419" s="363">
        <v>0</v>
      </c>
      <c r="AS419" s="363">
        <v>0</v>
      </c>
      <c r="AT419" s="363">
        <v>0</v>
      </c>
      <c r="AU419" s="363">
        <v>0</v>
      </c>
      <c r="AV419" s="363">
        <v>0</v>
      </c>
      <c r="AW419" s="363">
        <v>0</v>
      </c>
      <c r="AX419" s="363">
        <v>0</v>
      </c>
      <c r="AY419" s="363">
        <v>0</v>
      </c>
      <c r="AZ419" s="363">
        <v>0</v>
      </c>
      <c r="BA419" s="363">
        <v>0</v>
      </c>
      <c r="BB419" s="363">
        <v>0</v>
      </c>
      <c r="BC419" s="364">
        <f>IF(ISNUMBER(MATCH(C419,'My Squad'!$C$2:$C$16,0)),1,0)</f>
        <v>0</v>
      </c>
      <c r="BD419" s="365">
        <f t="shared" si="166"/>
        <v>0</v>
      </c>
      <c r="BE419" s="365">
        <f t="shared" si="167"/>
        <v>0</v>
      </c>
      <c r="BF419" s="365">
        <f t="shared" si="168"/>
        <v>0</v>
      </c>
      <c r="BG419" s="365">
        <f t="shared" si="169"/>
        <v>0</v>
      </c>
      <c r="BH419" s="365">
        <f t="shared" si="170"/>
        <v>0</v>
      </c>
      <c r="BI419" s="365">
        <f t="shared" si="171"/>
        <v>0</v>
      </c>
      <c r="BJ419" s="365">
        <f t="shared" si="172"/>
        <v>0</v>
      </c>
      <c r="BK419" s="365">
        <f t="shared" si="173"/>
        <v>0</v>
      </c>
      <c r="BL419" s="365">
        <f t="shared" si="174"/>
        <v>0</v>
      </c>
      <c r="BM419" s="365">
        <f t="shared" si="175"/>
        <v>0</v>
      </c>
      <c r="BN419" s="365">
        <f t="shared" si="176"/>
        <v>0</v>
      </c>
      <c r="BO419" s="365">
        <f t="shared" si="177"/>
        <v>0</v>
      </c>
      <c r="BP419" s="365">
        <f t="shared" si="178"/>
        <v>0</v>
      </c>
      <c r="BQ419" s="365">
        <f t="shared" si="179"/>
        <v>0</v>
      </c>
      <c r="BR419" s="365">
        <f t="shared" si="180"/>
        <v>0</v>
      </c>
      <c r="BS419" s="365">
        <f t="shared" si="181"/>
        <v>0</v>
      </c>
      <c r="BT419" s="365">
        <f t="shared" si="182"/>
        <v>0</v>
      </c>
      <c r="BU419" s="365">
        <f t="shared" si="183"/>
        <v>0</v>
      </c>
      <c r="BV419" s="365">
        <f t="shared" si="184"/>
        <v>0</v>
      </c>
      <c r="BW419" s="365">
        <f t="shared" si="185"/>
        <v>0</v>
      </c>
      <c r="BX419" s="365">
        <f t="shared" si="186"/>
        <v>0</v>
      </c>
      <c r="BY419" s="365">
        <f t="shared" si="187"/>
        <v>0</v>
      </c>
      <c r="BZ419" s="365">
        <f t="shared" si="188"/>
        <v>0</v>
      </c>
      <c r="CA419" s="365">
        <f t="shared" si="189"/>
        <v>0</v>
      </c>
      <c r="CB419" s="360">
        <f t="shared" si="190"/>
        <v>0</v>
      </c>
      <c r="CR419"/>
    </row>
    <row r="420" spans="1:96" hidden="1" x14ac:dyDescent="0.2">
      <c r="A420" s="360" cm="1">
        <f t="array" ref="A420">_xlfn.SWITCH(D420,"G",1,"D",2,"M",3,"F",4)</f>
        <v>4</v>
      </c>
      <c r="B420" s="357" t="s">
        <v>46</v>
      </c>
      <c r="C420" s="357" t="s">
        <v>612</v>
      </c>
      <c r="D420" s="360" t="s">
        <v>15</v>
      </c>
      <c r="E420" s="361">
        <v>5.9</v>
      </c>
      <c r="F420" s="361">
        <f>_xlfn.IFNA(VLOOKUP(C420,'My Squad'!$C$2:$D$16,2,0),E420)</f>
        <v>5.9</v>
      </c>
      <c r="G420" s="362">
        <v>0</v>
      </c>
      <c r="H420" s="362">
        <v>0</v>
      </c>
      <c r="I420" s="362">
        <v>0</v>
      </c>
      <c r="J420" s="362">
        <v>0</v>
      </c>
      <c r="K420" s="362">
        <v>3.6666666666666667E-2</v>
      </c>
      <c r="L420" s="362">
        <v>9.3333333333333338E-2</v>
      </c>
      <c r="M420" s="362">
        <v>0.111</v>
      </c>
      <c r="N420" s="362">
        <v>9.4333333333333338E-2</v>
      </c>
      <c r="O420" s="363">
        <v>0</v>
      </c>
      <c r="P420" s="363">
        <v>0</v>
      </c>
      <c r="Q420" s="363">
        <v>0</v>
      </c>
      <c r="R420" s="363">
        <v>0</v>
      </c>
      <c r="S420" s="363">
        <v>0</v>
      </c>
      <c r="T420" s="363">
        <v>0</v>
      </c>
      <c r="U420" s="363">
        <v>0</v>
      </c>
      <c r="V420" s="363">
        <v>0</v>
      </c>
      <c r="W420" s="363">
        <v>0</v>
      </c>
      <c r="X420" s="363">
        <v>0</v>
      </c>
      <c r="Y420" s="363">
        <v>0</v>
      </c>
      <c r="Z420" s="363">
        <v>0</v>
      </c>
      <c r="AA420" s="363">
        <v>0</v>
      </c>
      <c r="AB420" s="363">
        <v>0</v>
      </c>
      <c r="AC420" s="363">
        <v>0</v>
      </c>
      <c r="AD420" s="363">
        <v>0</v>
      </c>
      <c r="AE420" s="363">
        <v>0</v>
      </c>
      <c r="AF420" s="363">
        <v>0</v>
      </c>
      <c r="AG420" s="363">
        <v>0</v>
      </c>
      <c r="AH420" s="363">
        <v>0</v>
      </c>
      <c r="AI420" s="363">
        <v>0</v>
      </c>
      <c r="AJ420" s="363">
        <v>0</v>
      </c>
      <c r="AK420" s="363">
        <v>0</v>
      </c>
      <c r="AL420" s="363">
        <v>0</v>
      </c>
      <c r="AM420" s="363">
        <v>0</v>
      </c>
      <c r="AN420" s="363">
        <v>0</v>
      </c>
      <c r="AO420" s="363">
        <v>0</v>
      </c>
      <c r="AP420" s="363">
        <v>0</v>
      </c>
      <c r="AQ420" s="363">
        <v>0</v>
      </c>
      <c r="AR420" s="363">
        <v>0</v>
      </c>
      <c r="AS420" s="363">
        <v>0</v>
      </c>
      <c r="AT420" s="363">
        <v>0</v>
      </c>
      <c r="AU420" s="363">
        <v>0</v>
      </c>
      <c r="AV420" s="363">
        <v>0</v>
      </c>
      <c r="AW420" s="363">
        <v>0</v>
      </c>
      <c r="AX420" s="363">
        <v>0</v>
      </c>
      <c r="AY420" s="363">
        <v>0</v>
      </c>
      <c r="AZ420" s="363">
        <v>0</v>
      </c>
      <c r="BA420" s="363">
        <v>0</v>
      </c>
      <c r="BB420" s="363">
        <v>0</v>
      </c>
      <c r="BC420" s="364">
        <f>IF(ISNUMBER(MATCH(C420,'My Squad'!$C$2:$C$16,0)),1,0)</f>
        <v>0</v>
      </c>
      <c r="BD420" s="365">
        <f t="shared" si="166"/>
        <v>0</v>
      </c>
      <c r="BE420" s="365">
        <f t="shared" si="167"/>
        <v>0</v>
      </c>
      <c r="BF420" s="365">
        <f t="shared" si="168"/>
        <v>0</v>
      </c>
      <c r="BG420" s="365">
        <f t="shared" si="169"/>
        <v>0</v>
      </c>
      <c r="BH420" s="365">
        <f t="shared" si="170"/>
        <v>0</v>
      </c>
      <c r="BI420" s="365">
        <f t="shared" si="171"/>
        <v>0</v>
      </c>
      <c r="BJ420" s="365">
        <f t="shared" si="172"/>
        <v>0</v>
      </c>
      <c r="BK420" s="365">
        <f t="shared" si="173"/>
        <v>0</v>
      </c>
      <c r="BL420" s="365">
        <f t="shared" si="174"/>
        <v>0</v>
      </c>
      <c r="BM420" s="365">
        <f t="shared" si="175"/>
        <v>0</v>
      </c>
      <c r="BN420" s="365">
        <f t="shared" si="176"/>
        <v>0</v>
      </c>
      <c r="BO420" s="365">
        <f t="shared" si="177"/>
        <v>0</v>
      </c>
      <c r="BP420" s="365">
        <f t="shared" si="178"/>
        <v>0</v>
      </c>
      <c r="BQ420" s="365">
        <f t="shared" si="179"/>
        <v>0</v>
      </c>
      <c r="BR420" s="365">
        <f t="shared" si="180"/>
        <v>0</v>
      </c>
      <c r="BS420" s="365">
        <f t="shared" si="181"/>
        <v>0</v>
      </c>
      <c r="BT420" s="365">
        <f t="shared" si="182"/>
        <v>0</v>
      </c>
      <c r="BU420" s="365">
        <f t="shared" si="183"/>
        <v>0</v>
      </c>
      <c r="BV420" s="365">
        <f t="shared" si="184"/>
        <v>0</v>
      </c>
      <c r="BW420" s="365">
        <f t="shared" si="185"/>
        <v>0</v>
      </c>
      <c r="BX420" s="365">
        <f t="shared" si="186"/>
        <v>0</v>
      </c>
      <c r="BY420" s="365">
        <f t="shared" si="187"/>
        <v>0</v>
      </c>
      <c r="BZ420" s="365">
        <f t="shared" si="188"/>
        <v>0</v>
      </c>
      <c r="CA420" s="365">
        <f t="shared" si="189"/>
        <v>0</v>
      </c>
      <c r="CB420" s="360">
        <f t="shared" si="190"/>
        <v>0</v>
      </c>
      <c r="CR420"/>
    </row>
    <row r="421" spans="1:96" hidden="1" x14ac:dyDescent="0.2">
      <c r="A421" s="360" cm="1">
        <f t="array" ref="A421">_xlfn.SWITCH(D421,"G",1,"D",2,"M",3,"F",4)</f>
        <v>4</v>
      </c>
      <c r="B421" s="357" t="s">
        <v>51</v>
      </c>
      <c r="C421" s="357" t="s">
        <v>1511</v>
      </c>
      <c r="D421" s="360" t="s">
        <v>15</v>
      </c>
      <c r="E421" s="361">
        <v>4.8</v>
      </c>
      <c r="F421" s="361">
        <f>_xlfn.IFNA(VLOOKUP(C421,'My Squad'!$C$2:$D$16,2,0),E421)</f>
        <v>4.8</v>
      </c>
      <c r="G421" s="362">
        <v>3.7333333333333336E-2</v>
      </c>
      <c r="H421" s="362">
        <v>3.7333333333333336E-2</v>
      </c>
      <c r="I421" s="362">
        <v>5.9666666666666666E-2</v>
      </c>
      <c r="J421" s="362">
        <v>2.3666666666666666E-2</v>
      </c>
      <c r="K421" s="362">
        <v>3.4666666666666665E-2</v>
      </c>
      <c r="L421" s="362">
        <v>3.2000000000000001E-2</v>
      </c>
      <c r="M421" s="362">
        <v>4.9000000000000002E-2</v>
      </c>
      <c r="N421" s="362">
        <v>4.9333333333333333E-2</v>
      </c>
      <c r="O421" s="363">
        <v>0</v>
      </c>
      <c r="P421" s="363">
        <v>0</v>
      </c>
      <c r="Q421" s="363">
        <v>0</v>
      </c>
      <c r="R421" s="363">
        <v>0</v>
      </c>
      <c r="S421" s="363">
        <v>0</v>
      </c>
      <c r="T421" s="363">
        <v>0</v>
      </c>
      <c r="U421" s="363">
        <v>0</v>
      </c>
      <c r="V421" s="363">
        <v>0</v>
      </c>
      <c r="W421" s="363">
        <v>0</v>
      </c>
      <c r="X421" s="363">
        <v>0</v>
      </c>
      <c r="Y421" s="363">
        <v>0</v>
      </c>
      <c r="Z421" s="363">
        <v>0</v>
      </c>
      <c r="AA421" s="363">
        <v>0</v>
      </c>
      <c r="AB421" s="363">
        <v>0</v>
      </c>
      <c r="AC421" s="363">
        <v>0</v>
      </c>
      <c r="AD421" s="363">
        <v>0</v>
      </c>
      <c r="AE421" s="363">
        <v>0</v>
      </c>
      <c r="AF421" s="363">
        <v>0</v>
      </c>
      <c r="AG421" s="363">
        <v>0</v>
      </c>
      <c r="AH421" s="363">
        <v>0</v>
      </c>
      <c r="AI421" s="363">
        <v>0</v>
      </c>
      <c r="AJ421" s="363">
        <v>0</v>
      </c>
      <c r="AK421" s="363">
        <v>0</v>
      </c>
      <c r="AL421" s="363">
        <v>0</v>
      </c>
      <c r="AM421" s="363">
        <v>0</v>
      </c>
      <c r="AN421" s="363">
        <v>0</v>
      </c>
      <c r="AO421" s="363">
        <v>0</v>
      </c>
      <c r="AP421" s="363">
        <v>0</v>
      </c>
      <c r="AQ421" s="363">
        <v>0</v>
      </c>
      <c r="AR421" s="363">
        <v>0</v>
      </c>
      <c r="AS421" s="363">
        <v>0</v>
      </c>
      <c r="AT421" s="363">
        <v>0</v>
      </c>
      <c r="AU421" s="363">
        <v>0</v>
      </c>
      <c r="AV421" s="363">
        <v>0</v>
      </c>
      <c r="AW421" s="363">
        <v>0</v>
      </c>
      <c r="AX421" s="363">
        <v>0</v>
      </c>
      <c r="AY421" s="363">
        <v>0</v>
      </c>
      <c r="AZ421" s="363">
        <v>0</v>
      </c>
      <c r="BA421" s="363">
        <v>0</v>
      </c>
      <c r="BB421" s="363">
        <v>0</v>
      </c>
      <c r="BC421" s="364">
        <f>IF(ISNUMBER(MATCH(C421,'My Squad'!$C$2:$C$16,0)),1,0)</f>
        <v>0</v>
      </c>
      <c r="BD421" s="365">
        <f t="shared" si="166"/>
        <v>0</v>
      </c>
      <c r="BE421" s="365">
        <f t="shared" si="167"/>
        <v>0</v>
      </c>
      <c r="BF421" s="365">
        <f t="shared" si="168"/>
        <v>0</v>
      </c>
      <c r="BG421" s="365">
        <f t="shared" si="169"/>
        <v>0</v>
      </c>
      <c r="BH421" s="365">
        <f t="shared" si="170"/>
        <v>0</v>
      </c>
      <c r="BI421" s="365">
        <f t="shared" si="171"/>
        <v>0</v>
      </c>
      <c r="BJ421" s="365">
        <f t="shared" si="172"/>
        <v>0</v>
      </c>
      <c r="BK421" s="365">
        <f t="shared" si="173"/>
        <v>0</v>
      </c>
      <c r="BL421" s="365">
        <f t="shared" si="174"/>
        <v>0</v>
      </c>
      <c r="BM421" s="365">
        <f t="shared" si="175"/>
        <v>0</v>
      </c>
      <c r="BN421" s="365">
        <f t="shared" si="176"/>
        <v>0</v>
      </c>
      <c r="BO421" s="365">
        <f t="shared" si="177"/>
        <v>0</v>
      </c>
      <c r="BP421" s="365">
        <f t="shared" si="178"/>
        <v>0</v>
      </c>
      <c r="BQ421" s="365">
        <f t="shared" si="179"/>
        <v>0</v>
      </c>
      <c r="BR421" s="365">
        <f t="shared" si="180"/>
        <v>0</v>
      </c>
      <c r="BS421" s="365">
        <f t="shared" si="181"/>
        <v>0</v>
      </c>
      <c r="BT421" s="365">
        <f t="shared" si="182"/>
        <v>0</v>
      </c>
      <c r="BU421" s="365">
        <f t="shared" si="183"/>
        <v>0</v>
      </c>
      <c r="BV421" s="365">
        <f t="shared" si="184"/>
        <v>0</v>
      </c>
      <c r="BW421" s="365">
        <f t="shared" si="185"/>
        <v>0</v>
      </c>
      <c r="BX421" s="365">
        <f t="shared" si="186"/>
        <v>0</v>
      </c>
      <c r="BY421" s="365">
        <f t="shared" si="187"/>
        <v>0</v>
      </c>
      <c r="BZ421" s="365">
        <f t="shared" si="188"/>
        <v>0</v>
      </c>
      <c r="CA421" s="365">
        <f t="shared" si="189"/>
        <v>0</v>
      </c>
      <c r="CB421" s="360">
        <f t="shared" si="190"/>
        <v>0</v>
      </c>
      <c r="CR421"/>
    </row>
    <row r="422" spans="1:96" hidden="1" x14ac:dyDescent="0.2">
      <c r="A422" s="360" cm="1">
        <f t="array" ref="A422">_xlfn.SWITCH(D422,"G",1,"D",2,"M",3,"F",4)</f>
        <v>3</v>
      </c>
      <c r="B422" s="357" t="s">
        <v>602</v>
      </c>
      <c r="C422" s="357" t="s">
        <v>679</v>
      </c>
      <c r="D422" s="360" t="s">
        <v>13</v>
      </c>
      <c r="E422" s="361">
        <v>4.5</v>
      </c>
      <c r="F422" s="361">
        <f>_xlfn.IFNA(VLOOKUP(C422,'My Squad'!$C$2:$D$16,2,0),E422)</f>
        <v>4.5</v>
      </c>
      <c r="G422" s="362">
        <v>5.566666666666667E-2</v>
      </c>
      <c r="H422" s="362">
        <v>5.4333333333333331E-2</v>
      </c>
      <c r="I422" s="362">
        <v>4.0333333333333332E-2</v>
      </c>
      <c r="J422" s="362">
        <v>2.7666666666666666E-2</v>
      </c>
      <c r="K422" s="362">
        <v>4.3999999999999997E-2</v>
      </c>
      <c r="L422" s="362">
        <v>3.4000000000000002E-2</v>
      </c>
      <c r="M422" s="362">
        <v>2.9333333333333333E-2</v>
      </c>
      <c r="N422" s="362">
        <v>3.3666666666666664E-2</v>
      </c>
      <c r="O422" s="363">
        <v>0</v>
      </c>
      <c r="P422" s="363">
        <v>0</v>
      </c>
      <c r="Q422" s="363">
        <v>0</v>
      </c>
      <c r="R422" s="363">
        <v>0</v>
      </c>
      <c r="S422" s="363">
        <v>0</v>
      </c>
      <c r="T422" s="363">
        <v>0</v>
      </c>
      <c r="U422" s="363">
        <v>0</v>
      </c>
      <c r="V422" s="363">
        <v>0</v>
      </c>
      <c r="W422" s="363">
        <v>0</v>
      </c>
      <c r="X422" s="363">
        <v>0</v>
      </c>
      <c r="Y422" s="363">
        <v>0</v>
      </c>
      <c r="Z422" s="363">
        <v>0</v>
      </c>
      <c r="AA422" s="363">
        <v>0</v>
      </c>
      <c r="AB422" s="363">
        <v>0</v>
      </c>
      <c r="AC422" s="363">
        <v>0</v>
      </c>
      <c r="AD422" s="363">
        <v>0</v>
      </c>
      <c r="AE422" s="363">
        <v>0</v>
      </c>
      <c r="AF422" s="363">
        <v>0</v>
      </c>
      <c r="AG422" s="363">
        <v>0</v>
      </c>
      <c r="AH422" s="363">
        <v>0</v>
      </c>
      <c r="AI422" s="363">
        <v>0</v>
      </c>
      <c r="AJ422" s="363">
        <v>0</v>
      </c>
      <c r="AK422" s="363">
        <v>0</v>
      </c>
      <c r="AL422" s="363">
        <v>0</v>
      </c>
      <c r="AM422" s="363">
        <v>0</v>
      </c>
      <c r="AN422" s="363">
        <v>0</v>
      </c>
      <c r="AO422" s="363">
        <v>0</v>
      </c>
      <c r="AP422" s="363">
        <v>0</v>
      </c>
      <c r="AQ422" s="363">
        <v>0</v>
      </c>
      <c r="AR422" s="363">
        <v>0</v>
      </c>
      <c r="AS422" s="363">
        <v>0</v>
      </c>
      <c r="AT422" s="363">
        <v>0</v>
      </c>
      <c r="AU422" s="363">
        <v>0</v>
      </c>
      <c r="AV422" s="363">
        <v>0</v>
      </c>
      <c r="AW422" s="363">
        <v>0</v>
      </c>
      <c r="AX422" s="363">
        <v>0</v>
      </c>
      <c r="AY422" s="363">
        <v>0</v>
      </c>
      <c r="AZ422" s="363">
        <v>0</v>
      </c>
      <c r="BA422" s="363">
        <v>0</v>
      </c>
      <c r="BB422" s="363">
        <v>0</v>
      </c>
      <c r="BC422" s="364">
        <f>IF(ISNUMBER(MATCH(C422,'My Squad'!$C$2:$C$16,0)),1,0)</f>
        <v>0</v>
      </c>
      <c r="BD422" s="365">
        <f t="shared" si="166"/>
        <v>0</v>
      </c>
      <c r="BE422" s="365">
        <f t="shared" si="167"/>
        <v>0</v>
      </c>
      <c r="BF422" s="365">
        <f t="shared" si="168"/>
        <v>0</v>
      </c>
      <c r="BG422" s="365">
        <f t="shared" si="169"/>
        <v>0</v>
      </c>
      <c r="BH422" s="365">
        <f t="shared" si="170"/>
        <v>0</v>
      </c>
      <c r="BI422" s="365">
        <f t="shared" si="171"/>
        <v>0</v>
      </c>
      <c r="BJ422" s="365">
        <f t="shared" si="172"/>
        <v>0</v>
      </c>
      <c r="BK422" s="365">
        <f t="shared" si="173"/>
        <v>0</v>
      </c>
      <c r="BL422" s="365">
        <f t="shared" si="174"/>
        <v>0</v>
      </c>
      <c r="BM422" s="365">
        <f t="shared" si="175"/>
        <v>0</v>
      </c>
      <c r="BN422" s="365">
        <f t="shared" si="176"/>
        <v>0</v>
      </c>
      <c r="BO422" s="365">
        <f t="shared" si="177"/>
        <v>0</v>
      </c>
      <c r="BP422" s="365">
        <f t="shared" si="178"/>
        <v>0</v>
      </c>
      <c r="BQ422" s="365">
        <f t="shared" si="179"/>
        <v>0</v>
      </c>
      <c r="BR422" s="365">
        <f t="shared" si="180"/>
        <v>0</v>
      </c>
      <c r="BS422" s="365">
        <f t="shared" si="181"/>
        <v>0</v>
      </c>
      <c r="BT422" s="365">
        <f t="shared" si="182"/>
        <v>0</v>
      </c>
      <c r="BU422" s="365">
        <f t="shared" si="183"/>
        <v>0</v>
      </c>
      <c r="BV422" s="365">
        <f t="shared" si="184"/>
        <v>0</v>
      </c>
      <c r="BW422" s="365">
        <f t="shared" si="185"/>
        <v>0</v>
      </c>
      <c r="BX422" s="365">
        <f t="shared" si="186"/>
        <v>0</v>
      </c>
      <c r="BY422" s="365">
        <f t="shared" si="187"/>
        <v>0</v>
      </c>
      <c r="BZ422" s="365">
        <f t="shared" si="188"/>
        <v>0</v>
      </c>
      <c r="CA422" s="365">
        <f t="shared" si="189"/>
        <v>0</v>
      </c>
      <c r="CB422" s="360">
        <f t="shared" si="190"/>
        <v>0</v>
      </c>
      <c r="CR422"/>
    </row>
    <row r="423" spans="1:96" hidden="1" x14ac:dyDescent="0.2">
      <c r="A423" s="360" cm="1">
        <f t="array" ref="A423">_xlfn.SWITCH(D423,"G",1,"D",2,"M",3,"F",4)</f>
        <v>3</v>
      </c>
      <c r="B423" s="357" t="s">
        <v>37</v>
      </c>
      <c r="C423" s="357" t="s">
        <v>265</v>
      </c>
      <c r="D423" s="360" t="s">
        <v>13</v>
      </c>
      <c r="E423" s="361">
        <v>4.4000000000000004</v>
      </c>
      <c r="F423" s="361">
        <f>_xlfn.IFNA(VLOOKUP(C423,'My Squad'!$C$2:$D$16,2,0),E423)</f>
        <v>4.4000000000000004</v>
      </c>
      <c r="G423" s="362">
        <v>5.0333333333333334E-2</v>
      </c>
      <c r="H423" s="362">
        <v>2.2333333333333334E-2</v>
      </c>
      <c r="I423" s="362">
        <v>3.1666666666666669E-2</v>
      </c>
      <c r="J423" s="362">
        <v>4.3666666666666666E-2</v>
      </c>
      <c r="K423" s="362">
        <v>2.8666666666666667E-2</v>
      </c>
      <c r="L423" s="362">
        <v>3.5000000000000003E-2</v>
      </c>
      <c r="M423" s="362">
        <v>4.7333333333333331E-2</v>
      </c>
      <c r="N423" s="362">
        <v>5.0333333333333334E-2</v>
      </c>
      <c r="O423" s="363">
        <v>0</v>
      </c>
      <c r="P423" s="363">
        <v>0</v>
      </c>
      <c r="Q423" s="363">
        <v>0</v>
      </c>
      <c r="R423" s="363">
        <v>0</v>
      </c>
      <c r="S423" s="363">
        <v>0</v>
      </c>
      <c r="T423" s="363">
        <v>0</v>
      </c>
      <c r="U423" s="363">
        <v>0</v>
      </c>
      <c r="V423" s="363">
        <v>0</v>
      </c>
      <c r="W423" s="363">
        <v>0</v>
      </c>
      <c r="X423" s="363">
        <v>0</v>
      </c>
      <c r="Y423" s="363">
        <v>0</v>
      </c>
      <c r="Z423" s="363">
        <v>0</v>
      </c>
      <c r="AA423" s="363">
        <v>0</v>
      </c>
      <c r="AB423" s="363">
        <v>0</v>
      </c>
      <c r="AC423" s="363">
        <v>0</v>
      </c>
      <c r="AD423" s="363">
        <v>0</v>
      </c>
      <c r="AE423" s="363">
        <v>0</v>
      </c>
      <c r="AF423" s="363">
        <v>0</v>
      </c>
      <c r="AG423" s="363">
        <v>0</v>
      </c>
      <c r="AH423" s="363">
        <v>0</v>
      </c>
      <c r="AI423" s="363">
        <v>0</v>
      </c>
      <c r="AJ423" s="363">
        <v>0</v>
      </c>
      <c r="AK423" s="363">
        <v>0</v>
      </c>
      <c r="AL423" s="363">
        <v>0</v>
      </c>
      <c r="AM423" s="363">
        <v>0</v>
      </c>
      <c r="AN423" s="363">
        <v>0</v>
      </c>
      <c r="AO423" s="363">
        <v>0</v>
      </c>
      <c r="AP423" s="363">
        <v>0</v>
      </c>
      <c r="AQ423" s="363">
        <v>0</v>
      </c>
      <c r="AR423" s="363">
        <v>0</v>
      </c>
      <c r="AS423" s="363">
        <v>0</v>
      </c>
      <c r="AT423" s="363">
        <v>0</v>
      </c>
      <c r="AU423" s="363">
        <v>0</v>
      </c>
      <c r="AV423" s="363">
        <v>0</v>
      </c>
      <c r="AW423" s="363">
        <v>0</v>
      </c>
      <c r="AX423" s="363">
        <v>0</v>
      </c>
      <c r="AY423" s="363">
        <v>0</v>
      </c>
      <c r="AZ423" s="363">
        <v>0</v>
      </c>
      <c r="BA423" s="363">
        <v>0</v>
      </c>
      <c r="BB423" s="363">
        <v>0</v>
      </c>
      <c r="BC423" s="364">
        <f>IF(ISNUMBER(MATCH(C423,'My Squad'!$C$2:$C$16,0)),1,0)</f>
        <v>0</v>
      </c>
      <c r="BD423" s="365">
        <f t="shared" si="166"/>
        <v>0</v>
      </c>
      <c r="BE423" s="365">
        <f t="shared" si="167"/>
        <v>0</v>
      </c>
      <c r="BF423" s="365">
        <f t="shared" si="168"/>
        <v>0</v>
      </c>
      <c r="BG423" s="365">
        <f t="shared" si="169"/>
        <v>0</v>
      </c>
      <c r="BH423" s="365">
        <f t="shared" si="170"/>
        <v>0</v>
      </c>
      <c r="BI423" s="365">
        <f t="shared" si="171"/>
        <v>0</v>
      </c>
      <c r="BJ423" s="365">
        <f t="shared" si="172"/>
        <v>0</v>
      </c>
      <c r="BK423" s="365">
        <f t="shared" si="173"/>
        <v>0</v>
      </c>
      <c r="BL423" s="365">
        <f t="shared" si="174"/>
        <v>0</v>
      </c>
      <c r="BM423" s="365">
        <f t="shared" si="175"/>
        <v>0</v>
      </c>
      <c r="BN423" s="365">
        <f t="shared" si="176"/>
        <v>0</v>
      </c>
      <c r="BO423" s="365">
        <f t="shared" si="177"/>
        <v>0</v>
      </c>
      <c r="BP423" s="365">
        <f t="shared" si="178"/>
        <v>0</v>
      </c>
      <c r="BQ423" s="365">
        <f t="shared" si="179"/>
        <v>0</v>
      </c>
      <c r="BR423" s="365">
        <f t="shared" si="180"/>
        <v>0</v>
      </c>
      <c r="BS423" s="365">
        <f t="shared" si="181"/>
        <v>0</v>
      </c>
      <c r="BT423" s="365">
        <f t="shared" si="182"/>
        <v>0</v>
      </c>
      <c r="BU423" s="365">
        <f t="shared" si="183"/>
        <v>0</v>
      </c>
      <c r="BV423" s="365">
        <f t="shared" si="184"/>
        <v>0</v>
      </c>
      <c r="BW423" s="365">
        <f t="shared" si="185"/>
        <v>0</v>
      </c>
      <c r="BX423" s="365">
        <f t="shared" si="186"/>
        <v>0</v>
      </c>
      <c r="BY423" s="365">
        <f t="shared" si="187"/>
        <v>0</v>
      </c>
      <c r="BZ423" s="365">
        <f t="shared" si="188"/>
        <v>0</v>
      </c>
      <c r="CA423" s="365">
        <f t="shared" si="189"/>
        <v>0</v>
      </c>
      <c r="CB423" s="360">
        <f t="shared" si="190"/>
        <v>0</v>
      </c>
      <c r="CR423"/>
    </row>
    <row r="424" spans="1:96" hidden="1" x14ac:dyDescent="0.2">
      <c r="A424" s="360" cm="1">
        <f t="array" ref="A424">_xlfn.SWITCH(D424,"G",1,"D",2,"M",3,"F",4)</f>
        <v>2</v>
      </c>
      <c r="B424" s="357" t="s">
        <v>40</v>
      </c>
      <c r="C424" s="357" t="s">
        <v>349</v>
      </c>
      <c r="D424" s="360" t="s">
        <v>14</v>
      </c>
      <c r="E424" s="361">
        <v>4</v>
      </c>
      <c r="F424" s="361">
        <f>_xlfn.IFNA(VLOOKUP(C424,'My Squad'!$C$2:$D$16,2,0),E424)</f>
        <v>4</v>
      </c>
      <c r="G424" s="362">
        <v>3.7666666666666668E-2</v>
      </c>
      <c r="H424" s="362">
        <v>3.9E-2</v>
      </c>
      <c r="I424" s="362">
        <v>5.3333333333333337E-2</v>
      </c>
      <c r="J424" s="362">
        <v>3.7666666666666668E-2</v>
      </c>
      <c r="K424" s="362">
        <v>2.7E-2</v>
      </c>
      <c r="L424" s="362">
        <v>3.2000000000000001E-2</v>
      </c>
      <c r="M424" s="362">
        <v>4.1000000000000002E-2</v>
      </c>
      <c r="N424" s="362">
        <v>3.9333333333333331E-2</v>
      </c>
      <c r="O424" s="363">
        <v>0</v>
      </c>
      <c r="P424" s="363">
        <v>0</v>
      </c>
      <c r="Q424" s="363">
        <v>0</v>
      </c>
      <c r="R424" s="363">
        <v>0</v>
      </c>
      <c r="S424" s="363">
        <v>0</v>
      </c>
      <c r="T424" s="363">
        <v>0</v>
      </c>
      <c r="U424" s="363">
        <v>0</v>
      </c>
      <c r="V424" s="363">
        <v>0</v>
      </c>
      <c r="W424" s="363">
        <v>0</v>
      </c>
      <c r="X424" s="363">
        <v>0</v>
      </c>
      <c r="Y424" s="363">
        <v>0</v>
      </c>
      <c r="Z424" s="363">
        <v>0</v>
      </c>
      <c r="AA424" s="363">
        <v>0</v>
      </c>
      <c r="AB424" s="363">
        <v>0</v>
      </c>
      <c r="AC424" s="363">
        <v>0</v>
      </c>
      <c r="AD424" s="363">
        <v>0</v>
      </c>
      <c r="AE424" s="363">
        <v>0</v>
      </c>
      <c r="AF424" s="363">
        <v>0</v>
      </c>
      <c r="AG424" s="363">
        <v>0</v>
      </c>
      <c r="AH424" s="363">
        <v>0</v>
      </c>
      <c r="AI424" s="363">
        <v>0</v>
      </c>
      <c r="AJ424" s="363">
        <v>0</v>
      </c>
      <c r="AK424" s="363">
        <v>0</v>
      </c>
      <c r="AL424" s="363">
        <v>0</v>
      </c>
      <c r="AM424" s="363">
        <v>0</v>
      </c>
      <c r="AN424" s="363">
        <v>0</v>
      </c>
      <c r="AO424" s="363">
        <v>0</v>
      </c>
      <c r="AP424" s="363">
        <v>0</v>
      </c>
      <c r="AQ424" s="363">
        <v>0</v>
      </c>
      <c r="AR424" s="363">
        <v>0</v>
      </c>
      <c r="AS424" s="363">
        <v>0</v>
      </c>
      <c r="AT424" s="363">
        <v>0</v>
      </c>
      <c r="AU424" s="363">
        <v>0</v>
      </c>
      <c r="AV424" s="363">
        <v>0</v>
      </c>
      <c r="AW424" s="363">
        <v>0</v>
      </c>
      <c r="AX424" s="363">
        <v>0</v>
      </c>
      <c r="AY424" s="363">
        <v>0</v>
      </c>
      <c r="AZ424" s="363">
        <v>0</v>
      </c>
      <c r="BA424" s="363">
        <v>0</v>
      </c>
      <c r="BB424" s="363">
        <v>0</v>
      </c>
      <c r="BC424" s="364">
        <f>IF(ISNUMBER(MATCH(C424,'My Squad'!$C$2:$C$16,0)),1,0)</f>
        <v>0</v>
      </c>
      <c r="BD424" s="365">
        <f t="shared" si="166"/>
        <v>0</v>
      </c>
      <c r="BE424" s="365">
        <f t="shared" si="167"/>
        <v>0</v>
      </c>
      <c r="BF424" s="365">
        <f t="shared" si="168"/>
        <v>0</v>
      </c>
      <c r="BG424" s="365">
        <f t="shared" si="169"/>
        <v>0</v>
      </c>
      <c r="BH424" s="365">
        <f t="shared" si="170"/>
        <v>0</v>
      </c>
      <c r="BI424" s="365">
        <f t="shared" si="171"/>
        <v>0</v>
      </c>
      <c r="BJ424" s="365">
        <f t="shared" si="172"/>
        <v>0</v>
      </c>
      <c r="BK424" s="365">
        <f t="shared" si="173"/>
        <v>0</v>
      </c>
      <c r="BL424" s="365">
        <f t="shared" si="174"/>
        <v>0</v>
      </c>
      <c r="BM424" s="365">
        <f t="shared" si="175"/>
        <v>0</v>
      </c>
      <c r="BN424" s="365">
        <f t="shared" si="176"/>
        <v>0</v>
      </c>
      <c r="BO424" s="365">
        <f t="shared" si="177"/>
        <v>0</v>
      </c>
      <c r="BP424" s="365">
        <f t="shared" si="178"/>
        <v>0</v>
      </c>
      <c r="BQ424" s="365">
        <f t="shared" si="179"/>
        <v>0</v>
      </c>
      <c r="BR424" s="365">
        <f t="shared" si="180"/>
        <v>0</v>
      </c>
      <c r="BS424" s="365">
        <f t="shared" si="181"/>
        <v>0</v>
      </c>
      <c r="BT424" s="365">
        <f t="shared" si="182"/>
        <v>0</v>
      </c>
      <c r="BU424" s="365">
        <f t="shared" si="183"/>
        <v>0</v>
      </c>
      <c r="BV424" s="365">
        <f t="shared" si="184"/>
        <v>0</v>
      </c>
      <c r="BW424" s="365">
        <f t="shared" si="185"/>
        <v>0</v>
      </c>
      <c r="BX424" s="365">
        <f t="shared" si="186"/>
        <v>0</v>
      </c>
      <c r="BY424" s="365">
        <f t="shared" si="187"/>
        <v>0</v>
      </c>
      <c r="BZ424" s="365">
        <f t="shared" si="188"/>
        <v>0</v>
      </c>
      <c r="CA424" s="365">
        <f t="shared" si="189"/>
        <v>0</v>
      </c>
      <c r="CB424" s="360">
        <f t="shared" si="190"/>
        <v>0</v>
      </c>
      <c r="CR424"/>
    </row>
    <row r="425" spans="1:96" hidden="1" x14ac:dyDescent="0.2">
      <c r="A425" s="360" cm="1">
        <f t="array" ref="A425">_xlfn.SWITCH(D425,"G",1,"D",2,"M",3,"F",4)</f>
        <v>3</v>
      </c>
      <c r="B425" s="357" t="s">
        <v>601</v>
      </c>
      <c r="C425" s="357" t="s">
        <v>1064</v>
      </c>
      <c r="D425" s="360" t="s">
        <v>13</v>
      </c>
      <c r="E425" s="361">
        <v>5.4</v>
      </c>
      <c r="F425" s="361">
        <f>_xlfn.IFNA(VLOOKUP(C425,'My Squad'!$C$2:$D$16,2,0),E425)</f>
        <v>5.4</v>
      </c>
      <c r="G425" s="362">
        <v>3.1666666666666669E-2</v>
      </c>
      <c r="H425" s="362">
        <v>2.1000000000000001E-2</v>
      </c>
      <c r="I425" s="362">
        <v>0.03</v>
      </c>
      <c r="J425" s="362">
        <v>2.7333333333333334E-2</v>
      </c>
      <c r="K425" s="362">
        <v>4.0666666666666663E-2</v>
      </c>
      <c r="L425" s="362">
        <v>4.9000000000000002E-2</v>
      </c>
      <c r="M425" s="362">
        <v>2.6333333333333334E-2</v>
      </c>
      <c r="N425" s="362">
        <v>7.4999999999999997E-2</v>
      </c>
      <c r="O425" s="363">
        <v>0</v>
      </c>
      <c r="P425" s="363">
        <v>0</v>
      </c>
      <c r="Q425" s="363">
        <v>0</v>
      </c>
      <c r="R425" s="363">
        <v>0</v>
      </c>
      <c r="S425" s="363">
        <v>0</v>
      </c>
      <c r="T425" s="363">
        <v>0</v>
      </c>
      <c r="U425" s="363">
        <v>0</v>
      </c>
      <c r="V425" s="363">
        <v>0</v>
      </c>
      <c r="W425" s="363">
        <v>0</v>
      </c>
      <c r="X425" s="363">
        <v>0</v>
      </c>
      <c r="Y425" s="363">
        <v>0</v>
      </c>
      <c r="Z425" s="363">
        <v>0</v>
      </c>
      <c r="AA425" s="363">
        <v>0</v>
      </c>
      <c r="AB425" s="363">
        <v>0</v>
      </c>
      <c r="AC425" s="363">
        <v>0</v>
      </c>
      <c r="AD425" s="363">
        <v>0</v>
      </c>
      <c r="AE425" s="363">
        <v>0</v>
      </c>
      <c r="AF425" s="363">
        <v>0</v>
      </c>
      <c r="AG425" s="363">
        <v>0</v>
      </c>
      <c r="AH425" s="363">
        <v>0</v>
      </c>
      <c r="AI425" s="363">
        <v>0</v>
      </c>
      <c r="AJ425" s="363">
        <v>0</v>
      </c>
      <c r="AK425" s="363">
        <v>0</v>
      </c>
      <c r="AL425" s="363">
        <v>0</v>
      </c>
      <c r="AM425" s="363">
        <v>0</v>
      </c>
      <c r="AN425" s="363">
        <v>0</v>
      </c>
      <c r="AO425" s="363">
        <v>0</v>
      </c>
      <c r="AP425" s="363">
        <v>0</v>
      </c>
      <c r="AQ425" s="363">
        <v>0</v>
      </c>
      <c r="AR425" s="363">
        <v>0</v>
      </c>
      <c r="AS425" s="363">
        <v>0</v>
      </c>
      <c r="AT425" s="363">
        <v>0</v>
      </c>
      <c r="AU425" s="363">
        <v>0</v>
      </c>
      <c r="AV425" s="363">
        <v>0</v>
      </c>
      <c r="AW425" s="363">
        <v>0</v>
      </c>
      <c r="AX425" s="363">
        <v>0</v>
      </c>
      <c r="AY425" s="363">
        <v>0</v>
      </c>
      <c r="AZ425" s="363">
        <v>0</v>
      </c>
      <c r="BA425" s="363">
        <v>0</v>
      </c>
      <c r="BB425" s="363">
        <v>0</v>
      </c>
      <c r="BC425" s="364">
        <f>IF(ISNUMBER(MATCH(C425,'My Squad'!$C$2:$C$16,0)),1,0)</f>
        <v>0</v>
      </c>
      <c r="BD425" s="365">
        <f t="shared" si="166"/>
        <v>0</v>
      </c>
      <c r="BE425" s="365">
        <f t="shared" si="167"/>
        <v>0</v>
      </c>
      <c r="BF425" s="365">
        <f t="shared" si="168"/>
        <v>0</v>
      </c>
      <c r="BG425" s="365">
        <f t="shared" si="169"/>
        <v>0</v>
      </c>
      <c r="BH425" s="365">
        <f t="shared" si="170"/>
        <v>0</v>
      </c>
      <c r="BI425" s="365">
        <f t="shared" si="171"/>
        <v>0</v>
      </c>
      <c r="BJ425" s="365">
        <f t="shared" si="172"/>
        <v>0</v>
      </c>
      <c r="BK425" s="365">
        <f t="shared" si="173"/>
        <v>0</v>
      </c>
      <c r="BL425" s="365">
        <f t="shared" si="174"/>
        <v>0</v>
      </c>
      <c r="BM425" s="365">
        <f t="shared" si="175"/>
        <v>0</v>
      </c>
      <c r="BN425" s="365">
        <f t="shared" si="176"/>
        <v>0</v>
      </c>
      <c r="BO425" s="365">
        <f t="shared" si="177"/>
        <v>0</v>
      </c>
      <c r="BP425" s="365">
        <f t="shared" si="178"/>
        <v>0</v>
      </c>
      <c r="BQ425" s="365">
        <f t="shared" si="179"/>
        <v>0</v>
      </c>
      <c r="BR425" s="365">
        <f t="shared" si="180"/>
        <v>0</v>
      </c>
      <c r="BS425" s="365">
        <f t="shared" si="181"/>
        <v>0</v>
      </c>
      <c r="BT425" s="365">
        <f t="shared" si="182"/>
        <v>0</v>
      </c>
      <c r="BU425" s="365">
        <f t="shared" si="183"/>
        <v>0</v>
      </c>
      <c r="BV425" s="365">
        <f t="shared" si="184"/>
        <v>0</v>
      </c>
      <c r="BW425" s="365">
        <f t="shared" si="185"/>
        <v>0</v>
      </c>
      <c r="BX425" s="365">
        <f t="shared" si="186"/>
        <v>0</v>
      </c>
      <c r="BY425" s="365">
        <f t="shared" si="187"/>
        <v>0</v>
      </c>
      <c r="BZ425" s="365">
        <f t="shared" si="188"/>
        <v>0</v>
      </c>
      <c r="CA425" s="365">
        <f t="shared" si="189"/>
        <v>0</v>
      </c>
      <c r="CB425" s="360">
        <f t="shared" si="190"/>
        <v>0</v>
      </c>
      <c r="CR425"/>
    </row>
    <row r="426" spans="1:96" hidden="1" x14ac:dyDescent="0.2">
      <c r="A426" s="360" cm="1">
        <f t="array" ref="A426">_xlfn.SWITCH(D426,"G",1,"D",2,"M",3,"F",4)</f>
        <v>4</v>
      </c>
      <c r="B426" s="357" t="s">
        <v>68</v>
      </c>
      <c r="C426" s="357" t="s">
        <v>257</v>
      </c>
      <c r="D426" s="360" t="s">
        <v>15</v>
      </c>
      <c r="E426" s="361">
        <v>5</v>
      </c>
      <c r="F426" s="361">
        <f>_xlfn.IFNA(VLOOKUP(C426,'My Squad'!$C$2:$D$16,2,0),E426)</f>
        <v>5</v>
      </c>
      <c r="G426" s="362">
        <v>2.1000000000000001E-2</v>
      </c>
      <c r="H426" s="362">
        <v>4.6666666666666669E-2</v>
      </c>
      <c r="I426" s="362">
        <v>2.9000000000000001E-2</v>
      </c>
      <c r="J426" s="362">
        <v>3.0333333333333334E-2</v>
      </c>
      <c r="K426" s="362">
        <v>0.04</v>
      </c>
      <c r="L426" s="362">
        <v>4.4333333333333336E-2</v>
      </c>
      <c r="M426" s="362">
        <v>2.5000000000000001E-2</v>
      </c>
      <c r="N426" s="362">
        <v>4.8333333333333332E-2</v>
      </c>
      <c r="O426" s="363">
        <v>0</v>
      </c>
      <c r="P426" s="363">
        <v>0</v>
      </c>
      <c r="Q426" s="363">
        <v>0</v>
      </c>
      <c r="R426" s="363">
        <v>0</v>
      </c>
      <c r="S426" s="363">
        <v>0</v>
      </c>
      <c r="T426" s="363">
        <v>0</v>
      </c>
      <c r="U426" s="363">
        <v>0</v>
      </c>
      <c r="V426" s="363">
        <v>0</v>
      </c>
      <c r="W426" s="363">
        <v>0</v>
      </c>
      <c r="X426" s="363">
        <v>0</v>
      </c>
      <c r="Y426" s="363">
        <v>0</v>
      </c>
      <c r="Z426" s="363">
        <v>0</v>
      </c>
      <c r="AA426" s="363">
        <v>0</v>
      </c>
      <c r="AB426" s="363">
        <v>0</v>
      </c>
      <c r="AC426" s="363">
        <v>0</v>
      </c>
      <c r="AD426" s="363">
        <v>0</v>
      </c>
      <c r="AE426" s="363">
        <v>0</v>
      </c>
      <c r="AF426" s="363">
        <v>0</v>
      </c>
      <c r="AG426" s="363">
        <v>0</v>
      </c>
      <c r="AH426" s="363">
        <v>0</v>
      </c>
      <c r="AI426" s="363">
        <v>0</v>
      </c>
      <c r="AJ426" s="363">
        <v>0</v>
      </c>
      <c r="AK426" s="363">
        <v>0</v>
      </c>
      <c r="AL426" s="363">
        <v>0</v>
      </c>
      <c r="AM426" s="363">
        <v>0</v>
      </c>
      <c r="AN426" s="363">
        <v>0</v>
      </c>
      <c r="AO426" s="363">
        <v>0</v>
      </c>
      <c r="AP426" s="363">
        <v>0</v>
      </c>
      <c r="AQ426" s="363">
        <v>0</v>
      </c>
      <c r="AR426" s="363">
        <v>0</v>
      </c>
      <c r="AS426" s="363">
        <v>0</v>
      </c>
      <c r="AT426" s="363">
        <v>0</v>
      </c>
      <c r="AU426" s="363">
        <v>0</v>
      </c>
      <c r="AV426" s="363">
        <v>0</v>
      </c>
      <c r="AW426" s="363">
        <v>0</v>
      </c>
      <c r="AX426" s="363">
        <v>0</v>
      </c>
      <c r="AY426" s="363">
        <v>0</v>
      </c>
      <c r="AZ426" s="363">
        <v>0</v>
      </c>
      <c r="BA426" s="363">
        <v>0</v>
      </c>
      <c r="BB426" s="363">
        <v>0</v>
      </c>
      <c r="BC426" s="364">
        <f>IF(ISNUMBER(MATCH(C426,'My Squad'!$C$2:$C$16,0)),1,0)</f>
        <v>0</v>
      </c>
      <c r="BD426" s="365">
        <f t="shared" si="166"/>
        <v>0</v>
      </c>
      <c r="BE426" s="365">
        <f t="shared" si="167"/>
        <v>0</v>
      </c>
      <c r="BF426" s="365">
        <f t="shared" si="168"/>
        <v>0</v>
      </c>
      <c r="BG426" s="365">
        <f t="shared" si="169"/>
        <v>0</v>
      </c>
      <c r="BH426" s="365">
        <f t="shared" si="170"/>
        <v>0</v>
      </c>
      <c r="BI426" s="365">
        <f t="shared" si="171"/>
        <v>0</v>
      </c>
      <c r="BJ426" s="365">
        <f t="shared" si="172"/>
        <v>0</v>
      </c>
      <c r="BK426" s="365">
        <f t="shared" si="173"/>
        <v>0</v>
      </c>
      <c r="BL426" s="365">
        <f t="shared" si="174"/>
        <v>0</v>
      </c>
      <c r="BM426" s="365">
        <f t="shared" si="175"/>
        <v>0</v>
      </c>
      <c r="BN426" s="365">
        <f t="shared" si="176"/>
        <v>0</v>
      </c>
      <c r="BO426" s="365">
        <f t="shared" si="177"/>
        <v>0</v>
      </c>
      <c r="BP426" s="365">
        <f t="shared" si="178"/>
        <v>0</v>
      </c>
      <c r="BQ426" s="365">
        <f t="shared" si="179"/>
        <v>0</v>
      </c>
      <c r="BR426" s="365">
        <f t="shared" si="180"/>
        <v>0</v>
      </c>
      <c r="BS426" s="365">
        <f t="shared" si="181"/>
        <v>0</v>
      </c>
      <c r="BT426" s="365">
        <f t="shared" si="182"/>
        <v>0</v>
      </c>
      <c r="BU426" s="365">
        <f t="shared" si="183"/>
        <v>0</v>
      </c>
      <c r="BV426" s="365">
        <f t="shared" si="184"/>
        <v>0</v>
      </c>
      <c r="BW426" s="365">
        <f t="shared" si="185"/>
        <v>0</v>
      </c>
      <c r="BX426" s="365">
        <f t="shared" si="186"/>
        <v>0</v>
      </c>
      <c r="BY426" s="365">
        <f t="shared" si="187"/>
        <v>0</v>
      </c>
      <c r="BZ426" s="365">
        <f t="shared" si="188"/>
        <v>0</v>
      </c>
      <c r="CA426" s="365">
        <f t="shared" si="189"/>
        <v>0</v>
      </c>
      <c r="CB426" s="360">
        <f t="shared" si="190"/>
        <v>0</v>
      </c>
      <c r="CR426"/>
    </row>
    <row r="427" spans="1:96" hidden="1" x14ac:dyDescent="0.2">
      <c r="A427" s="360" cm="1">
        <f t="array" ref="A427">_xlfn.SWITCH(D427,"G",1,"D",2,"M",3,"F",4)</f>
        <v>2</v>
      </c>
      <c r="B427" s="357" t="s">
        <v>110</v>
      </c>
      <c r="C427" s="357" t="s">
        <v>1513</v>
      </c>
      <c r="D427" s="360" t="s">
        <v>14</v>
      </c>
      <c r="E427" s="361">
        <v>4.3</v>
      </c>
      <c r="F427" s="361">
        <f>_xlfn.IFNA(VLOOKUP(C427,'My Squad'!$C$2:$D$16,2,0),E427)</f>
        <v>4.3</v>
      </c>
      <c r="G427" s="362">
        <v>0</v>
      </c>
      <c r="H427" s="362">
        <v>0</v>
      </c>
      <c r="I427" s="362">
        <v>0</v>
      </c>
      <c r="J427" s="362">
        <v>0</v>
      </c>
      <c r="K427" s="362">
        <v>0</v>
      </c>
      <c r="L427" s="362">
        <v>0.03</v>
      </c>
      <c r="M427" s="362">
        <v>0.13333333333333333</v>
      </c>
      <c r="N427" s="362">
        <v>9.4333333333333338E-2</v>
      </c>
      <c r="O427" s="363">
        <v>0</v>
      </c>
      <c r="P427" s="363">
        <v>0</v>
      </c>
      <c r="Q427" s="363">
        <v>0</v>
      </c>
      <c r="R427" s="363">
        <v>0</v>
      </c>
      <c r="S427" s="363">
        <v>0</v>
      </c>
      <c r="T427" s="363">
        <v>0</v>
      </c>
      <c r="U427" s="363">
        <v>0</v>
      </c>
      <c r="V427" s="363">
        <v>0</v>
      </c>
      <c r="W427" s="363">
        <v>0</v>
      </c>
      <c r="X427" s="363">
        <v>0</v>
      </c>
      <c r="Y427" s="363">
        <v>0</v>
      </c>
      <c r="Z427" s="363">
        <v>0</v>
      </c>
      <c r="AA427" s="363">
        <v>0</v>
      </c>
      <c r="AB427" s="363">
        <v>0</v>
      </c>
      <c r="AC427" s="363">
        <v>0</v>
      </c>
      <c r="AD427" s="363">
        <v>0</v>
      </c>
      <c r="AE427" s="363">
        <v>0</v>
      </c>
      <c r="AF427" s="363">
        <v>0</v>
      </c>
      <c r="AG427" s="363">
        <v>0</v>
      </c>
      <c r="AH427" s="363">
        <v>0</v>
      </c>
      <c r="AI427" s="363">
        <v>0</v>
      </c>
      <c r="AJ427" s="363">
        <v>0</v>
      </c>
      <c r="AK427" s="363">
        <v>0</v>
      </c>
      <c r="AL427" s="363">
        <v>0</v>
      </c>
      <c r="AM427" s="363">
        <v>0</v>
      </c>
      <c r="AN427" s="363">
        <v>0</v>
      </c>
      <c r="AO427" s="363">
        <v>0</v>
      </c>
      <c r="AP427" s="363">
        <v>0</v>
      </c>
      <c r="AQ427" s="363">
        <v>0</v>
      </c>
      <c r="AR427" s="363">
        <v>0</v>
      </c>
      <c r="AS427" s="363">
        <v>0</v>
      </c>
      <c r="AT427" s="363">
        <v>0</v>
      </c>
      <c r="AU427" s="363">
        <v>0</v>
      </c>
      <c r="AV427" s="363">
        <v>0</v>
      </c>
      <c r="AW427" s="363">
        <v>0</v>
      </c>
      <c r="AX427" s="363">
        <v>0</v>
      </c>
      <c r="AY427" s="363">
        <v>0</v>
      </c>
      <c r="AZ427" s="363">
        <v>0</v>
      </c>
      <c r="BA427" s="363">
        <v>0</v>
      </c>
      <c r="BB427" s="363">
        <v>0</v>
      </c>
      <c r="BC427" s="364">
        <f>IF(ISNUMBER(MATCH(C427,'My Squad'!$C$2:$C$16,0)),1,0)</f>
        <v>0</v>
      </c>
      <c r="BD427" s="365">
        <f t="shared" si="166"/>
        <v>0</v>
      </c>
      <c r="BE427" s="365">
        <f t="shared" si="167"/>
        <v>0</v>
      </c>
      <c r="BF427" s="365">
        <f t="shared" si="168"/>
        <v>0</v>
      </c>
      <c r="BG427" s="365">
        <f t="shared" si="169"/>
        <v>0</v>
      </c>
      <c r="BH427" s="365">
        <f t="shared" si="170"/>
        <v>0</v>
      </c>
      <c r="BI427" s="365">
        <f t="shared" si="171"/>
        <v>0</v>
      </c>
      <c r="BJ427" s="365">
        <f t="shared" si="172"/>
        <v>0</v>
      </c>
      <c r="BK427" s="365">
        <f t="shared" si="173"/>
        <v>0</v>
      </c>
      <c r="BL427" s="365">
        <f t="shared" si="174"/>
        <v>0</v>
      </c>
      <c r="BM427" s="365">
        <f t="shared" si="175"/>
        <v>0</v>
      </c>
      <c r="BN427" s="365">
        <f t="shared" si="176"/>
        <v>0</v>
      </c>
      <c r="BO427" s="365">
        <f t="shared" si="177"/>
        <v>0</v>
      </c>
      <c r="BP427" s="365">
        <f t="shared" si="178"/>
        <v>0</v>
      </c>
      <c r="BQ427" s="365">
        <f t="shared" si="179"/>
        <v>0</v>
      </c>
      <c r="BR427" s="365">
        <f t="shared" si="180"/>
        <v>0</v>
      </c>
      <c r="BS427" s="365">
        <f t="shared" si="181"/>
        <v>0</v>
      </c>
      <c r="BT427" s="365">
        <f t="shared" si="182"/>
        <v>0</v>
      </c>
      <c r="BU427" s="365">
        <f t="shared" si="183"/>
        <v>0</v>
      </c>
      <c r="BV427" s="365">
        <f t="shared" si="184"/>
        <v>0</v>
      </c>
      <c r="BW427" s="365">
        <f t="shared" si="185"/>
        <v>0</v>
      </c>
      <c r="BX427" s="365">
        <f t="shared" si="186"/>
        <v>0</v>
      </c>
      <c r="BY427" s="365">
        <f t="shared" si="187"/>
        <v>0</v>
      </c>
      <c r="BZ427" s="365">
        <f t="shared" si="188"/>
        <v>0</v>
      </c>
      <c r="CA427" s="365">
        <f t="shared" si="189"/>
        <v>0</v>
      </c>
      <c r="CB427" s="360">
        <f t="shared" si="190"/>
        <v>0</v>
      </c>
      <c r="CR427"/>
    </row>
    <row r="428" spans="1:96" hidden="1" x14ac:dyDescent="0.2">
      <c r="A428" s="360" cm="1">
        <f t="array" ref="A428">_xlfn.SWITCH(D428,"G",1,"D",2,"M",3,"F",4)</f>
        <v>2</v>
      </c>
      <c r="B428" s="357" t="s">
        <v>28</v>
      </c>
      <c r="C428" s="357" t="s">
        <v>1068</v>
      </c>
      <c r="D428" s="360" t="s">
        <v>14</v>
      </c>
      <c r="E428" s="361">
        <v>4.4000000000000004</v>
      </c>
      <c r="F428" s="361">
        <f>_xlfn.IFNA(VLOOKUP(C428,'My Squad'!$C$2:$D$16,2,0),E428)</f>
        <v>4.4000000000000004</v>
      </c>
      <c r="G428" s="362">
        <v>3.3333333333333335E-3</v>
      </c>
      <c r="H428" s="362">
        <v>4.3333333333333335E-2</v>
      </c>
      <c r="I428" s="362">
        <v>9.3333333333333341E-3</v>
      </c>
      <c r="J428" s="362">
        <v>2.9000000000000001E-2</v>
      </c>
      <c r="K428" s="362">
        <v>3.9333333333333331E-2</v>
      </c>
      <c r="L428" s="362">
        <v>3.6666666666666667E-2</v>
      </c>
      <c r="M428" s="362">
        <v>6.0999999999999999E-2</v>
      </c>
      <c r="N428" s="362">
        <v>2.8666666666666667E-2</v>
      </c>
      <c r="O428" s="363">
        <v>0</v>
      </c>
      <c r="P428" s="363">
        <v>0</v>
      </c>
      <c r="Q428" s="363">
        <v>0</v>
      </c>
      <c r="R428" s="363">
        <v>0</v>
      </c>
      <c r="S428" s="363">
        <v>0</v>
      </c>
      <c r="T428" s="363">
        <v>0</v>
      </c>
      <c r="U428" s="363">
        <v>0</v>
      </c>
      <c r="V428" s="363">
        <v>0</v>
      </c>
      <c r="W428" s="363">
        <v>0</v>
      </c>
      <c r="X428" s="363">
        <v>0</v>
      </c>
      <c r="Y428" s="363">
        <v>0</v>
      </c>
      <c r="Z428" s="363">
        <v>0</v>
      </c>
      <c r="AA428" s="363">
        <v>0</v>
      </c>
      <c r="AB428" s="363">
        <v>0</v>
      </c>
      <c r="AC428" s="363">
        <v>0</v>
      </c>
      <c r="AD428" s="363">
        <v>0</v>
      </c>
      <c r="AE428" s="363">
        <v>0</v>
      </c>
      <c r="AF428" s="363">
        <v>0</v>
      </c>
      <c r="AG428" s="363">
        <v>0</v>
      </c>
      <c r="AH428" s="363">
        <v>0</v>
      </c>
      <c r="AI428" s="363">
        <v>0</v>
      </c>
      <c r="AJ428" s="363">
        <v>0</v>
      </c>
      <c r="AK428" s="363">
        <v>0</v>
      </c>
      <c r="AL428" s="363">
        <v>0</v>
      </c>
      <c r="AM428" s="363">
        <v>0</v>
      </c>
      <c r="AN428" s="363">
        <v>0</v>
      </c>
      <c r="AO428" s="363">
        <v>0</v>
      </c>
      <c r="AP428" s="363">
        <v>0</v>
      </c>
      <c r="AQ428" s="363">
        <v>0</v>
      </c>
      <c r="AR428" s="363">
        <v>0</v>
      </c>
      <c r="AS428" s="363">
        <v>0</v>
      </c>
      <c r="AT428" s="363">
        <v>0</v>
      </c>
      <c r="AU428" s="363">
        <v>0</v>
      </c>
      <c r="AV428" s="363">
        <v>0</v>
      </c>
      <c r="AW428" s="363">
        <v>0</v>
      </c>
      <c r="AX428" s="363">
        <v>0</v>
      </c>
      <c r="AY428" s="363">
        <v>0</v>
      </c>
      <c r="AZ428" s="363">
        <v>0</v>
      </c>
      <c r="BA428" s="363">
        <v>0</v>
      </c>
      <c r="BB428" s="363">
        <v>0</v>
      </c>
      <c r="BC428" s="364">
        <f>IF(ISNUMBER(MATCH(C428,'My Squad'!$C$2:$C$16,0)),1,0)</f>
        <v>0</v>
      </c>
      <c r="BD428" s="365">
        <f t="shared" si="166"/>
        <v>0</v>
      </c>
      <c r="BE428" s="365">
        <f t="shared" si="167"/>
        <v>0</v>
      </c>
      <c r="BF428" s="365">
        <f t="shared" si="168"/>
        <v>0</v>
      </c>
      <c r="BG428" s="365">
        <f t="shared" si="169"/>
        <v>0</v>
      </c>
      <c r="BH428" s="365">
        <f t="shared" si="170"/>
        <v>0</v>
      </c>
      <c r="BI428" s="365">
        <f t="shared" si="171"/>
        <v>0</v>
      </c>
      <c r="BJ428" s="365">
        <f t="shared" si="172"/>
        <v>0</v>
      </c>
      <c r="BK428" s="365">
        <f t="shared" si="173"/>
        <v>0</v>
      </c>
      <c r="BL428" s="365">
        <f t="shared" si="174"/>
        <v>0</v>
      </c>
      <c r="BM428" s="365">
        <f t="shared" si="175"/>
        <v>0</v>
      </c>
      <c r="BN428" s="365">
        <f t="shared" si="176"/>
        <v>0</v>
      </c>
      <c r="BO428" s="365">
        <f t="shared" si="177"/>
        <v>0</v>
      </c>
      <c r="BP428" s="365">
        <f t="shared" si="178"/>
        <v>0</v>
      </c>
      <c r="BQ428" s="365">
        <f t="shared" si="179"/>
        <v>0</v>
      </c>
      <c r="BR428" s="365">
        <f t="shared" si="180"/>
        <v>0</v>
      </c>
      <c r="BS428" s="365">
        <f t="shared" si="181"/>
        <v>0</v>
      </c>
      <c r="BT428" s="365">
        <f t="shared" si="182"/>
        <v>0</v>
      </c>
      <c r="BU428" s="365">
        <f t="shared" si="183"/>
        <v>0</v>
      </c>
      <c r="BV428" s="365">
        <f t="shared" si="184"/>
        <v>0</v>
      </c>
      <c r="BW428" s="365">
        <f t="shared" si="185"/>
        <v>0</v>
      </c>
      <c r="BX428" s="365">
        <f t="shared" si="186"/>
        <v>0</v>
      </c>
      <c r="BY428" s="365">
        <f t="shared" si="187"/>
        <v>0</v>
      </c>
      <c r="BZ428" s="365">
        <f t="shared" si="188"/>
        <v>0</v>
      </c>
      <c r="CA428" s="365">
        <f t="shared" si="189"/>
        <v>0</v>
      </c>
      <c r="CB428" s="360">
        <f t="shared" si="190"/>
        <v>0</v>
      </c>
      <c r="CR428"/>
    </row>
    <row r="429" spans="1:96" hidden="1" x14ac:dyDescent="0.2">
      <c r="A429" s="360" cm="1">
        <f t="array" ref="A429">_xlfn.SWITCH(D429,"G",1,"D",2,"M",3,"F",4)</f>
        <v>2</v>
      </c>
      <c r="B429" s="357" t="s">
        <v>46</v>
      </c>
      <c r="C429" s="357" t="s">
        <v>307</v>
      </c>
      <c r="D429" s="360" t="s">
        <v>14</v>
      </c>
      <c r="E429" s="361">
        <v>4.3</v>
      </c>
      <c r="F429" s="361">
        <f>_xlfn.IFNA(VLOOKUP(C429,'My Squad'!$C$2:$D$16,2,0),E429)</f>
        <v>4.3</v>
      </c>
      <c r="G429" s="362">
        <v>0</v>
      </c>
      <c r="H429" s="362">
        <v>8.9999999999999993E-3</v>
      </c>
      <c r="I429" s="362">
        <v>4.6333333333333331E-2</v>
      </c>
      <c r="J429" s="362">
        <v>0.05</v>
      </c>
      <c r="K429" s="362">
        <v>2.2666666666666668E-2</v>
      </c>
      <c r="L429" s="362">
        <v>3.3333333333333333E-2</v>
      </c>
      <c r="M429" s="362">
        <v>3.7999999999999999E-2</v>
      </c>
      <c r="N429" s="362">
        <v>3.966666666666667E-2</v>
      </c>
      <c r="O429" s="363">
        <v>0</v>
      </c>
      <c r="P429" s="363">
        <v>0</v>
      </c>
      <c r="Q429" s="363">
        <v>0</v>
      </c>
      <c r="R429" s="363">
        <v>0</v>
      </c>
      <c r="S429" s="363">
        <v>0</v>
      </c>
      <c r="T429" s="363">
        <v>0</v>
      </c>
      <c r="U429" s="363">
        <v>0</v>
      </c>
      <c r="V429" s="363">
        <v>0</v>
      </c>
      <c r="W429" s="363">
        <v>0</v>
      </c>
      <c r="X429" s="363">
        <v>0</v>
      </c>
      <c r="Y429" s="363">
        <v>0</v>
      </c>
      <c r="Z429" s="363">
        <v>0</v>
      </c>
      <c r="AA429" s="363">
        <v>0</v>
      </c>
      <c r="AB429" s="363">
        <v>0</v>
      </c>
      <c r="AC429" s="363">
        <v>0</v>
      </c>
      <c r="AD429" s="363">
        <v>0</v>
      </c>
      <c r="AE429" s="363">
        <v>0</v>
      </c>
      <c r="AF429" s="363">
        <v>0</v>
      </c>
      <c r="AG429" s="363">
        <v>0</v>
      </c>
      <c r="AH429" s="363">
        <v>0</v>
      </c>
      <c r="AI429" s="363">
        <v>0</v>
      </c>
      <c r="AJ429" s="363">
        <v>0</v>
      </c>
      <c r="AK429" s="363">
        <v>0</v>
      </c>
      <c r="AL429" s="363">
        <v>0</v>
      </c>
      <c r="AM429" s="363">
        <v>0</v>
      </c>
      <c r="AN429" s="363">
        <v>0</v>
      </c>
      <c r="AO429" s="363">
        <v>0</v>
      </c>
      <c r="AP429" s="363">
        <v>0</v>
      </c>
      <c r="AQ429" s="363">
        <v>0</v>
      </c>
      <c r="AR429" s="363">
        <v>0</v>
      </c>
      <c r="AS429" s="363">
        <v>0</v>
      </c>
      <c r="AT429" s="363">
        <v>0</v>
      </c>
      <c r="AU429" s="363">
        <v>0</v>
      </c>
      <c r="AV429" s="363">
        <v>0</v>
      </c>
      <c r="AW429" s="363">
        <v>0</v>
      </c>
      <c r="AX429" s="363">
        <v>0</v>
      </c>
      <c r="AY429" s="363">
        <v>0</v>
      </c>
      <c r="AZ429" s="363">
        <v>0</v>
      </c>
      <c r="BA429" s="363">
        <v>0</v>
      </c>
      <c r="BB429" s="363">
        <v>0</v>
      </c>
      <c r="BC429" s="364">
        <f>IF(ISNUMBER(MATCH(C429,'My Squad'!$C$2:$C$16,0)),1,0)</f>
        <v>0</v>
      </c>
      <c r="BD429" s="365">
        <f t="shared" si="166"/>
        <v>0</v>
      </c>
      <c r="BE429" s="365">
        <f t="shared" si="167"/>
        <v>0</v>
      </c>
      <c r="BF429" s="365">
        <f t="shared" si="168"/>
        <v>0</v>
      </c>
      <c r="BG429" s="365">
        <f t="shared" si="169"/>
        <v>0</v>
      </c>
      <c r="BH429" s="365">
        <f t="shared" si="170"/>
        <v>0</v>
      </c>
      <c r="BI429" s="365">
        <f t="shared" si="171"/>
        <v>0</v>
      </c>
      <c r="BJ429" s="365">
        <f t="shared" si="172"/>
        <v>0</v>
      </c>
      <c r="BK429" s="365">
        <f t="shared" si="173"/>
        <v>0</v>
      </c>
      <c r="BL429" s="365">
        <f t="shared" si="174"/>
        <v>0</v>
      </c>
      <c r="BM429" s="365">
        <f t="shared" si="175"/>
        <v>0</v>
      </c>
      <c r="BN429" s="365">
        <f t="shared" si="176"/>
        <v>0</v>
      </c>
      <c r="BO429" s="365">
        <f t="shared" si="177"/>
        <v>0</v>
      </c>
      <c r="BP429" s="365">
        <f t="shared" si="178"/>
        <v>0</v>
      </c>
      <c r="BQ429" s="365">
        <f t="shared" si="179"/>
        <v>0</v>
      </c>
      <c r="BR429" s="365">
        <f t="shared" si="180"/>
        <v>0</v>
      </c>
      <c r="BS429" s="365">
        <f t="shared" si="181"/>
        <v>0</v>
      </c>
      <c r="BT429" s="365">
        <f t="shared" si="182"/>
        <v>0</v>
      </c>
      <c r="BU429" s="365">
        <f t="shared" si="183"/>
        <v>0</v>
      </c>
      <c r="BV429" s="365">
        <f t="shared" si="184"/>
        <v>0</v>
      </c>
      <c r="BW429" s="365">
        <f t="shared" si="185"/>
        <v>0</v>
      </c>
      <c r="BX429" s="365">
        <f t="shared" si="186"/>
        <v>0</v>
      </c>
      <c r="BY429" s="365">
        <f t="shared" si="187"/>
        <v>0</v>
      </c>
      <c r="BZ429" s="365">
        <f t="shared" si="188"/>
        <v>0</v>
      </c>
      <c r="CA429" s="365">
        <f t="shared" si="189"/>
        <v>0</v>
      </c>
      <c r="CB429" s="360">
        <f t="shared" si="190"/>
        <v>0</v>
      </c>
      <c r="CR429"/>
    </row>
    <row r="430" spans="1:96" hidden="1" x14ac:dyDescent="0.2">
      <c r="A430" s="360" cm="1">
        <f t="array" ref="A430">_xlfn.SWITCH(D430,"G",1,"D",2,"M",3,"F",4)</f>
        <v>4</v>
      </c>
      <c r="B430" s="357" t="s">
        <v>91</v>
      </c>
      <c r="C430" s="357" t="s">
        <v>283</v>
      </c>
      <c r="D430" s="360" t="s">
        <v>15</v>
      </c>
      <c r="E430" s="361">
        <v>4.9000000000000004</v>
      </c>
      <c r="F430" s="361">
        <f>_xlfn.IFNA(VLOOKUP(C430,'My Squad'!$C$2:$D$16,2,0),E430)</f>
        <v>4.9000000000000004</v>
      </c>
      <c r="G430" s="362">
        <v>0</v>
      </c>
      <c r="H430" s="362">
        <v>0</v>
      </c>
      <c r="I430" s="362">
        <v>2.2333333333333334E-2</v>
      </c>
      <c r="J430" s="362">
        <v>3.3666666666666664E-2</v>
      </c>
      <c r="K430" s="362">
        <v>6.1666666666666668E-2</v>
      </c>
      <c r="L430" s="362">
        <v>3.1666666666666669E-2</v>
      </c>
      <c r="M430" s="362">
        <v>2.9333333333333333E-2</v>
      </c>
      <c r="N430" s="362">
        <v>3.5666666666666666E-2</v>
      </c>
      <c r="O430" s="363">
        <v>0</v>
      </c>
      <c r="P430" s="363">
        <v>0</v>
      </c>
      <c r="Q430" s="363">
        <v>0</v>
      </c>
      <c r="R430" s="363">
        <v>0</v>
      </c>
      <c r="S430" s="363">
        <v>0</v>
      </c>
      <c r="T430" s="363">
        <v>0</v>
      </c>
      <c r="U430" s="363">
        <v>0</v>
      </c>
      <c r="V430" s="363">
        <v>0</v>
      </c>
      <c r="W430" s="363">
        <v>0</v>
      </c>
      <c r="X430" s="363">
        <v>0</v>
      </c>
      <c r="Y430" s="363">
        <v>0</v>
      </c>
      <c r="Z430" s="363">
        <v>0</v>
      </c>
      <c r="AA430" s="363">
        <v>0</v>
      </c>
      <c r="AB430" s="363">
        <v>0</v>
      </c>
      <c r="AC430" s="363">
        <v>0</v>
      </c>
      <c r="AD430" s="363">
        <v>0</v>
      </c>
      <c r="AE430" s="363">
        <v>0</v>
      </c>
      <c r="AF430" s="363">
        <v>0</v>
      </c>
      <c r="AG430" s="363">
        <v>0</v>
      </c>
      <c r="AH430" s="363">
        <v>0</v>
      </c>
      <c r="AI430" s="363">
        <v>0</v>
      </c>
      <c r="AJ430" s="363">
        <v>0</v>
      </c>
      <c r="AK430" s="363">
        <v>0</v>
      </c>
      <c r="AL430" s="363">
        <v>0</v>
      </c>
      <c r="AM430" s="363">
        <v>0</v>
      </c>
      <c r="AN430" s="363">
        <v>0</v>
      </c>
      <c r="AO430" s="363">
        <v>0</v>
      </c>
      <c r="AP430" s="363">
        <v>0</v>
      </c>
      <c r="AQ430" s="363">
        <v>0</v>
      </c>
      <c r="AR430" s="363">
        <v>0</v>
      </c>
      <c r="AS430" s="363">
        <v>0</v>
      </c>
      <c r="AT430" s="363">
        <v>0</v>
      </c>
      <c r="AU430" s="363">
        <v>0</v>
      </c>
      <c r="AV430" s="363">
        <v>0</v>
      </c>
      <c r="AW430" s="363">
        <v>0</v>
      </c>
      <c r="AX430" s="363">
        <v>0</v>
      </c>
      <c r="AY430" s="363">
        <v>0</v>
      </c>
      <c r="AZ430" s="363">
        <v>0</v>
      </c>
      <c r="BA430" s="363">
        <v>0</v>
      </c>
      <c r="BB430" s="363">
        <v>0</v>
      </c>
      <c r="BC430" s="364">
        <f>IF(ISNUMBER(MATCH(C430,'My Squad'!$C$2:$C$16,0)),1,0)</f>
        <v>0</v>
      </c>
      <c r="BD430" s="365">
        <f t="shared" si="166"/>
        <v>0</v>
      </c>
      <c r="BE430" s="365">
        <f t="shared" si="167"/>
        <v>0</v>
      </c>
      <c r="BF430" s="365">
        <f t="shared" si="168"/>
        <v>0</v>
      </c>
      <c r="BG430" s="365">
        <f t="shared" si="169"/>
        <v>0</v>
      </c>
      <c r="BH430" s="365">
        <f t="shared" si="170"/>
        <v>0</v>
      </c>
      <c r="BI430" s="365">
        <f t="shared" si="171"/>
        <v>0</v>
      </c>
      <c r="BJ430" s="365">
        <f t="shared" si="172"/>
        <v>0</v>
      </c>
      <c r="BK430" s="365">
        <f t="shared" si="173"/>
        <v>0</v>
      </c>
      <c r="BL430" s="365">
        <f t="shared" si="174"/>
        <v>0</v>
      </c>
      <c r="BM430" s="365">
        <f t="shared" si="175"/>
        <v>0</v>
      </c>
      <c r="BN430" s="365">
        <f t="shared" si="176"/>
        <v>0</v>
      </c>
      <c r="BO430" s="365">
        <f t="shared" si="177"/>
        <v>0</v>
      </c>
      <c r="BP430" s="365">
        <f t="shared" si="178"/>
        <v>0</v>
      </c>
      <c r="BQ430" s="365">
        <f t="shared" si="179"/>
        <v>0</v>
      </c>
      <c r="BR430" s="365">
        <f t="shared" si="180"/>
        <v>0</v>
      </c>
      <c r="BS430" s="365">
        <f t="shared" si="181"/>
        <v>0</v>
      </c>
      <c r="BT430" s="365">
        <f t="shared" si="182"/>
        <v>0</v>
      </c>
      <c r="BU430" s="365">
        <f t="shared" si="183"/>
        <v>0</v>
      </c>
      <c r="BV430" s="365">
        <f t="shared" si="184"/>
        <v>0</v>
      </c>
      <c r="BW430" s="365">
        <f t="shared" si="185"/>
        <v>0</v>
      </c>
      <c r="BX430" s="365">
        <f t="shared" si="186"/>
        <v>0</v>
      </c>
      <c r="BY430" s="365">
        <f t="shared" si="187"/>
        <v>0</v>
      </c>
      <c r="BZ430" s="365">
        <f t="shared" si="188"/>
        <v>0</v>
      </c>
      <c r="CA430" s="365">
        <f t="shared" si="189"/>
        <v>0</v>
      </c>
      <c r="CB430" s="360">
        <f t="shared" si="190"/>
        <v>0</v>
      </c>
      <c r="CR430"/>
    </row>
    <row r="431" spans="1:96" hidden="1" x14ac:dyDescent="0.2">
      <c r="A431" s="360" cm="1">
        <f t="array" ref="A431">_xlfn.SWITCH(D431,"G",1,"D",2,"M",3,"F",4)</f>
        <v>2</v>
      </c>
      <c r="B431" s="357" t="s">
        <v>91</v>
      </c>
      <c r="C431" s="357" t="s">
        <v>1516</v>
      </c>
      <c r="D431" s="360" t="s">
        <v>14</v>
      </c>
      <c r="E431" s="361">
        <v>4</v>
      </c>
      <c r="F431" s="361">
        <f>_xlfn.IFNA(VLOOKUP(C431,'My Squad'!$C$2:$D$16,2,0),E431)</f>
        <v>4</v>
      </c>
      <c r="G431" s="362">
        <v>3.3333333333333333E-2</v>
      </c>
      <c r="H431" s="362">
        <v>1.8333333333333333E-2</v>
      </c>
      <c r="I431" s="362">
        <v>3.4333333333333334E-2</v>
      </c>
      <c r="J431" s="362">
        <v>2.5000000000000001E-2</v>
      </c>
      <c r="K431" s="362">
        <v>3.5999999999999997E-2</v>
      </c>
      <c r="L431" s="362">
        <v>2.0333333333333332E-2</v>
      </c>
      <c r="M431" s="362">
        <v>1.7999999999999999E-2</v>
      </c>
      <c r="N431" s="362">
        <v>2.1333333333333333E-2</v>
      </c>
      <c r="O431" s="363">
        <v>0</v>
      </c>
      <c r="P431" s="363">
        <v>0</v>
      </c>
      <c r="Q431" s="363">
        <v>0</v>
      </c>
      <c r="R431" s="363">
        <v>0</v>
      </c>
      <c r="S431" s="363">
        <v>0</v>
      </c>
      <c r="T431" s="363">
        <v>0</v>
      </c>
      <c r="U431" s="363">
        <v>0</v>
      </c>
      <c r="V431" s="363">
        <v>0</v>
      </c>
      <c r="W431" s="363">
        <v>0</v>
      </c>
      <c r="X431" s="363">
        <v>0</v>
      </c>
      <c r="Y431" s="363">
        <v>0</v>
      </c>
      <c r="Z431" s="363">
        <v>0</v>
      </c>
      <c r="AA431" s="363">
        <v>0</v>
      </c>
      <c r="AB431" s="363">
        <v>0</v>
      </c>
      <c r="AC431" s="363">
        <v>0</v>
      </c>
      <c r="AD431" s="363">
        <v>0</v>
      </c>
      <c r="AE431" s="363">
        <v>0</v>
      </c>
      <c r="AF431" s="363">
        <v>0</v>
      </c>
      <c r="AG431" s="363">
        <v>0</v>
      </c>
      <c r="AH431" s="363">
        <v>0</v>
      </c>
      <c r="AI431" s="363">
        <v>0</v>
      </c>
      <c r="AJ431" s="363">
        <v>0</v>
      </c>
      <c r="AK431" s="363">
        <v>0</v>
      </c>
      <c r="AL431" s="363">
        <v>0</v>
      </c>
      <c r="AM431" s="363">
        <v>0</v>
      </c>
      <c r="AN431" s="363">
        <v>0</v>
      </c>
      <c r="AO431" s="363">
        <v>0</v>
      </c>
      <c r="AP431" s="363">
        <v>0</v>
      </c>
      <c r="AQ431" s="363">
        <v>0</v>
      </c>
      <c r="AR431" s="363">
        <v>0</v>
      </c>
      <c r="AS431" s="363">
        <v>0</v>
      </c>
      <c r="AT431" s="363">
        <v>0</v>
      </c>
      <c r="AU431" s="363">
        <v>0</v>
      </c>
      <c r="AV431" s="363">
        <v>0</v>
      </c>
      <c r="AW431" s="363">
        <v>0</v>
      </c>
      <c r="AX431" s="363">
        <v>0</v>
      </c>
      <c r="AY431" s="363">
        <v>0</v>
      </c>
      <c r="AZ431" s="363">
        <v>0</v>
      </c>
      <c r="BA431" s="363">
        <v>0</v>
      </c>
      <c r="BB431" s="363">
        <v>0</v>
      </c>
      <c r="BC431" s="364">
        <f>IF(ISNUMBER(MATCH(C431,'My Squad'!$C$2:$C$16,0)),1,0)</f>
        <v>0</v>
      </c>
      <c r="BD431" s="365">
        <f t="shared" si="166"/>
        <v>0</v>
      </c>
      <c r="BE431" s="365">
        <f t="shared" si="167"/>
        <v>0</v>
      </c>
      <c r="BF431" s="365">
        <f t="shared" si="168"/>
        <v>0</v>
      </c>
      <c r="BG431" s="365">
        <f t="shared" si="169"/>
        <v>0</v>
      </c>
      <c r="BH431" s="365">
        <f t="shared" si="170"/>
        <v>0</v>
      </c>
      <c r="BI431" s="365">
        <f t="shared" si="171"/>
        <v>0</v>
      </c>
      <c r="BJ431" s="365">
        <f t="shared" si="172"/>
        <v>0</v>
      </c>
      <c r="BK431" s="365">
        <f t="shared" si="173"/>
        <v>0</v>
      </c>
      <c r="BL431" s="365">
        <f t="shared" si="174"/>
        <v>0</v>
      </c>
      <c r="BM431" s="365">
        <f t="shared" si="175"/>
        <v>0</v>
      </c>
      <c r="BN431" s="365">
        <f t="shared" si="176"/>
        <v>0</v>
      </c>
      <c r="BO431" s="365">
        <f t="shared" si="177"/>
        <v>0</v>
      </c>
      <c r="BP431" s="365">
        <f t="shared" si="178"/>
        <v>0</v>
      </c>
      <c r="BQ431" s="365">
        <f t="shared" si="179"/>
        <v>0</v>
      </c>
      <c r="BR431" s="365">
        <f t="shared" si="180"/>
        <v>0</v>
      </c>
      <c r="BS431" s="365">
        <f t="shared" si="181"/>
        <v>0</v>
      </c>
      <c r="BT431" s="365">
        <f t="shared" si="182"/>
        <v>0</v>
      </c>
      <c r="BU431" s="365">
        <f t="shared" si="183"/>
        <v>0</v>
      </c>
      <c r="BV431" s="365">
        <f t="shared" si="184"/>
        <v>0</v>
      </c>
      <c r="BW431" s="365">
        <f t="shared" si="185"/>
        <v>0</v>
      </c>
      <c r="BX431" s="365">
        <f t="shared" si="186"/>
        <v>0</v>
      </c>
      <c r="BY431" s="365">
        <f t="shared" si="187"/>
        <v>0</v>
      </c>
      <c r="BZ431" s="365">
        <f t="shared" si="188"/>
        <v>0</v>
      </c>
      <c r="CA431" s="365">
        <f t="shared" si="189"/>
        <v>0</v>
      </c>
      <c r="CB431" s="360">
        <f t="shared" si="190"/>
        <v>0</v>
      </c>
      <c r="CR431"/>
    </row>
    <row r="432" spans="1:96" hidden="1" x14ac:dyDescent="0.2">
      <c r="A432" s="360" cm="1">
        <f t="array" ref="A432">_xlfn.SWITCH(D432,"G",1,"D",2,"M",3,"F",4)</f>
        <v>2</v>
      </c>
      <c r="B432" s="357" t="s">
        <v>602</v>
      </c>
      <c r="C432" s="357" t="s">
        <v>670</v>
      </c>
      <c r="D432" s="360" t="s">
        <v>14</v>
      </c>
      <c r="E432" s="361">
        <v>3.9</v>
      </c>
      <c r="F432" s="361">
        <f>_xlfn.IFNA(VLOOKUP(C432,'My Squad'!$C$2:$D$16,2,0),E432)</f>
        <v>3.9</v>
      </c>
      <c r="G432" s="362">
        <v>4.2000000000000003E-2</v>
      </c>
      <c r="H432" s="362">
        <v>3.8666666666666669E-2</v>
      </c>
      <c r="I432" s="362">
        <v>2.4333333333333332E-2</v>
      </c>
      <c r="J432" s="362">
        <v>0.01</v>
      </c>
      <c r="K432" s="362">
        <v>1.4333333333333333E-2</v>
      </c>
      <c r="L432" s="362">
        <v>3.0333333333333334E-2</v>
      </c>
      <c r="M432" s="362">
        <v>9.3333333333333341E-3</v>
      </c>
      <c r="N432" s="362">
        <v>3.4333333333333334E-2</v>
      </c>
      <c r="O432" s="363">
        <v>0</v>
      </c>
      <c r="P432" s="363">
        <v>0</v>
      </c>
      <c r="Q432" s="363">
        <v>0</v>
      </c>
      <c r="R432" s="363">
        <v>0</v>
      </c>
      <c r="S432" s="363">
        <v>0</v>
      </c>
      <c r="T432" s="363">
        <v>0</v>
      </c>
      <c r="U432" s="363">
        <v>0</v>
      </c>
      <c r="V432" s="363">
        <v>0</v>
      </c>
      <c r="W432" s="363">
        <v>0</v>
      </c>
      <c r="X432" s="363">
        <v>0</v>
      </c>
      <c r="Y432" s="363">
        <v>0</v>
      </c>
      <c r="Z432" s="363">
        <v>0</v>
      </c>
      <c r="AA432" s="363">
        <v>0</v>
      </c>
      <c r="AB432" s="363">
        <v>0</v>
      </c>
      <c r="AC432" s="363">
        <v>0</v>
      </c>
      <c r="AD432" s="363">
        <v>0</v>
      </c>
      <c r="AE432" s="363">
        <v>0</v>
      </c>
      <c r="AF432" s="363">
        <v>0</v>
      </c>
      <c r="AG432" s="363">
        <v>0</v>
      </c>
      <c r="AH432" s="363">
        <v>0</v>
      </c>
      <c r="AI432" s="363">
        <v>0</v>
      </c>
      <c r="AJ432" s="363">
        <v>0</v>
      </c>
      <c r="AK432" s="363">
        <v>0</v>
      </c>
      <c r="AL432" s="363">
        <v>0</v>
      </c>
      <c r="AM432" s="363">
        <v>0</v>
      </c>
      <c r="AN432" s="363">
        <v>0</v>
      </c>
      <c r="AO432" s="363">
        <v>0</v>
      </c>
      <c r="AP432" s="363">
        <v>0</v>
      </c>
      <c r="AQ432" s="363">
        <v>0</v>
      </c>
      <c r="AR432" s="363">
        <v>0</v>
      </c>
      <c r="AS432" s="363">
        <v>0</v>
      </c>
      <c r="AT432" s="363">
        <v>0</v>
      </c>
      <c r="AU432" s="363">
        <v>0</v>
      </c>
      <c r="AV432" s="363">
        <v>0</v>
      </c>
      <c r="AW432" s="363">
        <v>0</v>
      </c>
      <c r="AX432" s="363">
        <v>0</v>
      </c>
      <c r="AY432" s="363">
        <v>0</v>
      </c>
      <c r="AZ432" s="363">
        <v>0</v>
      </c>
      <c r="BA432" s="363">
        <v>0</v>
      </c>
      <c r="BB432" s="363">
        <v>0</v>
      </c>
      <c r="BC432" s="364">
        <f>IF(ISNUMBER(MATCH(C432,'My Squad'!$C$2:$C$16,0)),1,0)</f>
        <v>0</v>
      </c>
      <c r="BD432" s="365">
        <f t="shared" si="166"/>
        <v>0</v>
      </c>
      <c r="BE432" s="365">
        <f t="shared" si="167"/>
        <v>0</v>
      </c>
      <c r="BF432" s="365">
        <f t="shared" si="168"/>
        <v>0</v>
      </c>
      <c r="BG432" s="365">
        <f t="shared" si="169"/>
        <v>0</v>
      </c>
      <c r="BH432" s="365">
        <f t="shared" si="170"/>
        <v>0</v>
      </c>
      <c r="BI432" s="365">
        <f t="shared" si="171"/>
        <v>0</v>
      </c>
      <c r="BJ432" s="365">
        <f t="shared" si="172"/>
        <v>0</v>
      </c>
      <c r="BK432" s="365">
        <f t="shared" si="173"/>
        <v>0</v>
      </c>
      <c r="BL432" s="365">
        <f t="shared" si="174"/>
        <v>0</v>
      </c>
      <c r="BM432" s="365">
        <f t="shared" si="175"/>
        <v>0</v>
      </c>
      <c r="BN432" s="365">
        <f t="shared" si="176"/>
        <v>0</v>
      </c>
      <c r="BO432" s="365">
        <f t="shared" si="177"/>
        <v>0</v>
      </c>
      <c r="BP432" s="365">
        <f t="shared" si="178"/>
        <v>0</v>
      </c>
      <c r="BQ432" s="365">
        <f t="shared" si="179"/>
        <v>0</v>
      </c>
      <c r="BR432" s="365">
        <f t="shared" si="180"/>
        <v>0</v>
      </c>
      <c r="BS432" s="365">
        <f t="shared" si="181"/>
        <v>0</v>
      </c>
      <c r="BT432" s="365">
        <f t="shared" si="182"/>
        <v>0</v>
      </c>
      <c r="BU432" s="365">
        <f t="shared" si="183"/>
        <v>0</v>
      </c>
      <c r="BV432" s="365">
        <f t="shared" si="184"/>
        <v>0</v>
      </c>
      <c r="BW432" s="365">
        <f t="shared" si="185"/>
        <v>0</v>
      </c>
      <c r="BX432" s="365">
        <f t="shared" si="186"/>
        <v>0</v>
      </c>
      <c r="BY432" s="365">
        <f t="shared" si="187"/>
        <v>0</v>
      </c>
      <c r="BZ432" s="365">
        <f t="shared" si="188"/>
        <v>0</v>
      </c>
      <c r="CA432" s="365">
        <f t="shared" si="189"/>
        <v>0</v>
      </c>
      <c r="CB432" s="360">
        <f t="shared" si="190"/>
        <v>0</v>
      </c>
      <c r="CR432"/>
    </row>
    <row r="433" spans="1:96" hidden="1" x14ac:dyDescent="0.2">
      <c r="A433" s="360" cm="1">
        <f t="array" ref="A433">_xlfn.SWITCH(D433,"G",1,"D",2,"M",3,"F",4)</f>
        <v>3</v>
      </c>
      <c r="B433" s="357" t="s">
        <v>23</v>
      </c>
      <c r="C433" s="357" t="s">
        <v>1065</v>
      </c>
      <c r="D433" s="360" t="s">
        <v>13</v>
      </c>
      <c r="E433" s="361">
        <v>4.7</v>
      </c>
      <c r="F433" s="361">
        <f>_xlfn.IFNA(VLOOKUP(C433,'My Squad'!$C$2:$D$16,2,0),E433)</f>
        <v>4.7</v>
      </c>
      <c r="G433" s="362">
        <v>5.4333333333333331E-2</v>
      </c>
      <c r="H433" s="362">
        <v>2.5333333333333333E-2</v>
      </c>
      <c r="I433" s="362">
        <v>2.3333333333333334E-2</v>
      </c>
      <c r="J433" s="362">
        <v>1.8333333333333333E-2</v>
      </c>
      <c r="K433" s="362">
        <v>1.4666666666666666E-2</v>
      </c>
      <c r="L433" s="362">
        <v>2.5999999999999999E-2</v>
      </c>
      <c r="M433" s="362">
        <v>1.3666666666666667E-2</v>
      </c>
      <c r="N433" s="362">
        <v>1.8666666666666668E-2</v>
      </c>
      <c r="O433" s="363">
        <v>0</v>
      </c>
      <c r="P433" s="363">
        <v>0</v>
      </c>
      <c r="Q433" s="363">
        <v>0</v>
      </c>
      <c r="R433" s="363">
        <v>0</v>
      </c>
      <c r="S433" s="363">
        <v>0</v>
      </c>
      <c r="T433" s="363">
        <v>0</v>
      </c>
      <c r="U433" s="363">
        <v>0</v>
      </c>
      <c r="V433" s="363">
        <v>0</v>
      </c>
      <c r="W433" s="363">
        <v>0</v>
      </c>
      <c r="X433" s="363">
        <v>0</v>
      </c>
      <c r="Y433" s="363">
        <v>0</v>
      </c>
      <c r="Z433" s="363">
        <v>0</v>
      </c>
      <c r="AA433" s="363">
        <v>0</v>
      </c>
      <c r="AB433" s="363">
        <v>0</v>
      </c>
      <c r="AC433" s="363">
        <v>0</v>
      </c>
      <c r="AD433" s="363">
        <v>0</v>
      </c>
      <c r="AE433" s="363">
        <v>0</v>
      </c>
      <c r="AF433" s="363">
        <v>0</v>
      </c>
      <c r="AG433" s="363">
        <v>0</v>
      </c>
      <c r="AH433" s="363">
        <v>0</v>
      </c>
      <c r="AI433" s="363">
        <v>0</v>
      </c>
      <c r="AJ433" s="363">
        <v>0</v>
      </c>
      <c r="AK433" s="363">
        <v>0</v>
      </c>
      <c r="AL433" s="363">
        <v>0</v>
      </c>
      <c r="AM433" s="363">
        <v>0</v>
      </c>
      <c r="AN433" s="363">
        <v>0</v>
      </c>
      <c r="AO433" s="363">
        <v>0</v>
      </c>
      <c r="AP433" s="363">
        <v>0</v>
      </c>
      <c r="AQ433" s="363">
        <v>0</v>
      </c>
      <c r="AR433" s="363">
        <v>0</v>
      </c>
      <c r="AS433" s="363">
        <v>0</v>
      </c>
      <c r="AT433" s="363">
        <v>0</v>
      </c>
      <c r="AU433" s="363">
        <v>0</v>
      </c>
      <c r="AV433" s="363">
        <v>0</v>
      </c>
      <c r="AW433" s="363">
        <v>0</v>
      </c>
      <c r="AX433" s="363">
        <v>0</v>
      </c>
      <c r="AY433" s="363">
        <v>0</v>
      </c>
      <c r="AZ433" s="363">
        <v>0</v>
      </c>
      <c r="BA433" s="363">
        <v>0</v>
      </c>
      <c r="BB433" s="363">
        <v>0</v>
      </c>
      <c r="BC433" s="364">
        <f>IF(ISNUMBER(MATCH(C433,'My Squad'!$C$2:$C$16,0)),1,0)</f>
        <v>0</v>
      </c>
      <c r="BD433" s="365">
        <f t="shared" si="166"/>
        <v>0</v>
      </c>
      <c r="BE433" s="365">
        <f t="shared" si="167"/>
        <v>0</v>
      </c>
      <c r="BF433" s="365">
        <f t="shared" si="168"/>
        <v>0</v>
      </c>
      <c r="BG433" s="365">
        <f t="shared" si="169"/>
        <v>0</v>
      </c>
      <c r="BH433" s="365">
        <f t="shared" si="170"/>
        <v>0</v>
      </c>
      <c r="BI433" s="365">
        <f t="shared" si="171"/>
        <v>0</v>
      </c>
      <c r="BJ433" s="365">
        <f t="shared" si="172"/>
        <v>0</v>
      </c>
      <c r="BK433" s="365">
        <f t="shared" si="173"/>
        <v>0</v>
      </c>
      <c r="BL433" s="365">
        <f t="shared" si="174"/>
        <v>0</v>
      </c>
      <c r="BM433" s="365">
        <f t="shared" si="175"/>
        <v>0</v>
      </c>
      <c r="BN433" s="365">
        <f t="shared" si="176"/>
        <v>0</v>
      </c>
      <c r="BO433" s="365">
        <f t="shared" si="177"/>
        <v>0</v>
      </c>
      <c r="BP433" s="365">
        <f t="shared" si="178"/>
        <v>0</v>
      </c>
      <c r="BQ433" s="365">
        <f t="shared" si="179"/>
        <v>0</v>
      </c>
      <c r="BR433" s="365">
        <f t="shared" si="180"/>
        <v>0</v>
      </c>
      <c r="BS433" s="365">
        <f t="shared" si="181"/>
        <v>0</v>
      </c>
      <c r="BT433" s="365">
        <f t="shared" si="182"/>
        <v>0</v>
      </c>
      <c r="BU433" s="365">
        <f t="shared" si="183"/>
        <v>0</v>
      </c>
      <c r="BV433" s="365">
        <f t="shared" si="184"/>
        <v>0</v>
      </c>
      <c r="BW433" s="365">
        <f t="shared" si="185"/>
        <v>0</v>
      </c>
      <c r="BX433" s="365">
        <f t="shared" si="186"/>
        <v>0</v>
      </c>
      <c r="BY433" s="365">
        <f t="shared" si="187"/>
        <v>0</v>
      </c>
      <c r="BZ433" s="365">
        <f t="shared" si="188"/>
        <v>0</v>
      </c>
      <c r="CA433" s="365">
        <f t="shared" si="189"/>
        <v>0</v>
      </c>
      <c r="CB433" s="360">
        <f t="shared" si="190"/>
        <v>0</v>
      </c>
      <c r="CR433"/>
    </row>
    <row r="434" spans="1:96" hidden="1" x14ac:dyDescent="0.2">
      <c r="A434" s="360" cm="1">
        <f t="array" ref="A434">_xlfn.SWITCH(D434,"G",1,"D",2,"M",3,"F",4)</f>
        <v>4</v>
      </c>
      <c r="B434" s="357" t="s">
        <v>601</v>
      </c>
      <c r="C434" s="357" t="s">
        <v>652</v>
      </c>
      <c r="D434" s="360" t="s">
        <v>15</v>
      </c>
      <c r="E434" s="361">
        <v>4.8</v>
      </c>
      <c r="F434" s="361">
        <f>_xlfn.IFNA(VLOOKUP(C434,'My Squad'!$C$2:$D$16,2,0),E434)</f>
        <v>4.8</v>
      </c>
      <c r="G434" s="362">
        <v>0</v>
      </c>
      <c r="H434" s="362">
        <v>0</v>
      </c>
      <c r="I434" s="362">
        <v>5.0000000000000001E-3</v>
      </c>
      <c r="J434" s="362">
        <v>1.7999999999999999E-2</v>
      </c>
      <c r="K434" s="362">
        <v>6.0333333333333336E-2</v>
      </c>
      <c r="L434" s="362">
        <v>0.02</v>
      </c>
      <c r="M434" s="362">
        <v>3.0666666666666665E-2</v>
      </c>
      <c r="N434" s="362">
        <v>5.8666666666666666E-2</v>
      </c>
      <c r="O434" s="363">
        <v>0</v>
      </c>
      <c r="P434" s="363">
        <v>0</v>
      </c>
      <c r="Q434" s="363">
        <v>0</v>
      </c>
      <c r="R434" s="363">
        <v>0</v>
      </c>
      <c r="S434" s="363">
        <v>0</v>
      </c>
      <c r="T434" s="363">
        <v>0</v>
      </c>
      <c r="U434" s="363">
        <v>0</v>
      </c>
      <c r="V434" s="363">
        <v>0</v>
      </c>
      <c r="W434" s="363">
        <v>0</v>
      </c>
      <c r="X434" s="363">
        <v>0</v>
      </c>
      <c r="Y434" s="363">
        <v>0</v>
      </c>
      <c r="Z434" s="363">
        <v>0</v>
      </c>
      <c r="AA434" s="363">
        <v>0</v>
      </c>
      <c r="AB434" s="363">
        <v>0</v>
      </c>
      <c r="AC434" s="363">
        <v>0</v>
      </c>
      <c r="AD434" s="363">
        <v>0</v>
      </c>
      <c r="AE434" s="363">
        <v>0</v>
      </c>
      <c r="AF434" s="363">
        <v>0</v>
      </c>
      <c r="AG434" s="363">
        <v>0</v>
      </c>
      <c r="AH434" s="363">
        <v>0</v>
      </c>
      <c r="AI434" s="363">
        <v>0</v>
      </c>
      <c r="AJ434" s="363">
        <v>0</v>
      </c>
      <c r="AK434" s="363">
        <v>0</v>
      </c>
      <c r="AL434" s="363">
        <v>0</v>
      </c>
      <c r="AM434" s="363">
        <v>0</v>
      </c>
      <c r="AN434" s="363">
        <v>0</v>
      </c>
      <c r="AO434" s="363">
        <v>0</v>
      </c>
      <c r="AP434" s="363">
        <v>0</v>
      </c>
      <c r="AQ434" s="363">
        <v>0</v>
      </c>
      <c r="AR434" s="363">
        <v>0</v>
      </c>
      <c r="AS434" s="363">
        <v>0</v>
      </c>
      <c r="AT434" s="363">
        <v>0</v>
      </c>
      <c r="AU434" s="363">
        <v>0</v>
      </c>
      <c r="AV434" s="363">
        <v>0</v>
      </c>
      <c r="AW434" s="363">
        <v>0</v>
      </c>
      <c r="AX434" s="363">
        <v>0</v>
      </c>
      <c r="AY434" s="363">
        <v>0</v>
      </c>
      <c r="AZ434" s="363">
        <v>0</v>
      </c>
      <c r="BA434" s="363">
        <v>0</v>
      </c>
      <c r="BB434" s="363">
        <v>0</v>
      </c>
      <c r="BC434" s="364">
        <f>IF(ISNUMBER(MATCH(C434,'My Squad'!$C$2:$C$16,0)),1,0)</f>
        <v>0</v>
      </c>
      <c r="BD434" s="365">
        <f t="shared" si="166"/>
        <v>0</v>
      </c>
      <c r="BE434" s="365">
        <f t="shared" si="167"/>
        <v>0</v>
      </c>
      <c r="BF434" s="365">
        <f t="shared" si="168"/>
        <v>0</v>
      </c>
      <c r="BG434" s="365">
        <f t="shared" si="169"/>
        <v>0</v>
      </c>
      <c r="BH434" s="365">
        <f t="shared" si="170"/>
        <v>0</v>
      </c>
      <c r="BI434" s="365">
        <f t="shared" si="171"/>
        <v>0</v>
      </c>
      <c r="BJ434" s="365">
        <f t="shared" si="172"/>
        <v>0</v>
      </c>
      <c r="BK434" s="365">
        <f t="shared" si="173"/>
        <v>0</v>
      </c>
      <c r="BL434" s="365">
        <f t="shared" si="174"/>
        <v>0</v>
      </c>
      <c r="BM434" s="365">
        <f t="shared" si="175"/>
        <v>0</v>
      </c>
      <c r="BN434" s="365">
        <f t="shared" si="176"/>
        <v>0</v>
      </c>
      <c r="BO434" s="365">
        <f t="shared" si="177"/>
        <v>0</v>
      </c>
      <c r="BP434" s="365">
        <f t="shared" si="178"/>
        <v>0</v>
      </c>
      <c r="BQ434" s="365">
        <f t="shared" si="179"/>
        <v>0</v>
      </c>
      <c r="BR434" s="365">
        <f t="shared" si="180"/>
        <v>0</v>
      </c>
      <c r="BS434" s="365">
        <f t="shared" si="181"/>
        <v>0</v>
      </c>
      <c r="BT434" s="365">
        <f t="shared" si="182"/>
        <v>0</v>
      </c>
      <c r="BU434" s="365">
        <f t="shared" si="183"/>
        <v>0</v>
      </c>
      <c r="BV434" s="365">
        <f t="shared" si="184"/>
        <v>0</v>
      </c>
      <c r="BW434" s="365">
        <f t="shared" si="185"/>
        <v>0</v>
      </c>
      <c r="BX434" s="365">
        <f t="shared" si="186"/>
        <v>0</v>
      </c>
      <c r="BY434" s="365">
        <f t="shared" si="187"/>
        <v>0</v>
      </c>
      <c r="BZ434" s="365">
        <f t="shared" si="188"/>
        <v>0</v>
      </c>
      <c r="CA434" s="365">
        <f t="shared" si="189"/>
        <v>0</v>
      </c>
      <c r="CB434" s="360">
        <f t="shared" si="190"/>
        <v>0</v>
      </c>
      <c r="CR434"/>
    </row>
    <row r="435" spans="1:96" hidden="1" x14ac:dyDescent="0.2">
      <c r="A435" s="360" cm="1">
        <f t="array" ref="A435">_xlfn.SWITCH(D435,"G",1,"D",2,"M",3,"F",4)</f>
        <v>3</v>
      </c>
      <c r="B435" s="357" t="s">
        <v>600</v>
      </c>
      <c r="C435" s="357" t="s">
        <v>629</v>
      </c>
      <c r="D435" s="360" t="s">
        <v>13</v>
      </c>
      <c r="E435" s="361">
        <v>4.5</v>
      </c>
      <c r="F435" s="361">
        <f>_xlfn.IFNA(VLOOKUP(C435,'My Squad'!$C$2:$D$16,2,0),E435)</f>
        <v>4.5</v>
      </c>
      <c r="G435" s="362">
        <v>0</v>
      </c>
      <c r="H435" s="362">
        <v>0</v>
      </c>
      <c r="I435" s="362">
        <v>1.9666666666666666E-2</v>
      </c>
      <c r="J435" s="362">
        <v>3.2000000000000001E-2</v>
      </c>
      <c r="K435" s="362">
        <v>4.1666666666666664E-2</v>
      </c>
      <c r="L435" s="362">
        <v>4.2333333333333334E-2</v>
      </c>
      <c r="M435" s="362">
        <v>2.3666666666666666E-2</v>
      </c>
      <c r="N435" s="362">
        <v>3.0333333333333334E-2</v>
      </c>
      <c r="O435" s="363">
        <v>0</v>
      </c>
      <c r="P435" s="363">
        <v>0</v>
      </c>
      <c r="Q435" s="363">
        <v>0</v>
      </c>
      <c r="R435" s="363">
        <v>0</v>
      </c>
      <c r="S435" s="363">
        <v>0</v>
      </c>
      <c r="T435" s="363">
        <v>0</v>
      </c>
      <c r="U435" s="363">
        <v>0</v>
      </c>
      <c r="V435" s="363">
        <v>0</v>
      </c>
      <c r="W435" s="363">
        <v>0</v>
      </c>
      <c r="X435" s="363">
        <v>0</v>
      </c>
      <c r="Y435" s="363">
        <v>0</v>
      </c>
      <c r="Z435" s="363">
        <v>0</v>
      </c>
      <c r="AA435" s="363">
        <v>0</v>
      </c>
      <c r="AB435" s="363">
        <v>0</v>
      </c>
      <c r="AC435" s="363">
        <v>0</v>
      </c>
      <c r="AD435" s="363">
        <v>0</v>
      </c>
      <c r="AE435" s="363">
        <v>0</v>
      </c>
      <c r="AF435" s="363">
        <v>0</v>
      </c>
      <c r="AG435" s="363">
        <v>0</v>
      </c>
      <c r="AH435" s="363">
        <v>0</v>
      </c>
      <c r="AI435" s="363">
        <v>0</v>
      </c>
      <c r="AJ435" s="363">
        <v>0</v>
      </c>
      <c r="AK435" s="363">
        <v>0</v>
      </c>
      <c r="AL435" s="363">
        <v>0</v>
      </c>
      <c r="AM435" s="363">
        <v>0</v>
      </c>
      <c r="AN435" s="363">
        <v>0</v>
      </c>
      <c r="AO435" s="363">
        <v>0</v>
      </c>
      <c r="AP435" s="363">
        <v>0</v>
      </c>
      <c r="AQ435" s="363">
        <v>0</v>
      </c>
      <c r="AR435" s="363">
        <v>0</v>
      </c>
      <c r="AS435" s="363">
        <v>0</v>
      </c>
      <c r="AT435" s="363">
        <v>0</v>
      </c>
      <c r="AU435" s="363">
        <v>0</v>
      </c>
      <c r="AV435" s="363">
        <v>0</v>
      </c>
      <c r="AW435" s="363">
        <v>0</v>
      </c>
      <c r="AX435" s="363">
        <v>0</v>
      </c>
      <c r="AY435" s="363">
        <v>0</v>
      </c>
      <c r="AZ435" s="363">
        <v>0</v>
      </c>
      <c r="BA435" s="363">
        <v>0</v>
      </c>
      <c r="BB435" s="363">
        <v>0</v>
      </c>
      <c r="BC435" s="364">
        <f>IF(ISNUMBER(MATCH(C435,'My Squad'!$C$2:$C$16,0)),1,0)</f>
        <v>0</v>
      </c>
      <c r="BD435" s="365">
        <f t="shared" si="166"/>
        <v>0</v>
      </c>
      <c r="BE435" s="365">
        <f t="shared" si="167"/>
        <v>0</v>
      </c>
      <c r="BF435" s="365">
        <f t="shared" si="168"/>
        <v>0</v>
      </c>
      <c r="BG435" s="365">
        <f t="shared" si="169"/>
        <v>0</v>
      </c>
      <c r="BH435" s="365">
        <f t="shared" si="170"/>
        <v>0</v>
      </c>
      <c r="BI435" s="365">
        <f t="shared" si="171"/>
        <v>0</v>
      </c>
      <c r="BJ435" s="365">
        <f t="shared" si="172"/>
        <v>0</v>
      </c>
      <c r="BK435" s="365">
        <f t="shared" si="173"/>
        <v>0</v>
      </c>
      <c r="BL435" s="365">
        <f t="shared" si="174"/>
        <v>0</v>
      </c>
      <c r="BM435" s="365">
        <f t="shared" si="175"/>
        <v>0</v>
      </c>
      <c r="BN435" s="365">
        <f t="shared" si="176"/>
        <v>0</v>
      </c>
      <c r="BO435" s="365">
        <f t="shared" si="177"/>
        <v>0</v>
      </c>
      <c r="BP435" s="365">
        <f t="shared" si="178"/>
        <v>0</v>
      </c>
      <c r="BQ435" s="365">
        <f t="shared" si="179"/>
        <v>0</v>
      </c>
      <c r="BR435" s="365">
        <f t="shared" si="180"/>
        <v>0</v>
      </c>
      <c r="BS435" s="365">
        <f t="shared" si="181"/>
        <v>0</v>
      </c>
      <c r="BT435" s="365">
        <f t="shared" si="182"/>
        <v>0</v>
      </c>
      <c r="BU435" s="365">
        <f t="shared" si="183"/>
        <v>0</v>
      </c>
      <c r="BV435" s="365">
        <f t="shared" si="184"/>
        <v>0</v>
      </c>
      <c r="BW435" s="365">
        <f t="shared" si="185"/>
        <v>0</v>
      </c>
      <c r="BX435" s="365">
        <f t="shared" si="186"/>
        <v>0</v>
      </c>
      <c r="BY435" s="365">
        <f t="shared" si="187"/>
        <v>0</v>
      </c>
      <c r="BZ435" s="365">
        <f t="shared" si="188"/>
        <v>0</v>
      </c>
      <c r="CA435" s="365">
        <f t="shared" si="189"/>
        <v>0</v>
      </c>
      <c r="CB435" s="360">
        <f t="shared" si="190"/>
        <v>0</v>
      </c>
      <c r="CR435"/>
    </row>
    <row r="436" spans="1:96" hidden="1" x14ac:dyDescent="0.2">
      <c r="A436" s="360" cm="1">
        <f t="array" ref="A436">_xlfn.SWITCH(D436,"G",1,"D",2,"M",3,"F",4)</f>
        <v>3</v>
      </c>
      <c r="B436" s="357" t="s">
        <v>61</v>
      </c>
      <c r="C436" s="357" t="s">
        <v>297</v>
      </c>
      <c r="D436" s="360" t="s">
        <v>13</v>
      </c>
      <c r="E436" s="361">
        <v>5.3</v>
      </c>
      <c r="F436" s="361">
        <f>_xlfn.IFNA(VLOOKUP(C436,'My Squad'!$C$2:$D$16,2,0),E436)</f>
        <v>5.3</v>
      </c>
      <c r="G436" s="362">
        <v>2.1999999999999999E-2</v>
      </c>
      <c r="H436" s="362">
        <v>1.6333333333333332E-2</v>
      </c>
      <c r="I436" s="362">
        <v>2.1333333333333333E-2</v>
      </c>
      <c r="J436" s="362">
        <v>1.8666666666666668E-2</v>
      </c>
      <c r="K436" s="362">
        <v>2.0333333333333332E-2</v>
      </c>
      <c r="L436" s="362">
        <v>2.3E-2</v>
      </c>
      <c r="M436" s="362">
        <v>3.1333333333333331E-2</v>
      </c>
      <c r="N436" s="362">
        <v>3.4666666666666665E-2</v>
      </c>
      <c r="O436" s="363">
        <v>0</v>
      </c>
      <c r="P436" s="363">
        <v>0</v>
      </c>
      <c r="Q436" s="363">
        <v>0</v>
      </c>
      <c r="R436" s="363">
        <v>0</v>
      </c>
      <c r="S436" s="363">
        <v>0</v>
      </c>
      <c r="T436" s="363">
        <v>0</v>
      </c>
      <c r="U436" s="363">
        <v>0</v>
      </c>
      <c r="V436" s="363">
        <v>0</v>
      </c>
      <c r="W436" s="363">
        <v>0</v>
      </c>
      <c r="X436" s="363">
        <v>0</v>
      </c>
      <c r="Y436" s="363">
        <v>0</v>
      </c>
      <c r="Z436" s="363">
        <v>0</v>
      </c>
      <c r="AA436" s="363">
        <v>0</v>
      </c>
      <c r="AB436" s="363">
        <v>0</v>
      </c>
      <c r="AC436" s="363">
        <v>0</v>
      </c>
      <c r="AD436" s="363">
        <v>0</v>
      </c>
      <c r="AE436" s="363">
        <v>0</v>
      </c>
      <c r="AF436" s="363">
        <v>0</v>
      </c>
      <c r="AG436" s="363">
        <v>0</v>
      </c>
      <c r="AH436" s="363">
        <v>0</v>
      </c>
      <c r="AI436" s="363">
        <v>0</v>
      </c>
      <c r="AJ436" s="363">
        <v>0</v>
      </c>
      <c r="AK436" s="363">
        <v>0</v>
      </c>
      <c r="AL436" s="363">
        <v>0</v>
      </c>
      <c r="AM436" s="363">
        <v>0</v>
      </c>
      <c r="AN436" s="363">
        <v>0</v>
      </c>
      <c r="AO436" s="363">
        <v>0</v>
      </c>
      <c r="AP436" s="363">
        <v>0</v>
      </c>
      <c r="AQ436" s="363">
        <v>0</v>
      </c>
      <c r="AR436" s="363">
        <v>0</v>
      </c>
      <c r="AS436" s="363">
        <v>0</v>
      </c>
      <c r="AT436" s="363">
        <v>0</v>
      </c>
      <c r="AU436" s="363">
        <v>0</v>
      </c>
      <c r="AV436" s="363">
        <v>0</v>
      </c>
      <c r="AW436" s="363">
        <v>0</v>
      </c>
      <c r="AX436" s="363">
        <v>0</v>
      </c>
      <c r="AY436" s="363">
        <v>0</v>
      </c>
      <c r="AZ436" s="363">
        <v>0</v>
      </c>
      <c r="BA436" s="363">
        <v>0</v>
      </c>
      <c r="BB436" s="363">
        <v>0</v>
      </c>
      <c r="BC436" s="364">
        <f>IF(ISNUMBER(MATCH(C436,'My Squad'!$C$2:$C$16,0)),1,0)</f>
        <v>0</v>
      </c>
      <c r="BD436" s="365">
        <f t="shared" si="166"/>
        <v>0</v>
      </c>
      <c r="BE436" s="365">
        <f t="shared" si="167"/>
        <v>0</v>
      </c>
      <c r="BF436" s="365">
        <f t="shared" si="168"/>
        <v>0</v>
      </c>
      <c r="BG436" s="365">
        <f t="shared" si="169"/>
        <v>0</v>
      </c>
      <c r="BH436" s="365">
        <f t="shared" si="170"/>
        <v>0</v>
      </c>
      <c r="BI436" s="365">
        <f t="shared" si="171"/>
        <v>0</v>
      </c>
      <c r="BJ436" s="365">
        <f t="shared" si="172"/>
        <v>0</v>
      </c>
      <c r="BK436" s="365">
        <f t="shared" si="173"/>
        <v>0</v>
      </c>
      <c r="BL436" s="365">
        <f t="shared" si="174"/>
        <v>0</v>
      </c>
      <c r="BM436" s="365">
        <f t="shared" si="175"/>
        <v>0</v>
      </c>
      <c r="BN436" s="365">
        <f t="shared" si="176"/>
        <v>0</v>
      </c>
      <c r="BO436" s="365">
        <f t="shared" si="177"/>
        <v>0</v>
      </c>
      <c r="BP436" s="365">
        <f t="shared" si="178"/>
        <v>0</v>
      </c>
      <c r="BQ436" s="365">
        <f t="shared" si="179"/>
        <v>0</v>
      </c>
      <c r="BR436" s="365">
        <f t="shared" si="180"/>
        <v>0</v>
      </c>
      <c r="BS436" s="365">
        <f t="shared" si="181"/>
        <v>0</v>
      </c>
      <c r="BT436" s="365">
        <f t="shared" si="182"/>
        <v>0</v>
      </c>
      <c r="BU436" s="365">
        <f t="shared" si="183"/>
        <v>0</v>
      </c>
      <c r="BV436" s="365">
        <f t="shared" si="184"/>
        <v>0</v>
      </c>
      <c r="BW436" s="365">
        <f t="shared" si="185"/>
        <v>0</v>
      </c>
      <c r="BX436" s="365">
        <f t="shared" si="186"/>
        <v>0</v>
      </c>
      <c r="BY436" s="365">
        <f t="shared" si="187"/>
        <v>0</v>
      </c>
      <c r="BZ436" s="365">
        <f t="shared" si="188"/>
        <v>0</v>
      </c>
      <c r="CA436" s="365">
        <f t="shared" si="189"/>
        <v>0</v>
      </c>
      <c r="CB436" s="360">
        <f t="shared" si="190"/>
        <v>0</v>
      </c>
      <c r="CR436"/>
    </row>
    <row r="437" spans="1:96" x14ac:dyDescent="0.2">
      <c r="A437" s="360" cm="1">
        <f t="array" ref="A437">_xlfn.SWITCH(D437,"G",1,"D",2,"M",3,"F",4)</f>
        <v>1</v>
      </c>
      <c r="B437" s="357" t="s">
        <v>33</v>
      </c>
      <c r="C437" s="357" t="s">
        <v>264</v>
      </c>
      <c r="D437" s="360" t="s">
        <v>16</v>
      </c>
      <c r="E437" s="361">
        <v>4</v>
      </c>
      <c r="F437" s="361">
        <f>_xlfn.IFNA(VLOOKUP(C437,'My Squad'!$C$2:$D$16,2,0),E437)</f>
        <v>4</v>
      </c>
      <c r="G437" s="362">
        <v>0.12666666666666668</v>
      </c>
      <c r="H437" s="362">
        <v>7.6666666666666662E-3</v>
      </c>
      <c r="I437" s="362">
        <v>5.0000000000000001E-3</v>
      </c>
      <c r="J437" s="362">
        <v>3.3333333333333335E-3</v>
      </c>
      <c r="K437" s="362">
        <v>9.3333333333333341E-3</v>
      </c>
      <c r="L437" s="362">
        <v>6.3333333333333332E-3</v>
      </c>
      <c r="M437" s="362">
        <v>8.0000000000000002E-3</v>
      </c>
      <c r="N437" s="362">
        <v>0.01</v>
      </c>
      <c r="O437" s="363">
        <v>0</v>
      </c>
      <c r="P437" s="363">
        <v>0</v>
      </c>
      <c r="Q437" s="363">
        <v>0</v>
      </c>
      <c r="R437" s="363">
        <v>0</v>
      </c>
      <c r="S437" s="363">
        <v>0</v>
      </c>
      <c r="T437" s="363">
        <v>0</v>
      </c>
      <c r="U437" s="363">
        <v>0</v>
      </c>
      <c r="V437" s="363">
        <v>0</v>
      </c>
      <c r="W437" s="363">
        <v>0</v>
      </c>
      <c r="X437" s="363">
        <v>0</v>
      </c>
      <c r="Y437" s="363">
        <v>0</v>
      </c>
      <c r="Z437" s="363">
        <v>0</v>
      </c>
      <c r="AA437" s="363">
        <v>0</v>
      </c>
      <c r="AB437" s="363">
        <v>0</v>
      </c>
      <c r="AC437" s="363">
        <v>0</v>
      </c>
      <c r="AD437" s="363">
        <v>0</v>
      </c>
      <c r="AE437" s="363">
        <v>0</v>
      </c>
      <c r="AF437" s="363">
        <v>0</v>
      </c>
      <c r="AG437" s="363">
        <v>0</v>
      </c>
      <c r="AH437" s="363">
        <v>0</v>
      </c>
      <c r="AI437" s="363">
        <v>0</v>
      </c>
      <c r="AJ437" s="363">
        <v>0</v>
      </c>
      <c r="AK437" s="363">
        <v>0</v>
      </c>
      <c r="AL437" s="363">
        <v>0</v>
      </c>
      <c r="AM437" s="363">
        <v>0</v>
      </c>
      <c r="AN437" s="363">
        <v>0</v>
      </c>
      <c r="AO437" s="363">
        <v>0</v>
      </c>
      <c r="AP437" s="363">
        <v>0</v>
      </c>
      <c r="AQ437" s="363">
        <v>0</v>
      </c>
      <c r="AR437" s="363">
        <v>0</v>
      </c>
      <c r="AS437" s="363">
        <v>0</v>
      </c>
      <c r="AT437" s="363">
        <v>0</v>
      </c>
      <c r="AU437" s="363">
        <v>0</v>
      </c>
      <c r="AV437" s="363">
        <v>0</v>
      </c>
      <c r="AW437" s="363">
        <v>0</v>
      </c>
      <c r="AX437" s="363">
        <v>0</v>
      </c>
      <c r="AY437" s="363">
        <v>0</v>
      </c>
      <c r="AZ437" s="363">
        <v>0</v>
      </c>
      <c r="BA437" s="363">
        <v>0</v>
      </c>
      <c r="BB437" s="363">
        <v>0</v>
      </c>
      <c r="BC437" s="364">
        <f>IF(ISNUMBER(MATCH(C437,'My Squad'!$C$2:$C$16,0)),1,0)</f>
        <v>0</v>
      </c>
      <c r="BD437" s="365">
        <f t="shared" si="166"/>
        <v>0</v>
      </c>
      <c r="BE437" s="365">
        <f t="shared" si="167"/>
        <v>0</v>
      </c>
      <c r="BF437" s="365">
        <f t="shared" si="168"/>
        <v>0</v>
      </c>
      <c r="BG437" s="365">
        <f t="shared" si="169"/>
        <v>0</v>
      </c>
      <c r="BH437" s="365">
        <f t="shared" si="170"/>
        <v>0</v>
      </c>
      <c r="BI437" s="365">
        <f t="shared" si="171"/>
        <v>0</v>
      </c>
      <c r="BJ437" s="365">
        <f t="shared" si="172"/>
        <v>0</v>
      </c>
      <c r="BK437" s="365">
        <f t="shared" si="173"/>
        <v>0</v>
      </c>
      <c r="BL437" s="365">
        <f t="shared" si="174"/>
        <v>0</v>
      </c>
      <c r="BM437" s="365">
        <f t="shared" si="175"/>
        <v>0</v>
      </c>
      <c r="BN437" s="365">
        <f t="shared" si="176"/>
        <v>0</v>
      </c>
      <c r="BO437" s="365">
        <f t="shared" si="177"/>
        <v>0</v>
      </c>
      <c r="BP437" s="365">
        <f t="shared" si="178"/>
        <v>0</v>
      </c>
      <c r="BQ437" s="365">
        <f t="shared" si="179"/>
        <v>0</v>
      </c>
      <c r="BR437" s="365">
        <f t="shared" si="180"/>
        <v>0</v>
      </c>
      <c r="BS437" s="365">
        <f t="shared" si="181"/>
        <v>0</v>
      </c>
      <c r="BT437" s="365">
        <f t="shared" si="182"/>
        <v>0</v>
      </c>
      <c r="BU437" s="365">
        <f t="shared" si="183"/>
        <v>0</v>
      </c>
      <c r="BV437" s="365">
        <f t="shared" si="184"/>
        <v>0</v>
      </c>
      <c r="BW437" s="365">
        <f t="shared" si="185"/>
        <v>0</v>
      </c>
      <c r="BX437" s="365">
        <f t="shared" si="186"/>
        <v>0</v>
      </c>
      <c r="BY437" s="365">
        <f t="shared" si="187"/>
        <v>0</v>
      </c>
      <c r="BZ437" s="365">
        <f t="shared" si="188"/>
        <v>0</v>
      </c>
      <c r="CA437" s="365">
        <f t="shared" si="189"/>
        <v>0</v>
      </c>
      <c r="CB437" s="360">
        <f t="shared" si="190"/>
        <v>0</v>
      </c>
      <c r="CR437"/>
    </row>
    <row r="438" spans="1:96" hidden="1" x14ac:dyDescent="0.2">
      <c r="A438" s="360" cm="1">
        <f t="array" ref="A438">_xlfn.SWITCH(D438,"G",1,"D",2,"M",3,"F",4)</f>
        <v>3</v>
      </c>
      <c r="B438" s="357" t="s">
        <v>601</v>
      </c>
      <c r="C438" s="357" t="s">
        <v>649</v>
      </c>
      <c r="D438" s="360" t="s">
        <v>13</v>
      </c>
      <c r="E438" s="361">
        <v>4.5</v>
      </c>
      <c r="F438" s="361">
        <f>_xlfn.IFNA(VLOOKUP(C438,'My Squad'!$C$2:$D$16,2,0),E438)</f>
        <v>4.5</v>
      </c>
      <c r="G438" s="362">
        <v>2.5999999999999999E-2</v>
      </c>
      <c r="H438" s="362">
        <v>2.4333333333333332E-2</v>
      </c>
      <c r="I438" s="362">
        <v>2.0666666666666667E-2</v>
      </c>
      <c r="J438" s="362">
        <v>1.8333333333333333E-2</v>
      </c>
      <c r="K438" s="362">
        <v>2.3666666666666666E-2</v>
      </c>
      <c r="L438" s="362">
        <v>1.5333333333333332E-2</v>
      </c>
      <c r="M438" s="362">
        <v>1.7666666666666667E-2</v>
      </c>
      <c r="N438" s="362">
        <v>1.8333333333333333E-2</v>
      </c>
      <c r="O438" s="363">
        <v>0</v>
      </c>
      <c r="P438" s="363">
        <v>0</v>
      </c>
      <c r="Q438" s="363">
        <v>0</v>
      </c>
      <c r="R438" s="363">
        <v>0</v>
      </c>
      <c r="S438" s="363">
        <v>0</v>
      </c>
      <c r="T438" s="363">
        <v>0</v>
      </c>
      <c r="U438" s="363">
        <v>0</v>
      </c>
      <c r="V438" s="363">
        <v>0</v>
      </c>
      <c r="W438" s="363">
        <v>0</v>
      </c>
      <c r="X438" s="363">
        <v>0</v>
      </c>
      <c r="Y438" s="363">
        <v>0</v>
      </c>
      <c r="Z438" s="363">
        <v>0</v>
      </c>
      <c r="AA438" s="363">
        <v>0</v>
      </c>
      <c r="AB438" s="363">
        <v>0</v>
      </c>
      <c r="AC438" s="363">
        <v>0</v>
      </c>
      <c r="AD438" s="363">
        <v>0</v>
      </c>
      <c r="AE438" s="363">
        <v>0</v>
      </c>
      <c r="AF438" s="363">
        <v>0</v>
      </c>
      <c r="AG438" s="363">
        <v>0</v>
      </c>
      <c r="AH438" s="363">
        <v>0</v>
      </c>
      <c r="AI438" s="363">
        <v>0</v>
      </c>
      <c r="AJ438" s="363">
        <v>0</v>
      </c>
      <c r="AK438" s="363">
        <v>0</v>
      </c>
      <c r="AL438" s="363">
        <v>0</v>
      </c>
      <c r="AM438" s="363">
        <v>0</v>
      </c>
      <c r="AN438" s="363">
        <v>0</v>
      </c>
      <c r="AO438" s="363">
        <v>0</v>
      </c>
      <c r="AP438" s="363">
        <v>0</v>
      </c>
      <c r="AQ438" s="363">
        <v>0</v>
      </c>
      <c r="AR438" s="363">
        <v>0</v>
      </c>
      <c r="AS438" s="363">
        <v>0</v>
      </c>
      <c r="AT438" s="363">
        <v>0</v>
      </c>
      <c r="AU438" s="363">
        <v>0</v>
      </c>
      <c r="AV438" s="363">
        <v>0</v>
      </c>
      <c r="AW438" s="363">
        <v>0</v>
      </c>
      <c r="AX438" s="363">
        <v>0</v>
      </c>
      <c r="AY438" s="363">
        <v>0</v>
      </c>
      <c r="AZ438" s="363">
        <v>0</v>
      </c>
      <c r="BA438" s="363">
        <v>0</v>
      </c>
      <c r="BB438" s="363">
        <v>0</v>
      </c>
      <c r="BC438" s="364">
        <f>IF(ISNUMBER(MATCH(C438,'My Squad'!$C$2:$C$16,0)),1,0)</f>
        <v>0</v>
      </c>
      <c r="BD438" s="365">
        <f t="shared" si="166"/>
        <v>0</v>
      </c>
      <c r="BE438" s="365">
        <f t="shared" si="167"/>
        <v>0</v>
      </c>
      <c r="BF438" s="365">
        <f t="shared" si="168"/>
        <v>0</v>
      </c>
      <c r="BG438" s="365">
        <f t="shared" si="169"/>
        <v>0</v>
      </c>
      <c r="BH438" s="365">
        <f t="shared" si="170"/>
        <v>0</v>
      </c>
      <c r="BI438" s="365">
        <f t="shared" si="171"/>
        <v>0</v>
      </c>
      <c r="BJ438" s="365">
        <f t="shared" si="172"/>
        <v>0</v>
      </c>
      <c r="BK438" s="365">
        <f t="shared" si="173"/>
        <v>0</v>
      </c>
      <c r="BL438" s="365">
        <f t="shared" si="174"/>
        <v>0</v>
      </c>
      <c r="BM438" s="365">
        <f t="shared" si="175"/>
        <v>0</v>
      </c>
      <c r="BN438" s="365">
        <f t="shared" si="176"/>
        <v>0</v>
      </c>
      <c r="BO438" s="365">
        <f t="shared" si="177"/>
        <v>0</v>
      </c>
      <c r="BP438" s="365">
        <f t="shared" si="178"/>
        <v>0</v>
      </c>
      <c r="BQ438" s="365">
        <f t="shared" si="179"/>
        <v>0</v>
      </c>
      <c r="BR438" s="365">
        <f t="shared" si="180"/>
        <v>0</v>
      </c>
      <c r="BS438" s="365">
        <f t="shared" si="181"/>
        <v>0</v>
      </c>
      <c r="BT438" s="365">
        <f t="shared" si="182"/>
        <v>0</v>
      </c>
      <c r="BU438" s="365">
        <f t="shared" si="183"/>
        <v>0</v>
      </c>
      <c r="BV438" s="365">
        <f t="shared" si="184"/>
        <v>0</v>
      </c>
      <c r="BW438" s="365">
        <f t="shared" si="185"/>
        <v>0</v>
      </c>
      <c r="BX438" s="365">
        <f t="shared" si="186"/>
        <v>0</v>
      </c>
      <c r="BY438" s="365">
        <f t="shared" si="187"/>
        <v>0</v>
      </c>
      <c r="BZ438" s="365">
        <f t="shared" si="188"/>
        <v>0</v>
      </c>
      <c r="CA438" s="365">
        <f t="shared" si="189"/>
        <v>0</v>
      </c>
      <c r="CB438" s="360">
        <f t="shared" si="190"/>
        <v>0</v>
      </c>
      <c r="CR438"/>
    </row>
    <row r="439" spans="1:96" hidden="1" x14ac:dyDescent="0.2">
      <c r="A439" s="360" cm="1">
        <f t="array" ref="A439">_xlfn.SWITCH(D439,"G",1,"D",2,"M",3,"F",4)</f>
        <v>4</v>
      </c>
      <c r="B439" s="357" t="s">
        <v>600</v>
      </c>
      <c r="C439" s="357" t="s">
        <v>632</v>
      </c>
      <c r="D439" s="360" t="s">
        <v>15</v>
      </c>
      <c r="E439" s="361">
        <v>4.5</v>
      </c>
      <c r="F439" s="361">
        <f>_xlfn.IFNA(VLOOKUP(C439,'My Squad'!$C$2:$D$16,2,0),E439)</f>
        <v>4.5</v>
      </c>
      <c r="G439" s="362">
        <v>3.4333333333333334E-2</v>
      </c>
      <c r="H439" s="362">
        <v>1.5333333333333332E-2</v>
      </c>
      <c r="I439" s="362">
        <v>2.3333333333333334E-2</v>
      </c>
      <c r="J439" s="362">
        <v>1.6E-2</v>
      </c>
      <c r="K439" s="362">
        <v>1.6333333333333332E-2</v>
      </c>
      <c r="L439" s="362">
        <v>8.6666666666666663E-3</v>
      </c>
      <c r="M439" s="362">
        <v>1.3666666666666667E-2</v>
      </c>
      <c r="N439" s="362">
        <v>2.0333333333333332E-2</v>
      </c>
      <c r="O439" s="363">
        <v>0</v>
      </c>
      <c r="P439" s="363">
        <v>0</v>
      </c>
      <c r="Q439" s="363">
        <v>0</v>
      </c>
      <c r="R439" s="363">
        <v>0</v>
      </c>
      <c r="S439" s="363">
        <v>0</v>
      </c>
      <c r="T439" s="363">
        <v>0</v>
      </c>
      <c r="U439" s="363">
        <v>0</v>
      </c>
      <c r="V439" s="363">
        <v>0</v>
      </c>
      <c r="W439" s="363">
        <v>0</v>
      </c>
      <c r="X439" s="363">
        <v>0</v>
      </c>
      <c r="Y439" s="363">
        <v>0</v>
      </c>
      <c r="Z439" s="363">
        <v>0</v>
      </c>
      <c r="AA439" s="363">
        <v>0</v>
      </c>
      <c r="AB439" s="363">
        <v>0</v>
      </c>
      <c r="AC439" s="363">
        <v>0</v>
      </c>
      <c r="AD439" s="363">
        <v>0</v>
      </c>
      <c r="AE439" s="363">
        <v>0</v>
      </c>
      <c r="AF439" s="363">
        <v>0</v>
      </c>
      <c r="AG439" s="363">
        <v>0</v>
      </c>
      <c r="AH439" s="363">
        <v>0</v>
      </c>
      <c r="AI439" s="363">
        <v>0</v>
      </c>
      <c r="AJ439" s="363">
        <v>0</v>
      </c>
      <c r="AK439" s="363">
        <v>0</v>
      </c>
      <c r="AL439" s="363">
        <v>0</v>
      </c>
      <c r="AM439" s="363">
        <v>0</v>
      </c>
      <c r="AN439" s="363">
        <v>0</v>
      </c>
      <c r="AO439" s="363">
        <v>0</v>
      </c>
      <c r="AP439" s="363">
        <v>0</v>
      </c>
      <c r="AQ439" s="363">
        <v>0</v>
      </c>
      <c r="AR439" s="363">
        <v>0</v>
      </c>
      <c r="AS439" s="363">
        <v>0</v>
      </c>
      <c r="AT439" s="363">
        <v>0</v>
      </c>
      <c r="AU439" s="363">
        <v>0</v>
      </c>
      <c r="AV439" s="363">
        <v>0</v>
      </c>
      <c r="AW439" s="363">
        <v>0</v>
      </c>
      <c r="AX439" s="363">
        <v>0</v>
      </c>
      <c r="AY439" s="363">
        <v>0</v>
      </c>
      <c r="AZ439" s="363">
        <v>0</v>
      </c>
      <c r="BA439" s="363">
        <v>0</v>
      </c>
      <c r="BB439" s="363">
        <v>0</v>
      </c>
      <c r="BC439" s="364">
        <f>IF(ISNUMBER(MATCH(C439,'My Squad'!$C$2:$C$16,0)),1,0)</f>
        <v>0</v>
      </c>
      <c r="BD439" s="365">
        <f t="shared" si="166"/>
        <v>0</v>
      </c>
      <c r="BE439" s="365">
        <f t="shared" si="167"/>
        <v>0</v>
      </c>
      <c r="BF439" s="365">
        <f t="shared" si="168"/>
        <v>0</v>
      </c>
      <c r="BG439" s="365">
        <f t="shared" si="169"/>
        <v>0</v>
      </c>
      <c r="BH439" s="365">
        <f t="shared" si="170"/>
        <v>0</v>
      </c>
      <c r="BI439" s="365">
        <f t="shared" si="171"/>
        <v>0</v>
      </c>
      <c r="BJ439" s="365">
        <f t="shared" si="172"/>
        <v>0</v>
      </c>
      <c r="BK439" s="365">
        <f t="shared" si="173"/>
        <v>0</v>
      </c>
      <c r="BL439" s="365">
        <f t="shared" si="174"/>
        <v>0</v>
      </c>
      <c r="BM439" s="365">
        <f t="shared" si="175"/>
        <v>0</v>
      </c>
      <c r="BN439" s="365">
        <f t="shared" si="176"/>
        <v>0</v>
      </c>
      <c r="BO439" s="365">
        <f t="shared" si="177"/>
        <v>0</v>
      </c>
      <c r="BP439" s="365">
        <f t="shared" si="178"/>
        <v>0</v>
      </c>
      <c r="BQ439" s="365">
        <f t="shared" si="179"/>
        <v>0</v>
      </c>
      <c r="BR439" s="365">
        <f t="shared" si="180"/>
        <v>0</v>
      </c>
      <c r="BS439" s="365">
        <f t="shared" si="181"/>
        <v>0</v>
      </c>
      <c r="BT439" s="365">
        <f t="shared" si="182"/>
        <v>0</v>
      </c>
      <c r="BU439" s="365">
        <f t="shared" si="183"/>
        <v>0</v>
      </c>
      <c r="BV439" s="365">
        <f t="shared" si="184"/>
        <v>0</v>
      </c>
      <c r="BW439" s="365">
        <f t="shared" si="185"/>
        <v>0</v>
      </c>
      <c r="BX439" s="365">
        <f t="shared" si="186"/>
        <v>0</v>
      </c>
      <c r="BY439" s="365">
        <f t="shared" si="187"/>
        <v>0</v>
      </c>
      <c r="BZ439" s="365">
        <f t="shared" si="188"/>
        <v>0</v>
      </c>
      <c r="CA439" s="365">
        <f t="shared" si="189"/>
        <v>0</v>
      </c>
      <c r="CB439" s="360">
        <f t="shared" si="190"/>
        <v>0</v>
      </c>
      <c r="CR439"/>
    </row>
    <row r="440" spans="1:96" hidden="1" x14ac:dyDescent="0.2">
      <c r="A440" s="360" cm="1">
        <f t="array" ref="A440">_xlfn.SWITCH(D440,"G",1,"D",2,"M",3,"F",4)</f>
        <v>1</v>
      </c>
      <c r="B440" s="357" t="s">
        <v>65</v>
      </c>
      <c r="C440" s="357" t="s">
        <v>1497</v>
      </c>
      <c r="D440" s="360" t="s">
        <v>16</v>
      </c>
      <c r="E440" s="361">
        <v>4</v>
      </c>
      <c r="F440" s="361">
        <f>_xlfn.IFNA(VLOOKUP(C440,'My Squad'!$C$2:$D$16,2,0),E440)</f>
        <v>4</v>
      </c>
      <c r="G440" s="362">
        <v>7.6999999999999999E-2</v>
      </c>
      <c r="H440" s="362">
        <v>4.3333333333333331E-3</v>
      </c>
      <c r="I440" s="362">
        <v>6.6666666666666671E-3</v>
      </c>
      <c r="J440" s="362">
        <v>9.3333333333333341E-3</v>
      </c>
      <c r="K440" s="362">
        <v>7.6666666666666662E-3</v>
      </c>
      <c r="L440" s="362">
        <v>5.6666666666666671E-3</v>
      </c>
      <c r="M440" s="362">
        <v>8.3333333333333332E-3</v>
      </c>
      <c r="N440" s="362">
        <v>1.5333333333333332E-2</v>
      </c>
      <c r="O440" s="363">
        <v>0</v>
      </c>
      <c r="P440" s="363">
        <v>0</v>
      </c>
      <c r="Q440" s="363">
        <v>0</v>
      </c>
      <c r="R440" s="363">
        <v>0</v>
      </c>
      <c r="S440" s="363">
        <v>0</v>
      </c>
      <c r="T440" s="363">
        <v>0</v>
      </c>
      <c r="U440" s="363">
        <v>0</v>
      </c>
      <c r="V440" s="363">
        <v>0</v>
      </c>
      <c r="W440" s="363">
        <v>0</v>
      </c>
      <c r="X440" s="363">
        <v>0</v>
      </c>
      <c r="Y440" s="363">
        <v>0</v>
      </c>
      <c r="Z440" s="363">
        <v>0</v>
      </c>
      <c r="AA440" s="363">
        <v>0</v>
      </c>
      <c r="AB440" s="363">
        <v>0</v>
      </c>
      <c r="AC440" s="363">
        <v>0</v>
      </c>
      <c r="AD440" s="363">
        <v>0</v>
      </c>
      <c r="AE440" s="363">
        <v>0</v>
      </c>
      <c r="AF440" s="363">
        <v>0</v>
      </c>
      <c r="AG440" s="363">
        <v>0</v>
      </c>
      <c r="AH440" s="363">
        <v>0</v>
      </c>
      <c r="AI440" s="363">
        <v>0</v>
      </c>
      <c r="AJ440" s="363">
        <v>0</v>
      </c>
      <c r="AK440" s="363">
        <v>0</v>
      </c>
      <c r="AL440" s="363">
        <v>0</v>
      </c>
      <c r="AM440" s="363">
        <v>0</v>
      </c>
      <c r="AN440" s="363">
        <v>0</v>
      </c>
      <c r="AO440" s="363">
        <v>0</v>
      </c>
      <c r="AP440" s="363">
        <v>0</v>
      </c>
      <c r="AQ440" s="363">
        <v>0</v>
      </c>
      <c r="AR440" s="363">
        <v>0</v>
      </c>
      <c r="AS440" s="363">
        <v>0</v>
      </c>
      <c r="AT440" s="363">
        <v>0</v>
      </c>
      <c r="AU440" s="363">
        <v>0</v>
      </c>
      <c r="AV440" s="363">
        <v>0</v>
      </c>
      <c r="AW440" s="363">
        <v>0</v>
      </c>
      <c r="AX440" s="363">
        <v>0</v>
      </c>
      <c r="AY440" s="363">
        <v>0</v>
      </c>
      <c r="AZ440" s="363">
        <v>0</v>
      </c>
      <c r="BA440" s="363">
        <v>0</v>
      </c>
      <c r="BB440" s="363">
        <v>0</v>
      </c>
      <c r="BC440" s="364">
        <f>IF(ISNUMBER(MATCH(C440,'My Squad'!$C$2:$C$16,0)),1,0)</f>
        <v>0</v>
      </c>
      <c r="BD440" s="365">
        <f t="shared" si="166"/>
        <v>0</v>
      </c>
      <c r="BE440" s="365">
        <f t="shared" si="167"/>
        <v>0</v>
      </c>
      <c r="BF440" s="365">
        <f t="shared" si="168"/>
        <v>0</v>
      </c>
      <c r="BG440" s="365">
        <f t="shared" si="169"/>
        <v>0</v>
      </c>
      <c r="BH440" s="365">
        <f t="shared" si="170"/>
        <v>0</v>
      </c>
      <c r="BI440" s="365">
        <f t="shared" si="171"/>
        <v>0</v>
      </c>
      <c r="BJ440" s="365">
        <f t="shared" si="172"/>
        <v>0</v>
      </c>
      <c r="BK440" s="365">
        <f t="shared" si="173"/>
        <v>0</v>
      </c>
      <c r="BL440" s="365">
        <f t="shared" si="174"/>
        <v>0</v>
      </c>
      <c r="BM440" s="365">
        <f t="shared" si="175"/>
        <v>0</v>
      </c>
      <c r="BN440" s="365">
        <f t="shared" si="176"/>
        <v>0</v>
      </c>
      <c r="BO440" s="365">
        <f t="shared" si="177"/>
        <v>0</v>
      </c>
      <c r="BP440" s="365">
        <f t="shared" si="178"/>
        <v>0</v>
      </c>
      <c r="BQ440" s="365">
        <f t="shared" si="179"/>
        <v>0</v>
      </c>
      <c r="BR440" s="365">
        <f t="shared" si="180"/>
        <v>0</v>
      </c>
      <c r="BS440" s="365">
        <f t="shared" si="181"/>
        <v>0</v>
      </c>
      <c r="BT440" s="365">
        <f t="shared" si="182"/>
        <v>0</v>
      </c>
      <c r="BU440" s="365">
        <f t="shared" si="183"/>
        <v>0</v>
      </c>
      <c r="BV440" s="365">
        <f t="shared" si="184"/>
        <v>0</v>
      </c>
      <c r="BW440" s="365">
        <f t="shared" si="185"/>
        <v>0</v>
      </c>
      <c r="BX440" s="365">
        <f t="shared" si="186"/>
        <v>0</v>
      </c>
      <c r="BY440" s="365">
        <f t="shared" si="187"/>
        <v>0</v>
      </c>
      <c r="BZ440" s="365">
        <f t="shared" si="188"/>
        <v>0</v>
      </c>
      <c r="CA440" s="365">
        <f t="shared" si="189"/>
        <v>0</v>
      </c>
      <c r="CB440" s="360">
        <f t="shared" si="190"/>
        <v>0</v>
      </c>
      <c r="CR440"/>
    </row>
    <row r="441" spans="1:96" hidden="1" x14ac:dyDescent="0.2">
      <c r="A441" s="360" cm="1">
        <f t="array" ref="A441">_xlfn.SWITCH(D441,"G",1,"D",2,"M",3,"F",4)</f>
        <v>3</v>
      </c>
      <c r="B441" s="357" t="s">
        <v>601</v>
      </c>
      <c r="C441" s="357" t="s">
        <v>648</v>
      </c>
      <c r="D441" s="360" t="s">
        <v>13</v>
      </c>
      <c r="E441" s="361">
        <v>4.4000000000000004</v>
      </c>
      <c r="F441" s="361">
        <f>_xlfn.IFNA(VLOOKUP(C441,'My Squad'!$C$2:$D$16,2,0),E441)</f>
        <v>4.4000000000000004</v>
      </c>
      <c r="G441" s="362">
        <v>1.4999999999999999E-2</v>
      </c>
      <c r="H441" s="362">
        <v>1.5333333333333332E-2</v>
      </c>
      <c r="I441" s="362">
        <v>2.7E-2</v>
      </c>
      <c r="J441" s="362">
        <v>1.9333333333333334E-2</v>
      </c>
      <c r="K441" s="362">
        <v>1.5333333333333332E-2</v>
      </c>
      <c r="L441" s="362">
        <v>1.2999999999999999E-2</v>
      </c>
      <c r="M441" s="362">
        <v>8.9999999999999993E-3</v>
      </c>
      <c r="N441" s="362">
        <v>1.7666666666666667E-2</v>
      </c>
      <c r="O441" s="363">
        <v>0</v>
      </c>
      <c r="P441" s="363">
        <v>0</v>
      </c>
      <c r="Q441" s="363">
        <v>0</v>
      </c>
      <c r="R441" s="363">
        <v>0</v>
      </c>
      <c r="S441" s="363">
        <v>0</v>
      </c>
      <c r="T441" s="363">
        <v>0</v>
      </c>
      <c r="U441" s="363">
        <v>0</v>
      </c>
      <c r="V441" s="363">
        <v>0</v>
      </c>
      <c r="W441" s="363">
        <v>0</v>
      </c>
      <c r="X441" s="363">
        <v>0</v>
      </c>
      <c r="Y441" s="363">
        <v>0</v>
      </c>
      <c r="Z441" s="363">
        <v>0</v>
      </c>
      <c r="AA441" s="363">
        <v>0</v>
      </c>
      <c r="AB441" s="363">
        <v>0</v>
      </c>
      <c r="AC441" s="363">
        <v>0</v>
      </c>
      <c r="AD441" s="363">
        <v>0</v>
      </c>
      <c r="AE441" s="363">
        <v>0</v>
      </c>
      <c r="AF441" s="363">
        <v>0</v>
      </c>
      <c r="AG441" s="363">
        <v>0</v>
      </c>
      <c r="AH441" s="363">
        <v>0</v>
      </c>
      <c r="AI441" s="363">
        <v>0</v>
      </c>
      <c r="AJ441" s="363">
        <v>0</v>
      </c>
      <c r="AK441" s="363">
        <v>0</v>
      </c>
      <c r="AL441" s="363">
        <v>0</v>
      </c>
      <c r="AM441" s="363">
        <v>0</v>
      </c>
      <c r="AN441" s="363">
        <v>0</v>
      </c>
      <c r="AO441" s="363">
        <v>0</v>
      </c>
      <c r="AP441" s="363">
        <v>0</v>
      </c>
      <c r="AQ441" s="363">
        <v>0</v>
      </c>
      <c r="AR441" s="363">
        <v>0</v>
      </c>
      <c r="AS441" s="363">
        <v>0</v>
      </c>
      <c r="AT441" s="363">
        <v>0</v>
      </c>
      <c r="AU441" s="363">
        <v>0</v>
      </c>
      <c r="AV441" s="363">
        <v>0</v>
      </c>
      <c r="AW441" s="363">
        <v>0</v>
      </c>
      <c r="AX441" s="363">
        <v>0</v>
      </c>
      <c r="AY441" s="363">
        <v>0</v>
      </c>
      <c r="AZ441" s="363">
        <v>0</v>
      </c>
      <c r="BA441" s="363">
        <v>0</v>
      </c>
      <c r="BB441" s="363">
        <v>0</v>
      </c>
      <c r="BC441" s="364">
        <f>IF(ISNUMBER(MATCH(C441,'My Squad'!$C$2:$C$16,0)),1,0)</f>
        <v>0</v>
      </c>
      <c r="BD441" s="365">
        <f t="shared" si="166"/>
        <v>0</v>
      </c>
      <c r="BE441" s="365">
        <f t="shared" si="167"/>
        <v>0</v>
      </c>
      <c r="BF441" s="365">
        <f t="shared" si="168"/>
        <v>0</v>
      </c>
      <c r="BG441" s="365">
        <f t="shared" si="169"/>
        <v>0</v>
      </c>
      <c r="BH441" s="365">
        <f t="shared" si="170"/>
        <v>0</v>
      </c>
      <c r="BI441" s="365">
        <f t="shared" si="171"/>
        <v>0</v>
      </c>
      <c r="BJ441" s="365">
        <f t="shared" si="172"/>
        <v>0</v>
      </c>
      <c r="BK441" s="365">
        <f t="shared" si="173"/>
        <v>0</v>
      </c>
      <c r="BL441" s="365">
        <f t="shared" si="174"/>
        <v>0</v>
      </c>
      <c r="BM441" s="365">
        <f t="shared" si="175"/>
        <v>0</v>
      </c>
      <c r="BN441" s="365">
        <f t="shared" si="176"/>
        <v>0</v>
      </c>
      <c r="BO441" s="365">
        <f t="shared" si="177"/>
        <v>0</v>
      </c>
      <c r="BP441" s="365">
        <f t="shared" si="178"/>
        <v>0</v>
      </c>
      <c r="BQ441" s="365">
        <f t="shared" si="179"/>
        <v>0</v>
      </c>
      <c r="BR441" s="365">
        <f t="shared" si="180"/>
        <v>0</v>
      </c>
      <c r="BS441" s="365">
        <f t="shared" si="181"/>
        <v>0</v>
      </c>
      <c r="BT441" s="365">
        <f t="shared" si="182"/>
        <v>0</v>
      </c>
      <c r="BU441" s="365">
        <f t="shared" si="183"/>
        <v>0</v>
      </c>
      <c r="BV441" s="365">
        <f t="shared" si="184"/>
        <v>0</v>
      </c>
      <c r="BW441" s="365">
        <f t="shared" si="185"/>
        <v>0</v>
      </c>
      <c r="BX441" s="365">
        <f t="shared" si="186"/>
        <v>0</v>
      </c>
      <c r="BY441" s="365">
        <f t="shared" si="187"/>
        <v>0</v>
      </c>
      <c r="BZ441" s="365">
        <f t="shared" si="188"/>
        <v>0</v>
      </c>
      <c r="CA441" s="365">
        <f t="shared" si="189"/>
        <v>0</v>
      </c>
      <c r="CB441" s="360">
        <f t="shared" si="190"/>
        <v>0</v>
      </c>
      <c r="CR441"/>
    </row>
    <row r="442" spans="1:96" hidden="1" x14ac:dyDescent="0.2">
      <c r="A442" s="360" cm="1">
        <f t="array" ref="A442">_xlfn.SWITCH(D442,"G",1,"D",2,"M",3,"F",4)</f>
        <v>3</v>
      </c>
      <c r="B442" s="357" t="s">
        <v>601</v>
      </c>
      <c r="C442" s="357" t="s">
        <v>234</v>
      </c>
      <c r="D442" s="360" t="s">
        <v>13</v>
      </c>
      <c r="E442" s="361">
        <v>5.2</v>
      </c>
      <c r="F442" s="361">
        <f>_xlfn.IFNA(VLOOKUP(C442,'My Squad'!$C$2:$D$16,2,0),E442)</f>
        <v>5.2</v>
      </c>
      <c r="G442" s="362">
        <v>1.9E-2</v>
      </c>
      <c r="H442" s="362">
        <v>2.2333333333333334E-2</v>
      </c>
      <c r="I442" s="362">
        <v>2.4E-2</v>
      </c>
      <c r="J442" s="362">
        <v>1.2E-2</v>
      </c>
      <c r="K442" s="362">
        <v>1.6E-2</v>
      </c>
      <c r="L442" s="362">
        <v>1.4666666666666666E-2</v>
      </c>
      <c r="M442" s="362">
        <v>1.0666666666666666E-2</v>
      </c>
      <c r="N442" s="362">
        <v>1.1666666666666667E-2</v>
      </c>
      <c r="O442" s="363">
        <v>0</v>
      </c>
      <c r="P442" s="363">
        <v>0</v>
      </c>
      <c r="Q442" s="363">
        <v>0</v>
      </c>
      <c r="R442" s="363">
        <v>0</v>
      </c>
      <c r="S442" s="363">
        <v>0</v>
      </c>
      <c r="T442" s="363">
        <v>0</v>
      </c>
      <c r="U442" s="363">
        <v>0</v>
      </c>
      <c r="V442" s="363">
        <v>0</v>
      </c>
      <c r="W442" s="363">
        <v>0</v>
      </c>
      <c r="X442" s="363">
        <v>0</v>
      </c>
      <c r="Y442" s="363">
        <v>0</v>
      </c>
      <c r="Z442" s="363">
        <v>0</v>
      </c>
      <c r="AA442" s="363">
        <v>0</v>
      </c>
      <c r="AB442" s="363">
        <v>0</v>
      </c>
      <c r="AC442" s="363">
        <v>0</v>
      </c>
      <c r="AD442" s="363">
        <v>0</v>
      </c>
      <c r="AE442" s="363">
        <v>0</v>
      </c>
      <c r="AF442" s="363">
        <v>0</v>
      </c>
      <c r="AG442" s="363">
        <v>0</v>
      </c>
      <c r="AH442" s="363">
        <v>0</v>
      </c>
      <c r="AI442" s="363">
        <v>0</v>
      </c>
      <c r="AJ442" s="363">
        <v>0</v>
      </c>
      <c r="AK442" s="363">
        <v>0</v>
      </c>
      <c r="AL442" s="363">
        <v>0</v>
      </c>
      <c r="AM442" s="363">
        <v>0</v>
      </c>
      <c r="AN442" s="363">
        <v>0</v>
      </c>
      <c r="AO442" s="363">
        <v>0</v>
      </c>
      <c r="AP442" s="363">
        <v>0</v>
      </c>
      <c r="AQ442" s="363">
        <v>0</v>
      </c>
      <c r="AR442" s="363">
        <v>0</v>
      </c>
      <c r="AS442" s="363">
        <v>0</v>
      </c>
      <c r="AT442" s="363">
        <v>0</v>
      </c>
      <c r="AU442" s="363">
        <v>0</v>
      </c>
      <c r="AV442" s="363">
        <v>0</v>
      </c>
      <c r="AW442" s="363">
        <v>0</v>
      </c>
      <c r="AX442" s="363">
        <v>0</v>
      </c>
      <c r="AY442" s="363">
        <v>0</v>
      </c>
      <c r="AZ442" s="363">
        <v>0</v>
      </c>
      <c r="BA442" s="363">
        <v>0</v>
      </c>
      <c r="BB442" s="363">
        <v>0</v>
      </c>
      <c r="BC442" s="364">
        <f>IF(ISNUMBER(MATCH(C442,'My Squad'!$C$2:$C$16,0)),1,0)</f>
        <v>0</v>
      </c>
      <c r="BD442" s="365">
        <f t="shared" si="166"/>
        <v>0</v>
      </c>
      <c r="BE442" s="365">
        <f t="shared" si="167"/>
        <v>0</v>
      </c>
      <c r="BF442" s="365">
        <f t="shared" si="168"/>
        <v>0</v>
      </c>
      <c r="BG442" s="365">
        <f t="shared" si="169"/>
        <v>0</v>
      </c>
      <c r="BH442" s="365">
        <f t="shared" si="170"/>
        <v>0</v>
      </c>
      <c r="BI442" s="365">
        <f t="shared" si="171"/>
        <v>0</v>
      </c>
      <c r="BJ442" s="365">
        <f t="shared" si="172"/>
        <v>0</v>
      </c>
      <c r="BK442" s="365">
        <f t="shared" si="173"/>
        <v>0</v>
      </c>
      <c r="BL442" s="365">
        <f t="shared" si="174"/>
        <v>0</v>
      </c>
      <c r="BM442" s="365">
        <f t="shared" si="175"/>
        <v>0</v>
      </c>
      <c r="BN442" s="365">
        <f t="shared" si="176"/>
        <v>0</v>
      </c>
      <c r="BO442" s="365">
        <f t="shared" si="177"/>
        <v>0</v>
      </c>
      <c r="BP442" s="365">
        <f t="shared" si="178"/>
        <v>0</v>
      </c>
      <c r="BQ442" s="365">
        <f t="shared" si="179"/>
        <v>0</v>
      </c>
      <c r="BR442" s="365">
        <f t="shared" si="180"/>
        <v>0</v>
      </c>
      <c r="BS442" s="365">
        <f t="shared" si="181"/>
        <v>0</v>
      </c>
      <c r="BT442" s="365">
        <f t="shared" si="182"/>
        <v>0</v>
      </c>
      <c r="BU442" s="365">
        <f t="shared" si="183"/>
        <v>0</v>
      </c>
      <c r="BV442" s="365">
        <f t="shared" si="184"/>
        <v>0</v>
      </c>
      <c r="BW442" s="365">
        <f t="shared" si="185"/>
        <v>0</v>
      </c>
      <c r="BX442" s="365">
        <f t="shared" si="186"/>
        <v>0</v>
      </c>
      <c r="BY442" s="365">
        <f t="shared" si="187"/>
        <v>0</v>
      </c>
      <c r="BZ442" s="365">
        <f t="shared" si="188"/>
        <v>0</v>
      </c>
      <c r="CA442" s="365">
        <f t="shared" si="189"/>
        <v>0</v>
      </c>
      <c r="CB442" s="360">
        <f t="shared" si="190"/>
        <v>0</v>
      </c>
      <c r="CR442"/>
    </row>
    <row r="443" spans="1:96" hidden="1" x14ac:dyDescent="0.2">
      <c r="A443" s="360" cm="1">
        <f t="array" ref="A443">_xlfn.SWITCH(D443,"G",1,"D",2,"M",3,"F",4)</f>
        <v>3</v>
      </c>
      <c r="B443" s="357" t="s">
        <v>65</v>
      </c>
      <c r="C443" s="357" t="s">
        <v>302</v>
      </c>
      <c r="D443" s="360" t="s">
        <v>13</v>
      </c>
      <c r="E443" s="361">
        <v>4.9000000000000004</v>
      </c>
      <c r="F443" s="361">
        <f>_xlfn.IFNA(VLOOKUP(C443,'My Squad'!$C$2:$D$16,2,0),E443)</f>
        <v>4.9000000000000004</v>
      </c>
      <c r="G443" s="362">
        <v>8.6666666666666663E-3</v>
      </c>
      <c r="H443" s="362">
        <v>1.1666666666666667E-2</v>
      </c>
      <c r="I443" s="362">
        <v>1.8666666666666668E-2</v>
      </c>
      <c r="J443" s="362">
        <v>1.6E-2</v>
      </c>
      <c r="K443" s="362">
        <v>1.3666666666666667E-2</v>
      </c>
      <c r="L443" s="362">
        <v>1.6333333333333332E-2</v>
      </c>
      <c r="M443" s="362">
        <v>1.4333333333333333E-2</v>
      </c>
      <c r="N443" s="362">
        <v>2.1999999999999999E-2</v>
      </c>
      <c r="O443" s="363">
        <v>0</v>
      </c>
      <c r="P443" s="363">
        <v>0</v>
      </c>
      <c r="Q443" s="363">
        <v>0</v>
      </c>
      <c r="R443" s="363">
        <v>0</v>
      </c>
      <c r="S443" s="363">
        <v>0</v>
      </c>
      <c r="T443" s="363">
        <v>0</v>
      </c>
      <c r="U443" s="363">
        <v>0</v>
      </c>
      <c r="V443" s="363">
        <v>0</v>
      </c>
      <c r="W443" s="363">
        <v>0</v>
      </c>
      <c r="X443" s="363">
        <v>0</v>
      </c>
      <c r="Y443" s="363">
        <v>0</v>
      </c>
      <c r="Z443" s="363">
        <v>0</v>
      </c>
      <c r="AA443" s="363">
        <v>0</v>
      </c>
      <c r="AB443" s="363">
        <v>0</v>
      </c>
      <c r="AC443" s="363">
        <v>0</v>
      </c>
      <c r="AD443" s="363">
        <v>0</v>
      </c>
      <c r="AE443" s="363">
        <v>0</v>
      </c>
      <c r="AF443" s="363">
        <v>0</v>
      </c>
      <c r="AG443" s="363">
        <v>0</v>
      </c>
      <c r="AH443" s="363">
        <v>0</v>
      </c>
      <c r="AI443" s="363">
        <v>0</v>
      </c>
      <c r="AJ443" s="363">
        <v>0</v>
      </c>
      <c r="AK443" s="363">
        <v>0</v>
      </c>
      <c r="AL443" s="363">
        <v>0</v>
      </c>
      <c r="AM443" s="363">
        <v>0</v>
      </c>
      <c r="AN443" s="363">
        <v>0</v>
      </c>
      <c r="AO443" s="363">
        <v>0</v>
      </c>
      <c r="AP443" s="363">
        <v>0</v>
      </c>
      <c r="AQ443" s="363">
        <v>0</v>
      </c>
      <c r="AR443" s="363">
        <v>0</v>
      </c>
      <c r="AS443" s="363">
        <v>0</v>
      </c>
      <c r="AT443" s="363">
        <v>0</v>
      </c>
      <c r="AU443" s="363">
        <v>0</v>
      </c>
      <c r="AV443" s="363">
        <v>0</v>
      </c>
      <c r="AW443" s="363">
        <v>0</v>
      </c>
      <c r="AX443" s="363">
        <v>0</v>
      </c>
      <c r="AY443" s="363">
        <v>0</v>
      </c>
      <c r="AZ443" s="363">
        <v>0</v>
      </c>
      <c r="BA443" s="363">
        <v>0</v>
      </c>
      <c r="BB443" s="363">
        <v>0</v>
      </c>
      <c r="BC443" s="364">
        <f>IF(ISNUMBER(MATCH(C443,'My Squad'!$C$2:$C$16,0)),1,0)</f>
        <v>0</v>
      </c>
      <c r="BD443" s="365">
        <f t="shared" si="166"/>
        <v>0</v>
      </c>
      <c r="BE443" s="365">
        <f t="shared" si="167"/>
        <v>0</v>
      </c>
      <c r="BF443" s="365">
        <f t="shared" si="168"/>
        <v>0</v>
      </c>
      <c r="BG443" s="365">
        <f t="shared" si="169"/>
        <v>0</v>
      </c>
      <c r="BH443" s="365">
        <f t="shared" si="170"/>
        <v>0</v>
      </c>
      <c r="BI443" s="365">
        <f t="shared" si="171"/>
        <v>0</v>
      </c>
      <c r="BJ443" s="365">
        <f t="shared" si="172"/>
        <v>0</v>
      </c>
      <c r="BK443" s="365">
        <f t="shared" si="173"/>
        <v>0</v>
      </c>
      <c r="BL443" s="365">
        <f t="shared" si="174"/>
        <v>0</v>
      </c>
      <c r="BM443" s="365">
        <f t="shared" si="175"/>
        <v>0</v>
      </c>
      <c r="BN443" s="365">
        <f t="shared" si="176"/>
        <v>0</v>
      </c>
      <c r="BO443" s="365">
        <f t="shared" si="177"/>
        <v>0</v>
      </c>
      <c r="BP443" s="365">
        <f t="shared" si="178"/>
        <v>0</v>
      </c>
      <c r="BQ443" s="365">
        <f t="shared" si="179"/>
        <v>0</v>
      </c>
      <c r="BR443" s="365">
        <f t="shared" si="180"/>
        <v>0</v>
      </c>
      <c r="BS443" s="365">
        <f t="shared" si="181"/>
        <v>0</v>
      </c>
      <c r="BT443" s="365">
        <f t="shared" si="182"/>
        <v>0</v>
      </c>
      <c r="BU443" s="365">
        <f t="shared" si="183"/>
        <v>0</v>
      </c>
      <c r="BV443" s="365">
        <f t="shared" si="184"/>
        <v>0</v>
      </c>
      <c r="BW443" s="365">
        <f t="shared" si="185"/>
        <v>0</v>
      </c>
      <c r="BX443" s="365">
        <f t="shared" si="186"/>
        <v>0</v>
      </c>
      <c r="BY443" s="365">
        <f t="shared" si="187"/>
        <v>0</v>
      </c>
      <c r="BZ443" s="365">
        <f t="shared" si="188"/>
        <v>0</v>
      </c>
      <c r="CA443" s="365">
        <f t="shared" si="189"/>
        <v>0</v>
      </c>
      <c r="CB443" s="360">
        <f t="shared" si="190"/>
        <v>0</v>
      </c>
      <c r="CR443"/>
    </row>
    <row r="444" spans="1:96" hidden="1" x14ac:dyDescent="0.2">
      <c r="A444" s="360" cm="1">
        <f t="array" ref="A444">_xlfn.SWITCH(D444,"G",1,"D",2,"M",3,"F",4)</f>
        <v>3</v>
      </c>
      <c r="B444" s="357" t="s">
        <v>68</v>
      </c>
      <c r="C444" s="357" t="s">
        <v>1521</v>
      </c>
      <c r="D444" s="360" t="s">
        <v>13</v>
      </c>
      <c r="E444" s="361">
        <v>4.5</v>
      </c>
      <c r="F444" s="361">
        <f>_xlfn.IFNA(VLOOKUP(C444,'My Squad'!$C$2:$D$16,2,0),E444)</f>
        <v>4.5</v>
      </c>
      <c r="G444" s="362">
        <v>1.2E-2</v>
      </c>
      <c r="H444" s="362">
        <v>1.5333333333333332E-2</v>
      </c>
      <c r="I444" s="362">
        <v>1.7000000000000001E-2</v>
      </c>
      <c r="J444" s="362">
        <v>1.3666666666666667E-2</v>
      </c>
      <c r="K444" s="362">
        <v>2.1333333333333333E-2</v>
      </c>
      <c r="L444" s="362">
        <v>7.6666666666666662E-3</v>
      </c>
      <c r="M444" s="362">
        <v>8.9999999999999993E-3</v>
      </c>
      <c r="N444" s="362">
        <v>1.2333333333333333E-2</v>
      </c>
      <c r="O444" s="363">
        <v>0</v>
      </c>
      <c r="P444" s="363">
        <v>0</v>
      </c>
      <c r="Q444" s="363">
        <v>0</v>
      </c>
      <c r="R444" s="363">
        <v>0</v>
      </c>
      <c r="S444" s="363">
        <v>0</v>
      </c>
      <c r="T444" s="363">
        <v>0</v>
      </c>
      <c r="U444" s="363">
        <v>0</v>
      </c>
      <c r="V444" s="363">
        <v>0</v>
      </c>
      <c r="W444" s="363">
        <v>0</v>
      </c>
      <c r="X444" s="363">
        <v>0</v>
      </c>
      <c r="Y444" s="363">
        <v>0</v>
      </c>
      <c r="Z444" s="363">
        <v>0</v>
      </c>
      <c r="AA444" s="363">
        <v>0</v>
      </c>
      <c r="AB444" s="363">
        <v>0</v>
      </c>
      <c r="AC444" s="363">
        <v>0</v>
      </c>
      <c r="AD444" s="363">
        <v>0</v>
      </c>
      <c r="AE444" s="363">
        <v>0</v>
      </c>
      <c r="AF444" s="363">
        <v>0</v>
      </c>
      <c r="AG444" s="363">
        <v>0</v>
      </c>
      <c r="AH444" s="363">
        <v>0</v>
      </c>
      <c r="AI444" s="363">
        <v>0</v>
      </c>
      <c r="AJ444" s="363">
        <v>0</v>
      </c>
      <c r="AK444" s="363">
        <v>0</v>
      </c>
      <c r="AL444" s="363">
        <v>0</v>
      </c>
      <c r="AM444" s="363">
        <v>0</v>
      </c>
      <c r="AN444" s="363">
        <v>0</v>
      </c>
      <c r="AO444" s="363">
        <v>0</v>
      </c>
      <c r="AP444" s="363">
        <v>0</v>
      </c>
      <c r="AQ444" s="363">
        <v>0</v>
      </c>
      <c r="AR444" s="363">
        <v>0</v>
      </c>
      <c r="AS444" s="363">
        <v>0</v>
      </c>
      <c r="AT444" s="363">
        <v>0</v>
      </c>
      <c r="AU444" s="363">
        <v>0</v>
      </c>
      <c r="AV444" s="363">
        <v>0</v>
      </c>
      <c r="AW444" s="363">
        <v>0</v>
      </c>
      <c r="AX444" s="363">
        <v>0</v>
      </c>
      <c r="AY444" s="363">
        <v>0</v>
      </c>
      <c r="AZ444" s="363">
        <v>0</v>
      </c>
      <c r="BA444" s="363">
        <v>0</v>
      </c>
      <c r="BB444" s="363">
        <v>0</v>
      </c>
      <c r="BC444" s="364">
        <f>IF(ISNUMBER(MATCH(C444,'My Squad'!$C$2:$C$16,0)),1,0)</f>
        <v>0</v>
      </c>
      <c r="BD444" s="365">
        <f t="shared" si="166"/>
        <v>0</v>
      </c>
      <c r="BE444" s="365">
        <f t="shared" si="167"/>
        <v>0</v>
      </c>
      <c r="BF444" s="365">
        <f t="shared" si="168"/>
        <v>0</v>
      </c>
      <c r="BG444" s="365">
        <f t="shared" si="169"/>
        <v>0</v>
      </c>
      <c r="BH444" s="365">
        <f t="shared" si="170"/>
        <v>0</v>
      </c>
      <c r="BI444" s="365">
        <f t="shared" si="171"/>
        <v>0</v>
      </c>
      <c r="BJ444" s="365">
        <f t="shared" si="172"/>
        <v>0</v>
      </c>
      <c r="BK444" s="365">
        <f t="shared" si="173"/>
        <v>0</v>
      </c>
      <c r="BL444" s="365">
        <f t="shared" si="174"/>
        <v>0</v>
      </c>
      <c r="BM444" s="365">
        <f t="shared" si="175"/>
        <v>0</v>
      </c>
      <c r="BN444" s="365">
        <f t="shared" si="176"/>
        <v>0</v>
      </c>
      <c r="BO444" s="365">
        <f t="shared" si="177"/>
        <v>0</v>
      </c>
      <c r="BP444" s="365">
        <f t="shared" si="178"/>
        <v>0</v>
      </c>
      <c r="BQ444" s="365">
        <f t="shared" si="179"/>
        <v>0</v>
      </c>
      <c r="BR444" s="365">
        <f t="shared" si="180"/>
        <v>0</v>
      </c>
      <c r="BS444" s="365">
        <f t="shared" si="181"/>
        <v>0</v>
      </c>
      <c r="BT444" s="365">
        <f t="shared" si="182"/>
        <v>0</v>
      </c>
      <c r="BU444" s="365">
        <f t="shared" si="183"/>
        <v>0</v>
      </c>
      <c r="BV444" s="365">
        <f t="shared" si="184"/>
        <v>0</v>
      </c>
      <c r="BW444" s="365">
        <f t="shared" si="185"/>
        <v>0</v>
      </c>
      <c r="BX444" s="365">
        <f t="shared" si="186"/>
        <v>0</v>
      </c>
      <c r="BY444" s="365">
        <f t="shared" si="187"/>
        <v>0</v>
      </c>
      <c r="BZ444" s="365">
        <f t="shared" si="188"/>
        <v>0</v>
      </c>
      <c r="CA444" s="365">
        <f t="shared" si="189"/>
        <v>0</v>
      </c>
      <c r="CB444" s="360">
        <f t="shared" si="190"/>
        <v>0</v>
      </c>
      <c r="CR444"/>
    </row>
    <row r="445" spans="1:96" hidden="1" x14ac:dyDescent="0.2">
      <c r="A445" s="360" cm="1">
        <f t="array" ref="A445">_xlfn.SWITCH(D445,"G",1,"D",2,"M",3,"F",4)</f>
        <v>1</v>
      </c>
      <c r="B445" s="357" t="s">
        <v>35</v>
      </c>
      <c r="C445" s="357" t="s">
        <v>1491</v>
      </c>
      <c r="D445" s="360" t="s">
        <v>16</v>
      </c>
      <c r="E445" s="361">
        <v>4.5</v>
      </c>
      <c r="F445" s="361">
        <f>_xlfn.IFNA(VLOOKUP(C445,'My Squad'!$C$2:$D$16,2,0),E445)</f>
        <v>4.5</v>
      </c>
      <c r="G445" s="362">
        <v>6.0000000000000001E-3</v>
      </c>
      <c r="H445" s="362">
        <v>1.4333333333333333E-2</v>
      </c>
      <c r="I445" s="362">
        <v>1.9666666666666666E-2</v>
      </c>
      <c r="J445" s="362">
        <v>4.3333333333333331E-3</v>
      </c>
      <c r="K445" s="362">
        <v>2.3666666666666666E-2</v>
      </c>
      <c r="L445" s="362">
        <v>7.6666666666666662E-3</v>
      </c>
      <c r="M445" s="362">
        <v>1.3333333333333334E-2</v>
      </c>
      <c r="N445" s="362">
        <v>1.6E-2</v>
      </c>
      <c r="O445" s="363">
        <v>0</v>
      </c>
      <c r="P445" s="363">
        <v>0</v>
      </c>
      <c r="Q445" s="363">
        <v>0</v>
      </c>
      <c r="R445" s="363">
        <v>0</v>
      </c>
      <c r="S445" s="363">
        <v>0</v>
      </c>
      <c r="T445" s="363">
        <v>0</v>
      </c>
      <c r="U445" s="363">
        <v>0</v>
      </c>
      <c r="V445" s="363">
        <v>0</v>
      </c>
      <c r="W445" s="363">
        <v>0</v>
      </c>
      <c r="X445" s="363">
        <v>0</v>
      </c>
      <c r="Y445" s="363">
        <v>0</v>
      </c>
      <c r="Z445" s="363">
        <v>0</v>
      </c>
      <c r="AA445" s="363">
        <v>0</v>
      </c>
      <c r="AB445" s="363">
        <v>0</v>
      </c>
      <c r="AC445" s="363">
        <v>0</v>
      </c>
      <c r="AD445" s="363">
        <v>0</v>
      </c>
      <c r="AE445" s="363">
        <v>0</v>
      </c>
      <c r="AF445" s="363">
        <v>0</v>
      </c>
      <c r="AG445" s="363">
        <v>0</v>
      </c>
      <c r="AH445" s="363">
        <v>0</v>
      </c>
      <c r="AI445" s="363">
        <v>0</v>
      </c>
      <c r="AJ445" s="363">
        <v>0</v>
      </c>
      <c r="AK445" s="363">
        <v>0</v>
      </c>
      <c r="AL445" s="363">
        <v>0</v>
      </c>
      <c r="AM445" s="363">
        <v>0</v>
      </c>
      <c r="AN445" s="363">
        <v>0</v>
      </c>
      <c r="AO445" s="363">
        <v>0</v>
      </c>
      <c r="AP445" s="363">
        <v>0</v>
      </c>
      <c r="AQ445" s="363">
        <v>0</v>
      </c>
      <c r="AR445" s="363">
        <v>0</v>
      </c>
      <c r="AS445" s="363">
        <v>0</v>
      </c>
      <c r="AT445" s="363">
        <v>0</v>
      </c>
      <c r="AU445" s="363">
        <v>0</v>
      </c>
      <c r="AV445" s="363">
        <v>0</v>
      </c>
      <c r="AW445" s="363">
        <v>0</v>
      </c>
      <c r="AX445" s="363">
        <v>0</v>
      </c>
      <c r="AY445" s="363">
        <v>0</v>
      </c>
      <c r="AZ445" s="363">
        <v>0</v>
      </c>
      <c r="BA445" s="363">
        <v>0</v>
      </c>
      <c r="BB445" s="363">
        <v>0</v>
      </c>
      <c r="BC445" s="364">
        <f>IF(ISNUMBER(MATCH(C445,'My Squad'!$C$2:$C$16,0)),1,0)</f>
        <v>0</v>
      </c>
      <c r="BD445" s="365">
        <f t="shared" si="166"/>
        <v>0</v>
      </c>
      <c r="BE445" s="365">
        <f t="shared" si="167"/>
        <v>0</v>
      </c>
      <c r="BF445" s="365">
        <f t="shared" si="168"/>
        <v>0</v>
      </c>
      <c r="BG445" s="365">
        <f t="shared" si="169"/>
        <v>0</v>
      </c>
      <c r="BH445" s="365">
        <f t="shared" si="170"/>
        <v>0</v>
      </c>
      <c r="BI445" s="365">
        <f t="shared" si="171"/>
        <v>0</v>
      </c>
      <c r="BJ445" s="365">
        <f t="shared" si="172"/>
        <v>0</v>
      </c>
      <c r="BK445" s="365">
        <f t="shared" si="173"/>
        <v>0</v>
      </c>
      <c r="BL445" s="365">
        <f t="shared" si="174"/>
        <v>0</v>
      </c>
      <c r="BM445" s="365">
        <f t="shared" si="175"/>
        <v>0</v>
      </c>
      <c r="BN445" s="365">
        <f t="shared" si="176"/>
        <v>0</v>
      </c>
      <c r="BO445" s="365">
        <f t="shared" si="177"/>
        <v>0</v>
      </c>
      <c r="BP445" s="365">
        <f t="shared" si="178"/>
        <v>0</v>
      </c>
      <c r="BQ445" s="365">
        <f t="shared" si="179"/>
        <v>0</v>
      </c>
      <c r="BR445" s="365">
        <f t="shared" si="180"/>
        <v>0</v>
      </c>
      <c r="BS445" s="365">
        <f t="shared" si="181"/>
        <v>0</v>
      </c>
      <c r="BT445" s="365">
        <f t="shared" si="182"/>
        <v>0</v>
      </c>
      <c r="BU445" s="365">
        <f t="shared" si="183"/>
        <v>0</v>
      </c>
      <c r="BV445" s="365">
        <f t="shared" si="184"/>
        <v>0</v>
      </c>
      <c r="BW445" s="365">
        <f t="shared" si="185"/>
        <v>0</v>
      </c>
      <c r="BX445" s="365">
        <f t="shared" si="186"/>
        <v>0</v>
      </c>
      <c r="BY445" s="365">
        <f t="shared" si="187"/>
        <v>0</v>
      </c>
      <c r="BZ445" s="365">
        <f t="shared" si="188"/>
        <v>0</v>
      </c>
      <c r="CA445" s="365">
        <f t="shared" si="189"/>
        <v>0</v>
      </c>
      <c r="CB445" s="360">
        <f t="shared" si="190"/>
        <v>0</v>
      </c>
      <c r="CR445"/>
    </row>
    <row r="446" spans="1:96" hidden="1" x14ac:dyDescent="0.2">
      <c r="A446" s="360" cm="1">
        <f t="array" ref="A446">_xlfn.SWITCH(D446,"G",1,"D",2,"M",3,"F",4)</f>
        <v>2</v>
      </c>
      <c r="B446" s="357" t="s">
        <v>28</v>
      </c>
      <c r="C446" s="357" t="s">
        <v>171</v>
      </c>
      <c r="D446" s="360" t="s">
        <v>14</v>
      </c>
      <c r="E446" s="361">
        <v>4.3</v>
      </c>
      <c r="F446" s="361">
        <f>_xlfn.IFNA(VLOOKUP(C446,'My Squad'!$C$2:$D$16,2,0),E446)</f>
        <v>4.3</v>
      </c>
      <c r="G446" s="362">
        <v>1.9E-2</v>
      </c>
      <c r="H446" s="362">
        <v>1.1666666666666667E-2</v>
      </c>
      <c r="I446" s="362">
        <v>5.0000000000000001E-3</v>
      </c>
      <c r="J446" s="362">
        <v>8.9999999999999993E-3</v>
      </c>
      <c r="K446" s="362">
        <v>1.1666666666666667E-2</v>
      </c>
      <c r="L446" s="362">
        <v>1.3666666666666667E-2</v>
      </c>
      <c r="M446" s="362">
        <v>1.7333333333333333E-2</v>
      </c>
      <c r="N446" s="362">
        <v>1.7000000000000001E-2</v>
      </c>
      <c r="O446" s="363">
        <v>0</v>
      </c>
      <c r="P446" s="363">
        <v>0</v>
      </c>
      <c r="Q446" s="363">
        <v>0</v>
      </c>
      <c r="R446" s="363">
        <v>0</v>
      </c>
      <c r="S446" s="363">
        <v>0</v>
      </c>
      <c r="T446" s="363">
        <v>0</v>
      </c>
      <c r="U446" s="363">
        <v>0</v>
      </c>
      <c r="V446" s="363">
        <v>0</v>
      </c>
      <c r="W446" s="363">
        <v>0</v>
      </c>
      <c r="X446" s="363">
        <v>0</v>
      </c>
      <c r="Y446" s="363">
        <v>0</v>
      </c>
      <c r="Z446" s="363">
        <v>0</v>
      </c>
      <c r="AA446" s="363">
        <v>0</v>
      </c>
      <c r="AB446" s="363">
        <v>0</v>
      </c>
      <c r="AC446" s="363">
        <v>0</v>
      </c>
      <c r="AD446" s="363">
        <v>0</v>
      </c>
      <c r="AE446" s="363">
        <v>0</v>
      </c>
      <c r="AF446" s="363">
        <v>0</v>
      </c>
      <c r="AG446" s="363">
        <v>0</v>
      </c>
      <c r="AH446" s="363">
        <v>0</v>
      </c>
      <c r="AI446" s="363">
        <v>0</v>
      </c>
      <c r="AJ446" s="363">
        <v>0</v>
      </c>
      <c r="AK446" s="363">
        <v>0</v>
      </c>
      <c r="AL446" s="363">
        <v>0</v>
      </c>
      <c r="AM446" s="363">
        <v>0</v>
      </c>
      <c r="AN446" s="363">
        <v>0</v>
      </c>
      <c r="AO446" s="363">
        <v>0</v>
      </c>
      <c r="AP446" s="363">
        <v>0</v>
      </c>
      <c r="AQ446" s="363">
        <v>0</v>
      </c>
      <c r="AR446" s="363">
        <v>0</v>
      </c>
      <c r="AS446" s="363">
        <v>0</v>
      </c>
      <c r="AT446" s="363">
        <v>0</v>
      </c>
      <c r="AU446" s="363">
        <v>0</v>
      </c>
      <c r="AV446" s="363">
        <v>0</v>
      </c>
      <c r="AW446" s="363">
        <v>0</v>
      </c>
      <c r="AX446" s="363">
        <v>0</v>
      </c>
      <c r="AY446" s="363">
        <v>0</v>
      </c>
      <c r="AZ446" s="363">
        <v>0</v>
      </c>
      <c r="BA446" s="363">
        <v>0</v>
      </c>
      <c r="BB446" s="363">
        <v>0</v>
      </c>
      <c r="BC446" s="364">
        <f>IF(ISNUMBER(MATCH(C446,'My Squad'!$C$2:$C$16,0)),1,0)</f>
        <v>0</v>
      </c>
      <c r="BD446" s="365">
        <f t="shared" si="166"/>
        <v>0</v>
      </c>
      <c r="BE446" s="365">
        <f t="shared" si="167"/>
        <v>0</v>
      </c>
      <c r="BF446" s="365">
        <f t="shared" si="168"/>
        <v>0</v>
      </c>
      <c r="BG446" s="365">
        <f t="shared" si="169"/>
        <v>0</v>
      </c>
      <c r="BH446" s="365">
        <f t="shared" si="170"/>
        <v>0</v>
      </c>
      <c r="BI446" s="365">
        <f t="shared" si="171"/>
        <v>0</v>
      </c>
      <c r="BJ446" s="365">
        <f t="shared" si="172"/>
        <v>0</v>
      </c>
      <c r="BK446" s="365">
        <f t="shared" si="173"/>
        <v>0</v>
      </c>
      <c r="BL446" s="365">
        <f t="shared" si="174"/>
        <v>0</v>
      </c>
      <c r="BM446" s="365">
        <f t="shared" si="175"/>
        <v>0</v>
      </c>
      <c r="BN446" s="365">
        <f t="shared" si="176"/>
        <v>0</v>
      </c>
      <c r="BO446" s="365">
        <f t="shared" si="177"/>
        <v>0</v>
      </c>
      <c r="BP446" s="365">
        <f t="shared" si="178"/>
        <v>0</v>
      </c>
      <c r="BQ446" s="365">
        <f t="shared" si="179"/>
        <v>0</v>
      </c>
      <c r="BR446" s="365">
        <f t="shared" si="180"/>
        <v>0</v>
      </c>
      <c r="BS446" s="365">
        <f t="shared" si="181"/>
        <v>0</v>
      </c>
      <c r="BT446" s="365">
        <f t="shared" si="182"/>
        <v>0</v>
      </c>
      <c r="BU446" s="365">
        <f t="shared" si="183"/>
        <v>0</v>
      </c>
      <c r="BV446" s="365">
        <f t="shared" si="184"/>
        <v>0</v>
      </c>
      <c r="BW446" s="365">
        <f t="shared" si="185"/>
        <v>0</v>
      </c>
      <c r="BX446" s="365">
        <f t="shared" si="186"/>
        <v>0</v>
      </c>
      <c r="BY446" s="365">
        <f t="shared" si="187"/>
        <v>0</v>
      </c>
      <c r="BZ446" s="365">
        <f t="shared" si="188"/>
        <v>0</v>
      </c>
      <c r="CA446" s="365">
        <f t="shared" si="189"/>
        <v>0</v>
      </c>
      <c r="CB446" s="360">
        <f t="shared" si="190"/>
        <v>0</v>
      </c>
      <c r="CR446"/>
    </row>
    <row r="447" spans="1:96" hidden="1" x14ac:dyDescent="0.2">
      <c r="A447" s="360" cm="1">
        <f t="array" ref="A447">_xlfn.SWITCH(D447,"G",1,"D",2,"M",3,"F",4)</f>
        <v>1</v>
      </c>
      <c r="B447" s="357" t="s">
        <v>40</v>
      </c>
      <c r="C447" s="357" t="s">
        <v>128</v>
      </c>
      <c r="D447" s="360" t="s">
        <v>16</v>
      </c>
      <c r="E447" s="361">
        <v>4.4000000000000004</v>
      </c>
      <c r="F447" s="361">
        <f>_xlfn.IFNA(VLOOKUP(C447,'My Squad'!$C$2:$D$16,2,0),E447)</f>
        <v>4.4000000000000004</v>
      </c>
      <c r="G447" s="362">
        <v>2.6666666666666666E-3</v>
      </c>
      <c r="H447" s="362">
        <v>1.6E-2</v>
      </c>
      <c r="I447" s="362">
        <v>1.7999999999999999E-2</v>
      </c>
      <c r="J447" s="362">
        <v>1.1333333333333334E-2</v>
      </c>
      <c r="K447" s="362">
        <v>9.3333333333333341E-3</v>
      </c>
      <c r="L447" s="362">
        <v>1.9E-2</v>
      </c>
      <c r="M447" s="362">
        <v>1.0666666666666666E-2</v>
      </c>
      <c r="N447" s="362">
        <v>1.7333333333333333E-2</v>
      </c>
      <c r="O447" s="363">
        <v>0</v>
      </c>
      <c r="P447" s="363">
        <v>0</v>
      </c>
      <c r="Q447" s="363">
        <v>0</v>
      </c>
      <c r="R447" s="363">
        <v>0</v>
      </c>
      <c r="S447" s="363">
        <v>0</v>
      </c>
      <c r="T447" s="363">
        <v>1</v>
      </c>
      <c r="U447" s="363">
        <v>1</v>
      </c>
      <c r="V447" s="363">
        <v>1</v>
      </c>
      <c r="W447" s="363">
        <v>0</v>
      </c>
      <c r="X447" s="363">
        <v>0</v>
      </c>
      <c r="Y447" s="363">
        <v>0</v>
      </c>
      <c r="Z447" s="363">
        <v>0</v>
      </c>
      <c r="AA447" s="363">
        <v>0</v>
      </c>
      <c r="AB447" s="363">
        <v>0</v>
      </c>
      <c r="AC447" s="363">
        <v>0</v>
      </c>
      <c r="AD447" s="363">
        <v>0</v>
      </c>
      <c r="AE447" s="363">
        <v>0</v>
      </c>
      <c r="AF447" s="363">
        <v>0</v>
      </c>
      <c r="AG447" s="363">
        <v>0</v>
      </c>
      <c r="AH447" s="363">
        <v>0</v>
      </c>
      <c r="AI447" s="363">
        <v>0</v>
      </c>
      <c r="AJ447" s="363">
        <v>1</v>
      </c>
      <c r="AK447" s="363">
        <v>1</v>
      </c>
      <c r="AL447" s="363">
        <v>1</v>
      </c>
      <c r="AM447" s="363">
        <v>0</v>
      </c>
      <c r="AN447" s="363">
        <v>0</v>
      </c>
      <c r="AO447" s="363">
        <v>0</v>
      </c>
      <c r="AP447" s="363">
        <v>0</v>
      </c>
      <c r="AQ447" s="363">
        <v>0</v>
      </c>
      <c r="AR447" s="363">
        <v>1</v>
      </c>
      <c r="AS447" s="363">
        <v>0</v>
      </c>
      <c r="AT447" s="363">
        <v>0</v>
      </c>
      <c r="AU447" s="363">
        <v>0</v>
      </c>
      <c r="AV447" s="363">
        <v>0</v>
      </c>
      <c r="AW447" s="363">
        <v>0</v>
      </c>
      <c r="AX447" s="363">
        <v>0</v>
      </c>
      <c r="AY447" s="363">
        <v>0</v>
      </c>
      <c r="AZ447" s="363">
        <v>0</v>
      </c>
      <c r="BA447" s="363">
        <v>0</v>
      </c>
      <c r="BB447" s="363">
        <v>0</v>
      </c>
      <c r="BC447" s="364">
        <f>IF(ISNUMBER(MATCH(C447,'My Squad'!$C$2:$C$16,0)),1,0)</f>
        <v>0</v>
      </c>
      <c r="BD447" s="365">
        <f t="shared" si="166"/>
        <v>0</v>
      </c>
      <c r="BE447" s="365">
        <f t="shared" si="167"/>
        <v>0</v>
      </c>
      <c r="BF447" s="365">
        <f t="shared" si="168"/>
        <v>0</v>
      </c>
      <c r="BG447" s="365">
        <f t="shared" si="169"/>
        <v>0</v>
      </c>
      <c r="BH447" s="365">
        <f t="shared" si="170"/>
        <v>0</v>
      </c>
      <c r="BI447" s="365">
        <f t="shared" si="171"/>
        <v>1</v>
      </c>
      <c r="BJ447" s="365">
        <f t="shared" si="172"/>
        <v>1</v>
      </c>
      <c r="BK447" s="365">
        <f t="shared" si="173"/>
        <v>1</v>
      </c>
      <c r="BL447" s="365">
        <f t="shared" si="174"/>
        <v>0</v>
      </c>
      <c r="BM447" s="365">
        <f t="shared" si="175"/>
        <v>0</v>
      </c>
      <c r="BN447" s="365">
        <f t="shared" si="176"/>
        <v>0</v>
      </c>
      <c r="BO447" s="365">
        <f t="shared" si="177"/>
        <v>0</v>
      </c>
      <c r="BP447" s="365">
        <f t="shared" si="178"/>
        <v>0</v>
      </c>
      <c r="BQ447" s="365">
        <f t="shared" si="179"/>
        <v>1</v>
      </c>
      <c r="BR447" s="365">
        <f t="shared" si="180"/>
        <v>1</v>
      </c>
      <c r="BS447" s="365">
        <f t="shared" si="181"/>
        <v>1</v>
      </c>
      <c r="BT447" s="365">
        <f t="shared" si="182"/>
        <v>0</v>
      </c>
      <c r="BU447" s="365">
        <f t="shared" si="183"/>
        <v>0</v>
      </c>
      <c r="BV447" s="365">
        <f t="shared" si="184"/>
        <v>0</v>
      </c>
      <c r="BW447" s="365">
        <f t="shared" si="185"/>
        <v>0</v>
      </c>
      <c r="BX447" s="365">
        <f t="shared" si="186"/>
        <v>0</v>
      </c>
      <c r="BY447" s="365">
        <f t="shared" si="187"/>
        <v>1</v>
      </c>
      <c r="BZ447" s="365">
        <f t="shared" si="188"/>
        <v>1</v>
      </c>
      <c r="CA447" s="365">
        <f t="shared" si="189"/>
        <v>1</v>
      </c>
      <c r="CB447" s="360">
        <f t="shared" si="190"/>
        <v>3</v>
      </c>
      <c r="CR447"/>
    </row>
    <row r="448" spans="1:96" hidden="1" x14ac:dyDescent="0.2">
      <c r="A448" s="360" cm="1">
        <f t="array" ref="A448">_xlfn.SWITCH(D448,"G",1,"D",2,"M",3,"F",4)</f>
        <v>3</v>
      </c>
      <c r="B448" s="357" t="s">
        <v>46</v>
      </c>
      <c r="C448" s="357" t="s">
        <v>309</v>
      </c>
      <c r="D448" s="360" t="s">
        <v>13</v>
      </c>
      <c r="E448" s="361">
        <v>4.5</v>
      </c>
      <c r="F448" s="361">
        <f>_xlfn.IFNA(VLOOKUP(C448,'My Squad'!$C$2:$D$16,2,0),E448)</f>
        <v>4.5</v>
      </c>
      <c r="G448" s="362">
        <v>1.4999999999999999E-2</v>
      </c>
      <c r="H448" s="362">
        <v>8.6666666666666663E-3</v>
      </c>
      <c r="I448" s="362">
        <v>1.1333333333333334E-2</v>
      </c>
      <c r="J448" s="362">
        <v>1.5333333333333332E-2</v>
      </c>
      <c r="K448" s="362">
        <v>1.2999999999999999E-2</v>
      </c>
      <c r="L448" s="362">
        <v>4.6666666666666671E-3</v>
      </c>
      <c r="M448" s="362">
        <v>1.5666666666666666E-2</v>
      </c>
      <c r="N448" s="362">
        <v>1.6666666666666666E-2</v>
      </c>
      <c r="O448" s="363">
        <v>0</v>
      </c>
      <c r="P448" s="363">
        <v>0</v>
      </c>
      <c r="Q448" s="363">
        <v>0</v>
      </c>
      <c r="R448" s="363">
        <v>0</v>
      </c>
      <c r="S448" s="363">
        <v>0</v>
      </c>
      <c r="T448" s="363">
        <v>0</v>
      </c>
      <c r="U448" s="363">
        <v>0</v>
      </c>
      <c r="V448" s="363">
        <v>0</v>
      </c>
      <c r="W448" s="363">
        <v>0</v>
      </c>
      <c r="X448" s="363">
        <v>0</v>
      </c>
      <c r="Y448" s="363">
        <v>0</v>
      </c>
      <c r="Z448" s="363">
        <v>0</v>
      </c>
      <c r="AA448" s="363">
        <v>0</v>
      </c>
      <c r="AB448" s="363">
        <v>0</v>
      </c>
      <c r="AC448" s="363">
        <v>0</v>
      </c>
      <c r="AD448" s="363">
        <v>0</v>
      </c>
      <c r="AE448" s="363">
        <v>0</v>
      </c>
      <c r="AF448" s="363">
        <v>0</v>
      </c>
      <c r="AG448" s="363">
        <v>0</v>
      </c>
      <c r="AH448" s="363">
        <v>0</v>
      </c>
      <c r="AI448" s="363">
        <v>0</v>
      </c>
      <c r="AJ448" s="363">
        <v>0</v>
      </c>
      <c r="AK448" s="363">
        <v>0</v>
      </c>
      <c r="AL448" s="363">
        <v>0</v>
      </c>
      <c r="AM448" s="363">
        <v>0</v>
      </c>
      <c r="AN448" s="363">
        <v>0</v>
      </c>
      <c r="AO448" s="363">
        <v>0</v>
      </c>
      <c r="AP448" s="363">
        <v>0</v>
      </c>
      <c r="AQ448" s="363">
        <v>0</v>
      </c>
      <c r="AR448" s="363">
        <v>0</v>
      </c>
      <c r="AS448" s="363">
        <v>0</v>
      </c>
      <c r="AT448" s="363">
        <v>0</v>
      </c>
      <c r="AU448" s="363">
        <v>0</v>
      </c>
      <c r="AV448" s="363">
        <v>0</v>
      </c>
      <c r="AW448" s="363">
        <v>0</v>
      </c>
      <c r="AX448" s="363">
        <v>0</v>
      </c>
      <c r="AY448" s="363">
        <v>0</v>
      </c>
      <c r="AZ448" s="363">
        <v>0</v>
      </c>
      <c r="BA448" s="363">
        <v>0</v>
      </c>
      <c r="BB448" s="363">
        <v>0</v>
      </c>
      <c r="BC448" s="364">
        <f>IF(ISNUMBER(MATCH(C448,'My Squad'!$C$2:$C$16,0)),1,0)</f>
        <v>0</v>
      </c>
      <c r="BD448" s="365">
        <f t="shared" si="166"/>
        <v>0</v>
      </c>
      <c r="BE448" s="365">
        <f t="shared" si="167"/>
        <v>0</v>
      </c>
      <c r="BF448" s="365">
        <f t="shared" si="168"/>
        <v>0</v>
      </c>
      <c r="BG448" s="365">
        <f t="shared" si="169"/>
        <v>0</v>
      </c>
      <c r="BH448" s="365">
        <f t="shared" si="170"/>
        <v>0</v>
      </c>
      <c r="BI448" s="365">
        <f t="shared" si="171"/>
        <v>0</v>
      </c>
      <c r="BJ448" s="365">
        <f t="shared" si="172"/>
        <v>0</v>
      </c>
      <c r="BK448" s="365">
        <f t="shared" si="173"/>
        <v>0</v>
      </c>
      <c r="BL448" s="365">
        <f t="shared" si="174"/>
        <v>0</v>
      </c>
      <c r="BM448" s="365">
        <f t="shared" si="175"/>
        <v>0</v>
      </c>
      <c r="BN448" s="365">
        <f t="shared" si="176"/>
        <v>0</v>
      </c>
      <c r="BO448" s="365">
        <f t="shared" si="177"/>
        <v>0</v>
      </c>
      <c r="BP448" s="365">
        <f t="shared" si="178"/>
        <v>0</v>
      </c>
      <c r="BQ448" s="365">
        <f t="shared" si="179"/>
        <v>0</v>
      </c>
      <c r="BR448" s="365">
        <f t="shared" si="180"/>
        <v>0</v>
      </c>
      <c r="BS448" s="365">
        <f t="shared" si="181"/>
        <v>0</v>
      </c>
      <c r="BT448" s="365">
        <f t="shared" si="182"/>
        <v>0</v>
      </c>
      <c r="BU448" s="365">
        <f t="shared" si="183"/>
        <v>0</v>
      </c>
      <c r="BV448" s="365">
        <f t="shared" si="184"/>
        <v>0</v>
      </c>
      <c r="BW448" s="365">
        <f t="shared" si="185"/>
        <v>0</v>
      </c>
      <c r="BX448" s="365">
        <f t="shared" si="186"/>
        <v>0</v>
      </c>
      <c r="BY448" s="365">
        <f t="shared" si="187"/>
        <v>0</v>
      </c>
      <c r="BZ448" s="365">
        <f t="shared" si="188"/>
        <v>0</v>
      </c>
      <c r="CA448" s="365">
        <f t="shared" si="189"/>
        <v>0</v>
      </c>
      <c r="CB448" s="360">
        <f t="shared" si="190"/>
        <v>0</v>
      </c>
      <c r="CR448"/>
    </row>
    <row r="449" spans="1:96" hidden="1" x14ac:dyDescent="0.2">
      <c r="A449" s="360" cm="1">
        <f t="array" ref="A449">_xlfn.SWITCH(D449,"G",1,"D",2,"M",3,"F",4)</f>
        <v>3</v>
      </c>
      <c r="B449" s="357" t="s">
        <v>51</v>
      </c>
      <c r="C449" s="357" t="s">
        <v>321</v>
      </c>
      <c r="D449" s="360" t="s">
        <v>13</v>
      </c>
      <c r="E449" s="361">
        <v>4.8</v>
      </c>
      <c r="F449" s="361">
        <f>_xlfn.IFNA(VLOOKUP(C449,'My Squad'!$C$2:$D$16,2,0),E449)</f>
        <v>4.8</v>
      </c>
      <c r="G449" s="362">
        <v>8.3333333333333332E-3</v>
      </c>
      <c r="H449" s="362">
        <v>0.01</v>
      </c>
      <c r="I449" s="362">
        <v>1.2E-2</v>
      </c>
      <c r="J449" s="362">
        <v>2.3E-2</v>
      </c>
      <c r="K449" s="362">
        <v>2.1333333333333333E-2</v>
      </c>
      <c r="L449" s="362">
        <v>1.4333333333333333E-2</v>
      </c>
      <c r="M449" s="362">
        <v>4.0000000000000001E-3</v>
      </c>
      <c r="N449" s="362">
        <v>7.3333333333333332E-3</v>
      </c>
      <c r="O449" s="363">
        <v>1</v>
      </c>
      <c r="P449" s="363">
        <v>1</v>
      </c>
      <c r="Q449" s="363">
        <v>1</v>
      </c>
      <c r="R449" s="363">
        <v>1</v>
      </c>
      <c r="S449" s="363">
        <v>0</v>
      </c>
      <c r="T449" s="363">
        <v>0</v>
      </c>
      <c r="U449" s="363">
        <v>0</v>
      </c>
      <c r="V449" s="363">
        <v>0</v>
      </c>
      <c r="W449" s="363">
        <v>0</v>
      </c>
      <c r="X449" s="363">
        <v>0</v>
      </c>
      <c r="Y449" s="363">
        <v>0</v>
      </c>
      <c r="Z449" s="363">
        <v>0</v>
      </c>
      <c r="AA449" s="363">
        <v>0</v>
      </c>
      <c r="AB449" s="363">
        <v>0</v>
      </c>
      <c r="AC449" s="363">
        <v>0</v>
      </c>
      <c r="AD449" s="363">
        <v>0</v>
      </c>
      <c r="AE449" s="363">
        <v>0</v>
      </c>
      <c r="AF449" s="363">
        <v>0</v>
      </c>
      <c r="AG449" s="363">
        <v>0</v>
      </c>
      <c r="AH449" s="363">
        <v>0</v>
      </c>
      <c r="AI449" s="363">
        <v>0</v>
      </c>
      <c r="AJ449" s="363">
        <v>0</v>
      </c>
      <c r="AK449" s="363">
        <v>0</v>
      </c>
      <c r="AL449" s="363">
        <v>0</v>
      </c>
      <c r="AM449" s="363">
        <v>0</v>
      </c>
      <c r="AN449" s="363">
        <v>0</v>
      </c>
      <c r="AO449" s="363">
        <v>0</v>
      </c>
      <c r="AP449" s="363">
        <v>0</v>
      </c>
      <c r="AQ449" s="363">
        <v>0</v>
      </c>
      <c r="AR449" s="363">
        <v>0</v>
      </c>
      <c r="AS449" s="363">
        <v>0</v>
      </c>
      <c r="AT449" s="363">
        <v>0</v>
      </c>
      <c r="AU449" s="363">
        <v>0</v>
      </c>
      <c r="AV449" s="363">
        <v>0</v>
      </c>
      <c r="AW449" s="363">
        <v>0</v>
      </c>
      <c r="AX449" s="363">
        <v>0</v>
      </c>
      <c r="AY449" s="363">
        <v>1</v>
      </c>
      <c r="AZ449" s="363">
        <v>0</v>
      </c>
      <c r="BA449" s="363">
        <v>0</v>
      </c>
      <c r="BB449" s="363">
        <v>0</v>
      </c>
      <c r="BC449" s="364">
        <f>IF(ISNUMBER(MATCH(C449,'My Squad'!$C$2:$C$16,0)),1,0)</f>
        <v>0</v>
      </c>
      <c r="BD449" s="365">
        <f t="shared" si="166"/>
        <v>0</v>
      </c>
      <c r="BE449" s="365">
        <f t="shared" si="167"/>
        <v>0</v>
      </c>
      <c r="BF449" s="365">
        <f t="shared" si="168"/>
        <v>0</v>
      </c>
      <c r="BG449" s="365">
        <f t="shared" si="169"/>
        <v>0</v>
      </c>
      <c r="BH449" s="365">
        <f t="shared" si="170"/>
        <v>-1</v>
      </c>
      <c r="BI449" s="365">
        <f t="shared" si="171"/>
        <v>-1</v>
      </c>
      <c r="BJ449" s="365">
        <f t="shared" si="172"/>
        <v>-1</v>
      </c>
      <c r="BK449" s="365">
        <f t="shared" si="173"/>
        <v>-1</v>
      </c>
      <c r="BL449" s="365">
        <f t="shared" si="174"/>
        <v>1</v>
      </c>
      <c r="BM449" s="365">
        <f t="shared" si="175"/>
        <v>1</v>
      </c>
      <c r="BN449" s="365">
        <f t="shared" si="176"/>
        <v>1</v>
      </c>
      <c r="BO449" s="365">
        <f t="shared" si="177"/>
        <v>1</v>
      </c>
      <c r="BP449" s="365">
        <f t="shared" si="178"/>
        <v>0</v>
      </c>
      <c r="BQ449" s="365">
        <f t="shared" si="179"/>
        <v>0</v>
      </c>
      <c r="BR449" s="365">
        <f t="shared" si="180"/>
        <v>0</v>
      </c>
      <c r="BS449" s="365">
        <f t="shared" si="181"/>
        <v>0</v>
      </c>
      <c r="BT449" s="365">
        <f t="shared" si="182"/>
        <v>0</v>
      </c>
      <c r="BU449" s="365">
        <f t="shared" si="183"/>
        <v>0</v>
      </c>
      <c r="BV449" s="365">
        <f t="shared" si="184"/>
        <v>0</v>
      </c>
      <c r="BW449" s="365">
        <f t="shared" si="185"/>
        <v>0</v>
      </c>
      <c r="BX449" s="365">
        <f t="shared" si="186"/>
        <v>0</v>
      </c>
      <c r="BY449" s="365">
        <f t="shared" si="187"/>
        <v>-1</v>
      </c>
      <c r="BZ449" s="365">
        <f t="shared" si="188"/>
        <v>-1</v>
      </c>
      <c r="CA449" s="365">
        <f t="shared" si="189"/>
        <v>-1</v>
      </c>
      <c r="CB449" s="360">
        <f t="shared" si="190"/>
        <v>-4</v>
      </c>
      <c r="CR449"/>
    </row>
    <row r="450" spans="1:96" hidden="1" x14ac:dyDescent="0.2">
      <c r="A450" s="360" cm="1">
        <f t="array" ref="A450">_xlfn.SWITCH(D450,"G",1,"D",2,"M",3,"F",4)</f>
        <v>3</v>
      </c>
      <c r="B450" s="357" t="s">
        <v>51</v>
      </c>
      <c r="C450" s="357" t="s">
        <v>544</v>
      </c>
      <c r="D450" s="360" t="s">
        <v>13</v>
      </c>
      <c r="E450" s="361">
        <v>4.5</v>
      </c>
      <c r="F450" s="361">
        <f>_xlfn.IFNA(VLOOKUP(C450,'My Squad'!$C$2:$D$16,2,0),E450)</f>
        <v>4.5</v>
      </c>
      <c r="G450" s="362">
        <v>8.6666666666666663E-3</v>
      </c>
      <c r="H450" s="362">
        <v>6.3333333333333332E-3</v>
      </c>
      <c r="I450" s="362">
        <v>1.8333333333333333E-2</v>
      </c>
      <c r="J450" s="362">
        <v>2.2333333333333334E-2</v>
      </c>
      <c r="K450" s="362">
        <v>1.6E-2</v>
      </c>
      <c r="L450" s="362">
        <v>8.3333333333333332E-3</v>
      </c>
      <c r="M450" s="362">
        <v>8.0000000000000002E-3</v>
      </c>
      <c r="N450" s="362">
        <v>1.0333333333333333E-2</v>
      </c>
      <c r="O450" s="363">
        <v>0</v>
      </c>
      <c r="P450" s="363">
        <v>0</v>
      </c>
      <c r="Q450" s="363">
        <v>0</v>
      </c>
      <c r="R450" s="363">
        <v>0</v>
      </c>
      <c r="S450" s="363">
        <v>1</v>
      </c>
      <c r="T450" s="363">
        <v>1</v>
      </c>
      <c r="U450" s="363">
        <v>1</v>
      </c>
      <c r="V450" s="363">
        <v>1</v>
      </c>
      <c r="W450" s="363">
        <v>0</v>
      </c>
      <c r="X450" s="363">
        <v>0</v>
      </c>
      <c r="Y450" s="363">
        <v>0</v>
      </c>
      <c r="Z450" s="363">
        <v>0</v>
      </c>
      <c r="AA450" s="363">
        <v>0</v>
      </c>
      <c r="AB450" s="363">
        <v>0</v>
      </c>
      <c r="AC450" s="363">
        <v>0</v>
      </c>
      <c r="AD450" s="363">
        <v>0</v>
      </c>
      <c r="AE450" s="363">
        <v>0</v>
      </c>
      <c r="AF450" s="363">
        <v>0</v>
      </c>
      <c r="AG450" s="363">
        <v>0</v>
      </c>
      <c r="AH450" s="363">
        <v>0</v>
      </c>
      <c r="AI450" s="363">
        <v>0</v>
      </c>
      <c r="AJ450" s="363">
        <v>0</v>
      </c>
      <c r="AK450" s="363">
        <v>0</v>
      </c>
      <c r="AL450" s="363">
        <v>0</v>
      </c>
      <c r="AM450" s="363">
        <v>0</v>
      </c>
      <c r="AN450" s="363">
        <v>0</v>
      </c>
      <c r="AO450" s="363">
        <v>0</v>
      </c>
      <c r="AP450" s="363">
        <v>0</v>
      </c>
      <c r="AQ450" s="363">
        <v>1</v>
      </c>
      <c r="AR450" s="363">
        <v>0</v>
      </c>
      <c r="AS450" s="363">
        <v>0</v>
      </c>
      <c r="AT450" s="363">
        <v>0</v>
      </c>
      <c r="AU450" s="363">
        <v>0</v>
      </c>
      <c r="AV450" s="363">
        <v>0</v>
      </c>
      <c r="AW450" s="363">
        <v>0</v>
      </c>
      <c r="AX450" s="363">
        <v>0</v>
      </c>
      <c r="AY450" s="363">
        <v>0</v>
      </c>
      <c r="AZ450" s="363">
        <v>0</v>
      </c>
      <c r="BA450" s="363">
        <v>0</v>
      </c>
      <c r="BB450" s="363">
        <v>0</v>
      </c>
      <c r="BC450" s="364">
        <f>IF(ISNUMBER(MATCH(C450,'My Squad'!$C$2:$C$16,0)),1,0)</f>
        <v>0</v>
      </c>
      <c r="BD450" s="365">
        <f t="shared" ref="BD450:BD524" si="191">BC450+AM450-AU450</f>
        <v>0</v>
      </c>
      <c r="BE450" s="365">
        <f t="shared" ref="BE450:BE524" si="192">BD450+AN450-AV450</f>
        <v>0</v>
      </c>
      <c r="BF450" s="365">
        <f t="shared" ref="BF450:BF524" si="193">BE450+AO450-AW450</f>
        <v>0</v>
      </c>
      <c r="BG450" s="365">
        <f t="shared" ref="BG450:BG524" si="194">BF450+AP450-AX450</f>
        <v>0</v>
      </c>
      <c r="BH450" s="365">
        <f t="shared" ref="BH450:BH524" si="195">BG450+AQ450-AY450</f>
        <v>1</v>
      </c>
      <c r="BI450" s="365">
        <f t="shared" ref="BI450:BI524" si="196">BH450+AR450-AZ450</f>
        <v>1</v>
      </c>
      <c r="BJ450" s="365">
        <f t="shared" ref="BJ450:BJ524" si="197">BI450+AS450-BA450</f>
        <v>1</v>
      </c>
      <c r="BK450" s="365">
        <f t="shared" ref="BK450:BK524" si="198">BJ450+AT450-BB450</f>
        <v>1</v>
      </c>
      <c r="BL450" s="365">
        <f t="shared" ref="BL450:BL524" si="199">O450+W450</f>
        <v>0</v>
      </c>
      <c r="BM450" s="365">
        <f t="shared" ref="BM450:BM524" si="200">P450+X450</f>
        <v>0</v>
      </c>
      <c r="BN450" s="365">
        <f t="shared" ref="BN450:BN524" si="201">Q450+Y450</f>
        <v>0</v>
      </c>
      <c r="BO450" s="365">
        <f t="shared" ref="BO450:BO524" si="202">R450+Z450</f>
        <v>0</v>
      </c>
      <c r="BP450" s="365">
        <f t="shared" ref="BP450:BP524" si="203">S450+AA450</f>
        <v>1</v>
      </c>
      <c r="BQ450" s="365">
        <f t="shared" ref="BQ450:BQ524" si="204">T450+AB450</f>
        <v>1</v>
      </c>
      <c r="BR450" s="365">
        <f t="shared" ref="BR450:BR524" si="205">U450+AC450</f>
        <v>1</v>
      </c>
      <c r="BS450" s="365">
        <f t="shared" ref="BS450:BS524" si="206">V450+AD450</f>
        <v>1</v>
      </c>
      <c r="BT450" s="365">
        <f t="shared" ref="BT450:BT524" si="207">BD450+AU450</f>
        <v>0</v>
      </c>
      <c r="BU450" s="365">
        <f t="shared" ref="BU450:BU524" si="208">BE450+AV450</f>
        <v>0</v>
      </c>
      <c r="BV450" s="365">
        <f t="shared" ref="BV450:BV524" si="209">BF450+AW450</f>
        <v>0</v>
      </c>
      <c r="BW450" s="365">
        <f t="shared" ref="BW450:BW524" si="210">BG450+AX450</f>
        <v>0</v>
      </c>
      <c r="BX450" s="365">
        <f t="shared" ref="BX450:BX524" si="211">BH450+AY450</f>
        <v>1</v>
      </c>
      <c r="BY450" s="365">
        <f t="shared" ref="BY450:BY524" si="212">BI450+AZ450</f>
        <v>1</v>
      </c>
      <c r="BZ450" s="365">
        <f t="shared" ref="BZ450:BZ524" si="213">BJ450+BA450</f>
        <v>1</v>
      </c>
      <c r="CA450" s="365">
        <f t="shared" ref="CA450:CA524" si="214">BK450+BB450</f>
        <v>1</v>
      </c>
      <c r="CB450" s="360">
        <f t="shared" ref="CB450:CB524" si="215">SUM(BC450:BK450)</f>
        <v>4</v>
      </c>
      <c r="CR450"/>
    </row>
    <row r="451" spans="1:96" hidden="1" x14ac:dyDescent="0.2">
      <c r="A451" s="360" cm="1">
        <f t="array" ref="A451">_xlfn.SWITCH(D451,"G",1,"D",2,"M",3,"F",4)</f>
        <v>2</v>
      </c>
      <c r="B451" s="357" t="s">
        <v>46</v>
      </c>
      <c r="C451" s="357" t="s">
        <v>304</v>
      </c>
      <c r="D451" s="360" t="s">
        <v>14</v>
      </c>
      <c r="E451" s="361">
        <v>3.9</v>
      </c>
      <c r="F451" s="361">
        <f>_xlfn.IFNA(VLOOKUP(C451,'My Squad'!$C$2:$D$16,2,0),E451)</f>
        <v>3.9</v>
      </c>
      <c r="G451" s="362">
        <v>8.0000000000000002E-3</v>
      </c>
      <c r="H451" s="362">
        <v>1.7999999999999999E-2</v>
      </c>
      <c r="I451" s="362">
        <v>2.0333333333333332E-2</v>
      </c>
      <c r="J451" s="362">
        <v>1.0666666666666666E-2</v>
      </c>
      <c r="K451" s="362">
        <v>2.6666666666666666E-3</v>
      </c>
      <c r="L451" s="362">
        <v>1.5666666666666666E-2</v>
      </c>
      <c r="M451" s="362">
        <v>1.0666666666666666E-2</v>
      </c>
      <c r="N451" s="362">
        <v>7.3333333333333332E-3</v>
      </c>
      <c r="O451" s="363">
        <v>0</v>
      </c>
      <c r="P451" s="363">
        <v>0</v>
      </c>
      <c r="Q451" s="363">
        <v>0</v>
      </c>
      <c r="R451" s="363">
        <v>0</v>
      </c>
      <c r="S451" s="363">
        <v>0</v>
      </c>
      <c r="T451" s="363">
        <v>0</v>
      </c>
      <c r="U451" s="363">
        <v>0</v>
      </c>
      <c r="V451" s="363">
        <v>0</v>
      </c>
      <c r="W451" s="363">
        <v>0</v>
      </c>
      <c r="X451" s="363">
        <v>0</v>
      </c>
      <c r="Y451" s="363">
        <v>0</v>
      </c>
      <c r="Z451" s="363">
        <v>0</v>
      </c>
      <c r="AA451" s="363">
        <v>0</v>
      </c>
      <c r="AB451" s="363">
        <v>0</v>
      </c>
      <c r="AC451" s="363">
        <v>0</v>
      </c>
      <c r="AD451" s="363">
        <v>0</v>
      </c>
      <c r="AE451" s="363">
        <v>0</v>
      </c>
      <c r="AF451" s="363">
        <v>0</v>
      </c>
      <c r="AG451" s="363">
        <v>0</v>
      </c>
      <c r="AH451" s="363">
        <v>0</v>
      </c>
      <c r="AI451" s="363">
        <v>0</v>
      </c>
      <c r="AJ451" s="363">
        <v>0</v>
      </c>
      <c r="AK451" s="363">
        <v>0</v>
      </c>
      <c r="AL451" s="363">
        <v>0</v>
      </c>
      <c r="AM451" s="363">
        <v>0</v>
      </c>
      <c r="AN451" s="363">
        <v>0</v>
      </c>
      <c r="AO451" s="363">
        <v>0</v>
      </c>
      <c r="AP451" s="363">
        <v>0</v>
      </c>
      <c r="AQ451" s="363">
        <v>0</v>
      </c>
      <c r="AR451" s="363">
        <v>0</v>
      </c>
      <c r="AS451" s="363">
        <v>0</v>
      </c>
      <c r="AT451" s="363">
        <v>0</v>
      </c>
      <c r="AU451" s="363">
        <v>0</v>
      </c>
      <c r="AV451" s="363">
        <v>0</v>
      </c>
      <c r="AW451" s="363">
        <v>0</v>
      </c>
      <c r="AX451" s="363">
        <v>0</v>
      </c>
      <c r="AY451" s="363">
        <v>0</v>
      </c>
      <c r="AZ451" s="363">
        <v>0</v>
      </c>
      <c r="BA451" s="363">
        <v>0</v>
      </c>
      <c r="BB451" s="363">
        <v>0</v>
      </c>
      <c r="BC451" s="364">
        <f>IF(ISNUMBER(MATCH(C451,'My Squad'!$C$2:$C$16,0)),1,0)</f>
        <v>0</v>
      </c>
      <c r="BD451" s="365">
        <f t="shared" si="191"/>
        <v>0</v>
      </c>
      <c r="BE451" s="365">
        <f t="shared" si="192"/>
        <v>0</v>
      </c>
      <c r="BF451" s="365">
        <f t="shared" si="193"/>
        <v>0</v>
      </c>
      <c r="BG451" s="365">
        <f t="shared" si="194"/>
        <v>0</v>
      </c>
      <c r="BH451" s="365">
        <f t="shared" si="195"/>
        <v>0</v>
      </c>
      <c r="BI451" s="365">
        <f t="shared" si="196"/>
        <v>0</v>
      </c>
      <c r="BJ451" s="365">
        <f t="shared" si="197"/>
        <v>0</v>
      </c>
      <c r="BK451" s="365">
        <f t="shared" si="198"/>
        <v>0</v>
      </c>
      <c r="BL451" s="365">
        <f t="shared" si="199"/>
        <v>0</v>
      </c>
      <c r="BM451" s="365">
        <f t="shared" si="200"/>
        <v>0</v>
      </c>
      <c r="BN451" s="365">
        <f t="shared" si="201"/>
        <v>0</v>
      </c>
      <c r="BO451" s="365">
        <f t="shared" si="202"/>
        <v>0</v>
      </c>
      <c r="BP451" s="365">
        <f t="shared" si="203"/>
        <v>0</v>
      </c>
      <c r="BQ451" s="365">
        <f t="shared" si="204"/>
        <v>0</v>
      </c>
      <c r="BR451" s="365">
        <f t="shared" si="205"/>
        <v>0</v>
      </c>
      <c r="BS451" s="365">
        <f t="shared" si="206"/>
        <v>0</v>
      </c>
      <c r="BT451" s="365">
        <f t="shared" si="207"/>
        <v>0</v>
      </c>
      <c r="BU451" s="365">
        <f t="shared" si="208"/>
        <v>0</v>
      </c>
      <c r="BV451" s="365">
        <f t="shared" si="209"/>
        <v>0</v>
      </c>
      <c r="BW451" s="365">
        <f t="shared" si="210"/>
        <v>0</v>
      </c>
      <c r="BX451" s="365">
        <f t="shared" si="211"/>
        <v>0</v>
      </c>
      <c r="BY451" s="365">
        <f t="shared" si="212"/>
        <v>0</v>
      </c>
      <c r="BZ451" s="365">
        <f t="shared" si="213"/>
        <v>0</v>
      </c>
      <c r="CA451" s="365">
        <f t="shared" si="214"/>
        <v>0</v>
      </c>
      <c r="CB451" s="360">
        <f t="shared" si="215"/>
        <v>0</v>
      </c>
      <c r="CR451"/>
    </row>
    <row r="452" spans="1:96" hidden="1" x14ac:dyDescent="0.2">
      <c r="A452" s="360" cm="1">
        <f t="array" ref="A452">_xlfn.SWITCH(D452,"G",1,"D",2,"M",3,"F",4)</f>
        <v>4</v>
      </c>
      <c r="B452" s="357" t="s">
        <v>40</v>
      </c>
      <c r="C452" s="357" t="s">
        <v>1067</v>
      </c>
      <c r="D452" s="360" t="s">
        <v>15</v>
      </c>
      <c r="E452" s="361">
        <v>5</v>
      </c>
      <c r="F452" s="361">
        <f>_xlfn.IFNA(VLOOKUP(C452,'My Squad'!$C$2:$D$16,2,0),E452)</f>
        <v>5</v>
      </c>
      <c r="G452" s="362">
        <v>0.03</v>
      </c>
      <c r="H452" s="362">
        <v>3.3333333333333335E-3</v>
      </c>
      <c r="I452" s="362">
        <v>1.0666666666666666E-2</v>
      </c>
      <c r="J452" s="362">
        <v>1.0999999999999999E-2</v>
      </c>
      <c r="K452" s="362">
        <v>8.3333333333333332E-3</v>
      </c>
      <c r="L452" s="362">
        <v>1.3333333333333333E-3</v>
      </c>
      <c r="M452" s="362">
        <v>0.02</v>
      </c>
      <c r="N452" s="362">
        <v>6.3333333333333332E-3</v>
      </c>
      <c r="O452" s="363">
        <v>1</v>
      </c>
      <c r="P452" s="363">
        <v>1</v>
      </c>
      <c r="Q452" s="363">
        <v>1</v>
      </c>
      <c r="R452" s="363">
        <v>1</v>
      </c>
      <c r="S452" s="363">
        <v>1</v>
      </c>
      <c r="T452" s="363">
        <v>0</v>
      </c>
      <c r="U452" s="363">
        <v>0</v>
      </c>
      <c r="V452" s="363">
        <v>0</v>
      </c>
      <c r="W452" s="363">
        <v>0</v>
      </c>
      <c r="X452" s="363">
        <v>0</v>
      </c>
      <c r="Y452" s="363">
        <v>0</v>
      </c>
      <c r="Z452" s="363">
        <v>0</v>
      </c>
      <c r="AA452" s="363">
        <v>0</v>
      </c>
      <c r="AB452" s="363">
        <v>0</v>
      </c>
      <c r="AC452" s="363">
        <v>0</v>
      </c>
      <c r="AD452" s="363">
        <v>0</v>
      </c>
      <c r="AE452" s="363">
        <v>0</v>
      </c>
      <c r="AF452" s="363">
        <v>0</v>
      </c>
      <c r="AG452" s="363">
        <v>0</v>
      </c>
      <c r="AH452" s="363">
        <v>0</v>
      </c>
      <c r="AI452" s="363">
        <v>0</v>
      </c>
      <c r="AJ452" s="363">
        <v>0</v>
      </c>
      <c r="AK452" s="363">
        <v>0</v>
      </c>
      <c r="AL452" s="363">
        <v>0</v>
      </c>
      <c r="AM452" s="363">
        <v>0</v>
      </c>
      <c r="AN452" s="363">
        <v>0</v>
      </c>
      <c r="AO452" s="363">
        <v>0</v>
      </c>
      <c r="AP452" s="363">
        <v>0</v>
      </c>
      <c r="AQ452" s="363">
        <v>0</v>
      </c>
      <c r="AR452" s="363">
        <v>0</v>
      </c>
      <c r="AS452" s="363">
        <v>0</v>
      </c>
      <c r="AT452" s="363">
        <v>0</v>
      </c>
      <c r="AU452" s="363">
        <v>0</v>
      </c>
      <c r="AV452" s="363">
        <v>0</v>
      </c>
      <c r="AW452" s="363">
        <v>0</v>
      </c>
      <c r="AX452" s="363">
        <v>0</v>
      </c>
      <c r="AY452" s="363">
        <v>0</v>
      </c>
      <c r="AZ452" s="363">
        <v>1</v>
      </c>
      <c r="BA452" s="363">
        <v>0</v>
      </c>
      <c r="BB452" s="363">
        <v>0</v>
      </c>
      <c r="BC452" s="364">
        <f>IF(ISNUMBER(MATCH(C452,'My Squad'!$C$2:$C$16,0)),1,0)</f>
        <v>0</v>
      </c>
      <c r="BD452" s="365">
        <f t="shared" si="191"/>
        <v>0</v>
      </c>
      <c r="BE452" s="365">
        <f t="shared" si="192"/>
        <v>0</v>
      </c>
      <c r="BF452" s="365">
        <f t="shared" si="193"/>
        <v>0</v>
      </c>
      <c r="BG452" s="365">
        <f t="shared" si="194"/>
        <v>0</v>
      </c>
      <c r="BH452" s="365">
        <f t="shared" si="195"/>
        <v>0</v>
      </c>
      <c r="BI452" s="365">
        <f t="shared" si="196"/>
        <v>-1</v>
      </c>
      <c r="BJ452" s="365">
        <f t="shared" si="197"/>
        <v>-1</v>
      </c>
      <c r="BK452" s="365">
        <f t="shared" si="198"/>
        <v>-1</v>
      </c>
      <c r="BL452" s="365">
        <f t="shared" si="199"/>
        <v>1</v>
      </c>
      <c r="BM452" s="365">
        <f t="shared" si="200"/>
        <v>1</v>
      </c>
      <c r="BN452" s="365">
        <f t="shared" si="201"/>
        <v>1</v>
      </c>
      <c r="BO452" s="365">
        <f t="shared" si="202"/>
        <v>1</v>
      </c>
      <c r="BP452" s="365">
        <f t="shared" si="203"/>
        <v>1</v>
      </c>
      <c r="BQ452" s="365">
        <f t="shared" si="204"/>
        <v>0</v>
      </c>
      <c r="BR452" s="365">
        <f t="shared" si="205"/>
        <v>0</v>
      </c>
      <c r="BS452" s="365">
        <f t="shared" si="206"/>
        <v>0</v>
      </c>
      <c r="BT452" s="365">
        <f t="shared" si="207"/>
        <v>0</v>
      </c>
      <c r="BU452" s="365">
        <f t="shared" si="208"/>
        <v>0</v>
      </c>
      <c r="BV452" s="365">
        <f t="shared" si="209"/>
        <v>0</v>
      </c>
      <c r="BW452" s="365">
        <f t="shared" si="210"/>
        <v>0</v>
      </c>
      <c r="BX452" s="365">
        <f t="shared" si="211"/>
        <v>0</v>
      </c>
      <c r="BY452" s="365">
        <f t="shared" si="212"/>
        <v>0</v>
      </c>
      <c r="BZ452" s="365">
        <f t="shared" si="213"/>
        <v>-1</v>
      </c>
      <c r="CA452" s="365">
        <f t="shared" si="214"/>
        <v>-1</v>
      </c>
      <c r="CB452" s="360">
        <f t="shared" si="215"/>
        <v>-3</v>
      </c>
      <c r="CR452"/>
    </row>
    <row r="453" spans="1:96" hidden="1" x14ac:dyDescent="0.2">
      <c r="A453" s="360" cm="1">
        <f t="array" ref="A453">_xlfn.SWITCH(D453,"G",1,"D",2,"M",3,"F",4)</f>
        <v>3</v>
      </c>
      <c r="B453" s="357" t="s">
        <v>56</v>
      </c>
      <c r="C453" s="357" t="s">
        <v>1548</v>
      </c>
      <c r="D453" s="360" t="s">
        <v>13</v>
      </c>
      <c r="E453" s="361">
        <v>4.8</v>
      </c>
      <c r="F453" s="361">
        <f>_xlfn.IFNA(VLOOKUP(C453,'My Squad'!$C$2:$D$16,2,0),E453)</f>
        <v>4.8</v>
      </c>
      <c r="G453" s="362">
        <v>1.2666666666666666E-2</v>
      </c>
      <c r="H453" s="362">
        <v>1.5666666666666666E-2</v>
      </c>
      <c r="I453" s="362">
        <v>7.3333333333333332E-3</v>
      </c>
      <c r="J453" s="362">
        <v>9.3333333333333341E-3</v>
      </c>
      <c r="K453" s="362">
        <v>6.6666666666666671E-3</v>
      </c>
      <c r="L453" s="362">
        <v>1.4999999999999999E-2</v>
      </c>
      <c r="M453" s="362">
        <v>1.2333333333333333E-2</v>
      </c>
      <c r="N453" s="362">
        <v>1.2E-2</v>
      </c>
      <c r="O453" s="363">
        <v>0</v>
      </c>
      <c r="P453" s="363">
        <v>0</v>
      </c>
      <c r="Q453" s="363">
        <v>0</v>
      </c>
      <c r="R453" s="363">
        <v>0</v>
      </c>
      <c r="S453" s="363">
        <v>0</v>
      </c>
      <c r="T453" s="363">
        <v>0</v>
      </c>
      <c r="U453" s="363">
        <v>0</v>
      </c>
      <c r="V453" s="363">
        <v>0</v>
      </c>
      <c r="W453" s="363">
        <v>0</v>
      </c>
      <c r="X453" s="363">
        <v>0</v>
      </c>
      <c r="Y453" s="363">
        <v>0</v>
      </c>
      <c r="Z453" s="363">
        <v>0</v>
      </c>
      <c r="AA453" s="363">
        <v>0</v>
      </c>
      <c r="AB453" s="363">
        <v>0</v>
      </c>
      <c r="AC453" s="363">
        <v>0</v>
      </c>
      <c r="AD453" s="363">
        <v>0</v>
      </c>
      <c r="AE453" s="363">
        <v>0</v>
      </c>
      <c r="AF453" s="363">
        <v>0</v>
      </c>
      <c r="AG453" s="363">
        <v>0</v>
      </c>
      <c r="AH453" s="363">
        <v>0</v>
      </c>
      <c r="AI453" s="363">
        <v>0</v>
      </c>
      <c r="AJ453" s="363">
        <v>0</v>
      </c>
      <c r="AK453" s="363">
        <v>0</v>
      </c>
      <c r="AL453" s="363">
        <v>0</v>
      </c>
      <c r="AM453" s="363">
        <v>0</v>
      </c>
      <c r="AN453" s="363">
        <v>0</v>
      </c>
      <c r="AO453" s="363">
        <v>0</v>
      </c>
      <c r="AP453" s="363">
        <v>0</v>
      </c>
      <c r="AQ453" s="363">
        <v>0</v>
      </c>
      <c r="AR453" s="363">
        <v>0</v>
      </c>
      <c r="AS453" s="363">
        <v>0</v>
      </c>
      <c r="AT453" s="363">
        <v>0</v>
      </c>
      <c r="AU453" s="363">
        <v>0</v>
      </c>
      <c r="AV453" s="363">
        <v>0</v>
      </c>
      <c r="AW453" s="363">
        <v>0</v>
      </c>
      <c r="AX453" s="363">
        <v>0</v>
      </c>
      <c r="AY453" s="363">
        <v>0</v>
      </c>
      <c r="AZ453" s="363">
        <v>0</v>
      </c>
      <c r="BA453" s="363">
        <v>0</v>
      </c>
      <c r="BB453" s="363">
        <v>0</v>
      </c>
      <c r="BC453" s="364">
        <f>IF(ISNUMBER(MATCH(C453,'My Squad'!$C$2:$C$16,0)),1,0)</f>
        <v>0</v>
      </c>
      <c r="BD453" s="365">
        <f t="shared" si="191"/>
        <v>0</v>
      </c>
      <c r="BE453" s="365">
        <f t="shared" si="192"/>
        <v>0</v>
      </c>
      <c r="BF453" s="365">
        <f t="shared" si="193"/>
        <v>0</v>
      </c>
      <c r="BG453" s="365">
        <f t="shared" si="194"/>
        <v>0</v>
      </c>
      <c r="BH453" s="365">
        <f t="shared" si="195"/>
        <v>0</v>
      </c>
      <c r="BI453" s="365">
        <f t="shared" si="196"/>
        <v>0</v>
      </c>
      <c r="BJ453" s="365">
        <f t="shared" si="197"/>
        <v>0</v>
      </c>
      <c r="BK453" s="365">
        <f t="shared" si="198"/>
        <v>0</v>
      </c>
      <c r="BL453" s="365">
        <f t="shared" si="199"/>
        <v>0</v>
      </c>
      <c r="BM453" s="365">
        <f t="shared" si="200"/>
        <v>0</v>
      </c>
      <c r="BN453" s="365">
        <f t="shared" si="201"/>
        <v>0</v>
      </c>
      <c r="BO453" s="365">
        <f t="shared" si="202"/>
        <v>0</v>
      </c>
      <c r="BP453" s="365">
        <f t="shared" si="203"/>
        <v>0</v>
      </c>
      <c r="BQ453" s="365">
        <f t="shared" si="204"/>
        <v>0</v>
      </c>
      <c r="BR453" s="365">
        <f t="shared" si="205"/>
        <v>0</v>
      </c>
      <c r="BS453" s="365">
        <f t="shared" si="206"/>
        <v>0</v>
      </c>
      <c r="BT453" s="365">
        <f t="shared" si="207"/>
        <v>0</v>
      </c>
      <c r="BU453" s="365">
        <f t="shared" si="208"/>
        <v>0</v>
      </c>
      <c r="BV453" s="365">
        <f t="shared" si="209"/>
        <v>0</v>
      </c>
      <c r="BW453" s="365">
        <f t="shared" si="210"/>
        <v>0</v>
      </c>
      <c r="BX453" s="365">
        <f t="shared" si="211"/>
        <v>0</v>
      </c>
      <c r="BY453" s="365">
        <f t="shared" si="212"/>
        <v>0</v>
      </c>
      <c r="BZ453" s="365">
        <f t="shared" si="213"/>
        <v>0</v>
      </c>
      <c r="CA453" s="365">
        <f t="shared" si="214"/>
        <v>0</v>
      </c>
      <c r="CB453" s="360">
        <f t="shared" si="215"/>
        <v>0</v>
      </c>
      <c r="CR453"/>
    </row>
    <row r="454" spans="1:96" hidden="1" x14ac:dyDescent="0.2">
      <c r="A454" s="360" cm="1">
        <f t="array" ref="A454">_xlfn.SWITCH(D454,"G",1,"D",2,"M",3,"F",4)</f>
        <v>3</v>
      </c>
      <c r="B454" s="357" t="s">
        <v>600</v>
      </c>
      <c r="C454" s="357" t="s">
        <v>625</v>
      </c>
      <c r="D454" s="360" t="s">
        <v>13</v>
      </c>
      <c r="E454" s="361">
        <v>4.9000000000000004</v>
      </c>
      <c r="F454" s="361">
        <f>_xlfn.IFNA(VLOOKUP(C454,'My Squad'!$C$2:$D$16,2,0),E454)</f>
        <v>4.9000000000000004</v>
      </c>
      <c r="G454" s="362">
        <v>3.6999999999999998E-2</v>
      </c>
      <c r="H454" s="362">
        <v>1.3333333333333334E-2</v>
      </c>
      <c r="I454" s="362">
        <v>6.6666666666666671E-3</v>
      </c>
      <c r="J454" s="362">
        <v>5.3333333333333332E-3</v>
      </c>
      <c r="K454" s="362">
        <v>6.6666666666666671E-3</v>
      </c>
      <c r="L454" s="362">
        <v>7.0000000000000001E-3</v>
      </c>
      <c r="M454" s="362">
        <v>8.0000000000000002E-3</v>
      </c>
      <c r="N454" s="362">
        <v>3.3333333333333335E-3</v>
      </c>
      <c r="O454" s="363">
        <v>0</v>
      </c>
      <c r="P454" s="363">
        <v>0</v>
      </c>
      <c r="Q454" s="363">
        <v>0</v>
      </c>
      <c r="R454" s="363">
        <v>0</v>
      </c>
      <c r="S454" s="363">
        <v>0</v>
      </c>
      <c r="T454" s="363">
        <v>0</v>
      </c>
      <c r="U454" s="363">
        <v>0</v>
      </c>
      <c r="V454" s="363">
        <v>0</v>
      </c>
      <c r="W454" s="363">
        <v>0</v>
      </c>
      <c r="X454" s="363">
        <v>0</v>
      </c>
      <c r="Y454" s="363">
        <v>0</v>
      </c>
      <c r="Z454" s="363">
        <v>0</v>
      </c>
      <c r="AA454" s="363">
        <v>0</v>
      </c>
      <c r="AB454" s="363">
        <v>0</v>
      </c>
      <c r="AC454" s="363">
        <v>0</v>
      </c>
      <c r="AD454" s="363">
        <v>0</v>
      </c>
      <c r="AE454" s="363">
        <v>0</v>
      </c>
      <c r="AF454" s="363">
        <v>0</v>
      </c>
      <c r="AG454" s="363">
        <v>0</v>
      </c>
      <c r="AH454" s="363">
        <v>0</v>
      </c>
      <c r="AI454" s="363">
        <v>0</v>
      </c>
      <c r="AJ454" s="363">
        <v>0</v>
      </c>
      <c r="AK454" s="363">
        <v>0</v>
      </c>
      <c r="AL454" s="363">
        <v>0</v>
      </c>
      <c r="AM454" s="363">
        <v>0</v>
      </c>
      <c r="AN454" s="363">
        <v>0</v>
      </c>
      <c r="AO454" s="363">
        <v>0</v>
      </c>
      <c r="AP454" s="363">
        <v>0</v>
      </c>
      <c r="AQ454" s="363">
        <v>0</v>
      </c>
      <c r="AR454" s="363">
        <v>0</v>
      </c>
      <c r="AS454" s="363">
        <v>0</v>
      </c>
      <c r="AT454" s="363">
        <v>0</v>
      </c>
      <c r="AU454" s="363">
        <v>0</v>
      </c>
      <c r="AV454" s="363">
        <v>0</v>
      </c>
      <c r="AW454" s="363">
        <v>0</v>
      </c>
      <c r="AX454" s="363">
        <v>0</v>
      </c>
      <c r="AY454" s="363">
        <v>0</v>
      </c>
      <c r="AZ454" s="363">
        <v>0</v>
      </c>
      <c r="BA454" s="363">
        <v>0</v>
      </c>
      <c r="BB454" s="363">
        <v>0</v>
      </c>
      <c r="BC454" s="364">
        <f>IF(ISNUMBER(MATCH(C454,'My Squad'!$C$2:$C$16,0)),1,0)</f>
        <v>0</v>
      </c>
      <c r="BD454" s="365">
        <f t="shared" si="191"/>
        <v>0</v>
      </c>
      <c r="BE454" s="365">
        <f t="shared" si="192"/>
        <v>0</v>
      </c>
      <c r="BF454" s="365">
        <f t="shared" si="193"/>
        <v>0</v>
      </c>
      <c r="BG454" s="365">
        <f t="shared" si="194"/>
        <v>0</v>
      </c>
      <c r="BH454" s="365">
        <f t="shared" si="195"/>
        <v>0</v>
      </c>
      <c r="BI454" s="365">
        <f t="shared" si="196"/>
        <v>0</v>
      </c>
      <c r="BJ454" s="365">
        <f t="shared" si="197"/>
        <v>0</v>
      </c>
      <c r="BK454" s="365">
        <f t="shared" si="198"/>
        <v>0</v>
      </c>
      <c r="BL454" s="365">
        <f t="shared" si="199"/>
        <v>0</v>
      </c>
      <c r="BM454" s="365">
        <f t="shared" si="200"/>
        <v>0</v>
      </c>
      <c r="BN454" s="365">
        <f t="shared" si="201"/>
        <v>0</v>
      </c>
      <c r="BO454" s="365">
        <f t="shared" si="202"/>
        <v>0</v>
      </c>
      <c r="BP454" s="365">
        <f t="shared" si="203"/>
        <v>0</v>
      </c>
      <c r="BQ454" s="365">
        <f t="shared" si="204"/>
        <v>0</v>
      </c>
      <c r="BR454" s="365">
        <f t="shared" si="205"/>
        <v>0</v>
      </c>
      <c r="BS454" s="365">
        <f t="shared" si="206"/>
        <v>0</v>
      </c>
      <c r="BT454" s="365">
        <f t="shared" si="207"/>
        <v>0</v>
      </c>
      <c r="BU454" s="365">
        <f t="shared" si="208"/>
        <v>0</v>
      </c>
      <c r="BV454" s="365">
        <f t="shared" si="209"/>
        <v>0</v>
      </c>
      <c r="BW454" s="365">
        <f t="shared" si="210"/>
        <v>0</v>
      </c>
      <c r="BX454" s="365">
        <f t="shared" si="211"/>
        <v>0</v>
      </c>
      <c r="BY454" s="365">
        <f t="shared" si="212"/>
        <v>0</v>
      </c>
      <c r="BZ454" s="365">
        <f t="shared" si="213"/>
        <v>0</v>
      </c>
      <c r="CA454" s="365">
        <f t="shared" si="214"/>
        <v>0</v>
      </c>
      <c r="CB454" s="360">
        <f t="shared" si="215"/>
        <v>0</v>
      </c>
      <c r="CR454"/>
    </row>
    <row r="455" spans="1:96" hidden="1" x14ac:dyDescent="0.2">
      <c r="A455" s="360" cm="1">
        <f t="array" ref="A455">_xlfn.SWITCH(D455,"G",1,"D",2,"M",3,"F",4)</f>
        <v>1</v>
      </c>
      <c r="B455" s="357" t="s">
        <v>61</v>
      </c>
      <c r="C455" s="357" t="s">
        <v>605</v>
      </c>
      <c r="D455" s="360" t="s">
        <v>16</v>
      </c>
      <c r="E455" s="361">
        <v>4</v>
      </c>
      <c r="F455" s="361">
        <f>_xlfn.IFNA(VLOOKUP(C455,'My Squad'!$C$2:$D$16,2,0),E455)</f>
        <v>4</v>
      </c>
      <c r="G455" s="362">
        <v>0.01</v>
      </c>
      <c r="H455" s="362">
        <v>1.0333333333333333E-2</v>
      </c>
      <c r="I455" s="362">
        <v>1.4999999999999999E-2</v>
      </c>
      <c r="J455" s="362">
        <v>8.6666666666666663E-3</v>
      </c>
      <c r="K455" s="362">
        <v>8.0000000000000002E-3</v>
      </c>
      <c r="L455" s="362">
        <v>1.0999999999999999E-2</v>
      </c>
      <c r="M455" s="362">
        <v>8.9999999999999993E-3</v>
      </c>
      <c r="N455" s="362">
        <v>1.2999999999999999E-2</v>
      </c>
      <c r="O455" s="363">
        <v>0</v>
      </c>
      <c r="P455" s="363">
        <v>0</v>
      </c>
      <c r="Q455" s="363">
        <v>0</v>
      </c>
      <c r="R455" s="363">
        <v>0</v>
      </c>
      <c r="S455" s="363">
        <v>0</v>
      </c>
      <c r="T455" s="363">
        <v>0</v>
      </c>
      <c r="U455" s="363">
        <v>0</v>
      </c>
      <c r="V455" s="363">
        <v>0</v>
      </c>
      <c r="W455" s="363">
        <v>0</v>
      </c>
      <c r="X455" s="363">
        <v>0</v>
      </c>
      <c r="Y455" s="363">
        <v>0</v>
      </c>
      <c r="Z455" s="363">
        <v>0</v>
      </c>
      <c r="AA455" s="363">
        <v>0</v>
      </c>
      <c r="AB455" s="363">
        <v>0</v>
      </c>
      <c r="AC455" s="363">
        <v>0</v>
      </c>
      <c r="AD455" s="363">
        <v>0</v>
      </c>
      <c r="AE455" s="363">
        <v>0</v>
      </c>
      <c r="AF455" s="363">
        <v>0</v>
      </c>
      <c r="AG455" s="363">
        <v>0</v>
      </c>
      <c r="AH455" s="363">
        <v>0</v>
      </c>
      <c r="AI455" s="363">
        <v>0</v>
      </c>
      <c r="AJ455" s="363">
        <v>0</v>
      </c>
      <c r="AK455" s="363">
        <v>0</v>
      </c>
      <c r="AL455" s="363">
        <v>0</v>
      </c>
      <c r="AM455" s="363">
        <v>0</v>
      </c>
      <c r="AN455" s="363">
        <v>0</v>
      </c>
      <c r="AO455" s="363">
        <v>0</v>
      </c>
      <c r="AP455" s="363">
        <v>0</v>
      </c>
      <c r="AQ455" s="363">
        <v>0</v>
      </c>
      <c r="AR455" s="363">
        <v>0</v>
      </c>
      <c r="AS455" s="363">
        <v>0</v>
      </c>
      <c r="AT455" s="363">
        <v>0</v>
      </c>
      <c r="AU455" s="363">
        <v>0</v>
      </c>
      <c r="AV455" s="363">
        <v>0</v>
      </c>
      <c r="AW455" s="363">
        <v>0</v>
      </c>
      <c r="AX455" s="363">
        <v>0</v>
      </c>
      <c r="AY455" s="363">
        <v>0</v>
      </c>
      <c r="AZ455" s="363">
        <v>0</v>
      </c>
      <c r="BA455" s="363">
        <v>0</v>
      </c>
      <c r="BB455" s="363">
        <v>0</v>
      </c>
      <c r="BC455" s="364">
        <f>IF(ISNUMBER(MATCH(C455,'My Squad'!$C$2:$C$16,0)),1,0)</f>
        <v>0</v>
      </c>
      <c r="BD455" s="365">
        <f t="shared" si="191"/>
        <v>0</v>
      </c>
      <c r="BE455" s="365">
        <f t="shared" si="192"/>
        <v>0</v>
      </c>
      <c r="BF455" s="365">
        <f t="shared" si="193"/>
        <v>0</v>
      </c>
      <c r="BG455" s="365">
        <f t="shared" si="194"/>
        <v>0</v>
      </c>
      <c r="BH455" s="365">
        <f t="shared" si="195"/>
        <v>0</v>
      </c>
      <c r="BI455" s="365">
        <f t="shared" si="196"/>
        <v>0</v>
      </c>
      <c r="BJ455" s="365">
        <f t="shared" si="197"/>
        <v>0</v>
      </c>
      <c r="BK455" s="365">
        <f t="shared" si="198"/>
        <v>0</v>
      </c>
      <c r="BL455" s="365">
        <f t="shared" si="199"/>
        <v>0</v>
      </c>
      <c r="BM455" s="365">
        <f t="shared" si="200"/>
        <v>0</v>
      </c>
      <c r="BN455" s="365">
        <f t="shared" si="201"/>
        <v>0</v>
      </c>
      <c r="BO455" s="365">
        <f t="shared" si="202"/>
        <v>0</v>
      </c>
      <c r="BP455" s="365">
        <f t="shared" si="203"/>
        <v>0</v>
      </c>
      <c r="BQ455" s="365">
        <f t="shared" si="204"/>
        <v>0</v>
      </c>
      <c r="BR455" s="365">
        <f t="shared" si="205"/>
        <v>0</v>
      </c>
      <c r="BS455" s="365">
        <f t="shared" si="206"/>
        <v>0</v>
      </c>
      <c r="BT455" s="365">
        <f t="shared" si="207"/>
        <v>0</v>
      </c>
      <c r="BU455" s="365">
        <f t="shared" si="208"/>
        <v>0</v>
      </c>
      <c r="BV455" s="365">
        <f t="shared" si="209"/>
        <v>0</v>
      </c>
      <c r="BW455" s="365">
        <f t="shared" si="210"/>
        <v>0</v>
      </c>
      <c r="BX455" s="365">
        <f t="shared" si="211"/>
        <v>0</v>
      </c>
      <c r="BY455" s="365">
        <f t="shared" si="212"/>
        <v>0</v>
      </c>
      <c r="BZ455" s="365">
        <f t="shared" si="213"/>
        <v>0</v>
      </c>
      <c r="CA455" s="365">
        <f t="shared" si="214"/>
        <v>0</v>
      </c>
      <c r="CB455" s="360">
        <f t="shared" si="215"/>
        <v>0</v>
      </c>
      <c r="CR455"/>
    </row>
    <row r="456" spans="1:96" hidden="1" x14ac:dyDescent="0.2">
      <c r="A456" s="360" cm="1">
        <f t="array" ref="A456">_xlfn.SWITCH(D456,"G",1,"D",2,"M",3,"F",4)</f>
        <v>1</v>
      </c>
      <c r="B456" s="357" t="s">
        <v>68</v>
      </c>
      <c r="C456" s="357" t="s">
        <v>286</v>
      </c>
      <c r="D456" s="360" t="s">
        <v>16</v>
      </c>
      <c r="E456" s="361">
        <v>4</v>
      </c>
      <c r="F456" s="361">
        <f>_xlfn.IFNA(VLOOKUP(C456,'My Squad'!$C$2:$D$16,2,0),E456)</f>
        <v>4</v>
      </c>
      <c r="G456" s="362">
        <v>1.6666666666666668E-3</v>
      </c>
      <c r="H456" s="362">
        <v>1.6E-2</v>
      </c>
      <c r="I456" s="362">
        <v>1.0999999999999999E-2</v>
      </c>
      <c r="J456" s="362">
        <v>1.2333333333333333E-2</v>
      </c>
      <c r="K456" s="362">
        <v>8.6666666666666663E-3</v>
      </c>
      <c r="L456" s="362">
        <v>1.6666666666666666E-2</v>
      </c>
      <c r="M456" s="362">
        <v>5.6666666666666671E-3</v>
      </c>
      <c r="N456" s="362">
        <v>1.1666666666666667E-2</v>
      </c>
      <c r="O456" s="363">
        <v>0</v>
      </c>
      <c r="P456" s="363">
        <v>0</v>
      </c>
      <c r="Q456" s="363">
        <v>0</v>
      </c>
      <c r="R456" s="363">
        <v>0</v>
      </c>
      <c r="S456" s="363">
        <v>0</v>
      </c>
      <c r="T456" s="363">
        <v>0</v>
      </c>
      <c r="U456" s="363">
        <v>0</v>
      </c>
      <c r="V456" s="363">
        <v>0</v>
      </c>
      <c r="W456" s="363">
        <v>0</v>
      </c>
      <c r="X456" s="363">
        <v>0</v>
      </c>
      <c r="Y456" s="363">
        <v>0</v>
      </c>
      <c r="Z456" s="363">
        <v>0</v>
      </c>
      <c r="AA456" s="363">
        <v>0</v>
      </c>
      <c r="AB456" s="363">
        <v>0</v>
      </c>
      <c r="AC456" s="363">
        <v>0</v>
      </c>
      <c r="AD456" s="363">
        <v>0</v>
      </c>
      <c r="AE456" s="363">
        <v>0</v>
      </c>
      <c r="AF456" s="363">
        <v>0</v>
      </c>
      <c r="AG456" s="363">
        <v>0</v>
      </c>
      <c r="AH456" s="363">
        <v>0</v>
      </c>
      <c r="AI456" s="363">
        <v>0</v>
      </c>
      <c r="AJ456" s="363">
        <v>0</v>
      </c>
      <c r="AK456" s="363">
        <v>0</v>
      </c>
      <c r="AL456" s="363">
        <v>0</v>
      </c>
      <c r="AM456" s="363">
        <v>0</v>
      </c>
      <c r="AN456" s="363">
        <v>0</v>
      </c>
      <c r="AO456" s="363">
        <v>0</v>
      </c>
      <c r="AP456" s="363">
        <v>0</v>
      </c>
      <c r="AQ456" s="363">
        <v>0</v>
      </c>
      <c r="AR456" s="363">
        <v>0</v>
      </c>
      <c r="AS456" s="363">
        <v>0</v>
      </c>
      <c r="AT456" s="363">
        <v>0</v>
      </c>
      <c r="AU456" s="363">
        <v>0</v>
      </c>
      <c r="AV456" s="363">
        <v>0</v>
      </c>
      <c r="AW456" s="363">
        <v>0</v>
      </c>
      <c r="AX456" s="363">
        <v>0</v>
      </c>
      <c r="AY456" s="363">
        <v>0</v>
      </c>
      <c r="AZ456" s="363">
        <v>0</v>
      </c>
      <c r="BA456" s="363">
        <v>0</v>
      </c>
      <c r="BB456" s="363">
        <v>0</v>
      </c>
      <c r="BC456" s="364">
        <f>IF(ISNUMBER(MATCH(C456,'My Squad'!$C$2:$C$16,0)),1,0)</f>
        <v>0</v>
      </c>
      <c r="BD456" s="365">
        <f t="shared" si="191"/>
        <v>0</v>
      </c>
      <c r="BE456" s="365">
        <f t="shared" si="192"/>
        <v>0</v>
      </c>
      <c r="BF456" s="365">
        <f t="shared" si="193"/>
        <v>0</v>
      </c>
      <c r="BG456" s="365">
        <f t="shared" si="194"/>
        <v>0</v>
      </c>
      <c r="BH456" s="365">
        <f t="shared" si="195"/>
        <v>0</v>
      </c>
      <c r="BI456" s="365">
        <f t="shared" si="196"/>
        <v>0</v>
      </c>
      <c r="BJ456" s="365">
        <f t="shared" si="197"/>
        <v>0</v>
      </c>
      <c r="BK456" s="365">
        <f t="shared" si="198"/>
        <v>0</v>
      </c>
      <c r="BL456" s="365">
        <f t="shared" si="199"/>
        <v>0</v>
      </c>
      <c r="BM456" s="365">
        <f t="shared" si="200"/>
        <v>0</v>
      </c>
      <c r="BN456" s="365">
        <f t="shared" si="201"/>
        <v>0</v>
      </c>
      <c r="BO456" s="365">
        <f t="shared" si="202"/>
        <v>0</v>
      </c>
      <c r="BP456" s="365">
        <f t="shared" si="203"/>
        <v>0</v>
      </c>
      <c r="BQ456" s="365">
        <f t="shared" si="204"/>
        <v>0</v>
      </c>
      <c r="BR456" s="365">
        <f t="shared" si="205"/>
        <v>0</v>
      </c>
      <c r="BS456" s="365">
        <f t="shared" si="206"/>
        <v>0</v>
      </c>
      <c r="BT456" s="365">
        <f t="shared" si="207"/>
        <v>0</v>
      </c>
      <c r="BU456" s="365">
        <f t="shared" si="208"/>
        <v>0</v>
      </c>
      <c r="BV456" s="365">
        <f t="shared" si="209"/>
        <v>0</v>
      </c>
      <c r="BW456" s="365">
        <f t="shared" si="210"/>
        <v>0</v>
      </c>
      <c r="BX456" s="365">
        <f t="shared" si="211"/>
        <v>0</v>
      </c>
      <c r="BY456" s="365">
        <f t="shared" si="212"/>
        <v>0</v>
      </c>
      <c r="BZ456" s="365">
        <f t="shared" si="213"/>
        <v>0</v>
      </c>
      <c r="CA456" s="365">
        <f t="shared" si="214"/>
        <v>0</v>
      </c>
      <c r="CB456" s="360">
        <f t="shared" si="215"/>
        <v>0</v>
      </c>
      <c r="CR456"/>
    </row>
    <row r="457" spans="1:96" hidden="1" x14ac:dyDescent="0.2">
      <c r="A457" s="360" cm="1">
        <f t="array" ref="A457">_xlfn.SWITCH(D457,"G",1,"D",2,"M",3,"F",4)</f>
        <v>1</v>
      </c>
      <c r="B457" s="357" t="s">
        <v>23</v>
      </c>
      <c r="C457" s="357" t="s">
        <v>285</v>
      </c>
      <c r="D457" s="360" t="s">
        <v>16</v>
      </c>
      <c r="E457" s="361">
        <v>4</v>
      </c>
      <c r="F457" s="361">
        <f>_xlfn.IFNA(VLOOKUP(C457,'My Squad'!$C$2:$D$16,2,0),E457)</f>
        <v>4</v>
      </c>
      <c r="G457" s="362">
        <v>8.3333333333333332E-3</v>
      </c>
      <c r="H457" s="362">
        <v>1.0999999999999999E-2</v>
      </c>
      <c r="I457" s="362">
        <v>3.3333333333333335E-3</v>
      </c>
      <c r="J457" s="362">
        <v>8.9999999999999993E-3</v>
      </c>
      <c r="K457" s="362">
        <v>8.0000000000000002E-3</v>
      </c>
      <c r="L457" s="362">
        <v>1.6666666666666666E-2</v>
      </c>
      <c r="M457" s="362">
        <v>8.0000000000000002E-3</v>
      </c>
      <c r="N457" s="362">
        <v>1.9333333333333334E-2</v>
      </c>
      <c r="O457" s="363">
        <v>0</v>
      </c>
      <c r="P457" s="363">
        <v>0</v>
      </c>
      <c r="Q457" s="363">
        <v>0</v>
      </c>
      <c r="R457" s="363">
        <v>0</v>
      </c>
      <c r="S457" s="363">
        <v>0</v>
      </c>
      <c r="T457" s="363">
        <v>0</v>
      </c>
      <c r="U457" s="363">
        <v>0</v>
      </c>
      <c r="V457" s="363">
        <v>0</v>
      </c>
      <c r="W457" s="363">
        <v>0</v>
      </c>
      <c r="X457" s="363">
        <v>0</v>
      </c>
      <c r="Y457" s="363">
        <v>0</v>
      </c>
      <c r="Z457" s="363">
        <v>0</v>
      </c>
      <c r="AA457" s="363">
        <v>0</v>
      </c>
      <c r="AB457" s="363">
        <v>0</v>
      </c>
      <c r="AC457" s="363">
        <v>0</v>
      </c>
      <c r="AD457" s="363">
        <v>0</v>
      </c>
      <c r="AE457" s="363">
        <v>0</v>
      </c>
      <c r="AF457" s="363">
        <v>0</v>
      </c>
      <c r="AG457" s="363">
        <v>0</v>
      </c>
      <c r="AH457" s="363">
        <v>0</v>
      </c>
      <c r="AI457" s="363">
        <v>0</v>
      </c>
      <c r="AJ457" s="363">
        <v>0</v>
      </c>
      <c r="AK457" s="363">
        <v>0</v>
      </c>
      <c r="AL457" s="363">
        <v>0</v>
      </c>
      <c r="AM457" s="363">
        <v>0</v>
      </c>
      <c r="AN457" s="363">
        <v>0</v>
      </c>
      <c r="AO457" s="363">
        <v>0</v>
      </c>
      <c r="AP457" s="363">
        <v>0</v>
      </c>
      <c r="AQ457" s="363">
        <v>0</v>
      </c>
      <c r="AR457" s="363">
        <v>0</v>
      </c>
      <c r="AS457" s="363">
        <v>0</v>
      </c>
      <c r="AT457" s="363">
        <v>0</v>
      </c>
      <c r="AU457" s="363">
        <v>0</v>
      </c>
      <c r="AV457" s="363">
        <v>0</v>
      </c>
      <c r="AW457" s="363">
        <v>0</v>
      </c>
      <c r="AX457" s="363">
        <v>0</v>
      </c>
      <c r="AY457" s="363">
        <v>0</v>
      </c>
      <c r="AZ457" s="363">
        <v>0</v>
      </c>
      <c r="BA457" s="363">
        <v>0</v>
      </c>
      <c r="BB457" s="363">
        <v>0</v>
      </c>
      <c r="BC457" s="364">
        <f>IF(ISNUMBER(MATCH(C457,'My Squad'!$C$2:$C$16,0)),1,0)</f>
        <v>0</v>
      </c>
      <c r="BD457" s="365">
        <f t="shared" si="191"/>
        <v>0</v>
      </c>
      <c r="BE457" s="365">
        <f t="shared" si="192"/>
        <v>0</v>
      </c>
      <c r="BF457" s="365">
        <f t="shared" si="193"/>
        <v>0</v>
      </c>
      <c r="BG457" s="365">
        <f t="shared" si="194"/>
        <v>0</v>
      </c>
      <c r="BH457" s="365">
        <f t="shared" si="195"/>
        <v>0</v>
      </c>
      <c r="BI457" s="365">
        <f t="shared" si="196"/>
        <v>0</v>
      </c>
      <c r="BJ457" s="365">
        <f t="shared" si="197"/>
        <v>0</v>
      </c>
      <c r="BK457" s="365">
        <f t="shared" si="198"/>
        <v>0</v>
      </c>
      <c r="BL457" s="365">
        <f t="shared" si="199"/>
        <v>0</v>
      </c>
      <c r="BM457" s="365">
        <f t="shared" si="200"/>
        <v>0</v>
      </c>
      <c r="BN457" s="365">
        <f t="shared" si="201"/>
        <v>0</v>
      </c>
      <c r="BO457" s="365">
        <f t="shared" si="202"/>
        <v>0</v>
      </c>
      <c r="BP457" s="365">
        <f t="shared" si="203"/>
        <v>0</v>
      </c>
      <c r="BQ457" s="365">
        <f t="shared" si="204"/>
        <v>0</v>
      </c>
      <c r="BR457" s="365">
        <f t="shared" si="205"/>
        <v>0</v>
      </c>
      <c r="BS457" s="365">
        <f t="shared" si="206"/>
        <v>0</v>
      </c>
      <c r="BT457" s="365">
        <f t="shared" si="207"/>
        <v>0</v>
      </c>
      <c r="BU457" s="365">
        <f t="shared" si="208"/>
        <v>0</v>
      </c>
      <c r="BV457" s="365">
        <f t="shared" si="209"/>
        <v>0</v>
      </c>
      <c r="BW457" s="365">
        <f t="shared" si="210"/>
        <v>0</v>
      </c>
      <c r="BX457" s="365">
        <f t="shared" si="211"/>
        <v>0</v>
      </c>
      <c r="BY457" s="365">
        <f t="shared" si="212"/>
        <v>0</v>
      </c>
      <c r="BZ457" s="365">
        <f t="shared" si="213"/>
        <v>0</v>
      </c>
      <c r="CA457" s="365">
        <f t="shared" si="214"/>
        <v>0</v>
      </c>
      <c r="CB457" s="360">
        <f t="shared" si="215"/>
        <v>0</v>
      </c>
      <c r="CR457"/>
    </row>
    <row r="458" spans="1:96" hidden="1" x14ac:dyDescent="0.2">
      <c r="A458" s="360" cm="1">
        <f t="array" ref="A458">_xlfn.SWITCH(D458,"G",1,"D",2,"M",3,"F",4)</f>
        <v>1</v>
      </c>
      <c r="B458" s="357" t="s">
        <v>51</v>
      </c>
      <c r="C458" s="357" t="s">
        <v>1509</v>
      </c>
      <c r="D458" s="360" t="s">
        <v>16</v>
      </c>
      <c r="E458" s="361">
        <v>4</v>
      </c>
      <c r="F458" s="361">
        <f>_xlfn.IFNA(VLOOKUP(C458,'My Squad'!$C$2:$D$16,2,0),E458)</f>
        <v>4</v>
      </c>
      <c r="G458" s="362">
        <v>1.0666666666666666E-2</v>
      </c>
      <c r="H458" s="362">
        <v>3.3333333333333335E-3</v>
      </c>
      <c r="I458" s="362">
        <v>9.6666666666666672E-3</v>
      </c>
      <c r="J458" s="362">
        <v>6.0000000000000001E-3</v>
      </c>
      <c r="K458" s="362">
        <v>1.0999999999999999E-2</v>
      </c>
      <c r="L458" s="362">
        <v>1.0333333333333333E-2</v>
      </c>
      <c r="M458" s="362">
        <v>1.1666666666666667E-2</v>
      </c>
      <c r="N458" s="362">
        <v>1.9E-2</v>
      </c>
      <c r="O458" s="363">
        <v>0</v>
      </c>
      <c r="P458" s="363">
        <v>0</v>
      </c>
      <c r="Q458" s="363">
        <v>0</v>
      </c>
      <c r="R458" s="363">
        <v>0</v>
      </c>
      <c r="S458" s="363">
        <v>0</v>
      </c>
      <c r="T458" s="363">
        <v>0</v>
      </c>
      <c r="U458" s="363">
        <v>0</v>
      </c>
      <c r="V458" s="363">
        <v>0</v>
      </c>
      <c r="W458" s="363">
        <v>0</v>
      </c>
      <c r="X458" s="363">
        <v>0</v>
      </c>
      <c r="Y458" s="363">
        <v>0</v>
      </c>
      <c r="Z458" s="363">
        <v>0</v>
      </c>
      <c r="AA458" s="363">
        <v>0</v>
      </c>
      <c r="AB458" s="363">
        <v>0</v>
      </c>
      <c r="AC458" s="363">
        <v>0</v>
      </c>
      <c r="AD458" s="363">
        <v>0</v>
      </c>
      <c r="AE458" s="363">
        <v>0</v>
      </c>
      <c r="AF458" s="363">
        <v>0</v>
      </c>
      <c r="AG458" s="363">
        <v>0</v>
      </c>
      <c r="AH458" s="363">
        <v>0</v>
      </c>
      <c r="AI458" s="363">
        <v>0</v>
      </c>
      <c r="AJ458" s="363">
        <v>0</v>
      </c>
      <c r="AK458" s="363">
        <v>0</v>
      </c>
      <c r="AL458" s="363">
        <v>0</v>
      </c>
      <c r="AM458" s="363">
        <v>0</v>
      </c>
      <c r="AN458" s="363">
        <v>0</v>
      </c>
      <c r="AO458" s="363">
        <v>0</v>
      </c>
      <c r="AP458" s="363">
        <v>0</v>
      </c>
      <c r="AQ458" s="363">
        <v>0</v>
      </c>
      <c r="AR458" s="363">
        <v>0</v>
      </c>
      <c r="AS458" s="363">
        <v>0</v>
      </c>
      <c r="AT458" s="363">
        <v>0</v>
      </c>
      <c r="AU458" s="363">
        <v>0</v>
      </c>
      <c r="AV458" s="363">
        <v>0</v>
      </c>
      <c r="AW458" s="363">
        <v>0</v>
      </c>
      <c r="AX458" s="363">
        <v>0</v>
      </c>
      <c r="AY458" s="363">
        <v>0</v>
      </c>
      <c r="AZ458" s="363">
        <v>0</v>
      </c>
      <c r="BA458" s="363">
        <v>0</v>
      </c>
      <c r="BB458" s="363">
        <v>0</v>
      </c>
      <c r="BC458" s="364">
        <f>IF(ISNUMBER(MATCH(C458,'My Squad'!$C$2:$C$16,0)),1,0)</f>
        <v>0</v>
      </c>
      <c r="BD458" s="365">
        <f t="shared" si="191"/>
        <v>0</v>
      </c>
      <c r="BE458" s="365">
        <f t="shared" si="192"/>
        <v>0</v>
      </c>
      <c r="BF458" s="365">
        <f t="shared" si="193"/>
        <v>0</v>
      </c>
      <c r="BG458" s="365">
        <f t="shared" si="194"/>
        <v>0</v>
      </c>
      <c r="BH458" s="365">
        <f t="shared" si="195"/>
        <v>0</v>
      </c>
      <c r="BI458" s="365">
        <f t="shared" si="196"/>
        <v>0</v>
      </c>
      <c r="BJ458" s="365">
        <f t="shared" si="197"/>
        <v>0</v>
      </c>
      <c r="BK458" s="365">
        <f t="shared" si="198"/>
        <v>0</v>
      </c>
      <c r="BL458" s="365">
        <f t="shared" si="199"/>
        <v>0</v>
      </c>
      <c r="BM458" s="365">
        <f t="shared" si="200"/>
        <v>0</v>
      </c>
      <c r="BN458" s="365">
        <f t="shared" si="201"/>
        <v>0</v>
      </c>
      <c r="BO458" s="365">
        <f t="shared" si="202"/>
        <v>0</v>
      </c>
      <c r="BP458" s="365">
        <f t="shared" si="203"/>
        <v>0</v>
      </c>
      <c r="BQ458" s="365">
        <f t="shared" si="204"/>
        <v>0</v>
      </c>
      <c r="BR458" s="365">
        <f t="shared" si="205"/>
        <v>0</v>
      </c>
      <c r="BS458" s="365">
        <f t="shared" si="206"/>
        <v>0</v>
      </c>
      <c r="BT458" s="365">
        <f t="shared" si="207"/>
        <v>0</v>
      </c>
      <c r="BU458" s="365">
        <f t="shared" si="208"/>
        <v>0</v>
      </c>
      <c r="BV458" s="365">
        <f t="shared" si="209"/>
        <v>0</v>
      </c>
      <c r="BW458" s="365">
        <f t="shared" si="210"/>
        <v>0</v>
      </c>
      <c r="BX458" s="365">
        <f t="shared" si="211"/>
        <v>0</v>
      </c>
      <c r="BY458" s="365">
        <f t="shared" si="212"/>
        <v>0</v>
      </c>
      <c r="BZ458" s="365">
        <f t="shared" si="213"/>
        <v>0</v>
      </c>
      <c r="CA458" s="365">
        <f t="shared" si="214"/>
        <v>0</v>
      </c>
      <c r="CB458" s="360">
        <f t="shared" si="215"/>
        <v>0</v>
      </c>
      <c r="CR458"/>
    </row>
    <row r="459" spans="1:96" hidden="1" x14ac:dyDescent="0.2">
      <c r="A459" s="360" cm="1">
        <f t="array" ref="A459">_xlfn.SWITCH(D459,"G",1,"D",2,"M",3,"F",4)</f>
        <v>2</v>
      </c>
      <c r="B459" s="357" t="s">
        <v>602</v>
      </c>
      <c r="C459" s="357" t="s">
        <v>665</v>
      </c>
      <c r="D459" s="360" t="s">
        <v>14</v>
      </c>
      <c r="E459" s="361">
        <v>4.3</v>
      </c>
      <c r="F459" s="361">
        <f>_xlfn.IFNA(VLOOKUP(C459,'My Squad'!$C$2:$D$16,2,0),E459)</f>
        <v>4.3</v>
      </c>
      <c r="G459" s="362">
        <v>2.1666666666666667E-2</v>
      </c>
      <c r="H459" s="362">
        <v>7.0000000000000001E-3</v>
      </c>
      <c r="I459" s="362">
        <v>1.1333333333333334E-2</v>
      </c>
      <c r="J459" s="362">
        <v>6.6666666666666671E-3</v>
      </c>
      <c r="K459" s="362">
        <v>3.6666666666666666E-3</v>
      </c>
      <c r="L459" s="362">
        <v>1.3666666666666667E-2</v>
      </c>
      <c r="M459" s="362">
        <v>5.3333333333333332E-3</v>
      </c>
      <c r="N459" s="362">
        <v>8.3333333333333332E-3</v>
      </c>
      <c r="O459" s="363">
        <v>0</v>
      </c>
      <c r="P459" s="363">
        <v>0</v>
      </c>
      <c r="Q459" s="363">
        <v>0</v>
      </c>
      <c r="R459" s="363">
        <v>0</v>
      </c>
      <c r="S459" s="363">
        <v>0</v>
      </c>
      <c r="T459" s="363">
        <v>0</v>
      </c>
      <c r="U459" s="363">
        <v>0</v>
      </c>
      <c r="V459" s="363">
        <v>0</v>
      </c>
      <c r="W459" s="363">
        <v>0</v>
      </c>
      <c r="X459" s="363">
        <v>0</v>
      </c>
      <c r="Y459" s="363">
        <v>0</v>
      </c>
      <c r="Z459" s="363">
        <v>0</v>
      </c>
      <c r="AA459" s="363">
        <v>0</v>
      </c>
      <c r="AB459" s="363">
        <v>0</v>
      </c>
      <c r="AC459" s="363">
        <v>0</v>
      </c>
      <c r="AD459" s="363">
        <v>0</v>
      </c>
      <c r="AE459" s="363">
        <v>0</v>
      </c>
      <c r="AF459" s="363">
        <v>0</v>
      </c>
      <c r="AG459" s="363">
        <v>0</v>
      </c>
      <c r="AH459" s="363">
        <v>0</v>
      </c>
      <c r="AI459" s="363">
        <v>0</v>
      </c>
      <c r="AJ459" s="363">
        <v>0</v>
      </c>
      <c r="AK459" s="363">
        <v>0</v>
      </c>
      <c r="AL459" s="363">
        <v>0</v>
      </c>
      <c r="AM459" s="363">
        <v>0</v>
      </c>
      <c r="AN459" s="363">
        <v>0</v>
      </c>
      <c r="AO459" s="363">
        <v>0</v>
      </c>
      <c r="AP459" s="363">
        <v>0</v>
      </c>
      <c r="AQ459" s="363">
        <v>0</v>
      </c>
      <c r="AR459" s="363">
        <v>0</v>
      </c>
      <c r="AS459" s="363">
        <v>0</v>
      </c>
      <c r="AT459" s="363">
        <v>0</v>
      </c>
      <c r="AU459" s="363">
        <v>0</v>
      </c>
      <c r="AV459" s="363">
        <v>0</v>
      </c>
      <c r="AW459" s="363">
        <v>0</v>
      </c>
      <c r="AX459" s="363">
        <v>0</v>
      </c>
      <c r="AY459" s="363">
        <v>0</v>
      </c>
      <c r="AZ459" s="363">
        <v>0</v>
      </c>
      <c r="BA459" s="363">
        <v>0</v>
      </c>
      <c r="BB459" s="363">
        <v>0</v>
      </c>
      <c r="BC459" s="364">
        <f>IF(ISNUMBER(MATCH(C459,'My Squad'!$C$2:$C$16,0)),1,0)</f>
        <v>0</v>
      </c>
      <c r="BD459" s="365">
        <f t="shared" si="191"/>
        <v>0</v>
      </c>
      <c r="BE459" s="365">
        <f t="shared" si="192"/>
        <v>0</v>
      </c>
      <c r="BF459" s="365">
        <f t="shared" si="193"/>
        <v>0</v>
      </c>
      <c r="BG459" s="365">
        <f t="shared" si="194"/>
        <v>0</v>
      </c>
      <c r="BH459" s="365">
        <f t="shared" si="195"/>
        <v>0</v>
      </c>
      <c r="BI459" s="365">
        <f t="shared" si="196"/>
        <v>0</v>
      </c>
      <c r="BJ459" s="365">
        <f t="shared" si="197"/>
        <v>0</v>
      </c>
      <c r="BK459" s="365">
        <f t="shared" si="198"/>
        <v>0</v>
      </c>
      <c r="BL459" s="365">
        <f t="shared" si="199"/>
        <v>0</v>
      </c>
      <c r="BM459" s="365">
        <f t="shared" si="200"/>
        <v>0</v>
      </c>
      <c r="BN459" s="365">
        <f t="shared" si="201"/>
        <v>0</v>
      </c>
      <c r="BO459" s="365">
        <f t="shared" si="202"/>
        <v>0</v>
      </c>
      <c r="BP459" s="365">
        <f t="shared" si="203"/>
        <v>0</v>
      </c>
      <c r="BQ459" s="365">
        <f t="shared" si="204"/>
        <v>0</v>
      </c>
      <c r="BR459" s="365">
        <f t="shared" si="205"/>
        <v>0</v>
      </c>
      <c r="BS459" s="365">
        <f t="shared" si="206"/>
        <v>0</v>
      </c>
      <c r="BT459" s="365">
        <f t="shared" si="207"/>
        <v>0</v>
      </c>
      <c r="BU459" s="365">
        <f t="shared" si="208"/>
        <v>0</v>
      </c>
      <c r="BV459" s="365">
        <f t="shared" si="209"/>
        <v>0</v>
      </c>
      <c r="BW459" s="365">
        <f t="shared" si="210"/>
        <v>0</v>
      </c>
      <c r="BX459" s="365">
        <f t="shared" si="211"/>
        <v>0</v>
      </c>
      <c r="BY459" s="365">
        <f t="shared" si="212"/>
        <v>0</v>
      </c>
      <c r="BZ459" s="365">
        <f t="shared" si="213"/>
        <v>0</v>
      </c>
      <c r="CA459" s="365">
        <f t="shared" si="214"/>
        <v>0</v>
      </c>
      <c r="CB459" s="360">
        <f t="shared" si="215"/>
        <v>0</v>
      </c>
      <c r="CR459"/>
    </row>
    <row r="460" spans="1:96" hidden="1" x14ac:dyDescent="0.2">
      <c r="A460" s="360" cm="1">
        <f t="array" ref="A460">_xlfn.SWITCH(D460,"G",1,"D",2,"M",3,"F",4)</f>
        <v>2</v>
      </c>
      <c r="B460" s="357" t="s">
        <v>602</v>
      </c>
      <c r="C460" s="357" t="s">
        <v>672</v>
      </c>
      <c r="D460" s="360" t="s">
        <v>14</v>
      </c>
      <c r="E460" s="361">
        <v>4</v>
      </c>
      <c r="F460" s="361">
        <f>_xlfn.IFNA(VLOOKUP(C460,'My Squad'!$C$2:$D$16,2,0),E460)</f>
        <v>4</v>
      </c>
      <c r="G460" s="362">
        <v>1.1666666666666667E-2</v>
      </c>
      <c r="H460" s="362">
        <v>1.4666666666666666E-2</v>
      </c>
      <c r="I460" s="362">
        <v>2.3333333333333335E-3</v>
      </c>
      <c r="J460" s="362">
        <v>3.6666666666666666E-3</v>
      </c>
      <c r="K460" s="362">
        <v>4.6666666666666671E-3</v>
      </c>
      <c r="L460" s="362">
        <v>7.3333333333333332E-3</v>
      </c>
      <c r="M460" s="362">
        <v>1.6333333333333332E-2</v>
      </c>
      <c r="N460" s="362">
        <v>1.6333333333333332E-2</v>
      </c>
      <c r="O460" s="363">
        <v>0</v>
      </c>
      <c r="P460" s="363">
        <v>0</v>
      </c>
      <c r="Q460" s="363">
        <v>0</v>
      </c>
      <c r="R460" s="363">
        <v>0</v>
      </c>
      <c r="S460" s="363">
        <v>0</v>
      </c>
      <c r="T460" s="363">
        <v>0</v>
      </c>
      <c r="U460" s="363">
        <v>0</v>
      </c>
      <c r="V460" s="363">
        <v>0</v>
      </c>
      <c r="W460" s="363">
        <v>0</v>
      </c>
      <c r="X460" s="363">
        <v>0</v>
      </c>
      <c r="Y460" s="363">
        <v>0</v>
      </c>
      <c r="Z460" s="363">
        <v>0</v>
      </c>
      <c r="AA460" s="363">
        <v>0</v>
      </c>
      <c r="AB460" s="363">
        <v>0</v>
      </c>
      <c r="AC460" s="363">
        <v>0</v>
      </c>
      <c r="AD460" s="363">
        <v>0</v>
      </c>
      <c r="AE460" s="363">
        <v>0</v>
      </c>
      <c r="AF460" s="363">
        <v>0</v>
      </c>
      <c r="AG460" s="363">
        <v>0</v>
      </c>
      <c r="AH460" s="363">
        <v>0</v>
      </c>
      <c r="AI460" s="363">
        <v>0</v>
      </c>
      <c r="AJ460" s="363">
        <v>0</v>
      </c>
      <c r="AK460" s="363">
        <v>0</v>
      </c>
      <c r="AL460" s="363">
        <v>0</v>
      </c>
      <c r="AM460" s="363">
        <v>0</v>
      </c>
      <c r="AN460" s="363">
        <v>0</v>
      </c>
      <c r="AO460" s="363">
        <v>0</v>
      </c>
      <c r="AP460" s="363">
        <v>0</v>
      </c>
      <c r="AQ460" s="363">
        <v>0</v>
      </c>
      <c r="AR460" s="363">
        <v>0</v>
      </c>
      <c r="AS460" s="363">
        <v>0</v>
      </c>
      <c r="AT460" s="363">
        <v>0</v>
      </c>
      <c r="AU460" s="363">
        <v>0</v>
      </c>
      <c r="AV460" s="363">
        <v>0</v>
      </c>
      <c r="AW460" s="363">
        <v>0</v>
      </c>
      <c r="AX460" s="363">
        <v>0</v>
      </c>
      <c r="AY460" s="363">
        <v>0</v>
      </c>
      <c r="AZ460" s="363">
        <v>0</v>
      </c>
      <c r="BA460" s="363">
        <v>0</v>
      </c>
      <c r="BB460" s="363">
        <v>0</v>
      </c>
      <c r="BC460" s="364">
        <f>IF(ISNUMBER(MATCH(C460,'My Squad'!$C$2:$C$16,0)),1,0)</f>
        <v>0</v>
      </c>
      <c r="BD460" s="365">
        <f t="shared" si="191"/>
        <v>0</v>
      </c>
      <c r="BE460" s="365">
        <f t="shared" si="192"/>
        <v>0</v>
      </c>
      <c r="BF460" s="365">
        <f t="shared" si="193"/>
        <v>0</v>
      </c>
      <c r="BG460" s="365">
        <f t="shared" si="194"/>
        <v>0</v>
      </c>
      <c r="BH460" s="365">
        <f t="shared" si="195"/>
        <v>0</v>
      </c>
      <c r="BI460" s="365">
        <f t="shared" si="196"/>
        <v>0</v>
      </c>
      <c r="BJ460" s="365">
        <f t="shared" si="197"/>
        <v>0</v>
      </c>
      <c r="BK460" s="365">
        <f t="shared" si="198"/>
        <v>0</v>
      </c>
      <c r="BL460" s="365">
        <f t="shared" si="199"/>
        <v>0</v>
      </c>
      <c r="BM460" s="365">
        <f t="shared" si="200"/>
        <v>0</v>
      </c>
      <c r="BN460" s="365">
        <f t="shared" si="201"/>
        <v>0</v>
      </c>
      <c r="BO460" s="365">
        <f t="shared" si="202"/>
        <v>0</v>
      </c>
      <c r="BP460" s="365">
        <f t="shared" si="203"/>
        <v>0</v>
      </c>
      <c r="BQ460" s="365">
        <f t="shared" si="204"/>
        <v>0</v>
      </c>
      <c r="BR460" s="365">
        <f t="shared" si="205"/>
        <v>0</v>
      </c>
      <c r="BS460" s="365">
        <f t="shared" si="206"/>
        <v>0</v>
      </c>
      <c r="BT460" s="365">
        <f t="shared" si="207"/>
        <v>0</v>
      </c>
      <c r="BU460" s="365">
        <f t="shared" si="208"/>
        <v>0</v>
      </c>
      <c r="BV460" s="365">
        <f t="shared" si="209"/>
        <v>0</v>
      </c>
      <c r="BW460" s="365">
        <f t="shared" si="210"/>
        <v>0</v>
      </c>
      <c r="BX460" s="365">
        <f t="shared" si="211"/>
        <v>0</v>
      </c>
      <c r="BY460" s="365">
        <f t="shared" si="212"/>
        <v>0</v>
      </c>
      <c r="BZ460" s="365">
        <f t="shared" si="213"/>
        <v>0</v>
      </c>
      <c r="CA460" s="365">
        <f t="shared" si="214"/>
        <v>0</v>
      </c>
      <c r="CB460" s="360">
        <f t="shared" si="215"/>
        <v>0</v>
      </c>
      <c r="CR460"/>
    </row>
    <row r="461" spans="1:96" hidden="1" x14ac:dyDescent="0.2">
      <c r="A461" s="360" cm="1">
        <f t="array" ref="A461">_xlfn.SWITCH(D461,"G",1,"D",2,"M",3,"F",4)</f>
        <v>1</v>
      </c>
      <c r="B461" s="357" t="s">
        <v>600</v>
      </c>
      <c r="C461" s="357" t="s">
        <v>617</v>
      </c>
      <c r="D461" s="360" t="s">
        <v>16</v>
      </c>
      <c r="E461" s="361">
        <v>4</v>
      </c>
      <c r="F461" s="361">
        <f>_xlfn.IFNA(VLOOKUP(C461,'My Squad'!$C$2:$D$16,2,0),E461)</f>
        <v>4</v>
      </c>
      <c r="G461" s="362">
        <v>6.0000000000000001E-3</v>
      </c>
      <c r="H461" s="362">
        <v>1.0999999999999999E-2</v>
      </c>
      <c r="I461" s="362">
        <v>5.0000000000000001E-3</v>
      </c>
      <c r="J461" s="362">
        <v>1.5333333333333332E-2</v>
      </c>
      <c r="K461" s="362">
        <v>0.01</v>
      </c>
      <c r="L461" s="362">
        <v>8.9999999999999993E-3</v>
      </c>
      <c r="M461" s="362">
        <v>0.01</v>
      </c>
      <c r="N461" s="362">
        <v>6.6666666666666671E-3</v>
      </c>
      <c r="O461" s="363">
        <v>0</v>
      </c>
      <c r="P461" s="363">
        <v>0</v>
      </c>
      <c r="Q461" s="363">
        <v>0</v>
      </c>
      <c r="R461" s="363">
        <v>0</v>
      </c>
      <c r="S461" s="363">
        <v>0</v>
      </c>
      <c r="T461" s="363">
        <v>0</v>
      </c>
      <c r="U461" s="363">
        <v>0</v>
      </c>
      <c r="V461" s="363">
        <v>0</v>
      </c>
      <c r="W461" s="363">
        <v>0</v>
      </c>
      <c r="X461" s="363">
        <v>0</v>
      </c>
      <c r="Y461" s="363">
        <v>0</v>
      </c>
      <c r="Z461" s="363">
        <v>0</v>
      </c>
      <c r="AA461" s="363">
        <v>0</v>
      </c>
      <c r="AB461" s="363">
        <v>0</v>
      </c>
      <c r="AC461" s="363">
        <v>0</v>
      </c>
      <c r="AD461" s="363">
        <v>0</v>
      </c>
      <c r="AE461" s="363">
        <v>0</v>
      </c>
      <c r="AF461" s="363">
        <v>0</v>
      </c>
      <c r="AG461" s="363">
        <v>0</v>
      </c>
      <c r="AH461" s="363">
        <v>0</v>
      </c>
      <c r="AI461" s="363">
        <v>0</v>
      </c>
      <c r="AJ461" s="363">
        <v>0</v>
      </c>
      <c r="AK461" s="363">
        <v>0</v>
      </c>
      <c r="AL461" s="363">
        <v>0</v>
      </c>
      <c r="AM461" s="363">
        <v>0</v>
      </c>
      <c r="AN461" s="363">
        <v>0</v>
      </c>
      <c r="AO461" s="363">
        <v>0</v>
      </c>
      <c r="AP461" s="363">
        <v>0</v>
      </c>
      <c r="AQ461" s="363">
        <v>0</v>
      </c>
      <c r="AR461" s="363">
        <v>0</v>
      </c>
      <c r="AS461" s="363">
        <v>0</v>
      </c>
      <c r="AT461" s="363">
        <v>0</v>
      </c>
      <c r="AU461" s="363">
        <v>0</v>
      </c>
      <c r="AV461" s="363">
        <v>0</v>
      </c>
      <c r="AW461" s="363">
        <v>0</v>
      </c>
      <c r="AX461" s="363">
        <v>0</v>
      </c>
      <c r="AY461" s="363">
        <v>0</v>
      </c>
      <c r="AZ461" s="363">
        <v>0</v>
      </c>
      <c r="BA461" s="363">
        <v>0</v>
      </c>
      <c r="BB461" s="363">
        <v>0</v>
      </c>
      <c r="BC461" s="364">
        <f>IF(ISNUMBER(MATCH(C461,'My Squad'!$C$2:$C$16,0)),1,0)</f>
        <v>0</v>
      </c>
      <c r="BD461" s="365">
        <f t="shared" si="191"/>
        <v>0</v>
      </c>
      <c r="BE461" s="365">
        <f t="shared" si="192"/>
        <v>0</v>
      </c>
      <c r="BF461" s="365">
        <f t="shared" si="193"/>
        <v>0</v>
      </c>
      <c r="BG461" s="365">
        <f t="shared" si="194"/>
        <v>0</v>
      </c>
      <c r="BH461" s="365">
        <f t="shared" si="195"/>
        <v>0</v>
      </c>
      <c r="BI461" s="365">
        <f t="shared" si="196"/>
        <v>0</v>
      </c>
      <c r="BJ461" s="365">
        <f t="shared" si="197"/>
        <v>0</v>
      </c>
      <c r="BK461" s="365">
        <f t="shared" si="198"/>
        <v>0</v>
      </c>
      <c r="BL461" s="365">
        <f t="shared" si="199"/>
        <v>0</v>
      </c>
      <c r="BM461" s="365">
        <f t="shared" si="200"/>
        <v>0</v>
      </c>
      <c r="BN461" s="365">
        <f t="shared" si="201"/>
        <v>0</v>
      </c>
      <c r="BO461" s="365">
        <f t="shared" si="202"/>
        <v>0</v>
      </c>
      <c r="BP461" s="365">
        <f t="shared" si="203"/>
        <v>0</v>
      </c>
      <c r="BQ461" s="365">
        <f t="shared" si="204"/>
        <v>0</v>
      </c>
      <c r="BR461" s="365">
        <f t="shared" si="205"/>
        <v>0</v>
      </c>
      <c r="BS461" s="365">
        <f t="shared" si="206"/>
        <v>0</v>
      </c>
      <c r="BT461" s="365">
        <f t="shared" si="207"/>
        <v>0</v>
      </c>
      <c r="BU461" s="365">
        <f t="shared" si="208"/>
        <v>0</v>
      </c>
      <c r="BV461" s="365">
        <f t="shared" si="209"/>
        <v>0</v>
      </c>
      <c r="BW461" s="365">
        <f t="shared" si="210"/>
        <v>0</v>
      </c>
      <c r="BX461" s="365">
        <f t="shared" si="211"/>
        <v>0</v>
      </c>
      <c r="BY461" s="365">
        <f t="shared" si="212"/>
        <v>0</v>
      </c>
      <c r="BZ461" s="365">
        <f t="shared" si="213"/>
        <v>0</v>
      </c>
      <c r="CA461" s="365">
        <f t="shared" si="214"/>
        <v>0</v>
      </c>
      <c r="CB461" s="360">
        <f t="shared" si="215"/>
        <v>0</v>
      </c>
      <c r="CR461"/>
    </row>
    <row r="462" spans="1:96" hidden="1" x14ac:dyDescent="0.2">
      <c r="A462" s="360" cm="1">
        <f t="array" ref="A462">_xlfn.SWITCH(D462,"G",1,"D",2,"M",3,"F",4)</f>
        <v>2</v>
      </c>
      <c r="B462" s="357" t="s">
        <v>61</v>
      </c>
      <c r="C462" s="357" t="s">
        <v>295</v>
      </c>
      <c r="D462" s="360" t="s">
        <v>14</v>
      </c>
      <c r="E462" s="361">
        <v>4</v>
      </c>
      <c r="F462" s="361">
        <f>_xlfn.IFNA(VLOOKUP(C462,'My Squad'!$C$2:$D$16,2,0),E462)</f>
        <v>4</v>
      </c>
      <c r="G462" s="362">
        <v>4.6666666666666671E-3</v>
      </c>
      <c r="H462" s="362">
        <v>1E-3</v>
      </c>
      <c r="I462" s="362">
        <v>4.3333333333333331E-3</v>
      </c>
      <c r="J462" s="362">
        <v>1.1666666666666667E-2</v>
      </c>
      <c r="K462" s="362">
        <v>1.5666666666666666E-2</v>
      </c>
      <c r="L462" s="362">
        <v>1.4666666666666666E-2</v>
      </c>
      <c r="M462" s="362">
        <v>8.0000000000000002E-3</v>
      </c>
      <c r="N462" s="362">
        <v>1.2E-2</v>
      </c>
      <c r="O462" s="363">
        <v>0</v>
      </c>
      <c r="P462" s="363">
        <v>0</v>
      </c>
      <c r="Q462" s="363">
        <v>0</v>
      </c>
      <c r="R462" s="363">
        <v>0</v>
      </c>
      <c r="S462" s="363">
        <v>0</v>
      </c>
      <c r="T462" s="363">
        <v>0</v>
      </c>
      <c r="U462" s="363">
        <v>0</v>
      </c>
      <c r="V462" s="363">
        <v>0</v>
      </c>
      <c r="W462" s="363">
        <v>0</v>
      </c>
      <c r="X462" s="363">
        <v>0</v>
      </c>
      <c r="Y462" s="363">
        <v>0</v>
      </c>
      <c r="Z462" s="363">
        <v>0</v>
      </c>
      <c r="AA462" s="363">
        <v>0</v>
      </c>
      <c r="AB462" s="363">
        <v>0</v>
      </c>
      <c r="AC462" s="363">
        <v>0</v>
      </c>
      <c r="AD462" s="363">
        <v>0</v>
      </c>
      <c r="AE462" s="363">
        <v>0</v>
      </c>
      <c r="AF462" s="363">
        <v>0</v>
      </c>
      <c r="AG462" s="363">
        <v>0</v>
      </c>
      <c r="AH462" s="363">
        <v>0</v>
      </c>
      <c r="AI462" s="363">
        <v>0</v>
      </c>
      <c r="AJ462" s="363">
        <v>0</v>
      </c>
      <c r="AK462" s="363">
        <v>0</v>
      </c>
      <c r="AL462" s="363">
        <v>0</v>
      </c>
      <c r="AM462" s="363">
        <v>0</v>
      </c>
      <c r="AN462" s="363">
        <v>0</v>
      </c>
      <c r="AO462" s="363">
        <v>0</v>
      </c>
      <c r="AP462" s="363">
        <v>0</v>
      </c>
      <c r="AQ462" s="363">
        <v>0</v>
      </c>
      <c r="AR462" s="363">
        <v>0</v>
      </c>
      <c r="AS462" s="363">
        <v>0</v>
      </c>
      <c r="AT462" s="363">
        <v>0</v>
      </c>
      <c r="AU462" s="363">
        <v>0</v>
      </c>
      <c r="AV462" s="363">
        <v>0</v>
      </c>
      <c r="AW462" s="363">
        <v>0</v>
      </c>
      <c r="AX462" s="363">
        <v>0</v>
      </c>
      <c r="AY462" s="363">
        <v>0</v>
      </c>
      <c r="AZ462" s="363">
        <v>0</v>
      </c>
      <c r="BA462" s="363">
        <v>0</v>
      </c>
      <c r="BB462" s="363">
        <v>0</v>
      </c>
      <c r="BC462" s="364">
        <f>IF(ISNUMBER(MATCH(C462,'My Squad'!$C$2:$C$16,0)),1,0)</f>
        <v>0</v>
      </c>
      <c r="BD462" s="365">
        <f t="shared" si="191"/>
        <v>0</v>
      </c>
      <c r="BE462" s="365">
        <f t="shared" si="192"/>
        <v>0</v>
      </c>
      <c r="BF462" s="365">
        <f t="shared" si="193"/>
        <v>0</v>
      </c>
      <c r="BG462" s="365">
        <f t="shared" si="194"/>
        <v>0</v>
      </c>
      <c r="BH462" s="365">
        <f t="shared" si="195"/>
        <v>0</v>
      </c>
      <c r="BI462" s="365">
        <f t="shared" si="196"/>
        <v>0</v>
      </c>
      <c r="BJ462" s="365">
        <f t="shared" si="197"/>
        <v>0</v>
      </c>
      <c r="BK462" s="365">
        <f t="shared" si="198"/>
        <v>0</v>
      </c>
      <c r="BL462" s="365">
        <f t="shared" si="199"/>
        <v>0</v>
      </c>
      <c r="BM462" s="365">
        <f t="shared" si="200"/>
        <v>0</v>
      </c>
      <c r="BN462" s="365">
        <f t="shared" si="201"/>
        <v>0</v>
      </c>
      <c r="BO462" s="365">
        <f t="shared" si="202"/>
        <v>0</v>
      </c>
      <c r="BP462" s="365">
        <f t="shared" si="203"/>
        <v>0</v>
      </c>
      <c r="BQ462" s="365">
        <f t="shared" si="204"/>
        <v>0</v>
      </c>
      <c r="BR462" s="365">
        <f t="shared" si="205"/>
        <v>0</v>
      </c>
      <c r="BS462" s="365">
        <f t="shared" si="206"/>
        <v>0</v>
      </c>
      <c r="BT462" s="365">
        <f t="shared" si="207"/>
        <v>0</v>
      </c>
      <c r="BU462" s="365">
        <f t="shared" si="208"/>
        <v>0</v>
      </c>
      <c r="BV462" s="365">
        <f t="shared" si="209"/>
        <v>0</v>
      </c>
      <c r="BW462" s="365">
        <f t="shared" si="210"/>
        <v>0</v>
      </c>
      <c r="BX462" s="365">
        <f t="shared" si="211"/>
        <v>0</v>
      </c>
      <c r="BY462" s="365">
        <f t="shared" si="212"/>
        <v>0</v>
      </c>
      <c r="BZ462" s="365">
        <f t="shared" si="213"/>
        <v>0</v>
      </c>
      <c r="CA462" s="365">
        <f t="shared" si="214"/>
        <v>0</v>
      </c>
      <c r="CB462" s="360">
        <f t="shared" si="215"/>
        <v>0</v>
      </c>
      <c r="CR462"/>
    </row>
    <row r="463" spans="1:96" hidden="1" x14ac:dyDescent="0.2">
      <c r="A463" s="360" cm="1">
        <f t="array" ref="A463">_xlfn.SWITCH(D463,"G",1,"D",2,"M",3,"F",4)</f>
        <v>1</v>
      </c>
      <c r="B463" s="357" t="s">
        <v>30</v>
      </c>
      <c r="C463" s="357" t="s">
        <v>654</v>
      </c>
      <c r="D463" s="360" t="s">
        <v>16</v>
      </c>
      <c r="E463" s="361">
        <v>4</v>
      </c>
      <c r="F463" s="361">
        <f>_xlfn.IFNA(VLOOKUP(C463,'My Squad'!$C$2:$D$16,2,0),E463)</f>
        <v>4</v>
      </c>
      <c r="G463" s="362">
        <v>6.0000000000000001E-3</v>
      </c>
      <c r="H463" s="362">
        <v>3.6666666666666666E-3</v>
      </c>
      <c r="I463" s="362">
        <v>8.6666666666666663E-3</v>
      </c>
      <c r="J463" s="362">
        <v>8.3333333333333332E-3</v>
      </c>
      <c r="K463" s="362">
        <v>3.6666666666666666E-3</v>
      </c>
      <c r="L463" s="362">
        <v>1.6E-2</v>
      </c>
      <c r="M463" s="362">
        <v>1.4E-2</v>
      </c>
      <c r="N463" s="362">
        <v>8.3333333333333332E-3</v>
      </c>
      <c r="O463" s="363">
        <v>0</v>
      </c>
      <c r="P463" s="363">
        <v>0</v>
      </c>
      <c r="Q463" s="363">
        <v>0</v>
      </c>
      <c r="R463" s="363">
        <v>0</v>
      </c>
      <c r="S463" s="363">
        <v>0</v>
      </c>
      <c r="T463" s="363">
        <v>0</v>
      </c>
      <c r="U463" s="363">
        <v>0</v>
      </c>
      <c r="V463" s="363">
        <v>0</v>
      </c>
      <c r="W463" s="363">
        <v>0</v>
      </c>
      <c r="X463" s="363">
        <v>0</v>
      </c>
      <c r="Y463" s="363">
        <v>0</v>
      </c>
      <c r="Z463" s="363">
        <v>0</v>
      </c>
      <c r="AA463" s="363">
        <v>0</v>
      </c>
      <c r="AB463" s="363">
        <v>0</v>
      </c>
      <c r="AC463" s="363">
        <v>0</v>
      </c>
      <c r="AD463" s="363">
        <v>0</v>
      </c>
      <c r="AE463" s="363">
        <v>0</v>
      </c>
      <c r="AF463" s="363">
        <v>0</v>
      </c>
      <c r="AG463" s="363">
        <v>0</v>
      </c>
      <c r="AH463" s="363">
        <v>0</v>
      </c>
      <c r="AI463" s="363">
        <v>0</v>
      </c>
      <c r="AJ463" s="363">
        <v>0</v>
      </c>
      <c r="AK463" s="363">
        <v>0</v>
      </c>
      <c r="AL463" s="363">
        <v>0</v>
      </c>
      <c r="AM463" s="363">
        <v>0</v>
      </c>
      <c r="AN463" s="363">
        <v>0</v>
      </c>
      <c r="AO463" s="363">
        <v>0</v>
      </c>
      <c r="AP463" s="363">
        <v>0</v>
      </c>
      <c r="AQ463" s="363">
        <v>0</v>
      </c>
      <c r="AR463" s="363">
        <v>0</v>
      </c>
      <c r="AS463" s="363">
        <v>0</v>
      </c>
      <c r="AT463" s="363">
        <v>0</v>
      </c>
      <c r="AU463" s="363">
        <v>0</v>
      </c>
      <c r="AV463" s="363">
        <v>0</v>
      </c>
      <c r="AW463" s="363">
        <v>0</v>
      </c>
      <c r="AX463" s="363">
        <v>0</v>
      </c>
      <c r="AY463" s="363">
        <v>0</v>
      </c>
      <c r="AZ463" s="363">
        <v>0</v>
      </c>
      <c r="BA463" s="363">
        <v>0</v>
      </c>
      <c r="BB463" s="363">
        <v>0</v>
      </c>
      <c r="BC463" s="364">
        <f>IF(ISNUMBER(MATCH(C463,'My Squad'!$C$2:$C$16,0)),1,0)</f>
        <v>0</v>
      </c>
      <c r="BD463" s="365">
        <f t="shared" si="191"/>
        <v>0</v>
      </c>
      <c r="BE463" s="365">
        <f t="shared" si="192"/>
        <v>0</v>
      </c>
      <c r="BF463" s="365">
        <f t="shared" si="193"/>
        <v>0</v>
      </c>
      <c r="BG463" s="365">
        <f t="shared" si="194"/>
        <v>0</v>
      </c>
      <c r="BH463" s="365">
        <f t="shared" si="195"/>
        <v>0</v>
      </c>
      <c r="BI463" s="365">
        <f t="shared" si="196"/>
        <v>0</v>
      </c>
      <c r="BJ463" s="365">
        <f t="shared" si="197"/>
        <v>0</v>
      </c>
      <c r="BK463" s="365">
        <f t="shared" si="198"/>
        <v>0</v>
      </c>
      <c r="BL463" s="365">
        <f t="shared" si="199"/>
        <v>0</v>
      </c>
      <c r="BM463" s="365">
        <f t="shared" si="200"/>
        <v>0</v>
      </c>
      <c r="BN463" s="365">
        <f t="shared" si="201"/>
        <v>0</v>
      </c>
      <c r="BO463" s="365">
        <f t="shared" si="202"/>
        <v>0</v>
      </c>
      <c r="BP463" s="365">
        <f t="shared" si="203"/>
        <v>0</v>
      </c>
      <c r="BQ463" s="365">
        <f t="shared" si="204"/>
        <v>0</v>
      </c>
      <c r="BR463" s="365">
        <f t="shared" si="205"/>
        <v>0</v>
      </c>
      <c r="BS463" s="365">
        <f t="shared" si="206"/>
        <v>0</v>
      </c>
      <c r="BT463" s="365">
        <f t="shared" si="207"/>
        <v>0</v>
      </c>
      <c r="BU463" s="365">
        <f t="shared" si="208"/>
        <v>0</v>
      </c>
      <c r="BV463" s="365">
        <f t="shared" si="209"/>
        <v>0</v>
      </c>
      <c r="BW463" s="365">
        <f t="shared" si="210"/>
        <v>0</v>
      </c>
      <c r="BX463" s="365">
        <f t="shared" si="211"/>
        <v>0</v>
      </c>
      <c r="BY463" s="365">
        <f t="shared" si="212"/>
        <v>0</v>
      </c>
      <c r="BZ463" s="365">
        <f t="shared" si="213"/>
        <v>0</v>
      </c>
      <c r="CA463" s="365">
        <f t="shared" si="214"/>
        <v>0</v>
      </c>
      <c r="CB463" s="360">
        <f t="shared" si="215"/>
        <v>0</v>
      </c>
      <c r="CR463"/>
    </row>
    <row r="464" spans="1:96" hidden="1" x14ac:dyDescent="0.2">
      <c r="A464" s="360" cm="1">
        <f t="array" ref="A464">_xlfn.SWITCH(D464,"G",1,"D",2,"M",3,"F",4)</f>
        <v>2</v>
      </c>
      <c r="B464" s="357" t="s">
        <v>65</v>
      </c>
      <c r="C464" s="357" t="s">
        <v>538</v>
      </c>
      <c r="D464" s="360" t="s">
        <v>14</v>
      </c>
      <c r="E464" s="361">
        <v>4</v>
      </c>
      <c r="F464" s="361">
        <f>_xlfn.IFNA(VLOOKUP(C464,'My Squad'!$C$2:$D$16,2,0),E464)</f>
        <v>4</v>
      </c>
      <c r="G464" s="362">
        <v>5.3333333333333332E-3</v>
      </c>
      <c r="H464" s="362">
        <v>6.6666666666666671E-3</v>
      </c>
      <c r="I464" s="362">
        <v>5.3333333333333332E-3</v>
      </c>
      <c r="J464" s="362">
        <v>5.6666666666666671E-3</v>
      </c>
      <c r="K464" s="362">
        <v>2.0666666666666667E-2</v>
      </c>
      <c r="L464" s="362">
        <v>8.3333333333333332E-3</v>
      </c>
      <c r="M464" s="362">
        <v>9.3333333333333341E-3</v>
      </c>
      <c r="N464" s="362">
        <v>5.0000000000000001E-3</v>
      </c>
      <c r="O464" s="363">
        <v>0</v>
      </c>
      <c r="P464" s="363">
        <v>0</v>
      </c>
      <c r="Q464" s="363">
        <v>0</v>
      </c>
      <c r="R464" s="363">
        <v>0</v>
      </c>
      <c r="S464" s="363">
        <v>0</v>
      </c>
      <c r="T464" s="363">
        <v>0</v>
      </c>
      <c r="U464" s="363">
        <v>0</v>
      </c>
      <c r="V464" s="363">
        <v>0</v>
      </c>
      <c r="W464" s="363">
        <v>0</v>
      </c>
      <c r="X464" s="363">
        <v>0</v>
      </c>
      <c r="Y464" s="363">
        <v>0</v>
      </c>
      <c r="Z464" s="363">
        <v>0</v>
      </c>
      <c r="AA464" s="363">
        <v>0</v>
      </c>
      <c r="AB464" s="363">
        <v>0</v>
      </c>
      <c r="AC464" s="363">
        <v>0</v>
      </c>
      <c r="AD464" s="363">
        <v>0</v>
      </c>
      <c r="AE464" s="363">
        <v>0</v>
      </c>
      <c r="AF464" s="363">
        <v>0</v>
      </c>
      <c r="AG464" s="363">
        <v>0</v>
      </c>
      <c r="AH464" s="363">
        <v>0</v>
      </c>
      <c r="AI464" s="363">
        <v>0</v>
      </c>
      <c r="AJ464" s="363">
        <v>0</v>
      </c>
      <c r="AK464" s="363">
        <v>0</v>
      </c>
      <c r="AL464" s="363">
        <v>0</v>
      </c>
      <c r="AM464" s="363">
        <v>0</v>
      </c>
      <c r="AN464" s="363">
        <v>0</v>
      </c>
      <c r="AO464" s="363">
        <v>0</v>
      </c>
      <c r="AP464" s="363">
        <v>0</v>
      </c>
      <c r="AQ464" s="363">
        <v>0</v>
      </c>
      <c r="AR464" s="363">
        <v>0</v>
      </c>
      <c r="AS464" s="363">
        <v>0</v>
      </c>
      <c r="AT464" s="363">
        <v>0</v>
      </c>
      <c r="AU464" s="363">
        <v>0</v>
      </c>
      <c r="AV464" s="363">
        <v>0</v>
      </c>
      <c r="AW464" s="363">
        <v>0</v>
      </c>
      <c r="AX464" s="363">
        <v>0</v>
      </c>
      <c r="AY464" s="363">
        <v>0</v>
      </c>
      <c r="AZ464" s="363">
        <v>0</v>
      </c>
      <c r="BA464" s="363">
        <v>0</v>
      </c>
      <c r="BB464" s="363">
        <v>0</v>
      </c>
      <c r="BC464" s="364">
        <f>IF(ISNUMBER(MATCH(C464,'My Squad'!$C$2:$C$16,0)),1,0)</f>
        <v>0</v>
      </c>
      <c r="BD464" s="365">
        <f t="shared" si="191"/>
        <v>0</v>
      </c>
      <c r="BE464" s="365">
        <f t="shared" si="192"/>
        <v>0</v>
      </c>
      <c r="BF464" s="365">
        <f t="shared" si="193"/>
        <v>0</v>
      </c>
      <c r="BG464" s="365">
        <f t="shared" si="194"/>
        <v>0</v>
      </c>
      <c r="BH464" s="365">
        <f t="shared" si="195"/>
        <v>0</v>
      </c>
      <c r="BI464" s="365">
        <f t="shared" si="196"/>
        <v>0</v>
      </c>
      <c r="BJ464" s="365">
        <f t="shared" si="197"/>
        <v>0</v>
      </c>
      <c r="BK464" s="365">
        <f t="shared" si="198"/>
        <v>0</v>
      </c>
      <c r="BL464" s="365">
        <f t="shared" si="199"/>
        <v>0</v>
      </c>
      <c r="BM464" s="365">
        <f t="shared" si="200"/>
        <v>0</v>
      </c>
      <c r="BN464" s="365">
        <f t="shared" si="201"/>
        <v>0</v>
      </c>
      <c r="BO464" s="365">
        <f t="shared" si="202"/>
        <v>0</v>
      </c>
      <c r="BP464" s="365">
        <f t="shared" si="203"/>
        <v>0</v>
      </c>
      <c r="BQ464" s="365">
        <f t="shared" si="204"/>
        <v>0</v>
      </c>
      <c r="BR464" s="365">
        <f t="shared" si="205"/>
        <v>0</v>
      </c>
      <c r="BS464" s="365">
        <f t="shared" si="206"/>
        <v>0</v>
      </c>
      <c r="BT464" s="365">
        <f t="shared" si="207"/>
        <v>0</v>
      </c>
      <c r="BU464" s="365">
        <f t="shared" si="208"/>
        <v>0</v>
      </c>
      <c r="BV464" s="365">
        <f t="shared" si="209"/>
        <v>0</v>
      </c>
      <c r="BW464" s="365">
        <f t="shared" si="210"/>
        <v>0</v>
      </c>
      <c r="BX464" s="365">
        <f t="shared" si="211"/>
        <v>0</v>
      </c>
      <c r="BY464" s="365">
        <f t="shared" si="212"/>
        <v>0</v>
      </c>
      <c r="BZ464" s="365">
        <f t="shared" si="213"/>
        <v>0</v>
      </c>
      <c r="CA464" s="365">
        <f t="shared" si="214"/>
        <v>0</v>
      </c>
      <c r="CB464" s="360">
        <f t="shared" si="215"/>
        <v>0</v>
      </c>
      <c r="CR464"/>
    </row>
    <row r="465" spans="1:96" hidden="1" x14ac:dyDescent="0.2">
      <c r="A465" s="360" cm="1">
        <f t="array" ref="A465">_xlfn.SWITCH(D465,"G",1,"D",2,"M",3,"F",4)</f>
        <v>3</v>
      </c>
      <c r="B465" s="357" t="s">
        <v>65</v>
      </c>
      <c r="C465" s="357" t="s">
        <v>608</v>
      </c>
      <c r="D465" s="360" t="s">
        <v>13</v>
      </c>
      <c r="E465" s="361">
        <v>4.9000000000000004</v>
      </c>
      <c r="F465" s="361">
        <f>_xlfn.IFNA(VLOOKUP(C465,'My Squad'!$C$2:$D$16,2,0),E465)</f>
        <v>4.9000000000000004</v>
      </c>
      <c r="G465" s="362">
        <v>6.6666666666666671E-3</v>
      </c>
      <c r="H465" s="362">
        <v>6.3333333333333332E-3</v>
      </c>
      <c r="I465" s="362">
        <v>3.3333333333333335E-3</v>
      </c>
      <c r="J465" s="362">
        <v>4.3333333333333331E-3</v>
      </c>
      <c r="K465" s="362">
        <v>6.6666666666666671E-3</v>
      </c>
      <c r="L465" s="362">
        <v>1.4E-2</v>
      </c>
      <c r="M465" s="362">
        <v>1.7666666666666667E-2</v>
      </c>
      <c r="N465" s="362">
        <v>6.3333333333333332E-3</v>
      </c>
      <c r="O465" s="363">
        <v>0</v>
      </c>
      <c r="P465" s="363">
        <v>0</v>
      </c>
      <c r="Q465" s="363">
        <v>0</v>
      </c>
      <c r="R465" s="363">
        <v>0</v>
      </c>
      <c r="S465" s="363">
        <v>0</v>
      </c>
      <c r="T465" s="363">
        <v>0</v>
      </c>
      <c r="U465" s="363">
        <v>0</v>
      </c>
      <c r="V465" s="363">
        <v>0</v>
      </c>
      <c r="W465" s="363">
        <v>0</v>
      </c>
      <c r="X465" s="363">
        <v>0</v>
      </c>
      <c r="Y465" s="363">
        <v>0</v>
      </c>
      <c r="Z465" s="363">
        <v>0</v>
      </c>
      <c r="AA465" s="363">
        <v>0</v>
      </c>
      <c r="AB465" s="363">
        <v>0</v>
      </c>
      <c r="AC465" s="363">
        <v>0</v>
      </c>
      <c r="AD465" s="363">
        <v>0</v>
      </c>
      <c r="AE465" s="363">
        <v>0</v>
      </c>
      <c r="AF465" s="363">
        <v>0</v>
      </c>
      <c r="AG465" s="363">
        <v>0</v>
      </c>
      <c r="AH465" s="363">
        <v>0</v>
      </c>
      <c r="AI465" s="363">
        <v>0</v>
      </c>
      <c r="AJ465" s="363">
        <v>0</v>
      </c>
      <c r="AK465" s="363">
        <v>0</v>
      </c>
      <c r="AL465" s="363">
        <v>0</v>
      </c>
      <c r="AM465" s="363">
        <v>0</v>
      </c>
      <c r="AN465" s="363">
        <v>0</v>
      </c>
      <c r="AO465" s="363">
        <v>0</v>
      </c>
      <c r="AP465" s="363">
        <v>0</v>
      </c>
      <c r="AQ465" s="363">
        <v>0</v>
      </c>
      <c r="AR465" s="363">
        <v>0</v>
      </c>
      <c r="AS465" s="363">
        <v>0</v>
      </c>
      <c r="AT465" s="363">
        <v>0</v>
      </c>
      <c r="AU465" s="363">
        <v>0</v>
      </c>
      <c r="AV465" s="363">
        <v>0</v>
      </c>
      <c r="AW465" s="363">
        <v>0</v>
      </c>
      <c r="AX465" s="363">
        <v>0</v>
      </c>
      <c r="AY465" s="363">
        <v>0</v>
      </c>
      <c r="AZ465" s="363">
        <v>0</v>
      </c>
      <c r="BA465" s="363">
        <v>0</v>
      </c>
      <c r="BB465" s="363">
        <v>0</v>
      </c>
      <c r="BC465" s="364">
        <f>IF(ISNUMBER(MATCH(C465,'My Squad'!$C$2:$C$16,0)),1,0)</f>
        <v>0</v>
      </c>
      <c r="BD465" s="365">
        <f t="shared" si="191"/>
        <v>0</v>
      </c>
      <c r="BE465" s="365">
        <f t="shared" si="192"/>
        <v>0</v>
      </c>
      <c r="BF465" s="365">
        <f t="shared" si="193"/>
        <v>0</v>
      </c>
      <c r="BG465" s="365">
        <f t="shared" si="194"/>
        <v>0</v>
      </c>
      <c r="BH465" s="365">
        <f t="shared" si="195"/>
        <v>0</v>
      </c>
      <c r="BI465" s="365">
        <f t="shared" si="196"/>
        <v>0</v>
      </c>
      <c r="BJ465" s="365">
        <f t="shared" si="197"/>
        <v>0</v>
      </c>
      <c r="BK465" s="365">
        <f t="shared" si="198"/>
        <v>0</v>
      </c>
      <c r="BL465" s="365">
        <f t="shared" si="199"/>
        <v>0</v>
      </c>
      <c r="BM465" s="365">
        <f t="shared" si="200"/>
        <v>0</v>
      </c>
      <c r="BN465" s="365">
        <f t="shared" si="201"/>
        <v>0</v>
      </c>
      <c r="BO465" s="365">
        <f t="shared" si="202"/>
        <v>0</v>
      </c>
      <c r="BP465" s="365">
        <f t="shared" si="203"/>
        <v>0</v>
      </c>
      <c r="BQ465" s="365">
        <f t="shared" si="204"/>
        <v>0</v>
      </c>
      <c r="BR465" s="365">
        <f t="shared" si="205"/>
        <v>0</v>
      </c>
      <c r="BS465" s="365">
        <f t="shared" si="206"/>
        <v>0</v>
      </c>
      <c r="BT465" s="365">
        <f t="shared" si="207"/>
        <v>0</v>
      </c>
      <c r="BU465" s="365">
        <f t="shared" si="208"/>
        <v>0</v>
      </c>
      <c r="BV465" s="365">
        <f t="shared" si="209"/>
        <v>0</v>
      </c>
      <c r="BW465" s="365">
        <f t="shared" si="210"/>
        <v>0</v>
      </c>
      <c r="BX465" s="365">
        <f t="shared" si="211"/>
        <v>0</v>
      </c>
      <c r="BY465" s="365">
        <f t="shared" si="212"/>
        <v>0</v>
      </c>
      <c r="BZ465" s="365">
        <f t="shared" si="213"/>
        <v>0</v>
      </c>
      <c r="CA465" s="365">
        <f t="shared" si="214"/>
        <v>0</v>
      </c>
      <c r="CB465" s="360">
        <f t="shared" si="215"/>
        <v>0</v>
      </c>
      <c r="CR465"/>
    </row>
    <row r="466" spans="1:96" hidden="1" x14ac:dyDescent="0.2">
      <c r="A466" s="360" cm="1">
        <f t="array" ref="A466">_xlfn.SWITCH(D466,"G",1,"D",2,"M",3,"F",4)</f>
        <v>2</v>
      </c>
      <c r="B466" s="357" t="s">
        <v>602</v>
      </c>
      <c r="C466" s="357" t="s">
        <v>668</v>
      </c>
      <c r="D466" s="360" t="s">
        <v>14</v>
      </c>
      <c r="E466" s="361">
        <v>3.9</v>
      </c>
      <c r="F466" s="361">
        <f>_xlfn.IFNA(VLOOKUP(C466,'My Squad'!$C$2:$D$16,2,0),E466)</f>
        <v>3.9</v>
      </c>
      <c r="G466" s="362">
        <v>4.3333333333333331E-3</v>
      </c>
      <c r="H466" s="362">
        <v>1.0666666666666666E-2</v>
      </c>
      <c r="I466" s="362">
        <v>1.0999999999999999E-2</v>
      </c>
      <c r="J466" s="362">
        <v>4.0000000000000001E-3</v>
      </c>
      <c r="K466" s="362">
        <v>1.5666666666666666E-2</v>
      </c>
      <c r="L466" s="362">
        <v>6.6666666666666671E-3</v>
      </c>
      <c r="M466" s="362">
        <v>6.3333333333333332E-3</v>
      </c>
      <c r="N466" s="362">
        <v>4.0000000000000001E-3</v>
      </c>
      <c r="O466" s="363">
        <v>0</v>
      </c>
      <c r="P466" s="363">
        <v>0</v>
      </c>
      <c r="Q466" s="363">
        <v>0</v>
      </c>
      <c r="R466" s="363">
        <v>0</v>
      </c>
      <c r="S466" s="363">
        <v>0</v>
      </c>
      <c r="T466" s="363">
        <v>0</v>
      </c>
      <c r="U466" s="363">
        <v>0</v>
      </c>
      <c r="V466" s="363">
        <v>0</v>
      </c>
      <c r="W466" s="363">
        <v>0</v>
      </c>
      <c r="X466" s="363">
        <v>0</v>
      </c>
      <c r="Y466" s="363">
        <v>0</v>
      </c>
      <c r="Z466" s="363">
        <v>0</v>
      </c>
      <c r="AA466" s="363">
        <v>0</v>
      </c>
      <c r="AB466" s="363">
        <v>0</v>
      </c>
      <c r="AC466" s="363">
        <v>0</v>
      </c>
      <c r="AD466" s="363">
        <v>0</v>
      </c>
      <c r="AE466" s="363">
        <v>0</v>
      </c>
      <c r="AF466" s="363">
        <v>0</v>
      </c>
      <c r="AG466" s="363">
        <v>0</v>
      </c>
      <c r="AH466" s="363">
        <v>0</v>
      </c>
      <c r="AI466" s="363">
        <v>0</v>
      </c>
      <c r="AJ466" s="363">
        <v>0</v>
      </c>
      <c r="AK466" s="363">
        <v>0</v>
      </c>
      <c r="AL466" s="363">
        <v>0</v>
      </c>
      <c r="AM466" s="363">
        <v>0</v>
      </c>
      <c r="AN466" s="363">
        <v>0</v>
      </c>
      <c r="AO466" s="363">
        <v>0</v>
      </c>
      <c r="AP466" s="363">
        <v>0</v>
      </c>
      <c r="AQ466" s="363">
        <v>0</v>
      </c>
      <c r="AR466" s="363">
        <v>0</v>
      </c>
      <c r="AS466" s="363">
        <v>0</v>
      </c>
      <c r="AT466" s="363">
        <v>0</v>
      </c>
      <c r="AU466" s="363">
        <v>0</v>
      </c>
      <c r="AV466" s="363">
        <v>0</v>
      </c>
      <c r="AW466" s="363">
        <v>0</v>
      </c>
      <c r="AX466" s="363">
        <v>0</v>
      </c>
      <c r="AY466" s="363">
        <v>0</v>
      </c>
      <c r="AZ466" s="363">
        <v>0</v>
      </c>
      <c r="BA466" s="363">
        <v>0</v>
      </c>
      <c r="BB466" s="363">
        <v>0</v>
      </c>
      <c r="BC466" s="364">
        <f>IF(ISNUMBER(MATCH(C466,'My Squad'!$C$2:$C$16,0)),1,0)</f>
        <v>0</v>
      </c>
      <c r="BD466" s="365">
        <f t="shared" si="191"/>
        <v>0</v>
      </c>
      <c r="BE466" s="365">
        <f t="shared" si="192"/>
        <v>0</v>
      </c>
      <c r="BF466" s="365">
        <f t="shared" si="193"/>
        <v>0</v>
      </c>
      <c r="BG466" s="365">
        <f t="shared" si="194"/>
        <v>0</v>
      </c>
      <c r="BH466" s="365">
        <f t="shared" si="195"/>
        <v>0</v>
      </c>
      <c r="BI466" s="365">
        <f t="shared" si="196"/>
        <v>0</v>
      </c>
      <c r="BJ466" s="365">
        <f t="shared" si="197"/>
        <v>0</v>
      </c>
      <c r="BK466" s="365">
        <f t="shared" si="198"/>
        <v>0</v>
      </c>
      <c r="BL466" s="365">
        <f t="shared" si="199"/>
        <v>0</v>
      </c>
      <c r="BM466" s="365">
        <f t="shared" si="200"/>
        <v>0</v>
      </c>
      <c r="BN466" s="365">
        <f t="shared" si="201"/>
        <v>0</v>
      </c>
      <c r="BO466" s="365">
        <f t="shared" si="202"/>
        <v>0</v>
      </c>
      <c r="BP466" s="365">
        <f t="shared" si="203"/>
        <v>0</v>
      </c>
      <c r="BQ466" s="365">
        <f t="shared" si="204"/>
        <v>0</v>
      </c>
      <c r="BR466" s="365">
        <f t="shared" si="205"/>
        <v>0</v>
      </c>
      <c r="BS466" s="365">
        <f t="shared" si="206"/>
        <v>0</v>
      </c>
      <c r="BT466" s="365">
        <f t="shared" si="207"/>
        <v>0</v>
      </c>
      <c r="BU466" s="365">
        <f t="shared" si="208"/>
        <v>0</v>
      </c>
      <c r="BV466" s="365">
        <f t="shared" si="209"/>
        <v>0</v>
      </c>
      <c r="BW466" s="365">
        <f t="shared" si="210"/>
        <v>0</v>
      </c>
      <c r="BX466" s="365">
        <f t="shared" si="211"/>
        <v>0</v>
      </c>
      <c r="BY466" s="365">
        <f t="shared" si="212"/>
        <v>0</v>
      </c>
      <c r="BZ466" s="365">
        <f t="shared" si="213"/>
        <v>0</v>
      </c>
      <c r="CA466" s="365">
        <f t="shared" si="214"/>
        <v>0</v>
      </c>
      <c r="CB466" s="360">
        <f t="shared" si="215"/>
        <v>0</v>
      </c>
      <c r="CR466"/>
    </row>
    <row r="467" spans="1:96" hidden="1" x14ac:dyDescent="0.2">
      <c r="A467" s="360" cm="1">
        <f t="array" ref="A467">_xlfn.SWITCH(D467,"G",1,"D",2,"M",3,"F",4)</f>
        <v>2</v>
      </c>
      <c r="B467" s="357" t="s">
        <v>602</v>
      </c>
      <c r="C467" s="357" t="s">
        <v>674</v>
      </c>
      <c r="D467" s="360" t="s">
        <v>14</v>
      </c>
      <c r="E467" s="361">
        <v>4</v>
      </c>
      <c r="F467" s="361">
        <f>_xlfn.IFNA(VLOOKUP(C467,'My Squad'!$C$2:$D$16,2,0),E467)</f>
        <v>4</v>
      </c>
      <c r="G467" s="362">
        <v>1.7666666666666667E-2</v>
      </c>
      <c r="H467" s="362">
        <v>9.3333333333333341E-3</v>
      </c>
      <c r="I467" s="362">
        <v>1.0666666666666666E-2</v>
      </c>
      <c r="J467" s="362">
        <v>4.3333333333333331E-3</v>
      </c>
      <c r="K467" s="362">
        <v>3.0000000000000001E-3</v>
      </c>
      <c r="L467" s="362">
        <v>4.3333333333333331E-3</v>
      </c>
      <c r="M467" s="362">
        <v>3.0000000000000001E-3</v>
      </c>
      <c r="N467" s="362">
        <v>0.01</v>
      </c>
      <c r="O467" s="363">
        <v>0</v>
      </c>
      <c r="P467" s="363">
        <v>0</v>
      </c>
      <c r="Q467" s="363">
        <v>0</v>
      </c>
      <c r="R467" s="363">
        <v>0</v>
      </c>
      <c r="S467" s="363">
        <v>0</v>
      </c>
      <c r="T467" s="363">
        <v>0</v>
      </c>
      <c r="U467" s="363">
        <v>0</v>
      </c>
      <c r="V467" s="363">
        <v>0</v>
      </c>
      <c r="W467" s="363">
        <v>0</v>
      </c>
      <c r="X467" s="363">
        <v>0</v>
      </c>
      <c r="Y467" s="363">
        <v>0</v>
      </c>
      <c r="Z467" s="363">
        <v>0</v>
      </c>
      <c r="AA467" s="363">
        <v>0</v>
      </c>
      <c r="AB467" s="363">
        <v>0</v>
      </c>
      <c r="AC467" s="363">
        <v>0</v>
      </c>
      <c r="AD467" s="363">
        <v>0</v>
      </c>
      <c r="AE467" s="363">
        <v>0</v>
      </c>
      <c r="AF467" s="363">
        <v>0</v>
      </c>
      <c r="AG467" s="363">
        <v>0</v>
      </c>
      <c r="AH467" s="363">
        <v>0</v>
      </c>
      <c r="AI467" s="363">
        <v>0</v>
      </c>
      <c r="AJ467" s="363">
        <v>0</v>
      </c>
      <c r="AK467" s="363">
        <v>0</v>
      </c>
      <c r="AL467" s="363">
        <v>0</v>
      </c>
      <c r="AM467" s="363">
        <v>0</v>
      </c>
      <c r="AN467" s="363">
        <v>0</v>
      </c>
      <c r="AO467" s="363">
        <v>0</v>
      </c>
      <c r="AP467" s="363">
        <v>0</v>
      </c>
      <c r="AQ467" s="363">
        <v>0</v>
      </c>
      <c r="AR467" s="363">
        <v>0</v>
      </c>
      <c r="AS467" s="363">
        <v>0</v>
      </c>
      <c r="AT467" s="363">
        <v>0</v>
      </c>
      <c r="AU467" s="363">
        <v>0</v>
      </c>
      <c r="AV467" s="363">
        <v>0</v>
      </c>
      <c r="AW467" s="363">
        <v>0</v>
      </c>
      <c r="AX467" s="363">
        <v>0</v>
      </c>
      <c r="AY467" s="363">
        <v>0</v>
      </c>
      <c r="AZ467" s="363">
        <v>0</v>
      </c>
      <c r="BA467" s="363">
        <v>0</v>
      </c>
      <c r="BB467" s="363">
        <v>0</v>
      </c>
      <c r="BC467" s="364">
        <f>IF(ISNUMBER(MATCH(C467,'My Squad'!$C$2:$C$16,0)),1,0)</f>
        <v>0</v>
      </c>
      <c r="BD467" s="365">
        <f t="shared" si="191"/>
        <v>0</v>
      </c>
      <c r="BE467" s="365">
        <f t="shared" si="192"/>
        <v>0</v>
      </c>
      <c r="BF467" s="365">
        <f t="shared" si="193"/>
        <v>0</v>
      </c>
      <c r="BG467" s="365">
        <f t="shared" si="194"/>
        <v>0</v>
      </c>
      <c r="BH467" s="365">
        <f t="shared" si="195"/>
        <v>0</v>
      </c>
      <c r="BI467" s="365">
        <f t="shared" si="196"/>
        <v>0</v>
      </c>
      <c r="BJ467" s="365">
        <f t="shared" si="197"/>
        <v>0</v>
      </c>
      <c r="BK467" s="365">
        <f t="shared" si="198"/>
        <v>0</v>
      </c>
      <c r="BL467" s="365">
        <f t="shared" si="199"/>
        <v>0</v>
      </c>
      <c r="BM467" s="365">
        <f t="shared" si="200"/>
        <v>0</v>
      </c>
      <c r="BN467" s="365">
        <f t="shared" si="201"/>
        <v>0</v>
      </c>
      <c r="BO467" s="365">
        <f t="shared" si="202"/>
        <v>0</v>
      </c>
      <c r="BP467" s="365">
        <f t="shared" si="203"/>
        <v>0</v>
      </c>
      <c r="BQ467" s="365">
        <f t="shared" si="204"/>
        <v>0</v>
      </c>
      <c r="BR467" s="365">
        <f t="shared" si="205"/>
        <v>0</v>
      </c>
      <c r="BS467" s="365">
        <f t="shared" si="206"/>
        <v>0</v>
      </c>
      <c r="BT467" s="365">
        <f t="shared" si="207"/>
        <v>0</v>
      </c>
      <c r="BU467" s="365">
        <f t="shared" si="208"/>
        <v>0</v>
      </c>
      <c r="BV467" s="365">
        <f t="shared" si="209"/>
        <v>0</v>
      </c>
      <c r="BW467" s="365">
        <f t="shared" si="210"/>
        <v>0</v>
      </c>
      <c r="BX467" s="365">
        <f t="shared" si="211"/>
        <v>0</v>
      </c>
      <c r="BY467" s="365">
        <f t="shared" si="212"/>
        <v>0</v>
      </c>
      <c r="BZ467" s="365">
        <f t="shared" si="213"/>
        <v>0</v>
      </c>
      <c r="CA467" s="365">
        <f t="shared" si="214"/>
        <v>0</v>
      </c>
      <c r="CB467" s="360">
        <f t="shared" si="215"/>
        <v>0</v>
      </c>
      <c r="CR467"/>
    </row>
    <row r="468" spans="1:96" hidden="1" x14ac:dyDescent="0.2">
      <c r="A468" s="360" cm="1">
        <f t="array" ref="A468">_xlfn.SWITCH(D468,"G",1,"D",2,"M",3,"F",4)</f>
        <v>1</v>
      </c>
      <c r="B468" s="357" t="s">
        <v>601</v>
      </c>
      <c r="C468" s="357" t="s">
        <v>634</v>
      </c>
      <c r="D468" s="360" t="s">
        <v>16</v>
      </c>
      <c r="E468" s="361">
        <v>4</v>
      </c>
      <c r="F468" s="361">
        <f>_xlfn.IFNA(VLOOKUP(C468,'My Squad'!$C$2:$D$16,2,0),E468)</f>
        <v>4</v>
      </c>
      <c r="G468" s="362">
        <v>8.6666666666666663E-3</v>
      </c>
      <c r="H468" s="362">
        <v>1.0333333333333333E-2</v>
      </c>
      <c r="I468" s="362">
        <v>8.6666666666666663E-3</v>
      </c>
      <c r="J468" s="362">
        <v>7.0000000000000001E-3</v>
      </c>
      <c r="K468" s="362">
        <v>7.0000000000000001E-3</v>
      </c>
      <c r="L468" s="362">
        <v>8.3333333333333332E-3</v>
      </c>
      <c r="M468" s="362">
        <v>4.3333333333333331E-3</v>
      </c>
      <c r="N468" s="362">
        <v>6.3333333333333332E-3</v>
      </c>
      <c r="O468" s="363">
        <v>0</v>
      </c>
      <c r="P468" s="363">
        <v>0</v>
      </c>
      <c r="Q468" s="363">
        <v>0</v>
      </c>
      <c r="R468" s="363">
        <v>0</v>
      </c>
      <c r="S468" s="363">
        <v>0</v>
      </c>
      <c r="T468" s="363">
        <v>0</v>
      </c>
      <c r="U468" s="363">
        <v>0</v>
      </c>
      <c r="V468" s="363">
        <v>0</v>
      </c>
      <c r="W468" s="363">
        <v>0</v>
      </c>
      <c r="X468" s="363">
        <v>0</v>
      </c>
      <c r="Y468" s="363">
        <v>0</v>
      </c>
      <c r="Z468" s="363">
        <v>0</v>
      </c>
      <c r="AA468" s="363">
        <v>0</v>
      </c>
      <c r="AB468" s="363">
        <v>0</v>
      </c>
      <c r="AC468" s="363">
        <v>0</v>
      </c>
      <c r="AD468" s="363">
        <v>0</v>
      </c>
      <c r="AE468" s="363">
        <v>0</v>
      </c>
      <c r="AF468" s="363">
        <v>0</v>
      </c>
      <c r="AG468" s="363">
        <v>0</v>
      </c>
      <c r="AH468" s="363">
        <v>0</v>
      </c>
      <c r="AI468" s="363">
        <v>0</v>
      </c>
      <c r="AJ468" s="363">
        <v>0</v>
      </c>
      <c r="AK468" s="363">
        <v>0</v>
      </c>
      <c r="AL468" s="363">
        <v>0</v>
      </c>
      <c r="AM468" s="363">
        <v>0</v>
      </c>
      <c r="AN468" s="363">
        <v>0</v>
      </c>
      <c r="AO468" s="363">
        <v>0</v>
      </c>
      <c r="AP468" s="363">
        <v>0</v>
      </c>
      <c r="AQ468" s="363">
        <v>0</v>
      </c>
      <c r="AR468" s="363">
        <v>0</v>
      </c>
      <c r="AS468" s="363">
        <v>0</v>
      </c>
      <c r="AT468" s="363">
        <v>0</v>
      </c>
      <c r="AU468" s="363">
        <v>0</v>
      </c>
      <c r="AV468" s="363">
        <v>0</v>
      </c>
      <c r="AW468" s="363">
        <v>0</v>
      </c>
      <c r="AX468" s="363">
        <v>0</v>
      </c>
      <c r="AY468" s="363">
        <v>0</v>
      </c>
      <c r="AZ468" s="363">
        <v>0</v>
      </c>
      <c r="BA468" s="363">
        <v>0</v>
      </c>
      <c r="BB468" s="363">
        <v>0</v>
      </c>
      <c r="BC468" s="364">
        <f>IF(ISNUMBER(MATCH(C468,'My Squad'!$C$2:$C$16,0)),1,0)</f>
        <v>0</v>
      </c>
      <c r="BD468" s="365">
        <f t="shared" si="191"/>
        <v>0</v>
      </c>
      <c r="BE468" s="365">
        <f t="shared" si="192"/>
        <v>0</v>
      </c>
      <c r="BF468" s="365">
        <f t="shared" si="193"/>
        <v>0</v>
      </c>
      <c r="BG468" s="365">
        <f t="shared" si="194"/>
        <v>0</v>
      </c>
      <c r="BH468" s="365">
        <f t="shared" si="195"/>
        <v>0</v>
      </c>
      <c r="BI468" s="365">
        <f t="shared" si="196"/>
        <v>0</v>
      </c>
      <c r="BJ468" s="365">
        <f t="shared" si="197"/>
        <v>0</v>
      </c>
      <c r="BK468" s="365">
        <f t="shared" si="198"/>
        <v>0</v>
      </c>
      <c r="BL468" s="365">
        <f t="shared" si="199"/>
        <v>0</v>
      </c>
      <c r="BM468" s="365">
        <f t="shared" si="200"/>
        <v>0</v>
      </c>
      <c r="BN468" s="365">
        <f t="shared" si="201"/>
        <v>0</v>
      </c>
      <c r="BO468" s="365">
        <f t="shared" si="202"/>
        <v>0</v>
      </c>
      <c r="BP468" s="365">
        <f t="shared" si="203"/>
        <v>0</v>
      </c>
      <c r="BQ468" s="365">
        <f t="shared" si="204"/>
        <v>0</v>
      </c>
      <c r="BR468" s="365">
        <f t="shared" si="205"/>
        <v>0</v>
      </c>
      <c r="BS468" s="365">
        <f t="shared" si="206"/>
        <v>0</v>
      </c>
      <c r="BT468" s="365">
        <f t="shared" si="207"/>
        <v>0</v>
      </c>
      <c r="BU468" s="365">
        <f t="shared" si="208"/>
        <v>0</v>
      </c>
      <c r="BV468" s="365">
        <f t="shared" si="209"/>
        <v>0</v>
      </c>
      <c r="BW468" s="365">
        <f t="shared" si="210"/>
        <v>0</v>
      </c>
      <c r="BX468" s="365">
        <f t="shared" si="211"/>
        <v>0</v>
      </c>
      <c r="BY468" s="365">
        <f t="shared" si="212"/>
        <v>0</v>
      </c>
      <c r="BZ468" s="365">
        <f t="shared" si="213"/>
        <v>0</v>
      </c>
      <c r="CA468" s="365">
        <f t="shared" si="214"/>
        <v>0</v>
      </c>
      <c r="CB468" s="360">
        <f t="shared" si="215"/>
        <v>0</v>
      </c>
      <c r="CR468"/>
    </row>
    <row r="469" spans="1:96" hidden="1" x14ac:dyDescent="0.2">
      <c r="A469" s="360" cm="1">
        <f t="array" ref="A469">_xlfn.SWITCH(D469,"G",1,"D",2,"M",3,"F",4)</f>
        <v>1</v>
      </c>
      <c r="B469" s="357" t="s">
        <v>28</v>
      </c>
      <c r="C469" s="357" t="s">
        <v>287</v>
      </c>
      <c r="D469" s="360" t="s">
        <v>16</v>
      </c>
      <c r="E469" s="361">
        <v>4</v>
      </c>
      <c r="F469" s="361">
        <f>_xlfn.IFNA(VLOOKUP(C469,'My Squad'!$C$2:$D$16,2,0),E469)</f>
        <v>4</v>
      </c>
      <c r="G469" s="362">
        <v>5.3333333333333332E-3</v>
      </c>
      <c r="H469" s="362">
        <v>9.6666666666666672E-3</v>
      </c>
      <c r="I469" s="362">
        <v>1.0333333333333333E-2</v>
      </c>
      <c r="J469" s="362">
        <v>1.2999999999999999E-2</v>
      </c>
      <c r="K469" s="362">
        <v>7.0000000000000001E-3</v>
      </c>
      <c r="L469" s="362">
        <v>7.0000000000000001E-3</v>
      </c>
      <c r="M469" s="362">
        <v>3.3333333333333335E-3</v>
      </c>
      <c r="N469" s="362">
        <v>3.6666666666666666E-3</v>
      </c>
      <c r="O469" s="363">
        <v>0</v>
      </c>
      <c r="P469" s="363">
        <v>0</v>
      </c>
      <c r="Q469" s="363">
        <v>0</v>
      </c>
      <c r="R469" s="363">
        <v>0</v>
      </c>
      <c r="S469" s="363">
        <v>0</v>
      </c>
      <c r="T469" s="363">
        <v>0</v>
      </c>
      <c r="U469" s="363">
        <v>0</v>
      </c>
      <c r="V469" s="363">
        <v>0</v>
      </c>
      <c r="W469" s="363">
        <v>0</v>
      </c>
      <c r="X469" s="363">
        <v>0</v>
      </c>
      <c r="Y469" s="363">
        <v>0</v>
      </c>
      <c r="Z469" s="363">
        <v>0</v>
      </c>
      <c r="AA469" s="363">
        <v>0</v>
      </c>
      <c r="AB469" s="363">
        <v>0</v>
      </c>
      <c r="AC469" s="363">
        <v>0</v>
      </c>
      <c r="AD469" s="363">
        <v>0</v>
      </c>
      <c r="AE469" s="363">
        <v>0</v>
      </c>
      <c r="AF469" s="363">
        <v>0</v>
      </c>
      <c r="AG469" s="363">
        <v>0</v>
      </c>
      <c r="AH469" s="363">
        <v>0</v>
      </c>
      <c r="AI469" s="363">
        <v>0</v>
      </c>
      <c r="AJ469" s="363">
        <v>0</v>
      </c>
      <c r="AK469" s="363">
        <v>0</v>
      </c>
      <c r="AL469" s="363">
        <v>0</v>
      </c>
      <c r="AM469" s="363">
        <v>0</v>
      </c>
      <c r="AN469" s="363">
        <v>0</v>
      </c>
      <c r="AO469" s="363">
        <v>0</v>
      </c>
      <c r="AP469" s="363">
        <v>0</v>
      </c>
      <c r="AQ469" s="363">
        <v>0</v>
      </c>
      <c r="AR469" s="363">
        <v>0</v>
      </c>
      <c r="AS469" s="363">
        <v>0</v>
      </c>
      <c r="AT469" s="363">
        <v>0</v>
      </c>
      <c r="AU469" s="363">
        <v>0</v>
      </c>
      <c r="AV469" s="363">
        <v>0</v>
      </c>
      <c r="AW469" s="363">
        <v>0</v>
      </c>
      <c r="AX469" s="363">
        <v>0</v>
      </c>
      <c r="AY469" s="363">
        <v>0</v>
      </c>
      <c r="AZ469" s="363">
        <v>0</v>
      </c>
      <c r="BA469" s="363">
        <v>0</v>
      </c>
      <c r="BB469" s="363">
        <v>0</v>
      </c>
      <c r="BC469" s="364">
        <f>IF(ISNUMBER(MATCH(C469,'My Squad'!$C$2:$C$16,0)),1,0)</f>
        <v>0</v>
      </c>
      <c r="BD469" s="365">
        <f t="shared" si="191"/>
        <v>0</v>
      </c>
      <c r="BE469" s="365">
        <f t="shared" si="192"/>
        <v>0</v>
      </c>
      <c r="BF469" s="365">
        <f t="shared" si="193"/>
        <v>0</v>
      </c>
      <c r="BG469" s="365">
        <f t="shared" si="194"/>
        <v>0</v>
      </c>
      <c r="BH469" s="365">
        <f t="shared" si="195"/>
        <v>0</v>
      </c>
      <c r="BI469" s="365">
        <f t="shared" si="196"/>
        <v>0</v>
      </c>
      <c r="BJ469" s="365">
        <f t="shared" si="197"/>
        <v>0</v>
      </c>
      <c r="BK469" s="365">
        <f t="shared" si="198"/>
        <v>0</v>
      </c>
      <c r="BL469" s="365">
        <f t="shared" si="199"/>
        <v>0</v>
      </c>
      <c r="BM469" s="365">
        <f t="shared" si="200"/>
        <v>0</v>
      </c>
      <c r="BN469" s="365">
        <f t="shared" si="201"/>
        <v>0</v>
      </c>
      <c r="BO469" s="365">
        <f t="shared" si="202"/>
        <v>0</v>
      </c>
      <c r="BP469" s="365">
        <f t="shared" si="203"/>
        <v>0</v>
      </c>
      <c r="BQ469" s="365">
        <f t="shared" si="204"/>
        <v>0</v>
      </c>
      <c r="BR469" s="365">
        <f t="shared" si="205"/>
        <v>0</v>
      </c>
      <c r="BS469" s="365">
        <f t="shared" si="206"/>
        <v>0</v>
      </c>
      <c r="BT469" s="365">
        <f t="shared" si="207"/>
        <v>0</v>
      </c>
      <c r="BU469" s="365">
        <f t="shared" si="208"/>
        <v>0</v>
      </c>
      <c r="BV469" s="365">
        <f t="shared" si="209"/>
        <v>0</v>
      </c>
      <c r="BW469" s="365">
        <f t="shared" si="210"/>
        <v>0</v>
      </c>
      <c r="BX469" s="365">
        <f t="shared" si="211"/>
        <v>0</v>
      </c>
      <c r="BY469" s="365">
        <f t="shared" si="212"/>
        <v>0</v>
      </c>
      <c r="BZ469" s="365">
        <f t="shared" si="213"/>
        <v>0</v>
      </c>
      <c r="CA469" s="365">
        <f t="shared" si="214"/>
        <v>0</v>
      </c>
      <c r="CB469" s="360">
        <f t="shared" si="215"/>
        <v>0</v>
      </c>
      <c r="CR469"/>
    </row>
    <row r="470" spans="1:96" hidden="1" x14ac:dyDescent="0.2">
      <c r="A470" s="360" cm="1">
        <f t="array" ref="A470">_xlfn.SWITCH(D470,"G",1,"D",2,"M",3,"F",4)</f>
        <v>1</v>
      </c>
      <c r="B470" s="357" t="s">
        <v>602</v>
      </c>
      <c r="C470" s="357" t="s">
        <v>663</v>
      </c>
      <c r="D470" s="360" t="s">
        <v>16</v>
      </c>
      <c r="E470" s="361">
        <v>4.4000000000000004</v>
      </c>
      <c r="F470" s="361">
        <f>_xlfn.IFNA(VLOOKUP(C470,'My Squad'!$C$2:$D$16,2,0),E470)</f>
        <v>4.4000000000000004</v>
      </c>
      <c r="G470" s="362">
        <v>7.0000000000000001E-3</v>
      </c>
      <c r="H470" s="362">
        <v>0.01</v>
      </c>
      <c r="I470" s="362">
        <v>8.9999999999999993E-3</v>
      </c>
      <c r="J470" s="362">
        <v>5.3333333333333332E-3</v>
      </c>
      <c r="K470" s="362">
        <v>0.01</v>
      </c>
      <c r="L470" s="362">
        <v>7.3333333333333332E-3</v>
      </c>
      <c r="M470" s="362">
        <v>1.3333333333333333E-3</v>
      </c>
      <c r="N470" s="362">
        <v>8.6666666666666663E-3</v>
      </c>
      <c r="O470" s="363">
        <v>0</v>
      </c>
      <c r="P470" s="363">
        <v>0</v>
      </c>
      <c r="Q470" s="363">
        <v>0</v>
      </c>
      <c r="R470" s="363">
        <v>0</v>
      </c>
      <c r="S470" s="363">
        <v>0</v>
      </c>
      <c r="T470" s="363">
        <v>0</v>
      </c>
      <c r="U470" s="363">
        <v>0</v>
      </c>
      <c r="V470" s="363">
        <v>0</v>
      </c>
      <c r="W470" s="363">
        <v>0</v>
      </c>
      <c r="X470" s="363">
        <v>0</v>
      </c>
      <c r="Y470" s="363">
        <v>0</v>
      </c>
      <c r="Z470" s="363">
        <v>0</v>
      </c>
      <c r="AA470" s="363">
        <v>0</v>
      </c>
      <c r="AB470" s="363">
        <v>0</v>
      </c>
      <c r="AC470" s="363">
        <v>0</v>
      </c>
      <c r="AD470" s="363">
        <v>0</v>
      </c>
      <c r="AE470" s="363">
        <v>0</v>
      </c>
      <c r="AF470" s="363">
        <v>0</v>
      </c>
      <c r="AG470" s="363">
        <v>0</v>
      </c>
      <c r="AH470" s="363">
        <v>0</v>
      </c>
      <c r="AI470" s="363">
        <v>0</v>
      </c>
      <c r="AJ470" s="363">
        <v>0</v>
      </c>
      <c r="AK470" s="363">
        <v>0</v>
      </c>
      <c r="AL470" s="363">
        <v>0</v>
      </c>
      <c r="AM470" s="363">
        <v>0</v>
      </c>
      <c r="AN470" s="363">
        <v>0</v>
      </c>
      <c r="AO470" s="363">
        <v>0</v>
      </c>
      <c r="AP470" s="363">
        <v>0</v>
      </c>
      <c r="AQ470" s="363">
        <v>0</v>
      </c>
      <c r="AR470" s="363">
        <v>0</v>
      </c>
      <c r="AS470" s="363">
        <v>0</v>
      </c>
      <c r="AT470" s="363">
        <v>0</v>
      </c>
      <c r="AU470" s="363">
        <v>0</v>
      </c>
      <c r="AV470" s="363">
        <v>0</v>
      </c>
      <c r="AW470" s="363">
        <v>0</v>
      </c>
      <c r="AX470" s="363">
        <v>0</v>
      </c>
      <c r="AY470" s="363">
        <v>0</v>
      </c>
      <c r="AZ470" s="363">
        <v>0</v>
      </c>
      <c r="BA470" s="363">
        <v>0</v>
      </c>
      <c r="BB470" s="363">
        <v>0</v>
      </c>
      <c r="BC470" s="364">
        <f>IF(ISNUMBER(MATCH(C470,'My Squad'!$C$2:$C$16,0)),1,0)</f>
        <v>0</v>
      </c>
      <c r="BD470" s="365">
        <f t="shared" si="191"/>
        <v>0</v>
      </c>
      <c r="BE470" s="365">
        <f t="shared" si="192"/>
        <v>0</v>
      </c>
      <c r="BF470" s="365">
        <f t="shared" si="193"/>
        <v>0</v>
      </c>
      <c r="BG470" s="365">
        <f t="shared" si="194"/>
        <v>0</v>
      </c>
      <c r="BH470" s="365">
        <f t="shared" si="195"/>
        <v>0</v>
      </c>
      <c r="BI470" s="365">
        <f t="shared" si="196"/>
        <v>0</v>
      </c>
      <c r="BJ470" s="365">
        <f t="shared" si="197"/>
        <v>0</v>
      </c>
      <c r="BK470" s="365">
        <f t="shared" si="198"/>
        <v>0</v>
      </c>
      <c r="BL470" s="365">
        <f t="shared" si="199"/>
        <v>0</v>
      </c>
      <c r="BM470" s="365">
        <f t="shared" si="200"/>
        <v>0</v>
      </c>
      <c r="BN470" s="365">
        <f t="shared" si="201"/>
        <v>0</v>
      </c>
      <c r="BO470" s="365">
        <f t="shared" si="202"/>
        <v>0</v>
      </c>
      <c r="BP470" s="365">
        <f t="shared" si="203"/>
        <v>0</v>
      </c>
      <c r="BQ470" s="365">
        <f t="shared" si="204"/>
        <v>0</v>
      </c>
      <c r="BR470" s="365">
        <f t="shared" si="205"/>
        <v>0</v>
      </c>
      <c r="BS470" s="365">
        <f t="shared" si="206"/>
        <v>0</v>
      </c>
      <c r="BT470" s="365">
        <f t="shared" si="207"/>
        <v>0</v>
      </c>
      <c r="BU470" s="365">
        <f t="shared" si="208"/>
        <v>0</v>
      </c>
      <c r="BV470" s="365">
        <f t="shared" si="209"/>
        <v>0</v>
      </c>
      <c r="BW470" s="365">
        <f t="shared" si="210"/>
        <v>0</v>
      </c>
      <c r="BX470" s="365">
        <f t="shared" si="211"/>
        <v>0</v>
      </c>
      <c r="BY470" s="365">
        <f t="shared" si="212"/>
        <v>0</v>
      </c>
      <c r="BZ470" s="365">
        <f t="shared" si="213"/>
        <v>0</v>
      </c>
      <c r="CA470" s="365">
        <f t="shared" si="214"/>
        <v>0</v>
      </c>
      <c r="CB470" s="360">
        <f t="shared" si="215"/>
        <v>0</v>
      </c>
      <c r="CR470"/>
    </row>
    <row r="471" spans="1:96" hidden="1" x14ac:dyDescent="0.2">
      <c r="A471" s="360" cm="1">
        <f t="array" ref="A471">_xlfn.SWITCH(D471,"G",1,"D",2,"M",3,"F",4)</f>
        <v>1</v>
      </c>
      <c r="B471" s="357" t="s">
        <v>56</v>
      </c>
      <c r="C471" s="357" t="s">
        <v>93</v>
      </c>
      <c r="D471" s="360" t="s">
        <v>16</v>
      </c>
      <c r="E471" s="361">
        <v>4.4000000000000004</v>
      </c>
      <c r="F471" s="361">
        <f>_xlfn.IFNA(VLOOKUP(C471,'My Squad'!$C$2:$D$16,2,0),E471)</f>
        <v>4.4000000000000004</v>
      </c>
      <c r="G471" s="362">
        <v>8.9999999999999993E-3</v>
      </c>
      <c r="H471" s="362">
        <v>2E-3</v>
      </c>
      <c r="I471" s="362">
        <v>4.6666666666666671E-3</v>
      </c>
      <c r="J471" s="362">
        <v>5.0000000000000001E-3</v>
      </c>
      <c r="K471" s="362">
        <v>8.3333333333333332E-3</v>
      </c>
      <c r="L471" s="362">
        <v>6.0000000000000001E-3</v>
      </c>
      <c r="M471" s="362">
        <v>1.0333333333333333E-2</v>
      </c>
      <c r="N471" s="362">
        <v>9.6666666666666672E-3</v>
      </c>
      <c r="O471" s="363">
        <v>0</v>
      </c>
      <c r="P471" s="363">
        <v>0</v>
      </c>
      <c r="Q471" s="363">
        <v>0</v>
      </c>
      <c r="R471" s="363">
        <v>0</v>
      </c>
      <c r="S471" s="363">
        <v>0</v>
      </c>
      <c r="T471" s="363">
        <v>0</v>
      </c>
      <c r="U471" s="363">
        <v>0</v>
      </c>
      <c r="V471" s="363">
        <v>0</v>
      </c>
      <c r="W471" s="363">
        <v>0</v>
      </c>
      <c r="X471" s="363">
        <v>0</v>
      </c>
      <c r="Y471" s="363">
        <v>0</v>
      </c>
      <c r="Z471" s="363">
        <v>0</v>
      </c>
      <c r="AA471" s="363">
        <v>0</v>
      </c>
      <c r="AB471" s="363">
        <v>0</v>
      </c>
      <c r="AC471" s="363">
        <v>0</v>
      </c>
      <c r="AD471" s="363">
        <v>0</v>
      </c>
      <c r="AE471" s="363">
        <v>0</v>
      </c>
      <c r="AF471" s="363">
        <v>0</v>
      </c>
      <c r="AG471" s="363">
        <v>0</v>
      </c>
      <c r="AH471" s="363">
        <v>0</v>
      </c>
      <c r="AI471" s="363">
        <v>0</v>
      </c>
      <c r="AJ471" s="363">
        <v>0</v>
      </c>
      <c r="AK471" s="363">
        <v>0</v>
      </c>
      <c r="AL471" s="363">
        <v>0</v>
      </c>
      <c r="AM471" s="363">
        <v>0</v>
      </c>
      <c r="AN471" s="363">
        <v>0</v>
      </c>
      <c r="AO471" s="363">
        <v>0</v>
      </c>
      <c r="AP471" s="363">
        <v>0</v>
      </c>
      <c r="AQ471" s="363">
        <v>0</v>
      </c>
      <c r="AR471" s="363">
        <v>0</v>
      </c>
      <c r="AS471" s="363">
        <v>0</v>
      </c>
      <c r="AT471" s="363">
        <v>0</v>
      </c>
      <c r="AU471" s="363">
        <v>0</v>
      </c>
      <c r="AV471" s="363">
        <v>0</v>
      </c>
      <c r="AW471" s="363">
        <v>0</v>
      </c>
      <c r="AX471" s="363">
        <v>0</v>
      </c>
      <c r="AY471" s="363">
        <v>0</v>
      </c>
      <c r="AZ471" s="363">
        <v>0</v>
      </c>
      <c r="BA471" s="363">
        <v>0</v>
      </c>
      <c r="BB471" s="363">
        <v>0</v>
      </c>
      <c r="BC471" s="364">
        <f>IF(ISNUMBER(MATCH(C471,'My Squad'!$C$2:$C$16,0)),1,0)</f>
        <v>0</v>
      </c>
      <c r="BD471" s="365">
        <f t="shared" si="191"/>
        <v>0</v>
      </c>
      <c r="BE471" s="365">
        <f t="shared" si="192"/>
        <v>0</v>
      </c>
      <c r="BF471" s="365">
        <f t="shared" si="193"/>
        <v>0</v>
      </c>
      <c r="BG471" s="365">
        <f t="shared" si="194"/>
        <v>0</v>
      </c>
      <c r="BH471" s="365">
        <f t="shared" si="195"/>
        <v>0</v>
      </c>
      <c r="BI471" s="365">
        <f t="shared" si="196"/>
        <v>0</v>
      </c>
      <c r="BJ471" s="365">
        <f t="shared" si="197"/>
        <v>0</v>
      </c>
      <c r="BK471" s="365">
        <f t="shared" si="198"/>
        <v>0</v>
      </c>
      <c r="BL471" s="365">
        <f t="shared" si="199"/>
        <v>0</v>
      </c>
      <c r="BM471" s="365">
        <f t="shared" si="200"/>
        <v>0</v>
      </c>
      <c r="BN471" s="365">
        <f t="shared" si="201"/>
        <v>0</v>
      </c>
      <c r="BO471" s="365">
        <f t="shared" si="202"/>
        <v>0</v>
      </c>
      <c r="BP471" s="365">
        <f t="shared" si="203"/>
        <v>0</v>
      </c>
      <c r="BQ471" s="365">
        <f t="shared" si="204"/>
        <v>0</v>
      </c>
      <c r="BR471" s="365">
        <f t="shared" si="205"/>
        <v>0</v>
      </c>
      <c r="BS471" s="365">
        <f t="shared" si="206"/>
        <v>0</v>
      </c>
      <c r="BT471" s="365">
        <f t="shared" si="207"/>
        <v>0</v>
      </c>
      <c r="BU471" s="365">
        <f t="shared" si="208"/>
        <v>0</v>
      </c>
      <c r="BV471" s="365">
        <f t="shared" si="209"/>
        <v>0</v>
      </c>
      <c r="BW471" s="365">
        <f t="shared" si="210"/>
        <v>0</v>
      </c>
      <c r="BX471" s="365">
        <f t="shared" si="211"/>
        <v>0</v>
      </c>
      <c r="BY471" s="365">
        <f t="shared" si="212"/>
        <v>0</v>
      </c>
      <c r="BZ471" s="365">
        <f t="shared" si="213"/>
        <v>0</v>
      </c>
      <c r="CA471" s="365">
        <f t="shared" si="214"/>
        <v>0</v>
      </c>
      <c r="CB471" s="360">
        <f t="shared" si="215"/>
        <v>0</v>
      </c>
      <c r="CR471"/>
    </row>
    <row r="472" spans="1:96" hidden="1" x14ac:dyDescent="0.2">
      <c r="A472" s="360" cm="1">
        <f t="array" ref="A472">_xlfn.SWITCH(D472,"G",1,"D",2,"M",3,"F",4)</f>
        <v>1</v>
      </c>
      <c r="B472" s="357" t="s">
        <v>110</v>
      </c>
      <c r="C472" s="357" t="s">
        <v>289</v>
      </c>
      <c r="D472" s="360" t="s">
        <v>16</v>
      </c>
      <c r="E472" s="361">
        <v>4</v>
      </c>
      <c r="F472" s="361">
        <f>_xlfn.IFNA(VLOOKUP(C472,'My Squad'!$C$2:$D$16,2,0),E472)</f>
        <v>4</v>
      </c>
      <c r="G472" s="362">
        <v>6.0000000000000001E-3</v>
      </c>
      <c r="H472" s="362">
        <v>4.6666666666666671E-3</v>
      </c>
      <c r="I472" s="362">
        <v>4.0000000000000001E-3</v>
      </c>
      <c r="J472" s="362">
        <v>2.3333333333333335E-3</v>
      </c>
      <c r="K472" s="362">
        <v>9.3333333333333341E-3</v>
      </c>
      <c r="L472" s="362">
        <v>8.0000000000000002E-3</v>
      </c>
      <c r="M472" s="362">
        <v>1.0999999999999999E-2</v>
      </c>
      <c r="N472" s="362">
        <v>3.6666666666666666E-3</v>
      </c>
      <c r="O472" s="363">
        <v>0</v>
      </c>
      <c r="P472" s="363">
        <v>0</v>
      </c>
      <c r="Q472" s="363">
        <v>0</v>
      </c>
      <c r="R472" s="363">
        <v>0</v>
      </c>
      <c r="S472" s="363">
        <v>0</v>
      </c>
      <c r="T472" s="363">
        <v>0</v>
      </c>
      <c r="U472" s="363">
        <v>0</v>
      </c>
      <c r="V472" s="363">
        <v>0</v>
      </c>
      <c r="W472" s="363">
        <v>0</v>
      </c>
      <c r="X472" s="363">
        <v>0</v>
      </c>
      <c r="Y472" s="363">
        <v>0</v>
      </c>
      <c r="Z472" s="363">
        <v>0</v>
      </c>
      <c r="AA472" s="363">
        <v>0</v>
      </c>
      <c r="AB472" s="363">
        <v>0</v>
      </c>
      <c r="AC472" s="363">
        <v>0</v>
      </c>
      <c r="AD472" s="363">
        <v>0</v>
      </c>
      <c r="AE472" s="363">
        <v>0</v>
      </c>
      <c r="AF472" s="363">
        <v>0</v>
      </c>
      <c r="AG472" s="363">
        <v>0</v>
      </c>
      <c r="AH472" s="363">
        <v>0</v>
      </c>
      <c r="AI472" s="363">
        <v>0</v>
      </c>
      <c r="AJ472" s="363">
        <v>0</v>
      </c>
      <c r="AK472" s="363">
        <v>0</v>
      </c>
      <c r="AL472" s="363">
        <v>0</v>
      </c>
      <c r="AM472" s="363">
        <v>0</v>
      </c>
      <c r="AN472" s="363">
        <v>0</v>
      </c>
      <c r="AO472" s="363">
        <v>0</v>
      </c>
      <c r="AP472" s="363">
        <v>0</v>
      </c>
      <c r="AQ472" s="363">
        <v>0</v>
      </c>
      <c r="AR472" s="363">
        <v>0</v>
      </c>
      <c r="AS472" s="363">
        <v>0</v>
      </c>
      <c r="AT472" s="363">
        <v>0</v>
      </c>
      <c r="AU472" s="363">
        <v>0</v>
      </c>
      <c r="AV472" s="363">
        <v>0</v>
      </c>
      <c r="AW472" s="363">
        <v>0</v>
      </c>
      <c r="AX472" s="363">
        <v>0</v>
      </c>
      <c r="AY472" s="363">
        <v>0</v>
      </c>
      <c r="AZ472" s="363">
        <v>0</v>
      </c>
      <c r="BA472" s="363">
        <v>0</v>
      </c>
      <c r="BB472" s="363">
        <v>0</v>
      </c>
      <c r="BC472" s="364">
        <f>IF(ISNUMBER(MATCH(C472,'My Squad'!$C$2:$C$16,0)),1,0)</f>
        <v>0</v>
      </c>
      <c r="BD472" s="365">
        <f t="shared" si="191"/>
        <v>0</v>
      </c>
      <c r="BE472" s="365">
        <f t="shared" si="192"/>
        <v>0</v>
      </c>
      <c r="BF472" s="365">
        <f t="shared" si="193"/>
        <v>0</v>
      </c>
      <c r="BG472" s="365">
        <f t="shared" si="194"/>
        <v>0</v>
      </c>
      <c r="BH472" s="365">
        <f t="shared" si="195"/>
        <v>0</v>
      </c>
      <c r="BI472" s="365">
        <f t="shared" si="196"/>
        <v>0</v>
      </c>
      <c r="BJ472" s="365">
        <f t="shared" si="197"/>
        <v>0</v>
      </c>
      <c r="BK472" s="365">
        <f t="shared" si="198"/>
        <v>0</v>
      </c>
      <c r="BL472" s="365">
        <f t="shared" si="199"/>
        <v>0</v>
      </c>
      <c r="BM472" s="365">
        <f t="shared" si="200"/>
        <v>0</v>
      </c>
      <c r="BN472" s="365">
        <f t="shared" si="201"/>
        <v>0</v>
      </c>
      <c r="BO472" s="365">
        <f t="shared" si="202"/>
        <v>0</v>
      </c>
      <c r="BP472" s="365">
        <f t="shared" si="203"/>
        <v>0</v>
      </c>
      <c r="BQ472" s="365">
        <f t="shared" si="204"/>
        <v>0</v>
      </c>
      <c r="BR472" s="365">
        <f t="shared" si="205"/>
        <v>0</v>
      </c>
      <c r="BS472" s="365">
        <f t="shared" si="206"/>
        <v>0</v>
      </c>
      <c r="BT472" s="365">
        <f t="shared" si="207"/>
        <v>0</v>
      </c>
      <c r="BU472" s="365">
        <f t="shared" si="208"/>
        <v>0</v>
      </c>
      <c r="BV472" s="365">
        <f t="shared" si="209"/>
        <v>0</v>
      </c>
      <c r="BW472" s="365">
        <f t="shared" si="210"/>
        <v>0</v>
      </c>
      <c r="BX472" s="365">
        <f t="shared" si="211"/>
        <v>0</v>
      </c>
      <c r="BY472" s="365">
        <f t="shared" si="212"/>
        <v>0</v>
      </c>
      <c r="BZ472" s="365">
        <f t="shared" si="213"/>
        <v>0</v>
      </c>
      <c r="CA472" s="365">
        <f t="shared" si="214"/>
        <v>0</v>
      </c>
      <c r="CB472" s="360">
        <f t="shared" si="215"/>
        <v>0</v>
      </c>
      <c r="CR472"/>
    </row>
    <row r="473" spans="1:96" hidden="1" x14ac:dyDescent="0.2">
      <c r="A473" s="360" cm="1">
        <f t="array" ref="A473">_xlfn.SWITCH(D473,"G",1,"D",2,"M",3,"F",4)</f>
        <v>1</v>
      </c>
      <c r="B473" s="357" t="s">
        <v>91</v>
      </c>
      <c r="C473" s="357" t="s">
        <v>275</v>
      </c>
      <c r="D473" s="360" t="s">
        <v>16</v>
      </c>
      <c r="E473" s="361">
        <v>4</v>
      </c>
      <c r="F473" s="361">
        <f>_xlfn.IFNA(VLOOKUP(C473,'My Squad'!$C$2:$D$16,2,0),E473)</f>
        <v>4</v>
      </c>
      <c r="G473" s="362">
        <v>4.6666666666666671E-3</v>
      </c>
      <c r="H473" s="362">
        <v>1.0999999999999999E-2</v>
      </c>
      <c r="I473" s="362">
        <v>7.0000000000000001E-3</v>
      </c>
      <c r="J473" s="362">
        <v>3.0000000000000001E-3</v>
      </c>
      <c r="K473" s="362">
        <v>2.6666666666666666E-3</v>
      </c>
      <c r="L473" s="362">
        <v>2.6666666666666666E-3</v>
      </c>
      <c r="M473" s="362">
        <v>9.6666666666666672E-3</v>
      </c>
      <c r="N473" s="362">
        <v>7.6666666666666662E-3</v>
      </c>
      <c r="O473" s="363">
        <v>0</v>
      </c>
      <c r="P473" s="363">
        <v>0</v>
      </c>
      <c r="Q473" s="363">
        <v>0</v>
      </c>
      <c r="R473" s="363">
        <v>0</v>
      </c>
      <c r="S473" s="363">
        <v>0</v>
      </c>
      <c r="T473" s="363">
        <v>0</v>
      </c>
      <c r="U473" s="363">
        <v>0</v>
      </c>
      <c r="V473" s="363">
        <v>0</v>
      </c>
      <c r="W473" s="363">
        <v>0</v>
      </c>
      <c r="X473" s="363">
        <v>0</v>
      </c>
      <c r="Y473" s="363">
        <v>0</v>
      </c>
      <c r="Z473" s="363">
        <v>0</v>
      </c>
      <c r="AA473" s="363">
        <v>0</v>
      </c>
      <c r="AB473" s="363">
        <v>0</v>
      </c>
      <c r="AC473" s="363">
        <v>0</v>
      </c>
      <c r="AD473" s="363">
        <v>0</v>
      </c>
      <c r="AE473" s="363">
        <v>0</v>
      </c>
      <c r="AF473" s="363">
        <v>0</v>
      </c>
      <c r="AG473" s="363">
        <v>0</v>
      </c>
      <c r="AH473" s="363">
        <v>0</v>
      </c>
      <c r="AI473" s="363">
        <v>0</v>
      </c>
      <c r="AJ473" s="363">
        <v>0</v>
      </c>
      <c r="AK473" s="363">
        <v>0</v>
      </c>
      <c r="AL473" s="363">
        <v>0</v>
      </c>
      <c r="AM473" s="363">
        <v>0</v>
      </c>
      <c r="AN473" s="363">
        <v>0</v>
      </c>
      <c r="AO473" s="363">
        <v>0</v>
      </c>
      <c r="AP473" s="363">
        <v>0</v>
      </c>
      <c r="AQ473" s="363">
        <v>0</v>
      </c>
      <c r="AR473" s="363">
        <v>0</v>
      </c>
      <c r="AS473" s="363">
        <v>0</v>
      </c>
      <c r="AT473" s="363">
        <v>0</v>
      </c>
      <c r="AU473" s="363">
        <v>0</v>
      </c>
      <c r="AV473" s="363">
        <v>0</v>
      </c>
      <c r="AW473" s="363">
        <v>0</v>
      </c>
      <c r="AX473" s="363">
        <v>0</v>
      </c>
      <c r="AY473" s="363">
        <v>0</v>
      </c>
      <c r="AZ473" s="363">
        <v>0</v>
      </c>
      <c r="BA473" s="363">
        <v>0</v>
      </c>
      <c r="BB473" s="363">
        <v>0</v>
      </c>
      <c r="BC473" s="364">
        <f>IF(ISNUMBER(MATCH(C473,'My Squad'!$C$2:$C$16,0)),1,0)</f>
        <v>0</v>
      </c>
      <c r="BD473" s="365">
        <f t="shared" si="191"/>
        <v>0</v>
      </c>
      <c r="BE473" s="365">
        <f t="shared" si="192"/>
        <v>0</v>
      </c>
      <c r="BF473" s="365">
        <f t="shared" si="193"/>
        <v>0</v>
      </c>
      <c r="BG473" s="365">
        <f t="shared" si="194"/>
        <v>0</v>
      </c>
      <c r="BH473" s="365">
        <f t="shared" si="195"/>
        <v>0</v>
      </c>
      <c r="BI473" s="365">
        <f t="shared" si="196"/>
        <v>0</v>
      </c>
      <c r="BJ473" s="365">
        <f t="shared" si="197"/>
        <v>0</v>
      </c>
      <c r="BK473" s="365">
        <f t="shared" si="198"/>
        <v>0</v>
      </c>
      <c r="BL473" s="365">
        <f t="shared" si="199"/>
        <v>0</v>
      </c>
      <c r="BM473" s="365">
        <f t="shared" si="200"/>
        <v>0</v>
      </c>
      <c r="BN473" s="365">
        <f t="shared" si="201"/>
        <v>0</v>
      </c>
      <c r="BO473" s="365">
        <f t="shared" si="202"/>
        <v>0</v>
      </c>
      <c r="BP473" s="365">
        <f t="shared" si="203"/>
        <v>0</v>
      </c>
      <c r="BQ473" s="365">
        <f t="shared" si="204"/>
        <v>0</v>
      </c>
      <c r="BR473" s="365">
        <f t="shared" si="205"/>
        <v>0</v>
      </c>
      <c r="BS473" s="365">
        <f t="shared" si="206"/>
        <v>0</v>
      </c>
      <c r="BT473" s="365">
        <f t="shared" si="207"/>
        <v>0</v>
      </c>
      <c r="BU473" s="365">
        <f t="shared" si="208"/>
        <v>0</v>
      </c>
      <c r="BV473" s="365">
        <f t="shared" si="209"/>
        <v>0</v>
      </c>
      <c r="BW473" s="365">
        <f t="shared" si="210"/>
        <v>0</v>
      </c>
      <c r="BX473" s="365">
        <f t="shared" si="211"/>
        <v>0</v>
      </c>
      <c r="BY473" s="365">
        <f t="shared" si="212"/>
        <v>0</v>
      </c>
      <c r="BZ473" s="365">
        <f t="shared" si="213"/>
        <v>0</v>
      </c>
      <c r="CA473" s="365">
        <f t="shared" si="214"/>
        <v>0</v>
      </c>
      <c r="CB473" s="360">
        <f t="shared" si="215"/>
        <v>0</v>
      </c>
      <c r="CR473"/>
    </row>
    <row r="474" spans="1:96" hidden="1" x14ac:dyDescent="0.2">
      <c r="A474" s="360" cm="1">
        <f t="array" ref="A474">_xlfn.SWITCH(D474,"G",1,"D",2,"M",3,"F",4)</f>
        <v>3</v>
      </c>
      <c r="B474" s="357" t="s">
        <v>46</v>
      </c>
      <c r="C474" s="357" t="s">
        <v>310</v>
      </c>
      <c r="D474" s="360" t="s">
        <v>13</v>
      </c>
      <c r="E474" s="361">
        <v>4.8</v>
      </c>
      <c r="F474" s="361">
        <f>_xlfn.IFNA(VLOOKUP(C474,'My Squad'!$C$2:$D$16,2,0),E474)</f>
        <v>4.8</v>
      </c>
      <c r="G474" s="362">
        <v>0</v>
      </c>
      <c r="H474" s="362">
        <v>0</v>
      </c>
      <c r="I474" s="362">
        <v>6.6666666666666664E-4</v>
      </c>
      <c r="J474" s="362">
        <v>8.0000000000000002E-3</v>
      </c>
      <c r="K474" s="362">
        <v>3.6666666666666666E-3</v>
      </c>
      <c r="L474" s="362">
        <v>8.6666666666666663E-3</v>
      </c>
      <c r="M474" s="362">
        <v>7.6666666666666662E-3</v>
      </c>
      <c r="N474" s="362">
        <v>6.0000000000000001E-3</v>
      </c>
      <c r="O474" s="363">
        <v>0</v>
      </c>
      <c r="P474" s="363">
        <v>0</v>
      </c>
      <c r="Q474" s="363">
        <v>0</v>
      </c>
      <c r="R474" s="363">
        <v>0</v>
      </c>
      <c r="S474" s="363">
        <v>0</v>
      </c>
      <c r="T474" s="363">
        <v>0</v>
      </c>
      <c r="U474" s="363">
        <v>0</v>
      </c>
      <c r="V474" s="363">
        <v>0</v>
      </c>
      <c r="W474" s="363">
        <v>0</v>
      </c>
      <c r="X474" s="363">
        <v>0</v>
      </c>
      <c r="Y474" s="363">
        <v>0</v>
      </c>
      <c r="Z474" s="363">
        <v>0</v>
      </c>
      <c r="AA474" s="363">
        <v>0</v>
      </c>
      <c r="AB474" s="363">
        <v>0</v>
      </c>
      <c r="AC474" s="363">
        <v>0</v>
      </c>
      <c r="AD474" s="363">
        <v>0</v>
      </c>
      <c r="AE474" s="363">
        <v>0</v>
      </c>
      <c r="AF474" s="363">
        <v>0</v>
      </c>
      <c r="AG474" s="363">
        <v>0</v>
      </c>
      <c r="AH474" s="363">
        <v>0</v>
      </c>
      <c r="AI474" s="363">
        <v>0</v>
      </c>
      <c r="AJ474" s="363">
        <v>0</v>
      </c>
      <c r="AK474" s="363">
        <v>0</v>
      </c>
      <c r="AL474" s="363">
        <v>0</v>
      </c>
      <c r="AM474" s="363">
        <v>0</v>
      </c>
      <c r="AN474" s="363">
        <v>0</v>
      </c>
      <c r="AO474" s="363">
        <v>0</v>
      </c>
      <c r="AP474" s="363">
        <v>0</v>
      </c>
      <c r="AQ474" s="363">
        <v>0</v>
      </c>
      <c r="AR474" s="363">
        <v>0</v>
      </c>
      <c r="AS474" s="363">
        <v>0</v>
      </c>
      <c r="AT474" s="363">
        <v>0</v>
      </c>
      <c r="AU474" s="363">
        <v>0</v>
      </c>
      <c r="AV474" s="363">
        <v>0</v>
      </c>
      <c r="AW474" s="363">
        <v>0</v>
      </c>
      <c r="AX474" s="363">
        <v>0</v>
      </c>
      <c r="AY474" s="363">
        <v>0</v>
      </c>
      <c r="AZ474" s="363">
        <v>0</v>
      </c>
      <c r="BA474" s="363">
        <v>0</v>
      </c>
      <c r="BB474" s="363">
        <v>0</v>
      </c>
      <c r="BC474" s="364">
        <f>IF(ISNUMBER(MATCH(C474,'My Squad'!$C$2:$C$16,0)),1,0)</f>
        <v>0</v>
      </c>
      <c r="BD474" s="365">
        <f t="shared" si="191"/>
        <v>0</v>
      </c>
      <c r="BE474" s="365">
        <f t="shared" si="192"/>
        <v>0</v>
      </c>
      <c r="BF474" s="365">
        <f t="shared" si="193"/>
        <v>0</v>
      </c>
      <c r="BG474" s="365">
        <f t="shared" si="194"/>
        <v>0</v>
      </c>
      <c r="BH474" s="365">
        <f t="shared" si="195"/>
        <v>0</v>
      </c>
      <c r="BI474" s="365">
        <f t="shared" si="196"/>
        <v>0</v>
      </c>
      <c r="BJ474" s="365">
        <f t="shared" si="197"/>
        <v>0</v>
      </c>
      <c r="BK474" s="365">
        <f t="shared" si="198"/>
        <v>0</v>
      </c>
      <c r="BL474" s="365">
        <f t="shared" si="199"/>
        <v>0</v>
      </c>
      <c r="BM474" s="365">
        <f t="shared" si="200"/>
        <v>0</v>
      </c>
      <c r="BN474" s="365">
        <f t="shared" si="201"/>
        <v>0</v>
      </c>
      <c r="BO474" s="365">
        <f t="shared" si="202"/>
        <v>0</v>
      </c>
      <c r="BP474" s="365">
        <f t="shared" si="203"/>
        <v>0</v>
      </c>
      <c r="BQ474" s="365">
        <f t="shared" si="204"/>
        <v>0</v>
      </c>
      <c r="BR474" s="365">
        <f t="shared" si="205"/>
        <v>0</v>
      </c>
      <c r="BS474" s="365">
        <f t="shared" si="206"/>
        <v>0</v>
      </c>
      <c r="BT474" s="365">
        <f t="shared" si="207"/>
        <v>0</v>
      </c>
      <c r="BU474" s="365">
        <f t="shared" si="208"/>
        <v>0</v>
      </c>
      <c r="BV474" s="365">
        <f t="shared" si="209"/>
        <v>0</v>
      </c>
      <c r="BW474" s="365">
        <f t="shared" si="210"/>
        <v>0</v>
      </c>
      <c r="BX474" s="365">
        <f t="shared" si="211"/>
        <v>0</v>
      </c>
      <c r="BY474" s="365">
        <f t="shared" si="212"/>
        <v>0</v>
      </c>
      <c r="BZ474" s="365">
        <f t="shared" si="213"/>
        <v>0</v>
      </c>
      <c r="CA474" s="365">
        <f t="shared" si="214"/>
        <v>0</v>
      </c>
      <c r="CB474" s="360">
        <f t="shared" si="215"/>
        <v>0</v>
      </c>
      <c r="CR474"/>
    </row>
    <row r="475" spans="1:96" hidden="1" x14ac:dyDescent="0.2">
      <c r="A475" s="360" cm="1">
        <f t="array" ref="A475">_xlfn.SWITCH(D475,"G",1,"D",2,"M",3,"F",4)</f>
        <v>4</v>
      </c>
      <c r="B475" s="357" t="s">
        <v>51</v>
      </c>
      <c r="C475" s="357" t="s">
        <v>290</v>
      </c>
      <c r="D475" s="360" t="s">
        <v>15</v>
      </c>
      <c r="E475" s="361">
        <v>5</v>
      </c>
      <c r="F475" s="361">
        <f>_xlfn.IFNA(VLOOKUP(C475,'My Squad'!$C$2:$D$16,2,0),E475)</f>
        <v>5</v>
      </c>
      <c r="G475" s="362">
        <v>5.0000000000000001E-3</v>
      </c>
      <c r="H475" s="362">
        <v>1.3333333333333333E-3</v>
      </c>
      <c r="I475" s="362">
        <v>3.3333333333333335E-3</v>
      </c>
      <c r="J475" s="362">
        <v>3.3333333333333332E-4</v>
      </c>
      <c r="K475" s="362">
        <v>6.6666666666666664E-4</v>
      </c>
      <c r="L475" s="362">
        <v>1.3333333333333333E-3</v>
      </c>
      <c r="M475" s="362">
        <v>1.2666666666666666E-2</v>
      </c>
      <c r="N475" s="362">
        <v>7.3333333333333332E-3</v>
      </c>
      <c r="O475" s="363">
        <v>0</v>
      </c>
      <c r="P475" s="363">
        <v>0</v>
      </c>
      <c r="Q475" s="363">
        <v>0</v>
      </c>
      <c r="R475" s="363">
        <v>0</v>
      </c>
      <c r="S475" s="363">
        <v>0</v>
      </c>
      <c r="T475" s="363">
        <v>0</v>
      </c>
      <c r="U475" s="363">
        <v>0</v>
      </c>
      <c r="V475" s="363">
        <v>0</v>
      </c>
      <c r="W475" s="363">
        <v>0</v>
      </c>
      <c r="X475" s="363">
        <v>0</v>
      </c>
      <c r="Y475" s="363">
        <v>0</v>
      </c>
      <c r="Z475" s="363">
        <v>0</v>
      </c>
      <c r="AA475" s="363">
        <v>0</v>
      </c>
      <c r="AB475" s="363">
        <v>0</v>
      </c>
      <c r="AC475" s="363">
        <v>0</v>
      </c>
      <c r="AD475" s="363">
        <v>0</v>
      </c>
      <c r="AE475" s="363">
        <v>0</v>
      </c>
      <c r="AF475" s="363">
        <v>0</v>
      </c>
      <c r="AG475" s="363">
        <v>0</v>
      </c>
      <c r="AH475" s="363">
        <v>0</v>
      </c>
      <c r="AI475" s="363">
        <v>0</v>
      </c>
      <c r="AJ475" s="363">
        <v>0</v>
      </c>
      <c r="AK475" s="363">
        <v>0</v>
      </c>
      <c r="AL475" s="363">
        <v>0</v>
      </c>
      <c r="AM475" s="363">
        <v>0</v>
      </c>
      <c r="AN475" s="363">
        <v>0</v>
      </c>
      <c r="AO475" s="363">
        <v>0</v>
      </c>
      <c r="AP475" s="363">
        <v>0</v>
      </c>
      <c r="AQ475" s="363">
        <v>0</v>
      </c>
      <c r="AR475" s="363">
        <v>0</v>
      </c>
      <c r="AS475" s="363">
        <v>0</v>
      </c>
      <c r="AT475" s="363">
        <v>0</v>
      </c>
      <c r="AU475" s="363">
        <v>0</v>
      </c>
      <c r="AV475" s="363">
        <v>0</v>
      </c>
      <c r="AW475" s="363">
        <v>0</v>
      </c>
      <c r="AX475" s="363">
        <v>0</v>
      </c>
      <c r="AY475" s="363">
        <v>0</v>
      </c>
      <c r="AZ475" s="363">
        <v>0</v>
      </c>
      <c r="BA475" s="363">
        <v>0</v>
      </c>
      <c r="BB475" s="363">
        <v>0</v>
      </c>
      <c r="BC475" s="364">
        <f>IF(ISNUMBER(MATCH(C475,'My Squad'!$C$2:$C$16,0)),1,0)</f>
        <v>0</v>
      </c>
      <c r="BD475" s="365">
        <f t="shared" si="191"/>
        <v>0</v>
      </c>
      <c r="BE475" s="365">
        <f t="shared" si="192"/>
        <v>0</v>
      </c>
      <c r="BF475" s="365">
        <f t="shared" si="193"/>
        <v>0</v>
      </c>
      <c r="BG475" s="365">
        <f t="shared" si="194"/>
        <v>0</v>
      </c>
      <c r="BH475" s="365">
        <f t="shared" si="195"/>
        <v>0</v>
      </c>
      <c r="BI475" s="365">
        <f t="shared" si="196"/>
        <v>0</v>
      </c>
      <c r="BJ475" s="365">
        <f t="shared" si="197"/>
        <v>0</v>
      </c>
      <c r="BK475" s="365">
        <f t="shared" si="198"/>
        <v>0</v>
      </c>
      <c r="BL475" s="365">
        <f t="shared" si="199"/>
        <v>0</v>
      </c>
      <c r="BM475" s="365">
        <f t="shared" si="200"/>
        <v>0</v>
      </c>
      <c r="BN475" s="365">
        <f t="shared" si="201"/>
        <v>0</v>
      </c>
      <c r="BO475" s="365">
        <f t="shared" si="202"/>
        <v>0</v>
      </c>
      <c r="BP475" s="365">
        <f t="shared" si="203"/>
        <v>0</v>
      </c>
      <c r="BQ475" s="365">
        <f t="shared" si="204"/>
        <v>0</v>
      </c>
      <c r="BR475" s="365">
        <f t="shared" si="205"/>
        <v>0</v>
      </c>
      <c r="BS475" s="365">
        <f t="shared" si="206"/>
        <v>0</v>
      </c>
      <c r="BT475" s="365">
        <f t="shared" si="207"/>
        <v>0</v>
      </c>
      <c r="BU475" s="365">
        <f t="shared" si="208"/>
        <v>0</v>
      </c>
      <c r="BV475" s="365">
        <f t="shared" si="209"/>
        <v>0</v>
      </c>
      <c r="BW475" s="365">
        <f t="shared" si="210"/>
        <v>0</v>
      </c>
      <c r="BX475" s="365">
        <f t="shared" si="211"/>
        <v>0</v>
      </c>
      <c r="BY475" s="365">
        <f t="shared" si="212"/>
        <v>0</v>
      </c>
      <c r="BZ475" s="365">
        <f t="shared" si="213"/>
        <v>0</v>
      </c>
      <c r="CA475" s="365">
        <f t="shared" si="214"/>
        <v>0</v>
      </c>
      <c r="CB475" s="360">
        <f t="shared" si="215"/>
        <v>0</v>
      </c>
      <c r="CR475"/>
    </row>
    <row r="476" spans="1:96" hidden="1" x14ac:dyDescent="0.2">
      <c r="A476" s="360" cm="1">
        <f t="array" ref="A476">_xlfn.SWITCH(D476,"G",1,"D",2,"M",3,"F",4)</f>
        <v>1</v>
      </c>
      <c r="B476" s="357" t="s">
        <v>40</v>
      </c>
      <c r="C476" s="357" t="s">
        <v>658</v>
      </c>
      <c r="D476" s="360" t="s">
        <v>16</v>
      </c>
      <c r="E476" s="361">
        <v>4</v>
      </c>
      <c r="F476" s="361">
        <f>_xlfn.IFNA(VLOOKUP(C476,'My Squad'!$C$2:$D$16,2,0),E476)</f>
        <v>4</v>
      </c>
      <c r="G476" s="362">
        <v>1.3333333333333333E-3</v>
      </c>
      <c r="H476" s="362">
        <v>0</v>
      </c>
      <c r="I476" s="362">
        <v>3.3333333333333335E-3</v>
      </c>
      <c r="J476" s="362">
        <v>0</v>
      </c>
      <c r="K476" s="362">
        <v>3.3333333333333332E-4</v>
      </c>
      <c r="L476" s="362">
        <v>5.0000000000000001E-3</v>
      </c>
      <c r="M476" s="362">
        <v>0</v>
      </c>
      <c r="N476" s="362">
        <v>0</v>
      </c>
      <c r="O476" s="363">
        <v>0</v>
      </c>
      <c r="P476" s="363">
        <v>0</v>
      </c>
      <c r="Q476" s="363">
        <v>0</v>
      </c>
      <c r="R476" s="363">
        <v>0</v>
      </c>
      <c r="S476" s="363">
        <v>0</v>
      </c>
      <c r="T476" s="363">
        <v>0</v>
      </c>
      <c r="U476" s="363">
        <v>0</v>
      </c>
      <c r="V476" s="363">
        <v>0</v>
      </c>
      <c r="W476" s="363">
        <v>0</v>
      </c>
      <c r="X476" s="363">
        <v>0</v>
      </c>
      <c r="Y476" s="363">
        <v>0</v>
      </c>
      <c r="Z476" s="363">
        <v>0</v>
      </c>
      <c r="AA476" s="363">
        <v>0</v>
      </c>
      <c r="AB476" s="363">
        <v>0</v>
      </c>
      <c r="AC476" s="363">
        <v>0</v>
      </c>
      <c r="AD476" s="363">
        <v>0</v>
      </c>
      <c r="AE476" s="363">
        <v>0</v>
      </c>
      <c r="AF476" s="363">
        <v>0</v>
      </c>
      <c r="AG476" s="363">
        <v>0</v>
      </c>
      <c r="AH476" s="363">
        <v>0</v>
      </c>
      <c r="AI476" s="363">
        <v>0</v>
      </c>
      <c r="AJ476" s="363">
        <v>0</v>
      </c>
      <c r="AK476" s="363">
        <v>0</v>
      </c>
      <c r="AL476" s="363">
        <v>0</v>
      </c>
      <c r="AM476" s="363">
        <v>0</v>
      </c>
      <c r="AN476" s="363">
        <v>0</v>
      </c>
      <c r="AO476" s="363">
        <v>0</v>
      </c>
      <c r="AP476" s="363">
        <v>0</v>
      </c>
      <c r="AQ476" s="363">
        <v>0</v>
      </c>
      <c r="AR476" s="363">
        <v>0</v>
      </c>
      <c r="AS476" s="363">
        <v>0</v>
      </c>
      <c r="AT476" s="363">
        <v>0</v>
      </c>
      <c r="AU476" s="363">
        <v>0</v>
      </c>
      <c r="AV476" s="363">
        <v>0</v>
      </c>
      <c r="AW476" s="363">
        <v>0</v>
      </c>
      <c r="AX476" s="363">
        <v>0</v>
      </c>
      <c r="AY476" s="363">
        <v>0</v>
      </c>
      <c r="AZ476" s="363">
        <v>0</v>
      </c>
      <c r="BA476" s="363">
        <v>0</v>
      </c>
      <c r="BB476" s="363">
        <v>0</v>
      </c>
      <c r="BC476" s="364">
        <f>IF(ISNUMBER(MATCH(C476,'My Squad'!$C$2:$C$16,0)),1,0)</f>
        <v>0</v>
      </c>
      <c r="BD476" s="365">
        <f t="shared" si="191"/>
        <v>0</v>
      </c>
      <c r="BE476" s="365">
        <f t="shared" si="192"/>
        <v>0</v>
      </c>
      <c r="BF476" s="365">
        <f t="shared" si="193"/>
        <v>0</v>
      </c>
      <c r="BG476" s="365">
        <f t="shared" si="194"/>
        <v>0</v>
      </c>
      <c r="BH476" s="365">
        <f t="shared" si="195"/>
        <v>0</v>
      </c>
      <c r="BI476" s="365">
        <f t="shared" si="196"/>
        <v>0</v>
      </c>
      <c r="BJ476" s="365">
        <f t="shared" si="197"/>
        <v>0</v>
      </c>
      <c r="BK476" s="365">
        <f t="shared" si="198"/>
        <v>0</v>
      </c>
      <c r="BL476" s="365">
        <f t="shared" si="199"/>
        <v>0</v>
      </c>
      <c r="BM476" s="365">
        <f t="shared" si="200"/>
        <v>0</v>
      </c>
      <c r="BN476" s="365">
        <f t="shared" si="201"/>
        <v>0</v>
      </c>
      <c r="BO476" s="365">
        <f t="shared" si="202"/>
        <v>0</v>
      </c>
      <c r="BP476" s="365">
        <f t="shared" si="203"/>
        <v>0</v>
      </c>
      <c r="BQ476" s="365">
        <f t="shared" si="204"/>
        <v>0</v>
      </c>
      <c r="BR476" s="365">
        <f t="shared" si="205"/>
        <v>0</v>
      </c>
      <c r="BS476" s="365">
        <f t="shared" si="206"/>
        <v>0</v>
      </c>
      <c r="BT476" s="365">
        <f t="shared" si="207"/>
        <v>0</v>
      </c>
      <c r="BU476" s="365">
        <f t="shared" si="208"/>
        <v>0</v>
      </c>
      <c r="BV476" s="365">
        <f t="shared" si="209"/>
        <v>0</v>
      </c>
      <c r="BW476" s="365">
        <f t="shared" si="210"/>
        <v>0</v>
      </c>
      <c r="BX476" s="365">
        <f t="shared" si="211"/>
        <v>0</v>
      </c>
      <c r="BY476" s="365">
        <f t="shared" si="212"/>
        <v>0</v>
      </c>
      <c r="BZ476" s="365">
        <f t="shared" si="213"/>
        <v>0</v>
      </c>
      <c r="CA476" s="365">
        <f t="shared" si="214"/>
        <v>0</v>
      </c>
      <c r="CB476" s="360">
        <f t="shared" si="215"/>
        <v>0</v>
      </c>
      <c r="CR476"/>
    </row>
    <row r="477" spans="1:96" hidden="1" x14ac:dyDescent="0.2">
      <c r="A477" s="360" cm="1">
        <f t="array" ref="A477">_xlfn.SWITCH(D477,"G",1,"D",2,"M",3,"F",4)</f>
        <v>1</v>
      </c>
      <c r="B477" s="357" t="s">
        <v>601</v>
      </c>
      <c r="C477" s="357" t="s">
        <v>636</v>
      </c>
      <c r="D477" s="360" t="s">
        <v>16</v>
      </c>
      <c r="E477" s="361">
        <v>4</v>
      </c>
      <c r="F477" s="361">
        <f>_xlfn.IFNA(VLOOKUP(C477,'My Squad'!$C$2:$D$16,2,0),E477)</f>
        <v>4</v>
      </c>
      <c r="G477" s="362">
        <v>6.6666666666666664E-4</v>
      </c>
      <c r="H477" s="362">
        <v>0</v>
      </c>
      <c r="I477" s="362">
        <v>3.6666666666666666E-3</v>
      </c>
      <c r="J477" s="362">
        <v>1.3333333333333333E-3</v>
      </c>
      <c r="K477" s="362">
        <v>6.6666666666666664E-4</v>
      </c>
      <c r="L477" s="362">
        <v>0</v>
      </c>
      <c r="M477" s="362">
        <v>0</v>
      </c>
      <c r="N477" s="362">
        <v>0</v>
      </c>
      <c r="O477" s="363">
        <v>0</v>
      </c>
      <c r="P477" s="363">
        <v>0</v>
      </c>
      <c r="Q477" s="363">
        <v>0</v>
      </c>
      <c r="R477" s="363">
        <v>0</v>
      </c>
      <c r="S477" s="363">
        <v>0</v>
      </c>
      <c r="T477" s="363">
        <v>0</v>
      </c>
      <c r="U477" s="363">
        <v>0</v>
      </c>
      <c r="V477" s="363">
        <v>0</v>
      </c>
      <c r="W477" s="363">
        <v>1</v>
      </c>
      <c r="X477" s="363">
        <v>1</v>
      </c>
      <c r="Y477" s="363">
        <v>1</v>
      </c>
      <c r="Z477" s="363">
        <v>1</v>
      </c>
      <c r="AA477" s="363">
        <v>1</v>
      </c>
      <c r="AB477" s="363">
        <v>1</v>
      </c>
      <c r="AC477" s="363">
        <v>1</v>
      </c>
      <c r="AD477" s="363">
        <v>1</v>
      </c>
      <c r="AE477" s="363">
        <v>0</v>
      </c>
      <c r="AF477" s="363">
        <v>0</v>
      </c>
      <c r="AG477" s="363">
        <v>0</v>
      </c>
      <c r="AH477" s="363">
        <v>0</v>
      </c>
      <c r="AI477" s="363">
        <v>0</v>
      </c>
      <c r="AJ477" s="363">
        <v>0</v>
      </c>
      <c r="AK477" s="363">
        <v>0</v>
      </c>
      <c r="AL477" s="363">
        <v>0</v>
      </c>
      <c r="AM477" s="363">
        <v>0</v>
      </c>
      <c r="AN477" s="363">
        <v>0</v>
      </c>
      <c r="AO477" s="363">
        <v>0</v>
      </c>
      <c r="AP477" s="363">
        <v>0</v>
      </c>
      <c r="AQ477" s="363">
        <v>0</v>
      </c>
      <c r="AR477" s="363">
        <v>0</v>
      </c>
      <c r="AS477" s="363">
        <v>0</v>
      </c>
      <c r="AT477" s="363">
        <v>0</v>
      </c>
      <c r="AU477" s="363">
        <v>0</v>
      </c>
      <c r="AV477" s="363">
        <v>0</v>
      </c>
      <c r="AW477" s="363">
        <v>0</v>
      </c>
      <c r="AX477" s="363">
        <v>0</v>
      </c>
      <c r="AY477" s="363">
        <v>0</v>
      </c>
      <c r="AZ477" s="363">
        <v>0</v>
      </c>
      <c r="BA477" s="363">
        <v>0</v>
      </c>
      <c r="BB477" s="363">
        <v>0</v>
      </c>
      <c r="BC477" s="364">
        <f>IF(ISNUMBER(MATCH(C477,'My Squad'!$C$2:$C$16,0)),1,0)</f>
        <v>0</v>
      </c>
      <c r="BD477" s="365">
        <f t="shared" si="191"/>
        <v>0</v>
      </c>
      <c r="BE477" s="365">
        <f t="shared" si="192"/>
        <v>0</v>
      </c>
      <c r="BF477" s="365">
        <f t="shared" si="193"/>
        <v>0</v>
      </c>
      <c r="BG477" s="365">
        <f t="shared" si="194"/>
        <v>0</v>
      </c>
      <c r="BH477" s="365">
        <f t="shared" si="195"/>
        <v>0</v>
      </c>
      <c r="BI477" s="365">
        <f t="shared" si="196"/>
        <v>0</v>
      </c>
      <c r="BJ477" s="365">
        <f t="shared" si="197"/>
        <v>0</v>
      </c>
      <c r="BK477" s="365">
        <f t="shared" si="198"/>
        <v>0</v>
      </c>
      <c r="BL477" s="365">
        <f t="shared" si="199"/>
        <v>1</v>
      </c>
      <c r="BM477" s="365">
        <f t="shared" si="200"/>
        <v>1</v>
      </c>
      <c r="BN477" s="365">
        <f t="shared" si="201"/>
        <v>1</v>
      </c>
      <c r="BO477" s="365">
        <f t="shared" si="202"/>
        <v>1</v>
      </c>
      <c r="BP477" s="365">
        <f t="shared" si="203"/>
        <v>1</v>
      </c>
      <c r="BQ477" s="365">
        <f t="shared" si="204"/>
        <v>1</v>
      </c>
      <c r="BR477" s="365">
        <f t="shared" si="205"/>
        <v>1</v>
      </c>
      <c r="BS477" s="365">
        <f t="shared" si="206"/>
        <v>1</v>
      </c>
      <c r="BT477" s="365">
        <f t="shared" si="207"/>
        <v>0</v>
      </c>
      <c r="BU477" s="365">
        <f t="shared" si="208"/>
        <v>0</v>
      </c>
      <c r="BV477" s="365">
        <f t="shared" si="209"/>
        <v>0</v>
      </c>
      <c r="BW477" s="365">
        <f t="shared" si="210"/>
        <v>0</v>
      </c>
      <c r="BX477" s="365">
        <f t="shared" si="211"/>
        <v>0</v>
      </c>
      <c r="BY477" s="365">
        <f t="shared" si="212"/>
        <v>0</v>
      </c>
      <c r="BZ477" s="365">
        <f t="shared" si="213"/>
        <v>0</v>
      </c>
      <c r="CA477" s="365">
        <f t="shared" si="214"/>
        <v>0</v>
      </c>
      <c r="CB477" s="360">
        <f t="shared" si="215"/>
        <v>0</v>
      </c>
      <c r="CR477"/>
    </row>
    <row r="478" spans="1:96" hidden="1" x14ac:dyDescent="0.2">
      <c r="A478" s="360" cm="1">
        <f t="array" ref="A478">_xlfn.SWITCH(D478,"G",1,"D",2,"M",3,"F",4)</f>
        <v>1</v>
      </c>
      <c r="B478" s="357" t="s">
        <v>602</v>
      </c>
      <c r="C478" s="357" t="s">
        <v>664</v>
      </c>
      <c r="D478" s="360" t="s">
        <v>16</v>
      </c>
      <c r="E478" s="361">
        <v>4</v>
      </c>
      <c r="F478" s="361">
        <f>_xlfn.IFNA(VLOOKUP(C478,'My Squad'!$C$2:$D$16,2,0),E478)</f>
        <v>4</v>
      </c>
      <c r="G478" s="362">
        <v>0</v>
      </c>
      <c r="H478" s="362">
        <v>5.3333333333333332E-3</v>
      </c>
      <c r="I478" s="362">
        <v>0</v>
      </c>
      <c r="J478" s="362">
        <v>0</v>
      </c>
      <c r="K478" s="362">
        <v>0</v>
      </c>
      <c r="L478" s="362">
        <v>1E-3</v>
      </c>
      <c r="M478" s="362">
        <v>0</v>
      </c>
      <c r="N478" s="362">
        <v>0</v>
      </c>
      <c r="O478" s="363">
        <v>0</v>
      </c>
      <c r="P478" s="363">
        <v>0</v>
      </c>
      <c r="Q478" s="363">
        <v>0</v>
      </c>
      <c r="R478" s="363">
        <v>0</v>
      </c>
      <c r="S478" s="363">
        <v>0</v>
      </c>
      <c r="T478" s="363">
        <v>0</v>
      </c>
      <c r="U478" s="363">
        <v>0</v>
      </c>
      <c r="V478" s="363">
        <v>0</v>
      </c>
      <c r="W478" s="363">
        <v>0</v>
      </c>
      <c r="X478" s="363">
        <v>0</v>
      </c>
      <c r="Y478" s="363">
        <v>0</v>
      </c>
      <c r="Z478" s="363">
        <v>0</v>
      </c>
      <c r="AA478" s="363">
        <v>0</v>
      </c>
      <c r="AB478" s="363">
        <v>0</v>
      </c>
      <c r="AC478" s="363">
        <v>0</v>
      </c>
      <c r="AD478" s="363">
        <v>0</v>
      </c>
      <c r="AE478" s="363">
        <v>0</v>
      </c>
      <c r="AF478" s="363">
        <v>0</v>
      </c>
      <c r="AG478" s="363">
        <v>0</v>
      </c>
      <c r="AH478" s="363">
        <v>0</v>
      </c>
      <c r="AI478" s="363">
        <v>0</v>
      </c>
      <c r="AJ478" s="363">
        <v>0</v>
      </c>
      <c r="AK478" s="363">
        <v>0</v>
      </c>
      <c r="AL478" s="363">
        <v>0</v>
      </c>
      <c r="AM478" s="363">
        <v>0</v>
      </c>
      <c r="AN478" s="363">
        <v>0</v>
      </c>
      <c r="AO478" s="363">
        <v>0</v>
      </c>
      <c r="AP478" s="363">
        <v>0</v>
      </c>
      <c r="AQ478" s="363">
        <v>0</v>
      </c>
      <c r="AR478" s="363">
        <v>0</v>
      </c>
      <c r="AS478" s="363">
        <v>0</v>
      </c>
      <c r="AT478" s="363">
        <v>0</v>
      </c>
      <c r="AU478" s="363">
        <v>0</v>
      </c>
      <c r="AV478" s="363">
        <v>0</v>
      </c>
      <c r="AW478" s="363">
        <v>0</v>
      </c>
      <c r="AX478" s="363">
        <v>0</v>
      </c>
      <c r="AY478" s="363">
        <v>0</v>
      </c>
      <c r="AZ478" s="363">
        <v>0</v>
      </c>
      <c r="BA478" s="363">
        <v>0</v>
      </c>
      <c r="BB478" s="363">
        <v>0</v>
      </c>
      <c r="BC478" s="364">
        <f>IF(ISNUMBER(MATCH(C478,'My Squad'!$C$2:$C$16,0)),1,0)</f>
        <v>0</v>
      </c>
      <c r="BD478" s="365">
        <f t="shared" si="191"/>
        <v>0</v>
      </c>
      <c r="BE478" s="365">
        <f t="shared" si="192"/>
        <v>0</v>
      </c>
      <c r="BF478" s="365">
        <f t="shared" si="193"/>
        <v>0</v>
      </c>
      <c r="BG478" s="365">
        <f t="shared" si="194"/>
        <v>0</v>
      </c>
      <c r="BH478" s="365">
        <f t="shared" si="195"/>
        <v>0</v>
      </c>
      <c r="BI478" s="365">
        <f t="shared" si="196"/>
        <v>0</v>
      </c>
      <c r="BJ478" s="365">
        <f t="shared" si="197"/>
        <v>0</v>
      </c>
      <c r="BK478" s="365">
        <f t="shared" si="198"/>
        <v>0</v>
      </c>
      <c r="BL478" s="365">
        <f t="shared" si="199"/>
        <v>0</v>
      </c>
      <c r="BM478" s="365">
        <f t="shared" si="200"/>
        <v>0</v>
      </c>
      <c r="BN478" s="365">
        <f t="shared" si="201"/>
        <v>0</v>
      </c>
      <c r="BO478" s="365">
        <f t="shared" si="202"/>
        <v>0</v>
      </c>
      <c r="BP478" s="365">
        <f t="shared" si="203"/>
        <v>0</v>
      </c>
      <c r="BQ478" s="365">
        <f t="shared" si="204"/>
        <v>0</v>
      </c>
      <c r="BR478" s="365">
        <f t="shared" si="205"/>
        <v>0</v>
      </c>
      <c r="BS478" s="365">
        <f t="shared" si="206"/>
        <v>0</v>
      </c>
      <c r="BT478" s="365">
        <f t="shared" si="207"/>
        <v>0</v>
      </c>
      <c r="BU478" s="365">
        <f t="shared" si="208"/>
        <v>0</v>
      </c>
      <c r="BV478" s="365">
        <f t="shared" si="209"/>
        <v>0</v>
      </c>
      <c r="BW478" s="365">
        <f t="shared" si="210"/>
        <v>0</v>
      </c>
      <c r="BX478" s="365">
        <f t="shared" si="211"/>
        <v>0</v>
      </c>
      <c r="BY478" s="365">
        <f t="shared" si="212"/>
        <v>0</v>
      </c>
      <c r="BZ478" s="365">
        <f t="shared" si="213"/>
        <v>0</v>
      </c>
      <c r="CA478" s="365">
        <f t="shared" si="214"/>
        <v>0</v>
      </c>
      <c r="CB478" s="360">
        <f t="shared" si="215"/>
        <v>0</v>
      </c>
      <c r="CR478"/>
    </row>
    <row r="479" spans="1:96" x14ac:dyDescent="0.2">
      <c r="A479" s="360" cm="1">
        <f t="array" ref="A479">_xlfn.SWITCH(D479,"G",1,"D",2,"M",3,"F",4)</f>
        <v>1</v>
      </c>
      <c r="B479" s="357" t="s">
        <v>33</v>
      </c>
      <c r="C479" s="357" t="s">
        <v>288</v>
      </c>
      <c r="D479" s="360" t="s">
        <v>16</v>
      </c>
      <c r="E479" s="361">
        <v>4</v>
      </c>
      <c r="F479" s="361">
        <f>_xlfn.IFNA(VLOOKUP(C479,'My Squad'!$C$2:$D$16,2,0),E479)</f>
        <v>4</v>
      </c>
      <c r="G479" s="362">
        <v>3.0000000000000001E-3</v>
      </c>
      <c r="H479" s="362">
        <v>0</v>
      </c>
      <c r="I479" s="362">
        <v>0</v>
      </c>
      <c r="J479" s="362">
        <v>0</v>
      </c>
      <c r="K479" s="362">
        <v>0</v>
      </c>
      <c r="L479" s="362">
        <v>0</v>
      </c>
      <c r="M479" s="362">
        <v>0</v>
      </c>
      <c r="N479" s="362">
        <v>0</v>
      </c>
      <c r="O479" s="363">
        <v>0</v>
      </c>
      <c r="P479" s="363">
        <v>0</v>
      </c>
      <c r="Q479" s="363">
        <v>0</v>
      </c>
      <c r="R479" s="363">
        <v>0</v>
      </c>
      <c r="S479" s="363">
        <v>0</v>
      </c>
      <c r="T479" s="363">
        <v>0</v>
      </c>
      <c r="U479" s="363">
        <v>0</v>
      </c>
      <c r="V479" s="363">
        <v>0</v>
      </c>
      <c r="W479" s="363">
        <v>0</v>
      </c>
      <c r="X479" s="363">
        <v>0</v>
      </c>
      <c r="Y479" s="363">
        <v>0</v>
      </c>
      <c r="Z479" s="363">
        <v>0</v>
      </c>
      <c r="AA479" s="363">
        <v>0</v>
      </c>
      <c r="AB479" s="363">
        <v>0</v>
      </c>
      <c r="AC479" s="363">
        <v>0</v>
      </c>
      <c r="AD479" s="363">
        <v>0</v>
      </c>
      <c r="AE479" s="363">
        <v>0</v>
      </c>
      <c r="AF479" s="363">
        <v>0</v>
      </c>
      <c r="AG479" s="363">
        <v>0</v>
      </c>
      <c r="AH479" s="363">
        <v>0</v>
      </c>
      <c r="AI479" s="363">
        <v>0</v>
      </c>
      <c r="AJ479" s="363">
        <v>0</v>
      </c>
      <c r="AK479" s="363">
        <v>0</v>
      </c>
      <c r="AL479" s="363">
        <v>0</v>
      </c>
      <c r="AM479" s="363">
        <v>0</v>
      </c>
      <c r="AN479" s="363">
        <v>0</v>
      </c>
      <c r="AO479" s="363">
        <v>0</v>
      </c>
      <c r="AP479" s="363">
        <v>0</v>
      </c>
      <c r="AQ479" s="363">
        <v>0</v>
      </c>
      <c r="AR479" s="363">
        <v>0</v>
      </c>
      <c r="AS479" s="363">
        <v>0</v>
      </c>
      <c r="AT479" s="363">
        <v>0</v>
      </c>
      <c r="AU479" s="363">
        <v>0</v>
      </c>
      <c r="AV479" s="363">
        <v>0</v>
      </c>
      <c r="AW479" s="363">
        <v>0</v>
      </c>
      <c r="AX479" s="363">
        <v>0</v>
      </c>
      <c r="AY479" s="363">
        <v>0</v>
      </c>
      <c r="AZ479" s="363">
        <v>0</v>
      </c>
      <c r="BA479" s="363">
        <v>0</v>
      </c>
      <c r="BB479" s="363">
        <v>0</v>
      </c>
      <c r="BC479" s="364">
        <f>IF(ISNUMBER(MATCH(C479,'My Squad'!$C$2:$C$16,0)),1,0)</f>
        <v>0</v>
      </c>
      <c r="BD479" s="365">
        <f t="shared" si="191"/>
        <v>0</v>
      </c>
      <c r="BE479" s="365">
        <f t="shared" si="192"/>
        <v>0</v>
      </c>
      <c r="BF479" s="365">
        <f t="shared" si="193"/>
        <v>0</v>
      </c>
      <c r="BG479" s="365">
        <f t="shared" si="194"/>
        <v>0</v>
      </c>
      <c r="BH479" s="365">
        <f t="shared" si="195"/>
        <v>0</v>
      </c>
      <c r="BI479" s="365">
        <f t="shared" si="196"/>
        <v>0</v>
      </c>
      <c r="BJ479" s="365">
        <f t="shared" si="197"/>
        <v>0</v>
      </c>
      <c r="BK479" s="365">
        <f t="shared" si="198"/>
        <v>0</v>
      </c>
      <c r="BL479" s="365">
        <f t="shared" si="199"/>
        <v>0</v>
      </c>
      <c r="BM479" s="365">
        <f t="shared" si="200"/>
        <v>0</v>
      </c>
      <c r="BN479" s="365">
        <f t="shared" si="201"/>
        <v>0</v>
      </c>
      <c r="BO479" s="365">
        <f t="shared" si="202"/>
        <v>0</v>
      </c>
      <c r="BP479" s="365">
        <f t="shared" si="203"/>
        <v>0</v>
      </c>
      <c r="BQ479" s="365">
        <f t="shared" si="204"/>
        <v>0</v>
      </c>
      <c r="BR479" s="365">
        <f t="shared" si="205"/>
        <v>0</v>
      </c>
      <c r="BS479" s="365">
        <f t="shared" si="206"/>
        <v>0</v>
      </c>
      <c r="BT479" s="365">
        <f t="shared" si="207"/>
        <v>0</v>
      </c>
      <c r="BU479" s="365">
        <f t="shared" si="208"/>
        <v>0</v>
      </c>
      <c r="BV479" s="365">
        <f t="shared" si="209"/>
        <v>0</v>
      </c>
      <c r="BW479" s="365">
        <f t="shared" si="210"/>
        <v>0</v>
      </c>
      <c r="BX479" s="365">
        <f t="shared" si="211"/>
        <v>0</v>
      </c>
      <c r="BY479" s="365">
        <f t="shared" si="212"/>
        <v>0</v>
      </c>
      <c r="BZ479" s="365">
        <f t="shared" si="213"/>
        <v>0</v>
      </c>
      <c r="CA479" s="365">
        <f t="shared" si="214"/>
        <v>0</v>
      </c>
      <c r="CB479" s="360">
        <f t="shared" si="215"/>
        <v>0</v>
      </c>
      <c r="CR479"/>
    </row>
    <row r="480" spans="1:96" hidden="1" x14ac:dyDescent="0.2">
      <c r="A480" s="360" cm="1">
        <f t="array" ref="A480">_xlfn.SWITCH(D480,"G",1,"D",2,"M",3,"F",4)</f>
        <v>1</v>
      </c>
      <c r="B480" s="357" t="s">
        <v>61</v>
      </c>
      <c r="C480" s="357" t="s">
        <v>1494</v>
      </c>
      <c r="D480" s="360" t="s">
        <v>16</v>
      </c>
      <c r="E480" s="361">
        <v>4</v>
      </c>
      <c r="F480" s="361">
        <f>_xlfn.IFNA(VLOOKUP(C480,'My Squad'!$C$2:$D$16,2,0),E480)</f>
        <v>4</v>
      </c>
      <c r="G480" s="362">
        <v>6.6666666666666664E-4</v>
      </c>
      <c r="H480" s="362">
        <v>0</v>
      </c>
      <c r="I480" s="362">
        <v>0</v>
      </c>
      <c r="J480" s="362">
        <v>3.3333333333333332E-4</v>
      </c>
      <c r="K480" s="362">
        <v>0</v>
      </c>
      <c r="L480" s="362">
        <v>0</v>
      </c>
      <c r="M480" s="362">
        <v>0</v>
      </c>
      <c r="N480" s="362">
        <v>1E-3</v>
      </c>
      <c r="O480" s="363">
        <v>0</v>
      </c>
      <c r="P480" s="363">
        <v>0</v>
      </c>
      <c r="Q480" s="363">
        <v>0</v>
      </c>
      <c r="R480" s="363">
        <v>0</v>
      </c>
      <c r="S480" s="363">
        <v>0</v>
      </c>
      <c r="T480" s="363">
        <v>0</v>
      </c>
      <c r="U480" s="363">
        <v>0</v>
      </c>
      <c r="V480" s="363">
        <v>0</v>
      </c>
      <c r="W480" s="363">
        <v>0</v>
      </c>
      <c r="X480" s="363">
        <v>0</v>
      </c>
      <c r="Y480" s="363">
        <v>0</v>
      </c>
      <c r="Z480" s="363">
        <v>0</v>
      </c>
      <c r="AA480" s="363">
        <v>0</v>
      </c>
      <c r="AB480" s="363">
        <v>0</v>
      </c>
      <c r="AC480" s="363">
        <v>0</v>
      </c>
      <c r="AD480" s="363">
        <v>0</v>
      </c>
      <c r="AE480" s="363">
        <v>0</v>
      </c>
      <c r="AF480" s="363">
        <v>0</v>
      </c>
      <c r="AG480" s="363">
        <v>0</v>
      </c>
      <c r="AH480" s="363">
        <v>0</v>
      </c>
      <c r="AI480" s="363">
        <v>0</v>
      </c>
      <c r="AJ480" s="363">
        <v>0</v>
      </c>
      <c r="AK480" s="363">
        <v>0</v>
      </c>
      <c r="AL480" s="363">
        <v>0</v>
      </c>
      <c r="AM480" s="363">
        <v>0</v>
      </c>
      <c r="AN480" s="363">
        <v>0</v>
      </c>
      <c r="AO480" s="363">
        <v>0</v>
      </c>
      <c r="AP480" s="363">
        <v>0</v>
      </c>
      <c r="AQ480" s="363">
        <v>0</v>
      </c>
      <c r="AR480" s="363">
        <v>0</v>
      </c>
      <c r="AS480" s="363">
        <v>0</v>
      </c>
      <c r="AT480" s="363">
        <v>0</v>
      </c>
      <c r="AU480" s="363">
        <v>0</v>
      </c>
      <c r="AV480" s="363">
        <v>0</v>
      </c>
      <c r="AW480" s="363">
        <v>0</v>
      </c>
      <c r="AX480" s="363">
        <v>0</v>
      </c>
      <c r="AY480" s="363">
        <v>0</v>
      </c>
      <c r="AZ480" s="363">
        <v>0</v>
      </c>
      <c r="BA480" s="363">
        <v>0</v>
      </c>
      <c r="BB480" s="363">
        <v>0</v>
      </c>
      <c r="BC480" s="364">
        <f>IF(ISNUMBER(MATCH(C480,'My Squad'!$C$2:$C$16,0)),1,0)</f>
        <v>0</v>
      </c>
      <c r="BD480" s="365">
        <f t="shared" si="191"/>
        <v>0</v>
      </c>
      <c r="BE480" s="365">
        <f t="shared" si="192"/>
        <v>0</v>
      </c>
      <c r="BF480" s="365">
        <f t="shared" si="193"/>
        <v>0</v>
      </c>
      <c r="BG480" s="365">
        <f t="shared" si="194"/>
        <v>0</v>
      </c>
      <c r="BH480" s="365">
        <f t="shared" si="195"/>
        <v>0</v>
      </c>
      <c r="BI480" s="365">
        <f t="shared" si="196"/>
        <v>0</v>
      </c>
      <c r="BJ480" s="365">
        <f t="shared" si="197"/>
        <v>0</v>
      </c>
      <c r="BK480" s="365">
        <f t="shared" si="198"/>
        <v>0</v>
      </c>
      <c r="BL480" s="365">
        <f t="shared" si="199"/>
        <v>0</v>
      </c>
      <c r="BM480" s="365">
        <f t="shared" si="200"/>
        <v>0</v>
      </c>
      <c r="BN480" s="365">
        <f t="shared" si="201"/>
        <v>0</v>
      </c>
      <c r="BO480" s="365">
        <f t="shared" si="202"/>
        <v>0</v>
      </c>
      <c r="BP480" s="365">
        <f t="shared" si="203"/>
        <v>0</v>
      </c>
      <c r="BQ480" s="365">
        <f t="shared" si="204"/>
        <v>0</v>
      </c>
      <c r="BR480" s="365">
        <f t="shared" si="205"/>
        <v>0</v>
      </c>
      <c r="BS480" s="365">
        <f t="shared" si="206"/>
        <v>0</v>
      </c>
      <c r="BT480" s="365">
        <f t="shared" si="207"/>
        <v>0</v>
      </c>
      <c r="BU480" s="365">
        <f t="shared" si="208"/>
        <v>0</v>
      </c>
      <c r="BV480" s="365">
        <f t="shared" si="209"/>
        <v>0</v>
      </c>
      <c r="BW480" s="365">
        <f t="shared" si="210"/>
        <v>0</v>
      </c>
      <c r="BX480" s="365">
        <f t="shared" si="211"/>
        <v>0</v>
      </c>
      <c r="BY480" s="365">
        <f t="shared" si="212"/>
        <v>0</v>
      </c>
      <c r="BZ480" s="365">
        <f t="shared" si="213"/>
        <v>0</v>
      </c>
      <c r="CA480" s="365">
        <f t="shared" si="214"/>
        <v>0</v>
      </c>
      <c r="CB480" s="360">
        <f t="shared" si="215"/>
        <v>0</v>
      </c>
      <c r="CR480"/>
    </row>
    <row r="481" spans="1:96" hidden="1" x14ac:dyDescent="0.2">
      <c r="A481" s="360" cm="1">
        <f t="array" ref="A481">_xlfn.SWITCH(D481,"G",1,"D",2,"M",3,"F",4)</f>
        <v>2</v>
      </c>
      <c r="B481" s="357" t="s">
        <v>35</v>
      </c>
      <c r="C481" s="357" t="s">
        <v>1492</v>
      </c>
      <c r="D481" s="360" t="s">
        <v>14</v>
      </c>
      <c r="E481" s="361">
        <v>4.3</v>
      </c>
      <c r="F481" s="361">
        <f>_xlfn.IFNA(VLOOKUP(C481,'My Squad'!$C$2:$D$16,2,0),E481)</f>
        <v>4.3</v>
      </c>
      <c r="G481" s="362">
        <v>0</v>
      </c>
      <c r="H481" s="362">
        <v>0</v>
      </c>
      <c r="I481" s="362">
        <v>0</v>
      </c>
      <c r="J481" s="362">
        <v>0</v>
      </c>
      <c r="K481" s="362">
        <v>0</v>
      </c>
      <c r="L481" s="362">
        <v>0</v>
      </c>
      <c r="M481" s="362">
        <v>0</v>
      </c>
      <c r="N481" s="362">
        <v>0</v>
      </c>
      <c r="O481" s="363">
        <v>0</v>
      </c>
      <c r="P481" s="363">
        <v>0</v>
      </c>
      <c r="Q481" s="363">
        <v>0</v>
      </c>
      <c r="R481" s="363">
        <v>0</v>
      </c>
      <c r="S481" s="363">
        <v>0</v>
      </c>
      <c r="T481" s="363">
        <v>0</v>
      </c>
      <c r="U481" s="363">
        <v>0</v>
      </c>
      <c r="V481" s="363">
        <v>0</v>
      </c>
      <c r="W481" s="363">
        <v>0</v>
      </c>
      <c r="X481" s="363">
        <v>0</v>
      </c>
      <c r="Y481" s="363">
        <v>0</v>
      </c>
      <c r="Z481" s="363">
        <v>0</v>
      </c>
      <c r="AA481" s="363">
        <v>0</v>
      </c>
      <c r="AB481" s="363">
        <v>0</v>
      </c>
      <c r="AC481" s="363">
        <v>0</v>
      </c>
      <c r="AD481" s="363">
        <v>0</v>
      </c>
      <c r="AE481" s="363">
        <v>0</v>
      </c>
      <c r="AF481" s="363">
        <v>0</v>
      </c>
      <c r="AG481" s="363">
        <v>0</v>
      </c>
      <c r="AH481" s="363">
        <v>0</v>
      </c>
      <c r="AI481" s="363">
        <v>0</v>
      </c>
      <c r="AJ481" s="363">
        <v>0</v>
      </c>
      <c r="AK481" s="363">
        <v>0</v>
      </c>
      <c r="AL481" s="363">
        <v>0</v>
      </c>
      <c r="AM481" s="363">
        <v>0</v>
      </c>
      <c r="AN481" s="363">
        <v>0</v>
      </c>
      <c r="AO481" s="363">
        <v>0</v>
      </c>
      <c r="AP481" s="363">
        <v>0</v>
      </c>
      <c r="AQ481" s="363">
        <v>0</v>
      </c>
      <c r="AR481" s="363">
        <v>0</v>
      </c>
      <c r="AS481" s="363">
        <v>0</v>
      </c>
      <c r="AT481" s="363">
        <v>0</v>
      </c>
      <c r="AU481" s="363">
        <v>0</v>
      </c>
      <c r="AV481" s="363">
        <v>0</v>
      </c>
      <c r="AW481" s="363">
        <v>0</v>
      </c>
      <c r="AX481" s="363">
        <v>0</v>
      </c>
      <c r="AY481" s="363">
        <v>0</v>
      </c>
      <c r="AZ481" s="363">
        <v>0</v>
      </c>
      <c r="BA481" s="363">
        <v>0</v>
      </c>
      <c r="BB481" s="363">
        <v>0</v>
      </c>
      <c r="BC481" s="364">
        <f>IF(ISNUMBER(MATCH(C481,'My Squad'!$C$2:$C$16,0)),1,0)</f>
        <v>0</v>
      </c>
      <c r="BD481" s="365">
        <f t="shared" si="191"/>
        <v>0</v>
      </c>
      <c r="BE481" s="365">
        <f t="shared" si="192"/>
        <v>0</v>
      </c>
      <c r="BF481" s="365">
        <f t="shared" si="193"/>
        <v>0</v>
      </c>
      <c r="BG481" s="365">
        <f t="shared" si="194"/>
        <v>0</v>
      </c>
      <c r="BH481" s="365">
        <f t="shared" si="195"/>
        <v>0</v>
      </c>
      <c r="BI481" s="365">
        <f t="shared" si="196"/>
        <v>0</v>
      </c>
      <c r="BJ481" s="365">
        <f t="shared" si="197"/>
        <v>0</v>
      </c>
      <c r="BK481" s="365">
        <f t="shared" si="198"/>
        <v>0</v>
      </c>
      <c r="BL481" s="365">
        <f t="shared" si="199"/>
        <v>0</v>
      </c>
      <c r="BM481" s="365">
        <f t="shared" si="200"/>
        <v>0</v>
      </c>
      <c r="BN481" s="365">
        <f t="shared" si="201"/>
        <v>0</v>
      </c>
      <c r="BO481" s="365">
        <f t="shared" si="202"/>
        <v>0</v>
      </c>
      <c r="BP481" s="365">
        <f t="shared" si="203"/>
        <v>0</v>
      </c>
      <c r="BQ481" s="365">
        <f t="shared" si="204"/>
        <v>0</v>
      </c>
      <c r="BR481" s="365">
        <f t="shared" si="205"/>
        <v>0</v>
      </c>
      <c r="BS481" s="365">
        <f t="shared" si="206"/>
        <v>0</v>
      </c>
      <c r="BT481" s="365">
        <f t="shared" si="207"/>
        <v>0</v>
      </c>
      <c r="BU481" s="365">
        <f t="shared" si="208"/>
        <v>0</v>
      </c>
      <c r="BV481" s="365">
        <f t="shared" si="209"/>
        <v>0</v>
      </c>
      <c r="BW481" s="365">
        <f t="shared" si="210"/>
        <v>0</v>
      </c>
      <c r="BX481" s="365">
        <f t="shared" si="211"/>
        <v>0</v>
      </c>
      <c r="BY481" s="365">
        <f t="shared" si="212"/>
        <v>0</v>
      </c>
      <c r="BZ481" s="365">
        <f t="shared" si="213"/>
        <v>0</v>
      </c>
      <c r="CA481" s="365">
        <f t="shared" si="214"/>
        <v>0</v>
      </c>
      <c r="CB481" s="360">
        <f t="shared" si="215"/>
        <v>0</v>
      </c>
      <c r="CR481"/>
    </row>
    <row r="482" spans="1:96" hidden="1" x14ac:dyDescent="0.2">
      <c r="A482" s="360" cm="1">
        <f t="array" ref="A482">_xlfn.SWITCH(D482,"G",1,"D",2,"M",3,"F",4)</f>
        <v>2</v>
      </c>
      <c r="B482" s="357" t="s">
        <v>35</v>
      </c>
      <c r="C482" s="357" t="s">
        <v>292</v>
      </c>
      <c r="D482" s="360" t="s">
        <v>14</v>
      </c>
      <c r="E482" s="361">
        <v>4.8</v>
      </c>
      <c r="F482" s="361">
        <f>_xlfn.IFNA(VLOOKUP(C482,'My Squad'!$C$2:$D$16,2,0),E482)</f>
        <v>4.8</v>
      </c>
      <c r="G482" s="362">
        <v>0</v>
      </c>
      <c r="H482" s="362">
        <v>0</v>
      </c>
      <c r="I482" s="362">
        <v>0</v>
      </c>
      <c r="J482" s="362">
        <v>0</v>
      </c>
      <c r="K482" s="362">
        <v>0</v>
      </c>
      <c r="L482" s="362">
        <v>0</v>
      </c>
      <c r="M482" s="362">
        <v>0</v>
      </c>
      <c r="N482" s="362">
        <v>0</v>
      </c>
      <c r="O482" s="363">
        <v>0</v>
      </c>
      <c r="P482" s="363">
        <v>0</v>
      </c>
      <c r="Q482" s="363">
        <v>0</v>
      </c>
      <c r="R482" s="363">
        <v>0</v>
      </c>
      <c r="S482" s="363">
        <v>0</v>
      </c>
      <c r="T482" s="363">
        <v>0</v>
      </c>
      <c r="U482" s="363">
        <v>0</v>
      </c>
      <c r="V482" s="363">
        <v>0</v>
      </c>
      <c r="W482" s="363">
        <v>0</v>
      </c>
      <c r="X482" s="363">
        <v>0</v>
      </c>
      <c r="Y482" s="363">
        <v>0</v>
      </c>
      <c r="Z482" s="363">
        <v>0</v>
      </c>
      <c r="AA482" s="363">
        <v>0</v>
      </c>
      <c r="AB482" s="363">
        <v>0</v>
      </c>
      <c r="AC482" s="363">
        <v>0</v>
      </c>
      <c r="AD482" s="363">
        <v>0</v>
      </c>
      <c r="AE482" s="363">
        <v>0</v>
      </c>
      <c r="AF482" s="363">
        <v>0</v>
      </c>
      <c r="AG482" s="363">
        <v>0</v>
      </c>
      <c r="AH482" s="363">
        <v>0</v>
      </c>
      <c r="AI482" s="363">
        <v>0</v>
      </c>
      <c r="AJ482" s="363">
        <v>0</v>
      </c>
      <c r="AK482" s="363">
        <v>0</v>
      </c>
      <c r="AL482" s="363">
        <v>0</v>
      </c>
      <c r="AM482" s="363">
        <v>0</v>
      </c>
      <c r="AN482" s="363">
        <v>0</v>
      </c>
      <c r="AO482" s="363">
        <v>0</v>
      </c>
      <c r="AP482" s="363">
        <v>0</v>
      </c>
      <c r="AQ482" s="363">
        <v>0</v>
      </c>
      <c r="AR482" s="363">
        <v>0</v>
      </c>
      <c r="AS482" s="363">
        <v>0</v>
      </c>
      <c r="AT482" s="363">
        <v>0</v>
      </c>
      <c r="AU482" s="363">
        <v>0</v>
      </c>
      <c r="AV482" s="363">
        <v>0</v>
      </c>
      <c r="AW482" s="363">
        <v>0</v>
      </c>
      <c r="AX482" s="363">
        <v>0</v>
      </c>
      <c r="AY482" s="363">
        <v>0</v>
      </c>
      <c r="AZ482" s="363">
        <v>0</v>
      </c>
      <c r="BA482" s="363">
        <v>0</v>
      </c>
      <c r="BB482" s="363">
        <v>0</v>
      </c>
      <c r="BC482" s="364">
        <f>IF(ISNUMBER(MATCH(C482,'My Squad'!$C$2:$C$16,0)),1,0)</f>
        <v>0</v>
      </c>
      <c r="BD482" s="365">
        <f t="shared" si="191"/>
        <v>0</v>
      </c>
      <c r="BE482" s="365">
        <f t="shared" si="192"/>
        <v>0</v>
      </c>
      <c r="BF482" s="365">
        <f t="shared" si="193"/>
        <v>0</v>
      </c>
      <c r="BG482" s="365">
        <f t="shared" si="194"/>
        <v>0</v>
      </c>
      <c r="BH482" s="365">
        <f t="shared" si="195"/>
        <v>0</v>
      </c>
      <c r="BI482" s="365">
        <f t="shared" si="196"/>
        <v>0</v>
      </c>
      <c r="BJ482" s="365">
        <f t="shared" si="197"/>
        <v>0</v>
      </c>
      <c r="BK482" s="365">
        <f t="shared" si="198"/>
        <v>0</v>
      </c>
      <c r="BL482" s="365">
        <f t="shared" si="199"/>
        <v>0</v>
      </c>
      <c r="BM482" s="365">
        <f t="shared" si="200"/>
        <v>0</v>
      </c>
      <c r="BN482" s="365">
        <f t="shared" si="201"/>
        <v>0</v>
      </c>
      <c r="BO482" s="365">
        <f t="shared" si="202"/>
        <v>0</v>
      </c>
      <c r="BP482" s="365">
        <f t="shared" si="203"/>
        <v>0</v>
      </c>
      <c r="BQ482" s="365">
        <f t="shared" si="204"/>
        <v>0</v>
      </c>
      <c r="BR482" s="365">
        <f t="shared" si="205"/>
        <v>0</v>
      </c>
      <c r="BS482" s="365">
        <f t="shared" si="206"/>
        <v>0</v>
      </c>
      <c r="BT482" s="365">
        <f t="shared" si="207"/>
        <v>0</v>
      </c>
      <c r="BU482" s="365">
        <f t="shared" si="208"/>
        <v>0</v>
      </c>
      <c r="BV482" s="365">
        <f t="shared" si="209"/>
        <v>0</v>
      </c>
      <c r="BW482" s="365">
        <f t="shared" si="210"/>
        <v>0</v>
      </c>
      <c r="BX482" s="365">
        <f t="shared" si="211"/>
        <v>0</v>
      </c>
      <c r="BY482" s="365">
        <f t="shared" si="212"/>
        <v>0</v>
      </c>
      <c r="BZ482" s="365">
        <f t="shared" si="213"/>
        <v>0</v>
      </c>
      <c r="CA482" s="365">
        <f t="shared" si="214"/>
        <v>0</v>
      </c>
      <c r="CB482" s="360">
        <f t="shared" si="215"/>
        <v>0</v>
      </c>
      <c r="CR482"/>
    </row>
    <row r="483" spans="1:96" hidden="1" x14ac:dyDescent="0.2">
      <c r="A483" s="360" cm="1">
        <f t="array" ref="A483">_xlfn.SWITCH(D483,"G",1,"D",2,"M",3,"F",4)</f>
        <v>3</v>
      </c>
      <c r="B483" s="357" t="s">
        <v>65</v>
      </c>
      <c r="C483" s="357" t="s">
        <v>301</v>
      </c>
      <c r="D483" s="360" t="s">
        <v>13</v>
      </c>
      <c r="E483" s="361">
        <v>4.8</v>
      </c>
      <c r="F483" s="361">
        <f>_xlfn.IFNA(VLOOKUP(C483,'My Squad'!$C$2:$D$16,2,0),E483)</f>
        <v>4.8</v>
      </c>
      <c r="G483" s="362">
        <v>0</v>
      </c>
      <c r="H483" s="362">
        <v>0</v>
      </c>
      <c r="I483" s="362">
        <v>0</v>
      </c>
      <c r="J483" s="362">
        <v>0</v>
      </c>
      <c r="K483" s="362">
        <v>0</v>
      </c>
      <c r="L483" s="362">
        <v>0</v>
      </c>
      <c r="M483" s="362">
        <v>0</v>
      </c>
      <c r="N483" s="362">
        <v>0</v>
      </c>
      <c r="O483" s="363">
        <v>0</v>
      </c>
      <c r="P483" s="363">
        <v>0</v>
      </c>
      <c r="Q483" s="363">
        <v>0</v>
      </c>
      <c r="R483" s="363">
        <v>0</v>
      </c>
      <c r="S483" s="363">
        <v>0</v>
      </c>
      <c r="T483" s="363">
        <v>0</v>
      </c>
      <c r="U483" s="363">
        <v>0</v>
      </c>
      <c r="V483" s="363">
        <v>0</v>
      </c>
      <c r="W483" s="363">
        <v>0</v>
      </c>
      <c r="X483" s="363">
        <v>0</v>
      </c>
      <c r="Y483" s="363">
        <v>0</v>
      </c>
      <c r="Z483" s="363">
        <v>0</v>
      </c>
      <c r="AA483" s="363">
        <v>0</v>
      </c>
      <c r="AB483" s="363">
        <v>0</v>
      </c>
      <c r="AC483" s="363">
        <v>0</v>
      </c>
      <c r="AD483" s="363">
        <v>0</v>
      </c>
      <c r="AE483" s="363">
        <v>0</v>
      </c>
      <c r="AF483" s="363">
        <v>0</v>
      </c>
      <c r="AG483" s="363">
        <v>0</v>
      </c>
      <c r="AH483" s="363">
        <v>0</v>
      </c>
      <c r="AI483" s="363">
        <v>0</v>
      </c>
      <c r="AJ483" s="363">
        <v>0</v>
      </c>
      <c r="AK483" s="363">
        <v>0</v>
      </c>
      <c r="AL483" s="363">
        <v>0</v>
      </c>
      <c r="AM483" s="363">
        <v>0</v>
      </c>
      <c r="AN483" s="363">
        <v>0</v>
      </c>
      <c r="AO483" s="363">
        <v>0</v>
      </c>
      <c r="AP483" s="363">
        <v>0</v>
      </c>
      <c r="AQ483" s="363">
        <v>0</v>
      </c>
      <c r="AR483" s="363">
        <v>0</v>
      </c>
      <c r="AS483" s="363">
        <v>0</v>
      </c>
      <c r="AT483" s="363">
        <v>0</v>
      </c>
      <c r="AU483" s="363">
        <v>0</v>
      </c>
      <c r="AV483" s="363">
        <v>0</v>
      </c>
      <c r="AW483" s="363">
        <v>0</v>
      </c>
      <c r="AX483" s="363">
        <v>0</v>
      </c>
      <c r="AY483" s="363">
        <v>0</v>
      </c>
      <c r="AZ483" s="363">
        <v>0</v>
      </c>
      <c r="BA483" s="363">
        <v>0</v>
      </c>
      <c r="BB483" s="363">
        <v>0</v>
      </c>
      <c r="BC483" s="364">
        <f>IF(ISNUMBER(MATCH(C483,'My Squad'!$C$2:$C$16,0)),1,0)</f>
        <v>0</v>
      </c>
      <c r="BD483" s="365">
        <f t="shared" si="191"/>
        <v>0</v>
      </c>
      <c r="BE483" s="365">
        <f t="shared" si="192"/>
        <v>0</v>
      </c>
      <c r="BF483" s="365">
        <f t="shared" si="193"/>
        <v>0</v>
      </c>
      <c r="BG483" s="365">
        <f t="shared" si="194"/>
        <v>0</v>
      </c>
      <c r="BH483" s="365">
        <f t="shared" si="195"/>
        <v>0</v>
      </c>
      <c r="BI483" s="365">
        <f t="shared" si="196"/>
        <v>0</v>
      </c>
      <c r="BJ483" s="365">
        <f t="shared" si="197"/>
        <v>0</v>
      </c>
      <c r="BK483" s="365">
        <f t="shared" si="198"/>
        <v>0</v>
      </c>
      <c r="BL483" s="365">
        <f t="shared" si="199"/>
        <v>0</v>
      </c>
      <c r="BM483" s="365">
        <f t="shared" si="200"/>
        <v>0</v>
      </c>
      <c r="BN483" s="365">
        <f t="shared" si="201"/>
        <v>0</v>
      </c>
      <c r="BO483" s="365">
        <f t="shared" si="202"/>
        <v>0</v>
      </c>
      <c r="BP483" s="365">
        <f t="shared" si="203"/>
        <v>0</v>
      </c>
      <c r="BQ483" s="365">
        <f t="shared" si="204"/>
        <v>0</v>
      </c>
      <c r="BR483" s="365">
        <f t="shared" si="205"/>
        <v>0</v>
      </c>
      <c r="BS483" s="365">
        <f t="shared" si="206"/>
        <v>0</v>
      </c>
      <c r="BT483" s="365">
        <f t="shared" si="207"/>
        <v>0</v>
      </c>
      <c r="BU483" s="365">
        <f t="shared" si="208"/>
        <v>0</v>
      </c>
      <c r="BV483" s="365">
        <f t="shared" si="209"/>
        <v>0</v>
      </c>
      <c r="BW483" s="365">
        <f t="shared" si="210"/>
        <v>0</v>
      </c>
      <c r="BX483" s="365">
        <f t="shared" si="211"/>
        <v>0</v>
      </c>
      <c r="BY483" s="365">
        <f t="shared" si="212"/>
        <v>0</v>
      </c>
      <c r="BZ483" s="365">
        <f t="shared" si="213"/>
        <v>0</v>
      </c>
      <c r="CA483" s="365">
        <f t="shared" si="214"/>
        <v>0</v>
      </c>
      <c r="CB483" s="360">
        <f t="shared" si="215"/>
        <v>0</v>
      </c>
      <c r="CR483"/>
    </row>
    <row r="484" spans="1:96" hidden="1" x14ac:dyDescent="0.2">
      <c r="A484" s="360" cm="1">
        <f t="array" ref="A484">_xlfn.SWITCH(D484,"G",1,"D",2,"M",3,"F",4)</f>
        <v>4</v>
      </c>
      <c r="B484" s="357" t="s">
        <v>65</v>
      </c>
      <c r="C484" s="357" t="s">
        <v>610</v>
      </c>
      <c r="D484" s="360" t="s">
        <v>15</v>
      </c>
      <c r="E484" s="361">
        <v>4.5</v>
      </c>
      <c r="F484" s="361">
        <f>_xlfn.IFNA(VLOOKUP(C484,'My Squad'!$C$2:$D$16,2,0),E484)</f>
        <v>4.5</v>
      </c>
      <c r="G484" s="362">
        <v>0</v>
      </c>
      <c r="H484" s="362">
        <v>0</v>
      </c>
      <c r="I484" s="362">
        <v>0</v>
      </c>
      <c r="J484" s="362">
        <v>0</v>
      </c>
      <c r="K484" s="362">
        <v>0</v>
      </c>
      <c r="L484" s="362">
        <v>0</v>
      </c>
      <c r="M484" s="362">
        <v>0</v>
      </c>
      <c r="N484" s="362">
        <v>0</v>
      </c>
      <c r="O484" s="363">
        <v>0</v>
      </c>
      <c r="P484" s="363">
        <v>0</v>
      </c>
      <c r="Q484" s="363">
        <v>0</v>
      </c>
      <c r="R484" s="363">
        <v>0</v>
      </c>
      <c r="S484" s="363">
        <v>0</v>
      </c>
      <c r="T484" s="363">
        <v>0</v>
      </c>
      <c r="U484" s="363">
        <v>0</v>
      </c>
      <c r="V484" s="363">
        <v>0</v>
      </c>
      <c r="W484" s="363">
        <v>0</v>
      </c>
      <c r="X484" s="363">
        <v>0</v>
      </c>
      <c r="Y484" s="363">
        <v>0</v>
      </c>
      <c r="Z484" s="363">
        <v>0</v>
      </c>
      <c r="AA484" s="363">
        <v>0</v>
      </c>
      <c r="AB484" s="363">
        <v>0</v>
      </c>
      <c r="AC484" s="363">
        <v>0</v>
      </c>
      <c r="AD484" s="363">
        <v>0</v>
      </c>
      <c r="AE484" s="363">
        <v>0</v>
      </c>
      <c r="AF484" s="363">
        <v>0</v>
      </c>
      <c r="AG484" s="363">
        <v>0</v>
      </c>
      <c r="AH484" s="363">
        <v>0</v>
      </c>
      <c r="AI484" s="363">
        <v>0</v>
      </c>
      <c r="AJ484" s="363">
        <v>0</v>
      </c>
      <c r="AK484" s="363">
        <v>0</v>
      </c>
      <c r="AL484" s="363">
        <v>0</v>
      </c>
      <c r="AM484" s="363">
        <v>0</v>
      </c>
      <c r="AN484" s="363">
        <v>0</v>
      </c>
      <c r="AO484" s="363">
        <v>0</v>
      </c>
      <c r="AP484" s="363">
        <v>0</v>
      </c>
      <c r="AQ484" s="363">
        <v>0</v>
      </c>
      <c r="AR484" s="363">
        <v>0</v>
      </c>
      <c r="AS484" s="363">
        <v>0</v>
      </c>
      <c r="AT484" s="363">
        <v>0</v>
      </c>
      <c r="AU484" s="363">
        <v>0</v>
      </c>
      <c r="AV484" s="363">
        <v>0</v>
      </c>
      <c r="AW484" s="363">
        <v>0</v>
      </c>
      <c r="AX484" s="363">
        <v>0</v>
      </c>
      <c r="AY484" s="363">
        <v>0</v>
      </c>
      <c r="AZ484" s="363">
        <v>0</v>
      </c>
      <c r="BA484" s="363">
        <v>0</v>
      </c>
      <c r="BB484" s="363">
        <v>0</v>
      </c>
      <c r="BC484" s="364">
        <f>IF(ISNUMBER(MATCH(C484,'My Squad'!$C$2:$C$16,0)),1,0)</f>
        <v>0</v>
      </c>
      <c r="BD484" s="365">
        <f t="shared" si="191"/>
        <v>0</v>
      </c>
      <c r="BE484" s="365">
        <f t="shared" si="192"/>
        <v>0</v>
      </c>
      <c r="BF484" s="365">
        <f t="shared" si="193"/>
        <v>0</v>
      </c>
      <c r="BG484" s="365">
        <f t="shared" si="194"/>
        <v>0</v>
      </c>
      <c r="BH484" s="365">
        <f t="shared" si="195"/>
        <v>0</v>
      </c>
      <c r="BI484" s="365">
        <f t="shared" si="196"/>
        <v>0</v>
      </c>
      <c r="BJ484" s="365">
        <f t="shared" si="197"/>
        <v>0</v>
      </c>
      <c r="BK484" s="365">
        <f t="shared" si="198"/>
        <v>0</v>
      </c>
      <c r="BL484" s="365">
        <f t="shared" si="199"/>
        <v>0</v>
      </c>
      <c r="BM484" s="365">
        <f t="shared" si="200"/>
        <v>0</v>
      </c>
      <c r="BN484" s="365">
        <f t="shared" si="201"/>
        <v>0</v>
      </c>
      <c r="BO484" s="365">
        <f t="shared" si="202"/>
        <v>0</v>
      </c>
      <c r="BP484" s="365">
        <f t="shared" si="203"/>
        <v>0</v>
      </c>
      <c r="BQ484" s="365">
        <f t="shared" si="204"/>
        <v>0</v>
      </c>
      <c r="BR484" s="365">
        <f t="shared" si="205"/>
        <v>0</v>
      </c>
      <c r="BS484" s="365">
        <f t="shared" si="206"/>
        <v>0</v>
      </c>
      <c r="BT484" s="365">
        <f t="shared" si="207"/>
        <v>0</v>
      </c>
      <c r="BU484" s="365">
        <f t="shared" si="208"/>
        <v>0</v>
      </c>
      <c r="BV484" s="365">
        <f t="shared" si="209"/>
        <v>0</v>
      </c>
      <c r="BW484" s="365">
        <f t="shared" si="210"/>
        <v>0</v>
      </c>
      <c r="BX484" s="365">
        <f t="shared" si="211"/>
        <v>0</v>
      </c>
      <c r="BY484" s="365">
        <f t="shared" si="212"/>
        <v>0</v>
      </c>
      <c r="BZ484" s="365">
        <f t="shared" si="213"/>
        <v>0</v>
      </c>
      <c r="CA484" s="365">
        <f t="shared" si="214"/>
        <v>0</v>
      </c>
      <c r="CB484" s="360">
        <f t="shared" si="215"/>
        <v>0</v>
      </c>
      <c r="CR484"/>
    </row>
    <row r="485" spans="1:96" hidden="1" x14ac:dyDescent="0.2">
      <c r="A485" s="360" cm="1">
        <f t="array" ref="A485">_xlfn.SWITCH(D485,"G",1,"D",2,"M",3,"F",4)</f>
        <v>2</v>
      </c>
      <c r="B485" s="357" t="s">
        <v>46</v>
      </c>
      <c r="C485" s="357" t="s">
        <v>303</v>
      </c>
      <c r="D485" s="360" t="s">
        <v>14</v>
      </c>
      <c r="E485" s="361">
        <v>4.4000000000000004</v>
      </c>
      <c r="F485" s="361">
        <f>_xlfn.IFNA(VLOOKUP(C485,'My Squad'!$C$2:$D$16,2,0),E485)</f>
        <v>4.4000000000000004</v>
      </c>
      <c r="G485" s="362">
        <v>0</v>
      </c>
      <c r="H485" s="362">
        <v>0</v>
      </c>
      <c r="I485" s="362">
        <v>0</v>
      </c>
      <c r="J485" s="362">
        <v>0</v>
      </c>
      <c r="K485" s="362">
        <v>0</v>
      </c>
      <c r="L485" s="362">
        <v>0</v>
      </c>
      <c r="M485" s="362">
        <v>0</v>
      </c>
      <c r="N485" s="362">
        <v>0</v>
      </c>
      <c r="O485" s="363">
        <v>0</v>
      </c>
      <c r="P485" s="363">
        <v>0</v>
      </c>
      <c r="Q485" s="363">
        <v>0</v>
      </c>
      <c r="R485" s="363">
        <v>0</v>
      </c>
      <c r="S485" s="363">
        <v>0</v>
      </c>
      <c r="T485" s="363">
        <v>0</v>
      </c>
      <c r="U485" s="363">
        <v>0</v>
      </c>
      <c r="V485" s="363">
        <v>0</v>
      </c>
      <c r="W485" s="363">
        <v>0</v>
      </c>
      <c r="X485" s="363">
        <v>0</v>
      </c>
      <c r="Y485" s="363">
        <v>0</v>
      </c>
      <c r="Z485" s="363">
        <v>0</v>
      </c>
      <c r="AA485" s="363">
        <v>0</v>
      </c>
      <c r="AB485" s="363">
        <v>0</v>
      </c>
      <c r="AC485" s="363">
        <v>0</v>
      </c>
      <c r="AD485" s="363">
        <v>0</v>
      </c>
      <c r="AE485" s="363">
        <v>0</v>
      </c>
      <c r="AF485" s="363">
        <v>0</v>
      </c>
      <c r="AG485" s="363">
        <v>0</v>
      </c>
      <c r="AH485" s="363">
        <v>0</v>
      </c>
      <c r="AI485" s="363">
        <v>0</v>
      </c>
      <c r="AJ485" s="363">
        <v>0</v>
      </c>
      <c r="AK485" s="363">
        <v>0</v>
      </c>
      <c r="AL485" s="363">
        <v>0</v>
      </c>
      <c r="AM485" s="363">
        <v>0</v>
      </c>
      <c r="AN485" s="363">
        <v>0</v>
      </c>
      <c r="AO485" s="363">
        <v>0</v>
      </c>
      <c r="AP485" s="363">
        <v>0</v>
      </c>
      <c r="AQ485" s="363">
        <v>0</v>
      </c>
      <c r="AR485" s="363">
        <v>0</v>
      </c>
      <c r="AS485" s="363">
        <v>0</v>
      </c>
      <c r="AT485" s="363">
        <v>0</v>
      </c>
      <c r="AU485" s="363">
        <v>0</v>
      </c>
      <c r="AV485" s="363">
        <v>0</v>
      </c>
      <c r="AW485" s="363">
        <v>0</v>
      </c>
      <c r="AX485" s="363">
        <v>0</v>
      </c>
      <c r="AY485" s="363">
        <v>0</v>
      </c>
      <c r="AZ485" s="363">
        <v>0</v>
      </c>
      <c r="BA485" s="363">
        <v>0</v>
      </c>
      <c r="BB485" s="363">
        <v>0</v>
      </c>
      <c r="BC485" s="364">
        <f>IF(ISNUMBER(MATCH(C485,'My Squad'!$C$2:$C$16,0)),1,0)</f>
        <v>0</v>
      </c>
      <c r="BD485" s="365">
        <f t="shared" si="191"/>
        <v>0</v>
      </c>
      <c r="BE485" s="365">
        <f t="shared" si="192"/>
        <v>0</v>
      </c>
      <c r="BF485" s="365">
        <f t="shared" si="193"/>
        <v>0</v>
      </c>
      <c r="BG485" s="365">
        <f t="shared" si="194"/>
        <v>0</v>
      </c>
      <c r="BH485" s="365">
        <f t="shared" si="195"/>
        <v>0</v>
      </c>
      <c r="BI485" s="365">
        <f t="shared" si="196"/>
        <v>0</v>
      </c>
      <c r="BJ485" s="365">
        <f t="shared" si="197"/>
        <v>0</v>
      </c>
      <c r="BK485" s="365">
        <f t="shared" si="198"/>
        <v>0</v>
      </c>
      <c r="BL485" s="365">
        <f t="shared" si="199"/>
        <v>0</v>
      </c>
      <c r="BM485" s="365">
        <f t="shared" si="200"/>
        <v>0</v>
      </c>
      <c r="BN485" s="365">
        <f t="shared" si="201"/>
        <v>0</v>
      </c>
      <c r="BO485" s="365">
        <f t="shared" si="202"/>
        <v>0</v>
      </c>
      <c r="BP485" s="365">
        <f t="shared" si="203"/>
        <v>0</v>
      </c>
      <c r="BQ485" s="365">
        <f t="shared" si="204"/>
        <v>0</v>
      </c>
      <c r="BR485" s="365">
        <f t="shared" si="205"/>
        <v>0</v>
      </c>
      <c r="BS485" s="365">
        <f t="shared" si="206"/>
        <v>0</v>
      </c>
      <c r="BT485" s="365">
        <f t="shared" si="207"/>
        <v>0</v>
      </c>
      <c r="BU485" s="365">
        <f t="shared" si="208"/>
        <v>0</v>
      </c>
      <c r="BV485" s="365">
        <f t="shared" si="209"/>
        <v>0</v>
      </c>
      <c r="BW485" s="365">
        <f t="shared" si="210"/>
        <v>0</v>
      </c>
      <c r="BX485" s="365">
        <f t="shared" si="211"/>
        <v>0</v>
      </c>
      <c r="BY485" s="365">
        <f t="shared" si="212"/>
        <v>0</v>
      </c>
      <c r="BZ485" s="365">
        <f t="shared" si="213"/>
        <v>0</v>
      </c>
      <c r="CA485" s="365">
        <f t="shared" si="214"/>
        <v>0</v>
      </c>
      <c r="CB485" s="360">
        <f t="shared" si="215"/>
        <v>0</v>
      </c>
      <c r="CR485"/>
    </row>
    <row r="486" spans="1:96" hidden="1" x14ac:dyDescent="0.2">
      <c r="A486" s="360" cm="1">
        <f t="array" ref="A486">_xlfn.SWITCH(D486,"G",1,"D",2,"M",3,"F",4)</f>
        <v>3</v>
      </c>
      <c r="B486" s="357" t="s">
        <v>46</v>
      </c>
      <c r="C486" s="357" t="s">
        <v>1499</v>
      </c>
      <c r="D486" s="360" t="s">
        <v>13</v>
      </c>
      <c r="E486" s="361">
        <v>4.9000000000000004</v>
      </c>
      <c r="F486" s="361">
        <f>_xlfn.IFNA(VLOOKUP(C486,'My Squad'!$C$2:$D$16,2,0),E486)</f>
        <v>4.9000000000000004</v>
      </c>
      <c r="G486" s="362">
        <v>0</v>
      </c>
      <c r="H486" s="362">
        <v>0</v>
      </c>
      <c r="I486" s="362">
        <v>0</v>
      </c>
      <c r="J486" s="362">
        <v>0</v>
      </c>
      <c r="K486" s="362">
        <v>0</v>
      </c>
      <c r="L486" s="362">
        <v>0</v>
      </c>
      <c r="M486" s="362">
        <v>0</v>
      </c>
      <c r="N486" s="362">
        <v>0</v>
      </c>
      <c r="O486" s="363">
        <v>0</v>
      </c>
      <c r="P486" s="363">
        <v>0</v>
      </c>
      <c r="Q486" s="363">
        <v>0</v>
      </c>
      <c r="R486" s="363">
        <v>0</v>
      </c>
      <c r="S486" s="363">
        <v>0</v>
      </c>
      <c r="T486" s="363">
        <v>0</v>
      </c>
      <c r="U486" s="363">
        <v>0</v>
      </c>
      <c r="V486" s="363">
        <v>0</v>
      </c>
      <c r="W486" s="363">
        <v>0</v>
      </c>
      <c r="X486" s="363">
        <v>0</v>
      </c>
      <c r="Y486" s="363">
        <v>0</v>
      </c>
      <c r="Z486" s="363">
        <v>0</v>
      </c>
      <c r="AA486" s="363">
        <v>0</v>
      </c>
      <c r="AB486" s="363">
        <v>0</v>
      </c>
      <c r="AC486" s="363">
        <v>0</v>
      </c>
      <c r="AD486" s="363">
        <v>0</v>
      </c>
      <c r="AE486" s="363">
        <v>0</v>
      </c>
      <c r="AF486" s="363">
        <v>0</v>
      </c>
      <c r="AG486" s="363">
        <v>0</v>
      </c>
      <c r="AH486" s="363">
        <v>0</v>
      </c>
      <c r="AI486" s="363">
        <v>0</v>
      </c>
      <c r="AJ486" s="363">
        <v>0</v>
      </c>
      <c r="AK486" s="363">
        <v>0</v>
      </c>
      <c r="AL486" s="363">
        <v>0</v>
      </c>
      <c r="AM486" s="363">
        <v>0</v>
      </c>
      <c r="AN486" s="363">
        <v>0</v>
      </c>
      <c r="AO486" s="363">
        <v>0</v>
      </c>
      <c r="AP486" s="363">
        <v>0</v>
      </c>
      <c r="AQ486" s="363">
        <v>0</v>
      </c>
      <c r="AR486" s="363">
        <v>0</v>
      </c>
      <c r="AS486" s="363">
        <v>0</v>
      </c>
      <c r="AT486" s="363">
        <v>0</v>
      </c>
      <c r="AU486" s="363">
        <v>0</v>
      </c>
      <c r="AV486" s="363">
        <v>0</v>
      </c>
      <c r="AW486" s="363">
        <v>0</v>
      </c>
      <c r="AX486" s="363">
        <v>0</v>
      </c>
      <c r="AY486" s="363">
        <v>0</v>
      </c>
      <c r="AZ486" s="363">
        <v>0</v>
      </c>
      <c r="BA486" s="363">
        <v>0</v>
      </c>
      <c r="BB486" s="363">
        <v>0</v>
      </c>
      <c r="BC486" s="364">
        <f>IF(ISNUMBER(MATCH(C486,'My Squad'!$C$2:$C$16,0)),1,0)</f>
        <v>0</v>
      </c>
      <c r="BD486" s="365">
        <f t="shared" si="191"/>
        <v>0</v>
      </c>
      <c r="BE486" s="365">
        <f t="shared" si="192"/>
        <v>0</v>
      </c>
      <c r="BF486" s="365">
        <f t="shared" si="193"/>
        <v>0</v>
      </c>
      <c r="BG486" s="365">
        <f t="shared" si="194"/>
        <v>0</v>
      </c>
      <c r="BH486" s="365">
        <f t="shared" si="195"/>
        <v>0</v>
      </c>
      <c r="BI486" s="365">
        <f t="shared" si="196"/>
        <v>0</v>
      </c>
      <c r="BJ486" s="365">
        <f t="shared" si="197"/>
        <v>0</v>
      </c>
      <c r="BK486" s="365">
        <f t="shared" si="198"/>
        <v>0</v>
      </c>
      <c r="BL486" s="365">
        <f t="shared" si="199"/>
        <v>0</v>
      </c>
      <c r="BM486" s="365">
        <f t="shared" si="200"/>
        <v>0</v>
      </c>
      <c r="BN486" s="365">
        <f t="shared" si="201"/>
        <v>0</v>
      </c>
      <c r="BO486" s="365">
        <f t="shared" si="202"/>
        <v>0</v>
      </c>
      <c r="BP486" s="365">
        <f t="shared" si="203"/>
        <v>0</v>
      </c>
      <c r="BQ486" s="365">
        <f t="shared" si="204"/>
        <v>0</v>
      </c>
      <c r="BR486" s="365">
        <f t="shared" si="205"/>
        <v>0</v>
      </c>
      <c r="BS486" s="365">
        <f t="shared" si="206"/>
        <v>0</v>
      </c>
      <c r="BT486" s="365">
        <f t="shared" si="207"/>
        <v>0</v>
      </c>
      <c r="BU486" s="365">
        <f t="shared" si="208"/>
        <v>0</v>
      </c>
      <c r="BV486" s="365">
        <f t="shared" si="209"/>
        <v>0</v>
      </c>
      <c r="BW486" s="365">
        <f t="shared" si="210"/>
        <v>0</v>
      </c>
      <c r="BX486" s="365">
        <f t="shared" si="211"/>
        <v>0</v>
      </c>
      <c r="BY486" s="365">
        <f t="shared" si="212"/>
        <v>0</v>
      </c>
      <c r="BZ486" s="365">
        <f t="shared" si="213"/>
        <v>0</v>
      </c>
      <c r="CA486" s="365">
        <f t="shared" si="214"/>
        <v>0</v>
      </c>
      <c r="CB486" s="360">
        <f t="shared" si="215"/>
        <v>0</v>
      </c>
      <c r="CR486"/>
    </row>
    <row r="487" spans="1:96" hidden="1" x14ac:dyDescent="0.2">
      <c r="A487" s="360" cm="1">
        <f t="array" ref="A487">_xlfn.SWITCH(D487,"G",1,"D",2,"M",3,"F",4)</f>
        <v>3</v>
      </c>
      <c r="B487" s="357" t="s">
        <v>46</v>
      </c>
      <c r="C487" s="357" t="s">
        <v>1500</v>
      </c>
      <c r="D487" s="360" t="s">
        <v>13</v>
      </c>
      <c r="E487" s="361">
        <v>4.5</v>
      </c>
      <c r="F487" s="361">
        <f>_xlfn.IFNA(VLOOKUP(C487,'My Squad'!$C$2:$D$16,2,0),E487)</f>
        <v>4.5</v>
      </c>
      <c r="G487" s="362">
        <v>0</v>
      </c>
      <c r="H487" s="362">
        <v>0</v>
      </c>
      <c r="I487" s="362">
        <v>0</v>
      </c>
      <c r="J487" s="362">
        <v>0</v>
      </c>
      <c r="K487" s="362">
        <v>0</v>
      </c>
      <c r="L487" s="362">
        <v>0</v>
      </c>
      <c r="M487" s="362">
        <v>0</v>
      </c>
      <c r="N487" s="362">
        <v>0</v>
      </c>
      <c r="O487" s="363">
        <v>0</v>
      </c>
      <c r="P487" s="363">
        <v>0</v>
      </c>
      <c r="Q487" s="363">
        <v>0</v>
      </c>
      <c r="R487" s="363">
        <v>0</v>
      </c>
      <c r="S487" s="363">
        <v>0</v>
      </c>
      <c r="T487" s="363">
        <v>0</v>
      </c>
      <c r="U487" s="363">
        <v>0</v>
      </c>
      <c r="V487" s="363">
        <v>0</v>
      </c>
      <c r="W487" s="363">
        <v>0</v>
      </c>
      <c r="X487" s="363">
        <v>0</v>
      </c>
      <c r="Y487" s="363">
        <v>0</v>
      </c>
      <c r="Z487" s="363">
        <v>0</v>
      </c>
      <c r="AA487" s="363">
        <v>0</v>
      </c>
      <c r="AB487" s="363">
        <v>0</v>
      </c>
      <c r="AC487" s="363">
        <v>0</v>
      </c>
      <c r="AD487" s="363">
        <v>0</v>
      </c>
      <c r="AE487" s="363">
        <v>0</v>
      </c>
      <c r="AF487" s="363">
        <v>0</v>
      </c>
      <c r="AG487" s="363">
        <v>0</v>
      </c>
      <c r="AH487" s="363">
        <v>0</v>
      </c>
      <c r="AI487" s="363">
        <v>0</v>
      </c>
      <c r="AJ487" s="363">
        <v>0</v>
      </c>
      <c r="AK487" s="363">
        <v>0</v>
      </c>
      <c r="AL487" s="363">
        <v>0</v>
      </c>
      <c r="AM487" s="363">
        <v>0</v>
      </c>
      <c r="AN487" s="363">
        <v>0</v>
      </c>
      <c r="AO487" s="363">
        <v>0</v>
      </c>
      <c r="AP487" s="363">
        <v>0</v>
      </c>
      <c r="AQ487" s="363">
        <v>0</v>
      </c>
      <c r="AR487" s="363">
        <v>0</v>
      </c>
      <c r="AS487" s="363">
        <v>0</v>
      </c>
      <c r="AT487" s="363">
        <v>0</v>
      </c>
      <c r="AU487" s="363">
        <v>0</v>
      </c>
      <c r="AV487" s="363">
        <v>0</v>
      </c>
      <c r="AW487" s="363">
        <v>0</v>
      </c>
      <c r="AX487" s="363">
        <v>0</v>
      </c>
      <c r="AY487" s="363">
        <v>0</v>
      </c>
      <c r="AZ487" s="363">
        <v>0</v>
      </c>
      <c r="BA487" s="363">
        <v>0</v>
      </c>
      <c r="BB487" s="363">
        <v>0</v>
      </c>
      <c r="BC487" s="364">
        <f>IF(ISNUMBER(MATCH(C487,'My Squad'!$C$2:$C$16,0)),1,0)</f>
        <v>0</v>
      </c>
      <c r="BD487" s="365">
        <f t="shared" si="191"/>
        <v>0</v>
      </c>
      <c r="BE487" s="365">
        <f t="shared" si="192"/>
        <v>0</v>
      </c>
      <c r="BF487" s="365">
        <f t="shared" si="193"/>
        <v>0</v>
      </c>
      <c r="BG487" s="365">
        <f t="shared" si="194"/>
        <v>0</v>
      </c>
      <c r="BH487" s="365">
        <f t="shared" si="195"/>
        <v>0</v>
      </c>
      <c r="BI487" s="365">
        <f t="shared" si="196"/>
        <v>0</v>
      </c>
      <c r="BJ487" s="365">
        <f t="shared" si="197"/>
        <v>0</v>
      </c>
      <c r="BK487" s="365">
        <f t="shared" si="198"/>
        <v>0</v>
      </c>
      <c r="BL487" s="365">
        <f t="shared" si="199"/>
        <v>0</v>
      </c>
      <c r="BM487" s="365">
        <f t="shared" si="200"/>
        <v>0</v>
      </c>
      <c r="BN487" s="365">
        <f t="shared" si="201"/>
        <v>0</v>
      </c>
      <c r="BO487" s="365">
        <f t="shared" si="202"/>
        <v>0</v>
      </c>
      <c r="BP487" s="365">
        <f t="shared" si="203"/>
        <v>0</v>
      </c>
      <c r="BQ487" s="365">
        <f t="shared" si="204"/>
        <v>0</v>
      </c>
      <c r="BR487" s="365">
        <f t="shared" si="205"/>
        <v>0</v>
      </c>
      <c r="BS487" s="365">
        <f t="shared" si="206"/>
        <v>0</v>
      </c>
      <c r="BT487" s="365">
        <f t="shared" si="207"/>
        <v>0</v>
      </c>
      <c r="BU487" s="365">
        <f t="shared" si="208"/>
        <v>0</v>
      </c>
      <c r="BV487" s="365">
        <f t="shared" si="209"/>
        <v>0</v>
      </c>
      <c r="BW487" s="365">
        <f t="shared" si="210"/>
        <v>0</v>
      </c>
      <c r="BX487" s="365">
        <f t="shared" si="211"/>
        <v>0</v>
      </c>
      <c r="BY487" s="365">
        <f t="shared" si="212"/>
        <v>0</v>
      </c>
      <c r="BZ487" s="365">
        <f t="shared" si="213"/>
        <v>0</v>
      </c>
      <c r="CA487" s="365">
        <f t="shared" si="214"/>
        <v>0</v>
      </c>
      <c r="CB487" s="360">
        <f t="shared" si="215"/>
        <v>0</v>
      </c>
      <c r="CR487"/>
    </row>
    <row r="488" spans="1:96" hidden="1" x14ac:dyDescent="0.2">
      <c r="A488" s="360" cm="1">
        <f t="array" ref="A488">_xlfn.SWITCH(D488,"G",1,"D",2,"M",3,"F",4)</f>
        <v>3</v>
      </c>
      <c r="B488" s="357" t="s">
        <v>46</v>
      </c>
      <c r="C488" s="357" t="s">
        <v>1501</v>
      </c>
      <c r="D488" s="360" t="s">
        <v>13</v>
      </c>
      <c r="E488" s="361">
        <v>4.5</v>
      </c>
      <c r="F488" s="361">
        <f>_xlfn.IFNA(VLOOKUP(C488,'My Squad'!$C$2:$D$16,2,0),E488)</f>
        <v>4.5</v>
      </c>
      <c r="G488" s="362">
        <v>0</v>
      </c>
      <c r="H488" s="362">
        <v>0</v>
      </c>
      <c r="I488" s="362">
        <v>0</v>
      </c>
      <c r="J488" s="362">
        <v>0</v>
      </c>
      <c r="K488" s="362">
        <v>0</v>
      </c>
      <c r="L488" s="362">
        <v>0</v>
      </c>
      <c r="M488" s="362">
        <v>0</v>
      </c>
      <c r="N488" s="362">
        <v>0</v>
      </c>
      <c r="O488" s="363">
        <v>0</v>
      </c>
      <c r="P488" s="363">
        <v>0</v>
      </c>
      <c r="Q488" s="363">
        <v>0</v>
      </c>
      <c r="R488" s="363">
        <v>0</v>
      </c>
      <c r="S488" s="363">
        <v>0</v>
      </c>
      <c r="T488" s="363">
        <v>0</v>
      </c>
      <c r="U488" s="363">
        <v>0</v>
      </c>
      <c r="V488" s="363">
        <v>0</v>
      </c>
      <c r="W488" s="363">
        <v>0</v>
      </c>
      <c r="X488" s="363">
        <v>0</v>
      </c>
      <c r="Y488" s="363">
        <v>0</v>
      </c>
      <c r="Z488" s="363">
        <v>0</v>
      </c>
      <c r="AA488" s="363">
        <v>0</v>
      </c>
      <c r="AB488" s="363">
        <v>0</v>
      </c>
      <c r="AC488" s="363">
        <v>0</v>
      </c>
      <c r="AD488" s="363">
        <v>0</v>
      </c>
      <c r="AE488" s="363">
        <v>0</v>
      </c>
      <c r="AF488" s="363">
        <v>0</v>
      </c>
      <c r="AG488" s="363">
        <v>0</v>
      </c>
      <c r="AH488" s="363">
        <v>0</v>
      </c>
      <c r="AI488" s="363">
        <v>0</v>
      </c>
      <c r="AJ488" s="363">
        <v>0</v>
      </c>
      <c r="AK488" s="363">
        <v>0</v>
      </c>
      <c r="AL488" s="363">
        <v>0</v>
      </c>
      <c r="AM488" s="363">
        <v>0</v>
      </c>
      <c r="AN488" s="363">
        <v>0</v>
      </c>
      <c r="AO488" s="363">
        <v>0</v>
      </c>
      <c r="AP488" s="363">
        <v>0</v>
      </c>
      <c r="AQ488" s="363">
        <v>0</v>
      </c>
      <c r="AR488" s="363">
        <v>0</v>
      </c>
      <c r="AS488" s="363">
        <v>0</v>
      </c>
      <c r="AT488" s="363">
        <v>0</v>
      </c>
      <c r="AU488" s="363">
        <v>0</v>
      </c>
      <c r="AV488" s="363">
        <v>0</v>
      </c>
      <c r="AW488" s="363">
        <v>0</v>
      </c>
      <c r="AX488" s="363">
        <v>0</v>
      </c>
      <c r="AY488" s="363">
        <v>0</v>
      </c>
      <c r="AZ488" s="363">
        <v>0</v>
      </c>
      <c r="BA488" s="363">
        <v>0</v>
      </c>
      <c r="BB488" s="363">
        <v>0</v>
      </c>
      <c r="BC488" s="364">
        <f>IF(ISNUMBER(MATCH(C488,'My Squad'!$C$2:$C$16,0)),1,0)</f>
        <v>0</v>
      </c>
      <c r="BD488" s="365">
        <f t="shared" si="191"/>
        <v>0</v>
      </c>
      <c r="BE488" s="365">
        <f t="shared" si="192"/>
        <v>0</v>
      </c>
      <c r="BF488" s="365">
        <f t="shared" si="193"/>
        <v>0</v>
      </c>
      <c r="BG488" s="365">
        <f t="shared" si="194"/>
        <v>0</v>
      </c>
      <c r="BH488" s="365">
        <f t="shared" si="195"/>
        <v>0</v>
      </c>
      <c r="BI488" s="365">
        <f t="shared" si="196"/>
        <v>0</v>
      </c>
      <c r="BJ488" s="365">
        <f t="shared" si="197"/>
        <v>0</v>
      </c>
      <c r="BK488" s="365">
        <f t="shared" si="198"/>
        <v>0</v>
      </c>
      <c r="BL488" s="365">
        <f t="shared" si="199"/>
        <v>0</v>
      </c>
      <c r="BM488" s="365">
        <f t="shared" si="200"/>
        <v>0</v>
      </c>
      <c r="BN488" s="365">
        <f t="shared" si="201"/>
        <v>0</v>
      </c>
      <c r="BO488" s="365">
        <f t="shared" si="202"/>
        <v>0</v>
      </c>
      <c r="BP488" s="365">
        <f t="shared" si="203"/>
        <v>0</v>
      </c>
      <c r="BQ488" s="365">
        <f t="shared" si="204"/>
        <v>0</v>
      </c>
      <c r="BR488" s="365">
        <f t="shared" si="205"/>
        <v>0</v>
      </c>
      <c r="BS488" s="365">
        <f t="shared" si="206"/>
        <v>0</v>
      </c>
      <c r="BT488" s="365">
        <f t="shared" si="207"/>
        <v>0</v>
      </c>
      <c r="BU488" s="365">
        <f t="shared" si="208"/>
        <v>0</v>
      </c>
      <c r="BV488" s="365">
        <f t="shared" si="209"/>
        <v>0</v>
      </c>
      <c r="BW488" s="365">
        <f t="shared" si="210"/>
        <v>0</v>
      </c>
      <c r="BX488" s="365">
        <f t="shared" si="211"/>
        <v>0</v>
      </c>
      <c r="BY488" s="365">
        <f t="shared" si="212"/>
        <v>0</v>
      </c>
      <c r="BZ488" s="365">
        <f t="shared" si="213"/>
        <v>0</v>
      </c>
      <c r="CA488" s="365">
        <f t="shared" si="214"/>
        <v>0</v>
      </c>
      <c r="CB488" s="360">
        <f t="shared" si="215"/>
        <v>0</v>
      </c>
      <c r="CR488"/>
    </row>
    <row r="489" spans="1:96" hidden="1" x14ac:dyDescent="0.2">
      <c r="A489" s="360" cm="1">
        <f t="array" ref="A489">_xlfn.SWITCH(D489,"G",1,"D",2,"M",3,"F",4)</f>
        <v>2</v>
      </c>
      <c r="B489" s="357" t="s">
        <v>37</v>
      </c>
      <c r="C489" s="357" t="s">
        <v>1055</v>
      </c>
      <c r="D489" s="360" t="s">
        <v>14</v>
      </c>
      <c r="E489" s="361">
        <v>4</v>
      </c>
      <c r="F489" s="361">
        <f>_xlfn.IFNA(VLOOKUP(C489,'My Squad'!$C$2:$D$16,2,0),E489)</f>
        <v>4</v>
      </c>
      <c r="G489" s="362">
        <v>0</v>
      </c>
      <c r="H489" s="362">
        <v>0</v>
      </c>
      <c r="I489" s="362">
        <v>0</v>
      </c>
      <c r="J489" s="362">
        <v>0</v>
      </c>
      <c r="K489" s="362">
        <v>0</v>
      </c>
      <c r="L489" s="362">
        <v>0</v>
      </c>
      <c r="M489" s="362">
        <v>0</v>
      </c>
      <c r="N489" s="362">
        <v>0</v>
      </c>
      <c r="O489" s="363">
        <v>0</v>
      </c>
      <c r="P489" s="363">
        <v>0</v>
      </c>
      <c r="Q489" s="363">
        <v>0</v>
      </c>
      <c r="R489" s="363">
        <v>0</v>
      </c>
      <c r="S489" s="363">
        <v>0</v>
      </c>
      <c r="T489" s="363">
        <v>0</v>
      </c>
      <c r="U489" s="363">
        <v>0</v>
      </c>
      <c r="V489" s="363">
        <v>0</v>
      </c>
      <c r="W489" s="363">
        <v>0</v>
      </c>
      <c r="X489" s="363">
        <v>0</v>
      </c>
      <c r="Y489" s="363">
        <v>0</v>
      </c>
      <c r="Z489" s="363">
        <v>0</v>
      </c>
      <c r="AA489" s="363">
        <v>0</v>
      </c>
      <c r="AB489" s="363">
        <v>0</v>
      </c>
      <c r="AC489" s="363">
        <v>0</v>
      </c>
      <c r="AD489" s="363">
        <v>0</v>
      </c>
      <c r="AE489" s="363">
        <v>0</v>
      </c>
      <c r="AF489" s="363">
        <v>0</v>
      </c>
      <c r="AG489" s="363">
        <v>0</v>
      </c>
      <c r="AH489" s="363">
        <v>0</v>
      </c>
      <c r="AI489" s="363">
        <v>0</v>
      </c>
      <c r="AJ489" s="363">
        <v>0</v>
      </c>
      <c r="AK489" s="363">
        <v>0</v>
      </c>
      <c r="AL489" s="363">
        <v>0</v>
      </c>
      <c r="AM489" s="363">
        <v>0</v>
      </c>
      <c r="AN489" s="363">
        <v>0</v>
      </c>
      <c r="AO489" s="363">
        <v>0</v>
      </c>
      <c r="AP489" s="363">
        <v>0</v>
      </c>
      <c r="AQ489" s="363">
        <v>0</v>
      </c>
      <c r="AR489" s="363">
        <v>0</v>
      </c>
      <c r="AS489" s="363">
        <v>0</v>
      </c>
      <c r="AT489" s="363">
        <v>0</v>
      </c>
      <c r="AU489" s="363">
        <v>0</v>
      </c>
      <c r="AV489" s="363">
        <v>0</v>
      </c>
      <c r="AW489" s="363">
        <v>0</v>
      </c>
      <c r="AX489" s="363">
        <v>0</v>
      </c>
      <c r="AY489" s="363">
        <v>0</v>
      </c>
      <c r="AZ489" s="363">
        <v>0</v>
      </c>
      <c r="BA489" s="363">
        <v>0</v>
      </c>
      <c r="BB489" s="363">
        <v>0</v>
      </c>
      <c r="BC489" s="364">
        <f>IF(ISNUMBER(MATCH(C489,'My Squad'!$C$2:$C$16,0)),1,0)</f>
        <v>0</v>
      </c>
      <c r="BD489" s="365">
        <f t="shared" si="191"/>
        <v>0</v>
      </c>
      <c r="BE489" s="365">
        <f t="shared" si="192"/>
        <v>0</v>
      </c>
      <c r="BF489" s="365">
        <f t="shared" si="193"/>
        <v>0</v>
      </c>
      <c r="BG489" s="365">
        <f t="shared" si="194"/>
        <v>0</v>
      </c>
      <c r="BH489" s="365">
        <f t="shared" si="195"/>
        <v>0</v>
      </c>
      <c r="BI489" s="365">
        <f t="shared" si="196"/>
        <v>0</v>
      </c>
      <c r="BJ489" s="365">
        <f t="shared" si="197"/>
        <v>0</v>
      </c>
      <c r="BK489" s="365">
        <f t="shared" si="198"/>
        <v>0</v>
      </c>
      <c r="BL489" s="365">
        <f t="shared" si="199"/>
        <v>0</v>
      </c>
      <c r="BM489" s="365">
        <f t="shared" si="200"/>
        <v>0</v>
      </c>
      <c r="BN489" s="365">
        <f t="shared" si="201"/>
        <v>0</v>
      </c>
      <c r="BO489" s="365">
        <f t="shared" si="202"/>
        <v>0</v>
      </c>
      <c r="BP489" s="365">
        <f t="shared" si="203"/>
        <v>0</v>
      </c>
      <c r="BQ489" s="365">
        <f t="shared" si="204"/>
        <v>0</v>
      </c>
      <c r="BR489" s="365">
        <f t="shared" si="205"/>
        <v>0</v>
      </c>
      <c r="BS489" s="365">
        <f t="shared" si="206"/>
        <v>0</v>
      </c>
      <c r="BT489" s="365">
        <f t="shared" si="207"/>
        <v>0</v>
      </c>
      <c r="BU489" s="365">
        <f t="shared" si="208"/>
        <v>0</v>
      </c>
      <c r="BV489" s="365">
        <f t="shared" si="209"/>
        <v>0</v>
      </c>
      <c r="BW489" s="365">
        <f t="shared" si="210"/>
        <v>0</v>
      </c>
      <c r="BX489" s="365">
        <f t="shared" si="211"/>
        <v>0</v>
      </c>
      <c r="BY489" s="365">
        <f t="shared" si="212"/>
        <v>0</v>
      </c>
      <c r="BZ489" s="365">
        <f t="shared" si="213"/>
        <v>0</v>
      </c>
      <c r="CA489" s="365">
        <f t="shared" si="214"/>
        <v>0</v>
      </c>
      <c r="CB489" s="360">
        <f t="shared" si="215"/>
        <v>0</v>
      </c>
      <c r="CR489"/>
    </row>
    <row r="490" spans="1:96" hidden="1" x14ac:dyDescent="0.2">
      <c r="A490" s="360" cm="1">
        <f t="array" ref="A490">_xlfn.SWITCH(D490,"G",1,"D",2,"M",3,"F",4)</f>
        <v>3</v>
      </c>
      <c r="B490" s="357" t="s">
        <v>37</v>
      </c>
      <c r="C490" s="357" t="s">
        <v>315</v>
      </c>
      <c r="D490" s="360" t="s">
        <v>13</v>
      </c>
      <c r="E490" s="361">
        <v>6.5</v>
      </c>
      <c r="F490" s="361">
        <f>_xlfn.IFNA(VLOOKUP(C490,'My Squad'!$C$2:$D$16,2,0),E490)</f>
        <v>6.5</v>
      </c>
      <c r="G490" s="362">
        <v>0</v>
      </c>
      <c r="H490" s="362">
        <v>0</v>
      </c>
      <c r="I490" s="362">
        <v>0</v>
      </c>
      <c r="J490" s="362">
        <v>0</v>
      </c>
      <c r="K490" s="362">
        <v>0</v>
      </c>
      <c r="L490" s="362">
        <v>0</v>
      </c>
      <c r="M490" s="362">
        <v>0</v>
      </c>
      <c r="N490" s="362">
        <v>0</v>
      </c>
      <c r="O490" s="363">
        <v>0</v>
      </c>
      <c r="P490" s="363">
        <v>0</v>
      </c>
      <c r="Q490" s="363">
        <v>0</v>
      </c>
      <c r="R490" s="363">
        <v>0</v>
      </c>
      <c r="S490" s="363">
        <v>0</v>
      </c>
      <c r="T490" s="363">
        <v>0</v>
      </c>
      <c r="U490" s="363">
        <v>0</v>
      </c>
      <c r="V490" s="363">
        <v>0</v>
      </c>
      <c r="W490" s="363">
        <v>0</v>
      </c>
      <c r="X490" s="363">
        <v>0</v>
      </c>
      <c r="Y490" s="363">
        <v>0</v>
      </c>
      <c r="Z490" s="363">
        <v>0</v>
      </c>
      <c r="AA490" s="363">
        <v>0</v>
      </c>
      <c r="AB490" s="363">
        <v>0</v>
      </c>
      <c r="AC490" s="363">
        <v>0</v>
      </c>
      <c r="AD490" s="363">
        <v>0</v>
      </c>
      <c r="AE490" s="363">
        <v>0</v>
      </c>
      <c r="AF490" s="363">
        <v>0</v>
      </c>
      <c r="AG490" s="363">
        <v>0</v>
      </c>
      <c r="AH490" s="363">
        <v>0</v>
      </c>
      <c r="AI490" s="363">
        <v>0</v>
      </c>
      <c r="AJ490" s="363">
        <v>0</v>
      </c>
      <c r="AK490" s="363">
        <v>0</v>
      </c>
      <c r="AL490" s="363">
        <v>0</v>
      </c>
      <c r="AM490" s="363">
        <v>0</v>
      </c>
      <c r="AN490" s="363">
        <v>0</v>
      </c>
      <c r="AO490" s="363">
        <v>0</v>
      </c>
      <c r="AP490" s="363">
        <v>0</v>
      </c>
      <c r="AQ490" s="363">
        <v>0</v>
      </c>
      <c r="AR490" s="363">
        <v>0</v>
      </c>
      <c r="AS490" s="363">
        <v>0</v>
      </c>
      <c r="AT490" s="363">
        <v>0</v>
      </c>
      <c r="AU490" s="363">
        <v>0</v>
      </c>
      <c r="AV490" s="363">
        <v>0</v>
      </c>
      <c r="AW490" s="363">
        <v>0</v>
      </c>
      <c r="AX490" s="363">
        <v>0</v>
      </c>
      <c r="AY490" s="363">
        <v>0</v>
      </c>
      <c r="AZ490" s="363">
        <v>0</v>
      </c>
      <c r="BA490" s="363">
        <v>0</v>
      </c>
      <c r="BB490" s="363">
        <v>0</v>
      </c>
      <c r="BC490" s="364">
        <f>IF(ISNUMBER(MATCH(C490,'My Squad'!$C$2:$C$16,0)),1,0)</f>
        <v>0</v>
      </c>
      <c r="BD490" s="365">
        <f t="shared" si="191"/>
        <v>0</v>
      </c>
      <c r="BE490" s="365">
        <f t="shared" si="192"/>
        <v>0</v>
      </c>
      <c r="BF490" s="365">
        <f t="shared" si="193"/>
        <v>0</v>
      </c>
      <c r="BG490" s="365">
        <f t="shared" si="194"/>
        <v>0</v>
      </c>
      <c r="BH490" s="365">
        <f t="shared" si="195"/>
        <v>0</v>
      </c>
      <c r="BI490" s="365">
        <f t="shared" si="196"/>
        <v>0</v>
      </c>
      <c r="BJ490" s="365">
        <f t="shared" si="197"/>
        <v>0</v>
      </c>
      <c r="BK490" s="365">
        <f t="shared" si="198"/>
        <v>0</v>
      </c>
      <c r="BL490" s="365">
        <f t="shared" si="199"/>
        <v>0</v>
      </c>
      <c r="BM490" s="365">
        <f t="shared" si="200"/>
        <v>0</v>
      </c>
      <c r="BN490" s="365">
        <f t="shared" si="201"/>
        <v>0</v>
      </c>
      <c r="BO490" s="365">
        <f t="shared" si="202"/>
        <v>0</v>
      </c>
      <c r="BP490" s="365">
        <f t="shared" si="203"/>
        <v>0</v>
      </c>
      <c r="BQ490" s="365">
        <f t="shared" si="204"/>
        <v>0</v>
      </c>
      <c r="BR490" s="365">
        <f t="shared" si="205"/>
        <v>0</v>
      </c>
      <c r="BS490" s="365">
        <f t="shared" si="206"/>
        <v>0</v>
      </c>
      <c r="BT490" s="365">
        <f t="shared" si="207"/>
        <v>0</v>
      </c>
      <c r="BU490" s="365">
        <f t="shared" si="208"/>
        <v>0</v>
      </c>
      <c r="BV490" s="365">
        <f t="shared" si="209"/>
        <v>0</v>
      </c>
      <c r="BW490" s="365">
        <f t="shared" si="210"/>
        <v>0</v>
      </c>
      <c r="BX490" s="365">
        <f t="shared" si="211"/>
        <v>0</v>
      </c>
      <c r="BY490" s="365">
        <f t="shared" si="212"/>
        <v>0</v>
      </c>
      <c r="BZ490" s="365">
        <f t="shared" si="213"/>
        <v>0</v>
      </c>
      <c r="CA490" s="365">
        <f t="shared" si="214"/>
        <v>0</v>
      </c>
      <c r="CB490" s="360">
        <f t="shared" si="215"/>
        <v>0</v>
      </c>
      <c r="CR490"/>
    </row>
    <row r="491" spans="1:96" hidden="1" x14ac:dyDescent="0.2">
      <c r="A491" s="360" cm="1">
        <f t="array" ref="A491">_xlfn.SWITCH(D491,"G",1,"D",2,"M",3,"F",4)</f>
        <v>3</v>
      </c>
      <c r="B491" s="357" t="s">
        <v>37</v>
      </c>
      <c r="C491" s="357" t="s">
        <v>1504</v>
      </c>
      <c r="D491" s="360" t="s">
        <v>13</v>
      </c>
      <c r="E491" s="361">
        <v>5.4</v>
      </c>
      <c r="F491" s="361">
        <f>_xlfn.IFNA(VLOOKUP(C491,'My Squad'!$C$2:$D$16,2,0),E491)</f>
        <v>5.4</v>
      </c>
      <c r="G491" s="362">
        <v>0</v>
      </c>
      <c r="H491" s="362">
        <v>0</v>
      </c>
      <c r="I491" s="362">
        <v>0</v>
      </c>
      <c r="J491" s="362">
        <v>0</v>
      </c>
      <c r="K491" s="362">
        <v>0</v>
      </c>
      <c r="L491" s="362">
        <v>0</v>
      </c>
      <c r="M491" s="362">
        <v>0</v>
      </c>
      <c r="N491" s="362">
        <v>0</v>
      </c>
      <c r="O491" s="363">
        <v>0</v>
      </c>
      <c r="P491" s="363">
        <v>0</v>
      </c>
      <c r="Q491" s="363">
        <v>0</v>
      </c>
      <c r="R491" s="363">
        <v>0</v>
      </c>
      <c r="S491" s="363">
        <v>0</v>
      </c>
      <c r="T491" s="363">
        <v>0</v>
      </c>
      <c r="U491" s="363">
        <v>0</v>
      </c>
      <c r="V491" s="363">
        <v>0</v>
      </c>
      <c r="W491" s="363">
        <v>0</v>
      </c>
      <c r="X491" s="363">
        <v>0</v>
      </c>
      <c r="Y491" s="363">
        <v>0</v>
      </c>
      <c r="Z491" s="363">
        <v>0</v>
      </c>
      <c r="AA491" s="363">
        <v>0</v>
      </c>
      <c r="AB491" s="363">
        <v>0</v>
      </c>
      <c r="AC491" s="363">
        <v>0</v>
      </c>
      <c r="AD491" s="363">
        <v>0</v>
      </c>
      <c r="AE491" s="363">
        <v>0</v>
      </c>
      <c r="AF491" s="363">
        <v>0</v>
      </c>
      <c r="AG491" s="363">
        <v>0</v>
      </c>
      <c r="AH491" s="363">
        <v>0</v>
      </c>
      <c r="AI491" s="363">
        <v>0</v>
      </c>
      <c r="AJ491" s="363">
        <v>0</v>
      </c>
      <c r="AK491" s="363">
        <v>0</v>
      </c>
      <c r="AL491" s="363">
        <v>0</v>
      </c>
      <c r="AM491" s="363">
        <v>0</v>
      </c>
      <c r="AN491" s="363">
        <v>0</v>
      </c>
      <c r="AO491" s="363">
        <v>0</v>
      </c>
      <c r="AP491" s="363">
        <v>0</v>
      </c>
      <c r="AQ491" s="363">
        <v>0</v>
      </c>
      <c r="AR491" s="363">
        <v>0</v>
      </c>
      <c r="AS491" s="363">
        <v>0</v>
      </c>
      <c r="AT491" s="363">
        <v>0</v>
      </c>
      <c r="AU491" s="363">
        <v>0</v>
      </c>
      <c r="AV491" s="363">
        <v>0</v>
      </c>
      <c r="AW491" s="363">
        <v>0</v>
      </c>
      <c r="AX491" s="363">
        <v>0</v>
      </c>
      <c r="AY491" s="363">
        <v>0</v>
      </c>
      <c r="AZ491" s="363">
        <v>0</v>
      </c>
      <c r="BA491" s="363">
        <v>0</v>
      </c>
      <c r="BB491" s="363">
        <v>0</v>
      </c>
      <c r="BC491" s="364">
        <f>IF(ISNUMBER(MATCH(C491,'My Squad'!$C$2:$C$16,0)),1,0)</f>
        <v>0</v>
      </c>
      <c r="BD491" s="365">
        <f t="shared" si="191"/>
        <v>0</v>
      </c>
      <c r="BE491" s="365">
        <f t="shared" si="192"/>
        <v>0</v>
      </c>
      <c r="BF491" s="365">
        <f t="shared" si="193"/>
        <v>0</v>
      </c>
      <c r="BG491" s="365">
        <f t="shared" si="194"/>
        <v>0</v>
      </c>
      <c r="BH491" s="365">
        <f t="shared" si="195"/>
        <v>0</v>
      </c>
      <c r="BI491" s="365">
        <f t="shared" si="196"/>
        <v>0</v>
      </c>
      <c r="BJ491" s="365">
        <f t="shared" si="197"/>
        <v>0</v>
      </c>
      <c r="BK491" s="365">
        <f t="shared" si="198"/>
        <v>0</v>
      </c>
      <c r="BL491" s="365">
        <f t="shared" si="199"/>
        <v>0</v>
      </c>
      <c r="BM491" s="365">
        <f t="shared" si="200"/>
        <v>0</v>
      </c>
      <c r="BN491" s="365">
        <f t="shared" si="201"/>
        <v>0</v>
      </c>
      <c r="BO491" s="365">
        <f t="shared" si="202"/>
        <v>0</v>
      </c>
      <c r="BP491" s="365">
        <f t="shared" si="203"/>
        <v>0</v>
      </c>
      <c r="BQ491" s="365">
        <f t="shared" si="204"/>
        <v>0</v>
      </c>
      <c r="BR491" s="365">
        <f t="shared" si="205"/>
        <v>0</v>
      </c>
      <c r="BS491" s="365">
        <f t="shared" si="206"/>
        <v>0</v>
      </c>
      <c r="BT491" s="365">
        <f t="shared" si="207"/>
        <v>0</v>
      </c>
      <c r="BU491" s="365">
        <f t="shared" si="208"/>
        <v>0</v>
      </c>
      <c r="BV491" s="365">
        <f t="shared" si="209"/>
        <v>0</v>
      </c>
      <c r="BW491" s="365">
        <f t="shared" si="210"/>
        <v>0</v>
      </c>
      <c r="BX491" s="365">
        <f t="shared" si="211"/>
        <v>0</v>
      </c>
      <c r="BY491" s="365">
        <f t="shared" si="212"/>
        <v>0</v>
      </c>
      <c r="BZ491" s="365">
        <f t="shared" si="213"/>
        <v>0</v>
      </c>
      <c r="CA491" s="365">
        <f t="shared" si="214"/>
        <v>0</v>
      </c>
      <c r="CB491" s="360">
        <f t="shared" si="215"/>
        <v>0</v>
      </c>
      <c r="CR491"/>
    </row>
    <row r="492" spans="1:96" hidden="1" x14ac:dyDescent="0.2">
      <c r="A492" s="360" cm="1">
        <f t="array" ref="A492">_xlfn.SWITCH(D492,"G",1,"D",2,"M",3,"F",4)</f>
        <v>3</v>
      </c>
      <c r="B492" s="357" t="s">
        <v>37</v>
      </c>
      <c r="C492" s="357" t="s">
        <v>1506</v>
      </c>
      <c r="D492" s="360" t="s">
        <v>13</v>
      </c>
      <c r="E492" s="361">
        <v>5.5</v>
      </c>
      <c r="F492" s="361">
        <f>_xlfn.IFNA(VLOOKUP(C492,'My Squad'!$C$2:$D$16,2,0),E492)</f>
        <v>5.5</v>
      </c>
      <c r="G492" s="362">
        <v>0</v>
      </c>
      <c r="H492" s="362">
        <v>0</v>
      </c>
      <c r="I492" s="362">
        <v>0</v>
      </c>
      <c r="J492" s="362">
        <v>0</v>
      </c>
      <c r="K492" s="362">
        <v>0</v>
      </c>
      <c r="L492" s="362">
        <v>0</v>
      </c>
      <c r="M492" s="362">
        <v>0</v>
      </c>
      <c r="N492" s="362">
        <v>0</v>
      </c>
      <c r="O492" s="363">
        <v>0</v>
      </c>
      <c r="P492" s="363">
        <v>0</v>
      </c>
      <c r="Q492" s="363">
        <v>0</v>
      </c>
      <c r="R492" s="363">
        <v>0</v>
      </c>
      <c r="S492" s="363">
        <v>0</v>
      </c>
      <c r="T492" s="363">
        <v>0</v>
      </c>
      <c r="U492" s="363">
        <v>0</v>
      </c>
      <c r="V492" s="363">
        <v>0</v>
      </c>
      <c r="W492" s="363">
        <v>0</v>
      </c>
      <c r="X492" s="363">
        <v>0</v>
      </c>
      <c r="Y492" s="363">
        <v>0</v>
      </c>
      <c r="Z492" s="363">
        <v>0</v>
      </c>
      <c r="AA492" s="363">
        <v>0</v>
      </c>
      <c r="AB492" s="363">
        <v>0</v>
      </c>
      <c r="AC492" s="363">
        <v>0</v>
      </c>
      <c r="AD492" s="363">
        <v>0</v>
      </c>
      <c r="AE492" s="363">
        <v>0</v>
      </c>
      <c r="AF492" s="363">
        <v>0</v>
      </c>
      <c r="AG492" s="363">
        <v>0</v>
      </c>
      <c r="AH492" s="363">
        <v>0</v>
      </c>
      <c r="AI492" s="363">
        <v>0</v>
      </c>
      <c r="AJ492" s="363">
        <v>0</v>
      </c>
      <c r="AK492" s="363">
        <v>0</v>
      </c>
      <c r="AL492" s="363">
        <v>0</v>
      </c>
      <c r="AM492" s="363">
        <v>0</v>
      </c>
      <c r="AN492" s="363">
        <v>0</v>
      </c>
      <c r="AO492" s="363">
        <v>0</v>
      </c>
      <c r="AP492" s="363">
        <v>0</v>
      </c>
      <c r="AQ492" s="363">
        <v>0</v>
      </c>
      <c r="AR492" s="363">
        <v>0</v>
      </c>
      <c r="AS492" s="363">
        <v>0</v>
      </c>
      <c r="AT492" s="363">
        <v>0</v>
      </c>
      <c r="AU492" s="363">
        <v>0</v>
      </c>
      <c r="AV492" s="363">
        <v>0</v>
      </c>
      <c r="AW492" s="363">
        <v>0</v>
      </c>
      <c r="AX492" s="363">
        <v>0</v>
      </c>
      <c r="AY492" s="363">
        <v>0</v>
      </c>
      <c r="AZ492" s="363">
        <v>0</v>
      </c>
      <c r="BA492" s="363">
        <v>0</v>
      </c>
      <c r="BB492" s="363">
        <v>0</v>
      </c>
      <c r="BC492" s="364">
        <f>IF(ISNUMBER(MATCH(C492,'My Squad'!$C$2:$C$16,0)),1,0)</f>
        <v>0</v>
      </c>
      <c r="BD492" s="365">
        <f t="shared" si="191"/>
        <v>0</v>
      </c>
      <c r="BE492" s="365">
        <f t="shared" si="192"/>
        <v>0</v>
      </c>
      <c r="BF492" s="365">
        <f t="shared" si="193"/>
        <v>0</v>
      </c>
      <c r="BG492" s="365">
        <f t="shared" si="194"/>
        <v>0</v>
      </c>
      <c r="BH492" s="365">
        <f t="shared" si="195"/>
        <v>0</v>
      </c>
      <c r="BI492" s="365">
        <f t="shared" si="196"/>
        <v>0</v>
      </c>
      <c r="BJ492" s="365">
        <f t="shared" si="197"/>
        <v>0</v>
      </c>
      <c r="BK492" s="365">
        <f t="shared" si="198"/>
        <v>0</v>
      </c>
      <c r="BL492" s="365">
        <f t="shared" si="199"/>
        <v>0</v>
      </c>
      <c r="BM492" s="365">
        <f t="shared" si="200"/>
        <v>0</v>
      </c>
      <c r="BN492" s="365">
        <f t="shared" si="201"/>
        <v>0</v>
      </c>
      <c r="BO492" s="365">
        <f t="shared" si="202"/>
        <v>0</v>
      </c>
      <c r="BP492" s="365">
        <f t="shared" si="203"/>
        <v>0</v>
      </c>
      <c r="BQ492" s="365">
        <f t="shared" si="204"/>
        <v>0</v>
      </c>
      <c r="BR492" s="365">
        <f t="shared" si="205"/>
        <v>0</v>
      </c>
      <c r="BS492" s="365">
        <f t="shared" si="206"/>
        <v>0</v>
      </c>
      <c r="BT492" s="365">
        <f t="shared" si="207"/>
        <v>0</v>
      </c>
      <c r="BU492" s="365">
        <f t="shared" si="208"/>
        <v>0</v>
      </c>
      <c r="BV492" s="365">
        <f t="shared" si="209"/>
        <v>0</v>
      </c>
      <c r="BW492" s="365">
        <f t="shared" si="210"/>
        <v>0</v>
      </c>
      <c r="BX492" s="365">
        <f t="shared" si="211"/>
        <v>0</v>
      </c>
      <c r="BY492" s="365">
        <f t="shared" si="212"/>
        <v>0</v>
      </c>
      <c r="BZ492" s="365">
        <f t="shared" si="213"/>
        <v>0</v>
      </c>
      <c r="CA492" s="365">
        <f t="shared" si="214"/>
        <v>0</v>
      </c>
      <c r="CB492" s="360">
        <f t="shared" si="215"/>
        <v>0</v>
      </c>
      <c r="CR492"/>
    </row>
    <row r="493" spans="1:96" hidden="1" x14ac:dyDescent="0.2">
      <c r="A493" s="360" cm="1">
        <f t="array" ref="A493">_xlfn.SWITCH(D493,"G",1,"D",2,"M",3,"F",4)</f>
        <v>3</v>
      </c>
      <c r="B493" s="357" t="s">
        <v>37</v>
      </c>
      <c r="C493" s="357" t="s">
        <v>1508</v>
      </c>
      <c r="D493" s="360" t="s">
        <v>13</v>
      </c>
      <c r="E493" s="361">
        <v>4.5</v>
      </c>
      <c r="F493" s="361">
        <f>_xlfn.IFNA(VLOOKUP(C493,'My Squad'!$C$2:$D$16,2,0),E493)</f>
        <v>4.5</v>
      </c>
      <c r="G493" s="362">
        <v>0</v>
      </c>
      <c r="H493" s="362">
        <v>0</v>
      </c>
      <c r="I493" s="362">
        <v>0</v>
      </c>
      <c r="J493" s="362">
        <v>0</v>
      </c>
      <c r="K493" s="362">
        <v>0</v>
      </c>
      <c r="L493" s="362">
        <v>0</v>
      </c>
      <c r="M493" s="362">
        <v>0</v>
      </c>
      <c r="N493" s="362">
        <v>0</v>
      </c>
      <c r="O493" s="363">
        <v>0</v>
      </c>
      <c r="P493" s="363">
        <v>0</v>
      </c>
      <c r="Q493" s="363">
        <v>0</v>
      </c>
      <c r="R493" s="363">
        <v>0</v>
      </c>
      <c r="S493" s="363">
        <v>0</v>
      </c>
      <c r="T493" s="363">
        <v>0</v>
      </c>
      <c r="U493" s="363">
        <v>0</v>
      </c>
      <c r="V493" s="363">
        <v>0</v>
      </c>
      <c r="W493" s="363">
        <v>0</v>
      </c>
      <c r="X493" s="363">
        <v>0</v>
      </c>
      <c r="Y493" s="363">
        <v>0</v>
      </c>
      <c r="Z493" s="363">
        <v>0</v>
      </c>
      <c r="AA493" s="363">
        <v>0</v>
      </c>
      <c r="AB493" s="363">
        <v>0</v>
      </c>
      <c r="AC493" s="363">
        <v>0</v>
      </c>
      <c r="AD493" s="363">
        <v>0</v>
      </c>
      <c r="AE493" s="363">
        <v>0</v>
      </c>
      <c r="AF493" s="363">
        <v>0</v>
      </c>
      <c r="AG493" s="363">
        <v>0</v>
      </c>
      <c r="AH493" s="363">
        <v>0</v>
      </c>
      <c r="AI493" s="363">
        <v>0</v>
      </c>
      <c r="AJ493" s="363">
        <v>0</v>
      </c>
      <c r="AK493" s="363">
        <v>0</v>
      </c>
      <c r="AL493" s="363">
        <v>0</v>
      </c>
      <c r="AM493" s="363">
        <v>0</v>
      </c>
      <c r="AN493" s="363">
        <v>0</v>
      </c>
      <c r="AO493" s="363">
        <v>0</v>
      </c>
      <c r="AP493" s="363">
        <v>0</v>
      </c>
      <c r="AQ493" s="363">
        <v>0</v>
      </c>
      <c r="AR493" s="363">
        <v>0</v>
      </c>
      <c r="AS493" s="363">
        <v>0</v>
      </c>
      <c r="AT493" s="363">
        <v>0</v>
      </c>
      <c r="AU493" s="363">
        <v>0</v>
      </c>
      <c r="AV493" s="363">
        <v>0</v>
      </c>
      <c r="AW493" s="363">
        <v>0</v>
      </c>
      <c r="AX493" s="363">
        <v>0</v>
      </c>
      <c r="AY493" s="363">
        <v>0</v>
      </c>
      <c r="AZ493" s="363">
        <v>0</v>
      </c>
      <c r="BA493" s="363">
        <v>0</v>
      </c>
      <c r="BB493" s="363">
        <v>0</v>
      </c>
      <c r="BC493" s="364">
        <f>IF(ISNUMBER(MATCH(C493,'My Squad'!$C$2:$C$16,0)),1,0)</f>
        <v>0</v>
      </c>
      <c r="BD493" s="365">
        <f t="shared" si="191"/>
        <v>0</v>
      </c>
      <c r="BE493" s="365">
        <f t="shared" si="192"/>
        <v>0</v>
      </c>
      <c r="BF493" s="365">
        <f t="shared" si="193"/>
        <v>0</v>
      </c>
      <c r="BG493" s="365">
        <f t="shared" si="194"/>
        <v>0</v>
      </c>
      <c r="BH493" s="365">
        <f t="shared" si="195"/>
        <v>0</v>
      </c>
      <c r="BI493" s="365">
        <f t="shared" si="196"/>
        <v>0</v>
      </c>
      <c r="BJ493" s="365">
        <f t="shared" si="197"/>
        <v>0</v>
      </c>
      <c r="BK493" s="365">
        <f t="shared" si="198"/>
        <v>0</v>
      </c>
      <c r="BL493" s="365">
        <f t="shared" si="199"/>
        <v>0</v>
      </c>
      <c r="BM493" s="365">
        <f t="shared" si="200"/>
        <v>0</v>
      </c>
      <c r="BN493" s="365">
        <f t="shared" si="201"/>
        <v>0</v>
      </c>
      <c r="BO493" s="365">
        <f t="shared" si="202"/>
        <v>0</v>
      </c>
      <c r="BP493" s="365">
        <f t="shared" si="203"/>
        <v>0</v>
      </c>
      <c r="BQ493" s="365">
        <f t="shared" si="204"/>
        <v>0</v>
      </c>
      <c r="BR493" s="365">
        <f t="shared" si="205"/>
        <v>0</v>
      </c>
      <c r="BS493" s="365">
        <f t="shared" si="206"/>
        <v>0</v>
      </c>
      <c r="BT493" s="365">
        <f t="shared" si="207"/>
        <v>0</v>
      </c>
      <c r="BU493" s="365">
        <f t="shared" si="208"/>
        <v>0</v>
      </c>
      <c r="BV493" s="365">
        <f t="shared" si="209"/>
        <v>0</v>
      </c>
      <c r="BW493" s="365">
        <f t="shared" si="210"/>
        <v>0</v>
      </c>
      <c r="BX493" s="365">
        <f t="shared" si="211"/>
        <v>0</v>
      </c>
      <c r="BY493" s="365">
        <f t="shared" si="212"/>
        <v>0</v>
      </c>
      <c r="BZ493" s="365">
        <f t="shared" si="213"/>
        <v>0</v>
      </c>
      <c r="CA493" s="365">
        <f t="shared" si="214"/>
        <v>0</v>
      </c>
      <c r="CB493" s="360">
        <f t="shared" si="215"/>
        <v>0</v>
      </c>
      <c r="CR493"/>
    </row>
    <row r="494" spans="1:96" hidden="1" x14ac:dyDescent="0.2">
      <c r="A494" s="360" cm="1">
        <f t="array" ref="A494">_xlfn.SWITCH(D494,"G",1,"D",2,"M",3,"F",4)</f>
        <v>4</v>
      </c>
      <c r="B494" s="357" t="s">
        <v>51</v>
      </c>
      <c r="C494" s="357" t="s">
        <v>543</v>
      </c>
      <c r="D494" s="360" t="s">
        <v>15</v>
      </c>
      <c r="E494" s="361">
        <v>5.4</v>
      </c>
      <c r="F494" s="361">
        <f>_xlfn.IFNA(VLOOKUP(C494,'My Squad'!$C$2:$D$16,2,0),E494)</f>
        <v>5.4</v>
      </c>
      <c r="G494" s="362">
        <v>0</v>
      </c>
      <c r="H494" s="362">
        <v>0</v>
      </c>
      <c r="I494" s="362">
        <v>0</v>
      </c>
      <c r="J494" s="362">
        <v>0</v>
      </c>
      <c r="K494" s="362">
        <v>0</v>
      </c>
      <c r="L494" s="362">
        <v>0</v>
      </c>
      <c r="M494" s="362">
        <v>0</v>
      </c>
      <c r="N494" s="362">
        <v>0</v>
      </c>
      <c r="O494" s="363">
        <v>0</v>
      </c>
      <c r="P494" s="363">
        <v>0</v>
      </c>
      <c r="Q494" s="363">
        <v>0</v>
      </c>
      <c r="R494" s="363">
        <v>0</v>
      </c>
      <c r="S494" s="363">
        <v>0</v>
      </c>
      <c r="T494" s="363">
        <v>0</v>
      </c>
      <c r="U494" s="363">
        <v>0</v>
      </c>
      <c r="V494" s="363">
        <v>0</v>
      </c>
      <c r="W494" s="363">
        <v>0</v>
      </c>
      <c r="X494" s="363">
        <v>0</v>
      </c>
      <c r="Y494" s="363">
        <v>0</v>
      </c>
      <c r="Z494" s="363">
        <v>0</v>
      </c>
      <c r="AA494" s="363">
        <v>0</v>
      </c>
      <c r="AB494" s="363">
        <v>0</v>
      </c>
      <c r="AC494" s="363">
        <v>0</v>
      </c>
      <c r="AD494" s="363">
        <v>0</v>
      </c>
      <c r="AE494" s="363">
        <v>0</v>
      </c>
      <c r="AF494" s="363">
        <v>0</v>
      </c>
      <c r="AG494" s="363">
        <v>0</v>
      </c>
      <c r="AH494" s="363">
        <v>0</v>
      </c>
      <c r="AI494" s="363">
        <v>0</v>
      </c>
      <c r="AJ494" s="363">
        <v>0</v>
      </c>
      <c r="AK494" s="363">
        <v>0</v>
      </c>
      <c r="AL494" s="363">
        <v>0</v>
      </c>
      <c r="AM494" s="363">
        <v>0</v>
      </c>
      <c r="AN494" s="363">
        <v>0</v>
      </c>
      <c r="AO494" s="363">
        <v>0</v>
      </c>
      <c r="AP494" s="363">
        <v>0</v>
      </c>
      <c r="AQ494" s="363">
        <v>0</v>
      </c>
      <c r="AR494" s="363">
        <v>0</v>
      </c>
      <c r="AS494" s="363">
        <v>0</v>
      </c>
      <c r="AT494" s="363">
        <v>0</v>
      </c>
      <c r="AU494" s="363">
        <v>0</v>
      </c>
      <c r="AV494" s="363">
        <v>0</v>
      </c>
      <c r="AW494" s="363">
        <v>0</v>
      </c>
      <c r="AX494" s="363">
        <v>0</v>
      </c>
      <c r="AY494" s="363">
        <v>0</v>
      </c>
      <c r="AZ494" s="363">
        <v>0</v>
      </c>
      <c r="BA494" s="363">
        <v>0</v>
      </c>
      <c r="BB494" s="363">
        <v>0</v>
      </c>
      <c r="BC494" s="364">
        <f>IF(ISNUMBER(MATCH(C494,'My Squad'!$C$2:$C$16,0)),1,0)</f>
        <v>0</v>
      </c>
      <c r="BD494" s="365">
        <f t="shared" si="191"/>
        <v>0</v>
      </c>
      <c r="BE494" s="365">
        <f t="shared" si="192"/>
        <v>0</v>
      </c>
      <c r="BF494" s="365">
        <f t="shared" si="193"/>
        <v>0</v>
      </c>
      <c r="BG494" s="365">
        <f t="shared" si="194"/>
        <v>0</v>
      </c>
      <c r="BH494" s="365">
        <f t="shared" si="195"/>
        <v>0</v>
      </c>
      <c r="BI494" s="365">
        <f t="shared" si="196"/>
        <v>0</v>
      </c>
      <c r="BJ494" s="365">
        <f t="shared" si="197"/>
        <v>0</v>
      </c>
      <c r="BK494" s="365">
        <f t="shared" si="198"/>
        <v>0</v>
      </c>
      <c r="BL494" s="365">
        <f t="shared" si="199"/>
        <v>0</v>
      </c>
      <c r="BM494" s="365">
        <f t="shared" si="200"/>
        <v>0</v>
      </c>
      <c r="BN494" s="365">
        <f t="shared" si="201"/>
        <v>0</v>
      </c>
      <c r="BO494" s="365">
        <f t="shared" si="202"/>
        <v>0</v>
      </c>
      <c r="BP494" s="365">
        <f t="shared" si="203"/>
        <v>0</v>
      </c>
      <c r="BQ494" s="365">
        <f t="shared" si="204"/>
        <v>0</v>
      </c>
      <c r="BR494" s="365">
        <f t="shared" si="205"/>
        <v>0</v>
      </c>
      <c r="BS494" s="365">
        <f t="shared" si="206"/>
        <v>0</v>
      </c>
      <c r="BT494" s="365">
        <f t="shared" si="207"/>
        <v>0</v>
      </c>
      <c r="BU494" s="365">
        <f t="shared" si="208"/>
        <v>0</v>
      </c>
      <c r="BV494" s="365">
        <f t="shared" si="209"/>
        <v>0</v>
      </c>
      <c r="BW494" s="365">
        <f t="shared" si="210"/>
        <v>0</v>
      </c>
      <c r="BX494" s="365">
        <f t="shared" si="211"/>
        <v>0</v>
      </c>
      <c r="BY494" s="365">
        <f t="shared" si="212"/>
        <v>0</v>
      </c>
      <c r="BZ494" s="365">
        <f t="shared" si="213"/>
        <v>0</v>
      </c>
      <c r="CA494" s="365">
        <f t="shared" si="214"/>
        <v>0</v>
      </c>
      <c r="CB494" s="360">
        <f t="shared" si="215"/>
        <v>0</v>
      </c>
      <c r="CR494"/>
    </row>
    <row r="495" spans="1:96" hidden="1" x14ac:dyDescent="0.2">
      <c r="A495" s="360" cm="1">
        <f t="array" ref="A495">_xlfn.SWITCH(D495,"G",1,"D",2,"M",3,"F",4)</f>
        <v>2</v>
      </c>
      <c r="B495" s="357" t="s">
        <v>110</v>
      </c>
      <c r="C495" s="357" t="s">
        <v>327</v>
      </c>
      <c r="D495" s="360" t="s">
        <v>14</v>
      </c>
      <c r="E495" s="361">
        <v>4.3</v>
      </c>
      <c r="F495" s="361">
        <f>_xlfn.IFNA(VLOOKUP(C495,'My Squad'!$C$2:$D$16,2,0),E495)</f>
        <v>4.3</v>
      </c>
      <c r="G495" s="362">
        <v>0</v>
      </c>
      <c r="H495" s="362">
        <v>0</v>
      </c>
      <c r="I495" s="362">
        <v>0</v>
      </c>
      <c r="J495" s="362">
        <v>0</v>
      </c>
      <c r="K495" s="362">
        <v>0</v>
      </c>
      <c r="L495" s="362">
        <v>0</v>
      </c>
      <c r="M495" s="362">
        <v>0</v>
      </c>
      <c r="N495" s="362">
        <v>0</v>
      </c>
      <c r="O495" s="363">
        <v>0</v>
      </c>
      <c r="P495" s="363">
        <v>0</v>
      </c>
      <c r="Q495" s="363">
        <v>0</v>
      </c>
      <c r="R495" s="363">
        <v>0</v>
      </c>
      <c r="S495" s="363">
        <v>0</v>
      </c>
      <c r="T495" s="363">
        <v>0</v>
      </c>
      <c r="U495" s="363">
        <v>0</v>
      </c>
      <c r="V495" s="363">
        <v>0</v>
      </c>
      <c r="W495" s="363">
        <v>0</v>
      </c>
      <c r="X495" s="363">
        <v>0</v>
      </c>
      <c r="Y495" s="363">
        <v>0</v>
      </c>
      <c r="Z495" s="363">
        <v>0</v>
      </c>
      <c r="AA495" s="363">
        <v>0</v>
      </c>
      <c r="AB495" s="363">
        <v>0</v>
      </c>
      <c r="AC495" s="363">
        <v>0</v>
      </c>
      <c r="AD495" s="363">
        <v>0</v>
      </c>
      <c r="AE495" s="363">
        <v>0</v>
      </c>
      <c r="AF495" s="363">
        <v>0</v>
      </c>
      <c r="AG495" s="363">
        <v>0</v>
      </c>
      <c r="AH495" s="363">
        <v>0</v>
      </c>
      <c r="AI495" s="363">
        <v>0</v>
      </c>
      <c r="AJ495" s="363">
        <v>0</v>
      </c>
      <c r="AK495" s="363">
        <v>0</v>
      </c>
      <c r="AL495" s="363">
        <v>0</v>
      </c>
      <c r="AM495" s="363">
        <v>0</v>
      </c>
      <c r="AN495" s="363">
        <v>0</v>
      </c>
      <c r="AO495" s="363">
        <v>0</v>
      </c>
      <c r="AP495" s="363">
        <v>0</v>
      </c>
      <c r="AQ495" s="363">
        <v>0</v>
      </c>
      <c r="AR495" s="363">
        <v>0</v>
      </c>
      <c r="AS495" s="363">
        <v>0</v>
      </c>
      <c r="AT495" s="363">
        <v>0</v>
      </c>
      <c r="AU495" s="363">
        <v>0</v>
      </c>
      <c r="AV495" s="363">
        <v>0</v>
      </c>
      <c r="AW495" s="363">
        <v>0</v>
      </c>
      <c r="AX495" s="363">
        <v>0</v>
      </c>
      <c r="AY495" s="363">
        <v>0</v>
      </c>
      <c r="AZ495" s="363">
        <v>0</v>
      </c>
      <c r="BA495" s="363">
        <v>0</v>
      </c>
      <c r="BB495" s="363">
        <v>0</v>
      </c>
      <c r="BC495" s="364">
        <f>IF(ISNUMBER(MATCH(C495,'My Squad'!$C$2:$C$16,0)),1,0)</f>
        <v>0</v>
      </c>
      <c r="BD495" s="365">
        <f t="shared" ref="BD495:BD523" si="216">BC495+AM495-AU495</f>
        <v>0</v>
      </c>
      <c r="BE495" s="365">
        <f t="shared" ref="BE495:BE523" si="217">BD495+AN495-AV495</f>
        <v>0</v>
      </c>
      <c r="BF495" s="365">
        <f t="shared" ref="BF495:BF523" si="218">BE495+AO495-AW495</f>
        <v>0</v>
      </c>
      <c r="BG495" s="365">
        <f t="shared" ref="BG495:BG523" si="219">BF495+AP495-AX495</f>
        <v>0</v>
      </c>
      <c r="BH495" s="365">
        <f t="shared" ref="BH495:BH523" si="220">BG495+AQ495-AY495</f>
        <v>0</v>
      </c>
      <c r="BI495" s="365">
        <f t="shared" ref="BI495:BI523" si="221">BH495+AR495-AZ495</f>
        <v>0</v>
      </c>
      <c r="BJ495" s="365">
        <f t="shared" ref="BJ495:BJ523" si="222">BI495+AS495-BA495</f>
        <v>0</v>
      </c>
      <c r="BK495" s="365">
        <f t="shared" ref="BK495:BK523" si="223">BJ495+AT495-BB495</f>
        <v>0</v>
      </c>
      <c r="BL495" s="365">
        <f t="shared" ref="BL495:BL523" si="224">O495+W495</f>
        <v>0</v>
      </c>
      <c r="BM495" s="365">
        <f t="shared" ref="BM495:BM523" si="225">P495+X495</f>
        <v>0</v>
      </c>
      <c r="BN495" s="365">
        <f t="shared" ref="BN495:BN523" si="226">Q495+Y495</f>
        <v>0</v>
      </c>
      <c r="BO495" s="365">
        <f t="shared" ref="BO495:BO523" si="227">R495+Z495</f>
        <v>0</v>
      </c>
      <c r="BP495" s="365">
        <f t="shared" ref="BP495:BP523" si="228">S495+AA495</f>
        <v>0</v>
      </c>
      <c r="BQ495" s="365">
        <f t="shared" ref="BQ495:BQ523" si="229">T495+AB495</f>
        <v>0</v>
      </c>
      <c r="BR495" s="365">
        <f t="shared" ref="BR495:BR523" si="230">U495+AC495</f>
        <v>0</v>
      </c>
      <c r="BS495" s="365">
        <f t="shared" ref="BS495:BS523" si="231">V495+AD495</f>
        <v>0</v>
      </c>
      <c r="BT495" s="365">
        <f t="shared" ref="BT495:BT523" si="232">BD495+AU495</f>
        <v>0</v>
      </c>
      <c r="BU495" s="365">
        <f t="shared" ref="BU495:BU523" si="233">BE495+AV495</f>
        <v>0</v>
      </c>
      <c r="BV495" s="365">
        <f t="shared" ref="BV495:BV523" si="234">BF495+AW495</f>
        <v>0</v>
      </c>
      <c r="BW495" s="365">
        <f t="shared" ref="BW495:BW523" si="235">BG495+AX495</f>
        <v>0</v>
      </c>
      <c r="BX495" s="365">
        <f t="shared" ref="BX495:BX523" si="236">BH495+AY495</f>
        <v>0</v>
      </c>
      <c r="BY495" s="365">
        <f t="shared" ref="BY495:BY523" si="237">BI495+AZ495</f>
        <v>0</v>
      </c>
      <c r="BZ495" s="365">
        <f t="shared" ref="BZ495:BZ523" si="238">BJ495+BA495</f>
        <v>0</v>
      </c>
      <c r="CA495" s="365">
        <f t="shared" ref="CA495:CA523" si="239">BK495+BB495</f>
        <v>0</v>
      </c>
      <c r="CB495" s="360">
        <f t="shared" ref="CB495:CB523" si="240">SUM(BC495:BK495)</f>
        <v>0</v>
      </c>
      <c r="CR495"/>
    </row>
    <row r="496" spans="1:96" hidden="1" x14ac:dyDescent="0.2">
      <c r="A496" s="360" cm="1">
        <f t="array" ref="A496">_xlfn.SWITCH(D496,"G",1,"D",2,"M",3,"F",4)</f>
        <v>3</v>
      </c>
      <c r="B496" s="357" t="s">
        <v>110</v>
      </c>
      <c r="C496" s="357" t="s">
        <v>148</v>
      </c>
      <c r="D496" s="360" t="s">
        <v>13</v>
      </c>
      <c r="E496" s="361">
        <v>4.8</v>
      </c>
      <c r="F496" s="361">
        <f>_xlfn.IFNA(VLOOKUP(C496,'My Squad'!$C$2:$D$16,2,0),E496)</f>
        <v>4.8</v>
      </c>
      <c r="G496" s="362">
        <v>0</v>
      </c>
      <c r="H496" s="362">
        <v>0</v>
      </c>
      <c r="I496" s="362">
        <v>0</v>
      </c>
      <c r="J496" s="362">
        <v>0</v>
      </c>
      <c r="K496" s="362">
        <v>0</v>
      </c>
      <c r="L496" s="362">
        <v>0</v>
      </c>
      <c r="M496" s="362">
        <v>0</v>
      </c>
      <c r="N496" s="362">
        <v>0</v>
      </c>
      <c r="O496" s="363">
        <v>0</v>
      </c>
      <c r="P496" s="363">
        <v>0</v>
      </c>
      <c r="Q496" s="363">
        <v>0</v>
      </c>
      <c r="R496" s="363">
        <v>0</v>
      </c>
      <c r="S496" s="363">
        <v>0</v>
      </c>
      <c r="T496" s="363">
        <v>0</v>
      </c>
      <c r="U496" s="363">
        <v>0</v>
      </c>
      <c r="V496" s="363">
        <v>0</v>
      </c>
      <c r="W496" s="363">
        <v>0</v>
      </c>
      <c r="X496" s="363">
        <v>0</v>
      </c>
      <c r="Y496" s="363">
        <v>0</v>
      </c>
      <c r="Z496" s="363">
        <v>0</v>
      </c>
      <c r="AA496" s="363">
        <v>0</v>
      </c>
      <c r="AB496" s="363">
        <v>0</v>
      </c>
      <c r="AC496" s="363">
        <v>0</v>
      </c>
      <c r="AD496" s="363">
        <v>0</v>
      </c>
      <c r="AE496" s="363">
        <v>0</v>
      </c>
      <c r="AF496" s="363">
        <v>0</v>
      </c>
      <c r="AG496" s="363">
        <v>0</v>
      </c>
      <c r="AH496" s="363">
        <v>0</v>
      </c>
      <c r="AI496" s="363">
        <v>0</v>
      </c>
      <c r="AJ496" s="363">
        <v>0</v>
      </c>
      <c r="AK496" s="363">
        <v>0</v>
      </c>
      <c r="AL496" s="363">
        <v>0</v>
      </c>
      <c r="AM496" s="363">
        <v>0</v>
      </c>
      <c r="AN496" s="363">
        <v>0</v>
      </c>
      <c r="AO496" s="363">
        <v>0</v>
      </c>
      <c r="AP496" s="363">
        <v>0</v>
      </c>
      <c r="AQ496" s="363">
        <v>0</v>
      </c>
      <c r="AR496" s="363">
        <v>0</v>
      </c>
      <c r="AS496" s="363">
        <v>0</v>
      </c>
      <c r="AT496" s="363">
        <v>0</v>
      </c>
      <c r="AU496" s="363">
        <v>0</v>
      </c>
      <c r="AV496" s="363">
        <v>0</v>
      </c>
      <c r="AW496" s="363">
        <v>0</v>
      </c>
      <c r="AX496" s="363">
        <v>0</v>
      </c>
      <c r="AY496" s="363">
        <v>0</v>
      </c>
      <c r="AZ496" s="363">
        <v>0</v>
      </c>
      <c r="BA496" s="363">
        <v>0</v>
      </c>
      <c r="BB496" s="363">
        <v>0</v>
      </c>
      <c r="BC496" s="364">
        <f>IF(ISNUMBER(MATCH(C496,'My Squad'!$C$2:$C$16,0)),1,0)</f>
        <v>0</v>
      </c>
      <c r="BD496" s="365">
        <f t="shared" si="216"/>
        <v>0</v>
      </c>
      <c r="BE496" s="365">
        <f t="shared" si="217"/>
        <v>0</v>
      </c>
      <c r="BF496" s="365">
        <f t="shared" si="218"/>
        <v>0</v>
      </c>
      <c r="BG496" s="365">
        <f t="shared" si="219"/>
        <v>0</v>
      </c>
      <c r="BH496" s="365">
        <f t="shared" si="220"/>
        <v>0</v>
      </c>
      <c r="BI496" s="365">
        <f t="shared" si="221"/>
        <v>0</v>
      </c>
      <c r="BJ496" s="365">
        <f t="shared" si="222"/>
        <v>0</v>
      </c>
      <c r="BK496" s="365">
        <f t="shared" si="223"/>
        <v>0</v>
      </c>
      <c r="BL496" s="365">
        <f t="shared" si="224"/>
        <v>0</v>
      </c>
      <c r="BM496" s="365">
        <f t="shared" si="225"/>
        <v>0</v>
      </c>
      <c r="BN496" s="365">
        <f t="shared" si="226"/>
        <v>0</v>
      </c>
      <c r="BO496" s="365">
        <f t="shared" si="227"/>
        <v>0</v>
      </c>
      <c r="BP496" s="365">
        <f t="shared" si="228"/>
        <v>0</v>
      </c>
      <c r="BQ496" s="365">
        <f t="shared" si="229"/>
        <v>0</v>
      </c>
      <c r="BR496" s="365">
        <f t="shared" si="230"/>
        <v>0</v>
      </c>
      <c r="BS496" s="365">
        <f t="shared" si="231"/>
        <v>0</v>
      </c>
      <c r="BT496" s="365">
        <f t="shared" si="232"/>
        <v>0</v>
      </c>
      <c r="BU496" s="365">
        <f t="shared" si="233"/>
        <v>0</v>
      </c>
      <c r="BV496" s="365">
        <f t="shared" si="234"/>
        <v>0</v>
      </c>
      <c r="BW496" s="365">
        <f t="shared" si="235"/>
        <v>0</v>
      </c>
      <c r="BX496" s="365">
        <f t="shared" si="236"/>
        <v>0</v>
      </c>
      <c r="BY496" s="365">
        <f t="shared" si="237"/>
        <v>0</v>
      </c>
      <c r="BZ496" s="365">
        <f t="shared" si="238"/>
        <v>0</v>
      </c>
      <c r="CA496" s="365">
        <f t="shared" si="239"/>
        <v>0</v>
      </c>
      <c r="CB496" s="360">
        <f t="shared" si="240"/>
        <v>0</v>
      </c>
      <c r="CR496"/>
    </row>
    <row r="497" spans="1:96" hidden="1" x14ac:dyDescent="0.2">
      <c r="A497" s="360" cm="1">
        <f t="array" ref="A497">_xlfn.SWITCH(D497,"G",1,"D",2,"M",3,"F",4)</f>
        <v>3</v>
      </c>
      <c r="B497" s="357" t="s">
        <v>110</v>
      </c>
      <c r="C497" s="357" t="s">
        <v>281</v>
      </c>
      <c r="D497" s="360" t="s">
        <v>13</v>
      </c>
      <c r="E497" s="361">
        <v>4.4000000000000004</v>
      </c>
      <c r="F497" s="361">
        <f>_xlfn.IFNA(VLOOKUP(C497,'My Squad'!$C$2:$D$16,2,0),E497)</f>
        <v>4.4000000000000004</v>
      </c>
      <c r="G497" s="362">
        <v>0</v>
      </c>
      <c r="H497" s="362">
        <v>0</v>
      </c>
      <c r="I497" s="362">
        <v>0</v>
      </c>
      <c r="J497" s="362">
        <v>0</v>
      </c>
      <c r="K497" s="362">
        <v>0</v>
      </c>
      <c r="L497" s="362">
        <v>0</v>
      </c>
      <c r="M497" s="362">
        <v>0</v>
      </c>
      <c r="N497" s="362">
        <v>0</v>
      </c>
      <c r="O497" s="363">
        <v>0</v>
      </c>
      <c r="P497" s="363">
        <v>0</v>
      </c>
      <c r="Q497" s="363">
        <v>0</v>
      </c>
      <c r="R497" s="363">
        <v>0</v>
      </c>
      <c r="S497" s="363">
        <v>0</v>
      </c>
      <c r="T497" s="363">
        <v>0</v>
      </c>
      <c r="U497" s="363">
        <v>0</v>
      </c>
      <c r="V497" s="363">
        <v>0</v>
      </c>
      <c r="W497" s="363">
        <v>0</v>
      </c>
      <c r="X497" s="363">
        <v>0</v>
      </c>
      <c r="Y497" s="363">
        <v>0</v>
      </c>
      <c r="Z497" s="363">
        <v>0</v>
      </c>
      <c r="AA497" s="363">
        <v>0</v>
      </c>
      <c r="AB497" s="363">
        <v>0</v>
      </c>
      <c r="AC497" s="363">
        <v>0</v>
      </c>
      <c r="AD497" s="363">
        <v>0</v>
      </c>
      <c r="AE497" s="363">
        <v>0</v>
      </c>
      <c r="AF497" s="363">
        <v>0</v>
      </c>
      <c r="AG497" s="363">
        <v>0</v>
      </c>
      <c r="AH497" s="363">
        <v>0</v>
      </c>
      <c r="AI497" s="363">
        <v>0</v>
      </c>
      <c r="AJ497" s="363">
        <v>0</v>
      </c>
      <c r="AK497" s="363">
        <v>0</v>
      </c>
      <c r="AL497" s="363">
        <v>0</v>
      </c>
      <c r="AM497" s="363">
        <v>0</v>
      </c>
      <c r="AN497" s="363">
        <v>0</v>
      </c>
      <c r="AO497" s="363">
        <v>0</v>
      </c>
      <c r="AP497" s="363">
        <v>0</v>
      </c>
      <c r="AQ497" s="363">
        <v>0</v>
      </c>
      <c r="AR497" s="363">
        <v>0</v>
      </c>
      <c r="AS497" s="363">
        <v>0</v>
      </c>
      <c r="AT497" s="363">
        <v>0</v>
      </c>
      <c r="AU497" s="363">
        <v>0</v>
      </c>
      <c r="AV497" s="363">
        <v>0</v>
      </c>
      <c r="AW497" s="363">
        <v>0</v>
      </c>
      <c r="AX497" s="363">
        <v>0</v>
      </c>
      <c r="AY497" s="363">
        <v>0</v>
      </c>
      <c r="AZ497" s="363">
        <v>0</v>
      </c>
      <c r="BA497" s="363">
        <v>0</v>
      </c>
      <c r="BB497" s="363">
        <v>0</v>
      </c>
      <c r="BC497" s="364">
        <f>IF(ISNUMBER(MATCH(C497,'My Squad'!$C$2:$C$16,0)),1,0)</f>
        <v>0</v>
      </c>
      <c r="BD497" s="365">
        <f t="shared" si="216"/>
        <v>0</v>
      </c>
      <c r="BE497" s="365">
        <f t="shared" si="217"/>
        <v>0</v>
      </c>
      <c r="BF497" s="365">
        <f t="shared" si="218"/>
        <v>0</v>
      </c>
      <c r="BG497" s="365">
        <f t="shared" si="219"/>
        <v>0</v>
      </c>
      <c r="BH497" s="365">
        <f t="shared" si="220"/>
        <v>0</v>
      </c>
      <c r="BI497" s="365">
        <f t="shared" si="221"/>
        <v>0</v>
      </c>
      <c r="BJ497" s="365">
        <f t="shared" si="222"/>
        <v>0</v>
      </c>
      <c r="BK497" s="365">
        <f t="shared" si="223"/>
        <v>0</v>
      </c>
      <c r="BL497" s="365">
        <f t="shared" si="224"/>
        <v>0</v>
      </c>
      <c r="BM497" s="365">
        <f t="shared" si="225"/>
        <v>0</v>
      </c>
      <c r="BN497" s="365">
        <f t="shared" si="226"/>
        <v>0</v>
      </c>
      <c r="BO497" s="365">
        <f t="shared" si="227"/>
        <v>0</v>
      </c>
      <c r="BP497" s="365">
        <f t="shared" si="228"/>
        <v>0</v>
      </c>
      <c r="BQ497" s="365">
        <f t="shared" si="229"/>
        <v>0</v>
      </c>
      <c r="BR497" s="365">
        <f t="shared" si="230"/>
        <v>0</v>
      </c>
      <c r="BS497" s="365">
        <f t="shared" si="231"/>
        <v>0</v>
      </c>
      <c r="BT497" s="365">
        <f t="shared" si="232"/>
        <v>0</v>
      </c>
      <c r="BU497" s="365">
        <f t="shared" si="233"/>
        <v>0</v>
      </c>
      <c r="BV497" s="365">
        <f t="shared" si="234"/>
        <v>0</v>
      </c>
      <c r="BW497" s="365">
        <f t="shared" si="235"/>
        <v>0</v>
      </c>
      <c r="BX497" s="365">
        <f t="shared" si="236"/>
        <v>0</v>
      </c>
      <c r="BY497" s="365">
        <f t="shared" si="237"/>
        <v>0</v>
      </c>
      <c r="BZ497" s="365">
        <f t="shared" si="238"/>
        <v>0</v>
      </c>
      <c r="CA497" s="365">
        <f t="shared" si="239"/>
        <v>0</v>
      </c>
      <c r="CB497" s="360">
        <f t="shared" si="240"/>
        <v>0</v>
      </c>
      <c r="CR497"/>
    </row>
    <row r="498" spans="1:96" hidden="1" x14ac:dyDescent="0.2">
      <c r="A498" s="360" cm="1">
        <f t="array" ref="A498">_xlfn.SWITCH(D498,"G",1,"D",2,"M",3,"F",4)</f>
        <v>3</v>
      </c>
      <c r="B498" s="357" t="s">
        <v>91</v>
      </c>
      <c r="C498" s="357" t="s">
        <v>331</v>
      </c>
      <c r="D498" s="360" t="s">
        <v>13</v>
      </c>
      <c r="E498" s="361">
        <v>5</v>
      </c>
      <c r="F498" s="361">
        <f>_xlfn.IFNA(VLOOKUP(C498,'My Squad'!$C$2:$D$16,2,0),E498)</f>
        <v>5</v>
      </c>
      <c r="G498" s="362">
        <v>0</v>
      </c>
      <c r="H498" s="362">
        <v>0</v>
      </c>
      <c r="I498" s="362">
        <v>0</v>
      </c>
      <c r="J498" s="362">
        <v>0</v>
      </c>
      <c r="K498" s="362">
        <v>0</v>
      </c>
      <c r="L498" s="362">
        <v>0</v>
      </c>
      <c r="M498" s="362">
        <v>0</v>
      </c>
      <c r="N498" s="362">
        <v>0</v>
      </c>
      <c r="O498" s="363">
        <v>0</v>
      </c>
      <c r="P498" s="363">
        <v>0</v>
      </c>
      <c r="Q498" s="363">
        <v>0</v>
      </c>
      <c r="R498" s="363">
        <v>0</v>
      </c>
      <c r="S498" s="363">
        <v>0</v>
      </c>
      <c r="T498" s="363">
        <v>0</v>
      </c>
      <c r="U498" s="363">
        <v>0</v>
      </c>
      <c r="V498" s="363">
        <v>0</v>
      </c>
      <c r="W498" s="363">
        <v>0</v>
      </c>
      <c r="X498" s="363">
        <v>0</v>
      </c>
      <c r="Y498" s="363">
        <v>0</v>
      </c>
      <c r="Z498" s="363">
        <v>0</v>
      </c>
      <c r="AA498" s="363">
        <v>0</v>
      </c>
      <c r="AB498" s="363">
        <v>0</v>
      </c>
      <c r="AC498" s="363">
        <v>0</v>
      </c>
      <c r="AD498" s="363">
        <v>0</v>
      </c>
      <c r="AE498" s="363">
        <v>0</v>
      </c>
      <c r="AF498" s="363">
        <v>0</v>
      </c>
      <c r="AG498" s="363">
        <v>0</v>
      </c>
      <c r="AH498" s="363">
        <v>0</v>
      </c>
      <c r="AI498" s="363">
        <v>0</v>
      </c>
      <c r="AJ498" s="363">
        <v>0</v>
      </c>
      <c r="AK498" s="363">
        <v>0</v>
      </c>
      <c r="AL498" s="363">
        <v>0</v>
      </c>
      <c r="AM498" s="363">
        <v>0</v>
      </c>
      <c r="AN498" s="363">
        <v>0</v>
      </c>
      <c r="AO498" s="363">
        <v>0</v>
      </c>
      <c r="AP498" s="363">
        <v>0</v>
      </c>
      <c r="AQ498" s="363">
        <v>0</v>
      </c>
      <c r="AR498" s="363">
        <v>0</v>
      </c>
      <c r="AS498" s="363">
        <v>0</v>
      </c>
      <c r="AT498" s="363">
        <v>0</v>
      </c>
      <c r="AU498" s="363">
        <v>0</v>
      </c>
      <c r="AV498" s="363">
        <v>0</v>
      </c>
      <c r="AW498" s="363">
        <v>0</v>
      </c>
      <c r="AX498" s="363">
        <v>0</v>
      </c>
      <c r="AY498" s="363">
        <v>0</v>
      </c>
      <c r="AZ498" s="363">
        <v>0</v>
      </c>
      <c r="BA498" s="363">
        <v>0</v>
      </c>
      <c r="BB498" s="363">
        <v>0</v>
      </c>
      <c r="BC498" s="364">
        <f>IF(ISNUMBER(MATCH(C498,'My Squad'!$C$2:$C$16,0)),1,0)</f>
        <v>0</v>
      </c>
      <c r="BD498" s="365">
        <f t="shared" si="216"/>
        <v>0</v>
      </c>
      <c r="BE498" s="365">
        <f t="shared" si="217"/>
        <v>0</v>
      </c>
      <c r="BF498" s="365">
        <f t="shared" si="218"/>
        <v>0</v>
      </c>
      <c r="BG498" s="365">
        <f t="shared" si="219"/>
        <v>0</v>
      </c>
      <c r="BH498" s="365">
        <f t="shared" si="220"/>
        <v>0</v>
      </c>
      <c r="BI498" s="365">
        <f t="shared" si="221"/>
        <v>0</v>
      </c>
      <c r="BJ498" s="365">
        <f t="shared" si="222"/>
        <v>0</v>
      </c>
      <c r="BK498" s="365">
        <f t="shared" si="223"/>
        <v>0</v>
      </c>
      <c r="BL498" s="365">
        <f t="shared" si="224"/>
        <v>0</v>
      </c>
      <c r="BM498" s="365">
        <f t="shared" si="225"/>
        <v>0</v>
      </c>
      <c r="BN498" s="365">
        <f t="shared" si="226"/>
        <v>0</v>
      </c>
      <c r="BO498" s="365">
        <f t="shared" si="227"/>
        <v>0</v>
      </c>
      <c r="BP498" s="365">
        <f t="shared" si="228"/>
        <v>0</v>
      </c>
      <c r="BQ498" s="365">
        <f t="shared" si="229"/>
        <v>0</v>
      </c>
      <c r="BR498" s="365">
        <f t="shared" si="230"/>
        <v>0</v>
      </c>
      <c r="BS498" s="365">
        <f t="shared" si="231"/>
        <v>0</v>
      </c>
      <c r="BT498" s="365">
        <f t="shared" si="232"/>
        <v>0</v>
      </c>
      <c r="BU498" s="365">
        <f t="shared" si="233"/>
        <v>0</v>
      </c>
      <c r="BV498" s="365">
        <f t="shared" si="234"/>
        <v>0</v>
      </c>
      <c r="BW498" s="365">
        <f t="shared" si="235"/>
        <v>0</v>
      </c>
      <c r="BX498" s="365">
        <f t="shared" si="236"/>
        <v>0</v>
      </c>
      <c r="BY498" s="365">
        <f t="shared" si="237"/>
        <v>0</v>
      </c>
      <c r="BZ498" s="365">
        <f t="shared" si="238"/>
        <v>0</v>
      </c>
      <c r="CA498" s="365">
        <f t="shared" si="239"/>
        <v>0</v>
      </c>
      <c r="CB498" s="360">
        <f t="shared" si="240"/>
        <v>0</v>
      </c>
      <c r="CR498"/>
    </row>
    <row r="499" spans="1:96" hidden="1" x14ac:dyDescent="0.2">
      <c r="A499" s="360" cm="1">
        <f t="array" ref="A499">_xlfn.SWITCH(D499,"G",1,"D",2,"M",3,"F",4)</f>
        <v>2</v>
      </c>
      <c r="B499" s="357" t="s">
        <v>68</v>
      </c>
      <c r="C499" s="357" t="s">
        <v>176</v>
      </c>
      <c r="D499" s="360" t="s">
        <v>14</v>
      </c>
      <c r="E499" s="361">
        <v>4.2</v>
      </c>
      <c r="F499" s="361">
        <f>_xlfn.IFNA(VLOOKUP(C499,'My Squad'!$C$2:$D$16,2,0),E499)</f>
        <v>4.2</v>
      </c>
      <c r="G499" s="362">
        <v>0</v>
      </c>
      <c r="H499" s="362">
        <v>0</v>
      </c>
      <c r="I499" s="362">
        <v>0</v>
      </c>
      <c r="J499" s="362">
        <v>0</v>
      </c>
      <c r="K499" s="362">
        <v>0</v>
      </c>
      <c r="L499" s="362">
        <v>0</v>
      </c>
      <c r="M499" s="362">
        <v>0</v>
      </c>
      <c r="N499" s="362">
        <v>0</v>
      </c>
      <c r="O499" s="363">
        <v>0</v>
      </c>
      <c r="P499" s="363">
        <v>0</v>
      </c>
      <c r="Q499" s="363">
        <v>0</v>
      </c>
      <c r="R499" s="363">
        <v>0</v>
      </c>
      <c r="S499" s="363">
        <v>0</v>
      </c>
      <c r="T499" s="363">
        <v>0</v>
      </c>
      <c r="U499" s="363">
        <v>0</v>
      </c>
      <c r="V499" s="363">
        <v>0</v>
      </c>
      <c r="W499" s="363">
        <v>0</v>
      </c>
      <c r="X499" s="363">
        <v>0</v>
      </c>
      <c r="Y499" s="363">
        <v>0</v>
      </c>
      <c r="Z499" s="363">
        <v>0</v>
      </c>
      <c r="AA499" s="363">
        <v>0</v>
      </c>
      <c r="AB499" s="363">
        <v>0</v>
      </c>
      <c r="AC499" s="363">
        <v>0</v>
      </c>
      <c r="AD499" s="363">
        <v>0</v>
      </c>
      <c r="AE499" s="363">
        <v>0</v>
      </c>
      <c r="AF499" s="363">
        <v>0</v>
      </c>
      <c r="AG499" s="363">
        <v>0</v>
      </c>
      <c r="AH499" s="363">
        <v>0</v>
      </c>
      <c r="AI499" s="363">
        <v>0</v>
      </c>
      <c r="AJ499" s="363">
        <v>0</v>
      </c>
      <c r="AK499" s="363">
        <v>0</v>
      </c>
      <c r="AL499" s="363">
        <v>0</v>
      </c>
      <c r="AM499" s="363">
        <v>0</v>
      </c>
      <c r="AN499" s="363">
        <v>0</v>
      </c>
      <c r="AO499" s="363">
        <v>0</v>
      </c>
      <c r="AP499" s="363">
        <v>0</v>
      </c>
      <c r="AQ499" s="363">
        <v>0</v>
      </c>
      <c r="AR499" s="363">
        <v>0</v>
      </c>
      <c r="AS499" s="363">
        <v>0</v>
      </c>
      <c r="AT499" s="363">
        <v>0</v>
      </c>
      <c r="AU499" s="363">
        <v>0</v>
      </c>
      <c r="AV499" s="363">
        <v>0</v>
      </c>
      <c r="AW499" s="363">
        <v>0</v>
      </c>
      <c r="AX499" s="363">
        <v>0</v>
      </c>
      <c r="AY499" s="363">
        <v>0</v>
      </c>
      <c r="AZ499" s="363">
        <v>0</v>
      </c>
      <c r="BA499" s="363">
        <v>0</v>
      </c>
      <c r="BB499" s="363">
        <v>0</v>
      </c>
      <c r="BC499" s="364">
        <f>IF(ISNUMBER(MATCH(C499,'My Squad'!$C$2:$C$16,0)),1,0)</f>
        <v>0</v>
      </c>
      <c r="BD499" s="365">
        <f t="shared" si="216"/>
        <v>0</v>
      </c>
      <c r="BE499" s="365">
        <f t="shared" si="217"/>
        <v>0</v>
      </c>
      <c r="BF499" s="365">
        <f t="shared" si="218"/>
        <v>0</v>
      </c>
      <c r="BG499" s="365">
        <f t="shared" si="219"/>
        <v>0</v>
      </c>
      <c r="BH499" s="365">
        <f t="shared" si="220"/>
        <v>0</v>
      </c>
      <c r="BI499" s="365">
        <f t="shared" si="221"/>
        <v>0</v>
      </c>
      <c r="BJ499" s="365">
        <f t="shared" si="222"/>
        <v>0</v>
      </c>
      <c r="BK499" s="365">
        <f t="shared" si="223"/>
        <v>0</v>
      </c>
      <c r="BL499" s="365">
        <f t="shared" si="224"/>
        <v>0</v>
      </c>
      <c r="BM499" s="365">
        <f t="shared" si="225"/>
        <v>0</v>
      </c>
      <c r="BN499" s="365">
        <f t="shared" si="226"/>
        <v>0</v>
      </c>
      <c r="BO499" s="365">
        <f t="shared" si="227"/>
        <v>0</v>
      </c>
      <c r="BP499" s="365">
        <f t="shared" si="228"/>
        <v>0</v>
      </c>
      <c r="BQ499" s="365">
        <f t="shared" si="229"/>
        <v>0</v>
      </c>
      <c r="BR499" s="365">
        <f t="shared" si="230"/>
        <v>0</v>
      </c>
      <c r="BS499" s="365">
        <f t="shared" si="231"/>
        <v>0</v>
      </c>
      <c r="BT499" s="365">
        <f t="shared" si="232"/>
        <v>0</v>
      </c>
      <c r="BU499" s="365">
        <f t="shared" si="233"/>
        <v>0</v>
      </c>
      <c r="BV499" s="365">
        <f t="shared" si="234"/>
        <v>0</v>
      </c>
      <c r="BW499" s="365">
        <f t="shared" si="235"/>
        <v>0</v>
      </c>
      <c r="BX499" s="365">
        <f t="shared" si="236"/>
        <v>0</v>
      </c>
      <c r="BY499" s="365">
        <f t="shared" si="237"/>
        <v>0</v>
      </c>
      <c r="BZ499" s="365">
        <f t="shared" si="238"/>
        <v>0</v>
      </c>
      <c r="CA499" s="365">
        <f t="shared" si="239"/>
        <v>0</v>
      </c>
      <c r="CB499" s="360">
        <f t="shared" si="240"/>
        <v>0</v>
      </c>
      <c r="CR499"/>
    </row>
    <row r="500" spans="1:96" hidden="1" x14ac:dyDescent="0.2">
      <c r="A500" s="360" cm="1">
        <f t="array" ref="A500">_xlfn.SWITCH(D500,"G",1,"D",2,"M",3,"F",4)</f>
        <v>3</v>
      </c>
      <c r="B500" s="357" t="s">
        <v>68</v>
      </c>
      <c r="C500" s="357" t="s">
        <v>1522</v>
      </c>
      <c r="D500" s="360" t="s">
        <v>13</v>
      </c>
      <c r="E500" s="361">
        <v>4.5</v>
      </c>
      <c r="F500" s="361">
        <f>_xlfn.IFNA(VLOOKUP(C500,'My Squad'!$C$2:$D$16,2,0),E500)</f>
        <v>4.5</v>
      </c>
      <c r="G500" s="362">
        <v>0</v>
      </c>
      <c r="H500" s="362">
        <v>0</v>
      </c>
      <c r="I500" s="362">
        <v>0</v>
      </c>
      <c r="J500" s="362">
        <v>0</v>
      </c>
      <c r="K500" s="362">
        <v>0</v>
      </c>
      <c r="L500" s="362">
        <v>0</v>
      </c>
      <c r="M500" s="362">
        <v>0</v>
      </c>
      <c r="N500" s="362">
        <v>0</v>
      </c>
      <c r="O500" s="363">
        <v>0</v>
      </c>
      <c r="P500" s="363">
        <v>0</v>
      </c>
      <c r="Q500" s="363">
        <v>0</v>
      </c>
      <c r="R500" s="363">
        <v>0</v>
      </c>
      <c r="S500" s="363">
        <v>0</v>
      </c>
      <c r="T500" s="363">
        <v>0</v>
      </c>
      <c r="U500" s="363">
        <v>0</v>
      </c>
      <c r="V500" s="363">
        <v>0</v>
      </c>
      <c r="W500" s="363">
        <v>0</v>
      </c>
      <c r="X500" s="363">
        <v>0</v>
      </c>
      <c r="Y500" s="363">
        <v>0</v>
      </c>
      <c r="Z500" s="363">
        <v>0</v>
      </c>
      <c r="AA500" s="363">
        <v>0</v>
      </c>
      <c r="AB500" s="363">
        <v>0</v>
      </c>
      <c r="AC500" s="363">
        <v>0</v>
      </c>
      <c r="AD500" s="363">
        <v>0</v>
      </c>
      <c r="AE500" s="363">
        <v>0</v>
      </c>
      <c r="AF500" s="363">
        <v>0</v>
      </c>
      <c r="AG500" s="363">
        <v>0</v>
      </c>
      <c r="AH500" s="363">
        <v>0</v>
      </c>
      <c r="AI500" s="363">
        <v>0</v>
      </c>
      <c r="AJ500" s="363">
        <v>0</v>
      </c>
      <c r="AK500" s="363">
        <v>0</v>
      </c>
      <c r="AL500" s="363">
        <v>0</v>
      </c>
      <c r="AM500" s="363">
        <v>0</v>
      </c>
      <c r="AN500" s="363">
        <v>0</v>
      </c>
      <c r="AO500" s="363">
        <v>0</v>
      </c>
      <c r="AP500" s="363">
        <v>0</v>
      </c>
      <c r="AQ500" s="363">
        <v>0</v>
      </c>
      <c r="AR500" s="363">
        <v>0</v>
      </c>
      <c r="AS500" s="363">
        <v>0</v>
      </c>
      <c r="AT500" s="363">
        <v>0</v>
      </c>
      <c r="AU500" s="363">
        <v>0</v>
      </c>
      <c r="AV500" s="363">
        <v>0</v>
      </c>
      <c r="AW500" s="363">
        <v>0</v>
      </c>
      <c r="AX500" s="363">
        <v>0</v>
      </c>
      <c r="AY500" s="363">
        <v>0</v>
      </c>
      <c r="AZ500" s="363">
        <v>0</v>
      </c>
      <c r="BA500" s="363">
        <v>0</v>
      </c>
      <c r="BB500" s="363">
        <v>0</v>
      </c>
      <c r="BC500" s="364">
        <f>IF(ISNUMBER(MATCH(C500,'My Squad'!$C$2:$C$16,0)),1,0)</f>
        <v>0</v>
      </c>
      <c r="BD500" s="365">
        <f t="shared" si="216"/>
        <v>0</v>
      </c>
      <c r="BE500" s="365">
        <f t="shared" si="217"/>
        <v>0</v>
      </c>
      <c r="BF500" s="365">
        <f t="shared" si="218"/>
        <v>0</v>
      </c>
      <c r="BG500" s="365">
        <f t="shared" si="219"/>
        <v>0</v>
      </c>
      <c r="BH500" s="365">
        <f t="shared" si="220"/>
        <v>0</v>
      </c>
      <c r="BI500" s="365">
        <f t="shared" si="221"/>
        <v>0</v>
      </c>
      <c r="BJ500" s="365">
        <f t="shared" si="222"/>
        <v>0</v>
      </c>
      <c r="BK500" s="365">
        <f t="shared" si="223"/>
        <v>0</v>
      </c>
      <c r="BL500" s="365">
        <f t="shared" si="224"/>
        <v>0</v>
      </c>
      <c r="BM500" s="365">
        <f t="shared" si="225"/>
        <v>0</v>
      </c>
      <c r="BN500" s="365">
        <f t="shared" si="226"/>
        <v>0</v>
      </c>
      <c r="BO500" s="365">
        <f t="shared" si="227"/>
        <v>0</v>
      </c>
      <c r="BP500" s="365">
        <f t="shared" si="228"/>
        <v>0</v>
      </c>
      <c r="BQ500" s="365">
        <f t="shared" si="229"/>
        <v>0</v>
      </c>
      <c r="BR500" s="365">
        <f t="shared" si="230"/>
        <v>0</v>
      </c>
      <c r="BS500" s="365">
        <f t="shared" si="231"/>
        <v>0</v>
      </c>
      <c r="BT500" s="365">
        <f t="shared" si="232"/>
        <v>0</v>
      </c>
      <c r="BU500" s="365">
        <f t="shared" si="233"/>
        <v>0</v>
      </c>
      <c r="BV500" s="365">
        <f t="shared" si="234"/>
        <v>0</v>
      </c>
      <c r="BW500" s="365">
        <f t="shared" si="235"/>
        <v>0</v>
      </c>
      <c r="BX500" s="365">
        <f t="shared" si="236"/>
        <v>0</v>
      </c>
      <c r="BY500" s="365">
        <f t="shared" si="237"/>
        <v>0</v>
      </c>
      <c r="BZ500" s="365">
        <f t="shared" si="238"/>
        <v>0</v>
      </c>
      <c r="CA500" s="365">
        <f t="shared" si="239"/>
        <v>0</v>
      </c>
      <c r="CB500" s="360">
        <f t="shared" si="240"/>
        <v>0</v>
      </c>
      <c r="CR500"/>
    </row>
    <row r="501" spans="1:96" hidden="1" x14ac:dyDescent="0.2">
      <c r="A501" s="360" cm="1">
        <f t="array" ref="A501">_xlfn.SWITCH(D501,"G",1,"D",2,"M",3,"F",4)</f>
        <v>3</v>
      </c>
      <c r="B501" s="357" t="s">
        <v>600</v>
      </c>
      <c r="C501" s="357" t="s">
        <v>1526</v>
      </c>
      <c r="D501" s="360" t="s">
        <v>13</v>
      </c>
      <c r="E501" s="361">
        <v>5</v>
      </c>
      <c r="F501" s="361">
        <f>_xlfn.IFNA(VLOOKUP(C501,'My Squad'!$C$2:$D$16,2,0),E501)</f>
        <v>5</v>
      </c>
      <c r="G501" s="362">
        <v>0</v>
      </c>
      <c r="H501" s="362">
        <v>0</v>
      </c>
      <c r="I501" s="362">
        <v>0</v>
      </c>
      <c r="J501" s="362">
        <v>0</v>
      </c>
      <c r="K501" s="362">
        <v>0</v>
      </c>
      <c r="L501" s="362">
        <v>0</v>
      </c>
      <c r="M501" s="362">
        <v>0</v>
      </c>
      <c r="N501" s="362">
        <v>0</v>
      </c>
      <c r="O501" s="363">
        <v>0</v>
      </c>
      <c r="P501" s="363">
        <v>0</v>
      </c>
      <c r="Q501" s="363">
        <v>0</v>
      </c>
      <c r="R501" s="363">
        <v>0</v>
      </c>
      <c r="S501" s="363">
        <v>0</v>
      </c>
      <c r="T501" s="363">
        <v>0</v>
      </c>
      <c r="U501" s="363">
        <v>0</v>
      </c>
      <c r="V501" s="363">
        <v>0</v>
      </c>
      <c r="W501" s="363">
        <v>0</v>
      </c>
      <c r="X501" s="363">
        <v>0</v>
      </c>
      <c r="Y501" s="363">
        <v>0</v>
      </c>
      <c r="Z501" s="363">
        <v>0</v>
      </c>
      <c r="AA501" s="363">
        <v>0</v>
      </c>
      <c r="AB501" s="363">
        <v>0</v>
      </c>
      <c r="AC501" s="363">
        <v>0</v>
      </c>
      <c r="AD501" s="363">
        <v>0</v>
      </c>
      <c r="AE501" s="363">
        <v>0</v>
      </c>
      <c r="AF501" s="363">
        <v>0</v>
      </c>
      <c r="AG501" s="363">
        <v>0</v>
      </c>
      <c r="AH501" s="363">
        <v>0</v>
      </c>
      <c r="AI501" s="363">
        <v>0</v>
      </c>
      <c r="AJ501" s="363">
        <v>0</v>
      </c>
      <c r="AK501" s="363">
        <v>0</v>
      </c>
      <c r="AL501" s="363">
        <v>0</v>
      </c>
      <c r="AM501" s="363">
        <v>0</v>
      </c>
      <c r="AN501" s="363">
        <v>0</v>
      </c>
      <c r="AO501" s="363">
        <v>0</v>
      </c>
      <c r="AP501" s="363">
        <v>0</v>
      </c>
      <c r="AQ501" s="363">
        <v>0</v>
      </c>
      <c r="AR501" s="363">
        <v>0</v>
      </c>
      <c r="AS501" s="363">
        <v>0</v>
      </c>
      <c r="AT501" s="363">
        <v>0</v>
      </c>
      <c r="AU501" s="363">
        <v>0</v>
      </c>
      <c r="AV501" s="363">
        <v>0</v>
      </c>
      <c r="AW501" s="363">
        <v>0</v>
      </c>
      <c r="AX501" s="363">
        <v>0</v>
      </c>
      <c r="AY501" s="363">
        <v>0</v>
      </c>
      <c r="AZ501" s="363">
        <v>0</v>
      </c>
      <c r="BA501" s="363">
        <v>0</v>
      </c>
      <c r="BB501" s="363">
        <v>0</v>
      </c>
      <c r="BC501" s="364">
        <f>IF(ISNUMBER(MATCH(C501,'My Squad'!$C$2:$C$16,0)),1,0)</f>
        <v>0</v>
      </c>
      <c r="BD501" s="365">
        <f t="shared" si="216"/>
        <v>0</v>
      </c>
      <c r="BE501" s="365">
        <f t="shared" si="217"/>
        <v>0</v>
      </c>
      <c r="BF501" s="365">
        <f t="shared" si="218"/>
        <v>0</v>
      </c>
      <c r="BG501" s="365">
        <f t="shared" si="219"/>
        <v>0</v>
      </c>
      <c r="BH501" s="365">
        <f t="shared" si="220"/>
        <v>0</v>
      </c>
      <c r="BI501" s="365">
        <f t="shared" si="221"/>
        <v>0</v>
      </c>
      <c r="BJ501" s="365">
        <f t="shared" si="222"/>
        <v>0</v>
      </c>
      <c r="BK501" s="365">
        <f t="shared" si="223"/>
        <v>0</v>
      </c>
      <c r="BL501" s="365">
        <f t="shared" si="224"/>
        <v>0</v>
      </c>
      <c r="BM501" s="365">
        <f t="shared" si="225"/>
        <v>0</v>
      </c>
      <c r="BN501" s="365">
        <f t="shared" si="226"/>
        <v>0</v>
      </c>
      <c r="BO501" s="365">
        <f t="shared" si="227"/>
        <v>0</v>
      </c>
      <c r="BP501" s="365">
        <f t="shared" si="228"/>
        <v>0</v>
      </c>
      <c r="BQ501" s="365">
        <f t="shared" si="229"/>
        <v>0</v>
      </c>
      <c r="BR501" s="365">
        <f t="shared" si="230"/>
        <v>0</v>
      </c>
      <c r="BS501" s="365">
        <f t="shared" si="231"/>
        <v>0</v>
      </c>
      <c r="BT501" s="365">
        <f t="shared" si="232"/>
        <v>0</v>
      </c>
      <c r="BU501" s="365">
        <f t="shared" si="233"/>
        <v>0</v>
      </c>
      <c r="BV501" s="365">
        <f t="shared" si="234"/>
        <v>0</v>
      </c>
      <c r="BW501" s="365">
        <f t="shared" si="235"/>
        <v>0</v>
      </c>
      <c r="BX501" s="365">
        <f t="shared" si="236"/>
        <v>0</v>
      </c>
      <c r="BY501" s="365">
        <f t="shared" si="237"/>
        <v>0</v>
      </c>
      <c r="BZ501" s="365">
        <f t="shared" si="238"/>
        <v>0</v>
      </c>
      <c r="CA501" s="365">
        <f t="shared" si="239"/>
        <v>0</v>
      </c>
      <c r="CB501" s="360">
        <f t="shared" si="240"/>
        <v>0</v>
      </c>
      <c r="CR501"/>
    </row>
    <row r="502" spans="1:96" hidden="1" x14ac:dyDescent="0.2">
      <c r="A502" s="360" cm="1">
        <f t="array" ref="A502">_xlfn.SWITCH(D502,"G",1,"D",2,"M",3,"F",4)</f>
        <v>2</v>
      </c>
      <c r="B502" s="357" t="s">
        <v>601</v>
      </c>
      <c r="C502" s="357" t="s">
        <v>1529</v>
      </c>
      <c r="D502" s="360" t="s">
        <v>14</v>
      </c>
      <c r="E502" s="361">
        <v>4.5</v>
      </c>
      <c r="F502" s="361">
        <f>_xlfn.IFNA(VLOOKUP(C502,'My Squad'!$C$2:$D$16,2,0),E502)</f>
        <v>4.5</v>
      </c>
      <c r="G502" s="362">
        <v>0</v>
      </c>
      <c r="H502" s="362">
        <v>0</v>
      </c>
      <c r="I502" s="362">
        <v>0</v>
      </c>
      <c r="J502" s="362">
        <v>0</v>
      </c>
      <c r="K502" s="362">
        <v>0</v>
      </c>
      <c r="L502" s="362">
        <v>0</v>
      </c>
      <c r="M502" s="362">
        <v>0</v>
      </c>
      <c r="N502" s="362">
        <v>0</v>
      </c>
      <c r="O502" s="363">
        <v>0</v>
      </c>
      <c r="P502" s="363">
        <v>0</v>
      </c>
      <c r="Q502" s="363">
        <v>0</v>
      </c>
      <c r="R502" s="363">
        <v>0</v>
      </c>
      <c r="S502" s="363">
        <v>0</v>
      </c>
      <c r="T502" s="363">
        <v>0</v>
      </c>
      <c r="U502" s="363">
        <v>0</v>
      </c>
      <c r="V502" s="363">
        <v>0</v>
      </c>
      <c r="W502" s="363">
        <v>0</v>
      </c>
      <c r="X502" s="363">
        <v>0</v>
      </c>
      <c r="Y502" s="363">
        <v>0</v>
      </c>
      <c r="Z502" s="363">
        <v>0</v>
      </c>
      <c r="AA502" s="363">
        <v>0</v>
      </c>
      <c r="AB502" s="363">
        <v>0</v>
      </c>
      <c r="AC502" s="363">
        <v>0</v>
      </c>
      <c r="AD502" s="363">
        <v>0</v>
      </c>
      <c r="AE502" s="363">
        <v>0</v>
      </c>
      <c r="AF502" s="363">
        <v>0</v>
      </c>
      <c r="AG502" s="363">
        <v>0</v>
      </c>
      <c r="AH502" s="363">
        <v>0</v>
      </c>
      <c r="AI502" s="363">
        <v>0</v>
      </c>
      <c r="AJ502" s="363">
        <v>0</v>
      </c>
      <c r="AK502" s="363">
        <v>0</v>
      </c>
      <c r="AL502" s="363">
        <v>0</v>
      </c>
      <c r="AM502" s="363">
        <v>0</v>
      </c>
      <c r="AN502" s="363">
        <v>0</v>
      </c>
      <c r="AO502" s="363">
        <v>0</v>
      </c>
      <c r="AP502" s="363">
        <v>0</v>
      </c>
      <c r="AQ502" s="363">
        <v>0</v>
      </c>
      <c r="AR502" s="363">
        <v>0</v>
      </c>
      <c r="AS502" s="363">
        <v>0</v>
      </c>
      <c r="AT502" s="363">
        <v>0</v>
      </c>
      <c r="AU502" s="363">
        <v>0</v>
      </c>
      <c r="AV502" s="363">
        <v>0</v>
      </c>
      <c r="AW502" s="363">
        <v>0</v>
      </c>
      <c r="AX502" s="363">
        <v>0</v>
      </c>
      <c r="AY502" s="363">
        <v>0</v>
      </c>
      <c r="AZ502" s="363">
        <v>0</v>
      </c>
      <c r="BA502" s="363">
        <v>0</v>
      </c>
      <c r="BB502" s="363">
        <v>0</v>
      </c>
      <c r="BC502" s="364">
        <f>IF(ISNUMBER(MATCH(C502,'My Squad'!$C$2:$C$16,0)),1,0)</f>
        <v>0</v>
      </c>
      <c r="BD502" s="365">
        <f t="shared" si="216"/>
        <v>0</v>
      </c>
      <c r="BE502" s="365">
        <f t="shared" si="217"/>
        <v>0</v>
      </c>
      <c r="BF502" s="365">
        <f t="shared" si="218"/>
        <v>0</v>
      </c>
      <c r="BG502" s="365">
        <f t="shared" si="219"/>
        <v>0</v>
      </c>
      <c r="BH502" s="365">
        <f t="shared" si="220"/>
        <v>0</v>
      </c>
      <c r="BI502" s="365">
        <f t="shared" si="221"/>
        <v>0</v>
      </c>
      <c r="BJ502" s="365">
        <f t="shared" si="222"/>
        <v>0</v>
      </c>
      <c r="BK502" s="365">
        <f t="shared" si="223"/>
        <v>0</v>
      </c>
      <c r="BL502" s="365">
        <f t="shared" si="224"/>
        <v>0</v>
      </c>
      <c r="BM502" s="365">
        <f t="shared" si="225"/>
        <v>0</v>
      </c>
      <c r="BN502" s="365">
        <f t="shared" si="226"/>
        <v>0</v>
      </c>
      <c r="BO502" s="365">
        <f t="shared" si="227"/>
        <v>0</v>
      </c>
      <c r="BP502" s="365">
        <f t="shared" si="228"/>
        <v>0</v>
      </c>
      <c r="BQ502" s="365">
        <f t="shared" si="229"/>
        <v>0</v>
      </c>
      <c r="BR502" s="365">
        <f t="shared" si="230"/>
        <v>0</v>
      </c>
      <c r="BS502" s="365">
        <f t="shared" si="231"/>
        <v>0</v>
      </c>
      <c r="BT502" s="365">
        <f t="shared" si="232"/>
        <v>0</v>
      </c>
      <c r="BU502" s="365">
        <f t="shared" si="233"/>
        <v>0</v>
      </c>
      <c r="BV502" s="365">
        <f t="shared" si="234"/>
        <v>0</v>
      </c>
      <c r="BW502" s="365">
        <f t="shared" si="235"/>
        <v>0</v>
      </c>
      <c r="BX502" s="365">
        <f t="shared" si="236"/>
        <v>0</v>
      </c>
      <c r="BY502" s="365">
        <f t="shared" si="237"/>
        <v>0</v>
      </c>
      <c r="BZ502" s="365">
        <f t="shared" si="238"/>
        <v>0</v>
      </c>
      <c r="CA502" s="365">
        <f t="shared" si="239"/>
        <v>0</v>
      </c>
      <c r="CB502" s="360">
        <f t="shared" si="240"/>
        <v>0</v>
      </c>
      <c r="CR502"/>
    </row>
    <row r="503" spans="1:96" hidden="1" x14ac:dyDescent="0.2">
      <c r="A503" s="360" cm="1">
        <f t="array" ref="A503">_xlfn.SWITCH(D503,"G",1,"D",2,"M",3,"F",4)</f>
        <v>3</v>
      </c>
      <c r="B503" s="357" t="s">
        <v>601</v>
      </c>
      <c r="C503" s="357" t="s">
        <v>1531</v>
      </c>
      <c r="D503" s="360" t="s">
        <v>13</v>
      </c>
      <c r="E503" s="361">
        <v>4.9000000000000004</v>
      </c>
      <c r="F503" s="361">
        <f>_xlfn.IFNA(VLOOKUP(C503,'My Squad'!$C$2:$D$16,2,0),E503)</f>
        <v>4.9000000000000004</v>
      </c>
      <c r="G503" s="362">
        <v>0</v>
      </c>
      <c r="H503" s="362">
        <v>0</v>
      </c>
      <c r="I503" s="362">
        <v>0</v>
      </c>
      <c r="J503" s="362">
        <v>0</v>
      </c>
      <c r="K503" s="362">
        <v>0</v>
      </c>
      <c r="L503" s="362">
        <v>0</v>
      </c>
      <c r="M503" s="362">
        <v>0</v>
      </c>
      <c r="N503" s="362">
        <v>0</v>
      </c>
      <c r="O503" s="363">
        <v>0</v>
      </c>
      <c r="P503" s="363">
        <v>0</v>
      </c>
      <c r="Q503" s="363">
        <v>0</v>
      </c>
      <c r="R503" s="363">
        <v>0</v>
      </c>
      <c r="S503" s="363">
        <v>0</v>
      </c>
      <c r="T503" s="363">
        <v>0</v>
      </c>
      <c r="U503" s="363">
        <v>0</v>
      </c>
      <c r="V503" s="363">
        <v>0</v>
      </c>
      <c r="W503" s="363">
        <v>0</v>
      </c>
      <c r="X503" s="363">
        <v>0</v>
      </c>
      <c r="Y503" s="363">
        <v>0</v>
      </c>
      <c r="Z503" s="363">
        <v>0</v>
      </c>
      <c r="AA503" s="363">
        <v>0</v>
      </c>
      <c r="AB503" s="363">
        <v>0</v>
      </c>
      <c r="AC503" s="363">
        <v>0</v>
      </c>
      <c r="AD503" s="363">
        <v>0</v>
      </c>
      <c r="AE503" s="363">
        <v>0</v>
      </c>
      <c r="AF503" s="363">
        <v>0</v>
      </c>
      <c r="AG503" s="363">
        <v>0</v>
      </c>
      <c r="AH503" s="363">
        <v>0</v>
      </c>
      <c r="AI503" s="363">
        <v>0</v>
      </c>
      <c r="AJ503" s="363">
        <v>0</v>
      </c>
      <c r="AK503" s="363">
        <v>0</v>
      </c>
      <c r="AL503" s="363">
        <v>0</v>
      </c>
      <c r="AM503" s="363">
        <v>0</v>
      </c>
      <c r="AN503" s="363">
        <v>0</v>
      </c>
      <c r="AO503" s="363">
        <v>0</v>
      </c>
      <c r="AP503" s="363">
        <v>0</v>
      </c>
      <c r="AQ503" s="363">
        <v>0</v>
      </c>
      <c r="AR503" s="363">
        <v>0</v>
      </c>
      <c r="AS503" s="363">
        <v>0</v>
      </c>
      <c r="AT503" s="363">
        <v>0</v>
      </c>
      <c r="AU503" s="363">
        <v>0</v>
      </c>
      <c r="AV503" s="363">
        <v>0</v>
      </c>
      <c r="AW503" s="363">
        <v>0</v>
      </c>
      <c r="AX503" s="363">
        <v>0</v>
      </c>
      <c r="AY503" s="363">
        <v>0</v>
      </c>
      <c r="AZ503" s="363">
        <v>0</v>
      </c>
      <c r="BA503" s="363">
        <v>0</v>
      </c>
      <c r="BB503" s="363">
        <v>0</v>
      </c>
      <c r="BC503" s="364">
        <f>IF(ISNUMBER(MATCH(C503,'My Squad'!$C$2:$C$16,0)),1,0)</f>
        <v>0</v>
      </c>
      <c r="BD503" s="365">
        <f t="shared" si="216"/>
        <v>0</v>
      </c>
      <c r="BE503" s="365">
        <f t="shared" si="217"/>
        <v>0</v>
      </c>
      <c r="BF503" s="365">
        <f t="shared" si="218"/>
        <v>0</v>
      </c>
      <c r="BG503" s="365">
        <f t="shared" si="219"/>
        <v>0</v>
      </c>
      <c r="BH503" s="365">
        <f t="shared" si="220"/>
        <v>0</v>
      </c>
      <c r="BI503" s="365">
        <f t="shared" si="221"/>
        <v>0</v>
      </c>
      <c r="BJ503" s="365">
        <f t="shared" si="222"/>
        <v>0</v>
      </c>
      <c r="BK503" s="365">
        <f t="shared" si="223"/>
        <v>0</v>
      </c>
      <c r="BL503" s="365">
        <f t="shared" si="224"/>
        <v>0</v>
      </c>
      <c r="BM503" s="365">
        <f t="shared" si="225"/>
        <v>0</v>
      </c>
      <c r="BN503" s="365">
        <f t="shared" si="226"/>
        <v>0</v>
      </c>
      <c r="BO503" s="365">
        <f t="shared" si="227"/>
        <v>0</v>
      </c>
      <c r="BP503" s="365">
        <f t="shared" si="228"/>
        <v>0</v>
      </c>
      <c r="BQ503" s="365">
        <f t="shared" si="229"/>
        <v>0</v>
      </c>
      <c r="BR503" s="365">
        <f t="shared" si="230"/>
        <v>0</v>
      </c>
      <c r="BS503" s="365">
        <f t="shared" si="231"/>
        <v>0</v>
      </c>
      <c r="BT503" s="365">
        <f t="shared" si="232"/>
        <v>0</v>
      </c>
      <c r="BU503" s="365">
        <f t="shared" si="233"/>
        <v>0</v>
      </c>
      <c r="BV503" s="365">
        <f t="shared" si="234"/>
        <v>0</v>
      </c>
      <c r="BW503" s="365">
        <f t="shared" si="235"/>
        <v>0</v>
      </c>
      <c r="BX503" s="365">
        <f t="shared" si="236"/>
        <v>0</v>
      </c>
      <c r="BY503" s="365">
        <f t="shared" si="237"/>
        <v>0</v>
      </c>
      <c r="BZ503" s="365">
        <f t="shared" si="238"/>
        <v>0</v>
      </c>
      <c r="CA503" s="365">
        <f t="shared" si="239"/>
        <v>0</v>
      </c>
      <c r="CB503" s="360">
        <f t="shared" si="240"/>
        <v>0</v>
      </c>
      <c r="CR503"/>
    </row>
    <row r="504" spans="1:96" hidden="1" x14ac:dyDescent="0.2">
      <c r="A504" s="360" cm="1">
        <f t="array" ref="A504">_xlfn.SWITCH(D504,"G",1,"D",2,"M",3,"F",4)</f>
        <v>3</v>
      </c>
      <c r="B504" s="357" t="s">
        <v>25</v>
      </c>
      <c r="C504" s="357" t="s">
        <v>338</v>
      </c>
      <c r="D504" s="360" t="s">
        <v>13</v>
      </c>
      <c r="E504" s="361">
        <v>4.4000000000000004</v>
      </c>
      <c r="F504" s="361">
        <f>_xlfn.IFNA(VLOOKUP(C504,'My Squad'!$C$2:$D$16,2,0),E504)</f>
        <v>4.4000000000000004</v>
      </c>
      <c r="G504" s="362">
        <v>0</v>
      </c>
      <c r="H504" s="362">
        <v>0</v>
      </c>
      <c r="I504" s="362">
        <v>0</v>
      </c>
      <c r="J504" s="362">
        <v>0</v>
      </c>
      <c r="K504" s="362">
        <v>0</v>
      </c>
      <c r="L504" s="362">
        <v>0</v>
      </c>
      <c r="M504" s="362">
        <v>0</v>
      </c>
      <c r="N504" s="362">
        <v>0</v>
      </c>
      <c r="O504" s="363">
        <v>0</v>
      </c>
      <c r="P504" s="363">
        <v>0</v>
      </c>
      <c r="Q504" s="363">
        <v>0</v>
      </c>
      <c r="R504" s="363">
        <v>0</v>
      </c>
      <c r="S504" s="363">
        <v>0</v>
      </c>
      <c r="T504" s="363">
        <v>0</v>
      </c>
      <c r="U504" s="363">
        <v>0</v>
      </c>
      <c r="V504" s="363">
        <v>0</v>
      </c>
      <c r="W504" s="363">
        <v>0</v>
      </c>
      <c r="X504" s="363">
        <v>0</v>
      </c>
      <c r="Y504" s="363">
        <v>0</v>
      </c>
      <c r="Z504" s="363">
        <v>0</v>
      </c>
      <c r="AA504" s="363">
        <v>0</v>
      </c>
      <c r="AB504" s="363">
        <v>0</v>
      </c>
      <c r="AC504" s="363">
        <v>0</v>
      </c>
      <c r="AD504" s="363">
        <v>0</v>
      </c>
      <c r="AE504" s="363">
        <v>0</v>
      </c>
      <c r="AF504" s="363">
        <v>0</v>
      </c>
      <c r="AG504" s="363">
        <v>0</v>
      </c>
      <c r="AH504" s="363">
        <v>0</v>
      </c>
      <c r="AI504" s="363">
        <v>0</v>
      </c>
      <c r="AJ504" s="363">
        <v>0</v>
      </c>
      <c r="AK504" s="363">
        <v>0</v>
      </c>
      <c r="AL504" s="363">
        <v>0</v>
      </c>
      <c r="AM504" s="363">
        <v>0</v>
      </c>
      <c r="AN504" s="363">
        <v>0</v>
      </c>
      <c r="AO504" s="363">
        <v>0</v>
      </c>
      <c r="AP504" s="363">
        <v>0</v>
      </c>
      <c r="AQ504" s="363">
        <v>0</v>
      </c>
      <c r="AR504" s="363">
        <v>0</v>
      </c>
      <c r="AS504" s="363">
        <v>0</v>
      </c>
      <c r="AT504" s="363">
        <v>0</v>
      </c>
      <c r="AU504" s="363">
        <v>0</v>
      </c>
      <c r="AV504" s="363">
        <v>0</v>
      </c>
      <c r="AW504" s="363">
        <v>0</v>
      </c>
      <c r="AX504" s="363">
        <v>0</v>
      </c>
      <c r="AY504" s="363">
        <v>0</v>
      </c>
      <c r="AZ504" s="363">
        <v>0</v>
      </c>
      <c r="BA504" s="363">
        <v>0</v>
      </c>
      <c r="BB504" s="363">
        <v>0</v>
      </c>
      <c r="BC504" s="364">
        <f>IF(ISNUMBER(MATCH(C504,'My Squad'!$C$2:$C$16,0)),1,0)</f>
        <v>0</v>
      </c>
      <c r="BD504" s="365">
        <f t="shared" si="216"/>
        <v>0</v>
      </c>
      <c r="BE504" s="365">
        <f t="shared" si="217"/>
        <v>0</v>
      </c>
      <c r="BF504" s="365">
        <f t="shared" si="218"/>
        <v>0</v>
      </c>
      <c r="BG504" s="365">
        <f t="shared" si="219"/>
        <v>0</v>
      </c>
      <c r="BH504" s="365">
        <f t="shared" si="220"/>
        <v>0</v>
      </c>
      <c r="BI504" s="365">
        <f t="shared" si="221"/>
        <v>0</v>
      </c>
      <c r="BJ504" s="365">
        <f t="shared" si="222"/>
        <v>0</v>
      </c>
      <c r="BK504" s="365">
        <f t="shared" si="223"/>
        <v>0</v>
      </c>
      <c r="BL504" s="365">
        <f t="shared" si="224"/>
        <v>0</v>
      </c>
      <c r="BM504" s="365">
        <f t="shared" si="225"/>
        <v>0</v>
      </c>
      <c r="BN504" s="365">
        <f t="shared" si="226"/>
        <v>0</v>
      </c>
      <c r="BO504" s="365">
        <f t="shared" si="227"/>
        <v>0</v>
      </c>
      <c r="BP504" s="365">
        <f t="shared" si="228"/>
        <v>0</v>
      </c>
      <c r="BQ504" s="365">
        <f t="shared" si="229"/>
        <v>0</v>
      </c>
      <c r="BR504" s="365">
        <f t="shared" si="230"/>
        <v>0</v>
      </c>
      <c r="BS504" s="365">
        <f t="shared" si="231"/>
        <v>0</v>
      </c>
      <c r="BT504" s="365">
        <f t="shared" si="232"/>
        <v>0</v>
      </c>
      <c r="BU504" s="365">
        <f t="shared" si="233"/>
        <v>0</v>
      </c>
      <c r="BV504" s="365">
        <f t="shared" si="234"/>
        <v>0</v>
      </c>
      <c r="BW504" s="365">
        <f t="shared" si="235"/>
        <v>0</v>
      </c>
      <c r="BX504" s="365">
        <f t="shared" si="236"/>
        <v>0</v>
      </c>
      <c r="BY504" s="365">
        <f t="shared" si="237"/>
        <v>0</v>
      </c>
      <c r="BZ504" s="365">
        <f t="shared" si="238"/>
        <v>0</v>
      </c>
      <c r="CA504" s="365">
        <f t="shared" si="239"/>
        <v>0</v>
      </c>
      <c r="CB504" s="360">
        <f t="shared" si="240"/>
        <v>0</v>
      </c>
      <c r="CR504"/>
    </row>
    <row r="505" spans="1:96" hidden="1" x14ac:dyDescent="0.2">
      <c r="A505" s="360" cm="1">
        <f t="array" ref="A505">_xlfn.SWITCH(D505,"G",1,"D",2,"M",3,"F",4)</f>
        <v>3</v>
      </c>
      <c r="B505" s="357" t="s">
        <v>23</v>
      </c>
      <c r="C505" s="357" t="s">
        <v>67</v>
      </c>
      <c r="D505" s="360" t="s">
        <v>13</v>
      </c>
      <c r="E505" s="361">
        <v>6.3</v>
      </c>
      <c r="F505" s="361">
        <f>_xlfn.IFNA(VLOOKUP(C505,'My Squad'!$C$2:$D$16,2,0),E505)</f>
        <v>6.3</v>
      </c>
      <c r="G505" s="362">
        <v>0</v>
      </c>
      <c r="H505" s="362">
        <v>0</v>
      </c>
      <c r="I505" s="362">
        <v>0</v>
      </c>
      <c r="J505" s="362">
        <v>0</v>
      </c>
      <c r="K505" s="362">
        <v>0</v>
      </c>
      <c r="L505" s="362">
        <v>0</v>
      </c>
      <c r="M505" s="362">
        <v>0</v>
      </c>
      <c r="N505" s="362">
        <v>0</v>
      </c>
      <c r="O505" s="363">
        <v>0</v>
      </c>
      <c r="P505" s="363">
        <v>0</v>
      </c>
      <c r="Q505" s="363">
        <v>0</v>
      </c>
      <c r="R505" s="363">
        <v>0</v>
      </c>
      <c r="S505" s="363">
        <v>0</v>
      </c>
      <c r="T505" s="363">
        <v>0</v>
      </c>
      <c r="U505" s="363">
        <v>0</v>
      </c>
      <c r="V505" s="363">
        <v>0</v>
      </c>
      <c r="W505" s="363">
        <v>0</v>
      </c>
      <c r="X505" s="363">
        <v>0</v>
      </c>
      <c r="Y505" s="363">
        <v>0</v>
      </c>
      <c r="Z505" s="363">
        <v>0</v>
      </c>
      <c r="AA505" s="363">
        <v>0</v>
      </c>
      <c r="AB505" s="363">
        <v>0</v>
      </c>
      <c r="AC505" s="363">
        <v>0</v>
      </c>
      <c r="AD505" s="363">
        <v>0</v>
      </c>
      <c r="AE505" s="363">
        <v>0</v>
      </c>
      <c r="AF505" s="363">
        <v>0</v>
      </c>
      <c r="AG505" s="363">
        <v>0</v>
      </c>
      <c r="AH505" s="363">
        <v>0</v>
      </c>
      <c r="AI505" s="363">
        <v>0</v>
      </c>
      <c r="AJ505" s="363">
        <v>0</v>
      </c>
      <c r="AK505" s="363">
        <v>0</v>
      </c>
      <c r="AL505" s="363">
        <v>0</v>
      </c>
      <c r="AM505" s="363">
        <v>0</v>
      </c>
      <c r="AN505" s="363">
        <v>0</v>
      </c>
      <c r="AO505" s="363">
        <v>0</v>
      </c>
      <c r="AP505" s="363">
        <v>0</v>
      </c>
      <c r="AQ505" s="363">
        <v>0</v>
      </c>
      <c r="AR505" s="363">
        <v>0</v>
      </c>
      <c r="AS505" s="363">
        <v>0</v>
      </c>
      <c r="AT505" s="363">
        <v>0</v>
      </c>
      <c r="AU505" s="363">
        <v>0</v>
      </c>
      <c r="AV505" s="363">
        <v>0</v>
      </c>
      <c r="AW505" s="363">
        <v>0</v>
      </c>
      <c r="AX505" s="363">
        <v>0</v>
      </c>
      <c r="AY505" s="363">
        <v>0</v>
      </c>
      <c r="AZ505" s="363">
        <v>0</v>
      </c>
      <c r="BA505" s="363">
        <v>0</v>
      </c>
      <c r="BB505" s="363">
        <v>0</v>
      </c>
      <c r="BC505" s="364">
        <f>IF(ISNUMBER(MATCH(C505,'My Squad'!$C$2:$C$16,0)),1,0)</f>
        <v>0</v>
      </c>
      <c r="BD505" s="365">
        <f t="shared" si="216"/>
        <v>0</v>
      </c>
      <c r="BE505" s="365">
        <f t="shared" si="217"/>
        <v>0</v>
      </c>
      <c r="BF505" s="365">
        <f t="shared" si="218"/>
        <v>0</v>
      </c>
      <c r="BG505" s="365">
        <f t="shared" si="219"/>
        <v>0</v>
      </c>
      <c r="BH505" s="365">
        <f t="shared" si="220"/>
        <v>0</v>
      </c>
      <c r="BI505" s="365">
        <f t="shared" si="221"/>
        <v>0</v>
      </c>
      <c r="BJ505" s="365">
        <f t="shared" si="222"/>
        <v>0</v>
      </c>
      <c r="BK505" s="365">
        <f t="shared" si="223"/>
        <v>0</v>
      </c>
      <c r="BL505" s="365">
        <f t="shared" si="224"/>
        <v>0</v>
      </c>
      <c r="BM505" s="365">
        <f t="shared" si="225"/>
        <v>0</v>
      </c>
      <c r="BN505" s="365">
        <f t="shared" si="226"/>
        <v>0</v>
      </c>
      <c r="BO505" s="365">
        <f t="shared" si="227"/>
        <v>0</v>
      </c>
      <c r="BP505" s="365">
        <f t="shared" si="228"/>
        <v>0</v>
      </c>
      <c r="BQ505" s="365">
        <f t="shared" si="229"/>
        <v>0</v>
      </c>
      <c r="BR505" s="365">
        <f t="shared" si="230"/>
        <v>0</v>
      </c>
      <c r="BS505" s="365">
        <f t="shared" si="231"/>
        <v>0</v>
      </c>
      <c r="BT505" s="365">
        <f t="shared" si="232"/>
        <v>0</v>
      </c>
      <c r="BU505" s="365">
        <f t="shared" si="233"/>
        <v>0</v>
      </c>
      <c r="BV505" s="365">
        <f t="shared" si="234"/>
        <v>0</v>
      </c>
      <c r="BW505" s="365">
        <f t="shared" si="235"/>
        <v>0</v>
      </c>
      <c r="BX505" s="365">
        <f t="shared" si="236"/>
        <v>0</v>
      </c>
      <c r="BY505" s="365">
        <f t="shared" si="237"/>
        <v>0</v>
      </c>
      <c r="BZ505" s="365">
        <f t="shared" si="238"/>
        <v>0</v>
      </c>
      <c r="CA505" s="365">
        <f t="shared" si="239"/>
        <v>0</v>
      </c>
      <c r="CB505" s="360">
        <f t="shared" si="240"/>
        <v>0</v>
      </c>
      <c r="CR505"/>
    </row>
    <row r="506" spans="1:96" hidden="1" x14ac:dyDescent="0.2">
      <c r="A506" s="360" cm="1">
        <f t="array" ref="A506">_xlfn.SWITCH(D506,"G",1,"D",2,"M",3,"F",4)</f>
        <v>3</v>
      </c>
      <c r="B506" s="357" t="s">
        <v>23</v>
      </c>
      <c r="C506" s="357" t="s">
        <v>262</v>
      </c>
      <c r="D506" s="360" t="s">
        <v>13</v>
      </c>
      <c r="E506" s="361">
        <v>4.7</v>
      </c>
      <c r="F506" s="361">
        <f>_xlfn.IFNA(VLOOKUP(C506,'My Squad'!$C$2:$D$16,2,0),E506)</f>
        <v>4.7</v>
      </c>
      <c r="G506" s="362">
        <v>0</v>
      </c>
      <c r="H506" s="362">
        <v>0</v>
      </c>
      <c r="I506" s="362">
        <v>0</v>
      </c>
      <c r="J506" s="362">
        <v>0</v>
      </c>
      <c r="K506" s="362">
        <v>0</v>
      </c>
      <c r="L506" s="362">
        <v>0</v>
      </c>
      <c r="M506" s="362">
        <v>0</v>
      </c>
      <c r="N506" s="362">
        <v>0</v>
      </c>
      <c r="O506" s="363">
        <v>0</v>
      </c>
      <c r="P506" s="363">
        <v>0</v>
      </c>
      <c r="Q506" s="363">
        <v>0</v>
      </c>
      <c r="R506" s="363">
        <v>0</v>
      </c>
      <c r="S506" s="363">
        <v>0</v>
      </c>
      <c r="T506" s="363">
        <v>0</v>
      </c>
      <c r="U506" s="363">
        <v>0</v>
      </c>
      <c r="V506" s="363">
        <v>0</v>
      </c>
      <c r="W506" s="363">
        <v>0</v>
      </c>
      <c r="X506" s="363">
        <v>0</v>
      </c>
      <c r="Y506" s="363">
        <v>0</v>
      </c>
      <c r="Z506" s="363">
        <v>0</v>
      </c>
      <c r="AA506" s="363">
        <v>0</v>
      </c>
      <c r="AB506" s="363">
        <v>0</v>
      </c>
      <c r="AC506" s="363">
        <v>0</v>
      </c>
      <c r="AD506" s="363">
        <v>0</v>
      </c>
      <c r="AE506" s="363">
        <v>0</v>
      </c>
      <c r="AF506" s="363">
        <v>0</v>
      </c>
      <c r="AG506" s="363">
        <v>0</v>
      </c>
      <c r="AH506" s="363">
        <v>0</v>
      </c>
      <c r="AI506" s="363">
        <v>0</v>
      </c>
      <c r="AJ506" s="363">
        <v>0</v>
      </c>
      <c r="AK506" s="363">
        <v>0</v>
      </c>
      <c r="AL506" s="363">
        <v>0</v>
      </c>
      <c r="AM506" s="363">
        <v>0</v>
      </c>
      <c r="AN506" s="363">
        <v>0</v>
      </c>
      <c r="AO506" s="363">
        <v>0</v>
      </c>
      <c r="AP506" s="363">
        <v>0</v>
      </c>
      <c r="AQ506" s="363">
        <v>0</v>
      </c>
      <c r="AR506" s="363">
        <v>0</v>
      </c>
      <c r="AS506" s="363">
        <v>0</v>
      </c>
      <c r="AT506" s="363">
        <v>0</v>
      </c>
      <c r="AU506" s="363">
        <v>0</v>
      </c>
      <c r="AV506" s="363">
        <v>0</v>
      </c>
      <c r="AW506" s="363">
        <v>0</v>
      </c>
      <c r="AX506" s="363">
        <v>0</v>
      </c>
      <c r="AY506" s="363">
        <v>0</v>
      </c>
      <c r="AZ506" s="363">
        <v>0</v>
      </c>
      <c r="BA506" s="363">
        <v>0</v>
      </c>
      <c r="BB506" s="363">
        <v>0</v>
      </c>
      <c r="BC506" s="364">
        <f>IF(ISNUMBER(MATCH(C506,'My Squad'!$C$2:$C$16,0)),1,0)</f>
        <v>0</v>
      </c>
      <c r="BD506" s="365">
        <f t="shared" si="216"/>
        <v>0</v>
      </c>
      <c r="BE506" s="365">
        <f t="shared" si="217"/>
        <v>0</v>
      </c>
      <c r="BF506" s="365">
        <f t="shared" si="218"/>
        <v>0</v>
      </c>
      <c r="BG506" s="365">
        <f t="shared" si="219"/>
        <v>0</v>
      </c>
      <c r="BH506" s="365">
        <f t="shared" si="220"/>
        <v>0</v>
      </c>
      <c r="BI506" s="365">
        <f t="shared" si="221"/>
        <v>0</v>
      </c>
      <c r="BJ506" s="365">
        <f t="shared" si="222"/>
        <v>0</v>
      </c>
      <c r="BK506" s="365">
        <f t="shared" si="223"/>
        <v>0</v>
      </c>
      <c r="BL506" s="365">
        <f t="shared" si="224"/>
        <v>0</v>
      </c>
      <c r="BM506" s="365">
        <f t="shared" si="225"/>
        <v>0</v>
      </c>
      <c r="BN506" s="365">
        <f t="shared" si="226"/>
        <v>0</v>
      </c>
      <c r="BO506" s="365">
        <f t="shared" si="227"/>
        <v>0</v>
      </c>
      <c r="BP506" s="365">
        <f t="shared" si="228"/>
        <v>0</v>
      </c>
      <c r="BQ506" s="365">
        <f t="shared" si="229"/>
        <v>0</v>
      </c>
      <c r="BR506" s="365">
        <f t="shared" si="230"/>
        <v>0</v>
      </c>
      <c r="BS506" s="365">
        <f t="shared" si="231"/>
        <v>0</v>
      </c>
      <c r="BT506" s="365">
        <f t="shared" si="232"/>
        <v>0</v>
      </c>
      <c r="BU506" s="365">
        <f t="shared" si="233"/>
        <v>0</v>
      </c>
      <c r="BV506" s="365">
        <f t="shared" si="234"/>
        <v>0</v>
      </c>
      <c r="BW506" s="365">
        <f t="shared" si="235"/>
        <v>0</v>
      </c>
      <c r="BX506" s="365">
        <f t="shared" si="236"/>
        <v>0</v>
      </c>
      <c r="BY506" s="365">
        <f t="shared" si="237"/>
        <v>0</v>
      </c>
      <c r="BZ506" s="365">
        <f t="shared" si="238"/>
        <v>0</v>
      </c>
      <c r="CA506" s="365">
        <f t="shared" si="239"/>
        <v>0</v>
      </c>
      <c r="CB506" s="360">
        <f t="shared" si="240"/>
        <v>0</v>
      </c>
      <c r="CR506"/>
    </row>
    <row r="507" spans="1:96" hidden="1" x14ac:dyDescent="0.2">
      <c r="A507" s="360" cm="1">
        <f t="array" ref="A507">_xlfn.SWITCH(D507,"G",1,"D",2,"M",3,"F",4)</f>
        <v>2</v>
      </c>
      <c r="B507" s="357" t="s">
        <v>40</v>
      </c>
      <c r="C507" s="357" t="s">
        <v>347</v>
      </c>
      <c r="D507" s="360" t="s">
        <v>14</v>
      </c>
      <c r="E507" s="361">
        <v>4</v>
      </c>
      <c r="F507" s="361">
        <f>_xlfn.IFNA(VLOOKUP(C507,'My Squad'!$C$2:$D$16,2,0),E507)</f>
        <v>4</v>
      </c>
      <c r="G507" s="362">
        <v>0</v>
      </c>
      <c r="H507" s="362">
        <v>0</v>
      </c>
      <c r="I507" s="362">
        <v>0</v>
      </c>
      <c r="J507" s="362">
        <v>0</v>
      </c>
      <c r="K507" s="362">
        <v>0</v>
      </c>
      <c r="L507" s="362">
        <v>0</v>
      </c>
      <c r="M507" s="362">
        <v>0</v>
      </c>
      <c r="N507" s="362">
        <v>0</v>
      </c>
      <c r="O507" s="363">
        <v>0</v>
      </c>
      <c r="P507" s="363">
        <v>0</v>
      </c>
      <c r="Q507" s="363">
        <v>0</v>
      </c>
      <c r="R507" s="363">
        <v>0</v>
      </c>
      <c r="S507" s="363">
        <v>0</v>
      </c>
      <c r="T507" s="363">
        <v>0</v>
      </c>
      <c r="U507" s="363">
        <v>0</v>
      </c>
      <c r="V507" s="363">
        <v>0</v>
      </c>
      <c r="W507" s="363">
        <v>0</v>
      </c>
      <c r="X507" s="363">
        <v>0</v>
      </c>
      <c r="Y507" s="363">
        <v>0</v>
      </c>
      <c r="Z507" s="363">
        <v>0</v>
      </c>
      <c r="AA507" s="363">
        <v>0</v>
      </c>
      <c r="AB507" s="363">
        <v>0</v>
      </c>
      <c r="AC507" s="363">
        <v>0</v>
      </c>
      <c r="AD507" s="363">
        <v>0</v>
      </c>
      <c r="AE507" s="363">
        <v>0</v>
      </c>
      <c r="AF507" s="363">
        <v>0</v>
      </c>
      <c r="AG507" s="363">
        <v>0</v>
      </c>
      <c r="AH507" s="363">
        <v>0</v>
      </c>
      <c r="AI507" s="363">
        <v>0</v>
      </c>
      <c r="AJ507" s="363">
        <v>0</v>
      </c>
      <c r="AK507" s="363">
        <v>0</v>
      </c>
      <c r="AL507" s="363">
        <v>0</v>
      </c>
      <c r="AM507" s="363">
        <v>0</v>
      </c>
      <c r="AN507" s="363">
        <v>0</v>
      </c>
      <c r="AO507" s="363">
        <v>0</v>
      </c>
      <c r="AP507" s="363">
        <v>0</v>
      </c>
      <c r="AQ507" s="363">
        <v>0</v>
      </c>
      <c r="AR507" s="363">
        <v>0</v>
      </c>
      <c r="AS507" s="363">
        <v>0</v>
      </c>
      <c r="AT507" s="363">
        <v>0</v>
      </c>
      <c r="AU507" s="363">
        <v>0</v>
      </c>
      <c r="AV507" s="363">
        <v>0</v>
      </c>
      <c r="AW507" s="363">
        <v>0</v>
      </c>
      <c r="AX507" s="363">
        <v>0</v>
      </c>
      <c r="AY507" s="363">
        <v>0</v>
      </c>
      <c r="AZ507" s="363">
        <v>0</v>
      </c>
      <c r="BA507" s="363">
        <v>0</v>
      </c>
      <c r="BB507" s="363">
        <v>0</v>
      </c>
      <c r="BC507" s="364">
        <f>IF(ISNUMBER(MATCH(C507,'My Squad'!$C$2:$C$16,0)),1,0)</f>
        <v>0</v>
      </c>
      <c r="BD507" s="365">
        <f t="shared" si="216"/>
        <v>0</v>
      </c>
      <c r="BE507" s="365">
        <f t="shared" si="217"/>
        <v>0</v>
      </c>
      <c r="BF507" s="365">
        <f t="shared" si="218"/>
        <v>0</v>
      </c>
      <c r="BG507" s="365">
        <f t="shared" si="219"/>
        <v>0</v>
      </c>
      <c r="BH507" s="365">
        <f t="shared" si="220"/>
        <v>0</v>
      </c>
      <c r="BI507" s="365">
        <f t="shared" si="221"/>
        <v>0</v>
      </c>
      <c r="BJ507" s="365">
        <f t="shared" si="222"/>
        <v>0</v>
      </c>
      <c r="BK507" s="365">
        <f t="shared" si="223"/>
        <v>0</v>
      </c>
      <c r="BL507" s="365">
        <f t="shared" si="224"/>
        <v>0</v>
      </c>
      <c r="BM507" s="365">
        <f t="shared" si="225"/>
        <v>0</v>
      </c>
      <c r="BN507" s="365">
        <f t="shared" si="226"/>
        <v>0</v>
      </c>
      <c r="BO507" s="365">
        <f t="shared" si="227"/>
        <v>0</v>
      </c>
      <c r="BP507" s="365">
        <f t="shared" si="228"/>
        <v>0</v>
      </c>
      <c r="BQ507" s="365">
        <f t="shared" si="229"/>
        <v>0</v>
      </c>
      <c r="BR507" s="365">
        <f t="shared" si="230"/>
        <v>0</v>
      </c>
      <c r="BS507" s="365">
        <f t="shared" si="231"/>
        <v>0</v>
      </c>
      <c r="BT507" s="365">
        <f t="shared" si="232"/>
        <v>0</v>
      </c>
      <c r="BU507" s="365">
        <f t="shared" si="233"/>
        <v>0</v>
      </c>
      <c r="BV507" s="365">
        <f t="shared" si="234"/>
        <v>0</v>
      </c>
      <c r="BW507" s="365">
        <f t="shared" si="235"/>
        <v>0</v>
      </c>
      <c r="BX507" s="365">
        <f t="shared" si="236"/>
        <v>0</v>
      </c>
      <c r="BY507" s="365">
        <f t="shared" si="237"/>
        <v>0</v>
      </c>
      <c r="BZ507" s="365">
        <f t="shared" si="238"/>
        <v>0</v>
      </c>
      <c r="CA507" s="365">
        <f t="shared" si="239"/>
        <v>0</v>
      </c>
      <c r="CB507" s="360">
        <f t="shared" si="240"/>
        <v>0</v>
      </c>
      <c r="CR507"/>
    </row>
    <row r="508" spans="1:96" hidden="1" x14ac:dyDescent="0.2">
      <c r="A508" s="360" cm="1">
        <f t="array" ref="A508">_xlfn.SWITCH(D508,"G",1,"D",2,"M",3,"F",4)</f>
        <v>2</v>
      </c>
      <c r="B508" s="357" t="s">
        <v>40</v>
      </c>
      <c r="C508" s="357" t="s">
        <v>189</v>
      </c>
      <c r="D508" s="360" t="s">
        <v>14</v>
      </c>
      <c r="E508" s="361">
        <v>4.5</v>
      </c>
      <c r="F508" s="361">
        <f>_xlfn.IFNA(VLOOKUP(C508,'My Squad'!$C$2:$D$16,2,0),E508)</f>
        <v>4.5</v>
      </c>
      <c r="G508" s="362">
        <v>0</v>
      </c>
      <c r="H508" s="362">
        <v>0</v>
      </c>
      <c r="I508" s="362">
        <v>0</v>
      </c>
      <c r="J508" s="362">
        <v>0</v>
      </c>
      <c r="K508" s="362">
        <v>0</v>
      </c>
      <c r="L508" s="362">
        <v>0</v>
      </c>
      <c r="M508" s="362">
        <v>0</v>
      </c>
      <c r="N508" s="362">
        <v>0</v>
      </c>
      <c r="O508" s="363">
        <v>0</v>
      </c>
      <c r="P508" s="363">
        <v>0</v>
      </c>
      <c r="Q508" s="363">
        <v>0</v>
      </c>
      <c r="R508" s="363">
        <v>0</v>
      </c>
      <c r="S508" s="363">
        <v>0</v>
      </c>
      <c r="T508" s="363">
        <v>0</v>
      </c>
      <c r="U508" s="363">
        <v>0</v>
      </c>
      <c r="V508" s="363">
        <v>0</v>
      </c>
      <c r="W508" s="363">
        <v>0</v>
      </c>
      <c r="X508" s="363">
        <v>0</v>
      </c>
      <c r="Y508" s="363">
        <v>0</v>
      </c>
      <c r="Z508" s="363">
        <v>0</v>
      </c>
      <c r="AA508" s="363">
        <v>0</v>
      </c>
      <c r="AB508" s="363">
        <v>0</v>
      </c>
      <c r="AC508" s="363">
        <v>0</v>
      </c>
      <c r="AD508" s="363">
        <v>0</v>
      </c>
      <c r="AE508" s="363">
        <v>0</v>
      </c>
      <c r="AF508" s="363">
        <v>0</v>
      </c>
      <c r="AG508" s="363">
        <v>0</v>
      </c>
      <c r="AH508" s="363">
        <v>0</v>
      </c>
      <c r="AI508" s="363">
        <v>0</v>
      </c>
      <c r="AJ508" s="363">
        <v>0</v>
      </c>
      <c r="AK508" s="363">
        <v>0</v>
      </c>
      <c r="AL508" s="363">
        <v>0</v>
      </c>
      <c r="AM508" s="363">
        <v>0</v>
      </c>
      <c r="AN508" s="363">
        <v>0</v>
      </c>
      <c r="AO508" s="363">
        <v>0</v>
      </c>
      <c r="AP508" s="363">
        <v>0</v>
      </c>
      <c r="AQ508" s="363">
        <v>0</v>
      </c>
      <c r="AR508" s="363">
        <v>0</v>
      </c>
      <c r="AS508" s="363">
        <v>0</v>
      </c>
      <c r="AT508" s="363">
        <v>0</v>
      </c>
      <c r="AU508" s="363">
        <v>0</v>
      </c>
      <c r="AV508" s="363">
        <v>0</v>
      </c>
      <c r="AW508" s="363">
        <v>0</v>
      </c>
      <c r="AX508" s="363">
        <v>0</v>
      </c>
      <c r="AY508" s="363">
        <v>0</v>
      </c>
      <c r="AZ508" s="363">
        <v>0</v>
      </c>
      <c r="BA508" s="363">
        <v>0</v>
      </c>
      <c r="BB508" s="363">
        <v>0</v>
      </c>
      <c r="BC508" s="364">
        <f>IF(ISNUMBER(MATCH(C508,'My Squad'!$C$2:$C$16,0)),1,0)</f>
        <v>0</v>
      </c>
      <c r="BD508" s="365">
        <f t="shared" si="216"/>
        <v>0</v>
      </c>
      <c r="BE508" s="365">
        <f t="shared" si="217"/>
        <v>0</v>
      </c>
      <c r="BF508" s="365">
        <f t="shared" si="218"/>
        <v>0</v>
      </c>
      <c r="BG508" s="365">
        <f t="shared" si="219"/>
        <v>0</v>
      </c>
      <c r="BH508" s="365">
        <f t="shared" si="220"/>
        <v>0</v>
      </c>
      <c r="BI508" s="365">
        <f t="shared" si="221"/>
        <v>0</v>
      </c>
      <c r="BJ508" s="365">
        <f t="shared" si="222"/>
        <v>0</v>
      </c>
      <c r="BK508" s="365">
        <f t="shared" si="223"/>
        <v>0</v>
      </c>
      <c r="BL508" s="365">
        <f t="shared" si="224"/>
        <v>0</v>
      </c>
      <c r="BM508" s="365">
        <f t="shared" si="225"/>
        <v>0</v>
      </c>
      <c r="BN508" s="365">
        <f t="shared" si="226"/>
        <v>0</v>
      </c>
      <c r="BO508" s="365">
        <f t="shared" si="227"/>
        <v>0</v>
      </c>
      <c r="BP508" s="365">
        <f t="shared" si="228"/>
        <v>0</v>
      </c>
      <c r="BQ508" s="365">
        <f t="shared" si="229"/>
        <v>0</v>
      </c>
      <c r="BR508" s="365">
        <f t="shared" si="230"/>
        <v>0</v>
      </c>
      <c r="BS508" s="365">
        <f t="shared" si="231"/>
        <v>0</v>
      </c>
      <c r="BT508" s="365">
        <f t="shared" si="232"/>
        <v>0</v>
      </c>
      <c r="BU508" s="365">
        <f t="shared" si="233"/>
        <v>0</v>
      </c>
      <c r="BV508" s="365">
        <f t="shared" si="234"/>
        <v>0</v>
      </c>
      <c r="BW508" s="365">
        <f t="shared" si="235"/>
        <v>0</v>
      </c>
      <c r="BX508" s="365">
        <f t="shared" si="236"/>
        <v>0</v>
      </c>
      <c r="BY508" s="365">
        <f t="shared" si="237"/>
        <v>0</v>
      </c>
      <c r="BZ508" s="365">
        <f t="shared" si="238"/>
        <v>0</v>
      </c>
      <c r="CA508" s="365">
        <f t="shared" si="239"/>
        <v>0</v>
      </c>
      <c r="CB508" s="360">
        <f t="shared" si="240"/>
        <v>0</v>
      </c>
      <c r="CR508"/>
    </row>
    <row r="509" spans="1:96" hidden="1" x14ac:dyDescent="0.2">
      <c r="A509" s="360" cm="1">
        <f t="array" ref="A509">_xlfn.SWITCH(D509,"G",1,"D",2,"M",3,"F",4)</f>
        <v>2</v>
      </c>
      <c r="B509" s="357" t="s">
        <v>40</v>
      </c>
      <c r="C509" s="357" t="s">
        <v>350</v>
      </c>
      <c r="D509" s="360" t="s">
        <v>14</v>
      </c>
      <c r="E509" s="361">
        <v>4.4000000000000004</v>
      </c>
      <c r="F509" s="361">
        <f>_xlfn.IFNA(VLOOKUP(C509,'My Squad'!$C$2:$D$16,2,0),E509)</f>
        <v>4.4000000000000004</v>
      </c>
      <c r="G509" s="362">
        <v>0</v>
      </c>
      <c r="H509" s="362">
        <v>0</v>
      </c>
      <c r="I509" s="362">
        <v>0</v>
      </c>
      <c r="J509" s="362">
        <v>0</v>
      </c>
      <c r="K509" s="362">
        <v>0</v>
      </c>
      <c r="L509" s="362">
        <v>0</v>
      </c>
      <c r="M509" s="362">
        <v>0</v>
      </c>
      <c r="N509" s="362">
        <v>0</v>
      </c>
      <c r="O509" s="363">
        <v>0</v>
      </c>
      <c r="P509" s="363">
        <v>0</v>
      </c>
      <c r="Q509" s="363">
        <v>0</v>
      </c>
      <c r="R509" s="363">
        <v>0</v>
      </c>
      <c r="S509" s="363">
        <v>0</v>
      </c>
      <c r="T509" s="363">
        <v>0</v>
      </c>
      <c r="U509" s="363">
        <v>0</v>
      </c>
      <c r="V509" s="363">
        <v>0</v>
      </c>
      <c r="W509" s="363">
        <v>0</v>
      </c>
      <c r="X509" s="363">
        <v>0</v>
      </c>
      <c r="Y509" s="363">
        <v>0</v>
      </c>
      <c r="Z509" s="363">
        <v>0</v>
      </c>
      <c r="AA509" s="363">
        <v>0</v>
      </c>
      <c r="AB509" s="363">
        <v>0</v>
      </c>
      <c r="AC509" s="363">
        <v>0</v>
      </c>
      <c r="AD509" s="363">
        <v>0</v>
      </c>
      <c r="AE509" s="363">
        <v>0</v>
      </c>
      <c r="AF509" s="363">
        <v>0</v>
      </c>
      <c r="AG509" s="363">
        <v>0</v>
      </c>
      <c r="AH509" s="363">
        <v>0</v>
      </c>
      <c r="AI509" s="363">
        <v>0</v>
      </c>
      <c r="AJ509" s="363">
        <v>0</v>
      </c>
      <c r="AK509" s="363">
        <v>0</v>
      </c>
      <c r="AL509" s="363">
        <v>0</v>
      </c>
      <c r="AM509" s="363">
        <v>0</v>
      </c>
      <c r="AN509" s="363">
        <v>0</v>
      </c>
      <c r="AO509" s="363">
        <v>0</v>
      </c>
      <c r="AP509" s="363">
        <v>0</v>
      </c>
      <c r="AQ509" s="363">
        <v>0</v>
      </c>
      <c r="AR509" s="363">
        <v>0</v>
      </c>
      <c r="AS509" s="363">
        <v>0</v>
      </c>
      <c r="AT509" s="363">
        <v>0</v>
      </c>
      <c r="AU509" s="363">
        <v>0</v>
      </c>
      <c r="AV509" s="363">
        <v>0</v>
      </c>
      <c r="AW509" s="363">
        <v>0</v>
      </c>
      <c r="AX509" s="363">
        <v>0</v>
      </c>
      <c r="AY509" s="363">
        <v>0</v>
      </c>
      <c r="AZ509" s="363">
        <v>0</v>
      </c>
      <c r="BA509" s="363">
        <v>0</v>
      </c>
      <c r="BB509" s="363">
        <v>0</v>
      </c>
      <c r="BC509" s="364">
        <f>IF(ISNUMBER(MATCH(C509,'My Squad'!$C$2:$C$16,0)),1,0)</f>
        <v>0</v>
      </c>
      <c r="BD509" s="365">
        <f t="shared" si="216"/>
        <v>0</v>
      </c>
      <c r="BE509" s="365">
        <f t="shared" si="217"/>
        <v>0</v>
      </c>
      <c r="BF509" s="365">
        <f t="shared" si="218"/>
        <v>0</v>
      </c>
      <c r="BG509" s="365">
        <f t="shared" si="219"/>
        <v>0</v>
      </c>
      <c r="BH509" s="365">
        <f t="shared" si="220"/>
        <v>0</v>
      </c>
      <c r="BI509" s="365">
        <f t="shared" si="221"/>
        <v>0</v>
      </c>
      <c r="BJ509" s="365">
        <f t="shared" si="222"/>
        <v>0</v>
      </c>
      <c r="BK509" s="365">
        <f t="shared" si="223"/>
        <v>0</v>
      </c>
      <c r="BL509" s="365">
        <f t="shared" si="224"/>
        <v>0</v>
      </c>
      <c r="BM509" s="365">
        <f t="shared" si="225"/>
        <v>0</v>
      </c>
      <c r="BN509" s="365">
        <f t="shared" si="226"/>
        <v>0</v>
      </c>
      <c r="BO509" s="365">
        <f t="shared" si="227"/>
        <v>0</v>
      </c>
      <c r="BP509" s="365">
        <f t="shared" si="228"/>
        <v>0</v>
      </c>
      <c r="BQ509" s="365">
        <f t="shared" si="229"/>
        <v>0</v>
      </c>
      <c r="BR509" s="365">
        <f t="shared" si="230"/>
        <v>0</v>
      </c>
      <c r="BS509" s="365">
        <f t="shared" si="231"/>
        <v>0</v>
      </c>
      <c r="BT509" s="365">
        <f t="shared" si="232"/>
        <v>0</v>
      </c>
      <c r="BU509" s="365">
        <f t="shared" si="233"/>
        <v>0</v>
      </c>
      <c r="BV509" s="365">
        <f t="shared" si="234"/>
        <v>0</v>
      </c>
      <c r="BW509" s="365">
        <f t="shared" si="235"/>
        <v>0</v>
      </c>
      <c r="BX509" s="365">
        <f t="shared" si="236"/>
        <v>0</v>
      </c>
      <c r="BY509" s="365">
        <f t="shared" si="237"/>
        <v>0</v>
      </c>
      <c r="BZ509" s="365">
        <f t="shared" si="238"/>
        <v>0</v>
      </c>
      <c r="CA509" s="365">
        <f t="shared" si="239"/>
        <v>0</v>
      </c>
      <c r="CB509" s="360">
        <f t="shared" si="240"/>
        <v>0</v>
      </c>
      <c r="CR509"/>
    </row>
    <row r="510" spans="1:96" hidden="1" x14ac:dyDescent="0.2">
      <c r="A510" s="360" cm="1">
        <f t="array" ref="A510">_xlfn.SWITCH(D510,"G",1,"D",2,"M",3,"F",4)</f>
        <v>3</v>
      </c>
      <c r="B510" s="357" t="s">
        <v>82</v>
      </c>
      <c r="C510" s="357" t="s">
        <v>258</v>
      </c>
      <c r="D510" s="360" t="s">
        <v>13</v>
      </c>
      <c r="E510" s="361">
        <v>4.7</v>
      </c>
      <c r="F510" s="361">
        <f>_xlfn.IFNA(VLOOKUP(C510,'My Squad'!$C$2:$D$16,2,0),E510)</f>
        <v>4.7</v>
      </c>
      <c r="G510" s="362">
        <v>0</v>
      </c>
      <c r="H510" s="362">
        <v>0</v>
      </c>
      <c r="I510" s="362">
        <v>0</v>
      </c>
      <c r="J510" s="362">
        <v>0</v>
      </c>
      <c r="K510" s="362">
        <v>0</v>
      </c>
      <c r="L510" s="362">
        <v>0</v>
      </c>
      <c r="M510" s="362">
        <v>0</v>
      </c>
      <c r="N510" s="362">
        <v>0</v>
      </c>
      <c r="O510" s="363">
        <v>0</v>
      </c>
      <c r="P510" s="363">
        <v>0</v>
      </c>
      <c r="Q510" s="363">
        <v>0</v>
      </c>
      <c r="R510" s="363">
        <v>0</v>
      </c>
      <c r="S510" s="363">
        <v>0</v>
      </c>
      <c r="T510" s="363">
        <v>0</v>
      </c>
      <c r="U510" s="363">
        <v>0</v>
      </c>
      <c r="V510" s="363">
        <v>0</v>
      </c>
      <c r="W510" s="363">
        <v>0</v>
      </c>
      <c r="X510" s="363">
        <v>0</v>
      </c>
      <c r="Y510" s="363">
        <v>0</v>
      </c>
      <c r="Z510" s="363">
        <v>0</v>
      </c>
      <c r="AA510" s="363">
        <v>0</v>
      </c>
      <c r="AB510" s="363">
        <v>0</v>
      </c>
      <c r="AC510" s="363">
        <v>0</v>
      </c>
      <c r="AD510" s="363">
        <v>0</v>
      </c>
      <c r="AE510" s="363">
        <v>0</v>
      </c>
      <c r="AF510" s="363">
        <v>0</v>
      </c>
      <c r="AG510" s="363">
        <v>0</v>
      </c>
      <c r="AH510" s="363">
        <v>0</v>
      </c>
      <c r="AI510" s="363">
        <v>0</v>
      </c>
      <c r="AJ510" s="363">
        <v>0</v>
      </c>
      <c r="AK510" s="363">
        <v>0</v>
      </c>
      <c r="AL510" s="363">
        <v>0</v>
      </c>
      <c r="AM510" s="363">
        <v>0</v>
      </c>
      <c r="AN510" s="363">
        <v>0</v>
      </c>
      <c r="AO510" s="363">
        <v>0</v>
      </c>
      <c r="AP510" s="363">
        <v>0</v>
      </c>
      <c r="AQ510" s="363">
        <v>0</v>
      </c>
      <c r="AR510" s="363">
        <v>0</v>
      </c>
      <c r="AS510" s="363">
        <v>0</v>
      </c>
      <c r="AT510" s="363">
        <v>0</v>
      </c>
      <c r="AU510" s="363">
        <v>0</v>
      </c>
      <c r="AV510" s="363">
        <v>0</v>
      </c>
      <c r="AW510" s="363">
        <v>0</v>
      </c>
      <c r="AX510" s="363">
        <v>0</v>
      </c>
      <c r="AY510" s="363">
        <v>0</v>
      </c>
      <c r="AZ510" s="363">
        <v>0</v>
      </c>
      <c r="BA510" s="363">
        <v>0</v>
      </c>
      <c r="BB510" s="363">
        <v>0</v>
      </c>
      <c r="BC510" s="364">
        <f>IF(ISNUMBER(MATCH(C510,'My Squad'!$C$2:$C$16,0)),1,0)</f>
        <v>0</v>
      </c>
      <c r="BD510" s="365">
        <f t="shared" si="216"/>
        <v>0</v>
      </c>
      <c r="BE510" s="365">
        <f t="shared" si="217"/>
        <v>0</v>
      </c>
      <c r="BF510" s="365">
        <f t="shared" si="218"/>
        <v>0</v>
      </c>
      <c r="BG510" s="365">
        <f t="shared" si="219"/>
        <v>0</v>
      </c>
      <c r="BH510" s="365">
        <f t="shared" si="220"/>
        <v>0</v>
      </c>
      <c r="BI510" s="365">
        <f t="shared" si="221"/>
        <v>0</v>
      </c>
      <c r="BJ510" s="365">
        <f t="shared" si="222"/>
        <v>0</v>
      </c>
      <c r="BK510" s="365">
        <f t="shared" si="223"/>
        <v>0</v>
      </c>
      <c r="BL510" s="365">
        <f t="shared" si="224"/>
        <v>0</v>
      </c>
      <c r="BM510" s="365">
        <f t="shared" si="225"/>
        <v>0</v>
      </c>
      <c r="BN510" s="365">
        <f t="shared" si="226"/>
        <v>0</v>
      </c>
      <c r="BO510" s="365">
        <f t="shared" si="227"/>
        <v>0</v>
      </c>
      <c r="BP510" s="365">
        <f t="shared" si="228"/>
        <v>0</v>
      </c>
      <c r="BQ510" s="365">
        <f t="shared" si="229"/>
        <v>0</v>
      </c>
      <c r="BR510" s="365">
        <f t="shared" si="230"/>
        <v>0</v>
      </c>
      <c r="BS510" s="365">
        <f t="shared" si="231"/>
        <v>0</v>
      </c>
      <c r="BT510" s="365">
        <f t="shared" si="232"/>
        <v>0</v>
      </c>
      <c r="BU510" s="365">
        <f t="shared" si="233"/>
        <v>0</v>
      </c>
      <c r="BV510" s="365">
        <f t="shared" si="234"/>
        <v>0</v>
      </c>
      <c r="BW510" s="365">
        <f t="shared" si="235"/>
        <v>0</v>
      </c>
      <c r="BX510" s="365">
        <f t="shared" si="236"/>
        <v>0</v>
      </c>
      <c r="BY510" s="365">
        <f t="shared" si="237"/>
        <v>0</v>
      </c>
      <c r="BZ510" s="365">
        <f t="shared" si="238"/>
        <v>0</v>
      </c>
      <c r="CA510" s="365">
        <f t="shared" si="239"/>
        <v>0</v>
      </c>
      <c r="CB510" s="360">
        <f t="shared" si="240"/>
        <v>0</v>
      </c>
      <c r="CR510"/>
    </row>
    <row r="511" spans="1:96" hidden="1" x14ac:dyDescent="0.2">
      <c r="A511" s="360" cm="1">
        <f t="array" ref="A511">_xlfn.SWITCH(D511,"G",1,"D",2,"M",3,"F",4)</f>
        <v>3</v>
      </c>
      <c r="B511" s="357" t="s">
        <v>82</v>
      </c>
      <c r="C511" s="357" t="s">
        <v>1535</v>
      </c>
      <c r="D511" s="360" t="s">
        <v>13</v>
      </c>
      <c r="E511" s="361">
        <v>5.9</v>
      </c>
      <c r="F511" s="361">
        <f>_xlfn.IFNA(VLOOKUP(C511,'My Squad'!$C$2:$D$16,2,0),E511)</f>
        <v>5.9</v>
      </c>
      <c r="G511" s="362">
        <v>0</v>
      </c>
      <c r="H511" s="362">
        <v>0</v>
      </c>
      <c r="I511" s="362">
        <v>0</v>
      </c>
      <c r="J511" s="362">
        <v>0</v>
      </c>
      <c r="K511" s="362">
        <v>0</v>
      </c>
      <c r="L511" s="362">
        <v>0</v>
      </c>
      <c r="M511" s="362">
        <v>0</v>
      </c>
      <c r="N511" s="362">
        <v>0</v>
      </c>
      <c r="O511" s="363">
        <v>0</v>
      </c>
      <c r="P511" s="363">
        <v>0</v>
      </c>
      <c r="Q511" s="363">
        <v>0</v>
      </c>
      <c r="R511" s="363">
        <v>0</v>
      </c>
      <c r="S511" s="363">
        <v>0</v>
      </c>
      <c r="T511" s="363">
        <v>0</v>
      </c>
      <c r="U511" s="363">
        <v>0</v>
      </c>
      <c r="V511" s="363">
        <v>0</v>
      </c>
      <c r="W511" s="363">
        <v>0</v>
      </c>
      <c r="X511" s="363">
        <v>0</v>
      </c>
      <c r="Y511" s="363">
        <v>0</v>
      </c>
      <c r="Z511" s="363">
        <v>0</v>
      </c>
      <c r="AA511" s="363">
        <v>0</v>
      </c>
      <c r="AB511" s="363">
        <v>0</v>
      </c>
      <c r="AC511" s="363">
        <v>0</v>
      </c>
      <c r="AD511" s="363">
        <v>0</v>
      </c>
      <c r="AE511" s="363">
        <v>0</v>
      </c>
      <c r="AF511" s="363">
        <v>0</v>
      </c>
      <c r="AG511" s="363">
        <v>0</v>
      </c>
      <c r="AH511" s="363">
        <v>0</v>
      </c>
      <c r="AI511" s="363">
        <v>0</v>
      </c>
      <c r="AJ511" s="363">
        <v>0</v>
      </c>
      <c r="AK511" s="363">
        <v>0</v>
      </c>
      <c r="AL511" s="363">
        <v>0</v>
      </c>
      <c r="AM511" s="363">
        <v>0</v>
      </c>
      <c r="AN511" s="363">
        <v>0</v>
      </c>
      <c r="AO511" s="363">
        <v>0</v>
      </c>
      <c r="AP511" s="363">
        <v>0</v>
      </c>
      <c r="AQ511" s="363">
        <v>0</v>
      </c>
      <c r="AR511" s="363">
        <v>0</v>
      </c>
      <c r="AS511" s="363">
        <v>0</v>
      </c>
      <c r="AT511" s="363">
        <v>0</v>
      </c>
      <c r="AU511" s="363">
        <v>0</v>
      </c>
      <c r="AV511" s="363">
        <v>0</v>
      </c>
      <c r="AW511" s="363">
        <v>0</v>
      </c>
      <c r="AX511" s="363">
        <v>0</v>
      </c>
      <c r="AY511" s="363">
        <v>0</v>
      </c>
      <c r="AZ511" s="363">
        <v>0</v>
      </c>
      <c r="BA511" s="363">
        <v>0</v>
      </c>
      <c r="BB511" s="363">
        <v>0</v>
      </c>
      <c r="BC511" s="364">
        <f>IF(ISNUMBER(MATCH(C511,'My Squad'!$C$2:$C$16,0)),1,0)</f>
        <v>0</v>
      </c>
      <c r="BD511" s="365">
        <f t="shared" si="216"/>
        <v>0</v>
      </c>
      <c r="BE511" s="365">
        <f t="shared" si="217"/>
        <v>0</v>
      </c>
      <c r="BF511" s="365">
        <f t="shared" si="218"/>
        <v>0</v>
      </c>
      <c r="BG511" s="365">
        <f t="shared" si="219"/>
        <v>0</v>
      </c>
      <c r="BH511" s="365">
        <f t="shared" si="220"/>
        <v>0</v>
      </c>
      <c r="BI511" s="365">
        <f t="shared" si="221"/>
        <v>0</v>
      </c>
      <c r="BJ511" s="365">
        <f t="shared" si="222"/>
        <v>0</v>
      </c>
      <c r="BK511" s="365">
        <f t="shared" si="223"/>
        <v>0</v>
      </c>
      <c r="BL511" s="365">
        <f t="shared" si="224"/>
        <v>0</v>
      </c>
      <c r="BM511" s="365">
        <f t="shared" si="225"/>
        <v>0</v>
      </c>
      <c r="BN511" s="365">
        <f t="shared" si="226"/>
        <v>0</v>
      </c>
      <c r="BO511" s="365">
        <f t="shared" si="227"/>
        <v>0</v>
      </c>
      <c r="BP511" s="365">
        <f t="shared" si="228"/>
        <v>0</v>
      </c>
      <c r="BQ511" s="365">
        <f t="shared" si="229"/>
        <v>0</v>
      </c>
      <c r="BR511" s="365">
        <f t="shared" si="230"/>
        <v>0</v>
      </c>
      <c r="BS511" s="365">
        <f t="shared" si="231"/>
        <v>0</v>
      </c>
      <c r="BT511" s="365">
        <f t="shared" si="232"/>
        <v>0</v>
      </c>
      <c r="BU511" s="365">
        <f t="shared" si="233"/>
        <v>0</v>
      </c>
      <c r="BV511" s="365">
        <f t="shared" si="234"/>
        <v>0</v>
      </c>
      <c r="BW511" s="365">
        <f t="shared" si="235"/>
        <v>0</v>
      </c>
      <c r="BX511" s="365">
        <f t="shared" si="236"/>
        <v>0</v>
      </c>
      <c r="BY511" s="365">
        <f t="shared" si="237"/>
        <v>0</v>
      </c>
      <c r="BZ511" s="365">
        <f t="shared" si="238"/>
        <v>0</v>
      </c>
      <c r="CA511" s="365">
        <f t="shared" si="239"/>
        <v>0</v>
      </c>
      <c r="CB511" s="360">
        <f t="shared" si="240"/>
        <v>0</v>
      </c>
      <c r="CR511"/>
    </row>
    <row r="512" spans="1:96" hidden="1" x14ac:dyDescent="0.2">
      <c r="A512" s="360" cm="1">
        <f t="array" ref="A512">_xlfn.SWITCH(D512,"G",1,"D",2,"M",3,"F",4)</f>
        <v>3</v>
      </c>
      <c r="B512" s="357" t="s">
        <v>82</v>
      </c>
      <c r="C512" s="357" t="s">
        <v>1537</v>
      </c>
      <c r="D512" s="360" t="s">
        <v>13</v>
      </c>
      <c r="E512" s="361">
        <v>4.5</v>
      </c>
      <c r="F512" s="361">
        <f>_xlfn.IFNA(VLOOKUP(C512,'My Squad'!$C$2:$D$16,2,0),E512)</f>
        <v>4.5</v>
      </c>
      <c r="G512" s="362">
        <v>0</v>
      </c>
      <c r="H512" s="362">
        <v>0</v>
      </c>
      <c r="I512" s="362">
        <v>0</v>
      </c>
      <c r="J512" s="362">
        <v>0</v>
      </c>
      <c r="K512" s="362">
        <v>0</v>
      </c>
      <c r="L512" s="362">
        <v>0</v>
      </c>
      <c r="M512" s="362">
        <v>0</v>
      </c>
      <c r="N512" s="362">
        <v>0</v>
      </c>
      <c r="O512" s="363">
        <v>0</v>
      </c>
      <c r="P512" s="363">
        <v>0</v>
      </c>
      <c r="Q512" s="363">
        <v>0</v>
      </c>
      <c r="R512" s="363">
        <v>0</v>
      </c>
      <c r="S512" s="363">
        <v>0</v>
      </c>
      <c r="T512" s="363">
        <v>0</v>
      </c>
      <c r="U512" s="363">
        <v>0</v>
      </c>
      <c r="V512" s="363">
        <v>0</v>
      </c>
      <c r="W512" s="363">
        <v>0</v>
      </c>
      <c r="X512" s="363">
        <v>0</v>
      </c>
      <c r="Y512" s="363">
        <v>0</v>
      </c>
      <c r="Z512" s="363">
        <v>0</v>
      </c>
      <c r="AA512" s="363">
        <v>0</v>
      </c>
      <c r="AB512" s="363">
        <v>0</v>
      </c>
      <c r="AC512" s="363">
        <v>0</v>
      </c>
      <c r="AD512" s="363">
        <v>0</v>
      </c>
      <c r="AE512" s="363">
        <v>0</v>
      </c>
      <c r="AF512" s="363">
        <v>0</v>
      </c>
      <c r="AG512" s="363">
        <v>0</v>
      </c>
      <c r="AH512" s="363">
        <v>0</v>
      </c>
      <c r="AI512" s="363">
        <v>0</v>
      </c>
      <c r="AJ512" s="363">
        <v>0</v>
      </c>
      <c r="AK512" s="363">
        <v>0</v>
      </c>
      <c r="AL512" s="363">
        <v>0</v>
      </c>
      <c r="AM512" s="363">
        <v>0</v>
      </c>
      <c r="AN512" s="363">
        <v>0</v>
      </c>
      <c r="AO512" s="363">
        <v>0</v>
      </c>
      <c r="AP512" s="363">
        <v>0</v>
      </c>
      <c r="AQ512" s="363">
        <v>0</v>
      </c>
      <c r="AR512" s="363">
        <v>0</v>
      </c>
      <c r="AS512" s="363">
        <v>0</v>
      </c>
      <c r="AT512" s="363">
        <v>0</v>
      </c>
      <c r="AU512" s="363">
        <v>0</v>
      </c>
      <c r="AV512" s="363">
        <v>0</v>
      </c>
      <c r="AW512" s="363">
        <v>0</v>
      </c>
      <c r="AX512" s="363">
        <v>0</v>
      </c>
      <c r="AY512" s="363">
        <v>0</v>
      </c>
      <c r="AZ512" s="363">
        <v>0</v>
      </c>
      <c r="BA512" s="363">
        <v>0</v>
      </c>
      <c r="BB512" s="363">
        <v>0</v>
      </c>
      <c r="BC512" s="364">
        <f>IF(ISNUMBER(MATCH(C512,'My Squad'!$C$2:$C$16,0)),1,0)</f>
        <v>0</v>
      </c>
      <c r="BD512" s="365">
        <f t="shared" si="216"/>
        <v>0</v>
      </c>
      <c r="BE512" s="365">
        <f t="shared" si="217"/>
        <v>0</v>
      </c>
      <c r="BF512" s="365">
        <f t="shared" si="218"/>
        <v>0</v>
      </c>
      <c r="BG512" s="365">
        <f t="shared" si="219"/>
        <v>0</v>
      </c>
      <c r="BH512" s="365">
        <f t="shared" si="220"/>
        <v>0</v>
      </c>
      <c r="BI512" s="365">
        <f t="shared" si="221"/>
        <v>0</v>
      </c>
      <c r="BJ512" s="365">
        <f t="shared" si="222"/>
        <v>0</v>
      </c>
      <c r="BK512" s="365">
        <f t="shared" si="223"/>
        <v>0</v>
      </c>
      <c r="BL512" s="365">
        <f t="shared" si="224"/>
        <v>0</v>
      </c>
      <c r="BM512" s="365">
        <f t="shared" si="225"/>
        <v>0</v>
      </c>
      <c r="BN512" s="365">
        <f t="shared" si="226"/>
        <v>0</v>
      </c>
      <c r="BO512" s="365">
        <f t="shared" si="227"/>
        <v>0</v>
      </c>
      <c r="BP512" s="365">
        <f t="shared" si="228"/>
        <v>0</v>
      </c>
      <c r="BQ512" s="365">
        <f t="shared" si="229"/>
        <v>0</v>
      </c>
      <c r="BR512" s="365">
        <f t="shared" si="230"/>
        <v>0</v>
      </c>
      <c r="BS512" s="365">
        <f t="shared" si="231"/>
        <v>0</v>
      </c>
      <c r="BT512" s="365">
        <f t="shared" si="232"/>
        <v>0</v>
      </c>
      <c r="BU512" s="365">
        <f t="shared" si="233"/>
        <v>0</v>
      </c>
      <c r="BV512" s="365">
        <f t="shared" si="234"/>
        <v>0</v>
      </c>
      <c r="BW512" s="365">
        <f t="shared" si="235"/>
        <v>0</v>
      </c>
      <c r="BX512" s="365">
        <f t="shared" si="236"/>
        <v>0</v>
      </c>
      <c r="BY512" s="365">
        <f t="shared" si="237"/>
        <v>0</v>
      </c>
      <c r="BZ512" s="365">
        <f t="shared" si="238"/>
        <v>0</v>
      </c>
      <c r="CA512" s="365">
        <f t="shared" si="239"/>
        <v>0</v>
      </c>
      <c r="CB512" s="360">
        <f t="shared" si="240"/>
        <v>0</v>
      </c>
      <c r="CR512"/>
    </row>
    <row r="513" spans="1:96" hidden="1" x14ac:dyDescent="0.2">
      <c r="A513" s="360" cm="1">
        <f t="array" ref="A513">_xlfn.SWITCH(D513,"G",1,"D",2,"M",3,"F",4)</f>
        <v>4</v>
      </c>
      <c r="B513" s="357" t="s">
        <v>82</v>
      </c>
      <c r="C513" s="357" t="s">
        <v>1538</v>
      </c>
      <c r="D513" s="360" t="s">
        <v>15</v>
      </c>
      <c r="E513" s="361">
        <v>4.5</v>
      </c>
      <c r="F513" s="361">
        <f>_xlfn.IFNA(VLOOKUP(C513,'My Squad'!$C$2:$D$16,2,0),E513)</f>
        <v>4.5</v>
      </c>
      <c r="G513" s="362">
        <v>0</v>
      </c>
      <c r="H513" s="362">
        <v>0</v>
      </c>
      <c r="I513" s="362">
        <v>0</v>
      </c>
      <c r="J513" s="362">
        <v>0</v>
      </c>
      <c r="K513" s="362">
        <v>0</v>
      </c>
      <c r="L513" s="362">
        <v>0</v>
      </c>
      <c r="M513" s="362">
        <v>0</v>
      </c>
      <c r="N513" s="362">
        <v>0</v>
      </c>
      <c r="O513" s="363">
        <v>0</v>
      </c>
      <c r="P513" s="363">
        <v>0</v>
      </c>
      <c r="Q513" s="363">
        <v>0</v>
      </c>
      <c r="R513" s="363">
        <v>0</v>
      </c>
      <c r="S513" s="363">
        <v>0</v>
      </c>
      <c r="T513" s="363">
        <v>0</v>
      </c>
      <c r="U513" s="363">
        <v>0</v>
      </c>
      <c r="V513" s="363">
        <v>0</v>
      </c>
      <c r="W513" s="363">
        <v>0</v>
      </c>
      <c r="X513" s="363">
        <v>0</v>
      </c>
      <c r="Y513" s="363">
        <v>0</v>
      </c>
      <c r="Z513" s="363">
        <v>0</v>
      </c>
      <c r="AA513" s="363">
        <v>0</v>
      </c>
      <c r="AB513" s="363">
        <v>0</v>
      </c>
      <c r="AC513" s="363">
        <v>0</v>
      </c>
      <c r="AD513" s="363">
        <v>0</v>
      </c>
      <c r="AE513" s="363">
        <v>0</v>
      </c>
      <c r="AF513" s="363">
        <v>0</v>
      </c>
      <c r="AG513" s="363">
        <v>0</v>
      </c>
      <c r="AH513" s="363">
        <v>0</v>
      </c>
      <c r="AI513" s="363">
        <v>0</v>
      </c>
      <c r="AJ513" s="363">
        <v>0</v>
      </c>
      <c r="AK513" s="363">
        <v>0</v>
      </c>
      <c r="AL513" s="363">
        <v>0</v>
      </c>
      <c r="AM513" s="363">
        <v>0</v>
      </c>
      <c r="AN513" s="363">
        <v>0</v>
      </c>
      <c r="AO513" s="363">
        <v>0</v>
      </c>
      <c r="AP513" s="363">
        <v>0</v>
      </c>
      <c r="AQ513" s="363">
        <v>0</v>
      </c>
      <c r="AR513" s="363">
        <v>0</v>
      </c>
      <c r="AS513" s="363">
        <v>0</v>
      </c>
      <c r="AT513" s="363">
        <v>0</v>
      </c>
      <c r="AU513" s="363">
        <v>0</v>
      </c>
      <c r="AV513" s="363">
        <v>0</v>
      </c>
      <c r="AW513" s="363">
        <v>0</v>
      </c>
      <c r="AX513" s="363">
        <v>0</v>
      </c>
      <c r="AY513" s="363">
        <v>0</v>
      </c>
      <c r="AZ513" s="363">
        <v>0</v>
      </c>
      <c r="BA513" s="363">
        <v>0</v>
      </c>
      <c r="BB513" s="363">
        <v>0</v>
      </c>
      <c r="BC513" s="364">
        <f>IF(ISNUMBER(MATCH(C513,'My Squad'!$C$2:$C$16,0)),1,0)</f>
        <v>0</v>
      </c>
      <c r="BD513" s="365">
        <f t="shared" si="216"/>
        <v>0</v>
      </c>
      <c r="BE513" s="365">
        <f t="shared" si="217"/>
        <v>0</v>
      </c>
      <c r="BF513" s="365">
        <f t="shared" si="218"/>
        <v>0</v>
      </c>
      <c r="BG513" s="365">
        <f t="shared" si="219"/>
        <v>0</v>
      </c>
      <c r="BH513" s="365">
        <f t="shared" si="220"/>
        <v>0</v>
      </c>
      <c r="BI513" s="365">
        <f t="shared" si="221"/>
        <v>0</v>
      </c>
      <c r="BJ513" s="365">
        <f t="shared" si="222"/>
        <v>0</v>
      </c>
      <c r="BK513" s="365">
        <f t="shared" si="223"/>
        <v>0</v>
      </c>
      <c r="BL513" s="365">
        <f t="shared" si="224"/>
        <v>0</v>
      </c>
      <c r="BM513" s="365">
        <f t="shared" si="225"/>
        <v>0</v>
      </c>
      <c r="BN513" s="365">
        <f t="shared" si="226"/>
        <v>0</v>
      </c>
      <c r="BO513" s="365">
        <f t="shared" si="227"/>
        <v>0</v>
      </c>
      <c r="BP513" s="365">
        <f t="shared" si="228"/>
        <v>0</v>
      </c>
      <c r="BQ513" s="365">
        <f t="shared" si="229"/>
        <v>0</v>
      </c>
      <c r="BR513" s="365">
        <f t="shared" si="230"/>
        <v>0</v>
      </c>
      <c r="BS513" s="365">
        <f t="shared" si="231"/>
        <v>0</v>
      </c>
      <c r="BT513" s="365">
        <f t="shared" si="232"/>
        <v>0</v>
      </c>
      <c r="BU513" s="365">
        <f t="shared" si="233"/>
        <v>0</v>
      </c>
      <c r="BV513" s="365">
        <f t="shared" si="234"/>
        <v>0</v>
      </c>
      <c r="BW513" s="365">
        <f t="shared" si="235"/>
        <v>0</v>
      </c>
      <c r="BX513" s="365">
        <f t="shared" si="236"/>
        <v>0</v>
      </c>
      <c r="BY513" s="365">
        <f t="shared" si="237"/>
        <v>0</v>
      </c>
      <c r="BZ513" s="365">
        <f t="shared" si="238"/>
        <v>0</v>
      </c>
      <c r="CA513" s="365">
        <f t="shared" si="239"/>
        <v>0</v>
      </c>
      <c r="CB513" s="360">
        <f t="shared" si="240"/>
        <v>0</v>
      </c>
      <c r="CR513"/>
    </row>
    <row r="514" spans="1:96" hidden="1" x14ac:dyDescent="0.2">
      <c r="A514" s="360" cm="1">
        <f t="array" ref="A514">_xlfn.SWITCH(D514,"G",1,"D",2,"M",3,"F",4)</f>
        <v>1</v>
      </c>
      <c r="B514" s="357" t="s">
        <v>602</v>
      </c>
      <c r="C514" s="357" t="s">
        <v>662</v>
      </c>
      <c r="D514" s="360" t="s">
        <v>16</v>
      </c>
      <c r="E514" s="361">
        <v>4.4000000000000004</v>
      </c>
      <c r="F514" s="361">
        <f>_xlfn.IFNA(VLOOKUP(C514,'My Squad'!$C$2:$D$16,2,0),E514)</f>
        <v>4.4000000000000004</v>
      </c>
      <c r="G514" s="362">
        <v>0</v>
      </c>
      <c r="H514" s="362">
        <v>0</v>
      </c>
      <c r="I514" s="362">
        <v>0</v>
      </c>
      <c r="J514" s="362">
        <v>0</v>
      </c>
      <c r="K514" s="362">
        <v>0</v>
      </c>
      <c r="L514" s="362">
        <v>0</v>
      </c>
      <c r="M514" s="362">
        <v>0</v>
      </c>
      <c r="N514" s="362">
        <v>0</v>
      </c>
      <c r="O514" s="363">
        <v>0</v>
      </c>
      <c r="P514" s="363">
        <v>0</v>
      </c>
      <c r="Q514" s="363">
        <v>0</v>
      </c>
      <c r="R514" s="363">
        <v>0</v>
      </c>
      <c r="S514" s="363">
        <v>0</v>
      </c>
      <c r="T514" s="363">
        <v>0</v>
      </c>
      <c r="U514" s="363">
        <v>0</v>
      </c>
      <c r="V514" s="363">
        <v>0</v>
      </c>
      <c r="W514" s="363">
        <v>0</v>
      </c>
      <c r="X514" s="363">
        <v>0</v>
      </c>
      <c r="Y514" s="363">
        <v>0</v>
      </c>
      <c r="Z514" s="363">
        <v>0</v>
      </c>
      <c r="AA514" s="363">
        <v>0</v>
      </c>
      <c r="AB514" s="363">
        <v>0</v>
      </c>
      <c r="AC514" s="363">
        <v>0</v>
      </c>
      <c r="AD514" s="363">
        <v>0</v>
      </c>
      <c r="AE514" s="363">
        <v>0</v>
      </c>
      <c r="AF514" s="363">
        <v>0</v>
      </c>
      <c r="AG514" s="363">
        <v>0</v>
      </c>
      <c r="AH514" s="363">
        <v>0</v>
      </c>
      <c r="AI514" s="363">
        <v>0</v>
      </c>
      <c r="AJ514" s="363">
        <v>0</v>
      </c>
      <c r="AK514" s="363">
        <v>0</v>
      </c>
      <c r="AL514" s="363">
        <v>0</v>
      </c>
      <c r="AM514" s="363">
        <v>0</v>
      </c>
      <c r="AN514" s="363">
        <v>0</v>
      </c>
      <c r="AO514" s="363">
        <v>0</v>
      </c>
      <c r="AP514" s="363">
        <v>0</v>
      </c>
      <c r="AQ514" s="363">
        <v>0</v>
      </c>
      <c r="AR514" s="363">
        <v>0</v>
      </c>
      <c r="AS514" s="363">
        <v>0</v>
      </c>
      <c r="AT514" s="363">
        <v>0</v>
      </c>
      <c r="AU514" s="363">
        <v>0</v>
      </c>
      <c r="AV514" s="363">
        <v>0</v>
      </c>
      <c r="AW514" s="363">
        <v>0</v>
      </c>
      <c r="AX514" s="363">
        <v>0</v>
      </c>
      <c r="AY514" s="363">
        <v>0</v>
      </c>
      <c r="AZ514" s="363">
        <v>0</v>
      </c>
      <c r="BA514" s="363">
        <v>0</v>
      </c>
      <c r="BB514" s="363">
        <v>0</v>
      </c>
      <c r="BC514" s="364">
        <f>IF(ISNUMBER(MATCH(C514,'My Squad'!$C$2:$C$16,0)),1,0)</f>
        <v>0</v>
      </c>
      <c r="BD514" s="365">
        <f t="shared" si="216"/>
        <v>0</v>
      </c>
      <c r="BE514" s="365">
        <f t="shared" si="217"/>
        <v>0</v>
      </c>
      <c r="BF514" s="365">
        <f t="shared" si="218"/>
        <v>0</v>
      </c>
      <c r="BG514" s="365">
        <f t="shared" si="219"/>
        <v>0</v>
      </c>
      <c r="BH514" s="365">
        <f t="shared" si="220"/>
        <v>0</v>
      </c>
      <c r="BI514" s="365">
        <f t="shared" si="221"/>
        <v>0</v>
      </c>
      <c r="BJ514" s="365">
        <f t="shared" si="222"/>
        <v>0</v>
      </c>
      <c r="BK514" s="365">
        <f t="shared" si="223"/>
        <v>0</v>
      </c>
      <c r="BL514" s="365">
        <f t="shared" si="224"/>
        <v>0</v>
      </c>
      <c r="BM514" s="365">
        <f t="shared" si="225"/>
        <v>0</v>
      </c>
      <c r="BN514" s="365">
        <f t="shared" si="226"/>
        <v>0</v>
      </c>
      <c r="BO514" s="365">
        <f t="shared" si="227"/>
        <v>0</v>
      </c>
      <c r="BP514" s="365">
        <f t="shared" si="228"/>
        <v>0</v>
      </c>
      <c r="BQ514" s="365">
        <f t="shared" si="229"/>
        <v>0</v>
      </c>
      <c r="BR514" s="365">
        <f t="shared" si="230"/>
        <v>0</v>
      </c>
      <c r="BS514" s="365">
        <f t="shared" si="231"/>
        <v>0</v>
      </c>
      <c r="BT514" s="365">
        <f t="shared" si="232"/>
        <v>0</v>
      </c>
      <c r="BU514" s="365">
        <f t="shared" si="233"/>
        <v>0</v>
      </c>
      <c r="BV514" s="365">
        <f t="shared" si="234"/>
        <v>0</v>
      </c>
      <c r="BW514" s="365">
        <f t="shared" si="235"/>
        <v>0</v>
      </c>
      <c r="BX514" s="365">
        <f t="shared" si="236"/>
        <v>0</v>
      </c>
      <c r="BY514" s="365">
        <f t="shared" si="237"/>
        <v>0</v>
      </c>
      <c r="BZ514" s="365">
        <f t="shared" si="238"/>
        <v>0</v>
      </c>
      <c r="CA514" s="365">
        <f t="shared" si="239"/>
        <v>0</v>
      </c>
      <c r="CB514" s="360">
        <f t="shared" si="240"/>
        <v>0</v>
      </c>
      <c r="CR514"/>
    </row>
    <row r="515" spans="1:96" hidden="1" x14ac:dyDescent="0.2">
      <c r="A515" s="360" cm="1">
        <f t="array" ref="A515">_xlfn.SWITCH(D515,"G",1,"D",2,"M",3,"F",4)</f>
        <v>1</v>
      </c>
      <c r="B515" s="357" t="s">
        <v>28</v>
      </c>
      <c r="C515" s="357" t="s">
        <v>360</v>
      </c>
      <c r="D515" s="360" t="s">
        <v>16</v>
      </c>
      <c r="E515" s="361">
        <v>4</v>
      </c>
      <c r="F515" s="361">
        <f>_xlfn.IFNA(VLOOKUP(C515,'My Squad'!$C$2:$D$16,2,0),E515)</f>
        <v>4</v>
      </c>
      <c r="G515" s="362">
        <v>0</v>
      </c>
      <c r="H515" s="362">
        <v>0</v>
      </c>
      <c r="I515" s="362">
        <v>0</v>
      </c>
      <c r="J515" s="362">
        <v>0</v>
      </c>
      <c r="K515" s="362">
        <v>0</v>
      </c>
      <c r="L515" s="362">
        <v>0</v>
      </c>
      <c r="M515" s="362">
        <v>0</v>
      </c>
      <c r="N515" s="362">
        <v>0</v>
      </c>
      <c r="O515" s="363">
        <v>0</v>
      </c>
      <c r="P515" s="363">
        <v>0</v>
      </c>
      <c r="Q515" s="363">
        <v>0</v>
      </c>
      <c r="R515" s="363">
        <v>0</v>
      </c>
      <c r="S515" s="363">
        <v>0</v>
      </c>
      <c r="T515" s="363">
        <v>0</v>
      </c>
      <c r="U515" s="363">
        <v>0</v>
      </c>
      <c r="V515" s="363">
        <v>0</v>
      </c>
      <c r="W515" s="363">
        <v>0</v>
      </c>
      <c r="X515" s="363">
        <v>0</v>
      </c>
      <c r="Y515" s="363">
        <v>0</v>
      </c>
      <c r="Z515" s="363">
        <v>0</v>
      </c>
      <c r="AA515" s="363">
        <v>0</v>
      </c>
      <c r="AB515" s="363">
        <v>0</v>
      </c>
      <c r="AC515" s="363">
        <v>0</v>
      </c>
      <c r="AD515" s="363">
        <v>0</v>
      </c>
      <c r="AE515" s="363">
        <v>0</v>
      </c>
      <c r="AF515" s="363">
        <v>0</v>
      </c>
      <c r="AG515" s="363">
        <v>0</v>
      </c>
      <c r="AH515" s="363">
        <v>0</v>
      </c>
      <c r="AI515" s="363">
        <v>0</v>
      </c>
      <c r="AJ515" s="363">
        <v>0</v>
      </c>
      <c r="AK515" s="363">
        <v>0</v>
      </c>
      <c r="AL515" s="363">
        <v>0</v>
      </c>
      <c r="AM515" s="363">
        <v>0</v>
      </c>
      <c r="AN515" s="363">
        <v>0</v>
      </c>
      <c r="AO515" s="363">
        <v>0</v>
      </c>
      <c r="AP515" s="363">
        <v>0</v>
      </c>
      <c r="AQ515" s="363">
        <v>0</v>
      </c>
      <c r="AR515" s="363">
        <v>0</v>
      </c>
      <c r="AS515" s="363">
        <v>0</v>
      </c>
      <c r="AT515" s="363">
        <v>0</v>
      </c>
      <c r="AU515" s="363">
        <v>0</v>
      </c>
      <c r="AV515" s="363">
        <v>0</v>
      </c>
      <c r="AW515" s="363">
        <v>0</v>
      </c>
      <c r="AX515" s="363">
        <v>0</v>
      </c>
      <c r="AY515" s="363">
        <v>0</v>
      </c>
      <c r="AZ515" s="363">
        <v>0</v>
      </c>
      <c r="BA515" s="363">
        <v>0</v>
      </c>
      <c r="BB515" s="363">
        <v>0</v>
      </c>
      <c r="BC515" s="364">
        <f>IF(ISNUMBER(MATCH(C515,'My Squad'!$C$2:$C$16,0)),1,0)</f>
        <v>0</v>
      </c>
      <c r="BD515" s="365">
        <f t="shared" si="216"/>
        <v>0</v>
      </c>
      <c r="BE515" s="365">
        <f t="shared" si="217"/>
        <v>0</v>
      </c>
      <c r="BF515" s="365">
        <f t="shared" si="218"/>
        <v>0</v>
      </c>
      <c r="BG515" s="365">
        <f t="shared" si="219"/>
        <v>0</v>
      </c>
      <c r="BH515" s="365">
        <f t="shared" si="220"/>
        <v>0</v>
      </c>
      <c r="BI515" s="365">
        <f t="shared" si="221"/>
        <v>0</v>
      </c>
      <c r="BJ515" s="365">
        <f t="shared" si="222"/>
        <v>0</v>
      </c>
      <c r="BK515" s="365">
        <f t="shared" si="223"/>
        <v>0</v>
      </c>
      <c r="BL515" s="365">
        <f t="shared" si="224"/>
        <v>0</v>
      </c>
      <c r="BM515" s="365">
        <f t="shared" si="225"/>
        <v>0</v>
      </c>
      <c r="BN515" s="365">
        <f t="shared" si="226"/>
        <v>0</v>
      </c>
      <c r="BO515" s="365">
        <f t="shared" si="227"/>
        <v>0</v>
      </c>
      <c r="BP515" s="365">
        <f t="shared" si="228"/>
        <v>0</v>
      </c>
      <c r="BQ515" s="365">
        <f t="shared" si="229"/>
        <v>0</v>
      </c>
      <c r="BR515" s="365">
        <f t="shared" si="230"/>
        <v>0</v>
      </c>
      <c r="BS515" s="365">
        <f t="shared" si="231"/>
        <v>0</v>
      </c>
      <c r="BT515" s="365">
        <f t="shared" si="232"/>
        <v>0</v>
      </c>
      <c r="BU515" s="365">
        <f t="shared" si="233"/>
        <v>0</v>
      </c>
      <c r="BV515" s="365">
        <f t="shared" si="234"/>
        <v>0</v>
      </c>
      <c r="BW515" s="365">
        <f t="shared" si="235"/>
        <v>0</v>
      </c>
      <c r="BX515" s="365">
        <f t="shared" si="236"/>
        <v>0</v>
      </c>
      <c r="BY515" s="365">
        <f t="shared" si="237"/>
        <v>0</v>
      </c>
      <c r="BZ515" s="365">
        <f t="shared" si="238"/>
        <v>0</v>
      </c>
      <c r="CA515" s="365">
        <f t="shared" si="239"/>
        <v>0</v>
      </c>
      <c r="CB515" s="360">
        <f t="shared" si="240"/>
        <v>0</v>
      </c>
      <c r="CR515"/>
    </row>
    <row r="516" spans="1:96" hidden="1" x14ac:dyDescent="0.2">
      <c r="A516" s="360" cm="1">
        <f t="array" ref="A516">_xlfn.SWITCH(D516,"G",1,"D",2,"M",3,"F",4)</f>
        <v>4</v>
      </c>
      <c r="B516" s="357" t="s">
        <v>56</v>
      </c>
      <c r="C516" s="357" t="s">
        <v>1072</v>
      </c>
      <c r="D516" s="360" t="s">
        <v>15</v>
      </c>
      <c r="E516" s="361">
        <v>6.7</v>
      </c>
      <c r="F516" s="361">
        <f>_xlfn.IFNA(VLOOKUP(C516,'My Squad'!$C$2:$D$16,2,0),E516)</f>
        <v>6.7</v>
      </c>
      <c r="G516" s="362">
        <v>0</v>
      </c>
      <c r="H516" s="362">
        <v>0</v>
      </c>
      <c r="I516" s="362">
        <v>0</v>
      </c>
      <c r="J516" s="362">
        <v>0</v>
      </c>
      <c r="K516" s="362">
        <v>0</v>
      </c>
      <c r="L516" s="362">
        <v>0</v>
      </c>
      <c r="M516" s="362">
        <v>0</v>
      </c>
      <c r="N516" s="362">
        <v>0</v>
      </c>
      <c r="O516" s="363">
        <v>0</v>
      </c>
      <c r="P516" s="363">
        <v>0</v>
      </c>
      <c r="Q516" s="363">
        <v>0</v>
      </c>
      <c r="R516" s="363">
        <v>0</v>
      </c>
      <c r="S516" s="363">
        <v>0</v>
      </c>
      <c r="T516" s="363">
        <v>0</v>
      </c>
      <c r="U516" s="363">
        <v>0</v>
      </c>
      <c r="V516" s="363">
        <v>0</v>
      </c>
      <c r="W516" s="363">
        <v>0</v>
      </c>
      <c r="X516" s="363">
        <v>0</v>
      </c>
      <c r="Y516" s="363">
        <v>0</v>
      </c>
      <c r="Z516" s="363">
        <v>0</v>
      </c>
      <c r="AA516" s="363">
        <v>0</v>
      </c>
      <c r="AB516" s="363">
        <v>0</v>
      </c>
      <c r="AC516" s="363">
        <v>0</v>
      </c>
      <c r="AD516" s="363">
        <v>0</v>
      </c>
      <c r="AE516" s="363">
        <v>0</v>
      </c>
      <c r="AF516" s="363">
        <v>0</v>
      </c>
      <c r="AG516" s="363">
        <v>0</v>
      </c>
      <c r="AH516" s="363">
        <v>0</v>
      </c>
      <c r="AI516" s="363">
        <v>0</v>
      </c>
      <c r="AJ516" s="363">
        <v>0</v>
      </c>
      <c r="AK516" s="363">
        <v>0</v>
      </c>
      <c r="AL516" s="363">
        <v>0</v>
      </c>
      <c r="AM516" s="363">
        <v>0</v>
      </c>
      <c r="AN516" s="363">
        <v>0</v>
      </c>
      <c r="AO516" s="363">
        <v>0</v>
      </c>
      <c r="AP516" s="363">
        <v>0</v>
      </c>
      <c r="AQ516" s="363">
        <v>0</v>
      </c>
      <c r="AR516" s="363">
        <v>0</v>
      </c>
      <c r="AS516" s="363">
        <v>0</v>
      </c>
      <c r="AT516" s="363">
        <v>0</v>
      </c>
      <c r="AU516" s="363">
        <v>0</v>
      </c>
      <c r="AV516" s="363">
        <v>0</v>
      </c>
      <c r="AW516" s="363">
        <v>0</v>
      </c>
      <c r="AX516" s="363">
        <v>0</v>
      </c>
      <c r="AY516" s="363">
        <v>0</v>
      </c>
      <c r="AZ516" s="363">
        <v>0</v>
      </c>
      <c r="BA516" s="363">
        <v>0</v>
      </c>
      <c r="BB516" s="363">
        <v>0</v>
      </c>
      <c r="BC516" s="364">
        <f>IF(ISNUMBER(MATCH(C516,'My Squad'!$C$2:$C$16,0)),1,0)</f>
        <v>0</v>
      </c>
      <c r="BD516" s="365">
        <f t="shared" si="216"/>
        <v>0</v>
      </c>
      <c r="BE516" s="365">
        <f t="shared" si="217"/>
        <v>0</v>
      </c>
      <c r="BF516" s="365">
        <f t="shared" si="218"/>
        <v>0</v>
      </c>
      <c r="BG516" s="365">
        <f t="shared" si="219"/>
        <v>0</v>
      </c>
      <c r="BH516" s="365">
        <f t="shared" si="220"/>
        <v>0</v>
      </c>
      <c r="BI516" s="365">
        <f t="shared" si="221"/>
        <v>0</v>
      </c>
      <c r="BJ516" s="365">
        <f t="shared" si="222"/>
        <v>0</v>
      </c>
      <c r="BK516" s="365">
        <f t="shared" si="223"/>
        <v>0</v>
      </c>
      <c r="BL516" s="365">
        <f t="shared" si="224"/>
        <v>0</v>
      </c>
      <c r="BM516" s="365">
        <f t="shared" si="225"/>
        <v>0</v>
      </c>
      <c r="BN516" s="365">
        <f t="shared" si="226"/>
        <v>0</v>
      </c>
      <c r="BO516" s="365">
        <f t="shared" si="227"/>
        <v>0</v>
      </c>
      <c r="BP516" s="365">
        <f t="shared" si="228"/>
        <v>0</v>
      </c>
      <c r="BQ516" s="365">
        <f t="shared" si="229"/>
        <v>0</v>
      </c>
      <c r="BR516" s="365">
        <f t="shared" si="230"/>
        <v>0</v>
      </c>
      <c r="BS516" s="365">
        <f t="shared" si="231"/>
        <v>0</v>
      </c>
      <c r="BT516" s="365">
        <f t="shared" si="232"/>
        <v>0</v>
      </c>
      <c r="BU516" s="365">
        <f t="shared" si="233"/>
        <v>0</v>
      </c>
      <c r="BV516" s="365">
        <f t="shared" si="234"/>
        <v>0</v>
      </c>
      <c r="BW516" s="365">
        <f t="shared" si="235"/>
        <v>0</v>
      </c>
      <c r="BX516" s="365">
        <f t="shared" si="236"/>
        <v>0</v>
      </c>
      <c r="BY516" s="365">
        <f t="shared" si="237"/>
        <v>0</v>
      </c>
      <c r="BZ516" s="365">
        <f t="shared" si="238"/>
        <v>0</v>
      </c>
      <c r="CA516" s="365">
        <f t="shared" si="239"/>
        <v>0</v>
      </c>
      <c r="CB516" s="360">
        <f t="shared" si="240"/>
        <v>0</v>
      </c>
      <c r="CR516"/>
    </row>
    <row r="517" spans="1:96" x14ac:dyDescent="0.2">
      <c r="A517" s="360" cm="1">
        <f t="array" ref="A517">_xlfn.SWITCH(D517,"G",1,"D",2,"M",3,"F",4)</f>
        <v>2</v>
      </c>
      <c r="B517" s="357" t="s">
        <v>33</v>
      </c>
      <c r="C517" s="357" t="s">
        <v>1551</v>
      </c>
      <c r="D517" s="360" t="s">
        <v>14</v>
      </c>
      <c r="E517" s="361">
        <v>4</v>
      </c>
      <c r="F517" s="361">
        <f>_xlfn.IFNA(VLOOKUP(C517,'My Squad'!$C$2:$D$16,2,0),E517)</f>
        <v>4</v>
      </c>
      <c r="G517" s="362">
        <v>0</v>
      </c>
      <c r="H517" s="362">
        <v>0</v>
      </c>
      <c r="I517" s="362">
        <v>0</v>
      </c>
      <c r="J517" s="362">
        <v>0</v>
      </c>
      <c r="K517" s="362">
        <v>0</v>
      </c>
      <c r="L517" s="362">
        <v>0</v>
      </c>
      <c r="M517" s="362">
        <v>0</v>
      </c>
      <c r="N517" s="362">
        <v>0</v>
      </c>
      <c r="O517" s="363">
        <v>0</v>
      </c>
      <c r="P517" s="363">
        <v>0</v>
      </c>
      <c r="Q517" s="363">
        <v>0</v>
      </c>
      <c r="R517" s="363">
        <v>0</v>
      </c>
      <c r="S517" s="363">
        <v>0</v>
      </c>
      <c r="T517" s="363">
        <v>0</v>
      </c>
      <c r="U517" s="363">
        <v>0</v>
      </c>
      <c r="V517" s="363">
        <v>0</v>
      </c>
      <c r="W517" s="363">
        <v>0</v>
      </c>
      <c r="X517" s="363">
        <v>0</v>
      </c>
      <c r="Y517" s="363">
        <v>0</v>
      </c>
      <c r="Z517" s="363">
        <v>0</v>
      </c>
      <c r="AA517" s="363">
        <v>0</v>
      </c>
      <c r="AB517" s="363">
        <v>0</v>
      </c>
      <c r="AC517" s="363">
        <v>0</v>
      </c>
      <c r="AD517" s="363">
        <v>0</v>
      </c>
      <c r="AE517" s="363">
        <v>0</v>
      </c>
      <c r="AF517" s="363">
        <v>0</v>
      </c>
      <c r="AG517" s="363">
        <v>0</v>
      </c>
      <c r="AH517" s="363">
        <v>0</v>
      </c>
      <c r="AI517" s="363">
        <v>0</v>
      </c>
      <c r="AJ517" s="363">
        <v>0</v>
      </c>
      <c r="AK517" s="363">
        <v>0</v>
      </c>
      <c r="AL517" s="363">
        <v>0</v>
      </c>
      <c r="AM517" s="363">
        <v>0</v>
      </c>
      <c r="AN517" s="363">
        <v>0</v>
      </c>
      <c r="AO517" s="363">
        <v>0</v>
      </c>
      <c r="AP517" s="363">
        <v>0</v>
      </c>
      <c r="AQ517" s="363">
        <v>0</v>
      </c>
      <c r="AR517" s="363">
        <v>0</v>
      </c>
      <c r="AS517" s="363">
        <v>0</v>
      </c>
      <c r="AT517" s="363">
        <v>0</v>
      </c>
      <c r="AU517" s="363">
        <v>0</v>
      </c>
      <c r="AV517" s="363">
        <v>0</v>
      </c>
      <c r="AW517" s="363">
        <v>0</v>
      </c>
      <c r="AX517" s="363">
        <v>0</v>
      </c>
      <c r="AY517" s="363">
        <v>0</v>
      </c>
      <c r="AZ517" s="363">
        <v>0</v>
      </c>
      <c r="BA517" s="363">
        <v>0</v>
      </c>
      <c r="BB517" s="363">
        <v>0</v>
      </c>
      <c r="BC517" s="364">
        <f>IF(ISNUMBER(MATCH(C517,'My Squad'!$C$2:$C$16,0)),1,0)</f>
        <v>0</v>
      </c>
      <c r="BD517" s="365">
        <f t="shared" si="216"/>
        <v>0</v>
      </c>
      <c r="BE517" s="365">
        <f t="shared" si="217"/>
        <v>0</v>
      </c>
      <c r="BF517" s="365">
        <f t="shared" si="218"/>
        <v>0</v>
      </c>
      <c r="BG517" s="365">
        <f t="shared" si="219"/>
        <v>0</v>
      </c>
      <c r="BH517" s="365">
        <f t="shared" si="220"/>
        <v>0</v>
      </c>
      <c r="BI517" s="365">
        <f t="shared" si="221"/>
        <v>0</v>
      </c>
      <c r="BJ517" s="365">
        <f t="shared" si="222"/>
        <v>0</v>
      </c>
      <c r="BK517" s="365">
        <f t="shared" si="223"/>
        <v>0</v>
      </c>
      <c r="BL517" s="365">
        <f t="shared" si="224"/>
        <v>0</v>
      </c>
      <c r="BM517" s="365">
        <f t="shared" si="225"/>
        <v>0</v>
      </c>
      <c r="BN517" s="365">
        <f t="shared" si="226"/>
        <v>0</v>
      </c>
      <c r="BO517" s="365">
        <f t="shared" si="227"/>
        <v>0</v>
      </c>
      <c r="BP517" s="365">
        <f t="shared" si="228"/>
        <v>0</v>
      </c>
      <c r="BQ517" s="365">
        <f t="shared" si="229"/>
        <v>0</v>
      </c>
      <c r="BR517" s="365">
        <f t="shared" si="230"/>
        <v>0</v>
      </c>
      <c r="BS517" s="365">
        <f t="shared" si="231"/>
        <v>0</v>
      </c>
      <c r="BT517" s="365">
        <f t="shared" si="232"/>
        <v>0</v>
      </c>
      <c r="BU517" s="365">
        <f t="shared" si="233"/>
        <v>0</v>
      </c>
      <c r="BV517" s="365">
        <f t="shared" si="234"/>
        <v>0</v>
      </c>
      <c r="BW517" s="365">
        <f t="shared" si="235"/>
        <v>0</v>
      </c>
      <c r="BX517" s="365">
        <f t="shared" si="236"/>
        <v>0</v>
      </c>
      <c r="BY517" s="365">
        <f t="shared" si="237"/>
        <v>0</v>
      </c>
      <c r="BZ517" s="365">
        <f t="shared" si="238"/>
        <v>0</v>
      </c>
      <c r="CA517" s="365">
        <f t="shared" si="239"/>
        <v>0</v>
      </c>
      <c r="CB517" s="360">
        <f t="shared" si="240"/>
        <v>0</v>
      </c>
      <c r="CR517"/>
    </row>
    <row r="518" spans="1:96" x14ac:dyDescent="0.2">
      <c r="A518" s="360" cm="1">
        <f t="array" ref="A518">_xlfn.SWITCH(D518,"G",1,"D",2,"M",3,"F",4)</f>
        <v>2</v>
      </c>
      <c r="B518" s="357" t="s">
        <v>33</v>
      </c>
      <c r="C518" s="357" t="s">
        <v>1552</v>
      </c>
      <c r="D518" s="360" t="s">
        <v>14</v>
      </c>
      <c r="E518" s="361">
        <v>4</v>
      </c>
      <c r="F518" s="361">
        <f>_xlfn.IFNA(VLOOKUP(C518,'My Squad'!$C$2:$D$16,2,0),E518)</f>
        <v>4</v>
      </c>
      <c r="G518" s="362">
        <v>0</v>
      </c>
      <c r="H518" s="362">
        <v>0</v>
      </c>
      <c r="I518" s="362">
        <v>0</v>
      </c>
      <c r="J518" s="362">
        <v>0</v>
      </c>
      <c r="K518" s="362">
        <v>0</v>
      </c>
      <c r="L518" s="362">
        <v>0</v>
      </c>
      <c r="M518" s="362">
        <v>0</v>
      </c>
      <c r="N518" s="362">
        <v>0</v>
      </c>
      <c r="O518" s="363">
        <v>0</v>
      </c>
      <c r="P518" s="363">
        <v>0</v>
      </c>
      <c r="Q518" s="363">
        <v>0</v>
      </c>
      <c r="R518" s="363">
        <v>0</v>
      </c>
      <c r="S518" s="363">
        <v>0</v>
      </c>
      <c r="T518" s="363">
        <v>0</v>
      </c>
      <c r="U518" s="363">
        <v>0</v>
      </c>
      <c r="V518" s="363">
        <v>0</v>
      </c>
      <c r="W518" s="363">
        <v>0</v>
      </c>
      <c r="X518" s="363">
        <v>0</v>
      </c>
      <c r="Y518" s="363">
        <v>0</v>
      </c>
      <c r="Z518" s="363">
        <v>0</v>
      </c>
      <c r="AA518" s="363">
        <v>0</v>
      </c>
      <c r="AB518" s="363">
        <v>0</v>
      </c>
      <c r="AC518" s="363">
        <v>0</v>
      </c>
      <c r="AD518" s="363">
        <v>0</v>
      </c>
      <c r="AE518" s="363">
        <v>0</v>
      </c>
      <c r="AF518" s="363">
        <v>0</v>
      </c>
      <c r="AG518" s="363">
        <v>0</v>
      </c>
      <c r="AH518" s="363">
        <v>0</v>
      </c>
      <c r="AI518" s="363">
        <v>0</v>
      </c>
      <c r="AJ518" s="363">
        <v>0</v>
      </c>
      <c r="AK518" s="363">
        <v>0</v>
      </c>
      <c r="AL518" s="363">
        <v>0</v>
      </c>
      <c r="AM518" s="363">
        <v>0</v>
      </c>
      <c r="AN518" s="363">
        <v>0</v>
      </c>
      <c r="AO518" s="363">
        <v>0</v>
      </c>
      <c r="AP518" s="363">
        <v>0</v>
      </c>
      <c r="AQ518" s="363">
        <v>0</v>
      </c>
      <c r="AR518" s="363">
        <v>0</v>
      </c>
      <c r="AS518" s="363">
        <v>0</v>
      </c>
      <c r="AT518" s="363">
        <v>0</v>
      </c>
      <c r="AU518" s="363">
        <v>0</v>
      </c>
      <c r="AV518" s="363">
        <v>0</v>
      </c>
      <c r="AW518" s="363">
        <v>0</v>
      </c>
      <c r="AX518" s="363">
        <v>0</v>
      </c>
      <c r="AY518" s="363">
        <v>0</v>
      </c>
      <c r="AZ518" s="363">
        <v>0</v>
      </c>
      <c r="BA518" s="363">
        <v>0</v>
      </c>
      <c r="BB518" s="363">
        <v>0</v>
      </c>
      <c r="BC518" s="364">
        <f>IF(ISNUMBER(MATCH(C518,'My Squad'!$C$2:$C$16,0)),1,0)</f>
        <v>0</v>
      </c>
      <c r="BD518" s="365">
        <f t="shared" si="216"/>
        <v>0</v>
      </c>
      <c r="BE518" s="365">
        <f t="shared" si="217"/>
        <v>0</v>
      </c>
      <c r="BF518" s="365">
        <f t="shared" si="218"/>
        <v>0</v>
      </c>
      <c r="BG518" s="365">
        <f t="shared" si="219"/>
        <v>0</v>
      </c>
      <c r="BH518" s="365">
        <f t="shared" si="220"/>
        <v>0</v>
      </c>
      <c r="BI518" s="365">
        <f t="shared" si="221"/>
        <v>0</v>
      </c>
      <c r="BJ518" s="365">
        <f t="shared" si="222"/>
        <v>0</v>
      </c>
      <c r="BK518" s="365">
        <f t="shared" si="223"/>
        <v>0</v>
      </c>
      <c r="BL518" s="365">
        <f t="shared" si="224"/>
        <v>0</v>
      </c>
      <c r="BM518" s="365">
        <f t="shared" si="225"/>
        <v>0</v>
      </c>
      <c r="BN518" s="365">
        <f t="shared" si="226"/>
        <v>0</v>
      </c>
      <c r="BO518" s="365">
        <f t="shared" si="227"/>
        <v>0</v>
      </c>
      <c r="BP518" s="365">
        <f t="shared" si="228"/>
        <v>0</v>
      </c>
      <c r="BQ518" s="365">
        <f t="shared" si="229"/>
        <v>0</v>
      </c>
      <c r="BR518" s="365">
        <f t="shared" si="230"/>
        <v>0</v>
      </c>
      <c r="BS518" s="365">
        <f t="shared" si="231"/>
        <v>0</v>
      </c>
      <c r="BT518" s="365">
        <f t="shared" si="232"/>
        <v>0</v>
      </c>
      <c r="BU518" s="365">
        <f t="shared" si="233"/>
        <v>0</v>
      </c>
      <c r="BV518" s="365">
        <f t="shared" si="234"/>
        <v>0</v>
      </c>
      <c r="BW518" s="365">
        <f t="shared" si="235"/>
        <v>0</v>
      </c>
      <c r="BX518" s="365">
        <f t="shared" si="236"/>
        <v>0</v>
      </c>
      <c r="BY518" s="365">
        <f t="shared" si="237"/>
        <v>0</v>
      </c>
      <c r="BZ518" s="365">
        <f t="shared" si="238"/>
        <v>0</v>
      </c>
      <c r="CA518" s="365">
        <f t="shared" si="239"/>
        <v>0</v>
      </c>
      <c r="CB518" s="360">
        <f t="shared" si="240"/>
        <v>0</v>
      </c>
      <c r="CR518"/>
    </row>
    <row r="519" spans="1:96" x14ac:dyDescent="0.2">
      <c r="A519" s="360" cm="1">
        <f t="array" ref="A519">_xlfn.SWITCH(D519,"G",1,"D",2,"M",3,"F",4)</f>
        <v>3</v>
      </c>
      <c r="B519" s="357" t="s">
        <v>33</v>
      </c>
      <c r="C519" s="357" t="s">
        <v>267</v>
      </c>
      <c r="D519" s="360" t="s">
        <v>13</v>
      </c>
      <c r="E519" s="361">
        <v>4.8</v>
      </c>
      <c r="F519" s="361">
        <f>_xlfn.IFNA(VLOOKUP(C519,'My Squad'!$C$2:$D$16,2,0),E519)</f>
        <v>4.8</v>
      </c>
      <c r="G519" s="362">
        <v>0</v>
      </c>
      <c r="H519" s="362">
        <v>0</v>
      </c>
      <c r="I519" s="362">
        <v>0</v>
      </c>
      <c r="J519" s="362">
        <v>0</v>
      </c>
      <c r="K519" s="362">
        <v>0</v>
      </c>
      <c r="L519" s="362">
        <v>0</v>
      </c>
      <c r="M519" s="362">
        <v>0</v>
      </c>
      <c r="N519" s="362">
        <v>0</v>
      </c>
      <c r="O519" s="363">
        <v>0</v>
      </c>
      <c r="P519" s="363">
        <v>0</v>
      </c>
      <c r="Q519" s="363">
        <v>0</v>
      </c>
      <c r="R519" s="363">
        <v>0</v>
      </c>
      <c r="S519" s="363">
        <v>0</v>
      </c>
      <c r="T519" s="363">
        <v>0</v>
      </c>
      <c r="U519" s="363">
        <v>0</v>
      </c>
      <c r="V519" s="363">
        <v>0</v>
      </c>
      <c r="W519" s="363">
        <v>0</v>
      </c>
      <c r="X519" s="363">
        <v>0</v>
      </c>
      <c r="Y519" s="363">
        <v>0</v>
      </c>
      <c r="Z519" s="363">
        <v>0</v>
      </c>
      <c r="AA519" s="363">
        <v>0</v>
      </c>
      <c r="AB519" s="363">
        <v>0</v>
      </c>
      <c r="AC519" s="363">
        <v>0</v>
      </c>
      <c r="AD519" s="363">
        <v>0</v>
      </c>
      <c r="AE519" s="363">
        <v>0</v>
      </c>
      <c r="AF519" s="363">
        <v>0</v>
      </c>
      <c r="AG519" s="363">
        <v>0</v>
      </c>
      <c r="AH519" s="363">
        <v>0</v>
      </c>
      <c r="AI519" s="363">
        <v>0</v>
      </c>
      <c r="AJ519" s="363">
        <v>0</v>
      </c>
      <c r="AK519" s="363">
        <v>0</v>
      </c>
      <c r="AL519" s="363">
        <v>0</v>
      </c>
      <c r="AM519" s="363">
        <v>0</v>
      </c>
      <c r="AN519" s="363">
        <v>0</v>
      </c>
      <c r="AO519" s="363">
        <v>0</v>
      </c>
      <c r="AP519" s="363">
        <v>0</v>
      </c>
      <c r="AQ519" s="363">
        <v>0</v>
      </c>
      <c r="AR519" s="363">
        <v>0</v>
      </c>
      <c r="AS519" s="363">
        <v>0</v>
      </c>
      <c r="AT519" s="363">
        <v>0</v>
      </c>
      <c r="AU519" s="363">
        <v>0</v>
      </c>
      <c r="AV519" s="363">
        <v>0</v>
      </c>
      <c r="AW519" s="363">
        <v>0</v>
      </c>
      <c r="AX519" s="363">
        <v>0</v>
      </c>
      <c r="AY519" s="363">
        <v>0</v>
      </c>
      <c r="AZ519" s="363">
        <v>0</v>
      </c>
      <c r="BA519" s="363">
        <v>0</v>
      </c>
      <c r="BB519" s="363">
        <v>0</v>
      </c>
      <c r="BC519" s="364">
        <f>IF(ISNUMBER(MATCH(C519,'My Squad'!$C$2:$C$16,0)),1,0)</f>
        <v>0</v>
      </c>
      <c r="BD519" s="365">
        <f t="shared" si="216"/>
        <v>0</v>
      </c>
      <c r="BE519" s="365">
        <f t="shared" si="217"/>
        <v>0</v>
      </c>
      <c r="BF519" s="365">
        <f t="shared" si="218"/>
        <v>0</v>
      </c>
      <c r="BG519" s="365">
        <f t="shared" si="219"/>
        <v>0</v>
      </c>
      <c r="BH519" s="365">
        <f t="shared" si="220"/>
        <v>0</v>
      </c>
      <c r="BI519" s="365">
        <f t="shared" si="221"/>
        <v>0</v>
      </c>
      <c r="BJ519" s="365">
        <f t="shared" si="222"/>
        <v>0</v>
      </c>
      <c r="BK519" s="365">
        <f t="shared" si="223"/>
        <v>0</v>
      </c>
      <c r="BL519" s="365">
        <f t="shared" si="224"/>
        <v>0</v>
      </c>
      <c r="BM519" s="365">
        <f t="shared" si="225"/>
        <v>0</v>
      </c>
      <c r="BN519" s="365">
        <f t="shared" si="226"/>
        <v>0</v>
      </c>
      <c r="BO519" s="365">
        <f t="shared" si="227"/>
        <v>0</v>
      </c>
      <c r="BP519" s="365">
        <f t="shared" si="228"/>
        <v>0</v>
      </c>
      <c r="BQ519" s="365">
        <f t="shared" si="229"/>
        <v>0</v>
      </c>
      <c r="BR519" s="365">
        <f t="shared" si="230"/>
        <v>0</v>
      </c>
      <c r="BS519" s="365">
        <f t="shared" si="231"/>
        <v>0</v>
      </c>
      <c r="BT519" s="365">
        <f t="shared" si="232"/>
        <v>0</v>
      </c>
      <c r="BU519" s="365">
        <f t="shared" si="233"/>
        <v>0</v>
      </c>
      <c r="BV519" s="365">
        <f t="shared" si="234"/>
        <v>0</v>
      </c>
      <c r="BW519" s="365">
        <f t="shared" si="235"/>
        <v>0</v>
      </c>
      <c r="BX519" s="365">
        <f t="shared" si="236"/>
        <v>0</v>
      </c>
      <c r="BY519" s="365">
        <f t="shared" si="237"/>
        <v>0</v>
      </c>
      <c r="BZ519" s="365">
        <f t="shared" si="238"/>
        <v>0</v>
      </c>
      <c r="CA519" s="365">
        <f t="shared" si="239"/>
        <v>0</v>
      </c>
      <c r="CB519" s="360">
        <f t="shared" si="240"/>
        <v>0</v>
      </c>
      <c r="CR519"/>
    </row>
    <row r="520" spans="1:96" x14ac:dyDescent="0.2">
      <c r="A520" s="360" cm="1">
        <f t="array" ref="A520">_xlfn.SWITCH(D520,"G",1,"D",2,"M",3,"F",4)</f>
        <v>3</v>
      </c>
      <c r="B520" s="357" t="s">
        <v>33</v>
      </c>
      <c r="C520" s="357" t="s">
        <v>368</v>
      </c>
      <c r="D520" s="360" t="s">
        <v>13</v>
      </c>
      <c r="E520" s="361">
        <v>4.5</v>
      </c>
      <c r="F520" s="361">
        <f>_xlfn.IFNA(VLOOKUP(C520,'My Squad'!$C$2:$D$16,2,0),E520)</f>
        <v>4.5</v>
      </c>
      <c r="G520" s="362">
        <v>0</v>
      </c>
      <c r="H520" s="362">
        <v>0</v>
      </c>
      <c r="I520" s="362">
        <v>0</v>
      </c>
      <c r="J520" s="362">
        <v>0</v>
      </c>
      <c r="K520" s="362">
        <v>0</v>
      </c>
      <c r="L520" s="362">
        <v>0</v>
      </c>
      <c r="M520" s="362">
        <v>0</v>
      </c>
      <c r="N520" s="362">
        <v>0</v>
      </c>
      <c r="O520" s="363">
        <v>0</v>
      </c>
      <c r="P520" s="363">
        <v>0</v>
      </c>
      <c r="Q520" s="363">
        <v>0</v>
      </c>
      <c r="R520" s="363">
        <v>0</v>
      </c>
      <c r="S520" s="363">
        <v>0</v>
      </c>
      <c r="T520" s="363">
        <v>0</v>
      </c>
      <c r="U520" s="363">
        <v>0</v>
      </c>
      <c r="V520" s="363">
        <v>0</v>
      </c>
      <c r="W520" s="363">
        <v>0</v>
      </c>
      <c r="X520" s="363">
        <v>0</v>
      </c>
      <c r="Y520" s="363">
        <v>0</v>
      </c>
      <c r="Z520" s="363">
        <v>0</v>
      </c>
      <c r="AA520" s="363">
        <v>0</v>
      </c>
      <c r="AB520" s="363">
        <v>0</v>
      </c>
      <c r="AC520" s="363">
        <v>0</v>
      </c>
      <c r="AD520" s="363">
        <v>0</v>
      </c>
      <c r="AE520" s="363">
        <v>0</v>
      </c>
      <c r="AF520" s="363">
        <v>0</v>
      </c>
      <c r="AG520" s="363">
        <v>0</v>
      </c>
      <c r="AH520" s="363">
        <v>0</v>
      </c>
      <c r="AI520" s="363">
        <v>0</v>
      </c>
      <c r="AJ520" s="363">
        <v>0</v>
      </c>
      <c r="AK520" s="363">
        <v>0</v>
      </c>
      <c r="AL520" s="363">
        <v>0</v>
      </c>
      <c r="AM520" s="363">
        <v>0</v>
      </c>
      <c r="AN520" s="363">
        <v>0</v>
      </c>
      <c r="AO520" s="363">
        <v>0</v>
      </c>
      <c r="AP520" s="363">
        <v>0</v>
      </c>
      <c r="AQ520" s="363">
        <v>0</v>
      </c>
      <c r="AR520" s="363">
        <v>0</v>
      </c>
      <c r="AS520" s="363">
        <v>0</v>
      </c>
      <c r="AT520" s="363">
        <v>0</v>
      </c>
      <c r="AU520" s="363">
        <v>0</v>
      </c>
      <c r="AV520" s="363">
        <v>0</v>
      </c>
      <c r="AW520" s="363">
        <v>0</v>
      </c>
      <c r="AX520" s="363">
        <v>0</v>
      </c>
      <c r="AY520" s="363">
        <v>0</v>
      </c>
      <c r="AZ520" s="363">
        <v>0</v>
      </c>
      <c r="BA520" s="363">
        <v>0</v>
      </c>
      <c r="BB520" s="363">
        <v>0</v>
      </c>
      <c r="BC520" s="364">
        <f>IF(ISNUMBER(MATCH(C520,'My Squad'!$C$2:$C$16,0)),1,0)</f>
        <v>0</v>
      </c>
      <c r="BD520" s="365">
        <f t="shared" si="216"/>
        <v>0</v>
      </c>
      <c r="BE520" s="365">
        <f t="shared" si="217"/>
        <v>0</v>
      </c>
      <c r="BF520" s="365">
        <f t="shared" si="218"/>
        <v>0</v>
      </c>
      <c r="BG520" s="365">
        <f t="shared" si="219"/>
        <v>0</v>
      </c>
      <c r="BH520" s="365">
        <f t="shared" si="220"/>
        <v>0</v>
      </c>
      <c r="BI520" s="365">
        <f t="shared" si="221"/>
        <v>0</v>
      </c>
      <c r="BJ520" s="365">
        <f t="shared" si="222"/>
        <v>0</v>
      </c>
      <c r="BK520" s="365">
        <f t="shared" si="223"/>
        <v>0</v>
      </c>
      <c r="BL520" s="365">
        <f t="shared" si="224"/>
        <v>0</v>
      </c>
      <c r="BM520" s="365">
        <f t="shared" si="225"/>
        <v>0</v>
      </c>
      <c r="BN520" s="365">
        <f t="shared" si="226"/>
        <v>0</v>
      </c>
      <c r="BO520" s="365">
        <f t="shared" si="227"/>
        <v>0</v>
      </c>
      <c r="BP520" s="365">
        <f t="shared" si="228"/>
        <v>0</v>
      </c>
      <c r="BQ520" s="365">
        <f t="shared" si="229"/>
        <v>0</v>
      </c>
      <c r="BR520" s="365">
        <f t="shared" si="230"/>
        <v>0</v>
      </c>
      <c r="BS520" s="365">
        <f t="shared" si="231"/>
        <v>0</v>
      </c>
      <c r="BT520" s="365">
        <f t="shared" si="232"/>
        <v>0</v>
      </c>
      <c r="BU520" s="365">
        <f t="shared" si="233"/>
        <v>0</v>
      </c>
      <c r="BV520" s="365">
        <f t="shared" si="234"/>
        <v>0</v>
      </c>
      <c r="BW520" s="365">
        <f t="shared" si="235"/>
        <v>0</v>
      </c>
      <c r="BX520" s="365">
        <f t="shared" si="236"/>
        <v>0</v>
      </c>
      <c r="BY520" s="365">
        <f t="shared" si="237"/>
        <v>0</v>
      </c>
      <c r="BZ520" s="365">
        <f t="shared" si="238"/>
        <v>0</v>
      </c>
      <c r="CA520" s="365">
        <f t="shared" si="239"/>
        <v>0</v>
      </c>
      <c r="CB520" s="360">
        <f t="shared" si="240"/>
        <v>0</v>
      </c>
      <c r="CR520"/>
    </row>
    <row r="521" spans="1:96" x14ac:dyDescent="0.2">
      <c r="A521" s="360" cm="1">
        <f t="array" ref="A521">_xlfn.SWITCH(D521,"G",1,"D",2,"M",3,"F",4)</f>
        <v>3</v>
      </c>
      <c r="B521" s="357" t="s">
        <v>33</v>
      </c>
      <c r="C521" s="357" t="s">
        <v>1554</v>
      </c>
      <c r="D521" s="360" t="s">
        <v>13</v>
      </c>
      <c r="E521" s="361">
        <v>5.5</v>
      </c>
      <c r="F521" s="361">
        <f>_xlfn.IFNA(VLOOKUP(C521,'My Squad'!$C$2:$D$16,2,0),E521)</f>
        <v>5.5</v>
      </c>
      <c r="G521" s="362">
        <v>0</v>
      </c>
      <c r="H521" s="362">
        <v>0</v>
      </c>
      <c r="I521" s="362">
        <v>0</v>
      </c>
      <c r="J521" s="362">
        <v>0</v>
      </c>
      <c r="K521" s="362">
        <v>0</v>
      </c>
      <c r="L521" s="362">
        <v>0</v>
      </c>
      <c r="M521" s="362">
        <v>0</v>
      </c>
      <c r="N521" s="362">
        <v>0</v>
      </c>
      <c r="O521" s="363">
        <v>0</v>
      </c>
      <c r="P521" s="363">
        <v>0</v>
      </c>
      <c r="Q521" s="363">
        <v>0</v>
      </c>
      <c r="R521" s="363">
        <v>0</v>
      </c>
      <c r="S521" s="363">
        <v>0</v>
      </c>
      <c r="T521" s="363">
        <v>0</v>
      </c>
      <c r="U521" s="363">
        <v>0</v>
      </c>
      <c r="V521" s="363">
        <v>0</v>
      </c>
      <c r="W521" s="363">
        <v>0</v>
      </c>
      <c r="X521" s="363">
        <v>0</v>
      </c>
      <c r="Y521" s="363">
        <v>0</v>
      </c>
      <c r="Z521" s="363">
        <v>0</v>
      </c>
      <c r="AA521" s="363">
        <v>0</v>
      </c>
      <c r="AB521" s="363">
        <v>0</v>
      </c>
      <c r="AC521" s="363">
        <v>0</v>
      </c>
      <c r="AD521" s="363">
        <v>0</v>
      </c>
      <c r="AE521" s="363">
        <v>0</v>
      </c>
      <c r="AF521" s="363">
        <v>0</v>
      </c>
      <c r="AG521" s="363">
        <v>0</v>
      </c>
      <c r="AH521" s="363">
        <v>0</v>
      </c>
      <c r="AI521" s="363">
        <v>0</v>
      </c>
      <c r="AJ521" s="363">
        <v>0</v>
      </c>
      <c r="AK521" s="363">
        <v>0</v>
      </c>
      <c r="AL521" s="363">
        <v>0</v>
      </c>
      <c r="AM521" s="363">
        <v>0</v>
      </c>
      <c r="AN521" s="363">
        <v>0</v>
      </c>
      <c r="AO521" s="363">
        <v>0</v>
      </c>
      <c r="AP521" s="363">
        <v>0</v>
      </c>
      <c r="AQ521" s="363">
        <v>0</v>
      </c>
      <c r="AR521" s="363">
        <v>0</v>
      </c>
      <c r="AS521" s="363">
        <v>0</v>
      </c>
      <c r="AT521" s="363">
        <v>0</v>
      </c>
      <c r="AU521" s="363">
        <v>0</v>
      </c>
      <c r="AV521" s="363">
        <v>0</v>
      </c>
      <c r="AW521" s="363">
        <v>0</v>
      </c>
      <c r="AX521" s="363">
        <v>0</v>
      </c>
      <c r="AY521" s="363">
        <v>0</v>
      </c>
      <c r="AZ521" s="363">
        <v>0</v>
      </c>
      <c r="BA521" s="363">
        <v>0</v>
      </c>
      <c r="BB521" s="363">
        <v>0</v>
      </c>
      <c r="BC521" s="364">
        <f>IF(ISNUMBER(MATCH(C521,'My Squad'!$C$2:$C$16,0)),1,0)</f>
        <v>0</v>
      </c>
      <c r="BD521" s="365">
        <f t="shared" si="216"/>
        <v>0</v>
      </c>
      <c r="BE521" s="365">
        <f t="shared" si="217"/>
        <v>0</v>
      </c>
      <c r="BF521" s="365">
        <f t="shared" si="218"/>
        <v>0</v>
      </c>
      <c r="BG521" s="365">
        <f t="shared" si="219"/>
        <v>0</v>
      </c>
      <c r="BH521" s="365">
        <f t="shared" si="220"/>
        <v>0</v>
      </c>
      <c r="BI521" s="365">
        <f t="shared" si="221"/>
        <v>0</v>
      </c>
      <c r="BJ521" s="365">
        <f t="shared" si="222"/>
        <v>0</v>
      </c>
      <c r="BK521" s="365">
        <f t="shared" si="223"/>
        <v>0</v>
      </c>
      <c r="BL521" s="365">
        <f t="shared" si="224"/>
        <v>0</v>
      </c>
      <c r="BM521" s="365">
        <f t="shared" si="225"/>
        <v>0</v>
      </c>
      <c r="BN521" s="365">
        <f t="shared" si="226"/>
        <v>0</v>
      </c>
      <c r="BO521" s="365">
        <f t="shared" si="227"/>
        <v>0</v>
      </c>
      <c r="BP521" s="365">
        <f t="shared" si="228"/>
        <v>0</v>
      </c>
      <c r="BQ521" s="365">
        <f t="shared" si="229"/>
        <v>0</v>
      </c>
      <c r="BR521" s="365">
        <f t="shared" si="230"/>
        <v>0</v>
      </c>
      <c r="BS521" s="365">
        <f t="shared" si="231"/>
        <v>0</v>
      </c>
      <c r="BT521" s="365">
        <f t="shared" si="232"/>
        <v>0</v>
      </c>
      <c r="BU521" s="365">
        <f t="shared" si="233"/>
        <v>0</v>
      </c>
      <c r="BV521" s="365">
        <f t="shared" si="234"/>
        <v>0</v>
      </c>
      <c r="BW521" s="365">
        <f t="shared" si="235"/>
        <v>0</v>
      </c>
      <c r="BX521" s="365">
        <f t="shared" si="236"/>
        <v>0</v>
      </c>
      <c r="BY521" s="365">
        <f t="shared" si="237"/>
        <v>0</v>
      </c>
      <c r="BZ521" s="365">
        <f t="shared" si="238"/>
        <v>0</v>
      </c>
      <c r="CA521" s="365">
        <f t="shared" si="239"/>
        <v>0</v>
      </c>
      <c r="CB521" s="360">
        <f t="shared" si="240"/>
        <v>0</v>
      </c>
      <c r="CR521"/>
    </row>
    <row r="522" spans="1:96" x14ac:dyDescent="0.2">
      <c r="A522" s="360" cm="1">
        <f t="array" ref="A522">_xlfn.SWITCH(D522,"G",1,"D",2,"M",3,"F",4)</f>
        <v>3</v>
      </c>
      <c r="B522" s="357" t="s">
        <v>33</v>
      </c>
      <c r="C522" s="357" t="s">
        <v>1557</v>
      </c>
      <c r="D522" s="360" t="s">
        <v>13</v>
      </c>
      <c r="E522" s="361">
        <v>4.5</v>
      </c>
      <c r="F522" s="361">
        <f>_xlfn.IFNA(VLOOKUP(C522,'My Squad'!$C$2:$D$16,2,0),E522)</f>
        <v>4.5</v>
      </c>
      <c r="G522" s="362">
        <v>0</v>
      </c>
      <c r="H522" s="362">
        <v>0</v>
      </c>
      <c r="I522" s="362">
        <v>0</v>
      </c>
      <c r="J522" s="362">
        <v>0</v>
      </c>
      <c r="K522" s="362">
        <v>0</v>
      </c>
      <c r="L522" s="362">
        <v>0</v>
      </c>
      <c r="M522" s="362">
        <v>0</v>
      </c>
      <c r="N522" s="362">
        <v>0</v>
      </c>
      <c r="O522" s="363">
        <v>0</v>
      </c>
      <c r="P522" s="363">
        <v>0</v>
      </c>
      <c r="Q522" s="363">
        <v>0</v>
      </c>
      <c r="R522" s="363">
        <v>0</v>
      </c>
      <c r="S522" s="363">
        <v>0</v>
      </c>
      <c r="T522" s="363">
        <v>0</v>
      </c>
      <c r="U522" s="363">
        <v>0</v>
      </c>
      <c r="V522" s="363">
        <v>0</v>
      </c>
      <c r="W522" s="363">
        <v>0</v>
      </c>
      <c r="X522" s="363">
        <v>0</v>
      </c>
      <c r="Y522" s="363">
        <v>0</v>
      </c>
      <c r="Z522" s="363">
        <v>0</v>
      </c>
      <c r="AA522" s="363">
        <v>0</v>
      </c>
      <c r="AB522" s="363">
        <v>0</v>
      </c>
      <c r="AC522" s="363">
        <v>0</v>
      </c>
      <c r="AD522" s="363">
        <v>0</v>
      </c>
      <c r="AE522" s="363">
        <v>0</v>
      </c>
      <c r="AF522" s="363">
        <v>0</v>
      </c>
      <c r="AG522" s="363">
        <v>0</v>
      </c>
      <c r="AH522" s="363">
        <v>0</v>
      </c>
      <c r="AI522" s="363">
        <v>0</v>
      </c>
      <c r="AJ522" s="363">
        <v>0</v>
      </c>
      <c r="AK522" s="363">
        <v>0</v>
      </c>
      <c r="AL522" s="363">
        <v>0</v>
      </c>
      <c r="AM522" s="363">
        <v>0</v>
      </c>
      <c r="AN522" s="363">
        <v>0</v>
      </c>
      <c r="AO522" s="363">
        <v>0</v>
      </c>
      <c r="AP522" s="363">
        <v>0</v>
      </c>
      <c r="AQ522" s="363">
        <v>0</v>
      </c>
      <c r="AR522" s="363">
        <v>0</v>
      </c>
      <c r="AS522" s="363">
        <v>0</v>
      </c>
      <c r="AT522" s="363">
        <v>0</v>
      </c>
      <c r="AU522" s="363">
        <v>0</v>
      </c>
      <c r="AV522" s="363">
        <v>0</v>
      </c>
      <c r="AW522" s="363">
        <v>0</v>
      </c>
      <c r="AX522" s="363">
        <v>0</v>
      </c>
      <c r="AY522" s="363">
        <v>0</v>
      </c>
      <c r="AZ522" s="363">
        <v>0</v>
      </c>
      <c r="BA522" s="363">
        <v>0</v>
      </c>
      <c r="BB522" s="363">
        <v>0</v>
      </c>
      <c r="BC522" s="364">
        <f>IF(ISNUMBER(MATCH(C522,'My Squad'!$C$2:$C$16,0)),1,0)</f>
        <v>0</v>
      </c>
      <c r="BD522" s="365">
        <f t="shared" si="216"/>
        <v>0</v>
      </c>
      <c r="BE522" s="365">
        <f t="shared" si="217"/>
        <v>0</v>
      </c>
      <c r="BF522" s="365">
        <f t="shared" si="218"/>
        <v>0</v>
      </c>
      <c r="BG522" s="365">
        <f t="shared" si="219"/>
        <v>0</v>
      </c>
      <c r="BH522" s="365">
        <f t="shared" si="220"/>
        <v>0</v>
      </c>
      <c r="BI522" s="365">
        <f t="shared" si="221"/>
        <v>0</v>
      </c>
      <c r="BJ522" s="365">
        <f t="shared" si="222"/>
        <v>0</v>
      </c>
      <c r="BK522" s="365">
        <f t="shared" si="223"/>
        <v>0</v>
      </c>
      <c r="BL522" s="365">
        <f t="shared" si="224"/>
        <v>0</v>
      </c>
      <c r="BM522" s="365">
        <f t="shared" si="225"/>
        <v>0</v>
      </c>
      <c r="BN522" s="365">
        <f t="shared" si="226"/>
        <v>0</v>
      </c>
      <c r="BO522" s="365">
        <f t="shared" si="227"/>
        <v>0</v>
      </c>
      <c r="BP522" s="365">
        <f t="shared" si="228"/>
        <v>0</v>
      </c>
      <c r="BQ522" s="365">
        <f t="shared" si="229"/>
        <v>0</v>
      </c>
      <c r="BR522" s="365">
        <f t="shared" si="230"/>
        <v>0</v>
      </c>
      <c r="BS522" s="365">
        <f t="shared" si="231"/>
        <v>0</v>
      </c>
      <c r="BT522" s="365">
        <f t="shared" si="232"/>
        <v>0</v>
      </c>
      <c r="BU522" s="365">
        <f t="shared" si="233"/>
        <v>0</v>
      </c>
      <c r="BV522" s="365">
        <f t="shared" si="234"/>
        <v>0</v>
      </c>
      <c r="BW522" s="365">
        <f t="shared" si="235"/>
        <v>0</v>
      </c>
      <c r="BX522" s="365">
        <f t="shared" si="236"/>
        <v>0</v>
      </c>
      <c r="BY522" s="365">
        <f t="shared" si="237"/>
        <v>0</v>
      </c>
      <c r="BZ522" s="365">
        <f t="shared" si="238"/>
        <v>0</v>
      </c>
      <c r="CA522" s="365">
        <f t="shared" si="239"/>
        <v>0</v>
      </c>
      <c r="CB522" s="360">
        <f t="shared" si="240"/>
        <v>0</v>
      </c>
      <c r="CR522"/>
    </row>
    <row r="523" spans="1:96" x14ac:dyDescent="0.2">
      <c r="A523" s="360" cm="1">
        <f t="array" ref="A523">_xlfn.SWITCH(D523,"G",1,"D",2,"M",3,"F",4)</f>
        <v>4</v>
      </c>
      <c r="B523" s="357" t="s">
        <v>33</v>
      </c>
      <c r="C523" s="357" t="s">
        <v>1558</v>
      </c>
      <c r="D523" s="360" t="s">
        <v>15</v>
      </c>
      <c r="E523" s="361">
        <v>4.8</v>
      </c>
      <c r="F523" s="361">
        <f>_xlfn.IFNA(VLOOKUP(C523,'My Squad'!$C$2:$D$16,2,0),E523)</f>
        <v>4.8</v>
      </c>
      <c r="G523" s="362">
        <v>0</v>
      </c>
      <c r="H523" s="362">
        <v>0</v>
      </c>
      <c r="I523" s="362">
        <v>0</v>
      </c>
      <c r="J523" s="362">
        <v>0</v>
      </c>
      <c r="K523" s="362">
        <v>0</v>
      </c>
      <c r="L523" s="362">
        <v>0</v>
      </c>
      <c r="M523" s="362">
        <v>0</v>
      </c>
      <c r="N523" s="362">
        <v>0</v>
      </c>
      <c r="O523" s="363">
        <v>0</v>
      </c>
      <c r="P523" s="363">
        <v>0</v>
      </c>
      <c r="Q523" s="363">
        <v>0</v>
      </c>
      <c r="R523" s="363">
        <v>0</v>
      </c>
      <c r="S523" s="363">
        <v>0</v>
      </c>
      <c r="T523" s="363">
        <v>0</v>
      </c>
      <c r="U523" s="363">
        <v>0</v>
      </c>
      <c r="V523" s="363">
        <v>0</v>
      </c>
      <c r="W523" s="363">
        <v>0</v>
      </c>
      <c r="X523" s="363">
        <v>0</v>
      </c>
      <c r="Y523" s="363">
        <v>0</v>
      </c>
      <c r="Z523" s="363">
        <v>0</v>
      </c>
      <c r="AA523" s="363">
        <v>0</v>
      </c>
      <c r="AB523" s="363">
        <v>0</v>
      </c>
      <c r="AC523" s="363">
        <v>0</v>
      </c>
      <c r="AD523" s="363">
        <v>0</v>
      </c>
      <c r="AE523" s="363">
        <v>0</v>
      </c>
      <c r="AF523" s="363">
        <v>0</v>
      </c>
      <c r="AG523" s="363">
        <v>0</v>
      </c>
      <c r="AH523" s="363">
        <v>0</v>
      </c>
      <c r="AI523" s="363">
        <v>0</v>
      </c>
      <c r="AJ523" s="363">
        <v>0</v>
      </c>
      <c r="AK523" s="363">
        <v>0</v>
      </c>
      <c r="AL523" s="363">
        <v>0</v>
      </c>
      <c r="AM523" s="363">
        <v>0</v>
      </c>
      <c r="AN523" s="363">
        <v>0</v>
      </c>
      <c r="AO523" s="363">
        <v>0</v>
      </c>
      <c r="AP523" s="363">
        <v>0</v>
      </c>
      <c r="AQ523" s="363">
        <v>0</v>
      </c>
      <c r="AR523" s="363">
        <v>0</v>
      </c>
      <c r="AS523" s="363">
        <v>0</v>
      </c>
      <c r="AT523" s="363">
        <v>0</v>
      </c>
      <c r="AU523" s="363">
        <v>0</v>
      </c>
      <c r="AV523" s="363">
        <v>0</v>
      </c>
      <c r="AW523" s="363">
        <v>0</v>
      </c>
      <c r="AX523" s="363">
        <v>0</v>
      </c>
      <c r="AY523" s="363">
        <v>0</v>
      </c>
      <c r="AZ523" s="363">
        <v>0</v>
      </c>
      <c r="BA523" s="363">
        <v>0</v>
      </c>
      <c r="BB523" s="363">
        <v>0</v>
      </c>
      <c r="BC523" s="364">
        <f>IF(ISNUMBER(MATCH(C523,'My Squad'!$C$2:$C$16,0)),1,0)</f>
        <v>0</v>
      </c>
      <c r="BD523" s="365">
        <f t="shared" si="216"/>
        <v>0</v>
      </c>
      <c r="BE523" s="365">
        <f t="shared" si="217"/>
        <v>0</v>
      </c>
      <c r="BF523" s="365">
        <f t="shared" si="218"/>
        <v>0</v>
      </c>
      <c r="BG523" s="365">
        <f t="shared" si="219"/>
        <v>0</v>
      </c>
      <c r="BH523" s="365">
        <f t="shared" si="220"/>
        <v>0</v>
      </c>
      <c r="BI523" s="365">
        <f t="shared" si="221"/>
        <v>0</v>
      </c>
      <c r="BJ523" s="365">
        <f t="shared" si="222"/>
        <v>0</v>
      </c>
      <c r="BK523" s="365">
        <f t="shared" si="223"/>
        <v>0</v>
      </c>
      <c r="BL523" s="365">
        <f t="shared" si="224"/>
        <v>0</v>
      </c>
      <c r="BM523" s="365">
        <f t="shared" si="225"/>
        <v>0</v>
      </c>
      <c r="BN523" s="365">
        <f t="shared" si="226"/>
        <v>0</v>
      </c>
      <c r="BO523" s="365">
        <f t="shared" si="227"/>
        <v>0</v>
      </c>
      <c r="BP523" s="365">
        <f t="shared" si="228"/>
        <v>0</v>
      </c>
      <c r="BQ523" s="365">
        <f t="shared" si="229"/>
        <v>0</v>
      </c>
      <c r="BR523" s="365">
        <f t="shared" si="230"/>
        <v>0</v>
      </c>
      <c r="BS523" s="365">
        <f t="shared" si="231"/>
        <v>0</v>
      </c>
      <c r="BT523" s="365">
        <f t="shared" si="232"/>
        <v>0</v>
      </c>
      <c r="BU523" s="365">
        <f t="shared" si="233"/>
        <v>0</v>
      </c>
      <c r="BV523" s="365">
        <f t="shared" si="234"/>
        <v>0</v>
      </c>
      <c r="BW523" s="365">
        <f t="shared" si="235"/>
        <v>0</v>
      </c>
      <c r="BX523" s="365">
        <f t="shared" si="236"/>
        <v>0</v>
      </c>
      <c r="BY523" s="365">
        <f t="shared" si="237"/>
        <v>0</v>
      </c>
      <c r="BZ523" s="365">
        <f t="shared" si="238"/>
        <v>0</v>
      </c>
      <c r="CA523" s="365">
        <f t="shared" si="239"/>
        <v>0</v>
      </c>
      <c r="CB523" s="360">
        <f t="shared" si="240"/>
        <v>0</v>
      </c>
      <c r="CR523"/>
    </row>
    <row r="524" spans="1:96" x14ac:dyDescent="0.2">
      <c r="A524" s="360" cm="1">
        <f t="array" ref="A524">_xlfn.SWITCH(D524,"G",1,"D",2,"M",3,"F",4)</f>
        <v>4</v>
      </c>
      <c r="B524" s="357" t="s">
        <v>33</v>
      </c>
      <c r="C524" s="357" t="s">
        <v>1559</v>
      </c>
      <c r="D524" s="360" t="s">
        <v>15</v>
      </c>
      <c r="E524" s="361">
        <v>4.5</v>
      </c>
      <c r="F524" s="361">
        <f>_xlfn.IFNA(VLOOKUP(C524,'My Squad'!$C$2:$D$16,2,0),E524)</f>
        <v>4.5</v>
      </c>
      <c r="G524" s="362">
        <v>0</v>
      </c>
      <c r="H524" s="362">
        <v>0</v>
      </c>
      <c r="I524" s="362">
        <v>0</v>
      </c>
      <c r="J524" s="362">
        <v>0</v>
      </c>
      <c r="K524" s="362">
        <v>0</v>
      </c>
      <c r="L524" s="362">
        <v>0</v>
      </c>
      <c r="M524" s="362">
        <v>0</v>
      </c>
      <c r="N524" s="362">
        <v>0</v>
      </c>
      <c r="O524" s="363">
        <v>0</v>
      </c>
      <c r="P524" s="363">
        <v>0</v>
      </c>
      <c r="Q524" s="363">
        <v>0</v>
      </c>
      <c r="R524" s="363">
        <v>0</v>
      </c>
      <c r="S524" s="363">
        <v>0</v>
      </c>
      <c r="T524" s="363">
        <v>0</v>
      </c>
      <c r="U524" s="363">
        <v>0</v>
      </c>
      <c r="V524" s="363">
        <v>0</v>
      </c>
      <c r="W524" s="363">
        <v>0</v>
      </c>
      <c r="X524" s="363">
        <v>0</v>
      </c>
      <c r="Y524" s="363">
        <v>0</v>
      </c>
      <c r="Z524" s="363">
        <v>0</v>
      </c>
      <c r="AA524" s="363">
        <v>0</v>
      </c>
      <c r="AB524" s="363">
        <v>0</v>
      </c>
      <c r="AC524" s="363">
        <v>0</v>
      </c>
      <c r="AD524" s="363">
        <v>0</v>
      </c>
      <c r="AE524" s="363">
        <v>0</v>
      </c>
      <c r="AF524" s="363">
        <v>0</v>
      </c>
      <c r="AG524" s="363">
        <v>0</v>
      </c>
      <c r="AH524" s="363">
        <v>0</v>
      </c>
      <c r="AI524" s="363">
        <v>0</v>
      </c>
      <c r="AJ524" s="363">
        <v>0</v>
      </c>
      <c r="AK524" s="363">
        <v>0</v>
      </c>
      <c r="AL524" s="363">
        <v>0</v>
      </c>
      <c r="AM524" s="363">
        <v>0</v>
      </c>
      <c r="AN524" s="363">
        <v>0</v>
      </c>
      <c r="AO524" s="363">
        <v>0</v>
      </c>
      <c r="AP524" s="363">
        <v>0</v>
      </c>
      <c r="AQ524" s="363">
        <v>0</v>
      </c>
      <c r="AR524" s="363">
        <v>0</v>
      </c>
      <c r="AS524" s="363">
        <v>0</v>
      </c>
      <c r="AT524" s="363">
        <v>0</v>
      </c>
      <c r="AU524" s="363">
        <v>0</v>
      </c>
      <c r="AV524" s="363">
        <v>0</v>
      </c>
      <c r="AW524" s="363">
        <v>0</v>
      </c>
      <c r="AX524" s="363">
        <v>0</v>
      </c>
      <c r="AY524" s="363">
        <v>0</v>
      </c>
      <c r="AZ524" s="363">
        <v>0</v>
      </c>
      <c r="BA524" s="363">
        <v>0</v>
      </c>
      <c r="BB524" s="363">
        <v>0</v>
      </c>
      <c r="BC524" s="364">
        <f>IF(ISNUMBER(MATCH(C524,'My Squad'!$C$2:$C$16,0)),1,0)</f>
        <v>0</v>
      </c>
      <c r="BD524" s="365">
        <f t="shared" si="191"/>
        <v>0</v>
      </c>
      <c r="BE524" s="365">
        <f t="shared" si="192"/>
        <v>0</v>
      </c>
      <c r="BF524" s="365">
        <f t="shared" si="193"/>
        <v>0</v>
      </c>
      <c r="BG524" s="365">
        <f t="shared" si="194"/>
        <v>0</v>
      </c>
      <c r="BH524" s="365">
        <f t="shared" si="195"/>
        <v>0</v>
      </c>
      <c r="BI524" s="365">
        <f t="shared" si="196"/>
        <v>0</v>
      </c>
      <c r="BJ524" s="365">
        <f t="shared" si="197"/>
        <v>0</v>
      </c>
      <c r="BK524" s="365">
        <f t="shared" si="198"/>
        <v>0</v>
      </c>
      <c r="BL524" s="365">
        <f t="shared" si="199"/>
        <v>0</v>
      </c>
      <c r="BM524" s="365">
        <f t="shared" si="200"/>
        <v>0</v>
      </c>
      <c r="BN524" s="365">
        <f t="shared" si="201"/>
        <v>0</v>
      </c>
      <c r="BO524" s="365">
        <f t="shared" si="202"/>
        <v>0</v>
      </c>
      <c r="BP524" s="365">
        <f t="shared" si="203"/>
        <v>0</v>
      </c>
      <c r="BQ524" s="365">
        <f t="shared" si="204"/>
        <v>0</v>
      </c>
      <c r="BR524" s="365">
        <f t="shared" si="205"/>
        <v>0</v>
      </c>
      <c r="BS524" s="365">
        <f t="shared" si="206"/>
        <v>0</v>
      </c>
      <c r="BT524" s="365">
        <f t="shared" si="207"/>
        <v>0</v>
      </c>
      <c r="BU524" s="365">
        <f t="shared" si="208"/>
        <v>0</v>
      </c>
      <c r="BV524" s="365">
        <f t="shared" si="209"/>
        <v>0</v>
      </c>
      <c r="BW524" s="365">
        <f t="shared" si="210"/>
        <v>0</v>
      </c>
      <c r="BX524" s="365">
        <f t="shared" si="211"/>
        <v>0</v>
      </c>
      <c r="BY524" s="365">
        <f t="shared" si="212"/>
        <v>0</v>
      </c>
      <c r="BZ524" s="365">
        <f t="shared" si="213"/>
        <v>0</v>
      </c>
      <c r="CA524" s="365">
        <f t="shared" si="214"/>
        <v>0</v>
      </c>
      <c r="CB524" s="360">
        <f t="shared" si="215"/>
        <v>0</v>
      </c>
      <c r="CR524"/>
    </row>
  </sheetData>
  <autoFilter ref="A1:CB524" xr:uid="{8CAF1DC5-6A79-454F-912B-733CE382C4DB}">
    <filterColumn colId="1">
      <filters>
        <filter val="Wolves"/>
      </filters>
    </filterColumn>
    <sortState xmlns:xlrd2="http://schemas.microsoft.com/office/spreadsheetml/2017/richdata2" ref="A2:CB524">
      <sortCondition ref="A1:A524"/>
    </sortState>
  </autoFilter>
  <sortState xmlns:xlrd2="http://schemas.microsoft.com/office/spreadsheetml/2017/richdata2" ref="CR11:CR524">
    <sortCondition ref="CR11:CR524"/>
  </sortState>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9321F-D814-45E6-9F45-BD6C0158B8E8}">
  <sheetPr codeName="Sheet12">
    <tabColor theme="9" tint="-0.499984740745262"/>
  </sheetPr>
  <dimension ref="A1:CQ42"/>
  <sheetViews>
    <sheetView showGridLines="0" workbookViewId="0"/>
  </sheetViews>
  <sheetFormatPr defaultRowHeight="15" x14ac:dyDescent="0.25"/>
  <cols>
    <col min="1" max="1" width="4.140625" style="1" customWidth="1"/>
    <col min="2" max="2" width="15.42578125" style="1" bestFit="1" customWidth="1"/>
    <col min="3" max="3" width="20.42578125" style="1" bestFit="1" customWidth="1"/>
    <col min="4" max="6" width="6" style="1" customWidth="1"/>
    <col min="7" max="9" width="9.7109375" style="1" customWidth="1"/>
    <col min="10" max="11" width="6.7109375" style="1" customWidth="1"/>
    <col min="12" max="12" width="9.140625" style="1"/>
    <col min="13" max="13" width="4.140625" style="1" customWidth="1"/>
    <col min="14" max="14" width="15.42578125" style="1" customWidth="1"/>
    <col min="15" max="15" width="25.28515625" style="1" customWidth="1"/>
    <col min="16" max="18" width="6" style="1" customWidth="1"/>
    <col min="19" max="21" width="9.7109375" style="1" customWidth="1"/>
    <col min="22" max="23" width="6.7109375" style="1" customWidth="1"/>
    <col min="24" max="24" width="9.140625" style="1"/>
    <col min="25" max="25" width="4.140625" style="1" customWidth="1"/>
    <col min="26" max="26" width="15.42578125" style="1" customWidth="1"/>
    <col min="27" max="27" width="25.28515625" style="1" customWidth="1"/>
    <col min="28" max="30" width="6" style="1" customWidth="1"/>
    <col min="31" max="33" width="9.7109375" style="1" customWidth="1"/>
    <col min="34" max="35" width="6.7109375" style="1" customWidth="1"/>
    <col min="36" max="36" width="9.140625" style="1"/>
    <col min="37" max="37" width="4.140625" style="1" customWidth="1"/>
    <col min="38" max="38" width="15.42578125" style="1" customWidth="1"/>
    <col min="39" max="39" width="25.28515625" style="1" customWidth="1"/>
    <col min="40" max="42" width="6" style="1" customWidth="1"/>
    <col min="43" max="45" width="9.7109375" style="1" customWidth="1"/>
    <col min="46" max="47" width="6.7109375" style="1" customWidth="1"/>
    <col min="48" max="48" width="9.140625" style="1"/>
    <col min="49" max="49" width="4.140625" style="1" customWidth="1"/>
    <col min="50" max="50" width="15.42578125" style="1" customWidth="1"/>
    <col min="51" max="51" width="25.28515625" style="1" customWidth="1"/>
    <col min="52" max="54" width="6" style="1" customWidth="1"/>
    <col min="55" max="57" width="9.7109375" style="1" customWidth="1"/>
    <col min="58" max="59" width="6.7109375" style="1" customWidth="1"/>
    <col min="60" max="60" width="9.140625" style="1"/>
    <col min="61" max="61" width="4.140625" style="1" customWidth="1"/>
    <col min="62" max="62" width="15.42578125" style="1" customWidth="1"/>
    <col min="63" max="63" width="25.28515625" style="1" customWidth="1"/>
    <col min="64" max="66" width="6" style="1" customWidth="1"/>
    <col min="67" max="69" width="9.7109375" style="1" customWidth="1"/>
    <col min="70" max="71" width="6.7109375" style="1" customWidth="1"/>
    <col min="72" max="72" width="9.140625" style="1"/>
    <col min="73" max="73" width="4.140625" style="1" customWidth="1"/>
    <col min="74" max="74" width="15.42578125" style="1" customWidth="1"/>
    <col min="75" max="75" width="25.28515625" style="1" customWidth="1"/>
    <col min="76" max="78" width="6" style="1" customWidth="1"/>
    <col min="79" max="81" width="9.7109375" style="1" customWidth="1"/>
    <col min="82" max="83" width="6.7109375" style="1" customWidth="1"/>
    <col min="84" max="84" width="9.140625" style="1"/>
    <col min="85" max="85" width="4.140625" style="1" customWidth="1"/>
    <col min="86" max="86" width="15.42578125" style="1" customWidth="1"/>
    <col min="87" max="87" width="25.28515625" style="1" customWidth="1"/>
    <col min="88" max="90" width="6" style="1" customWidth="1"/>
    <col min="91" max="93" width="9.7109375" style="1" customWidth="1"/>
    <col min="94" max="95" width="6.7109375" style="1" customWidth="1"/>
    <col min="96" max="16384" width="9.140625" style="1"/>
  </cols>
  <sheetData>
    <row r="1" spans="1:95" x14ac:dyDescent="0.25">
      <c r="A1" s="57" t="str">
        <f>"GW"&amp;Solver!$G$1</f>
        <v>GW10</v>
      </c>
      <c r="F1" s="386">
        <f>Solver!$G$1</f>
        <v>10</v>
      </c>
      <c r="G1" s="386" t="s">
        <v>1076</v>
      </c>
      <c r="H1" s="386" t="s">
        <v>1084</v>
      </c>
      <c r="I1" s="386" t="s">
        <v>1092</v>
      </c>
      <c r="J1" s="386" t="s">
        <v>1100</v>
      </c>
      <c r="K1" s="386" t="s">
        <v>1108</v>
      </c>
      <c r="M1" s="57" t="str">
        <f>"GW"&amp;Solver!$H$1</f>
        <v>GW11</v>
      </c>
      <c r="R1" s="386">
        <f>Solver!$H$1</f>
        <v>11</v>
      </c>
      <c r="S1" s="386" t="s">
        <v>1077</v>
      </c>
      <c r="T1" s="386" t="s">
        <v>1085</v>
      </c>
      <c r="U1" s="386" t="s">
        <v>1093</v>
      </c>
      <c r="V1" s="386" t="s">
        <v>1101</v>
      </c>
      <c r="W1" s="386" t="s">
        <v>1109</v>
      </c>
      <c r="Y1" s="57" t="str">
        <f>"GW"&amp;Solver!$I$1</f>
        <v>GW12</v>
      </c>
      <c r="AD1" s="386">
        <f>Solver!$I$1</f>
        <v>12</v>
      </c>
      <c r="AE1" s="386" t="s">
        <v>1078</v>
      </c>
      <c r="AF1" s="386" t="s">
        <v>1086</v>
      </c>
      <c r="AG1" s="386" t="s">
        <v>1094</v>
      </c>
      <c r="AH1" s="386" t="s">
        <v>1102</v>
      </c>
      <c r="AI1" s="386" t="s">
        <v>1110</v>
      </c>
      <c r="AK1" s="57" t="str">
        <f>"GW"&amp;Solver!$J$1</f>
        <v>GW13</v>
      </c>
      <c r="AP1" s="386">
        <f>Solver!$J$1</f>
        <v>13</v>
      </c>
      <c r="AQ1" s="386" t="s">
        <v>1079</v>
      </c>
      <c r="AR1" s="386" t="s">
        <v>1087</v>
      </c>
      <c r="AS1" s="386" t="s">
        <v>1095</v>
      </c>
      <c r="AT1" s="386" t="s">
        <v>1103</v>
      </c>
      <c r="AU1" s="386" t="s">
        <v>1111</v>
      </c>
      <c r="AW1" s="57" t="str">
        <f>"GW"&amp;Solver!$K$1</f>
        <v>GW14</v>
      </c>
      <c r="BB1" s="386">
        <f>Solver!$K$1</f>
        <v>14</v>
      </c>
      <c r="BC1" s="386" t="s">
        <v>1080</v>
      </c>
      <c r="BD1" s="386" t="s">
        <v>1088</v>
      </c>
      <c r="BE1" s="386" t="s">
        <v>1096</v>
      </c>
      <c r="BF1" s="386" t="s">
        <v>1104</v>
      </c>
      <c r="BG1" s="386" t="s">
        <v>1112</v>
      </c>
      <c r="BI1" s="57" t="str">
        <f>"GW"&amp;Solver!$L$1</f>
        <v>GW15</v>
      </c>
      <c r="BN1" s="386">
        <f>Solver!$L$1</f>
        <v>15</v>
      </c>
      <c r="BO1" s="386" t="s">
        <v>1081</v>
      </c>
      <c r="BP1" s="386" t="s">
        <v>1089</v>
      </c>
      <c r="BQ1" s="386" t="s">
        <v>1097</v>
      </c>
      <c r="BR1" s="386" t="s">
        <v>1105</v>
      </c>
      <c r="BS1" s="386" t="s">
        <v>1113</v>
      </c>
      <c r="BU1" s="57" t="str">
        <f>"GW"&amp;Solver!$M$1</f>
        <v>GW16</v>
      </c>
      <c r="BZ1" s="386">
        <f>Solver!$M$1</f>
        <v>16</v>
      </c>
      <c r="CA1" s="386" t="s">
        <v>1082</v>
      </c>
      <c r="CB1" s="386" t="s">
        <v>1090</v>
      </c>
      <c r="CC1" s="386" t="s">
        <v>1098</v>
      </c>
      <c r="CD1" s="386" t="s">
        <v>1106</v>
      </c>
      <c r="CE1" s="386" t="s">
        <v>1114</v>
      </c>
      <c r="CF1" s="386"/>
      <c r="CG1" s="57" t="str">
        <f>"GW"&amp;Solver!$N$1</f>
        <v>GW17</v>
      </c>
      <c r="CL1" s="386">
        <f>Solver!$N$1</f>
        <v>17</v>
      </c>
      <c r="CM1" s="386" t="s">
        <v>1083</v>
      </c>
      <c r="CN1" s="386" t="s">
        <v>1091</v>
      </c>
      <c r="CO1" s="386" t="s">
        <v>1099</v>
      </c>
      <c r="CP1" s="386" t="s">
        <v>1107</v>
      </c>
      <c r="CQ1" s="386" t="s">
        <v>1115</v>
      </c>
    </row>
    <row r="2" spans="1:95" x14ac:dyDescent="0.25">
      <c r="A2" s="387" t="s">
        <v>2</v>
      </c>
      <c r="B2" s="387" t="s">
        <v>413</v>
      </c>
      <c r="C2" s="387" t="s">
        <v>1</v>
      </c>
      <c r="D2" s="387" t="s">
        <v>1235</v>
      </c>
      <c r="E2" s="387" t="s">
        <v>1236</v>
      </c>
      <c r="F2" s="387" t="s">
        <v>1237</v>
      </c>
      <c r="G2" s="387" t="s">
        <v>1238</v>
      </c>
      <c r="H2" s="387" t="s">
        <v>1239</v>
      </c>
      <c r="I2" s="387" t="s">
        <v>1240</v>
      </c>
      <c r="J2" s="387" t="s">
        <v>1241</v>
      </c>
      <c r="K2" s="387" t="s">
        <v>1242</v>
      </c>
      <c r="M2" s="387" t="s">
        <v>2</v>
      </c>
      <c r="N2" s="387" t="s">
        <v>413</v>
      </c>
      <c r="O2" s="387" t="s">
        <v>1</v>
      </c>
      <c r="P2" s="387" t="s">
        <v>1235</v>
      </c>
      <c r="Q2" s="387" t="s">
        <v>1236</v>
      </c>
      <c r="R2" s="387" t="s">
        <v>1237</v>
      </c>
      <c r="S2" s="387" t="s">
        <v>1238</v>
      </c>
      <c r="T2" s="387" t="s">
        <v>1239</v>
      </c>
      <c r="U2" s="387" t="s">
        <v>1240</v>
      </c>
      <c r="V2" s="387" t="s">
        <v>1241</v>
      </c>
      <c r="W2" s="387" t="s">
        <v>1242</v>
      </c>
      <c r="Y2" s="387" t="s">
        <v>2</v>
      </c>
      <c r="Z2" s="387" t="s">
        <v>413</v>
      </c>
      <c r="AA2" s="387" t="s">
        <v>1</v>
      </c>
      <c r="AB2" s="387" t="s">
        <v>1235</v>
      </c>
      <c r="AC2" s="387" t="s">
        <v>1236</v>
      </c>
      <c r="AD2" s="387" t="s">
        <v>1237</v>
      </c>
      <c r="AE2" s="387" t="s">
        <v>1238</v>
      </c>
      <c r="AF2" s="387" t="s">
        <v>1239</v>
      </c>
      <c r="AG2" s="387" t="s">
        <v>1240</v>
      </c>
      <c r="AH2" s="387" t="s">
        <v>1241</v>
      </c>
      <c r="AI2" s="387" t="s">
        <v>1242</v>
      </c>
      <c r="AK2" s="387" t="s">
        <v>2</v>
      </c>
      <c r="AL2" s="387" t="s">
        <v>413</v>
      </c>
      <c r="AM2" s="387" t="s">
        <v>1</v>
      </c>
      <c r="AN2" s="387" t="s">
        <v>1235</v>
      </c>
      <c r="AO2" s="387" t="s">
        <v>1236</v>
      </c>
      <c r="AP2" s="387" t="s">
        <v>1237</v>
      </c>
      <c r="AQ2" s="387" t="s">
        <v>1238</v>
      </c>
      <c r="AR2" s="387" t="s">
        <v>1239</v>
      </c>
      <c r="AS2" s="387" t="s">
        <v>1240</v>
      </c>
      <c r="AT2" s="387" t="s">
        <v>1241</v>
      </c>
      <c r="AU2" s="387" t="s">
        <v>1242</v>
      </c>
      <c r="AW2" s="387" t="s">
        <v>2</v>
      </c>
      <c r="AX2" s="387" t="s">
        <v>413</v>
      </c>
      <c r="AY2" s="387" t="s">
        <v>1</v>
      </c>
      <c r="AZ2" s="387" t="s">
        <v>1235</v>
      </c>
      <c r="BA2" s="387" t="s">
        <v>1236</v>
      </c>
      <c r="BB2" s="387" t="s">
        <v>1237</v>
      </c>
      <c r="BC2" s="387" t="s">
        <v>1238</v>
      </c>
      <c r="BD2" s="387" t="s">
        <v>1239</v>
      </c>
      <c r="BE2" s="387" t="s">
        <v>1240</v>
      </c>
      <c r="BF2" s="387" t="s">
        <v>1241</v>
      </c>
      <c r="BG2" s="387" t="s">
        <v>1242</v>
      </c>
      <c r="BI2" s="387" t="s">
        <v>2</v>
      </c>
      <c r="BJ2" s="387" t="s">
        <v>413</v>
      </c>
      <c r="BK2" s="387" t="s">
        <v>1</v>
      </c>
      <c r="BL2" s="387" t="s">
        <v>1235</v>
      </c>
      <c r="BM2" s="387" t="s">
        <v>1236</v>
      </c>
      <c r="BN2" s="387" t="s">
        <v>1237</v>
      </c>
      <c r="BO2" s="387" t="s">
        <v>1238</v>
      </c>
      <c r="BP2" s="387" t="s">
        <v>1239</v>
      </c>
      <c r="BQ2" s="387" t="s">
        <v>1240</v>
      </c>
      <c r="BR2" s="387" t="s">
        <v>1241</v>
      </c>
      <c r="BS2" s="387" t="s">
        <v>1242</v>
      </c>
      <c r="BU2" s="387" t="s">
        <v>2</v>
      </c>
      <c r="BV2" s="387" t="s">
        <v>413</v>
      </c>
      <c r="BW2" s="387" t="s">
        <v>1</v>
      </c>
      <c r="BX2" s="387" t="s">
        <v>1235</v>
      </c>
      <c r="BY2" s="387" t="s">
        <v>1236</v>
      </c>
      <c r="BZ2" s="387" t="s">
        <v>1237</v>
      </c>
      <c r="CA2" s="387" t="s">
        <v>1238</v>
      </c>
      <c r="CB2" s="387" t="s">
        <v>1239</v>
      </c>
      <c r="CC2" s="387" t="s">
        <v>1240</v>
      </c>
      <c r="CD2" s="387" t="s">
        <v>1241</v>
      </c>
      <c r="CE2" s="387" t="s">
        <v>1242</v>
      </c>
      <c r="CF2" s="386"/>
      <c r="CG2" s="387" t="s">
        <v>2</v>
      </c>
      <c r="CH2" s="387" t="s">
        <v>413</v>
      </c>
      <c r="CI2" s="387" t="s">
        <v>1</v>
      </c>
      <c r="CJ2" s="387" t="s">
        <v>1235</v>
      </c>
      <c r="CK2" s="387" t="s">
        <v>1236</v>
      </c>
      <c r="CL2" s="387" t="s">
        <v>1237</v>
      </c>
      <c r="CM2" s="387" t="s">
        <v>1238</v>
      </c>
      <c r="CN2" s="387" t="s">
        <v>1239</v>
      </c>
      <c r="CO2" s="387" t="s">
        <v>1240</v>
      </c>
      <c r="CP2" s="387" t="s">
        <v>1241</v>
      </c>
      <c r="CQ2" s="387" t="s">
        <v>1242</v>
      </c>
    </row>
    <row r="3" spans="1:95" x14ac:dyDescent="0.25">
      <c r="A3" s="388" t="str">
        <f>IFERROR(INDEX(Solver!$D:$D,MATCH($C3,Solver!$C:$C,0)),"")</f>
        <v>F</v>
      </c>
      <c r="B3" s="389" t="str">
        <f>IFERROR(INDEX(Solver!$B:$B,MATCH($C3,Solver!$C:$C,0)),"")</f>
        <v>Manchester City</v>
      </c>
      <c r="C3" s="389" t="str">
        <f>IF(Solver!CX3="","",Solver!CX3)</f>
        <v>Erling Haaland</v>
      </c>
      <c r="D3" s="390">
        <f>IFERROR(INDEX(Solver!$E:$E,MATCH($C3,Solver!$C:$C,0)),"")</f>
        <v>15.4</v>
      </c>
      <c r="E3" s="390">
        <f>IFERROR(INDEX(Solver!$F:$F,MATCH($C3,Solver!$C:$C,0)),"")</f>
        <v>15.3</v>
      </c>
      <c r="F3" s="390">
        <f>IFERROR(VLOOKUP($C3,Solver!$C$1:$CA$524,MATCH(F$1,Solver!$C$1:$CA$1,0),FALSE),"")</f>
        <v>6.4930000000000003</v>
      </c>
      <c r="G3" s="391" t="str">
        <f>IFERROR(IF(VLOOKUP($C3,Solver!$C$1:$CA$524,MATCH(G$1,Solver!$C$1:$CA$1,0),FALSE)=1,"Starter",""),"")</f>
        <v/>
      </c>
      <c r="H3" s="391" t="str">
        <f>IFERROR(IF(VLOOKUP($C3,Solver!$C$1:$CA$524,MATCH(H$1,Solver!$C$1:$CA$1,0),FALSE)=1,"Bench",""),"")</f>
        <v/>
      </c>
      <c r="I3" s="391" t="str">
        <f>IFERROR(IF(VLOOKUP($C3,Solver!$C$1:$CA$524,MATCH(I$1,Solver!$C$1:$CA$1,0),FALSE)=1,"Captain",""),"")</f>
        <v/>
      </c>
      <c r="J3" s="391" t="str">
        <f>IFERROR(IF(VLOOKUP($C3,Solver!$C$1:$CA$524,MATCH(J$1,Solver!$C$1:$CA$1,0),FALSE)=1,"Buy",""),"")</f>
        <v/>
      </c>
      <c r="K3" s="391" t="str">
        <f>IFERROR(IF(VLOOKUP($C3,Solver!$C$1:$CA$524,MATCH(K$1,Solver!$C$1:$CA$1,0),FALSE)=1,"Sell",""),"")</f>
        <v/>
      </c>
      <c r="M3" s="388" t="str">
        <f>IFERROR(INDEX(Solver!$D:$D,MATCH($O3,Solver!$C:$C,0)),"")</f>
        <v>F</v>
      </c>
      <c r="N3" s="389" t="str">
        <f>IFERROR(INDEX(Solver!$B:$B,MATCH($O3,Solver!$C:$C,0)),"")</f>
        <v>Manchester City</v>
      </c>
      <c r="O3" s="389" t="str">
        <f>IF(Solver!CY3="","",Solver!CY3)</f>
        <v>Erling Haaland</v>
      </c>
      <c r="P3" s="390">
        <f>IFERROR(INDEX(Solver!$E:$E,MATCH($O3,Solver!$C:$C,0)),"")</f>
        <v>15.4</v>
      </c>
      <c r="Q3" s="390">
        <f>IFERROR(INDEX(Solver!$F:$F,MATCH($O3,Solver!$C:$C,0)),"")</f>
        <v>15.3</v>
      </c>
      <c r="R3" s="390">
        <f>IFERROR(VLOOKUP($O3,Solver!$C$1:$CA$524,MATCH(R$1,Solver!$C$1:$CA$1,0),FALSE),"")</f>
        <v>6.6226666666666665</v>
      </c>
      <c r="S3" s="391" t="str">
        <f>IFERROR(IF(VLOOKUP($O3,Solver!$C$1:$CA$524,MATCH(S$1,Solver!$C$1:$CA$1,0),FALSE)=1,"Starter",""),"")</f>
        <v/>
      </c>
      <c r="T3" s="391" t="str">
        <f>IFERROR(IF(VLOOKUP($O3,Solver!$C$1:$CA$524,MATCH(T$1,Solver!$C$1:$CA$1,0),FALSE)=1,"Bench",""),"")</f>
        <v/>
      </c>
      <c r="U3" s="391" t="str">
        <f>IFERROR(IF(VLOOKUP($O3,Solver!$C$1:$CA$524,MATCH(U$1,Solver!$C$1:$CA$1,0),FALSE)=1,"Captain",""),"")</f>
        <v/>
      </c>
      <c r="V3" s="391" t="str">
        <f>IFERROR(IF(VLOOKUP($O3,Solver!$C$1:$CA$524,MATCH(V$1,Solver!$C$1:$CA$1,0),FALSE)=1,"Buy",""),"")</f>
        <v/>
      </c>
      <c r="W3" s="391" t="str">
        <f>IFERROR(IF(VLOOKUP($O3,Solver!$C$1:$CA$524,MATCH(W$1,Solver!$C$1:$CA$1,0),FALSE)=1,"Sell",""),"")</f>
        <v/>
      </c>
      <c r="Y3" s="388" t="str">
        <f>IFERROR(INDEX(Solver!$D:$D,MATCH($AA3,Solver!$C:$C,0)),"")</f>
        <v>F</v>
      </c>
      <c r="Z3" s="389" t="str">
        <f>IFERROR(INDEX(Solver!$B:$B,MATCH($AA3,Solver!$C:$C,0)),"")</f>
        <v>Manchester City</v>
      </c>
      <c r="AA3" s="389" t="str">
        <f>IF(Solver!CZ3="","",Solver!CZ3)</f>
        <v>Erling Haaland</v>
      </c>
      <c r="AB3" s="390">
        <f>IFERROR(INDEX(Solver!$E:$E,MATCH($AA3,Solver!$C:$C,0)),"")</f>
        <v>15.4</v>
      </c>
      <c r="AC3" s="390">
        <f>IFERROR(INDEX(Solver!$F:$F,MATCH($AA3,Solver!$C:$C,0)),"")</f>
        <v>15.3</v>
      </c>
      <c r="AD3" s="390">
        <f>IFERROR(VLOOKUP($AA3,Solver!$C$1:$CA$524,MATCH(AD$1,Solver!$C$1:$CA$1,0),FALSE),"")</f>
        <v>6.9409999999999998</v>
      </c>
      <c r="AE3" s="391" t="str">
        <f>IFERROR(IF(VLOOKUP($AA3,Solver!$C$1:$CA$524,MATCH(AE$1,Solver!$C$1:$CA$1,0),FALSE)=1,"Starter",""),"")</f>
        <v/>
      </c>
      <c r="AF3" s="391" t="str">
        <f>IFERROR(IF(VLOOKUP($AA3,Solver!$C$1:$CA$524,MATCH(AF$1,Solver!$C$1:$CA$1,0),FALSE)=1,"Bench",""),"")</f>
        <v/>
      </c>
      <c r="AG3" s="391" t="str">
        <f>IFERROR(IF(VLOOKUP($AA3,Solver!$C$1:$CA$524,MATCH(AG$1,Solver!$C$1:$CA$1,0),FALSE)=1,"Captain",""),"")</f>
        <v/>
      </c>
      <c r="AH3" s="391" t="str">
        <f>IFERROR(IF(VLOOKUP($AA3,Solver!$C$1:$CA$524,MATCH(AH$1,Solver!$C$1:$CA$1,0),FALSE)=1,"Buy",""),"")</f>
        <v/>
      </c>
      <c r="AI3" s="391" t="str">
        <f>IFERROR(IF(VLOOKUP($AA3,Solver!$C$1:$CA$524,MATCH(AI$1,Solver!$C$1:$CA$1,0),FALSE)=1,"Sell",""),"")</f>
        <v/>
      </c>
      <c r="AK3" s="388" t="str">
        <f>IFERROR(INDEX(Solver!$D:$D,MATCH($AM3,Solver!$C:$C,0)),"")</f>
        <v>F</v>
      </c>
      <c r="AL3" s="389" t="str">
        <f>IFERROR(INDEX(Solver!$B:$B,MATCH($AM3,Solver!$C:$C,0)),"")</f>
        <v>Manchester City</v>
      </c>
      <c r="AM3" s="389" t="str">
        <f>IF(Solver!DA3="","",Solver!DA3)</f>
        <v>Erling Haaland</v>
      </c>
      <c r="AN3" s="390">
        <f>IFERROR(INDEX(Solver!$E:$E,MATCH($AM3,Solver!$C:$C,0)),"")</f>
        <v>15.4</v>
      </c>
      <c r="AO3" s="390">
        <f>IFERROR(INDEX(Solver!$F:$F,MATCH($AM3,Solver!$C:$C,0)),"")</f>
        <v>15.3</v>
      </c>
      <c r="AP3" s="390">
        <f>IFERROR(VLOOKUP($AM3,Solver!$C$1:$CA$524,MATCH(AP$1,Solver!$C$1:$CA$1,0),FALSE),"")</f>
        <v>4.97</v>
      </c>
      <c r="AQ3" s="391" t="str">
        <f>IFERROR(IF(VLOOKUP($AM3,Solver!$C$1:$CA$524,MATCH(AQ$1,Solver!$C$1:$CA$1,0),FALSE)=1,"Starter",""),"")</f>
        <v/>
      </c>
      <c r="AR3" s="391" t="str">
        <f>IFERROR(IF(VLOOKUP($AM3,Solver!$C$1:$CA$524,MATCH(AR$1,Solver!$C$1:$CA$1,0),FALSE)=1,"Bench",""),"")</f>
        <v/>
      </c>
      <c r="AS3" s="391" t="str">
        <f>IFERROR(IF(VLOOKUP($AM3,Solver!$C$1:$CA$524,MATCH(AS$1,Solver!$C$1:$CA$1,0),FALSE)=1,"Captain",""),"")</f>
        <v/>
      </c>
      <c r="AT3" s="391" t="str">
        <f>IFERROR(IF(VLOOKUP($AM3,Solver!$C$1:$CA$524,MATCH(AT$1,Solver!$C$1:$CA$1,0),FALSE)=1,"Buy",""),"")</f>
        <v/>
      </c>
      <c r="AU3" s="391" t="str">
        <f>IFERROR(IF(VLOOKUP($AM3,Solver!$C$1:$CA$524,MATCH(AU$1,Solver!$C$1:$CA$1,0),FALSE)=1,"Sell",""),"")</f>
        <v/>
      </c>
      <c r="AW3" s="388" t="str">
        <f>IFERROR(INDEX(Solver!$D:$D,MATCH($AY3,Solver!$C:$C,0)),"")</f>
        <v>F</v>
      </c>
      <c r="AX3" s="389" t="str">
        <f>IFERROR(INDEX(Solver!$B:$B,MATCH($AY3,Solver!$C:$C,0)),"")</f>
        <v>Manchester City</v>
      </c>
      <c r="AY3" s="389" t="str">
        <f>IF(Solver!DB3="","",Solver!DB3)</f>
        <v>Erling Haaland</v>
      </c>
      <c r="AZ3" s="390">
        <f>IFERROR(INDEX(Solver!$E:$E,MATCH($AY3,Solver!$C:$C,0)),"")</f>
        <v>15.4</v>
      </c>
      <c r="BA3" s="390">
        <f>IFERROR(INDEX(Solver!$F:$F,MATCH($AY3,Solver!$C:$C,0)),"")</f>
        <v>15.3</v>
      </c>
      <c r="BB3" s="390">
        <f>IFERROR(VLOOKUP($AY3,Solver!$C$1:$CA$524,MATCH(BB$1,Solver!$C$1:$CA$1,0),FALSE),"")</f>
        <v>7.2426666666666666</v>
      </c>
      <c r="BC3" s="391" t="str">
        <f>IFERROR(IF(VLOOKUP($AY3,Solver!$C$1:$CA$524,MATCH(BC$1,Solver!$C$1:$CA$1,0),FALSE)=1,"Starter",""),"")</f>
        <v/>
      </c>
      <c r="BD3" s="391" t="str">
        <f>IFERROR(IF(VLOOKUP($AY3,Solver!$C$1:$CA$524,MATCH(BD$1,Solver!$C$1:$CA$1,0),FALSE)=1,"Bench",""),"")</f>
        <v/>
      </c>
      <c r="BE3" s="391" t="str">
        <f>IFERROR(IF(VLOOKUP($AY3,Solver!$C$1:$CA$524,MATCH(BE$1,Solver!$C$1:$CA$1,0),FALSE)=1,"Captain",""),"")</f>
        <v/>
      </c>
      <c r="BF3" s="391" t="str">
        <f>IFERROR(IF(VLOOKUP($AY3,Solver!$C$1:$CA$524,MATCH(BF$1,Solver!$C$1:$CA$1,0),FALSE)=1,"Buy",""),"")</f>
        <v/>
      </c>
      <c r="BG3" s="391" t="str">
        <f>IFERROR(IF(VLOOKUP($AY3,Solver!$C$1:$CA$524,MATCH(BG$1,Solver!$C$1:$CA$1,0),FALSE)=1,"Sell",""),"")</f>
        <v/>
      </c>
      <c r="BI3" s="388" t="str">
        <f>IFERROR(INDEX(Solver!$D:$D,MATCH($BK3,Solver!$C:$C,0)),"")</f>
        <v>F</v>
      </c>
      <c r="BJ3" s="389" t="str">
        <f>IFERROR(INDEX(Solver!$B:$B,MATCH($BK3,Solver!$C:$C,0)),"")</f>
        <v>Manchester City</v>
      </c>
      <c r="BK3" s="389" t="str">
        <f>IF(Solver!DC3="","",Solver!DC3)</f>
        <v>Erling Haaland</v>
      </c>
      <c r="BL3" s="390">
        <f>IFERROR(INDEX(Solver!$E:$E,MATCH($BK3,Solver!$C:$C,0)),"")</f>
        <v>15.4</v>
      </c>
      <c r="BM3" s="390">
        <f>IFERROR(INDEX(Solver!$F:$F,MATCH($BK3,Solver!$C:$C,0)),"")</f>
        <v>15.3</v>
      </c>
      <c r="BN3" s="390">
        <f>IFERROR(VLOOKUP($BK3,Solver!$C$1:$CA$524,MATCH(BN$1,Solver!$C$1:$CA$1,0),FALSE),"")</f>
        <v>6.9613333333333332</v>
      </c>
      <c r="BO3" s="391" t="str">
        <f>IFERROR(IF(VLOOKUP($BK3,Solver!$C$1:$CA$524,MATCH(BO$1,Solver!$C$1:$CA$1,0),FALSE)=1,"Starter",""),"")</f>
        <v/>
      </c>
      <c r="BP3" s="391" t="str">
        <f>IFERROR(IF(VLOOKUP($BK3,Solver!$C$1:$CA$524,MATCH(BP$1,Solver!$C$1:$CA$1,0),FALSE)=1,"Bench",""),"")</f>
        <v/>
      </c>
      <c r="BQ3" s="391" t="str">
        <f>IFERROR(IF(VLOOKUP($BK3,Solver!$C$1:$CA$524,MATCH(BQ$1,Solver!$C$1:$CA$1,0),FALSE)=1,"Captain",""),"")</f>
        <v/>
      </c>
      <c r="BR3" s="391" t="str">
        <f>IFERROR(IF(VLOOKUP($BK3,Solver!$C$1:$CA$524,MATCH(BR$1,Solver!$C$1:$CA$1,0),FALSE)=1,"Buy",""),"")</f>
        <v/>
      </c>
      <c r="BS3" s="391" t="str">
        <f>IFERROR(IF(VLOOKUP($BK3,Solver!$C$1:$CA$524,MATCH(BS$1,Solver!$C$1:$CA$1,0),FALSE)=1,"Sell",""),"")</f>
        <v/>
      </c>
      <c r="BU3" s="388" t="str">
        <f>IFERROR(INDEX(Solver!$D:$D,MATCH($BW3,Solver!$C:$C,0)),"")</f>
        <v>F</v>
      </c>
      <c r="BV3" s="389" t="str">
        <f>IFERROR(INDEX(Solver!$B:$B,MATCH($BW3,Solver!$C:$C,0)),"")</f>
        <v>Manchester City</v>
      </c>
      <c r="BW3" s="389" t="str">
        <f>IF(Solver!DD3="","",Solver!DD3)</f>
        <v>Erling Haaland</v>
      </c>
      <c r="BX3" s="390">
        <f>IFERROR(INDEX(Solver!$E:$E,MATCH($BW3,Solver!$C:$C,0)),"")</f>
        <v>15.4</v>
      </c>
      <c r="BY3" s="390">
        <f>IFERROR(INDEX(Solver!$F:$F,MATCH($BW3,Solver!$C:$C,0)),"")</f>
        <v>15.3</v>
      </c>
      <c r="BZ3" s="390">
        <f>IFERROR(VLOOKUP($BW3,Solver!$C$1:$CA$524,MATCH(BZ$1,Solver!$C$1:$CA$1,0),FALSE),"")</f>
        <v>7.3823333333333334</v>
      </c>
      <c r="CA3" s="391" t="str">
        <f>IFERROR(IF(VLOOKUP($BW3,Solver!$C$1:$CA$524,MATCH(CA$1,Solver!$C$1:$CA$1,0),FALSE)=1,"Starter",""),"")</f>
        <v/>
      </c>
      <c r="CB3" s="391" t="str">
        <f>IFERROR(IF(VLOOKUP($BW3,Solver!$C$1:$CA$524,MATCH(CB$1,Solver!$C$1:$CA$1,0),FALSE)=1,"Bench",""),"")</f>
        <v/>
      </c>
      <c r="CC3" s="391" t="str">
        <f>IFERROR(IF(VLOOKUP($BW3,Solver!$C$1:$CA$524,MATCH(CC$1,Solver!$C$1:$CA$1,0),FALSE)=1,"Captain",""),"")</f>
        <v/>
      </c>
      <c r="CD3" s="391" t="str">
        <f>IFERROR(IF(VLOOKUP($BW3,Solver!$C$1:$CA$524,MATCH(CD$1,Solver!$C$1:$CA$1,0),FALSE)=1,"Buy",""),"")</f>
        <v/>
      </c>
      <c r="CE3" s="391" t="str">
        <f>IFERROR(IF(VLOOKUP($BW3,Solver!$C$1:$CA$524,MATCH(CE$1,Solver!$C$1:$CA$1,0),FALSE)=1,"Sell",""),"")</f>
        <v/>
      </c>
      <c r="CF3" s="386"/>
      <c r="CG3" s="388" t="str">
        <f>IFERROR(INDEX(Solver!$D:$D,MATCH($CI3,Solver!$C:$C,0)),"")</f>
        <v>F</v>
      </c>
      <c r="CH3" s="389" t="str">
        <f>IFERROR(INDEX(Solver!$B:$B,MATCH($CI3,Solver!$C:$C,0)),"")</f>
        <v>Manchester City</v>
      </c>
      <c r="CI3" s="389" t="str">
        <f>IF(Solver!DE3="","",Solver!DE3)</f>
        <v>Erling Haaland</v>
      </c>
      <c r="CJ3" s="390">
        <f>IFERROR(INDEX(Solver!$E:$E,MATCH($CI3,Solver!$C:$C,0)),"")</f>
        <v>15.4</v>
      </c>
      <c r="CK3" s="390">
        <f>IFERROR(INDEX(Solver!$F:$F,MATCH($CI3,Solver!$C:$C,0)),"")</f>
        <v>15.3</v>
      </c>
      <c r="CL3" s="390">
        <f>IFERROR(VLOOKUP($CI3,Solver!$C$1:$CA$524,MATCH(CL$1,Solver!$C$1:$CA$1,0),FALSE),"")</f>
        <v>6.1526666666666667</v>
      </c>
      <c r="CM3" s="391" t="str">
        <f>IFERROR(IF(VLOOKUP($CI3,Solver!$C$1:$CA$524,MATCH(CM$1,Solver!$C$1:$CA$1,0),FALSE)=1,"Starter",""),"")</f>
        <v/>
      </c>
      <c r="CN3" s="391" t="str">
        <f>IFERROR(IF(VLOOKUP($CI3,Solver!$C$1:$CA$524,MATCH(CN$1,Solver!$C$1:$CA$1,0),FALSE)=1,"Bench",""),"")</f>
        <v/>
      </c>
      <c r="CO3" s="391" t="str">
        <f>IFERROR(IF(VLOOKUP($CI3,Solver!$C$1:$CA$524,MATCH(CO$1,Solver!$C$1:$CA$1,0),FALSE)=1,"Captain",""),"")</f>
        <v/>
      </c>
      <c r="CP3" s="391" t="str">
        <f>IFERROR(IF(VLOOKUP($CI3,Solver!$C$1:$CA$524,MATCH(CP$1,Solver!$C$1:$CA$1,0),FALSE)=1,"Buy",""),"")</f>
        <v/>
      </c>
      <c r="CQ3" s="391" t="str">
        <f>IFERROR(IF(VLOOKUP($CI3,Solver!$C$1:$CA$524,MATCH(CQ$1,Solver!$C$1:$CA$1,0),FALSE)=1,"Sell",""),"")</f>
        <v/>
      </c>
    </row>
    <row r="4" spans="1:95" x14ac:dyDescent="0.25">
      <c r="A4" s="388" t="str">
        <f>IFERROR(INDEX(Solver!$D:$D,MATCH($C4,Solver!$C:$C,0)),"")</f>
        <v>M</v>
      </c>
      <c r="B4" s="392" t="str">
        <f>IFERROR(INDEX(Solver!$B:$B,MATCH($C4,Solver!$C:$C,0)),"")</f>
        <v>Chelsea</v>
      </c>
      <c r="C4" s="392" t="str">
        <f>IF(Solver!CX4="","",Solver!CX4)</f>
        <v>Cole Palmer</v>
      </c>
      <c r="D4" s="393">
        <f>IFERROR(INDEX(Solver!$E:$E,MATCH($C4,Solver!$C:$C,0)),"")</f>
        <v>11</v>
      </c>
      <c r="E4" s="393">
        <f>IFERROR(INDEX(Solver!$F:$F,MATCH($C4,Solver!$C:$C,0)),"")</f>
        <v>10.9</v>
      </c>
      <c r="F4" s="393">
        <f>IFERROR(VLOOKUP($C4,Solver!$C$1:$CA$524,MATCH(F$1,Solver!$C$1:$CA$1,0),FALSE),"")</f>
        <v>5.160333333333333</v>
      </c>
      <c r="G4" s="394" t="str">
        <f>IFERROR(IF(VLOOKUP($C4,Solver!$C$1:$CA$524,MATCH(G$1,Solver!$C$1:$CA$1,0),FALSE)=1,"Starter",""),"")</f>
        <v/>
      </c>
      <c r="H4" s="394" t="str">
        <f>IFERROR(IF(VLOOKUP($C4,Solver!$C$1:$CA$524,MATCH(H$1,Solver!$C$1:$CA$1,0),FALSE)=1,"Bench",""),"")</f>
        <v/>
      </c>
      <c r="I4" s="394" t="str">
        <f>IFERROR(IF(VLOOKUP($C4,Solver!$C$1:$CA$524,MATCH(I$1,Solver!$C$1:$CA$1,0),FALSE)=1,"Captain",""),"")</f>
        <v/>
      </c>
      <c r="J4" s="394" t="str">
        <f>IFERROR(IF(VLOOKUP($C4,Solver!$C$1:$CA$524,MATCH(J$1,Solver!$C$1:$CA$1,0),FALSE)=1,"Buy",""),"")</f>
        <v/>
      </c>
      <c r="K4" s="394" t="str">
        <f>IFERROR(IF(VLOOKUP($C4,Solver!$C$1:$CA$524,MATCH(K$1,Solver!$C$1:$CA$1,0),FALSE)=1,"Sell",""),"")</f>
        <v/>
      </c>
      <c r="M4" s="388" t="str">
        <f>IFERROR(INDEX(Solver!$D:$D,MATCH($O4,Solver!$C:$C,0)),"")</f>
        <v>M</v>
      </c>
      <c r="N4" s="392" t="str">
        <f>IFERROR(INDEX(Solver!$B:$B,MATCH($O4,Solver!$C:$C,0)),"")</f>
        <v>Chelsea</v>
      </c>
      <c r="O4" s="392" t="str">
        <f>IF(Solver!CY4="","",Solver!CY4)</f>
        <v>Cole Palmer</v>
      </c>
      <c r="P4" s="393">
        <f>IFERROR(INDEX(Solver!$E:$E,MATCH($O4,Solver!$C:$C,0)),"")</f>
        <v>11</v>
      </c>
      <c r="Q4" s="393">
        <f>IFERROR(INDEX(Solver!$F:$F,MATCH($O4,Solver!$C:$C,0)),"")</f>
        <v>10.9</v>
      </c>
      <c r="R4" s="393">
        <f>IFERROR(VLOOKUP($O4,Solver!$C$1:$CA$524,MATCH(R$1,Solver!$C$1:$CA$1,0),FALSE),"")</f>
        <v>4.5746666666666664</v>
      </c>
      <c r="S4" s="394" t="str">
        <f>IFERROR(IF(VLOOKUP($O4,Solver!$C$1:$CA$524,MATCH(S$1,Solver!$C$1:$CA$1,0),FALSE)=1,"Starter",""),"")</f>
        <v/>
      </c>
      <c r="T4" s="394" t="str">
        <f>IFERROR(IF(VLOOKUP($O4,Solver!$C$1:$CA$524,MATCH(T$1,Solver!$C$1:$CA$1,0),FALSE)=1,"Bench",""),"")</f>
        <v/>
      </c>
      <c r="U4" s="394" t="str">
        <f>IFERROR(IF(VLOOKUP($O4,Solver!$C$1:$CA$524,MATCH(U$1,Solver!$C$1:$CA$1,0),FALSE)=1,"Captain",""),"")</f>
        <v/>
      </c>
      <c r="V4" s="394" t="str">
        <f>IFERROR(IF(VLOOKUP($O4,Solver!$C$1:$CA$524,MATCH(V$1,Solver!$C$1:$CA$1,0),FALSE)=1,"Buy",""),"")</f>
        <v/>
      </c>
      <c r="W4" s="394" t="str">
        <f>IFERROR(IF(VLOOKUP($O4,Solver!$C$1:$CA$524,MATCH(W$1,Solver!$C$1:$CA$1,0),FALSE)=1,"Sell",""),"")</f>
        <v/>
      </c>
      <c r="Y4" s="388" t="str">
        <f>IFERROR(INDEX(Solver!$D:$D,MATCH($AA4,Solver!$C:$C,0)),"")</f>
        <v>M</v>
      </c>
      <c r="Z4" s="392" t="str">
        <f>IFERROR(INDEX(Solver!$B:$B,MATCH($AA4,Solver!$C:$C,0)),"")</f>
        <v>Chelsea</v>
      </c>
      <c r="AA4" s="392" t="str">
        <f>IF(Solver!CZ4="","",Solver!CZ4)</f>
        <v>Cole Palmer</v>
      </c>
      <c r="AB4" s="393">
        <f>IFERROR(INDEX(Solver!$E:$E,MATCH($AA4,Solver!$C:$C,0)),"")</f>
        <v>11</v>
      </c>
      <c r="AC4" s="393">
        <f>IFERROR(INDEX(Solver!$F:$F,MATCH($AA4,Solver!$C:$C,0)),"")</f>
        <v>10.9</v>
      </c>
      <c r="AD4" s="393">
        <f>IFERROR(VLOOKUP($AA4,Solver!$C$1:$CA$524,MATCH(AD$1,Solver!$C$1:$CA$1,0),FALSE),"")</f>
        <v>6.625</v>
      </c>
      <c r="AE4" s="394" t="str">
        <f>IFERROR(IF(VLOOKUP($AA4,Solver!$C$1:$CA$524,MATCH(AE$1,Solver!$C$1:$CA$1,0),FALSE)=1,"Starter",""),"")</f>
        <v/>
      </c>
      <c r="AF4" s="394" t="str">
        <f>IFERROR(IF(VLOOKUP($AA4,Solver!$C$1:$CA$524,MATCH(AF$1,Solver!$C$1:$CA$1,0),FALSE)=1,"Bench",""),"")</f>
        <v/>
      </c>
      <c r="AG4" s="394" t="str">
        <f>IFERROR(IF(VLOOKUP($AA4,Solver!$C$1:$CA$524,MATCH(AG$1,Solver!$C$1:$CA$1,0),FALSE)=1,"Captain",""),"")</f>
        <v/>
      </c>
      <c r="AH4" s="394" t="str">
        <f>IFERROR(IF(VLOOKUP($AA4,Solver!$C$1:$CA$524,MATCH(AH$1,Solver!$C$1:$CA$1,0),FALSE)=1,"Buy",""),"")</f>
        <v/>
      </c>
      <c r="AI4" s="394" t="str">
        <f>IFERROR(IF(VLOOKUP($AA4,Solver!$C$1:$CA$524,MATCH(AI$1,Solver!$C$1:$CA$1,0),FALSE)=1,"Sell",""),"")</f>
        <v/>
      </c>
      <c r="AK4" s="388" t="str">
        <f>IFERROR(INDEX(Solver!$D:$D,MATCH($AM4,Solver!$C:$C,0)),"")</f>
        <v>M</v>
      </c>
      <c r="AL4" s="392" t="str">
        <f>IFERROR(INDEX(Solver!$B:$B,MATCH($AM4,Solver!$C:$C,0)),"")</f>
        <v>Chelsea</v>
      </c>
      <c r="AM4" s="392" t="str">
        <f>IF(Solver!DA4="","",Solver!DA4)</f>
        <v>Cole Palmer</v>
      </c>
      <c r="AN4" s="393">
        <f>IFERROR(INDEX(Solver!$E:$E,MATCH($AM4,Solver!$C:$C,0)),"")</f>
        <v>11</v>
      </c>
      <c r="AO4" s="393">
        <f>IFERROR(INDEX(Solver!$F:$F,MATCH($AM4,Solver!$C:$C,0)),"")</f>
        <v>10.9</v>
      </c>
      <c r="AP4" s="393">
        <f>IFERROR(VLOOKUP($AM4,Solver!$C$1:$CA$524,MATCH(AP$1,Solver!$C$1:$CA$1,0),FALSE),"")</f>
        <v>5.7763333333333335</v>
      </c>
      <c r="AQ4" s="394" t="str">
        <f>IFERROR(IF(VLOOKUP($AM4,Solver!$C$1:$CA$524,MATCH(AQ$1,Solver!$C$1:$CA$1,0),FALSE)=1,"Starter",""),"")</f>
        <v/>
      </c>
      <c r="AR4" s="394" t="str">
        <f>IFERROR(IF(VLOOKUP($AM4,Solver!$C$1:$CA$524,MATCH(AR$1,Solver!$C$1:$CA$1,0),FALSE)=1,"Bench",""),"")</f>
        <v/>
      </c>
      <c r="AS4" s="394" t="str">
        <f>IFERROR(IF(VLOOKUP($AM4,Solver!$C$1:$CA$524,MATCH(AS$1,Solver!$C$1:$CA$1,0),FALSE)=1,"Captain",""),"")</f>
        <v/>
      </c>
      <c r="AT4" s="394" t="str">
        <f>IFERROR(IF(VLOOKUP($AM4,Solver!$C$1:$CA$524,MATCH(AT$1,Solver!$C$1:$CA$1,0),FALSE)=1,"Buy",""),"")</f>
        <v/>
      </c>
      <c r="AU4" s="394" t="str">
        <f>IFERROR(IF(VLOOKUP($AM4,Solver!$C$1:$CA$524,MATCH(AU$1,Solver!$C$1:$CA$1,0),FALSE)=1,"Sell",""),"")</f>
        <v/>
      </c>
      <c r="AW4" s="388" t="str">
        <f>IFERROR(INDEX(Solver!$D:$D,MATCH($AY4,Solver!$C:$C,0)),"")</f>
        <v>M</v>
      </c>
      <c r="AX4" s="392" t="str">
        <f>IFERROR(INDEX(Solver!$B:$B,MATCH($AY4,Solver!$C:$C,0)),"")</f>
        <v>Chelsea</v>
      </c>
      <c r="AY4" s="392" t="str">
        <f>IF(Solver!DB4="","",Solver!DB4)</f>
        <v>Cole Palmer</v>
      </c>
      <c r="AZ4" s="393">
        <f>IFERROR(INDEX(Solver!$E:$E,MATCH($AY4,Solver!$C:$C,0)),"")</f>
        <v>11</v>
      </c>
      <c r="BA4" s="393">
        <f>IFERROR(INDEX(Solver!$F:$F,MATCH($AY4,Solver!$C:$C,0)),"")</f>
        <v>10.9</v>
      </c>
      <c r="BB4" s="393">
        <f>IFERROR(VLOOKUP($AY4,Solver!$C$1:$CA$524,MATCH(BB$1,Solver!$C$1:$CA$1,0),FALSE),"")</f>
        <v>6.6163333333333334</v>
      </c>
      <c r="BC4" s="394" t="str">
        <f>IFERROR(IF(VLOOKUP($AY4,Solver!$C$1:$CA$524,MATCH(BC$1,Solver!$C$1:$CA$1,0),FALSE)=1,"Starter",""),"")</f>
        <v/>
      </c>
      <c r="BD4" s="394" t="str">
        <f>IFERROR(IF(VLOOKUP($AY4,Solver!$C$1:$CA$524,MATCH(BD$1,Solver!$C$1:$CA$1,0),FALSE)=1,"Bench",""),"")</f>
        <v/>
      </c>
      <c r="BE4" s="394" t="str">
        <f>IFERROR(IF(VLOOKUP($AY4,Solver!$C$1:$CA$524,MATCH(BE$1,Solver!$C$1:$CA$1,0),FALSE)=1,"Captain",""),"")</f>
        <v/>
      </c>
      <c r="BF4" s="394" t="str">
        <f>IFERROR(IF(VLOOKUP($AY4,Solver!$C$1:$CA$524,MATCH(BF$1,Solver!$C$1:$CA$1,0),FALSE)=1,"Buy",""),"")</f>
        <v/>
      </c>
      <c r="BG4" s="394" t="str">
        <f>IFERROR(IF(VLOOKUP($AY4,Solver!$C$1:$CA$524,MATCH(BG$1,Solver!$C$1:$CA$1,0),FALSE)=1,"Sell",""),"")</f>
        <v/>
      </c>
      <c r="BI4" s="388" t="str">
        <f>IFERROR(INDEX(Solver!$D:$D,MATCH($BK4,Solver!$C:$C,0)),"")</f>
        <v>M</v>
      </c>
      <c r="BJ4" s="392" t="str">
        <f>IFERROR(INDEX(Solver!$B:$B,MATCH($BK4,Solver!$C:$C,0)),"")</f>
        <v>Chelsea</v>
      </c>
      <c r="BK4" s="392" t="str">
        <f>IF(Solver!DC4="","",Solver!DC4)</f>
        <v>Cole Palmer</v>
      </c>
      <c r="BL4" s="393">
        <f>IFERROR(INDEX(Solver!$E:$E,MATCH($BK4,Solver!$C:$C,0)),"")</f>
        <v>11</v>
      </c>
      <c r="BM4" s="393">
        <f>IFERROR(INDEX(Solver!$F:$F,MATCH($BK4,Solver!$C:$C,0)),"")</f>
        <v>10.9</v>
      </c>
      <c r="BN4" s="393">
        <f>IFERROR(VLOOKUP($BK4,Solver!$C$1:$CA$524,MATCH(BN$1,Solver!$C$1:$CA$1,0),FALSE),"")</f>
        <v>4.9253333333333336</v>
      </c>
      <c r="BO4" s="394" t="str">
        <f>IFERROR(IF(VLOOKUP($BK4,Solver!$C$1:$CA$524,MATCH(BO$1,Solver!$C$1:$CA$1,0),FALSE)=1,"Starter",""),"")</f>
        <v/>
      </c>
      <c r="BP4" s="394" t="str">
        <f>IFERROR(IF(VLOOKUP($BK4,Solver!$C$1:$CA$524,MATCH(BP$1,Solver!$C$1:$CA$1,0),FALSE)=1,"Bench",""),"")</f>
        <v/>
      </c>
      <c r="BQ4" s="394" t="str">
        <f>IFERROR(IF(VLOOKUP($BK4,Solver!$C$1:$CA$524,MATCH(BQ$1,Solver!$C$1:$CA$1,0),FALSE)=1,"Captain",""),"")</f>
        <v/>
      </c>
      <c r="BR4" s="394" t="str">
        <f>IFERROR(IF(VLOOKUP($BK4,Solver!$C$1:$CA$524,MATCH(BR$1,Solver!$C$1:$CA$1,0),FALSE)=1,"Buy",""),"")</f>
        <v/>
      </c>
      <c r="BS4" s="394" t="str">
        <f>IFERROR(IF(VLOOKUP($BK4,Solver!$C$1:$CA$524,MATCH(BS$1,Solver!$C$1:$CA$1,0),FALSE)=1,"Sell",""),"")</f>
        <v/>
      </c>
      <c r="BU4" s="388" t="str">
        <f>IFERROR(INDEX(Solver!$D:$D,MATCH($BW4,Solver!$C:$C,0)),"")</f>
        <v>M</v>
      </c>
      <c r="BV4" s="392" t="str">
        <f>IFERROR(INDEX(Solver!$B:$B,MATCH($BW4,Solver!$C:$C,0)),"")</f>
        <v>Chelsea</v>
      </c>
      <c r="BW4" s="392" t="str">
        <f>IF(Solver!DD4="","",Solver!DD4)</f>
        <v>Cole Palmer</v>
      </c>
      <c r="BX4" s="393">
        <f>IFERROR(INDEX(Solver!$E:$E,MATCH($BW4,Solver!$C:$C,0)),"")</f>
        <v>11</v>
      </c>
      <c r="BY4" s="393">
        <f>IFERROR(INDEX(Solver!$F:$F,MATCH($BW4,Solver!$C:$C,0)),"")</f>
        <v>10.9</v>
      </c>
      <c r="BZ4" s="393">
        <f>IFERROR(VLOOKUP($BW4,Solver!$C$1:$CA$524,MATCH(BZ$1,Solver!$C$1:$CA$1,0),FALSE),"")</f>
        <v>6.3816666666666668</v>
      </c>
      <c r="CA4" s="394" t="str">
        <f>IFERROR(IF(VLOOKUP($BW4,Solver!$C$1:$CA$524,MATCH(CA$1,Solver!$C$1:$CA$1,0),FALSE)=1,"Starter",""),"")</f>
        <v/>
      </c>
      <c r="CB4" s="394" t="str">
        <f>IFERROR(IF(VLOOKUP($BW4,Solver!$C$1:$CA$524,MATCH(CB$1,Solver!$C$1:$CA$1,0),FALSE)=1,"Bench",""),"")</f>
        <v/>
      </c>
      <c r="CC4" s="394" t="str">
        <f>IFERROR(IF(VLOOKUP($BW4,Solver!$C$1:$CA$524,MATCH(CC$1,Solver!$C$1:$CA$1,0),FALSE)=1,"Captain",""),"")</f>
        <v/>
      </c>
      <c r="CD4" s="394" t="str">
        <f>IFERROR(IF(VLOOKUP($BW4,Solver!$C$1:$CA$524,MATCH(CD$1,Solver!$C$1:$CA$1,0),FALSE)=1,"Buy",""),"")</f>
        <v/>
      </c>
      <c r="CE4" s="394" t="str">
        <f>IFERROR(IF(VLOOKUP($BW4,Solver!$C$1:$CA$524,MATCH(CE$1,Solver!$C$1:$CA$1,0),FALSE)=1,"Sell",""),"")</f>
        <v/>
      </c>
      <c r="CF4" s="386"/>
      <c r="CG4" s="388" t="str">
        <f>IFERROR(INDEX(Solver!$D:$D,MATCH($CI4,Solver!$C:$C,0)),"")</f>
        <v>M</v>
      </c>
      <c r="CH4" s="392" t="str">
        <f>IFERROR(INDEX(Solver!$B:$B,MATCH($CI4,Solver!$C:$C,0)),"")</f>
        <v>Chelsea</v>
      </c>
      <c r="CI4" s="392" t="str">
        <f>IF(Solver!DE4="","",Solver!DE4)</f>
        <v>Cole Palmer</v>
      </c>
      <c r="CJ4" s="393">
        <f>IFERROR(INDEX(Solver!$E:$E,MATCH($CI4,Solver!$C:$C,0)),"")</f>
        <v>11</v>
      </c>
      <c r="CK4" s="393">
        <f>IFERROR(INDEX(Solver!$F:$F,MATCH($CI4,Solver!$C:$C,0)),"")</f>
        <v>10.9</v>
      </c>
      <c r="CL4" s="393">
        <f>IFERROR(VLOOKUP($CI4,Solver!$C$1:$CA$524,MATCH(CL$1,Solver!$C$1:$CA$1,0),FALSE),"")</f>
        <v>6.075333333333333</v>
      </c>
      <c r="CM4" s="394" t="str">
        <f>IFERROR(IF(VLOOKUP($CI4,Solver!$C$1:$CA$524,MATCH(CM$1,Solver!$C$1:$CA$1,0),FALSE)=1,"Starter",""),"")</f>
        <v/>
      </c>
      <c r="CN4" s="394" t="str">
        <f>IFERROR(IF(VLOOKUP($CI4,Solver!$C$1:$CA$524,MATCH(CN$1,Solver!$C$1:$CA$1,0),FALSE)=1,"Bench",""),"")</f>
        <v/>
      </c>
      <c r="CO4" s="394" t="str">
        <f>IFERROR(IF(VLOOKUP($CI4,Solver!$C$1:$CA$524,MATCH(CO$1,Solver!$C$1:$CA$1,0),FALSE)=1,"Captain",""),"")</f>
        <v/>
      </c>
      <c r="CP4" s="394" t="str">
        <f>IFERROR(IF(VLOOKUP($CI4,Solver!$C$1:$CA$524,MATCH(CP$1,Solver!$C$1:$CA$1,0),FALSE)=1,"Buy",""),"")</f>
        <v/>
      </c>
      <c r="CQ4" s="394" t="str">
        <f>IFERROR(IF(VLOOKUP($CI4,Solver!$C$1:$CA$524,MATCH(CQ$1,Solver!$C$1:$CA$1,0),FALSE)=1,"Sell",""),"")</f>
        <v/>
      </c>
    </row>
    <row r="5" spans="1:95" x14ac:dyDescent="0.25">
      <c r="A5" s="388" t="str">
        <f>IFERROR(INDEX(Solver!$D:$D,MATCH($C5,Solver!$C:$C,0)),"")</f>
        <v>M</v>
      </c>
      <c r="B5" s="389" t="str">
        <f>IFERROR(INDEX(Solver!$B:$B,MATCH($C5,Solver!$C:$C,0)),"")</f>
        <v>Manchester Utd</v>
      </c>
      <c r="C5" s="389" t="str">
        <f>IF(Solver!CX5="","",Solver!CX5)</f>
        <v>Bruno Fernandes</v>
      </c>
      <c r="D5" s="390">
        <f>IFERROR(INDEX(Solver!$E:$E,MATCH($C5,Solver!$C:$C,0)),"")</f>
        <v>8.1999999999999993</v>
      </c>
      <c r="E5" s="390">
        <f>IFERROR(INDEX(Solver!$F:$F,MATCH($C5,Solver!$C:$C,0)),"")</f>
        <v>8.1999999999999993</v>
      </c>
      <c r="F5" s="390">
        <f>IFERROR(VLOOKUP($C5,Solver!$C$1:$CA$524,MATCH(F$1,Solver!$C$1:$CA$1,0),FALSE),"")</f>
        <v>4.6466666666666665</v>
      </c>
      <c r="G5" s="391" t="str">
        <f>IFERROR(IF(VLOOKUP($C5,Solver!$C$1:$CA$524,MATCH(G$1,Solver!$C$1:$CA$1,0),FALSE)=1,"Starter",""),"")</f>
        <v/>
      </c>
      <c r="H5" s="391" t="str">
        <f>IFERROR(IF(VLOOKUP($C5,Solver!$C$1:$CA$524,MATCH(H$1,Solver!$C$1:$CA$1,0),FALSE)=1,"Bench",""),"")</f>
        <v/>
      </c>
      <c r="I5" s="391" t="str">
        <f>IFERROR(IF(VLOOKUP($C5,Solver!$C$1:$CA$524,MATCH(I$1,Solver!$C$1:$CA$1,0),FALSE)=1,"Captain",""),"")</f>
        <v/>
      </c>
      <c r="J5" s="391" t="str">
        <f>IFERROR(IF(VLOOKUP($C5,Solver!$C$1:$CA$524,MATCH(J$1,Solver!$C$1:$CA$1,0),FALSE)=1,"Buy",""),"")</f>
        <v/>
      </c>
      <c r="K5" s="391" t="str">
        <f>IFERROR(IF(VLOOKUP($C5,Solver!$C$1:$CA$524,MATCH(K$1,Solver!$C$1:$CA$1,0),FALSE)=1,"Sell",""),"")</f>
        <v/>
      </c>
      <c r="M5" s="388" t="str">
        <f>IFERROR(INDEX(Solver!$D:$D,MATCH($O5,Solver!$C:$C,0)),"")</f>
        <v>M</v>
      </c>
      <c r="N5" s="389" t="str">
        <f>IFERROR(INDEX(Solver!$B:$B,MATCH($O5,Solver!$C:$C,0)),"")</f>
        <v>Manchester Utd</v>
      </c>
      <c r="O5" s="389" t="str">
        <f>IF(Solver!CY5="","",Solver!CY5)</f>
        <v>Bruno Fernandes</v>
      </c>
      <c r="P5" s="390">
        <f>IFERROR(INDEX(Solver!$E:$E,MATCH($O5,Solver!$C:$C,0)),"")</f>
        <v>8.1999999999999993</v>
      </c>
      <c r="Q5" s="390">
        <f>IFERROR(INDEX(Solver!$F:$F,MATCH($O5,Solver!$C:$C,0)),"")</f>
        <v>8.1999999999999993</v>
      </c>
      <c r="R5" s="390">
        <f>IFERROR(VLOOKUP($O5,Solver!$C$1:$CA$524,MATCH(R$1,Solver!$C$1:$CA$1,0),FALSE),"")</f>
        <v>5.9290000000000003</v>
      </c>
      <c r="S5" s="391" t="str">
        <f>IFERROR(IF(VLOOKUP($O5,Solver!$C$1:$CA$524,MATCH(S$1,Solver!$C$1:$CA$1,0),FALSE)=1,"Starter",""),"")</f>
        <v/>
      </c>
      <c r="T5" s="391" t="str">
        <f>IFERROR(IF(VLOOKUP($O5,Solver!$C$1:$CA$524,MATCH(T$1,Solver!$C$1:$CA$1,0),FALSE)=1,"Bench",""),"")</f>
        <v/>
      </c>
      <c r="U5" s="391" t="str">
        <f>IFERROR(IF(VLOOKUP($O5,Solver!$C$1:$CA$524,MATCH(U$1,Solver!$C$1:$CA$1,0),FALSE)=1,"Captain",""),"")</f>
        <v/>
      </c>
      <c r="V5" s="391" t="str">
        <f>IFERROR(IF(VLOOKUP($O5,Solver!$C$1:$CA$524,MATCH(V$1,Solver!$C$1:$CA$1,0),FALSE)=1,"Buy",""),"")</f>
        <v/>
      </c>
      <c r="W5" s="391" t="str">
        <f>IFERROR(IF(VLOOKUP($O5,Solver!$C$1:$CA$524,MATCH(W$1,Solver!$C$1:$CA$1,0),FALSE)=1,"Sell",""),"")</f>
        <v/>
      </c>
      <c r="Y5" s="388" t="str">
        <f>IFERROR(INDEX(Solver!$D:$D,MATCH($AA5,Solver!$C:$C,0)),"")</f>
        <v>M</v>
      </c>
      <c r="Z5" s="389" t="str">
        <f>IFERROR(INDEX(Solver!$B:$B,MATCH($AA5,Solver!$C:$C,0)),"")</f>
        <v>Manchester Utd</v>
      </c>
      <c r="AA5" s="389" t="str">
        <f>IF(Solver!CZ5="","",Solver!CZ5)</f>
        <v>Bruno Fernandes</v>
      </c>
      <c r="AB5" s="390">
        <f>IFERROR(INDEX(Solver!$E:$E,MATCH($AA5,Solver!$C:$C,0)),"")</f>
        <v>8.1999999999999993</v>
      </c>
      <c r="AC5" s="390">
        <f>IFERROR(INDEX(Solver!$F:$F,MATCH($AA5,Solver!$C:$C,0)),"")</f>
        <v>8.1999999999999993</v>
      </c>
      <c r="AD5" s="390">
        <f>IFERROR(VLOOKUP($AA5,Solver!$C$1:$CA$524,MATCH(AD$1,Solver!$C$1:$CA$1,0),FALSE),"")</f>
        <v>5.2216666666666667</v>
      </c>
      <c r="AE5" s="391" t="str">
        <f>IFERROR(IF(VLOOKUP($AA5,Solver!$C$1:$CA$524,MATCH(AE$1,Solver!$C$1:$CA$1,0),FALSE)=1,"Starter",""),"")</f>
        <v/>
      </c>
      <c r="AF5" s="391" t="str">
        <f>IFERROR(IF(VLOOKUP($AA5,Solver!$C$1:$CA$524,MATCH(AF$1,Solver!$C$1:$CA$1,0),FALSE)=1,"Bench",""),"")</f>
        <v/>
      </c>
      <c r="AG5" s="391" t="str">
        <f>IFERROR(IF(VLOOKUP($AA5,Solver!$C$1:$CA$524,MATCH(AG$1,Solver!$C$1:$CA$1,0),FALSE)=1,"Captain",""),"")</f>
        <v/>
      </c>
      <c r="AH5" s="391" t="str">
        <f>IFERROR(IF(VLOOKUP($AA5,Solver!$C$1:$CA$524,MATCH(AH$1,Solver!$C$1:$CA$1,0),FALSE)=1,"Buy",""),"")</f>
        <v/>
      </c>
      <c r="AI5" s="391" t="str">
        <f>IFERROR(IF(VLOOKUP($AA5,Solver!$C$1:$CA$524,MATCH(AI$1,Solver!$C$1:$CA$1,0),FALSE)=1,"Sell",""),"")</f>
        <v/>
      </c>
      <c r="AK5" s="388" t="str">
        <f>IFERROR(INDEX(Solver!$D:$D,MATCH($AM5,Solver!$C:$C,0)),"")</f>
        <v>M</v>
      </c>
      <c r="AL5" s="389" t="str">
        <f>IFERROR(INDEX(Solver!$B:$B,MATCH($AM5,Solver!$C:$C,0)),"")</f>
        <v>Manchester Utd</v>
      </c>
      <c r="AM5" s="389" t="str">
        <f>IF(Solver!DA5="","",Solver!DA5)</f>
        <v>Bruno Fernandes</v>
      </c>
      <c r="AN5" s="390">
        <f>IFERROR(INDEX(Solver!$E:$E,MATCH($AM5,Solver!$C:$C,0)),"")</f>
        <v>8.1999999999999993</v>
      </c>
      <c r="AO5" s="390">
        <f>IFERROR(INDEX(Solver!$F:$F,MATCH($AM5,Solver!$C:$C,0)),"")</f>
        <v>8.1999999999999993</v>
      </c>
      <c r="AP5" s="390">
        <f>IFERROR(VLOOKUP($AM5,Solver!$C$1:$CA$524,MATCH(AP$1,Solver!$C$1:$CA$1,0),FALSE),"")</f>
        <v>5.6253333333333337</v>
      </c>
      <c r="AQ5" s="391" t="str">
        <f>IFERROR(IF(VLOOKUP($AM5,Solver!$C$1:$CA$524,MATCH(AQ$1,Solver!$C$1:$CA$1,0),FALSE)=1,"Starter",""),"")</f>
        <v/>
      </c>
      <c r="AR5" s="391" t="str">
        <f>IFERROR(IF(VLOOKUP($AM5,Solver!$C$1:$CA$524,MATCH(AR$1,Solver!$C$1:$CA$1,0),FALSE)=1,"Bench",""),"")</f>
        <v/>
      </c>
      <c r="AS5" s="391" t="str">
        <f>IFERROR(IF(VLOOKUP($AM5,Solver!$C$1:$CA$524,MATCH(AS$1,Solver!$C$1:$CA$1,0),FALSE)=1,"Captain",""),"")</f>
        <v/>
      </c>
      <c r="AT5" s="391" t="str">
        <f>IFERROR(IF(VLOOKUP($AM5,Solver!$C$1:$CA$524,MATCH(AT$1,Solver!$C$1:$CA$1,0),FALSE)=1,"Buy",""),"")</f>
        <v/>
      </c>
      <c r="AU5" s="391" t="str">
        <f>IFERROR(IF(VLOOKUP($AM5,Solver!$C$1:$CA$524,MATCH(AU$1,Solver!$C$1:$CA$1,0),FALSE)=1,"Sell",""),"")</f>
        <v/>
      </c>
      <c r="AW5" s="388" t="str">
        <f>IFERROR(INDEX(Solver!$D:$D,MATCH($AY5,Solver!$C:$C,0)),"")</f>
        <v>M</v>
      </c>
      <c r="AX5" s="389" t="str">
        <f>IFERROR(INDEX(Solver!$B:$B,MATCH($AY5,Solver!$C:$C,0)),"")</f>
        <v>Manchester Utd</v>
      </c>
      <c r="AY5" s="389" t="str">
        <f>IF(Solver!DB5="","",Solver!DB5)</f>
        <v>Bruno Fernandes</v>
      </c>
      <c r="AZ5" s="390">
        <f>IFERROR(INDEX(Solver!$E:$E,MATCH($AY5,Solver!$C:$C,0)),"")</f>
        <v>8.1999999999999993</v>
      </c>
      <c r="BA5" s="390">
        <f>IFERROR(INDEX(Solver!$F:$F,MATCH($AY5,Solver!$C:$C,0)),"")</f>
        <v>8.1999999999999993</v>
      </c>
      <c r="BB5" s="390">
        <f>IFERROR(VLOOKUP($AY5,Solver!$C$1:$CA$524,MATCH(BB$1,Solver!$C$1:$CA$1,0),FALSE),"")</f>
        <v>3.5670000000000002</v>
      </c>
      <c r="BC5" s="391" t="str">
        <f>IFERROR(IF(VLOOKUP($AY5,Solver!$C$1:$CA$524,MATCH(BC$1,Solver!$C$1:$CA$1,0),FALSE)=1,"Starter",""),"")</f>
        <v/>
      </c>
      <c r="BD5" s="391" t="str">
        <f>IFERROR(IF(VLOOKUP($AY5,Solver!$C$1:$CA$524,MATCH(BD$1,Solver!$C$1:$CA$1,0),FALSE)=1,"Bench",""),"")</f>
        <v/>
      </c>
      <c r="BE5" s="391" t="str">
        <f>IFERROR(IF(VLOOKUP($AY5,Solver!$C$1:$CA$524,MATCH(BE$1,Solver!$C$1:$CA$1,0),FALSE)=1,"Captain",""),"")</f>
        <v/>
      </c>
      <c r="BF5" s="391" t="str">
        <f>IFERROR(IF(VLOOKUP($AY5,Solver!$C$1:$CA$524,MATCH(BF$1,Solver!$C$1:$CA$1,0),FALSE)=1,"Buy",""),"")</f>
        <v/>
      </c>
      <c r="BG5" s="391" t="str">
        <f>IFERROR(IF(VLOOKUP($AY5,Solver!$C$1:$CA$524,MATCH(BG$1,Solver!$C$1:$CA$1,0),FALSE)=1,"Sell",""),"")</f>
        <v/>
      </c>
      <c r="BI5" s="388" t="str">
        <f>IFERROR(INDEX(Solver!$D:$D,MATCH($BK5,Solver!$C:$C,0)),"")</f>
        <v>M</v>
      </c>
      <c r="BJ5" s="389" t="str">
        <f>IFERROR(INDEX(Solver!$B:$B,MATCH($BK5,Solver!$C:$C,0)),"")</f>
        <v>Manchester Utd</v>
      </c>
      <c r="BK5" s="389" t="str">
        <f>IF(Solver!DC5="","",Solver!DC5)</f>
        <v>Bruno Fernandes</v>
      </c>
      <c r="BL5" s="390">
        <f>IFERROR(INDEX(Solver!$E:$E,MATCH($BK5,Solver!$C:$C,0)),"")</f>
        <v>8.1999999999999993</v>
      </c>
      <c r="BM5" s="390">
        <f>IFERROR(INDEX(Solver!$F:$F,MATCH($BK5,Solver!$C:$C,0)),"")</f>
        <v>8.1999999999999993</v>
      </c>
      <c r="BN5" s="390">
        <f>IFERROR(VLOOKUP($BK5,Solver!$C$1:$CA$524,MATCH(BN$1,Solver!$C$1:$CA$1,0),FALSE),"")</f>
        <v>5.2263333333333337</v>
      </c>
      <c r="BO5" s="391" t="str">
        <f>IFERROR(IF(VLOOKUP($BK5,Solver!$C$1:$CA$524,MATCH(BO$1,Solver!$C$1:$CA$1,0),FALSE)=1,"Starter",""),"")</f>
        <v/>
      </c>
      <c r="BP5" s="391" t="str">
        <f>IFERROR(IF(VLOOKUP($BK5,Solver!$C$1:$CA$524,MATCH(BP$1,Solver!$C$1:$CA$1,0),FALSE)=1,"Bench",""),"")</f>
        <v/>
      </c>
      <c r="BQ5" s="391" t="str">
        <f>IFERROR(IF(VLOOKUP($BK5,Solver!$C$1:$CA$524,MATCH(BQ$1,Solver!$C$1:$CA$1,0),FALSE)=1,"Captain",""),"")</f>
        <v/>
      </c>
      <c r="BR5" s="391" t="str">
        <f>IFERROR(IF(VLOOKUP($BK5,Solver!$C$1:$CA$524,MATCH(BR$1,Solver!$C$1:$CA$1,0),FALSE)=1,"Buy",""),"")</f>
        <v/>
      </c>
      <c r="BS5" s="391" t="str">
        <f>IFERROR(IF(VLOOKUP($BK5,Solver!$C$1:$CA$524,MATCH(BS$1,Solver!$C$1:$CA$1,0),FALSE)=1,"Sell",""),"")</f>
        <v/>
      </c>
      <c r="BU5" s="388" t="str">
        <f>IFERROR(INDEX(Solver!$D:$D,MATCH($BW5,Solver!$C:$C,0)),"")</f>
        <v>M</v>
      </c>
      <c r="BV5" s="389" t="str">
        <f>IFERROR(INDEX(Solver!$B:$B,MATCH($BW5,Solver!$C:$C,0)),"")</f>
        <v>Manchester Utd</v>
      </c>
      <c r="BW5" s="389" t="str">
        <f>IF(Solver!DD5="","",Solver!DD5)</f>
        <v>Bruno Fernandes</v>
      </c>
      <c r="BX5" s="390">
        <f>IFERROR(INDEX(Solver!$E:$E,MATCH($BW5,Solver!$C:$C,0)),"")</f>
        <v>8.1999999999999993</v>
      </c>
      <c r="BY5" s="390">
        <f>IFERROR(INDEX(Solver!$F:$F,MATCH($BW5,Solver!$C:$C,0)),"")</f>
        <v>8.1999999999999993</v>
      </c>
      <c r="BZ5" s="390">
        <f>IFERROR(VLOOKUP($BW5,Solver!$C$1:$CA$524,MATCH(BZ$1,Solver!$C$1:$CA$1,0),FALSE),"")</f>
        <v>3.2856666666666667</v>
      </c>
      <c r="CA5" s="391" t="str">
        <f>IFERROR(IF(VLOOKUP($BW5,Solver!$C$1:$CA$524,MATCH(CA$1,Solver!$C$1:$CA$1,0),FALSE)=1,"Starter",""),"")</f>
        <v/>
      </c>
      <c r="CB5" s="391" t="str">
        <f>IFERROR(IF(VLOOKUP($BW5,Solver!$C$1:$CA$524,MATCH(CB$1,Solver!$C$1:$CA$1,0),FALSE)=1,"Bench",""),"")</f>
        <v/>
      </c>
      <c r="CC5" s="391" t="str">
        <f>IFERROR(IF(VLOOKUP($BW5,Solver!$C$1:$CA$524,MATCH(CC$1,Solver!$C$1:$CA$1,0),FALSE)=1,"Captain",""),"")</f>
        <v/>
      </c>
      <c r="CD5" s="391" t="str">
        <f>IFERROR(IF(VLOOKUP($BW5,Solver!$C$1:$CA$524,MATCH(CD$1,Solver!$C$1:$CA$1,0),FALSE)=1,"Buy",""),"")</f>
        <v/>
      </c>
      <c r="CE5" s="391" t="str">
        <f>IFERROR(IF(VLOOKUP($BW5,Solver!$C$1:$CA$524,MATCH(CE$1,Solver!$C$1:$CA$1,0),FALSE)=1,"Sell",""),"")</f>
        <v/>
      </c>
      <c r="CF5" s="386"/>
      <c r="CG5" s="388" t="str">
        <f>IFERROR(INDEX(Solver!$D:$D,MATCH($CI5,Solver!$C:$C,0)),"")</f>
        <v>M</v>
      </c>
      <c r="CH5" s="389" t="str">
        <f>IFERROR(INDEX(Solver!$B:$B,MATCH($CI5,Solver!$C:$C,0)),"")</f>
        <v>Manchester Utd</v>
      </c>
      <c r="CI5" s="389" t="str">
        <f>IF(Solver!DE5="","",Solver!DE5)</f>
        <v>Bruno Fernandes</v>
      </c>
      <c r="CJ5" s="390">
        <f>IFERROR(INDEX(Solver!$E:$E,MATCH($CI5,Solver!$C:$C,0)),"")</f>
        <v>8.1999999999999993</v>
      </c>
      <c r="CK5" s="390">
        <f>IFERROR(INDEX(Solver!$F:$F,MATCH($CI5,Solver!$C:$C,0)),"")</f>
        <v>8.1999999999999993</v>
      </c>
      <c r="CL5" s="390">
        <f>IFERROR(VLOOKUP($CI5,Solver!$C$1:$CA$524,MATCH(CL$1,Solver!$C$1:$CA$1,0),FALSE),"")</f>
        <v>5.089666666666667</v>
      </c>
      <c r="CM5" s="391" t="str">
        <f>IFERROR(IF(VLOOKUP($CI5,Solver!$C$1:$CA$524,MATCH(CM$1,Solver!$C$1:$CA$1,0),FALSE)=1,"Starter",""),"")</f>
        <v/>
      </c>
      <c r="CN5" s="391" t="str">
        <f>IFERROR(IF(VLOOKUP($CI5,Solver!$C$1:$CA$524,MATCH(CN$1,Solver!$C$1:$CA$1,0),FALSE)=1,"Bench",""),"")</f>
        <v/>
      </c>
      <c r="CO5" s="391" t="str">
        <f>IFERROR(IF(VLOOKUP($CI5,Solver!$C$1:$CA$524,MATCH(CO$1,Solver!$C$1:$CA$1,0),FALSE)=1,"Captain",""),"")</f>
        <v/>
      </c>
      <c r="CP5" s="391" t="str">
        <f>IFERROR(IF(VLOOKUP($CI5,Solver!$C$1:$CA$524,MATCH(CP$1,Solver!$C$1:$CA$1,0),FALSE)=1,"Buy",""),"")</f>
        <v/>
      </c>
      <c r="CQ5" s="391" t="str">
        <f>IFERROR(IF(VLOOKUP($CI5,Solver!$C$1:$CA$524,MATCH(CQ$1,Solver!$C$1:$CA$1,0),FALSE)=1,"Sell",""),"")</f>
        <v/>
      </c>
    </row>
    <row r="6" spans="1:95" x14ac:dyDescent="0.25">
      <c r="A6" s="388" t="str">
        <f>IFERROR(INDEX(Solver!$D:$D,MATCH($C6,Solver!$C:$C,0)),"")</f>
        <v>M</v>
      </c>
      <c r="B6" s="392" t="str">
        <f>IFERROR(INDEX(Solver!$B:$B,MATCH($C6,Solver!$C:$C,0)),"")</f>
        <v>Brentford</v>
      </c>
      <c r="C6" s="392" t="str">
        <f>IF(Solver!CX6="","",Solver!CX6)</f>
        <v>Bryan Mbeumo</v>
      </c>
      <c r="D6" s="393">
        <f>IFERROR(INDEX(Solver!$E:$E,MATCH($C6,Solver!$C:$C,0)),"")</f>
        <v>7.7</v>
      </c>
      <c r="E6" s="393">
        <f>IFERROR(INDEX(Solver!$F:$F,MATCH($C6,Solver!$C:$C,0)),"")</f>
        <v>7.3</v>
      </c>
      <c r="F6" s="393">
        <f>IFERROR(VLOOKUP($C6,Solver!$C$1:$CA$524,MATCH(F$1,Solver!$C$1:$CA$1,0),FALSE),"")</f>
        <v>4.2130000000000001</v>
      </c>
      <c r="G6" s="394" t="str">
        <f>IFERROR(IF(VLOOKUP($C6,Solver!$C$1:$CA$524,MATCH(G$1,Solver!$C$1:$CA$1,0),FALSE)=1,"Starter",""),"")</f>
        <v/>
      </c>
      <c r="H6" s="394" t="str">
        <f>IFERROR(IF(VLOOKUP($C6,Solver!$C$1:$CA$524,MATCH(H$1,Solver!$C$1:$CA$1,0),FALSE)=1,"Bench",""),"")</f>
        <v/>
      </c>
      <c r="I6" s="394" t="str">
        <f>IFERROR(IF(VLOOKUP($C6,Solver!$C$1:$CA$524,MATCH(I$1,Solver!$C$1:$CA$1,0),FALSE)=1,"Captain",""),"")</f>
        <v/>
      </c>
      <c r="J6" s="394" t="str">
        <f>IFERROR(IF(VLOOKUP($C6,Solver!$C$1:$CA$524,MATCH(J$1,Solver!$C$1:$CA$1,0),FALSE)=1,"Buy",""),"")</f>
        <v/>
      </c>
      <c r="K6" s="394" t="str">
        <f>IFERROR(IF(VLOOKUP($C6,Solver!$C$1:$CA$524,MATCH(K$1,Solver!$C$1:$CA$1,0),FALSE)=1,"Sell",""),"")</f>
        <v/>
      </c>
      <c r="M6" s="388" t="str">
        <f>IFERROR(INDEX(Solver!$D:$D,MATCH($O6,Solver!$C:$C,0)),"")</f>
        <v>M</v>
      </c>
      <c r="N6" s="392" t="str">
        <f>IFERROR(INDEX(Solver!$B:$B,MATCH($O6,Solver!$C:$C,0)),"")</f>
        <v>Brentford</v>
      </c>
      <c r="O6" s="392" t="str">
        <f>IF(Solver!CY6="","",Solver!CY6)</f>
        <v>Bryan Mbeumo</v>
      </c>
      <c r="P6" s="393">
        <f>IFERROR(INDEX(Solver!$E:$E,MATCH($O6,Solver!$C:$C,0)),"")</f>
        <v>7.7</v>
      </c>
      <c r="Q6" s="393">
        <f>IFERROR(INDEX(Solver!$F:$F,MATCH($O6,Solver!$C:$C,0)),"")</f>
        <v>7.3</v>
      </c>
      <c r="R6" s="393">
        <f>IFERROR(VLOOKUP($O6,Solver!$C$1:$CA$524,MATCH(R$1,Solver!$C$1:$CA$1,0),FALSE),"")</f>
        <v>4.6386666666666665</v>
      </c>
      <c r="S6" s="394" t="str">
        <f>IFERROR(IF(VLOOKUP($O6,Solver!$C$1:$CA$524,MATCH(S$1,Solver!$C$1:$CA$1,0),FALSE)=1,"Starter",""),"")</f>
        <v/>
      </c>
      <c r="T6" s="394" t="str">
        <f>IFERROR(IF(VLOOKUP($O6,Solver!$C$1:$CA$524,MATCH(T$1,Solver!$C$1:$CA$1,0),FALSE)=1,"Bench",""),"")</f>
        <v/>
      </c>
      <c r="U6" s="394" t="str">
        <f>IFERROR(IF(VLOOKUP($O6,Solver!$C$1:$CA$524,MATCH(U$1,Solver!$C$1:$CA$1,0),FALSE)=1,"Captain",""),"")</f>
        <v/>
      </c>
      <c r="V6" s="394" t="str">
        <f>IFERROR(IF(VLOOKUP($O6,Solver!$C$1:$CA$524,MATCH(V$1,Solver!$C$1:$CA$1,0),FALSE)=1,"Buy",""),"")</f>
        <v/>
      </c>
      <c r="W6" s="394" t="str">
        <f>IFERROR(IF(VLOOKUP($O6,Solver!$C$1:$CA$524,MATCH(W$1,Solver!$C$1:$CA$1,0),FALSE)=1,"Sell",""),"")</f>
        <v/>
      </c>
      <c r="Y6" s="388" t="str">
        <f>IFERROR(INDEX(Solver!$D:$D,MATCH($AA6,Solver!$C:$C,0)),"")</f>
        <v>M</v>
      </c>
      <c r="Z6" s="392" t="str">
        <f>IFERROR(INDEX(Solver!$B:$B,MATCH($AA6,Solver!$C:$C,0)),"")</f>
        <v>Brentford</v>
      </c>
      <c r="AA6" s="392" t="str">
        <f>IF(Solver!CZ6="","",Solver!CZ6)</f>
        <v>Bryan Mbeumo</v>
      </c>
      <c r="AB6" s="393">
        <f>IFERROR(INDEX(Solver!$E:$E,MATCH($AA6,Solver!$C:$C,0)),"")</f>
        <v>7.7</v>
      </c>
      <c r="AC6" s="393">
        <f>IFERROR(INDEX(Solver!$F:$F,MATCH($AA6,Solver!$C:$C,0)),"")</f>
        <v>7.3</v>
      </c>
      <c r="AD6" s="393">
        <f>IFERROR(VLOOKUP($AA6,Solver!$C$1:$CA$524,MATCH(AD$1,Solver!$C$1:$CA$1,0),FALSE),"")</f>
        <v>4.4756666666666662</v>
      </c>
      <c r="AE6" s="394" t="str">
        <f>IFERROR(IF(VLOOKUP($AA6,Solver!$C$1:$CA$524,MATCH(AE$1,Solver!$C$1:$CA$1,0),FALSE)=1,"Starter",""),"")</f>
        <v/>
      </c>
      <c r="AF6" s="394" t="str">
        <f>IFERROR(IF(VLOOKUP($AA6,Solver!$C$1:$CA$524,MATCH(AF$1,Solver!$C$1:$CA$1,0),FALSE)=1,"Bench",""),"")</f>
        <v/>
      </c>
      <c r="AG6" s="394" t="str">
        <f>IFERROR(IF(VLOOKUP($AA6,Solver!$C$1:$CA$524,MATCH(AG$1,Solver!$C$1:$CA$1,0),FALSE)=1,"Captain",""),"")</f>
        <v/>
      </c>
      <c r="AH6" s="394" t="str">
        <f>IFERROR(IF(VLOOKUP($AA6,Solver!$C$1:$CA$524,MATCH(AH$1,Solver!$C$1:$CA$1,0),FALSE)=1,"Buy",""),"")</f>
        <v/>
      </c>
      <c r="AI6" s="394" t="str">
        <f>IFERROR(IF(VLOOKUP($AA6,Solver!$C$1:$CA$524,MATCH(AI$1,Solver!$C$1:$CA$1,0),FALSE)=1,"Sell",""),"")</f>
        <v/>
      </c>
      <c r="AK6" s="388" t="str">
        <f>IFERROR(INDEX(Solver!$D:$D,MATCH($AM6,Solver!$C:$C,0)),"")</f>
        <v>M</v>
      </c>
      <c r="AL6" s="392" t="str">
        <f>IFERROR(INDEX(Solver!$B:$B,MATCH($AM6,Solver!$C:$C,0)),"")</f>
        <v>Brentford</v>
      </c>
      <c r="AM6" s="392" t="str">
        <f>IF(Solver!DA6="","",Solver!DA6)</f>
        <v>Bryan Mbeumo</v>
      </c>
      <c r="AN6" s="393">
        <f>IFERROR(INDEX(Solver!$E:$E,MATCH($AM6,Solver!$C:$C,0)),"")</f>
        <v>7.7</v>
      </c>
      <c r="AO6" s="393">
        <f>IFERROR(INDEX(Solver!$F:$F,MATCH($AM6,Solver!$C:$C,0)),"")</f>
        <v>7.3</v>
      </c>
      <c r="AP6" s="393">
        <f>IFERROR(VLOOKUP($AM6,Solver!$C$1:$CA$524,MATCH(AP$1,Solver!$C$1:$CA$1,0),FALSE),"")</f>
        <v>5.216333333333333</v>
      </c>
      <c r="AQ6" s="394" t="str">
        <f>IFERROR(IF(VLOOKUP($AM6,Solver!$C$1:$CA$524,MATCH(AQ$1,Solver!$C$1:$CA$1,0),FALSE)=1,"Starter",""),"")</f>
        <v/>
      </c>
      <c r="AR6" s="394" t="str">
        <f>IFERROR(IF(VLOOKUP($AM6,Solver!$C$1:$CA$524,MATCH(AR$1,Solver!$C$1:$CA$1,0),FALSE)=1,"Bench",""),"")</f>
        <v/>
      </c>
      <c r="AS6" s="394" t="str">
        <f>IFERROR(IF(VLOOKUP($AM6,Solver!$C$1:$CA$524,MATCH(AS$1,Solver!$C$1:$CA$1,0),FALSE)=1,"Captain",""),"")</f>
        <v/>
      </c>
      <c r="AT6" s="394" t="str">
        <f>IFERROR(IF(VLOOKUP($AM6,Solver!$C$1:$CA$524,MATCH(AT$1,Solver!$C$1:$CA$1,0),FALSE)=1,"Buy",""),"")</f>
        <v/>
      </c>
      <c r="AU6" s="394" t="str">
        <f>IFERROR(IF(VLOOKUP($AM6,Solver!$C$1:$CA$524,MATCH(AU$1,Solver!$C$1:$CA$1,0),FALSE)=1,"Sell",""),"")</f>
        <v/>
      </c>
      <c r="AW6" s="388" t="str">
        <f>IFERROR(INDEX(Solver!$D:$D,MATCH($AY6,Solver!$C:$C,0)),"")</f>
        <v>M</v>
      </c>
      <c r="AX6" s="392" t="str">
        <f>IFERROR(INDEX(Solver!$B:$B,MATCH($AY6,Solver!$C:$C,0)),"")</f>
        <v>Brentford</v>
      </c>
      <c r="AY6" s="392" t="str">
        <f>IF(Solver!DB6="","",Solver!DB6)</f>
        <v>Bryan Mbeumo</v>
      </c>
      <c r="AZ6" s="393">
        <f>IFERROR(INDEX(Solver!$E:$E,MATCH($AY6,Solver!$C:$C,0)),"")</f>
        <v>7.7</v>
      </c>
      <c r="BA6" s="393">
        <f>IFERROR(INDEX(Solver!$F:$F,MATCH($AY6,Solver!$C:$C,0)),"")</f>
        <v>7.3</v>
      </c>
      <c r="BB6" s="393">
        <f>IFERROR(VLOOKUP($AY6,Solver!$C$1:$CA$524,MATCH(BB$1,Solver!$C$1:$CA$1,0),FALSE),"")</f>
        <v>3.7690000000000001</v>
      </c>
      <c r="BC6" s="394" t="str">
        <f>IFERROR(IF(VLOOKUP($AY6,Solver!$C$1:$CA$524,MATCH(BC$1,Solver!$C$1:$CA$1,0),FALSE)=1,"Starter",""),"")</f>
        <v/>
      </c>
      <c r="BD6" s="394" t="str">
        <f>IFERROR(IF(VLOOKUP($AY6,Solver!$C$1:$CA$524,MATCH(BD$1,Solver!$C$1:$CA$1,0),FALSE)=1,"Bench",""),"")</f>
        <v/>
      </c>
      <c r="BE6" s="394" t="str">
        <f>IFERROR(IF(VLOOKUP($AY6,Solver!$C$1:$CA$524,MATCH(BE$1,Solver!$C$1:$CA$1,0),FALSE)=1,"Captain",""),"")</f>
        <v/>
      </c>
      <c r="BF6" s="394" t="str">
        <f>IFERROR(IF(VLOOKUP($AY6,Solver!$C$1:$CA$524,MATCH(BF$1,Solver!$C$1:$CA$1,0),FALSE)=1,"Buy",""),"")</f>
        <v/>
      </c>
      <c r="BG6" s="394" t="str">
        <f>IFERROR(IF(VLOOKUP($AY6,Solver!$C$1:$CA$524,MATCH(BG$1,Solver!$C$1:$CA$1,0),FALSE)=1,"Sell",""),"")</f>
        <v/>
      </c>
      <c r="BI6" s="388" t="str">
        <f>IFERROR(INDEX(Solver!$D:$D,MATCH($BK6,Solver!$C:$C,0)),"")</f>
        <v>M</v>
      </c>
      <c r="BJ6" s="392" t="str">
        <f>IFERROR(INDEX(Solver!$B:$B,MATCH($BK6,Solver!$C:$C,0)),"")</f>
        <v>Brentford</v>
      </c>
      <c r="BK6" s="392" t="str">
        <f>IF(Solver!DC6="","",Solver!DC6)</f>
        <v>Bryan Mbeumo</v>
      </c>
      <c r="BL6" s="393">
        <f>IFERROR(INDEX(Solver!$E:$E,MATCH($BK6,Solver!$C:$C,0)),"")</f>
        <v>7.7</v>
      </c>
      <c r="BM6" s="393">
        <f>IFERROR(INDEX(Solver!$F:$F,MATCH($BK6,Solver!$C:$C,0)),"")</f>
        <v>7.3</v>
      </c>
      <c r="BN6" s="393">
        <f>IFERROR(VLOOKUP($BK6,Solver!$C$1:$CA$524,MATCH(BN$1,Solver!$C$1:$CA$1,0),FALSE),"")</f>
        <v>4.245333333333333</v>
      </c>
      <c r="BO6" s="394" t="str">
        <f>IFERROR(IF(VLOOKUP($BK6,Solver!$C$1:$CA$524,MATCH(BO$1,Solver!$C$1:$CA$1,0),FALSE)=1,"Starter",""),"")</f>
        <v/>
      </c>
      <c r="BP6" s="394" t="str">
        <f>IFERROR(IF(VLOOKUP($BK6,Solver!$C$1:$CA$524,MATCH(BP$1,Solver!$C$1:$CA$1,0),FALSE)=1,"Bench",""),"")</f>
        <v/>
      </c>
      <c r="BQ6" s="394" t="str">
        <f>IFERROR(IF(VLOOKUP($BK6,Solver!$C$1:$CA$524,MATCH(BQ$1,Solver!$C$1:$CA$1,0),FALSE)=1,"Captain",""),"")</f>
        <v/>
      </c>
      <c r="BR6" s="394" t="str">
        <f>IFERROR(IF(VLOOKUP($BK6,Solver!$C$1:$CA$524,MATCH(BR$1,Solver!$C$1:$CA$1,0),FALSE)=1,"Buy",""),"")</f>
        <v/>
      </c>
      <c r="BS6" s="394" t="str">
        <f>IFERROR(IF(VLOOKUP($BK6,Solver!$C$1:$CA$524,MATCH(BS$1,Solver!$C$1:$CA$1,0),FALSE)=1,"Sell",""),"")</f>
        <v/>
      </c>
      <c r="BU6" s="388" t="str">
        <f>IFERROR(INDEX(Solver!$D:$D,MATCH($BW6,Solver!$C:$C,0)),"")</f>
        <v>M</v>
      </c>
      <c r="BV6" s="392" t="str">
        <f>IFERROR(INDEX(Solver!$B:$B,MATCH($BW6,Solver!$C:$C,0)),"")</f>
        <v>Brentford</v>
      </c>
      <c r="BW6" s="392" t="str">
        <f>IF(Solver!DD6="","",Solver!DD6)</f>
        <v>Bryan Mbeumo</v>
      </c>
      <c r="BX6" s="393">
        <f>IFERROR(INDEX(Solver!$E:$E,MATCH($BW6,Solver!$C:$C,0)),"")</f>
        <v>7.7</v>
      </c>
      <c r="BY6" s="393">
        <f>IFERROR(INDEX(Solver!$F:$F,MATCH($BW6,Solver!$C:$C,0)),"")</f>
        <v>7.3</v>
      </c>
      <c r="BZ6" s="393">
        <f>IFERROR(VLOOKUP($BW6,Solver!$C$1:$CA$524,MATCH(BZ$1,Solver!$C$1:$CA$1,0),FALSE),"")</f>
        <v>3.661</v>
      </c>
      <c r="CA6" s="394" t="str">
        <f>IFERROR(IF(VLOOKUP($BW6,Solver!$C$1:$CA$524,MATCH(CA$1,Solver!$C$1:$CA$1,0),FALSE)=1,"Starter",""),"")</f>
        <v/>
      </c>
      <c r="CB6" s="394" t="str">
        <f>IFERROR(IF(VLOOKUP($BW6,Solver!$C$1:$CA$524,MATCH(CB$1,Solver!$C$1:$CA$1,0),FALSE)=1,"Bench",""),"")</f>
        <v/>
      </c>
      <c r="CC6" s="394" t="str">
        <f>IFERROR(IF(VLOOKUP($BW6,Solver!$C$1:$CA$524,MATCH(CC$1,Solver!$C$1:$CA$1,0),FALSE)=1,"Captain",""),"")</f>
        <v/>
      </c>
      <c r="CD6" s="394" t="str">
        <f>IFERROR(IF(VLOOKUP($BW6,Solver!$C$1:$CA$524,MATCH(CD$1,Solver!$C$1:$CA$1,0),FALSE)=1,"Buy",""),"")</f>
        <v/>
      </c>
      <c r="CE6" s="394" t="str">
        <f>IFERROR(IF(VLOOKUP($BW6,Solver!$C$1:$CA$524,MATCH(CE$1,Solver!$C$1:$CA$1,0),FALSE)=1,"Sell",""),"")</f>
        <v/>
      </c>
      <c r="CF6" s="386"/>
      <c r="CG6" s="388" t="str">
        <f>IFERROR(INDEX(Solver!$D:$D,MATCH($CI6,Solver!$C:$C,0)),"")</f>
        <v>M</v>
      </c>
      <c r="CH6" s="392" t="str">
        <f>IFERROR(INDEX(Solver!$B:$B,MATCH($CI6,Solver!$C:$C,0)),"")</f>
        <v>Brentford</v>
      </c>
      <c r="CI6" s="392" t="str">
        <f>IF(Solver!DE6="","",Solver!DE6)</f>
        <v>Bryan Mbeumo</v>
      </c>
      <c r="CJ6" s="393">
        <f>IFERROR(INDEX(Solver!$E:$E,MATCH($CI6,Solver!$C:$C,0)),"")</f>
        <v>7.7</v>
      </c>
      <c r="CK6" s="393">
        <f>IFERROR(INDEX(Solver!$F:$F,MATCH($CI6,Solver!$C:$C,0)),"")</f>
        <v>7.3</v>
      </c>
      <c r="CL6" s="393">
        <f>IFERROR(VLOOKUP($CI6,Solver!$C$1:$CA$524,MATCH(CL$1,Solver!$C$1:$CA$1,0),FALSE),"")</f>
        <v>4.4553333333333329</v>
      </c>
      <c r="CM6" s="394" t="str">
        <f>IFERROR(IF(VLOOKUP($CI6,Solver!$C$1:$CA$524,MATCH(CM$1,Solver!$C$1:$CA$1,0),FALSE)=1,"Starter",""),"")</f>
        <v/>
      </c>
      <c r="CN6" s="394" t="str">
        <f>IFERROR(IF(VLOOKUP($CI6,Solver!$C$1:$CA$524,MATCH(CN$1,Solver!$C$1:$CA$1,0),FALSE)=1,"Bench",""),"")</f>
        <v/>
      </c>
      <c r="CO6" s="394" t="str">
        <f>IFERROR(IF(VLOOKUP($CI6,Solver!$C$1:$CA$524,MATCH(CO$1,Solver!$C$1:$CA$1,0),FALSE)=1,"Captain",""),"")</f>
        <v/>
      </c>
      <c r="CP6" s="394" t="str">
        <f>IFERROR(IF(VLOOKUP($CI6,Solver!$C$1:$CA$524,MATCH(CP$1,Solver!$C$1:$CA$1,0),FALSE)=1,"Buy",""),"")</f>
        <v/>
      </c>
      <c r="CQ6" s="394" t="str">
        <f>IFERROR(IF(VLOOKUP($CI6,Solver!$C$1:$CA$524,MATCH(CQ$1,Solver!$C$1:$CA$1,0),FALSE)=1,"Sell",""),"")</f>
        <v/>
      </c>
    </row>
    <row r="7" spans="1:95" x14ac:dyDescent="0.25">
      <c r="A7" s="388" t="str">
        <f>IFERROR(INDEX(Solver!$D:$D,MATCH($C7,Solver!$C:$C,0)),"")</f>
        <v>F</v>
      </c>
      <c r="B7" s="389" t="str">
        <f>IFERROR(INDEX(Solver!$B:$B,MATCH($C7,Solver!$C:$C,0)),"")</f>
        <v>Tottenham</v>
      </c>
      <c r="C7" s="389" t="str">
        <f>IF(Solver!CX7="","",Solver!CX7)</f>
        <v>Dominic Solanke</v>
      </c>
      <c r="D7" s="390">
        <f>IFERROR(INDEX(Solver!$E:$E,MATCH($C7,Solver!$C:$C,0)),"")</f>
        <v>7.7</v>
      </c>
      <c r="E7" s="390">
        <f>IFERROR(INDEX(Solver!$F:$F,MATCH($C7,Solver!$C:$C,0)),"")</f>
        <v>7.6</v>
      </c>
      <c r="F7" s="390">
        <f>IFERROR(VLOOKUP($C7,Solver!$C$1:$CA$524,MATCH(F$1,Solver!$C$1:$CA$1,0),FALSE),"")</f>
        <v>4.2290000000000001</v>
      </c>
      <c r="G7" s="391" t="str">
        <f>IFERROR(IF(VLOOKUP($C7,Solver!$C$1:$CA$524,MATCH(G$1,Solver!$C$1:$CA$1,0),FALSE)=1,"Starter",""),"")</f>
        <v/>
      </c>
      <c r="H7" s="391" t="str">
        <f>IFERROR(IF(VLOOKUP($C7,Solver!$C$1:$CA$524,MATCH(H$1,Solver!$C$1:$CA$1,0),FALSE)=1,"Bench",""),"")</f>
        <v/>
      </c>
      <c r="I7" s="391" t="str">
        <f>IFERROR(IF(VLOOKUP($C7,Solver!$C$1:$CA$524,MATCH(I$1,Solver!$C$1:$CA$1,0),FALSE)=1,"Captain",""),"")</f>
        <v/>
      </c>
      <c r="J7" s="391" t="str">
        <f>IFERROR(IF(VLOOKUP($C7,Solver!$C$1:$CA$524,MATCH(J$1,Solver!$C$1:$CA$1,0),FALSE)=1,"Buy",""),"")</f>
        <v/>
      </c>
      <c r="K7" s="391" t="str">
        <f>IFERROR(IF(VLOOKUP($C7,Solver!$C$1:$CA$524,MATCH(K$1,Solver!$C$1:$CA$1,0),FALSE)=1,"Sell",""),"")</f>
        <v/>
      </c>
      <c r="M7" s="388" t="str">
        <f>IFERROR(INDEX(Solver!$D:$D,MATCH($O7,Solver!$C:$C,0)),"")</f>
        <v>F</v>
      </c>
      <c r="N7" s="389" t="str">
        <f>IFERROR(INDEX(Solver!$B:$B,MATCH($O7,Solver!$C:$C,0)),"")</f>
        <v>Tottenham</v>
      </c>
      <c r="O7" s="389" t="str">
        <f>IF(Solver!CY7="","",Solver!CY7)</f>
        <v>Dominic Solanke</v>
      </c>
      <c r="P7" s="390">
        <f>IFERROR(INDEX(Solver!$E:$E,MATCH($O7,Solver!$C:$C,0)),"")</f>
        <v>7.7</v>
      </c>
      <c r="Q7" s="390">
        <f>IFERROR(INDEX(Solver!$F:$F,MATCH($O7,Solver!$C:$C,0)),"")</f>
        <v>7.6</v>
      </c>
      <c r="R7" s="390">
        <f>IFERROR(VLOOKUP($O7,Solver!$C$1:$CA$524,MATCH(R$1,Solver!$C$1:$CA$1,0),FALSE),"")</f>
        <v>4.9506666666666668</v>
      </c>
      <c r="S7" s="391" t="str">
        <f>IFERROR(IF(VLOOKUP($O7,Solver!$C$1:$CA$524,MATCH(S$1,Solver!$C$1:$CA$1,0),FALSE)=1,"Starter",""),"")</f>
        <v/>
      </c>
      <c r="T7" s="391" t="str">
        <f>IFERROR(IF(VLOOKUP($O7,Solver!$C$1:$CA$524,MATCH(T$1,Solver!$C$1:$CA$1,0),FALSE)=1,"Bench",""),"")</f>
        <v/>
      </c>
      <c r="U7" s="391" t="str">
        <f>IFERROR(IF(VLOOKUP($O7,Solver!$C$1:$CA$524,MATCH(U$1,Solver!$C$1:$CA$1,0),FALSE)=1,"Captain",""),"")</f>
        <v/>
      </c>
      <c r="V7" s="391" t="str">
        <f>IFERROR(IF(VLOOKUP($O7,Solver!$C$1:$CA$524,MATCH(V$1,Solver!$C$1:$CA$1,0),FALSE)=1,"Buy",""),"")</f>
        <v/>
      </c>
      <c r="W7" s="391" t="str">
        <f>IFERROR(IF(VLOOKUP($O7,Solver!$C$1:$CA$524,MATCH(W$1,Solver!$C$1:$CA$1,0),FALSE)=1,"Sell",""),"")</f>
        <v/>
      </c>
      <c r="Y7" s="388" t="str">
        <f>IFERROR(INDEX(Solver!$D:$D,MATCH($AA7,Solver!$C:$C,0)),"")</f>
        <v>F</v>
      </c>
      <c r="Z7" s="389" t="str">
        <f>IFERROR(INDEX(Solver!$B:$B,MATCH($AA7,Solver!$C:$C,0)),"")</f>
        <v>Tottenham</v>
      </c>
      <c r="AA7" s="389" t="str">
        <f>IF(Solver!CZ7="","",Solver!CZ7)</f>
        <v>Dominic Solanke</v>
      </c>
      <c r="AB7" s="390">
        <f>IFERROR(INDEX(Solver!$E:$E,MATCH($AA7,Solver!$C:$C,0)),"")</f>
        <v>7.7</v>
      </c>
      <c r="AC7" s="390">
        <f>IFERROR(INDEX(Solver!$F:$F,MATCH($AA7,Solver!$C:$C,0)),"")</f>
        <v>7.6</v>
      </c>
      <c r="AD7" s="390">
        <f>IFERROR(VLOOKUP($AA7,Solver!$C$1:$CA$524,MATCH(AD$1,Solver!$C$1:$CA$1,0),FALSE),"")</f>
        <v>3.2240000000000002</v>
      </c>
      <c r="AE7" s="391" t="str">
        <f>IFERROR(IF(VLOOKUP($AA7,Solver!$C$1:$CA$524,MATCH(AE$1,Solver!$C$1:$CA$1,0),FALSE)=1,"Starter",""),"")</f>
        <v/>
      </c>
      <c r="AF7" s="391" t="str">
        <f>IFERROR(IF(VLOOKUP($AA7,Solver!$C$1:$CA$524,MATCH(AF$1,Solver!$C$1:$CA$1,0),FALSE)=1,"Bench",""),"")</f>
        <v/>
      </c>
      <c r="AG7" s="391" t="str">
        <f>IFERROR(IF(VLOOKUP($AA7,Solver!$C$1:$CA$524,MATCH(AG$1,Solver!$C$1:$CA$1,0),FALSE)=1,"Captain",""),"")</f>
        <v/>
      </c>
      <c r="AH7" s="391" t="str">
        <f>IFERROR(IF(VLOOKUP($AA7,Solver!$C$1:$CA$524,MATCH(AH$1,Solver!$C$1:$CA$1,0),FALSE)=1,"Buy",""),"")</f>
        <v/>
      </c>
      <c r="AI7" s="391" t="str">
        <f>IFERROR(IF(VLOOKUP($AA7,Solver!$C$1:$CA$524,MATCH(AI$1,Solver!$C$1:$CA$1,0),FALSE)=1,"Sell",""),"")</f>
        <v/>
      </c>
      <c r="AK7" s="388" t="str">
        <f>IFERROR(INDEX(Solver!$D:$D,MATCH($AM7,Solver!$C:$C,0)),"")</f>
        <v>F</v>
      </c>
      <c r="AL7" s="389" t="str">
        <f>IFERROR(INDEX(Solver!$B:$B,MATCH($AM7,Solver!$C:$C,0)),"")</f>
        <v>Tottenham</v>
      </c>
      <c r="AM7" s="389" t="str">
        <f>IF(Solver!DA7="","",Solver!DA7)</f>
        <v>Dominic Solanke</v>
      </c>
      <c r="AN7" s="390">
        <f>IFERROR(INDEX(Solver!$E:$E,MATCH($AM7,Solver!$C:$C,0)),"")</f>
        <v>7.7</v>
      </c>
      <c r="AO7" s="390">
        <f>IFERROR(INDEX(Solver!$F:$F,MATCH($AM7,Solver!$C:$C,0)),"")</f>
        <v>7.6</v>
      </c>
      <c r="AP7" s="390">
        <f>IFERROR(VLOOKUP($AM7,Solver!$C$1:$CA$524,MATCH(AP$1,Solver!$C$1:$CA$1,0),FALSE),"")</f>
        <v>4.3150000000000004</v>
      </c>
      <c r="AQ7" s="391" t="str">
        <f>IFERROR(IF(VLOOKUP($AM7,Solver!$C$1:$CA$524,MATCH(AQ$1,Solver!$C$1:$CA$1,0),FALSE)=1,"Starter",""),"")</f>
        <v/>
      </c>
      <c r="AR7" s="391" t="str">
        <f>IFERROR(IF(VLOOKUP($AM7,Solver!$C$1:$CA$524,MATCH(AR$1,Solver!$C$1:$CA$1,0),FALSE)=1,"Bench",""),"")</f>
        <v/>
      </c>
      <c r="AS7" s="391" t="str">
        <f>IFERROR(IF(VLOOKUP($AM7,Solver!$C$1:$CA$524,MATCH(AS$1,Solver!$C$1:$CA$1,0),FALSE)=1,"Captain",""),"")</f>
        <v/>
      </c>
      <c r="AT7" s="391" t="str">
        <f>IFERROR(IF(VLOOKUP($AM7,Solver!$C$1:$CA$524,MATCH(AT$1,Solver!$C$1:$CA$1,0),FALSE)=1,"Buy",""),"")</f>
        <v/>
      </c>
      <c r="AU7" s="391" t="str">
        <f>IFERROR(IF(VLOOKUP($AM7,Solver!$C$1:$CA$524,MATCH(AU$1,Solver!$C$1:$CA$1,0),FALSE)=1,"Sell",""),"")</f>
        <v/>
      </c>
      <c r="AW7" s="388" t="str">
        <f>IFERROR(INDEX(Solver!$D:$D,MATCH($AY7,Solver!$C:$C,0)),"")</f>
        <v>F</v>
      </c>
      <c r="AX7" s="389" t="str">
        <f>IFERROR(INDEX(Solver!$B:$B,MATCH($AY7,Solver!$C:$C,0)),"")</f>
        <v>Tottenham</v>
      </c>
      <c r="AY7" s="389" t="str">
        <f>IF(Solver!DB7="","",Solver!DB7)</f>
        <v>Dominic Solanke</v>
      </c>
      <c r="AZ7" s="390">
        <f>IFERROR(INDEX(Solver!$E:$E,MATCH($AY7,Solver!$C:$C,0)),"")</f>
        <v>7.7</v>
      </c>
      <c r="BA7" s="390">
        <f>IFERROR(INDEX(Solver!$F:$F,MATCH($AY7,Solver!$C:$C,0)),"")</f>
        <v>7.6</v>
      </c>
      <c r="BB7" s="390">
        <f>IFERROR(VLOOKUP($AY7,Solver!$C$1:$CA$524,MATCH(BB$1,Solver!$C$1:$CA$1,0),FALSE),"")</f>
        <v>4.0430000000000001</v>
      </c>
      <c r="BC7" s="391" t="str">
        <f>IFERROR(IF(VLOOKUP($AY7,Solver!$C$1:$CA$524,MATCH(BC$1,Solver!$C$1:$CA$1,0),FALSE)=1,"Starter",""),"")</f>
        <v/>
      </c>
      <c r="BD7" s="391" t="str">
        <f>IFERROR(IF(VLOOKUP($AY7,Solver!$C$1:$CA$524,MATCH(BD$1,Solver!$C$1:$CA$1,0),FALSE)=1,"Bench",""),"")</f>
        <v/>
      </c>
      <c r="BE7" s="391" t="str">
        <f>IFERROR(IF(VLOOKUP($AY7,Solver!$C$1:$CA$524,MATCH(BE$1,Solver!$C$1:$CA$1,0),FALSE)=1,"Captain",""),"")</f>
        <v/>
      </c>
      <c r="BF7" s="391" t="str">
        <f>IFERROR(IF(VLOOKUP($AY7,Solver!$C$1:$CA$524,MATCH(BF$1,Solver!$C$1:$CA$1,0),FALSE)=1,"Buy",""),"")</f>
        <v/>
      </c>
      <c r="BG7" s="391" t="str">
        <f>IFERROR(IF(VLOOKUP($AY7,Solver!$C$1:$CA$524,MATCH(BG$1,Solver!$C$1:$CA$1,0),FALSE)=1,"Sell",""),"")</f>
        <v/>
      </c>
      <c r="BI7" s="388" t="str">
        <f>IFERROR(INDEX(Solver!$D:$D,MATCH($BK7,Solver!$C:$C,0)),"")</f>
        <v>F</v>
      </c>
      <c r="BJ7" s="389" t="str">
        <f>IFERROR(INDEX(Solver!$B:$B,MATCH($BK7,Solver!$C:$C,0)),"")</f>
        <v>Tottenham</v>
      </c>
      <c r="BK7" s="389" t="str">
        <f>IF(Solver!DC7="","",Solver!DC7)</f>
        <v>Dominic Solanke</v>
      </c>
      <c r="BL7" s="390">
        <f>IFERROR(INDEX(Solver!$E:$E,MATCH($BK7,Solver!$C:$C,0)),"")</f>
        <v>7.7</v>
      </c>
      <c r="BM7" s="390">
        <f>IFERROR(INDEX(Solver!$F:$F,MATCH($BK7,Solver!$C:$C,0)),"")</f>
        <v>7.6</v>
      </c>
      <c r="BN7" s="390">
        <f>IFERROR(VLOOKUP($BK7,Solver!$C$1:$CA$524,MATCH(BN$1,Solver!$C$1:$CA$1,0),FALSE),"")</f>
        <v>4.0529999999999999</v>
      </c>
      <c r="BO7" s="391" t="str">
        <f>IFERROR(IF(VLOOKUP($BK7,Solver!$C$1:$CA$524,MATCH(BO$1,Solver!$C$1:$CA$1,0),FALSE)=1,"Starter",""),"")</f>
        <v/>
      </c>
      <c r="BP7" s="391" t="str">
        <f>IFERROR(IF(VLOOKUP($BK7,Solver!$C$1:$CA$524,MATCH(BP$1,Solver!$C$1:$CA$1,0),FALSE)=1,"Bench",""),"")</f>
        <v/>
      </c>
      <c r="BQ7" s="391" t="str">
        <f>IFERROR(IF(VLOOKUP($BK7,Solver!$C$1:$CA$524,MATCH(BQ$1,Solver!$C$1:$CA$1,0),FALSE)=1,"Captain",""),"")</f>
        <v/>
      </c>
      <c r="BR7" s="391" t="str">
        <f>IFERROR(IF(VLOOKUP($BK7,Solver!$C$1:$CA$524,MATCH(BR$1,Solver!$C$1:$CA$1,0),FALSE)=1,"Buy",""),"")</f>
        <v/>
      </c>
      <c r="BS7" s="391" t="str">
        <f>IFERROR(IF(VLOOKUP($BK7,Solver!$C$1:$CA$524,MATCH(BS$1,Solver!$C$1:$CA$1,0),FALSE)=1,"Sell",""),"")</f>
        <v/>
      </c>
      <c r="BU7" s="388" t="str">
        <f>IFERROR(INDEX(Solver!$D:$D,MATCH($BW7,Solver!$C:$C,0)),"")</f>
        <v>F</v>
      </c>
      <c r="BV7" s="389" t="str">
        <f>IFERROR(INDEX(Solver!$B:$B,MATCH($BW7,Solver!$C:$C,0)),"")</f>
        <v>Tottenham</v>
      </c>
      <c r="BW7" s="389" t="str">
        <f>IF(Solver!DD7="","",Solver!DD7)</f>
        <v>Dominic Solanke</v>
      </c>
      <c r="BX7" s="390">
        <f>IFERROR(INDEX(Solver!$E:$E,MATCH($BW7,Solver!$C:$C,0)),"")</f>
        <v>7.7</v>
      </c>
      <c r="BY7" s="390">
        <f>IFERROR(INDEX(Solver!$F:$F,MATCH($BW7,Solver!$C:$C,0)),"")</f>
        <v>7.6</v>
      </c>
      <c r="BZ7" s="390">
        <f>IFERROR(VLOOKUP($BW7,Solver!$C$1:$CA$524,MATCH(BZ$1,Solver!$C$1:$CA$1,0),FALSE),"")</f>
        <v>4.5233333333333334</v>
      </c>
      <c r="CA7" s="391" t="str">
        <f>IFERROR(IF(VLOOKUP($BW7,Solver!$C$1:$CA$524,MATCH(CA$1,Solver!$C$1:$CA$1,0),FALSE)=1,"Starter",""),"")</f>
        <v/>
      </c>
      <c r="CB7" s="391" t="str">
        <f>IFERROR(IF(VLOOKUP($BW7,Solver!$C$1:$CA$524,MATCH(CB$1,Solver!$C$1:$CA$1,0),FALSE)=1,"Bench",""),"")</f>
        <v/>
      </c>
      <c r="CC7" s="391" t="str">
        <f>IFERROR(IF(VLOOKUP($BW7,Solver!$C$1:$CA$524,MATCH(CC$1,Solver!$C$1:$CA$1,0),FALSE)=1,"Captain",""),"")</f>
        <v/>
      </c>
      <c r="CD7" s="391" t="str">
        <f>IFERROR(IF(VLOOKUP($BW7,Solver!$C$1:$CA$524,MATCH(CD$1,Solver!$C$1:$CA$1,0),FALSE)=1,"Buy",""),"")</f>
        <v/>
      </c>
      <c r="CE7" s="391" t="str">
        <f>IFERROR(IF(VLOOKUP($BW7,Solver!$C$1:$CA$524,MATCH(CE$1,Solver!$C$1:$CA$1,0),FALSE)=1,"Sell",""),"")</f>
        <v/>
      </c>
      <c r="CF7" s="386"/>
      <c r="CG7" s="388" t="str">
        <f>IFERROR(INDEX(Solver!$D:$D,MATCH($CI7,Solver!$C:$C,0)),"")</f>
        <v>F</v>
      </c>
      <c r="CH7" s="389" t="str">
        <f>IFERROR(INDEX(Solver!$B:$B,MATCH($CI7,Solver!$C:$C,0)),"")</f>
        <v>Tottenham</v>
      </c>
      <c r="CI7" s="389" t="str">
        <f>IF(Solver!DE7="","",Solver!DE7)</f>
        <v>Dominic Solanke</v>
      </c>
      <c r="CJ7" s="390">
        <f>IFERROR(INDEX(Solver!$E:$E,MATCH($CI7,Solver!$C:$C,0)),"")</f>
        <v>7.7</v>
      </c>
      <c r="CK7" s="390">
        <f>IFERROR(INDEX(Solver!$F:$F,MATCH($CI7,Solver!$C:$C,0)),"")</f>
        <v>7.6</v>
      </c>
      <c r="CL7" s="390">
        <f>IFERROR(VLOOKUP($CI7,Solver!$C$1:$CA$524,MATCH(CL$1,Solver!$C$1:$CA$1,0),FALSE),"")</f>
        <v>3.4006666666666665</v>
      </c>
      <c r="CM7" s="391" t="str">
        <f>IFERROR(IF(VLOOKUP($CI7,Solver!$C$1:$CA$524,MATCH(CM$1,Solver!$C$1:$CA$1,0),FALSE)=1,"Starter",""),"")</f>
        <v/>
      </c>
      <c r="CN7" s="391" t="str">
        <f>IFERROR(IF(VLOOKUP($CI7,Solver!$C$1:$CA$524,MATCH(CN$1,Solver!$C$1:$CA$1,0),FALSE)=1,"Bench",""),"")</f>
        <v/>
      </c>
      <c r="CO7" s="391" t="str">
        <f>IFERROR(IF(VLOOKUP($CI7,Solver!$C$1:$CA$524,MATCH(CO$1,Solver!$C$1:$CA$1,0),FALSE)=1,"Captain",""),"")</f>
        <v/>
      </c>
      <c r="CP7" s="391" t="str">
        <f>IFERROR(IF(VLOOKUP($CI7,Solver!$C$1:$CA$524,MATCH(CP$1,Solver!$C$1:$CA$1,0),FALSE)=1,"Buy",""),"")</f>
        <v/>
      </c>
      <c r="CQ7" s="391" t="str">
        <f>IFERROR(IF(VLOOKUP($CI7,Solver!$C$1:$CA$524,MATCH(CQ$1,Solver!$C$1:$CA$1,0),FALSE)=1,"Sell",""),"")</f>
        <v/>
      </c>
    </row>
    <row r="8" spans="1:95" x14ac:dyDescent="0.25">
      <c r="A8" s="388" t="str">
        <f>IFERROR(INDEX(Solver!$D:$D,MATCH($C8,Solver!$C:$C,0)),"")</f>
        <v>M</v>
      </c>
      <c r="B8" s="392" t="str">
        <f>IFERROR(INDEX(Solver!$B:$B,MATCH($C8,Solver!$C:$C,0)),"")</f>
        <v>Bournemouth</v>
      </c>
      <c r="C8" s="392" t="str">
        <f>IF(Solver!CX8="","",Solver!CX8)</f>
        <v>Antoine Semenyo</v>
      </c>
      <c r="D8" s="393">
        <f>IFERROR(INDEX(Solver!$E:$E,MATCH($C8,Solver!$C:$C,0)),"")</f>
        <v>5.6</v>
      </c>
      <c r="E8" s="393">
        <f>IFERROR(INDEX(Solver!$F:$F,MATCH($C8,Solver!$C:$C,0)),"")</f>
        <v>5.6</v>
      </c>
      <c r="F8" s="393">
        <f>IFERROR(VLOOKUP($C8,Solver!$C$1:$CA$524,MATCH(F$1,Solver!$C$1:$CA$1,0),FALSE),"")</f>
        <v>3.2126666666666668</v>
      </c>
      <c r="G8" s="394" t="str">
        <f>IFERROR(IF(VLOOKUP($C8,Solver!$C$1:$CA$524,MATCH(G$1,Solver!$C$1:$CA$1,0),FALSE)=1,"Starter",""),"")</f>
        <v/>
      </c>
      <c r="H8" s="394" t="str">
        <f>IFERROR(IF(VLOOKUP($C8,Solver!$C$1:$CA$524,MATCH(H$1,Solver!$C$1:$CA$1,0),FALSE)=1,"Bench",""),"")</f>
        <v/>
      </c>
      <c r="I8" s="394" t="str">
        <f>IFERROR(IF(VLOOKUP($C8,Solver!$C$1:$CA$524,MATCH(I$1,Solver!$C$1:$CA$1,0),FALSE)=1,"Captain",""),"")</f>
        <v/>
      </c>
      <c r="J8" s="394" t="str">
        <f>IFERROR(IF(VLOOKUP($C8,Solver!$C$1:$CA$524,MATCH(J$1,Solver!$C$1:$CA$1,0),FALSE)=1,"Buy",""),"")</f>
        <v/>
      </c>
      <c r="K8" s="394" t="str">
        <f>IFERROR(IF(VLOOKUP($C8,Solver!$C$1:$CA$524,MATCH(K$1,Solver!$C$1:$CA$1,0),FALSE)=1,"Sell",""),"")</f>
        <v/>
      </c>
      <c r="M8" s="388" t="str">
        <f>IFERROR(INDEX(Solver!$D:$D,MATCH($O8,Solver!$C:$C,0)),"")</f>
        <v>M</v>
      </c>
      <c r="N8" s="392" t="str">
        <f>IFERROR(INDEX(Solver!$B:$B,MATCH($O8,Solver!$C:$C,0)),"")</f>
        <v>Bournemouth</v>
      </c>
      <c r="O8" s="392" t="str">
        <f>IF(Solver!CY8="","",Solver!CY8)</f>
        <v>Antoine Semenyo</v>
      </c>
      <c r="P8" s="393">
        <f>IFERROR(INDEX(Solver!$E:$E,MATCH($O8,Solver!$C:$C,0)),"")</f>
        <v>5.6</v>
      </c>
      <c r="Q8" s="393">
        <f>IFERROR(INDEX(Solver!$F:$F,MATCH($O8,Solver!$C:$C,0)),"")</f>
        <v>5.6</v>
      </c>
      <c r="R8" s="393">
        <f>IFERROR(VLOOKUP($O8,Solver!$C$1:$CA$524,MATCH(R$1,Solver!$C$1:$CA$1,0),FALSE),"")</f>
        <v>3.8083333333333331</v>
      </c>
      <c r="S8" s="394" t="str">
        <f>IFERROR(IF(VLOOKUP($O8,Solver!$C$1:$CA$524,MATCH(S$1,Solver!$C$1:$CA$1,0),FALSE)=1,"Starter",""),"")</f>
        <v/>
      </c>
      <c r="T8" s="394" t="str">
        <f>IFERROR(IF(VLOOKUP($O8,Solver!$C$1:$CA$524,MATCH(T$1,Solver!$C$1:$CA$1,0),FALSE)=1,"Bench",""),"")</f>
        <v/>
      </c>
      <c r="U8" s="394" t="str">
        <f>IFERROR(IF(VLOOKUP($O8,Solver!$C$1:$CA$524,MATCH(U$1,Solver!$C$1:$CA$1,0),FALSE)=1,"Captain",""),"")</f>
        <v/>
      </c>
      <c r="V8" s="394" t="str">
        <f>IFERROR(IF(VLOOKUP($O8,Solver!$C$1:$CA$524,MATCH(V$1,Solver!$C$1:$CA$1,0),FALSE)=1,"Buy",""),"")</f>
        <v/>
      </c>
      <c r="W8" s="394" t="str">
        <f>IFERROR(IF(VLOOKUP($O8,Solver!$C$1:$CA$524,MATCH(W$1,Solver!$C$1:$CA$1,0),FALSE)=1,"Sell",""),"")</f>
        <v/>
      </c>
      <c r="Y8" s="388" t="str">
        <f>IFERROR(INDEX(Solver!$D:$D,MATCH($AA8,Solver!$C:$C,0)),"")</f>
        <v>M</v>
      </c>
      <c r="Z8" s="392" t="str">
        <f>IFERROR(INDEX(Solver!$B:$B,MATCH($AA8,Solver!$C:$C,0)),"")</f>
        <v>Bournemouth</v>
      </c>
      <c r="AA8" s="392" t="str">
        <f>IF(Solver!CZ8="","",Solver!CZ8)</f>
        <v>Antoine Semenyo</v>
      </c>
      <c r="AB8" s="393">
        <f>IFERROR(INDEX(Solver!$E:$E,MATCH($AA8,Solver!$C:$C,0)),"")</f>
        <v>5.6</v>
      </c>
      <c r="AC8" s="393">
        <f>IFERROR(INDEX(Solver!$F:$F,MATCH($AA8,Solver!$C:$C,0)),"")</f>
        <v>5.6</v>
      </c>
      <c r="AD8" s="393">
        <f>IFERROR(VLOOKUP($AA8,Solver!$C$1:$CA$524,MATCH(AD$1,Solver!$C$1:$CA$1,0),FALSE),"")</f>
        <v>4.3460000000000001</v>
      </c>
      <c r="AE8" s="394" t="str">
        <f>IFERROR(IF(VLOOKUP($AA8,Solver!$C$1:$CA$524,MATCH(AE$1,Solver!$C$1:$CA$1,0),FALSE)=1,"Starter",""),"")</f>
        <v/>
      </c>
      <c r="AF8" s="394" t="str">
        <f>IFERROR(IF(VLOOKUP($AA8,Solver!$C$1:$CA$524,MATCH(AF$1,Solver!$C$1:$CA$1,0),FALSE)=1,"Bench",""),"")</f>
        <v/>
      </c>
      <c r="AG8" s="394" t="str">
        <f>IFERROR(IF(VLOOKUP($AA8,Solver!$C$1:$CA$524,MATCH(AG$1,Solver!$C$1:$CA$1,0),FALSE)=1,"Captain",""),"")</f>
        <v/>
      </c>
      <c r="AH8" s="394" t="str">
        <f>IFERROR(IF(VLOOKUP($AA8,Solver!$C$1:$CA$524,MATCH(AH$1,Solver!$C$1:$CA$1,0),FALSE)=1,"Buy",""),"")</f>
        <v/>
      </c>
      <c r="AI8" s="394" t="str">
        <f>IFERROR(IF(VLOOKUP($AA8,Solver!$C$1:$CA$524,MATCH(AI$1,Solver!$C$1:$CA$1,0),FALSE)=1,"Sell",""),"")</f>
        <v/>
      </c>
      <c r="AK8" s="388" t="str">
        <f>IFERROR(INDEX(Solver!$D:$D,MATCH($AM8,Solver!$C:$C,0)),"")</f>
        <v>M</v>
      </c>
      <c r="AL8" s="392" t="str">
        <f>IFERROR(INDEX(Solver!$B:$B,MATCH($AM8,Solver!$C:$C,0)),"")</f>
        <v>Bournemouth</v>
      </c>
      <c r="AM8" s="392" t="str">
        <f>IF(Solver!DA8="","",Solver!DA8)</f>
        <v>Antoine Semenyo</v>
      </c>
      <c r="AN8" s="393">
        <f>IFERROR(INDEX(Solver!$E:$E,MATCH($AM8,Solver!$C:$C,0)),"")</f>
        <v>5.6</v>
      </c>
      <c r="AO8" s="393">
        <f>IFERROR(INDEX(Solver!$F:$F,MATCH($AM8,Solver!$C:$C,0)),"")</f>
        <v>5.6</v>
      </c>
      <c r="AP8" s="393">
        <f>IFERROR(VLOOKUP($AM8,Solver!$C$1:$CA$524,MATCH(AP$1,Solver!$C$1:$CA$1,0),FALSE),"")</f>
        <v>4.0806666666666667</v>
      </c>
      <c r="AQ8" s="394" t="str">
        <f>IFERROR(IF(VLOOKUP($AM8,Solver!$C$1:$CA$524,MATCH(AQ$1,Solver!$C$1:$CA$1,0),FALSE)=1,"Starter",""),"")</f>
        <v/>
      </c>
      <c r="AR8" s="394" t="str">
        <f>IFERROR(IF(VLOOKUP($AM8,Solver!$C$1:$CA$524,MATCH(AR$1,Solver!$C$1:$CA$1,0),FALSE)=1,"Bench",""),"")</f>
        <v/>
      </c>
      <c r="AS8" s="394" t="str">
        <f>IFERROR(IF(VLOOKUP($AM8,Solver!$C$1:$CA$524,MATCH(AS$1,Solver!$C$1:$CA$1,0),FALSE)=1,"Captain",""),"")</f>
        <v/>
      </c>
      <c r="AT8" s="394" t="str">
        <f>IFERROR(IF(VLOOKUP($AM8,Solver!$C$1:$CA$524,MATCH(AT$1,Solver!$C$1:$CA$1,0),FALSE)=1,"Buy",""),"")</f>
        <v/>
      </c>
      <c r="AU8" s="394" t="str">
        <f>IFERROR(IF(VLOOKUP($AM8,Solver!$C$1:$CA$524,MATCH(AU$1,Solver!$C$1:$CA$1,0),FALSE)=1,"Sell",""),"")</f>
        <v/>
      </c>
      <c r="AW8" s="388" t="str">
        <f>IFERROR(INDEX(Solver!$D:$D,MATCH($AY8,Solver!$C:$C,0)),"")</f>
        <v>M</v>
      </c>
      <c r="AX8" s="392" t="str">
        <f>IFERROR(INDEX(Solver!$B:$B,MATCH($AY8,Solver!$C:$C,0)),"")</f>
        <v>Bournemouth</v>
      </c>
      <c r="AY8" s="392" t="str">
        <f>IF(Solver!DB8="","",Solver!DB8)</f>
        <v>Antoine Semenyo</v>
      </c>
      <c r="AZ8" s="393">
        <f>IFERROR(INDEX(Solver!$E:$E,MATCH($AY8,Solver!$C:$C,0)),"")</f>
        <v>5.6</v>
      </c>
      <c r="BA8" s="393">
        <f>IFERROR(INDEX(Solver!$F:$F,MATCH($AY8,Solver!$C:$C,0)),"")</f>
        <v>5.6</v>
      </c>
      <c r="BB8" s="393">
        <f>IFERROR(VLOOKUP($AY8,Solver!$C$1:$CA$524,MATCH(BB$1,Solver!$C$1:$CA$1,0),FALSE),"")</f>
        <v>4.0626666666666669</v>
      </c>
      <c r="BC8" s="394" t="str">
        <f>IFERROR(IF(VLOOKUP($AY8,Solver!$C$1:$CA$524,MATCH(BC$1,Solver!$C$1:$CA$1,0),FALSE)=1,"Starter",""),"")</f>
        <v/>
      </c>
      <c r="BD8" s="394" t="str">
        <f>IFERROR(IF(VLOOKUP($AY8,Solver!$C$1:$CA$524,MATCH(BD$1,Solver!$C$1:$CA$1,0),FALSE)=1,"Bench",""),"")</f>
        <v/>
      </c>
      <c r="BE8" s="394" t="str">
        <f>IFERROR(IF(VLOOKUP($AY8,Solver!$C$1:$CA$524,MATCH(BE$1,Solver!$C$1:$CA$1,0),FALSE)=1,"Captain",""),"")</f>
        <v/>
      </c>
      <c r="BF8" s="394" t="str">
        <f>IFERROR(IF(VLOOKUP($AY8,Solver!$C$1:$CA$524,MATCH(BF$1,Solver!$C$1:$CA$1,0),FALSE)=1,"Buy",""),"")</f>
        <v/>
      </c>
      <c r="BG8" s="394" t="str">
        <f>IFERROR(IF(VLOOKUP($AY8,Solver!$C$1:$CA$524,MATCH(BG$1,Solver!$C$1:$CA$1,0),FALSE)=1,"Sell",""),"")</f>
        <v/>
      </c>
      <c r="BI8" s="388" t="str">
        <f>IFERROR(INDEX(Solver!$D:$D,MATCH($BK8,Solver!$C:$C,0)),"")</f>
        <v>M</v>
      </c>
      <c r="BJ8" s="392" t="str">
        <f>IFERROR(INDEX(Solver!$B:$B,MATCH($BK8,Solver!$C:$C,0)),"")</f>
        <v>Bournemouth</v>
      </c>
      <c r="BK8" s="392" t="str">
        <f>IF(Solver!DC8="","",Solver!DC8)</f>
        <v>Antoine Semenyo</v>
      </c>
      <c r="BL8" s="393">
        <f>IFERROR(INDEX(Solver!$E:$E,MATCH($BK8,Solver!$C:$C,0)),"")</f>
        <v>5.6</v>
      </c>
      <c r="BM8" s="393">
        <f>IFERROR(INDEX(Solver!$F:$F,MATCH($BK8,Solver!$C:$C,0)),"")</f>
        <v>5.6</v>
      </c>
      <c r="BN8" s="393">
        <f>IFERROR(VLOOKUP($BK8,Solver!$C$1:$CA$524,MATCH(BN$1,Solver!$C$1:$CA$1,0),FALSE),"")</f>
        <v>4.484</v>
      </c>
      <c r="BO8" s="394" t="str">
        <f>IFERROR(IF(VLOOKUP($BK8,Solver!$C$1:$CA$524,MATCH(BO$1,Solver!$C$1:$CA$1,0),FALSE)=1,"Starter",""),"")</f>
        <v/>
      </c>
      <c r="BP8" s="394" t="str">
        <f>IFERROR(IF(VLOOKUP($BK8,Solver!$C$1:$CA$524,MATCH(BP$1,Solver!$C$1:$CA$1,0),FALSE)=1,"Bench",""),"")</f>
        <v/>
      </c>
      <c r="BQ8" s="394" t="str">
        <f>IFERROR(IF(VLOOKUP($BK8,Solver!$C$1:$CA$524,MATCH(BQ$1,Solver!$C$1:$CA$1,0),FALSE)=1,"Captain",""),"")</f>
        <v/>
      </c>
      <c r="BR8" s="394" t="str">
        <f>IFERROR(IF(VLOOKUP($BK8,Solver!$C$1:$CA$524,MATCH(BR$1,Solver!$C$1:$CA$1,0),FALSE)=1,"Buy",""),"")</f>
        <v/>
      </c>
      <c r="BS8" s="394" t="str">
        <f>IFERROR(IF(VLOOKUP($BK8,Solver!$C$1:$CA$524,MATCH(BS$1,Solver!$C$1:$CA$1,0),FALSE)=1,"Sell",""),"")</f>
        <v/>
      </c>
      <c r="BU8" s="388" t="str">
        <f>IFERROR(INDEX(Solver!$D:$D,MATCH($BW8,Solver!$C:$C,0)),"")</f>
        <v>M</v>
      </c>
      <c r="BV8" s="392" t="str">
        <f>IFERROR(INDEX(Solver!$B:$B,MATCH($BW8,Solver!$C:$C,0)),"")</f>
        <v>Bournemouth</v>
      </c>
      <c r="BW8" s="392" t="str">
        <f>IF(Solver!DD8="","",Solver!DD8)</f>
        <v>Antoine Semenyo</v>
      </c>
      <c r="BX8" s="393">
        <f>IFERROR(INDEX(Solver!$E:$E,MATCH($BW8,Solver!$C:$C,0)),"")</f>
        <v>5.6</v>
      </c>
      <c r="BY8" s="393">
        <f>IFERROR(INDEX(Solver!$F:$F,MATCH($BW8,Solver!$C:$C,0)),"")</f>
        <v>5.6</v>
      </c>
      <c r="BZ8" s="393">
        <f>IFERROR(VLOOKUP($BW8,Solver!$C$1:$CA$524,MATCH(BZ$1,Solver!$C$1:$CA$1,0),FALSE),"")</f>
        <v>4.5523333333333333</v>
      </c>
      <c r="CA8" s="394" t="str">
        <f>IFERROR(IF(VLOOKUP($BW8,Solver!$C$1:$CA$524,MATCH(CA$1,Solver!$C$1:$CA$1,0),FALSE)=1,"Starter",""),"")</f>
        <v/>
      </c>
      <c r="CB8" s="394" t="str">
        <f>IFERROR(IF(VLOOKUP($BW8,Solver!$C$1:$CA$524,MATCH(CB$1,Solver!$C$1:$CA$1,0),FALSE)=1,"Bench",""),"")</f>
        <v/>
      </c>
      <c r="CC8" s="394" t="str">
        <f>IFERROR(IF(VLOOKUP($BW8,Solver!$C$1:$CA$524,MATCH(CC$1,Solver!$C$1:$CA$1,0),FALSE)=1,"Captain",""),"")</f>
        <v/>
      </c>
      <c r="CD8" s="394" t="str">
        <f>IFERROR(IF(VLOOKUP($BW8,Solver!$C$1:$CA$524,MATCH(CD$1,Solver!$C$1:$CA$1,0),FALSE)=1,"Buy",""),"")</f>
        <v/>
      </c>
      <c r="CE8" s="394" t="str">
        <f>IFERROR(IF(VLOOKUP($BW8,Solver!$C$1:$CA$524,MATCH(CE$1,Solver!$C$1:$CA$1,0),FALSE)=1,"Sell",""),"")</f>
        <v/>
      </c>
      <c r="CF8" s="386"/>
      <c r="CG8" s="388" t="str">
        <f>IFERROR(INDEX(Solver!$D:$D,MATCH($CI8,Solver!$C:$C,0)),"")</f>
        <v>M</v>
      </c>
      <c r="CH8" s="392" t="str">
        <f>IFERROR(INDEX(Solver!$B:$B,MATCH($CI8,Solver!$C:$C,0)),"")</f>
        <v>Bournemouth</v>
      </c>
      <c r="CI8" s="392" t="str">
        <f>IF(Solver!DE8="","",Solver!DE8)</f>
        <v>Antoine Semenyo</v>
      </c>
      <c r="CJ8" s="393">
        <f>IFERROR(INDEX(Solver!$E:$E,MATCH($CI8,Solver!$C:$C,0)),"")</f>
        <v>5.6</v>
      </c>
      <c r="CK8" s="393">
        <f>IFERROR(INDEX(Solver!$F:$F,MATCH($CI8,Solver!$C:$C,0)),"")</f>
        <v>5.6</v>
      </c>
      <c r="CL8" s="393">
        <f>IFERROR(VLOOKUP($CI8,Solver!$C$1:$CA$524,MATCH(CL$1,Solver!$C$1:$CA$1,0),FALSE),"")</f>
        <v>3.7736666666666667</v>
      </c>
      <c r="CM8" s="394" t="str">
        <f>IFERROR(IF(VLOOKUP($CI8,Solver!$C$1:$CA$524,MATCH(CM$1,Solver!$C$1:$CA$1,0),FALSE)=1,"Starter",""),"")</f>
        <v/>
      </c>
      <c r="CN8" s="394" t="str">
        <f>IFERROR(IF(VLOOKUP($CI8,Solver!$C$1:$CA$524,MATCH(CN$1,Solver!$C$1:$CA$1,0),FALSE)=1,"Bench",""),"")</f>
        <v/>
      </c>
      <c r="CO8" s="394" t="str">
        <f>IFERROR(IF(VLOOKUP($CI8,Solver!$C$1:$CA$524,MATCH(CO$1,Solver!$C$1:$CA$1,0),FALSE)=1,"Captain",""),"")</f>
        <v/>
      </c>
      <c r="CP8" s="394" t="str">
        <f>IFERROR(IF(VLOOKUP($CI8,Solver!$C$1:$CA$524,MATCH(CP$1,Solver!$C$1:$CA$1,0),FALSE)=1,"Buy",""),"")</f>
        <v/>
      </c>
      <c r="CQ8" s="394" t="str">
        <f>IFERROR(IF(VLOOKUP($CI8,Solver!$C$1:$CA$524,MATCH(CQ$1,Solver!$C$1:$CA$1,0),FALSE)=1,"Sell",""),"")</f>
        <v/>
      </c>
    </row>
    <row r="9" spans="1:95" x14ac:dyDescent="0.25">
      <c r="A9" s="388" t="str">
        <f>IFERROR(INDEX(Solver!$D:$D,MATCH($C9,Solver!$C:$C,0)),"")</f>
        <v>G</v>
      </c>
      <c r="B9" s="389" t="str">
        <f>IFERROR(INDEX(Solver!$B:$B,MATCH($C9,Solver!$C:$C,0)),"")</f>
        <v>Brentford</v>
      </c>
      <c r="C9" s="389" t="str">
        <f>IF(Solver!CX9="","",Solver!CX9)</f>
        <v>Mark Flekken</v>
      </c>
      <c r="D9" s="390">
        <f>IFERROR(INDEX(Solver!$E:$E,MATCH($C9,Solver!$C:$C,0)),"")</f>
        <v>4.5</v>
      </c>
      <c r="E9" s="390">
        <f>IFERROR(INDEX(Solver!$F:$F,MATCH($C9,Solver!$C:$C,0)),"")</f>
        <v>4.5</v>
      </c>
      <c r="F9" s="390">
        <f>IFERROR(VLOOKUP($C9,Solver!$C$1:$CA$524,MATCH(F$1,Solver!$C$1:$CA$1,0),FALSE),"")</f>
        <v>3.9546666666666668</v>
      </c>
      <c r="G9" s="391" t="str">
        <f>IFERROR(IF(VLOOKUP($C9,Solver!$C$1:$CA$524,MATCH(G$1,Solver!$C$1:$CA$1,0),FALSE)=1,"Starter",""),"")</f>
        <v/>
      </c>
      <c r="H9" s="391" t="str">
        <f>IFERROR(IF(VLOOKUP($C9,Solver!$C$1:$CA$524,MATCH(H$1,Solver!$C$1:$CA$1,0),FALSE)=1,"Bench",""),"")</f>
        <v/>
      </c>
      <c r="I9" s="391" t="str">
        <f>IFERROR(IF(VLOOKUP($C9,Solver!$C$1:$CA$524,MATCH(I$1,Solver!$C$1:$CA$1,0),FALSE)=1,"Captain",""),"")</f>
        <v/>
      </c>
      <c r="J9" s="391" t="str">
        <f>IFERROR(IF(VLOOKUP($C9,Solver!$C$1:$CA$524,MATCH(J$1,Solver!$C$1:$CA$1,0),FALSE)=1,"Buy",""),"")</f>
        <v/>
      </c>
      <c r="K9" s="391" t="str">
        <f>IFERROR(IF(VLOOKUP($C9,Solver!$C$1:$CA$524,MATCH(K$1,Solver!$C$1:$CA$1,0),FALSE)=1,"Sell",""),"")</f>
        <v/>
      </c>
      <c r="M9" s="388" t="str">
        <f>IFERROR(INDEX(Solver!$D:$D,MATCH($O9,Solver!$C:$C,0)),"")</f>
        <v>G</v>
      </c>
      <c r="N9" s="389" t="str">
        <f>IFERROR(INDEX(Solver!$B:$B,MATCH($O9,Solver!$C:$C,0)),"")</f>
        <v>Brentford</v>
      </c>
      <c r="O9" s="389" t="str">
        <f>IF(Solver!CY9="","",Solver!CY9)</f>
        <v>Mark Flekken</v>
      </c>
      <c r="P9" s="390">
        <f>IFERROR(INDEX(Solver!$E:$E,MATCH($O9,Solver!$C:$C,0)),"")</f>
        <v>4.5</v>
      </c>
      <c r="Q9" s="390">
        <f>IFERROR(INDEX(Solver!$F:$F,MATCH($O9,Solver!$C:$C,0)),"")</f>
        <v>4.5</v>
      </c>
      <c r="R9" s="390">
        <f>IFERROR(VLOOKUP($O9,Solver!$C$1:$CA$524,MATCH(R$1,Solver!$C$1:$CA$1,0),FALSE),"")</f>
        <v>4.0186666666666664</v>
      </c>
      <c r="S9" s="391" t="str">
        <f>IFERROR(IF(VLOOKUP($O9,Solver!$C$1:$CA$524,MATCH(S$1,Solver!$C$1:$CA$1,0),FALSE)=1,"Starter",""),"")</f>
        <v/>
      </c>
      <c r="T9" s="391" t="str">
        <f>IFERROR(IF(VLOOKUP($O9,Solver!$C$1:$CA$524,MATCH(T$1,Solver!$C$1:$CA$1,0),FALSE)=1,"Bench",""),"")</f>
        <v/>
      </c>
      <c r="U9" s="391" t="str">
        <f>IFERROR(IF(VLOOKUP($O9,Solver!$C$1:$CA$524,MATCH(U$1,Solver!$C$1:$CA$1,0),FALSE)=1,"Captain",""),"")</f>
        <v/>
      </c>
      <c r="V9" s="391" t="str">
        <f>IFERROR(IF(VLOOKUP($O9,Solver!$C$1:$CA$524,MATCH(V$1,Solver!$C$1:$CA$1,0),FALSE)=1,"Buy",""),"")</f>
        <v/>
      </c>
      <c r="W9" s="391" t="str">
        <f>IFERROR(IF(VLOOKUP($O9,Solver!$C$1:$CA$524,MATCH(W$1,Solver!$C$1:$CA$1,0),FALSE)=1,"Sell",""),"")</f>
        <v/>
      </c>
      <c r="Y9" s="388" t="str">
        <f>IFERROR(INDEX(Solver!$D:$D,MATCH($AA9,Solver!$C:$C,0)),"")</f>
        <v>G</v>
      </c>
      <c r="Z9" s="389" t="str">
        <f>IFERROR(INDEX(Solver!$B:$B,MATCH($AA9,Solver!$C:$C,0)),"")</f>
        <v>Brentford</v>
      </c>
      <c r="AA9" s="389" t="str">
        <f>IF(Solver!CZ9="","",Solver!CZ9)</f>
        <v>Mark Flekken</v>
      </c>
      <c r="AB9" s="390">
        <f>IFERROR(INDEX(Solver!$E:$E,MATCH($AA9,Solver!$C:$C,0)),"")</f>
        <v>4.5</v>
      </c>
      <c r="AC9" s="390">
        <f>IFERROR(INDEX(Solver!$F:$F,MATCH($AA9,Solver!$C:$C,0)),"")</f>
        <v>4.5</v>
      </c>
      <c r="AD9" s="390">
        <f>IFERROR(VLOOKUP($AA9,Solver!$C$1:$CA$524,MATCH(AD$1,Solver!$C$1:$CA$1,0),FALSE),"")</f>
        <v>4.2233333333333336</v>
      </c>
      <c r="AE9" s="391" t="str">
        <f>IFERROR(IF(VLOOKUP($AA9,Solver!$C$1:$CA$524,MATCH(AE$1,Solver!$C$1:$CA$1,0),FALSE)=1,"Starter",""),"")</f>
        <v/>
      </c>
      <c r="AF9" s="391" t="str">
        <f>IFERROR(IF(VLOOKUP($AA9,Solver!$C$1:$CA$524,MATCH(AF$1,Solver!$C$1:$CA$1,0),FALSE)=1,"Bench",""),"")</f>
        <v/>
      </c>
      <c r="AG9" s="391" t="str">
        <f>IFERROR(IF(VLOOKUP($AA9,Solver!$C$1:$CA$524,MATCH(AG$1,Solver!$C$1:$CA$1,0),FALSE)=1,"Captain",""),"")</f>
        <v/>
      </c>
      <c r="AH9" s="391" t="str">
        <f>IFERROR(IF(VLOOKUP($AA9,Solver!$C$1:$CA$524,MATCH(AH$1,Solver!$C$1:$CA$1,0),FALSE)=1,"Buy",""),"")</f>
        <v/>
      </c>
      <c r="AI9" s="391" t="str">
        <f>IFERROR(IF(VLOOKUP($AA9,Solver!$C$1:$CA$524,MATCH(AI$1,Solver!$C$1:$CA$1,0),FALSE)=1,"Sell",""),"")</f>
        <v/>
      </c>
      <c r="AK9" s="388" t="str">
        <f>IFERROR(INDEX(Solver!$D:$D,MATCH($AM9,Solver!$C:$C,0)),"")</f>
        <v>G</v>
      </c>
      <c r="AL9" s="389" t="str">
        <f>IFERROR(INDEX(Solver!$B:$B,MATCH($AM9,Solver!$C:$C,0)),"")</f>
        <v>Brentford</v>
      </c>
      <c r="AM9" s="389" t="str">
        <f>IF(Solver!DA9="","",Solver!DA9)</f>
        <v>Mark Flekken</v>
      </c>
      <c r="AN9" s="390">
        <f>IFERROR(INDEX(Solver!$E:$E,MATCH($AM9,Solver!$C:$C,0)),"")</f>
        <v>4.5</v>
      </c>
      <c r="AO9" s="390">
        <f>IFERROR(INDEX(Solver!$F:$F,MATCH($AM9,Solver!$C:$C,0)),"")</f>
        <v>4.5</v>
      </c>
      <c r="AP9" s="390">
        <f>IFERROR(VLOOKUP($AM9,Solver!$C$1:$CA$524,MATCH(AP$1,Solver!$C$1:$CA$1,0),FALSE),"")</f>
        <v>3.7646666666666668</v>
      </c>
      <c r="AQ9" s="391" t="str">
        <f>IFERROR(IF(VLOOKUP($AM9,Solver!$C$1:$CA$524,MATCH(AQ$1,Solver!$C$1:$CA$1,0),FALSE)=1,"Starter",""),"")</f>
        <v/>
      </c>
      <c r="AR9" s="391" t="str">
        <f>IFERROR(IF(VLOOKUP($AM9,Solver!$C$1:$CA$524,MATCH(AR$1,Solver!$C$1:$CA$1,0),FALSE)=1,"Bench",""),"")</f>
        <v/>
      </c>
      <c r="AS9" s="391" t="str">
        <f>IFERROR(IF(VLOOKUP($AM9,Solver!$C$1:$CA$524,MATCH(AS$1,Solver!$C$1:$CA$1,0),FALSE)=1,"Captain",""),"")</f>
        <v/>
      </c>
      <c r="AT9" s="391" t="str">
        <f>IFERROR(IF(VLOOKUP($AM9,Solver!$C$1:$CA$524,MATCH(AT$1,Solver!$C$1:$CA$1,0),FALSE)=1,"Buy",""),"")</f>
        <v/>
      </c>
      <c r="AU9" s="391" t="str">
        <f>IFERROR(IF(VLOOKUP($AM9,Solver!$C$1:$CA$524,MATCH(AU$1,Solver!$C$1:$CA$1,0),FALSE)=1,"Sell",""),"")</f>
        <v/>
      </c>
      <c r="AW9" s="388" t="str">
        <f>IFERROR(INDEX(Solver!$D:$D,MATCH($AY9,Solver!$C:$C,0)),"")</f>
        <v>G</v>
      </c>
      <c r="AX9" s="389" t="str">
        <f>IFERROR(INDEX(Solver!$B:$B,MATCH($AY9,Solver!$C:$C,0)),"")</f>
        <v>Brentford</v>
      </c>
      <c r="AY9" s="389" t="str">
        <f>IF(Solver!DB9="","",Solver!DB9)</f>
        <v>Mark Flekken</v>
      </c>
      <c r="AZ9" s="390">
        <f>IFERROR(INDEX(Solver!$E:$E,MATCH($AY9,Solver!$C:$C,0)),"")</f>
        <v>4.5</v>
      </c>
      <c r="BA9" s="390">
        <f>IFERROR(INDEX(Solver!$F:$F,MATCH($AY9,Solver!$C:$C,0)),"")</f>
        <v>4.5</v>
      </c>
      <c r="BB9" s="390">
        <f>IFERROR(VLOOKUP($AY9,Solver!$C$1:$CA$524,MATCH(BB$1,Solver!$C$1:$CA$1,0),FALSE),"")</f>
        <v>3.4849999999999999</v>
      </c>
      <c r="BC9" s="391" t="str">
        <f>IFERROR(IF(VLOOKUP($AY9,Solver!$C$1:$CA$524,MATCH(BC$1,Solver!$C$1:$CA$1,0),FALSE)=1,"Starter",""),"")</f>
        <v/>
      </c>
      <c r="BD9" s="391" t="str">
        <f>IFERROR(IF(VLOOKUP($AY9,Solver!$C$1:$CA$524,MATCH(BD$1,Solver!$C$1:$CA$1,0),FALSE)=1,"Bench",""),"")</f>
        <v/>
      </c>
      <c r="BE9" s="391" t="str">
        <f>IFERROR(IF(VLOOKUP($AY9,Solver!$C$1:$CA$524,MATCH(BE$1,Solver!$C$1:$CA$1,0),FALSE)=1,"Captain",""),"")</f>
        <v/>
      </c>
      <c r="BF9" s="391" t="str">
        <f>IFERROR(IF(VLOOKUP($AY9,Solver!$C$1:$CA$524,MATCH(BF$1,Solver!$C$1:$CA$1,0),FALSE)=1,"Buy",""),"")</f>
        <v/>
      </c>
      <c r="BG9" s="391" t="str">
        <f>IFERROR(IF(VLOOKUP($AY9,Solver!$C$1:$CA$524,MATCH(BG$1,Solver!$C$1:$CA$1,0),FALSE)=1,"Sell",""),"")</f>
        <v/>
      </c>
      <c r="BI9" s="388" t="str">
        <f>IFERROR(INDEX(Solver!$D:$D,MATCH($BK9,Solver!$C:$C,0)),"")</f>
        <v>G</v>
      </c>
      <c r="BJ9" s="389" t="str">
        <f>IFERROR(INDEX(Solver!$B:$B,MATCH($BK9,Solver!$C:$C,0)),"")</f>
        <v>Brentford</v>
      </c>
      <c r="BK9" s="389" t="str">
        <f>IF(Solver!DC9="","",Solver!DC9)</f>
        <v>Mark Flekken</v>
      </c>
      <c r="BL9" s="390">
        <f>IFERROR(INDEX(Solver!$E:$E,MATCH($BK9,Solver!$C:$C,0)),"")</f>
        <v>4.5</v>
      </c>
      <c r="BM9" s="390">
        <f>IFERROR(INDEX(Solver!$F:$F,MATCH($BK9,Solver!$C:$C,0)),"")</f>
        <v>4.5</v>
      </c>
      <c r="BN9" s="390">
        <f>IFERROR(VLOOKUP($BK9,Solver!$C$1:$CA$524,MATCH(BN$1,Solver!$C$1:$CA$1,0),FALSE),"")</f>
        <v>3.4849999999999999</v>
      </c>
      <c r="BO9" s="391" t="str">
        <f>IFERROR(IF(VLOOKUP($BK9,Solver!$C$1:$CA$524,MATCH(BO$1,Solver!$C$1:$CA$1,0),FALSE)=1,"Starter",""),"")</f>
        <v/>
      </c>
      <c r="BP9" s="391" t="str">
        <f>IFERROR(IF(VLOOKUP($BK9,Solver!$C$1:$CA$524,MATCH(BP$1,Solver!$C$1:$CA$1,0),FALSE)=1,"Bench",""),"")</f>
        <v/>
      </c>
      <c r="BQ9" s="391" t="str">
        <f>IFERROR(IF(VLOOKUP($BK9,Solver!$C$1:$CA$524,MATCH(BQ$1,Solver!$C$1:$CA$1,0),FALSE)=1,"Captain",""),"")</f>
        <v/>
      </c>
      <c r="BR9" s="391" t="str">
        <f>IFERROR(IF(VLOOKUP($BK9,Solver!$C$1:$CA$524,MATCH(BR$1,Solver!$C$1:$CA$1,0),FALSE)=1,"Buy",""),"")</f>
        <v/>
      </c>
      <c r="BS9" s="391" t="str">
        <f>IFERROR(IF(VLOOKUP($BK9,Solver!$C$1:$CA$524,MATCH(BS$1,Solver!$C$1:$CA$1,0),FALSE)=1,"Sell",""),"")</f>
        <v/>
      </c>
      <c r="BU9" s="388" t="str">
        <f>IFERROR(INDEX(Solver!$D:$D,MATCH($BW9,Solver!$C:$C,0)),"")</f>
        <v>G</v>
      </c>
      <c r="BV9" s="389" t="str">
        <f>IFERROR(INDEX(Solver!$B:$B,MATCH($BW9,Solver!$C:$C,0)),"")</f>
        <v>Brentford</v>
      </c>
      <c r="BW9" s="389" t="str">
        <f>IF(Solver!DD9="","",Solver!DD9)</f>
        <v>Mark Flekken</v>
      </c>
      <c r="BX9" s="390">
        <f>IFERROR(INDEX(Solver!$E:$E,MATCH($BW9,Solver!$C:$C,0)),"")</f>
        <v>4.5</v>
      </c>
      <c r="BY9" s="390">
        <f>IFERROR(INDEX(Solver!$F:$F,MATCH($BW9,Solver!$C:$C,0)),"")</f>
        <v>4.5</v>
      </c>
      <c r="BZ9" s="390">
        <f>IFERROR(VLOOKUP($BW9,Solver!$C$1:$CA$524,MATCH(BZ$1,Solver!$C$1:$CA$1,0),FALSE),"")</f>
        <v>3.512</v>
      </c>
      <c r="CA9" s="391" t="str">
        <f>IFERROR(IF(VLOOKUP($BW9,Solver!$C$1:$CA$524,MATCH(CA$1,Solver!$C$1:$CA$1,0),FALSE)=1,"Starter",""),"")</f>
        <v/>
      </c>
      <c r="CB9" s="391" t="str">
        <f>IFERROR(IF(VLOOKUP($BW9,Solver!$C$1:$CA$524,MATCH(CB$1,Solver!$C$1:$CA$1,0),FALSE)=1,"Bench",""),"")</f>
        <v/>
      </c>
      <c r="CC9" s="391" t="str">
        <f>IFERROR(IF(VLOOKUP($BW9,Solver!$C$1:$CA$524,MATCH(CC$1,Solver!$C$1:$CA$1,0),FALSE)=1,"Captain",""),"")</f>
        <v/>
      </c>
      <c r="CD9" s="391" t="str">
        <f>IFERROR(IF(VLOOKUP($BW9,Solver!$C$1:$CA$524,MATCH(CD$1,Solver!$C$1:$CA$1,0),FALSE)=1,"Buy",""),"")</f>
        <v/>
      </c>
      <c r="CE9" s="391" t="str">
        <f>IFERROR(IF(VLOOKUP($BW9,Solver!$C$1:$CA$524,MATCH(CE$1,Solver!$C$1:$CA$1,0),FALSE)=1,"Sell",""),"")</f>
        <v/>
      </c>
      <c r="CF9" s="386"/>
      <c r="CG9" s="388" t="str">
        <f>IFERROR(INDEX(Solver!$D:$D,MATCH($CI9,Solver!$C:$C,0)),"")</f>
        <v>G</v>
      </c>
      <c r="CH9" s="389" t="str">
        <f>IFERROR(INDEX(Solver!$B:$B,MATCH($CI9,Solver!$C:$C,0)),"")</f>
        <v>Brentford</v>
      </c>
      <c r="CI9" s="389" t="str">
        <f>IF(Solver!DE9="","",Solver!DE9)</f>
        <v>Mark Flekken</v>
      </c>
      <c r="CJ9" s="390">
        <f>IFERROR(INDEX(Solver!$E:$E,MATCH($CI9,Solver!$C:$C,0)),"")</f>
        <v>4.5</v>
      </c>
      <c r="CK9" s="390">
        <f>IFERROR(INDEX(Solver!$F:$F,MATCH($CI9,Solver!$C:$C,0)),"")</f>
        <v>4.5</v>
      </c>
      <c r="CL9" s="390">
        <f>IFERROR(VLOOKUP($CI9,Solver!$C$1:$CA$524,MATCH(CL$1,Solver!$C$1:$CA$1,0),FALSE),"")</f>
        <v>4.6909999999999998</v>
      </c>
      <c r="CM9" s="391" t="str">
        <f>IFERROR(IF(VLOOKUP($CI9,Solver!$C$1:$CA$524,MATCH(CM$1,Solver!$C$1:$CA$1,0),FALSE)=1,"Starter",""),"")</f>
        <v/>
      </c>
      <c r="CN9" s="391" t="str">
        <f>IFERROR(IF(VLOOKUP($CI9,Solver!$C$1:$CA$524,MATCH(CN$1,Solver!$C$1:$CA$1,0),FALSE)=1,"Bench",""),"")</f>
        <v/>
      </c>
      <c r="CO9" s="391" t="str">
        <f>IFERROR(IF(VLOOKUP($CI9,Solver!$C$1:$CA$524,MATCH(CO$1,Solver!$C$1:$CA$1,0),FALSE)=1,"Captain",""),"")</f>
        <v/>
      </c>
      <c r="CP9" s="391" t="str">
        <f>IFERROR(IF(VLOOKUP($CI9,Solver!$C$1:$CA$524,MATCH(CP$1,Solver!$C$1:$CA$1,0),FALSE)=1,"Buy",""),"")</f>
        <v/>
      </c>
      <c r="CQ9" s="391" t="str">
        <f>IFERROR(IF(VLOOKUP($CI9,Solver!$C$1:$CA$524,MATCH(CQ$1,Solver!$C$1:$CA$1,0),FALSE)=1,"Sell",""),"")</f>
        <v/>
      </c>
    </row>
    <row r="10" spans="1:95" x14ac:dyDescent="0.25">
      <c r="A10" s="388" t="str">
        <f>IFERROR(INDEX(Solver!$D:$D,MATCH($C10,Solver!$C:$C,0)),"")</f>
        <v>G</v>
      </c>
      <c r="B10" s="392" t="str">
        <f>IFERROR(INDEX(Solver!$B:$B,MATCH($C10,Solver!$C:$C,0)),"")</f>
        <v>Chelsea</v>
      </c>
      <c r="C10" s="392" t="str">
        <f>IF(Solver!CX10="","",Solver!CX10)</f>
        <v>Robert Sánchez</v>
      </c>
      <c r="D10" s="393">
        <f>IFERROR(INDEX(Solver!$E:$E,MATCH($C10,Solver!$C:$C,0)),"")</f>
        <v>4.7</v>
      </c>
      <c r="E10" s="393">
        <f>IFERROR(INDEX(Solver!$F:$F,MATCH($C10,Solver!$C:$C,0)),"")</f>
        <v>4.5999999999999996</v>
      </c>
      <c r="F10" s="393">
        <f>IFERROR(VLOOKUP($C10,Solver!$C$1:$CA$524,MATCH(F$1,Solver!$C$1:$CA$1,0),FALSE),"")</f>
        <v>3.9436666666666667</v>
      </c>
      <c r="G10" s="394" t="str">
        <f>IFERROR(IF(VLOOKUP($C10,Solver!$C$1:$CA$524,MATCH(G$1,Solver!$C$1:$CA$1,0),FALSE)=1,"Starter",""),"")</f>
        <v/>
      </c>
      <c r="H10" s="394" t="str">
        <f>IFERROR(IF(VLOOKUP($C10,Solver!$C$1:$CA$524,MATCH(H$1,Solver!$C$1:$CA$1,0),FALSE)=1,"Bench",""),"")</f>
        <v/>
      </c>
      <c r="I10" s="394" t="str">
        <f>IFERROR(IF(VLOOKUP($C10,Solver!$C$1:$CA$524,MATCH(I$1,Solver!$C$1:$CA$1,0),FALSE)=1,"Captain",""),"")</f>
        <v/>
      </c>
      <c r="J10" s="394" t="str">
        <f>IFERROR(IF(VLOOKUP($C10,Solver!$C$1:$CA$524,MATCH(J$1,Solver!$C$1:$CA$1,0),FALSE)=1,"Buy",""),"")</f>
        <v/>
      </c>
      <c r="K10" s="394" t="str">
        <f>IFERROR(IF(VLOOKUP($C10,Solver!$C$1:$CA$524,MATCH(K$1,Solver!$C$1:$CA$1,0),FALSE)=1,"Sell",""),"")</f>
        <v/>
      </c>
      <c r="M10" s="388" t="str">
        <f>IFERROR(INDEX(Solver!$D:$D,MATCH($O10,Solver!$C:$C,0)),"")</f>
        <v>G</v>
      </c>
      <c r="N10" s="392" t="str">
        <f>IFERROR(INDEX(Solver!$B:$B,MATCH($O10,Solver!$C:$C,0)),"")</f>
        <v>Chelsea</v>
      </c>
      <c r="O10" s="392" t="str">
        <f>IF(Solver!CY10="","",Solver!CY10)</f>
        <v>Robert Sánchez</v>
      </c>
      <c r="P10" s="393">
        <f>IFERROR(INDEX(Solver!$E:$E,MATCH($O10,Solver!$C:$C,0)),"")</f>
        <v>4.7</v>
      </c>
      <c r="Q10" s="393">
        <f>IFERROR(INDEX(Solver!$F:$F,MATCH($O10,Solver!$C:$C,0)),"")</f>
        <v>4.5999999999999996</v>
      </c>
      <c r="R10" s="393">
        <f>IFERROR(VLOOKUP($O10,Solver!$C$1:$CA$524,MATCH(R$1,Solver!$C$1:$CA$1,0),FALSE),"")</f>
        <v>3.3323333333333331</v>
      </c>
      <c r="S10" s="394" t="str">
        <f>IFERROR(IF(VLOOKUP($O10,Solver!$C$1:$CA$524,MATCH(S$1,Solver!$C$1:$CA$1,0),FALSE)=1,"Starter",""),"")</f>
        <v/>
      </c>
      <c r="T10" s="394" t="str">
        <f>IFERROR(IF(VLOOKUP($O10,Solver!$C$1:$CA$524,MATCH(T$1,Solver!$C$1:$CA$1,0),FALSE)=1,"Bench",""),"")</f>
        <v/>
      </c>
      <c r="U10" s="394" t="str">
        <f>IFERROR(IF(VLOOKUP($O10,Solver!$C$1:$CA$524,MATCH(U$1,Solver!$C$1:$CA$1,0),FALSE)=1,"Captain",""),"")</f>
        <v/>
      </c>
      <c r="V10" s="394" t="str">
        <f>IFERROR(IF(VLOOKUP($O10,Solver!$C$1:$CA$524,MATCH(V$1,Solver!$C$1:$CA$1,0),FALSE)=1,"Buy",""),"")</f>
        <v/>
      </c>
      <c r="W10" s="394" t="str">
        <f>IFERROR(IF(VLOOKUP($O10,Solver!$C$1:$CA$524,MATCH(W$1,Solver!$C$1:$CA$1,0),FALSE)=1,"Sell",""),"")</f>
        <v/>
      </c>
      <c r="Y10" s="388" t="str">
        <f>IFERROR(INDEX(Solver!$D:$D,MATCH($AA10,Solver!$C:$C,0)),"")</f>
        <v>G</v>
      </c>
      <c r="Z10" s="392" t="str">
        <f>IFERROR(INDEX(Solver!$B:$B,MATCH($AA10,Solver!$C:$C,0)),"")</f>
        <v>Chelsea</v>
      </c>
      <c r="AA10" s="392" t="str">
        <f>IF(Solver!CZ10="","",Solver!CZ10)</f>
        <v>Robert Sánchez</v>
      </c>
      <c r="AB10" s="393">
        <f>IFERROR(INDEX(Solver!$E:$E,MATCH($AA10,Solver!$C:$C,0)),"")</f>
        <v>4.7</v>
      </c>
      <c r="AC10" s="393">
        <f>IFERROR(INDEX(Solver!$F:$F,MATCH($AA10,Solver!$C:$C,0)),"")</f>
        <v>4.5999999999999996</v>
      </c>
      <c r="AD10" s="393">
        <f>IFERROR(VLOOKUP($AA10,Solver!$C$1:$CA$524,MATCH(AD$1,Solver!$C$1:$CA$1,0),FALSE),"")</f>
        <v>3.4510000000000001</v>
      </c>
      <c r="AE10" s="394" t="str">
        <f>IFERROR(IF(VLOOKUP($AA10,Solver!$C$1:$CA$524,MATCH(AE$1,Solver!$C$1:$CA$1,0),FALSE)=1,"Starter",""),"")</f>
        <v/>
      </c>
      <c r="AF10" s="394" t="str">
        <f>IFERROR(IF(VLOOKUP($AA10,Solver!$C$1:$CA$524,MATCH(AF$1,Solver!$C$1:$CA$1,0),FALSE)=1,"Bench",""),"")</f>
        <v/>
      </c>
      <c r="AG10" s="394" t="str">
        <f>IFERROR(IF(VLOOKUP($AA10,Solver!$C$1:$CA$524,MATCH(AG$1,Solver!$C$1:$CA$1,0),FALSE)=1,"Captain",""),"")</f>
        <v/>
      </c>
      <c r="AH10" s="394" t="str">
        <f>IFERROR(IF(VLOOKUP($AA10,Solver!$C$1:$CA$524,MATCH(AH$1,Solver!$C$1:$CA$1,0),FALSE)=1,"Buy",""),"")</f>
        <v/>
      </c>
      <c r="AI10" s="394" t="str">
        <f>IFERROR(IF(VLOOKUP($AA10,Solver!$C$1:$CA$524,MATCH(AI$1,Solver!$C$1:$CA$1,0),FALSE)=1,"Sell",""),"")</f>
        <v/>
      </c>
      <c r="AK10" s="388" t="str">
        <f>IFERROR(INDEX(Solver!$D:$D,MATCH($AM10,Solver!$C:$C,0)),"")</f>
        <v>G</v>
      </c>
      <c r="AL10" s="392" t="str">
        <f>IFERROR(INDEX(Solver!$B:$B,MATCH($AM10,Solver!$C:$C,0)),"")</f>
        <v>Chelsea</v>
      </c>
      <c r="AM10" s="392" t="str">
        <f>IF(Solver!DA10="","",Solver!DA10)</f>
        <v>Robert Sánchez</v>
      </c>
      <c r="AN10" s="393">
        <f>IFERROR(INDEX(Solver!$E:$E,MATCH($AM10,Solver!$C:$C,0)),"")</f>
        <v>4.7</v>
      </c>
      <c r="AO10" s="393">
        <f>IFERROR(INDEX(Solver!$F:$F,MATCH($AM10,Solver!$C:$C,0)),"")</f>
        <v>4.5999999999999996</v>
      </c>
      <c r="AP10" s="393">
        <f>IFERROR(VLOOKUP($AM10,Solver!$C$1:$CA$524,MATCH(AP$1,Solver!$C$1:$CA$1,0),FALSE),"")</f>
        <v>3.44</v>
      </c>
      <c r="AQ10" s="394" t="str">
        <f>IFERROR(IF(VLOOKUP($AM10,Solver!$C$1:$CA$524,MATCH(AQ$1,Solver!$C$1:$CA$1,0),FALSE)=1,"Starter",""),"")</f>
        <v/>
      </c>
      <c r="AR10" s="394" t="str">
        <f>IFERROR(IF(VLOOKUP($AM10,Solver!$C$1:$CA$524,MATCH(AR$1,Solver!$C$1:$CA$1,0),FALSE)=1,"Bench",""),"")</f>
        <v/>
      </c>
      <c r="AS10" s="394" t="str">
        <f>IFERROR(IF(VLOOKUP($AM10,Solver!$C$1:$CA$524,MATCH(AS$1,Solver!$C$1:$CA$1,0),FALSE)=1,"Captain",""),"")</f>
        <v/>
      </c>
      <c r="AT10" s="394" t="str">
        <f>IFERROR(IF(VLOOKUP($AM10,Solver!$C$1:$CA$524,MATCH(AT$1,Solver!$C$1:$CA$1,0),FALSE)=1,"Buy",""),"")</f>
        <v/>
      </c>
      <c r="AU10" s="394" t="str">
        <f>IFERROR(IF(VLOOKUP($AM10,Solver!$C$1:$CA$524,MATCH(AU$1,Solver!$C$1:$CA$1,0),FALSE)=1,"Sell",""),"")</f>
        <v/>
      </c>
      <c r="AW10" s="388" t="str">
        <f>IFERROR(INDEX(Solver!$D:$D,MATCH($AY10,Solver!$C:$C,0)),"")</f>
        <v>G</v>
      </c>
      <c r="AX10" s="392" t="str">
        <f>IFERROR(INDEX(Solver!$B:$B,MATCH($AY10,Solver!$C:$C,0)),"")</f>
        <v>Chelsea</v>
      </c>
      <c r="AY10" s="392" t="str">
        <f>IF(Solver!DB10="","",Solver!DB10)</f>
        <v>Robert Sánchez</v>
      </c>
      <c r="AZ10" s="393">
        <f>IFERROR(INDEX(Solver!$E:$E,MATCH($AY10,Solver!$C:$C,0)),"")</f>
        <v>4.7</v>
      </c>
      <c r="BA10" s="393">
        <f>IFERROR(INDEX(Solver!$F:$F,MATCH($AY10,Solver!$C:$C,0)),"")</f>
        <v>4.5999999999999996</v>
      </c>
      <c r="BB10" s="393">
        <f>IFERROR(VLOOKUP($AY10,Solver!$C$1:$CA$524,MATCH(BB$1,Solver!$C$1:$CA$1,0),FALSE),"")</f>
        <v>4.0996666666666668</v>
      </c>
      <c r="BC10" s="394" t="str">
        <f>IFERROR(IF(VLOOKUP($AY10,Solver!$C$1:$CA$524,MATCH(BC$1,Solver!$C$1:$CA$1,0),FALSE)=1,"Starter",""),"")</f>
        <v/>
      </c>
      <c r="BD10" s="394" t="str">
        <f>IFERROR(IF(VLOOKUP($AY10,Solver!$C$1:$CA$524,MATCH(BD$1,Solver!$C$1:$CA$1,0),FALSE)=1,"Bench",""),"")</f>
        <v/>
      </c>
      <c r="BE10" s="394" t="str">
        <f>IFERROR(IF(VLOOKUP($AY10,Solver!$C$1:$CA$524,MATCH(BE$1,Solver!$C$1:$CA$1,0),FALSE)=1,"Captain",""),"")</f>
        <v/>
      </c>
      <c r="BF10" s="394" t="str">
        <f>IFERROR(IF(VLOOKUP($AY10,Solver!$C$1:$CA$524,MATCH(BF$1,Solver!$C$1:$CA$1,0),FALSE)=1,"Buy",""),"")</f>
        <v/>
      </c>
      <c r="BG10" s="394" t="str">
        <f>IFERROR(IF(VLOOKUP($AY10,Solver!$C$1:$CA$524,MATCH(BG$1,Solver!$C$1:$CA$1,0),FALSE)=1,"Sell",""),"")</f>
        <v/>
      </c>
      <c r="BI10" s="388" t="str">
        <f>IFERROR(INDEX(Solver!$D:$D,MATCH($BK10,Solver!$C:$C,0)),"")</f>
        <v>G</v>
      </c>
      <c r="BJ10" s="392" t="str">
        <f>IFERROR(INDEX(Solver!$B:$B,MATCH($BK10,Solver!$C:$C,0)),"")</f>
        <v>Chelsea</v>
      </c>
      <c r="BK10" s="392" t="str">
        <f>IF(Solver!DC10="","",Solver!DC10)</f>
        <v>Robert Sánchez</v>
      </c>
      <c r="BL10" s="393">
        <f>IFERROR(INDEX(Solver!$E:$E,MATCH($BK10,Solver!$C:$C,0)),"")</f>
        <v>4.7</v>
      </c>
      <c r="BM10" s="393">
        <f>IFERROR(INDEX(Solver!$F:$F,MATCH($BK10,Solver!$C:$C,0)),"")</f>
        <v>4.5999999999999996</v>
      </c>
      <c r="BN10" s="393">
        <f>IFERROR(VLOOKUP($BK10,Solver!$C$1:$CA$524,MATCH(BN$1,Solver!$C$1:$CA$1,0),FALSE),"")</f>
        <v>3.5076666666666667</v>
      </c>
      <c r="BO10" s="394" t="str">
        <f>IFERROR(IF(VLOOKUP($BK10,Solver!$C$1:$CA$524,MATCH(BO$1,Solver!$C$1:$CA$1,0),FALSE)=1,"Starter",""),"")</f>
        <v/>
      </c>
      <c r="BP10" s="394" t="str">
        <f>IFERROR(IF(VLOOKUP($BK10,Solver!$C$1:$CA$524,MATCH(BP$1,Solver!$C$1:$CA$1,0),FALSE)=1,"Bench",""),"")</f>
        <v/>
      </c>
      <c r="BQ10" s="394" t="str">
        <f>IFERROR(IF(VLOOKUP($BK10,Solver!$C$1:$CA$524,MATCH(BQ$1,Solver!$C$1:$CA$1,0),FALSE)=1,"Captain",""),"")</f>
        <v/>
      </c>
      <c r="BR10" s="394" t="str">
        <f>IFERROR(IF(VLOOKUP($BK10,Solver!$C$1:$CA$524,MATCH(BR$1,Solver!$C$1:$CA$1,0),FALSE)=1,"Buy",""),"")</f>
        <v/>
      </c>
      <c r="BS10" s="394" t="str">
        <f>IFERROR(IF(VLOOKUP($BK10,Solver!$C$1:$CA$524,MATCH(BS$1,Solver!$C$1:$CA$1,0),FALSE)=1,"Sell",""),"")</f>
        <v/>
      </c>
      <c r="BU10" s="388" t="str">
        <f>IFERROR(INDEX(Solver!$D:$D,MATCH($BW10,Solver!$C:$C,0)),"")</f>
        <v>G</v>
      </c>
      <c r="BV10" s="392" t="str">
        <f>IFERROR(INDEX(Solver!$B:$B,MATCH($BW10,Solver!$C:$C,0)),"")</f>
        <v>Chelsea</v>
      </c>
      <c r="BW10" s="392" t="str">
        <f>IF(Solver!DD10="","",Solver!DD10)</f>
        <v>Robert Sánchez</v>
      </c>
      <c r="BX10" s="393">
        <f>IFERROR(INDEX(Solver!$E:$E,MATCH($BW10,Solver!$C:$C,0)),"")</f>
        <v>4.7</v>
      </c>
      <c r="BY10" s="393">
        <f>IFERROR(INDEX(Solver!$F:$F,MATCH($BW10,Solver!$C:$C,0)),"")</f>
        <v>4.5999999999999996</v>
      </c>
      <c r="BZ10" s="393">
        <f>IFERROR(VLOOKUP($BW10,Solver!$C$1:$CA$524,MATCH(BZ$1,Solver!$C$1:$CA$1,0),FALSE),"")</f>
        <v>4</v>
      </c>
      <c r="CA10" s="394" t="str">
        <f>IFERROR(IF(VLOOKUP($BW10,Solver!$C$1:$CA$524,MATCH(CA$1,Solver!$C$1:$CA$1,0),FALSE)=1,"Starter",""),"")</f>
        <v/>
      </c>
      <c r="CB10" s="394" t="str">
        <f>IFERROR(IF(VLOOKUP($BW10,Solver!$C$1:$CA$524,MATCH(CB$1,Solver!$C$1:$CA$1,0),FALSE)=1,"Bench",""),"")</f>
        <v/>
      </c>
      <c r="CC10" s="394" t="str">
        <f>IFERROR(IF(VLOOKUP($BW10,Solver!$C$1:$CA$524,MATCH(CC$1,Solver!$C$1:$CA$1,0),FALSE)=1,"Captain",""),"")</f>
        <v/>
      </c>
      <c r="CD10" s="394" t="str">
        <f>IFERROR(IF(VLOOKUP($BW10,Solver!$C$1:$CA$524,MATCH(CD$1,Solver!$C$1:$CA$1,0),FALSE)=1,"Buy",""),"")</f>
        <v/>
      </c>
      <c r="CE10" s="394" t="str">
        <f>IFERROR(IF(VLOOKUP($BW10,Solver!$C$1:$CA$524,MATCH(CE$1,Solver!$C$1:$CA$1,0),FALSE)=1,"Sell",""),"")</f>
        <v/>
      </c>
      <c r="CF10" s="386"/>
      <c r="CG10" s="388" t="str">
        <f>IFERROR(INDEX(Solver!$D:$D,MATCH($CI10,Solver!$C:$C,0)),"")</f>
        <v>G</v>
      </c>
      <c r="CH10" s="392" t="str">
        <f>IFERROR(INDEX(Solver!$B:$B,MATCH($CI10,Solver!$C:$C,0)),"")</f>
        <v>Chelsea</v>
      </c>
      <c r="CI10" s="392" t="str">
        <f>IF(Solver!DE10="","",Solver!DE10)</f>
        <v>Robert Sánchez</v>
      </c>
      <c r="CJ10" s="393">
        <f>IFERROR(INDEX(Solver!$E:$E,MATCH($CI10,Solver!$C:$C,0)),"")</f>
        <v>4.7</v>
      </c>
      <c r="CK10" s="393">
        <f>IFERROR(INDEX(Solver!$F:$F,MATCH($CI10,Solver!$C:$C,0)),"")</f>
        <v>4.5999999999999996</v>
      </c>
      <c r="CL10" s="393">
        <f>IFERROR(VLOOKUP($CI10,Solver!$C$1:$CA$524,MATCH(CL$1,Solver!$C$1:$CA$1,0),FALSE),"")</f>
        <v>3.839</v>
      </c>
      <c r="CM10" s="394" t="str">
        <f>IFERROR(IF(VLOOKUP($CI10,Solver!$C$1:$CA$524,MATCH(CM$1,Solver!$C$1:$CA$1,0),FALSE)=1,"Starter",""),"")</f>
        <v/>
      </c>
      <c r="CN10" s="394" t="str">
        <f>IFERROR(IF(VLOOKUP($CI10,Solver!$C$1:$CA$524,MATCH(CN$1,Solver!$C$1:$CA$1,0),FALSE)=1,"Bench",""),"")</f>
        <v/>
      </c>
      <c r="CO10" s="394" t="str">
        <f>IFERROR(IF(VLOOKUP($CI10,Solver!$C$1:$CA$524,MATCH(CO$1,Solver!$C$1:$CA$1,0),FALSE)=1,"Captain",""),"")</f>
        <v/>
      </c>
      <c r="CP10" s="394" t="str">
        <f>IFERROR(IF(VLOOKUP($CI10,Solver!$C$1:$CA$524,MATCH(CP$1,Solver!$C$1:$CA$1,0),FALSE)=1,"Buy",""),"")</f>
        <v/>
      </c>
      <c r="CQ10" s="394" t="str">
        <f>IFERROR(IF(VLOOKUP($CI10,Solver!$C$1:$CA$524,MATCH(CQ$1,Solver!$C$1:$CA$1,0),FALSE)=1,"Sell",""),"")</f>
        <v/>
      </c>
    </row>
    <row r="11" spans="1:95" x14ac:dyDescent="0.25">
      <c r="A11" s="388" t="str">
        <f>IFERROR(INDEX(Solver!$D:$D,MATCH($C11,Solver!$C:$C,0)),"")</f>
        <v>D</v>
      </c>
      <c r="B11" s="389" t="str">
        <f>IFERROR(INDEX(Solver!$B:$B,MATCH($C11,Solver!$C:$C,0)),"")</f>
        <v>Arsenal</v>
      </c>
      <c r="C11" s="389" t="str">
        <f>IF(Solver!CX11="","",Solver!CX11)</f>
        <v>Gabriel Magalhães</v>
      </c>
      <c r="D11" s="390">
        <f>IFERROR(INDEX(Solver!$E:$E,MATCH($C11,Solver!$C:$C,0)),"")</f>
        <v>6.3</v>
      </c>
      <c r="E11" s="390">
        <f>IFERROR(INDEX(Solver!$F:$F,MATCH($C11,Solver!$C:$C,0)),"")</f>
        <v>6.1</v>
      </c>
      <c r="F11" s="390">
        <f>IFERROR(VLOOKUP($C11,Solver!$C$1:$CA$524,MATCH(F$1,Solver!$C$1:$CA$1,0),FALSE),"")</f>
        <v>1.6253333333333333</v>
      </c>
      <c r="G11" s="391" t="str">
        <f>IFERROR(IF(VLOOKUP($C11,Solver!$C$1:$CA$524,MATCH(G$1,Solver!$C$1:$CA$1,0),FALSE)=1,"Starter",""),"")</f>
        <v/>
      </c>
      <c r="H11" s="391" t="str">
        <f>IFERROR(IF(VLOOKUP($C11,Solver!$C$1:$CA$524,MATCH(H$1,Solver!$C$1:$CA$1,0),FALSE)=1,"Bench",""),"")</f>
        <v/>
      </c>
      <c r="I11" s="391" t="str">
        <f>IFERROR(IF(VLOOKUP($C11,Solver!$C$1:$CA$524,MATCH(I$1,Solver!$C$1:$CA$1,0),FALSE)=1,"Captain",""),"")</f>
        <v/>
      </c>
      <c r="J11" s="391" t="str">
        <f>IFERROR(IF(VLOOKUP($C11,Solver!$C$1:$CA$524,MATCH(J$1,Solver!$C$1:$CA$1,0),FALSE)=1,"Buy",""),"")</f>
        <v/>
      </c>
      <c r="K11" s="391" t="str">
        <f>IFERROR(IF(VLOOKUP($C11,Solver!$C$1:$CA$524,MATCH(K$1,Solver!$C$1:$CA$1,0),FALSE)=1,"Sell",""),"")</f>
        <v/>
      </c>
      <c r="M11" s="388" t="str">
        <f>IFERROR(INDEX(Solver!$D:$D,MATCH($O11,Solver!$C:$C,0)),"")</f>
        <v>D</v>
      </c>
      <c r="N11" s="389" t="str">
        <f>IFERROR(INDEX(Solver!$B:$B,MATCH($O11,Solver!$C:$C,0)),"")</f>
        <v>Arsenal</v>
      </c>
      <c r="O11" s="389" t="str">
        <f>IF(Solver!CY11="","",Solver!CY11)</f>
        <v>Gabriel Magalhães</v>
      </c>
      <c r="P11" s="390">
        <f>IFERROR(INDEX(Solver!$E:$E,MATCH($O11,Solver!$C:$C,0)),"")</f>
        <v>6.3</v>
      </c>
      <c r="Q11" s="390">
        <f>IFERROR(INDEX(Solver!$F:$F,MATCH($O11,Solver!$C:$C,0)),"")</f>
        <v>6.1</v>
      </c>
      <c r="R11" s="390">
        <f>IFERROR(VLOOKUP($O11,Solver!$C$1:$CA$524,MATCH(R$1,Solver!$C$1:$CA$1,0),FALSE),"")</f>
        <v>3.0623333333333331</v>
      </c>
      <c r="S11" s="391" t="str">
        <f>IFERROR(IF(VLOOKUP($O11,Solver!$C$1:$CA$524,MATCH(S$1,Solver!$C$1:$CA$1,0),FALSE)=1,"Starter",""),"")</f>
        <v/>
      </c>
      <c r="T11" s="391" t="str">
        <f>IFERROR(IF(VLOOKUP($O11,Solver!$C$1:$CA$524,MATCH(T$1,Solver!$C$1:$CA$1,0),FALSE)=1,"Bench",""),"")</f>
        <v/>
      </c>
      <c r="U11" s="391" t="str">
        <f>IFERROR(IF(VLOOKUP($O11,Solver!$C$1:$CA$524,MATCH(U$1,Solver!$C$1:$CA$1,0),FALSE)=1,"Captain",""),"")</f>
        <v/>
      </c>
      <c r="V11" s="391" t="str">
        <f>IFERROR(IF(VLOOKUP($O11,Solver!$C$1:$CA$524,MATCH(V$1,Solver!$C$1:$CA$1,0),FALSE)=1,"Buy",""),"")</f>
        <v/>
      </c>
      <c r="W11" s="391" t="str">
        <f>IFERROR(IF(VLOOKUP($O11,Solver!$C$1:$CA$524,MATCH(W$1,Solver!$C$1:$CA$1,0),FALSE)=1,"Sell",""),"")</f>
        <v/>
      </c>
      <c r="Y11" s="388" t="str">
        <f>IFERROR(INDEX(Solver!$D:$D,MATCH($AA11,Solver!$C:$C,0)),"")</f>
        <v>D</v>
      </c>
      <c r="Z11" s="389" t="str">
        <f>IFERROR(INDEX(Solver!$B:$B,MATCH($AA11,Solver!$C:$C,0)),"")</f>
        <v>Arsenal</v>
      </c>
      <c r="AA11" s="389" t="str">
        <f>IF(Solver!CZ11="","",Solver!CZ11)</f>
        <v>Gabriel Magalhães</v>
      </c>
      <c r="AB11" s="390">
        <f>IFERROR(INDEX(Solver!$E:$E,MATCH($AA11,Solver!$C:$C,0)),"")</f>
        <v>6.3</v>
      </c>
      <c r="AC11" s="390">
        <f>IFERROR(INDEX(Solver!$F:$F,MATCH($AA11,Solver!$C:$C,0)),"")</f>
        <v>6.1</v>
      </c>
      <c r="AD11" s="390">
        <f>IFERROR(VLOOKUP($AA11,Solver!$C$1:$CA$524,MATCH(AD$1,Solver!$C$1:$CA$1,0),FALSE),"")</f>
        <v>4.2573333333333334</v>
      </c>
      <c r="AE11" s="391" t="str">
        <f>IFERROR(IF(VLOOKUP($AA11,Solver!$C$1:$CA$524,MATCH(AE$1,Solver!$C$1:$CA$1,0),FALSE)=1,"Starter",""),"")</f>
        <v/>
      </c>
      <c r="AF11" s="391" t="str">
        <f>IFERROR(IF(VLOOKUP($AA11,Solver!$C$1:$CA$524,MATCH(AF$1,Solver!$C$1:$CA$1,0),FALSE)=1,"Bench",""),"")</f>
        <v/>
      </c>
      <c r="AG11" s="391" t="str">
        <f>IFERROR(IF(VLOOKUP($AA11,Solver!$C$1:$CA$524,MATCH(AG$1,Solver!$C$1:$CA$1,0),FALSE)=1,"Captain",""),"")</f>
        <v/>
      </c>
      <c r="AH11" s="391" t="str">
        <f>IFERROR(IF(VLOOKUP($AA11,Solver!$C$1:$CA$524,MATCH(AH$1,Solver!$C$1:$CA$1,0),FALSE)=1,"Buy",""),"")</f>
        <v/>
      </c>
      <c r="AI11" s="391" t="str">
        <f>IFERROR(IF(VLOOKUP($AA11,Solver!$C$1:$CA$524,MATCH(AI$1,Solver!$C$1:$CA$1,0),FALSE)=1,"Sell",""),"")</f>
        <v/>
      </c>
      <c r="AK11" s="388" t="str">
        <f>IFERROR(INDEX(Solver!$D:$D,MATCH($AM11,Solver!$C:$C,0)),"")</f>
        <v>D</v>
      </c>
      <c r="AL11" s="389" t="str">
        <f>IFERROR(INDEX(Solver!$B:$B,MATCH($AM11,Solver!$C:$C,0)),"")</f>
        <v>Arsenal</v>
      </c>
      <c r="AM11" s="389" t="str">
        <f>IF(Solver!DA11="","",Solver!DA11)</f>
        <v>Gabriel Magalhães</v>
      </c>
      <c r="AN11" s="390">
        <f>IFERROR(INDEX(Solver!$E:$E,MATCH($AM11,Solver!$C:$C,0)),"")</f>
        <v>6.3</v>
      </c>
      <c r="AO11" s="390">
        <f>IFERROR(INDEX(Solver!$F:$F,MATCH($AM11,Solver!$C:$C,0)),"")</f>
        <v>6.1</v>
      </c>
      <c r="AP11" s="390">
        <f>IFERROR(VLOOKUP($AM11,Solver!$C$1:$CA$524,MATCH(AP$1,Solver!$C$1:$CA$1,0),FALSE),"")</f>
        <v>3.8010000000000002</v>
      </c>
      <c r="AQ11" s="391" t="str">
        <f>IFERROR(IF(VLOOKUP($AM11,Solver!$C$1:$CA$524,MATCH(AQ$1,Solver!$C$1:$CA$1,0),FALSE)=1,"Starter",""),"")</f>
        <v/>
      </c>
      <c r="AR11" s="391" t="str">
        <f>IFERROR(IF(VLOOKUP($AM11,Solver!$C$1:$CA$524,MATCH(AR$1,Solver!$C$1:$CA$1,0),FALSE)=1,"Bench",""),"")</f>
        <v/>
      </c>
      <c r="AS11" s="391" t="str">
        <f>IFERROR(IF(VLOOKUP($AM11,Solver!$C$1:$CA$524,MATCH(AS$1,Solver!$C$1:$CA$1,0),FALSE)=1,"Captain",""),"")</f>
        <v/>
      </c>
      <c r="AT11" s="391" t="str">
        <f>IFERROR(IF(VLOOKUP($AM11,Solver!$C$1:$CA$524,MATCH(AT$1,Solver!$C$1:$CA$1,0),FALSE)=1,"Buy",""),"")</f>
        <v/>
      </c>
      <c r="AU11" s="391" t="str">
        <f>IFERROR(IF(VLOOKUP($AM11,Solver!$C$1:$CA$524,MATCH(AU$1,Solver!$C$1:$CA$1,0),FALSE)=1,"Sell",""),"")</f>
        <v/>
      </c>
      <c r="AW11" s="388" t="str">
        <f>IFERROR(INDEX(Solver!$D:$D,MATCH($AY11,Solver!$C:$C,0)),"")</f>
        <v>D</v>
      </c>
      <c r="AX11" s="389" t="str">
        <f>IFERROR(INDEX(Solver!$B:$B,MATCH($AY11,Solver!$C:$C,0)),"")</f>
        <v>Arsenal</v>
      </c>
      <c r="AY11" s="389" t="str">
        <f>IF(Solver!DB11="","",Solver!DB11)</f>
        <v>Gabriel Magalhães</v>
      </c>
      <c r="AZ11" s="390">
        <f>IFERROR(INDEX(Solver!$E:$E,MATCH($AY11,Solver!$C:$C,0)),"")</f>
        <v>6.3</v>
      </c>
      <c r="BA11" s="390">
        <f>IFERROR(INDEX(Solver!$F:$F,MATCH($AY11,Solver!$C:$C,0)),"")</f>
        <v>6.1</v>
      </c>
      <c r="BB11" s="390">
        <f>IFERROR(VLOOKUP($AY11,Solver!$C$1:$CA$524,MATCH(BB$1,Solver!$C$1:$CA$1,0),FALSE),"")</f>
        <v>3.7676666666666665</v>
      </c>
      <c r="BC11" s="391" t="str">
        <f>IFERROR(IF(VLOOKUP($AY11,Solver!$C$1:$CA$524,MATCH(BC$1,Solver!$C$1:$CA$1,0),FALSE)=1,"Starter",""),"")</f>
        <v/>
      </c>
      <c r="BD11" s="391" t="str">
        <f>IFERROR(IF(VLOOKUP($AY11,Solver!$C$1:$CA$524,MATCH(BD$1,Solver!$C$1:$CA$1,0),FALSE)=1,"Bench",""),"")</f>
        <v/>
      </c>
      <c r="BE11" s="391" t="str">
        <f>IFERROR(IF(VLOOKUP($AY11,Solver!$C$1:$CA$524,MATCH(BE$1,Solver!$C$1:$CA$1,0),FALSE)=1,"Captain",""),"")</f>
        <v/>
      </c>
      <c r="BF11" s="391" t="str">
        <f>IFERROR(IF(VLOOKUP($AY11,Solver!$C$1:$CA$524,MATCH(BF$1,Solver!$C$1:$CA$1,0),FALSE)=1,"Buy",""),"")</f>
        <v/>
      </c>
      <c r="BG11" s="391" t="str">
        <f>IFERROR(IF(VLOOKUP($AY11,Solver!$C$1:$CA$524,MATCH(BG$1,Solver!$C$1:$CA$1,0),FALSE)=1,"Sell",""),"")</f>
        <v/>
      </c>
      <c r="BI11" s="388" t="str">
        <f>IFERROR(INDEX(Solver!$D:$D,MATCH($BK11,Solver!$C:$C,0)),"")</f>
        <v>D</v>
      </c>
      <c r="BJ11" s="389" t="str">
        <f>IFERROR(INDEX(Solver!$B:$B,MATCH($BK11,Solver!$C:$C,0)),"")</f>
        <v>Arsenal</v>
      </c>
      <c r="BK11" s="389" t="str">
        <f>IF(Solver!DC11="","",Solver!DC11)</f>
        <v>Gabriel Magalhães</v>
      </c>
      <c r="BL11" s="390">
        <f>IFERROR(INDEX(Solver!$E:$E,MATCH($BK11,Solver!$C:$C,0)),"")</f>
        <v>6.3</v>
      </c>
      <c r="BM11" s="390">
        <f>IFERROR(INDEX(Solver!$F:$F,MATCH($BK11,Solver!$C:$C,0)),"")</f>
        <v>6.1</v>
      </c>
      <c r="BN11" s="390">
        <f>IFERROR(VLOOKUP($BK11,Solver!$C$1:$CA$524,MATCH(BN$1,Solver!$C$1:$CA$1,0),FALSE),"")</f>
        <v>3.9489999999999998</v>
      </c>
      <c r="BO11" s="391" t="str">
        <f>IFERROR(IF(VLOOKUP($BK11,Solver!$C$1:$CA$524,MATCH(BO$1,Solver!$C$1:$CA$1,0),FALSE)=1,"Starter",""),"")</f>
        <v/>
      </c>
      <c r="BP11" s="391" t="str">
        <f>IFERROR(IF(VLOOKUP($BK11,Solver!$C$1:$CA$524,MATCH(BP$1,Solver!$C$1:$CA$1,0),FALSE)=1,"Bench",""),"")</f>
        <v/>
      </c>
      <c r="BQ11" s="391" t="str">
        <f>IFERROR(IF(VLOOKUP($BK11,Solver!$C$1:$CA$524,MATCH(BQ$1,Solver!$C$1:$CA$1,0),FALSE)=1,"Captain",""),"")</f>
        <v/>
      </c>
      <c r="BR11" s="391" t="str">
        <f>IFERROR(IF(VLOOKUP($BK11,Solver!$C$1:$CA$524,MATCH(BR$1,Solver!$C$1:$CA$1,0),FALSE)=1,"Buy",""),"")</f>
        <v/>
      </c>
      <c r="BS11" s="391" t="str">
        <f>IFERROR(IF(VLOOKUP($BK11,Solver!$C$1:$CA$524,MATCH(BS$1,Solver!$C$1:$CA$1,0),FALSE)=1,"Sell",""),"")</f>
        <v/>
      </c>
      <c r="BU11" s="388" t="str">
        <f>IFERROR(INDEX(Solver!$D:$D,MATCH($BW11,Solver!$C:$C,0)),"")</f>
        <v>D</v>
      </c>
      <c r="BV11" s="389" t="str">
        <f>IFERROR(INDEX(Solver!$B:$B,MATCH($BW11,Solver!$C:$C,0)),"")</f>
        <v>Arsenal</v>
      </c>
      <c r="BW11" s="389" t="str">
        <f>IF(Solver!DD11="","",Solver!DD11)</f>
        <v>Gabriel Magalhães</v>
      </c>
      <c r="BX11" s="390">
        <f>IFERROR(INDEX(Solver!$E:$E,MATCH($BW11,Solver!$C:$C,0)),"")</f>
        <v>6.3</v>
      </c>
      <c r="BY11" s="390">
        <f>IFERROR(INDEX(Solver!$F:$F,MATCH($BW11,Solver!$C:$C,0)),"")</f>
        <v>6.1</v>
      </c>
      <c r="BZ11" s="390">
        <f>IFERROR(VLOOKUP($BW11,Solver!$C$1:$CA$524,MATCH(BZ$1,Solver!$C$1:$CA$1,0),FALSE),"")</f>
        <v>4.7006666666666668</v>
      </c>
      <c r="CA11" s="391" t="str">
        <f>IFERROR(IF(VLOOKUP($BW11,Solver!$C$1:$CA$524,MATCH(CA$1,Solver!$C$1:$CA$1,0),FALSE)=1,"Starter",""),"")</f>
        <v/>
      </c>
      <c r="CB11" s="391" t="str">
        <f>IFERROR(IF(VLOOKUP($BW11,Solver!$C$1:$CA$524,MATCH(CB$1,Solver!$C$1:$CA$1,0),FALSE)=1,"Bench",""),"")</f>
        <v/>
      </c>
      <c r="CC11" s="391" t="str">
        <f>IFERROR(IF(VLOOKUP($BW11,Solver!$C$1:$CA$524,MATCH(CC$1,Solver!$C$1:$CA$1,0),FALSE)=1,"Captain",""),"")</f>
        <v/>
      </c>
      <c r="CD11" s="391" t="str">
        <f>IFERROR(IF(VLOOKUP($BW11,Solver!$C$1:$CA$524,MATCH(CD$1,Solver!$C$1:$CA$1,0),FALSE)=1,"Buy",""),"")</f>
        <v/>
      </c>
      <c r="CE11" s="391" t="str">
        <f>IFERROR(IF(VLOOKUP($BW11,Solver!$C$1:$CA$524,MATCH(CE$1,Solver!$C$1:$CA$1,0),FALSE)=1,"Sell",""),"")</f>
        <v/>
      </c>
      <c r="CF11" s="386"/>
      <c r="CG11" s="388" t="str">
        <f>IFERROR(INDEX(Solver!$D:$D,MATCH($CI11,Solver!$C:$C,0)),"")</f>
        <v>D</v>
      </c>
      <c r="CH11" s="389" t="str">
        <f>IFERROR(INDEX(Solver!$B:$B,MATCH($CI11,Solver!$C:$C,0)),"")</f>
        <v>Arsenal</v>
      </c>
      <c r="CI11" s="389" t="str">
        <f>IF(Solver!DE11="","",Solver!DE11)</f>
        <v>Gabriel Magalhães</v>
      </c>
      <c r="CJ11" s="390">
        <f>IFERROR(INDEX(Solver!$E:$E,MATCH($CI11,Solver!$C:$C,0)),"")</f>
        <v>6.3</v>
      </c>
      <c r="CK11" s="390">
        <f>IFERROR(INDEX(Solver!$F:$F,MATCH($CI11,Solver!$C:$C,0)),"")</f>
        <v>6.1</v>
      </c>
      <c r="CL11" s="390">
        <f>IFERROR(VLOOKUP($CI11,Solver!$C$1:$CA$524,MATCH(CL$1,Solver!$C$1:$CA$1,0),FALSE),"")</f>
        <v>4.0136666666666665</v>
      </c>
      <c r="CM11" s="391" t="str">
        <f>IFERROR(IF(VLOOKUP($CI11,Solver!$C$1:$CA$524,MATCH(CM$1,Solver!$C$1:$CA$1,0),FALSE)=1,"Starter",""),"")</f>
        <v/>
      </c>
      <c r="CN11" s="391" t="str">
        <f>IFERROR(IF(VLOOKUP($CI11,Solver!$C$1:$CA$524,MATCH(CN$1,Solver!$C$1:$CA$1,0),FALSE)=1,"Bench",""),"")</f>
        <v/>
      </c>
      <c r="CO11" s="391" t="str">
        <f>IFERROR(IF(VLOOKUP($CI11,Solver!$C$1:$CA$524,MATCH(CO$1,Solver!$C$1:$CA$1,0),FALSE)=1,"Captain",""),"")</f>
        <v/>
      </c>
      <c r="CP11" s="391" t="str">
        <f>IFERROR(IF(VLOOKUP($CI11,Solver!$C$1:$CA$524,MATCH(CP$1,Solver!$C$1:$CA$1,0),FALSE)=1,"Buy",""),"")</f>
        <v/>
      </c>
      <c r="CQ11" s="391" t="str">
        <f>IFERROR(IF(VLOOKUP($CI11,Solver!$C$1:$CA$524,MATCH(CQ$1,Solver!$C$1:$CA$1,0),FALSE)=1,"Sell",""),"")</f>
        <v/>
      </c>
    </row>
    <row r="12" spans="1:95" x14ac:dyDescent="0.25">
      <c r="A12" s="388" t="str">
        <f>IFERROR(INDEX(Solver!$D:$D,MATCH($C12,Solver!$C:$C,0)),"")</f>
        <v>F</v>
      </c>
      <c r="B12" s="392" t="str">
        <f>IFERROR(INDEX(Solver!$B:$B,MATCH($C12,Solver!$C:$C,0)),"")</f>
        <v>Everton</v>
      </c>
      <c r="C12" s="392" t="str">
        <f>IF(Solver!CX12="","",Solver!CX12)</f>
        <v>Dominic Calvert-Lewin</v>
      </c>
      <c r="D12" s="393">
        <f>IFERROR(INDEX(Solver!$E:$E,MATCH($C12,Solver!$C:$C,0)),"")</f>
        <v>6</v>
      </c>
      <c r="E12" s="393">
        <f>IFERROR(INDEX(Solver!$F:$F,MATCH($C12,Solver!$C:$C,0)),"")</f>
        <v>5.9</v>
      </c>
      <c r="F12" s="393">
        <f>IFERROR(VLOOKUP($C12,Solver!$C$1:$CA$524,MATCH(F$1,Solver!$C$1:$CA$1,0),FALSE),"")</f>
        <v>4.2643333333333331</v>
      </c>
      <c r="G12" s="394" t="str">
        <f>IFERROR(IF(VLOOKUP($C12,Solver!$C$1:$CA$524,MATCH(G$1,Solver!$C$1:$CA$1,0),FALSE)=1,"Starter",""),"")</f>
        <v/>
      </c>
      <c r="H12" s="394" t="str">
        <f>IFERROR(IF(VLOOKUP($C12,Solver!$C$1:$CA$524,MATCH(H$1,Solver!$C$1:$CA$1,0),FALSE)=1,"Bench",""),"")</f>
        <v/>
      </c>
      <c r="I12" s="394" t="str">
        <f>IFERROR(IF(VLOOKUP($C12,Solver!$C$1:$CA$524,MATCH(I$1,Solver!$C$1:$CA$1,0),FALSE)=1,"Captain",""),"")</f>
        <v/>
      </c>
      <c r="J12" s="394" t="str">
        <f>IFERROR(IF(VLOOKUP($C12,Solver!$C$1:$CA$524,MATCH(J$1,Solver!$C$1:$CA$1,0),FALSE)=1,"Buy",""),"")</f>
        <v/>
      </c>
      <c r="K12" s="394" t="str">
        <f>IFERROR(IF(VLOOKUP($C12,Solver!$C$1:$CA$524,MATCH(K$1,Solver!$C$1:$CA$1,0),FALSE)=1,"Sell",""),"")</f>
        <v/>
      </c>
      <c r="M12" s="388" t="str">
        <f>IFERROR(INDEX(Solver!$D:$D,MATCH($O12,Solver!$C:$C,0)),"")</f>
        <v>F</v>
      </c>
      <c r="N12" s="392" t="str">
        <f>IFERROR(INDEX(Solver!$B:$B,MATCH($O12,Solver!$C:$C,0)),"")</f>
        <v>Everton</v>
      </c>
      <c r="O12" s="392" t="str">
        <f>IF(Solver!CY12="","",Solver!CY12)</f>
        <v>Dominic Calvert-Lewin</v>
      </c>
      <c r="P12" s="393">
        <f>IFERROR(INDEX(Solver!$E:$E,MATCH($O12,Solver!$C:$C,0)),"")</f>
        <v>6</v>
      </c>
      <c r="Q12" s="393">
        <f>IFERROR(INDEX(Solver!$F:$F,MATCH($O12,Solver!$C:$C,0)),"")</f>
        <v>5.9</v>
      </c>
      <c r="R12" s="393">
        <f>IFERROR(VLOOKUP($O12,Solver!$C$1:$CA$524,MATCH(R$1,Solver!$C$1:$CA$1,0),FALSE),"")</f>
        <v>3.9103333333333334</v>
      </c>
      <c r="S12" s="394" t="str">
        <f>IFERROR(IF(VLOOKUP($O12,Solver!$C$1:$CA$524,MATCH(S$1,Solver!$C$1:$CA$1,0),FALSE)=1,"Starter",""),"")</f>
        <v/>
      </c>
      <c r="T12" s="394" t="str">
        <f>IFERROR(IF(VLOOKUP($O12,Solver!$C$1:$CA$524,MATCH(T$1,Solver!$C$1:$CA$1,0),FALSE)=1,"Bench",""),"")</f>
        <v/>
      </c>
      <c r="U12" s="394" t="str">
        <f>IFERROR(IF(VLOOKUP($O12,Solver!$C$1:$CA$524,MATCH(U$1,Solver!$C$1:$CA$1,0),FALSE)=1,"Captain",""),"")</f>
        <v/>
      </c>
      <c r="V12" s="394" t="str">
        <f>IFERROR(IF(VLOOKUP($O12,Solver!$C$1:$CA$524,MATCH(V$1,Solver!$C$1:$CA$1,0),FALSE)=1,"Buy",""),"")</f>
        <v/>
      </c>
      <c r="W12" s="394" t="str">
        <f>IFERROR(IF(VLOOKUP($O12,Solver!$C$1:$CA$524,MATCH(W$1,Solver!$C$1:$CA$1,0),FALSE)=1,"Sell",""),"")</f>
        <v/>
      </c>
      <c r="Y12" s="388" t="str">
        <f>IFERROR(INDEX(Solver!$D:$D,MATCH($AA12,Solver!$C:$C,0)),"")</f>
        <v>F</v>
      </c>
      <c r="Z12" s="392" t="str">
        <f>IFERROR(INDEX(Solver!$B:$B,MATCH($AA12,Solver!$C:$C,0)),"")</f>
        <v>Everton</v>
      </c>
      <c r="AA12" s="392" t="str">
        <f>IF(Solver!CZ12="","",Solver!CZ12)</f>
        <v>Dominic Calvert-Lewin</v>
      </c>
      <c r="AB12" s="393">
        <f>IFERROR(INDEX(Solver!$E:$E,MATCH($AA12,Solver!$C:$C,0)),"")</f>
        <v>6</v>
      </c>
      <c r="AC12" s="393">
        <f>IFERROR(INDEX(Solver!$F:$F,MATCH($AA12,Solver!$C:$C,0)),"")</f>
        <v>5.9</v>
      </c>
      <c r="AD12" s="393">
        <f>IFERROR(VLOOKUP($AA12,Solver!$C$1:$CA$524,MATCH(AD$1,Solver!$C$1:$CA$1,0),FALSE),"")</f>
        <v>3.9303333333333335</v>
      </c>
      <c r="AE12" s="394" t="str">
        <f>IFERROR(IF(VLOOKUP($AA12,Solver!$C$1:$CA$524,MATCH(AE$1,Solver!$C$1:$CA$1,0),FALSE)=1,"Starter",""),"")</f>
        <v/>
      </c>
      <c r="AF12" s="394" t="str">
        <f>IFERROR(IF(VLOOKUP($AA12,Solver!$C$1:$CA$524,MATCH(AF$1,Solver!$C$1:$CA$1,0),FALSE)=1,"Bench",""),"")</f>
        <v/>
      </c>
      <c r="AG12" s="394" t="str">
        <f>IFERROR(IF(VLOOKUP($AA12,Solver!$C$1:$CA$524,MATCH(AG$1,Solver!$C$1:$CA$1,0),FALSE)=1,"Captain",""),"")</f>
        <v/>
      </c>
      <c r="AH12" s="394" t="str">
        <f>IFERROR(IF(VLOOKUP($AA12,Solver!$C$1:$CA$524,MATCH(AH$1,Solver!$C$1:$CA$1,0),FALSE)=1,"Buy",""),"")</f>
        <v/>
      </c>
      <c r="AI12" s="394" t="str">
        <f>IFERROR(IF(VLOOKUP($AA12,Solver!$C$1:$CA$524,MATCH(AI$1,Solver!$C$1:$CA$1,0),FALSE)=1,"Sell",""),"")</f>
        <v/>
      </c>
      <c r="AK12" s="388" t="str">
        <f>IFERROR(INDEX(Solver!$D:$D,MATCH($AM12,Solver!$C:$C,0)),"")</f>
        <v>F</v>
      </c>
      <c r="AL12" s="392" t="str">
        <f>IFERROR(INDEX(Solver!$B:$B,MATCH($AM12,Solver!$C:$C,0)),"")</f>
        <v>Everton</v>
      </c>
      <c r="AM12" s="392" t="str">
        <f>IF(Solver!DA12="","",Solver!DA12)</f>
        <v>Dominic Calvert-Lewin</v>
      </c>
      <c r="AN12" s="393">
        <f>IFERROR(INDEX(Solver!$E:$E,MATCH($AM12,Solver!$C:$C,0)),"")</f>
        <v>6</v>
      </c>
      <c r="AO12" s="393">
        <f>IFERROR(INDEX(Solver!$F:$F,MATCH($AM12,Solver!$C:$C,0)),"")</f>
        <v>5.9</v>
      </c>
      <c r="AP12" s="393">
        <f>IFERROR(VLOOKUP($AM12,Solver!$C$1:$CA$524,MATCH(AP$1,Solver!$C$1:$CA$1,0),FALSE),"")</f>
        <v>3.2973333333333334</v>
      </c>
      <c r="AQ12" s="394" t="str">
        <f>IFERROR(IF(VLOOKUP($AM12,Solver!$C$1:$CA$524,MATCH(AQ$1,Solver!$C$1:$CA$1,0),FALSE)=1,"Starter",""),"")</f>
        <v/>
      </c>
      <c r="AR12" s="394" t="str">
        <f>IFERROR(IF(VLOOKUP($AM12,Solver!$C$1:$CA$524,MATCH(AR$1,Solver!$C$1:$CA$1,0),FALSE)=1,"Bench",""),"")</f>
        <v/>
      </c>
      <c r="AS12" s="394" t="str">
        <f>IFERROR(IF(VLOOKUP($AM12,Solver!$C$1:$CA$524,MATCH(AS$1,Solver!$C$1:$CA$1,0),FALSE)=1,"Captain",""),"")</f>
        <v/>
      </c>
      <c r="AT12" s="394" t="str">
        <f>IFERROR(IF(VLOOKUP($AM12,Solver!$C$1:$CA$524,MATCH(AT$1,Solver!$C$1:$CA$1,0),FALSE)=1,"Buy",""),"")</f>
        <v/>
      </c>
      <c r="AU12" s="394" t="str">
        <f>IFERROR(IF(VLOOKUP($AM12,Solver!$C$1:$CA$524,MATCH(AU$1,Solver!$C$1:$CA$1,0),FALSE)=1,"Sell",""),"")</f>
        <v/>
      </c>
      <c r="AW12" s="388" t="str">
        <f>IFERROR(INDEX(Solver!$D:$D,MATCH($AY12,Solver!$C:$C,0)),"")</f>
        <v>F</v>
      </c>
      <c r="AX12" s="392" t="str">
        <f>IFERROR(INDEX(Solver!$B:$B,MATCH($AY12,Solver!$C:$C,0)),"")</f>
        <v>Everton</v>
      </c>
      <c r="AY12" s="392" t="str">
        <f>IF(Solver!DB12="","",Solver!DB12)</f>
        <v>Dominic Calvert-Lewin</v>
      </c>
      <c r="AZ12" s="393">
        <f>IFERROR(INDEX(Solver!$E:$E,MATCH($AY12,Solver!$C:$C,0)),"")</f>
        <v>6</v>
      </c>
      <c r="BA12" s="393">
        <f>IFERROR(INDEX(Solver!$F:$F,MATCH($AY12,Solver!$C:$C,0)),"")</f>
        <v>5.9</v>
      </c>
      <c r="BB12" s="393">
        <f>IFERROR(VLOOKUP($AY12,Solver!$C$1:$CA$524,MATCH(BB$1,Solver!$C$1:$CA$1,0),FALSE),"")</f>
        <v>4.0806666666666667</v>
      </c>
      <c r="BC12" s="394" t="str">
        <f>IFERROR(IF(VLOOKUP($AY12,Solver!$C$1:$CA$524,MATCH(BC$1,Solver!$C$1:$CA$1,0),FALSE)=1,"Starter",""),"")</f>
        <v/>
      </c>
      <c r="BD12" s="394" t="str">
        <f>IFERROR(IF(VLOOKUP($AY12,Solver!$C$1:$CA$524,MATCH(BD$1,Solver!$C$1:$CA$1,0),FALSE)=1,"Bench",""),"")</f>
        <v/>
      </c>
      <c r="BE12" s="394" t="str">
        <f>IFERROR(IF(VLOOKUP($AY12,Solver!$C$1:$CA$524,MATCH(BE$1,Solver!$C$1:$CA$1,0),FALSE)=1,"Captain",""),"")</f>
        <v/>
      </c>
      <c r="BF12" s="394" t="str">
        <f>IFERROR(IF(VLOOKUP($AY12,Solver!$C$1:$CA$524,MATCH(BF$1,Solver!$C$1:$CA$1,0),FALSE)=1,"Buy",""),"")</f>
        <v/>
      </c>
      <c r="BG12" s="394" t="str">
        <f>IFERROR(IF(VLOOKUP($AY12,Solver!$C$1:$CA$524,MATCH(BG$1,Solver!$C$1:$CA$1,0),FALSE)=1,"Sell",""),"")</f>
        <v/>
      </c>
      <c r="BI12" s="388" t="str">
        <f>IFERROR(INDEX(Solver!$D:$D,MATCH($BK12,Solver!$C:$C,0)),"")</f>
        <v>F</v>
      </c>
      <c r="BJ12" s="392" t="str">
        <f>IFERROR(INDEX(Solver!$B:$B,MATCH($BK12,Solver!$C:$C,0)),"")</f>
        <v>Everton</v>
      </c>
      <c r="BK12" s="392" t="str">
        <f>IF(Solver!DC12="","",Solver!DC12)</f>
        <v>Dominic Calvert-Lewin</v>
      </c>
      <c r="BL12" s="393">
        <f>IFERROR(INDEX(Solver!$E:$E,MATCH($BK12,Solver!$C:$C,0)),"")</f>
        <v>6</v>
      </c>
      <c r="BM12" s="393">
        <f>IFERROR(INDEX(Solver!$F:$F,MATCH($BK12,Solver!$C:$C,0)),"")</f>
        <v>5.9</v>
      </c>
      <c r="BN12" s="393">
        <f>IFERROR(VLOOKUP($BK12,Solver!$C$1:$CA$524,MATCH(BN$1,Solver!$C$1:$CA$1,0),FALSE),"")</f>
        <v>2.9103333333333334</v>
      </c>
      <c r="BO12" s="394" t="str">
        <f>IFERROR(IF(VLOOKUP($BK12,Solver!$C$1:$CA$524,MATCH(BO$1,Solver!$C$1:$CA$1,0),FALSE)=1,"Starter",""),"")</f>
        <v/>
      </c>
      <c r="BP12" s="394" t="str">
        <f>IFERROR(IF(VLOOKUP($BK12,Solver!$C$1:$CA$524,MATCH(BP$1,Solver!$C$1:$CA$1,0),FALSE)=1,"Bench",""),"")</f>
        <v/>
      </c>
      <c r="BQ12" s="394" t="str">
        <f>IFERROR(IF(VLOOKUP($BK12,Solver!$C$1:$CA$524,MATCH(BQ$1,Solver!$C$1:$CA$1,0),FALSE)=1,"Captain",""),"")</f>
        <v/>
      </c>
      <c r="BR12" s="394" t="str">
        <f>IFERROR(IF(VLOOKUP($BK12,Solver!$C$1:$CA$524,MATCH(BR$1,Solver!$C$1:$CA$1,0),FALSE)=1,"Buy",""),"")</f>
        <v/>
      </c>
      <c r="BS12" s="394" t="str">
        <f>IFERROR(IF(VLOOKUP($BK12,Solver!$C$1:$CA$524,MATCH(BS$1,Solver!$C$1:$CA$1,0),FALSE)=1,"Sell",""),"")</f>
        <v/>
      </c>
      <c r="BU12" s="388" t="str">
        <f>IFERROR(INDEX(Solver!$D:$D,MATCH($BW12,Solver!$C:$C,0)),"")</f>
        <v>F</v>
      </c>
      <c r="BV12" s="392" t="str">
        <f>IFERROR(INDEX(Solver!$B:$B,MATCH($BW12,Solver!$C:$C,0)),"")</f>
        <v>Everton</v>
      </c>
      <c r="BW12" s="392" t="str">
        <f>IF(Solver!DD12="","",Solver!DD12)</f>
        <v>Dominic Calvert-Lewin</v>
      </c>
      <c r="BX12" s="393">
        <f>IFERROR(INDEX(Solver!$E:$E,MATCH($BW12,Solver!$C:$C,0)),"")</f>
        <v>6</v>
      </c>
      <c r="BY12" s="393">
        <f>IFERROR(INDEX(Solver!$F:$F,MATCH($BW12,Solver!$C:$C,0)),"")</f>
        <v>5.9</v>
      </c>
      <c r="BZ12" s="393">
        <f>IFERROR(VLOOKUP($BW12,Solver!$C$1:$CA$524,MATCH(BZ$1,Solver!$C$1:$CA$1,0),FALSE),"")</f>
        <v>2.7916666666666665</v>
      </c>
      <c r="CA12" s="394" t="str">
        <f>IFERROR(IF(VLOOKUP($BW12,Solver!$C$1:$CA$524,MATCH(CA$1,Solver!$C$1:$CA$1,0),FALSE)=1,"Starter",""),"")</f>
        <v/>
      </c>
      <c r="CB12" s="394" t="str">
        <f>IFERROR(IF(VLOOKUP($BW12,Solver!$C$1:$CA$524,MATCH(CB$1,Solver!$C$1:$CA$1,0),FALSE)=1,"Bench",""),"")</f>
        <v/>
      </c>
      <c r="CC12" s="394" t="str">
        <f>IFERROR(IF(VLOOKUP($BW12,Solver!$C$1:$CA$524,MATCH(CC$1,Solver!$C$1:$CA$1,0),FALSE)=1,"Captain",""),"")</f>
        <v/>
      </c>
      <c r="CD12" s="394" t="str">
        <f>IFERROR(IF(VLOOKUP($BW12,Solver!$C$1:$CA$524,MATCH(CD$1,Solver!$C$1:$CA$1,0),FALSE)=1,"Buy",""),"")</f>
        <v/>
      </c>
      <c r="CE12" s="394" t="str">
        <f>IFERROR(IF(VLOOKUP($BW12,Solver!$C$1:$CA$524,MATCH(CE$1,Solver!$C$1:$CA$1,0),FALSE)=1,"Sell",""),"")</f>
        <v/>
      </c>
      <c r="CF12" s="386"/>
      <c r="CG12" s="388" t="str">
        <f>IFERROR(INDEX(Solver!$D:$D,MATCH($CI12,Solver!$C:$C,0)),"")</f>
        <v>F</v>
      </c>
      <c r="CH12" s="392" t="str">
        <f>IFERROR(INDEX(Solver!$B:$B,MATCH($CI12,Solver!$C:$C,0)),"")</f>
        <v>Everton</v>
      </c>
      <c r="CI12" s="392" t="str">
        <f>IF(Solver!DE12="","",Solver!DE12)</f>
        <v>Dominic Calvert-Lewin</v>
      </c>
      <c r="CJ12" s="393">
        <f>IFERROR(INDEX(Solver!$E:$E,MATCH($CI12,Solver!$C:$C,0)),"")</f>
        <v>6</v>
      </c>
      <c r="CK12" s="393">
        <f>IFERROR(INDEX(Solver!$F:$F,MATCH($CI12,Solver!$C:$C,0)),"")</f>
        <v>5.9</v>
      </c>
      <c r="CL12" s="393">
        <f>IFERROR(VLOOKUP($CI12,Solver!$C$1:$CA$524,MATCH(CL$1,Solver!$C$1:$CA$1,0),FALSE),"")</f>
        <v>3.6520000000000001</v>
      </c>
      <c r="CM12" s="394" t="str">
        <f>IFERROR(IF(VLOOKUP($CI12,Solver!$C$1:$CA$524,MATCH(CM$1,Solver!$C$1:$CA$1,0),FALSE)=1,"Starter",""),"")</f>
        <v/>
      </c>
      <c r="CN12" s="394" t="str">
        <f>IFERROR(IF(VLOOKUP($CI12,Solver!$C$1:$CA$524,MATCH(CN$1,Solver!$C$1:$CA$1,0),FALSE)=1,"Bench",""),"")</f>
        <v/>
      </c>
      <c r="CO12" s="394" t="str">
        <f>IFERROR(IF(VLOOKUP($CI12,Solver!$C$1:$CA$524,MATCH(CO$1,Solver!$C$1:$CA$1,0),FALSE)=1,"Captain",""),"")</f>
        <v/>
      </c>
      <c r="CP12" s="394" t="str">
        <f>IFERROR(IF(VLOOKUP($CI12,Solver!$C$1:$CA$524,MATCH(CP$1,Solver!$C$1:$CA$1,0),FALSE)=1,"Buy",""),"")</f>
        <v/>
      </c>
      <c r="CQ12" s="394" t="str">
        <f>IFERROR(IF(VLOOKUP($CI12,Solver!$C$1:$CA$524,MATCH(CQ$1,Solver!$C$1:$CA$1,0),FALSE)=1,"Sell",""),"")</f>
        <v/>
      </c>
    </row>
    <row r="13" spans="1:95" x14ac:dyDescent="0.25">
      <c r="A13" s="388" t="str">
        <f>IFERROR(INDEX(Solver!$D:$D,MATCH($C13,Solver!$C:$C,0)),"")</f>
        <v>D</v>
      </c>
      <c r="B13" s="389" t="str">
        <f>IFERROR(INDEX(Solver!$B:$B,MATCH($C13,Solver!$C:$C,0)),"")</f>
        <v>Wolves</v>
      </c>
      <c r="C13" s="389" t="str">
        <f>IF(Solver!CX13="","",Solver!CX13)</f>
        <v>Rayan Aït-Nouri</v>
      </c>
      <c r="D13" s="390">
        <f>IFERROR(INDEX(Solver!$E:$E,MATCH($C13,Solver!$C:$C,0)),"")</f>
        <v>4.5999999999999996</v>
      </c>
      <c r="E13" s="390">
        <f>IFERROR(INDEX(Solver!$F:$F,MATCH($C13,Solver!$C:$C,0)),"")</f>
        <v>4.4000000000000004</v>
      </c>
      <c r="F13" s="390">
        <f>IFERROR(VLOOKUP($C13,Solver!$C$1:$CA$524,MATCH(F$1,Solver!$C$1:$CA$1,0),FALSE),"")</f>
        <v>3.823</v>
      </c>
      <c r="G13" s="391" t="str">
        <f>IFERROR(IF(VLOOKUP($C13,Solver!$C$1:$CA$524,MATCH(G$1,Solver!$C$1:$CA$1,0),FALSE)=1,"Starter",""),"")</f>
        <v/>
      </c>
      <c r="H13" s="391" t="str">
        <f>IFERROR(IF(VLOOKUP($C13,Solver!$C$1:$CA$524,MATCH(H$1,Solver!$C$1:$CA$1,0),FALSE)=1,"Bench",""),"")</f>
        <v/>
      </c>
      <c r="I13" s="391" t="str">
        <f>IFERROR(IF(VLOOKUP($C13,Solver!$C$1:$CA$524,MATCH(I$1,Solver!$C$1:$CA$1,0),FALSE)=1,"Captain",""),"")</f>
        <v/>
      </c>
      <c r="J13" s="391" t="str">
        <f>IFERROR(IF(VLOOKUP($C13,Solver!$C$1:$CA$524,MATCH(J$1,Solver!$C$1:$CA$1,0),FALSE)=1,"Buy",""),"")</f>
        <v/>
      </c>
      <c r="K13" s="391" t="str">
        <f>IFERROR(IF(VLOOKUP($C13,Solver!$C$1:$CA$524,MATCH(K$1,Solver!$C$1:$CA$1,0),FALSE)=1,"Sell",""),"")</f>
        <v/>
      </c>
      <c r="M13" s="388" t="str">
        <f>IFERROR(INDEX(Solver!$D:$D,MATCH($O13,Solver!$C:$C,0)),"")</f>
        <v>D</v>
      </c>
      <c r="N13" s="389" t="str">
        <f>IFERROR(INDEX(Solver!$B:$B,MATCH($O13,Solver!$C:$C,0)),"")</f>
        <v>Wolves</v>
      </c>
      <c r="O13" s="389" t="str">
        <f>IF(Solver!CY13="","",Solver!CY13)</f>
        <v>Rayan Aït-Nouri</v>
      </c>
      <c r="P13" s="390">
        <f>IFERROR(INDEX(Solver!$E:$E,MATCH($O13,Solver!$C:$C,0)),"")</f>
        <v>4.5999999999999996</v>
      </c>
      <c r="Q13" s="390">
        <f>IFERROR(INDEX(Solver!$F:$F,MATCH($O13,Solver!$C:$C,0)),"")</f>
        <v>4.4000000000000004</v>
      </c>
      <c r="R13" s="390">
        <f>IFERROR(VLOOKUP($O13,Solver!$C$1:$CA$524,MATCH(R$1,Solver!$C$1:$CA$1,0),FALSE),"")</f>
        <v>4.6529999999999996</v>
      </c>
      <c r="S13" s="391" t="str">
        <f>IFERROR(IF(VLOOKUP($O13,Solver!$C$1:$CA$524,MATCH(S$1,Solver!$C$1:$CA$1,0),FALSE)=1,"Starter",""),"")</f>
        <v/>
      </c>
      <c r="T13" s="391" t="str">
        <f>IFERROR(IF(VLOOKUP($O13,Solver!$C$1:$CA$524,MATCH(T$1,Solver!$C$1:$CA$1,0),FALSE)=1,"Bench",""),"")</f>
        <v/>
      </c>
      <c r="U13" s="391" t="str">
        <f>IFERROR(IF(VLOOKUP($O13,Solver!$C$1:$CA$524,MATCH(U$1,Solver!$C$1:$CA$1,0),FALSE)=1,"Captain",""),"")</f>
        <v/>
      </c>
      <c r="V13" s="391" t="str">
        <f>IFERROR(IF(VLOOKUP($O13,Solver!$C$1:$CA$524,MATCH(V$1,Solver!$C$1:$CA$1,0),FALSE)=1,"Buy",""),"")</f>
        <v/>
      </c>
      <c r="W13" s="391" t="str">
        <f>IFERROR(IF(VLOOKUP($O13,Solver!$C$1:$CA$524,MATCH(W$1,Solver!$C$1:$CA$1,0),FALSE)=1,"Sell",""),"")</f>
        <v/>
      </c>
      <c r="Y13" s="388" t="str">
        <f>IFERROR(INDEX(Solver!$D:$D,MATCH($AA13,Solver!$C:$C,0)),"")</f>
        <v>D</v>
      </c>
      <c r="Z13" s="389" t="str">
        <f>IFERROR(INDEX(Solver!$B:$B,MATCH($AA13,Solver!$C:$C,0)),"")</f>
        <v>Wolves</v>
      </c>
      <c r="AA13" s="389" t="str">
        <f>IF(Solver!CZ13="","",Solver!CZ13)</f>
        <v>Rayan Aït-Nouri</v>
      </c>
      <c r="AB13" s="390">
        <f>IFERROR(INDEX(Solver!$E:$E,MATCH($AA13,Solver!$C:$C,0)),"")</f>
        <v>4.5999999999999996</v>
      </c>
      <c r="AC13" s="390">
        <f>IFERROR(INDEX(Solver!$F:$F,MATCH($AA13,Solver!$C:$C,0)),"")</f>
        <v>4.4000000000000004</v>
      </c>
      <c r="AD13" s="390">
        <f>IFERROR(VLOOKUP($AA13,Solver!$C$1:$CA$524,MATCH(AD$1,Solver!$C$1:$CA$1,0),FALSE),"")</f>
        <v>2.8976666666666668</v>
      </c>
      <c r="AE13" s="391" t="str">
        <f>IFERROR(IF(VLOOKUP($AA13,Solver!$C$1:$CA$524,MATCH(AE$1,Solver!$C$1:$CA$1,0),FALSE)=1,"Starter",""),"")</f>
        <v/>
      </c>
      <c r="AF13" s="391" t="str">
        <f>IFERROR(IF(VLOOKUP($AA13,Solver!$C$1:$CA$524,MATCH(AF$1,Solver!$C$1:$CA$1,0),FALSE)=1,"Bench",""),"")</f>
        <v/>
      </c>
      <c r="AG13" s="391" t="str">
        <f>IFERROR(IF(VLOOKUP($AA13,Solver!$C$1:$CA$524,MATCH(AG$1,Solver!$C$1:$CA$1,0),FALSE)=1,"Captain",""),"")</f>
        <v/>
      </c>
      <c r="AH13" s="391" t="str">
        <f>IFERROR(IF(VLOOKUP($AA13,Solver!$C$1:$CA$524,MATCH(AH$1,Solver!$C$1:$CA$1,0),FALSE)=1,"Buy",""),"")</f>
        <v/>
      </c>
      <c r="AI13" s="391" t="str">
        <f>IFERROR(IF(VLOOKUP($AA13,Solver!$C$1:$CA$524,MATCH(AI$1,Solver!$C$1:$CA$1,0),FALSE)=1,"Sell",""),"")</f>
        <v/>
      </c>
      <c r="AK13" s="388" t="str">
        <f>IFERROR(INDEX(Solver!$D:$D,MATCH($AM13,Solver!$C:$C,0)),"")</f>
        <v>D</v>
      </c>
      <c r="AL13" s="389" t="str">
        <f>IFERROR(INDEX(Solver!$B:$B,MATCH($AM13,Solver!$C:$C,0)),"")</f>
        <v>Wolves</v>
      </c>
      <c r="AM13" s="389" t="str">
        <f>IF(Solver!DA13="","",Solver!DA13)</f>
        <v>Rayan Aït-Nouri</v>
      </c>
      <c r="AN13" s="390">
        <f>IFERROR(INDEX(Solver!$E:$E,MATCH($AM13,Solver!$C:$C,0)),"")</f>
        <v>4.5999999999999996</v>
      </c>
      <c r="AO13" s="390">
        <f>IFERROR(INDEX(Solver!$F:$F,MATCH($AM13,Solver!$C:$C,0)),"")</f>
        <v>4.4000000000000004</v>
      </c>
      <c r="AP13" s="390">
        <f>IFERROR(VLOOKUP($AM13,Solver!$C$1:$CA$524,MATCH(AP$1,Solver!$C$1:$CA$1,0),FALSE),"")</f>
        <v>3.2643333333333335</v>
      </c>
      <c r="AQ13" s="391" t="str">
        <f>IFERROR(IF(VLOOKUP($AM13,Solver!$C$1:$CA$524,MATCH(AQ$1,Solver!$C$1:$CA$1,0),FALSE)=1,"Starter",""),"")</f>
        <v/>
      </c>
      <c r="AR13" s="391" t="str">
        <f>IFERROR(IF(VLOOKUP($AM13,Solver!$C$1:$CA$524,MATCH(AR$1,Solver!$C$1:$CA$1,0),FALSE)=1,"Bench",""),"")</f>
        <v/>
      </c>
      <c r="AS13" s="391" t="str">
        <f>IFERROR(IF(VLOOKUP($AM13,Solver!$C$1:$CA$524,MATCH(AS$1,Solver!$C$1:$CA$1,0),FALSE)=1,"Captain",""),"")</f>
        <v/>
      </c>
      <c r="AT13" s="391" t="str">
        <f>IFERROR(IF(VLOOKUP($AM13,Solver!$C$1:$CA$524,MATCH(AT$1,Solver!$C$1:$CA$1,0),FALSE)=1,"Buy",""),"")</f>
        <v/>
      </c>
      <c r="AU13" s="391" t="str">
        <f>IFERROR(IF(VLOOKUP($AM13,Solver!$C$1:$CA$524,MATCH(AU$1,Solver!$C$1:$CA$1,0),FALSE)=1,"Sell",""),"")</f>
        <v/>
      </c>
      <c r="AW13" s="388" t="str">
        <f>IFERROR(INDEX(Solver!$D:$D,MATCH($AY13,Solver!$C:$C,0)),"")</f>
        <v>D</v>
      </c>
      <c r="AX13" s="389" t="str">
        <f>IFERROR(INDEX(Solver!$B:$B,MATCH($AY13,Solver!$C:$C,0)),"")</f>
        <v>Wolves</v>
      </c>
      <c r="AY13" s="389" t="str">
        <f>IF(Solver!DB13="","",Solver!DB13)</f>
        <v>Rayan Aït-Nouri</v>
      </c>
      <c r="AZ13" s="390">
        <f>IFERROR(INDEX(Solver!$E:$E,MATCH($AY13,Solver!$C:$C,0)),"")</f>
        <v>4.5999999999999996</v>
      </c>
      <c r="BA13" s="390">
        <f>IFERROR(INDEX(Solver!$F:$F,MATCH($AY13,Solver!$C:$C,0)),"")</f>
        <v>4.4000000000000004</v>
      </c>
      <c r="BB13" s="390">
        <f>IFERROR(VLOOKUP($AY13,Solver!$C$1:$CA$524,MATCH(BB$1,Solver!$C$1:$CA$1,0),FALSE),"")</f>
        <v>3.2930000000000001</v>
      </c>
      <c r="BC13" s="391" t="str">
        <f>IFERROR(IF(VLOOKUP($AY13,Solver!$C$1:$CA$524,MATCH(BC$1,Solver!$C$1:$CA$1,0),FALSE)=1,"Starter",""),"")</f>
        <v/>
      </c>
      <c r="BD13" s="391" t="str">
        <f>IFERROR(IF(VLOOKUP($AY13,Solver!$C$1:$CA$524,MATCH(BD$1,Solver!$C$1:$CA$1,0),FALSE)=1,"Bench",""),"")</f>
        <v/>
      </c>
      <c r="BE13" s="391" t="str">
        <f>IFERROR(IF(VLOOKUP($AY13,Solver!$C$1:$CA$524,MATCH(BE$1,Solver!$C$1:$CA$1,0),FALSE)=1,"Captain",""),"")</f>
        <v/>
      </c>
      <c r="BF13" s="391" t="str">
        <f>IFERROR(IF(VLOOKUP($AY13,Solver!$C$1:$CA$524,MATCH(BF$1,Solver!$C$1:$CA$1,0),FALSE)=1,"Buy",""),"")</f>
        <v/>
      </c>
      <c r="BG13" s="391" t="str">
        <f>IFERROR(IF(VLOOKUP($AY13,Solver!$C$1:$CA$524,MATCH(BG$1,Solver!$C$1:$CA$1,0),FALSE)=1,"Sell",""),"")</f>
        <v/>
      </c>
      <c r="BI13" s="388" t="str">
        <f>IFERROR(INDEX(Solver!$D:$D,MATCH($BK13,Solver!$C:$C,0)),"")</f>
        <v>D</v>
      </c>
      <c r="BJ13" s="389" t="str">
        <f>IFERROR(INDEX(Solver!$B:$B,MATCH($BK13,Solver!$C:$C,0)),"")</f>
        <v>Wolves</v>
      </c>
      <c r="BK13" s="389" t="str">
        <f>IF(Solver!DC13="","",Solver!DC13)</f>
        <v>Rayan Aït-Nouri</v>
      </c>
      <c r="BL13" s="390">
        <f>IFERROR(INDEX(Solver!$E:$E,MATCH($BK13,Solver!$C:$C,0)),"")</f>
        <v>4.5999999999999996</v>
      </c>
      <c r="BM13" s="390">
        <f>IFERROR(INDEX(Solver!$F:$F,MATCH($BK13,Solver!$C:$C,0)),"")</f>
        <v>4.4000000000000004</v>
      </c>
      <c r="BN13" s="390">
        <f>IFERROR(VLOOKUP($BK13,Solver!$C$1:$CA$524,MATCH(BN$1,Solver!$C$1:$CA$1,0),FALSE),"")</f>
        <v>2.9916666666666667</v>
      </c>
      <c r="BO13" s="391" t="str">
        <f>IFERROR(IF(VLOOKUP($BK13,Solver!$C$1:$CA$524,MATCH(BO$1,Solver!$C$1:$CA$1,0),FALSE)=1,"Starter",""),"")</f>
        <v/>
      </c>
      <c r="BP13" s="391" t="str">
        <f>IFERROR(IF(VLOOKUP($BK13,Solver!$C$1:$CA$524,MATCH(BP$1,Solver!$C$1:$CA$1,0),FALSE)=1,"Bench",""),"")</f>
        <v/>
      </c>
      <c r="BQ13" s="391" t="str">
        <f>IFERROR(IF(VLOOKUP($BK13,Solver!$C$1:$CA$524,MATCH(BQ$1,Solver!$C$1:$CA$1,0),FALSE)=1,"Captain",""),"")</f>
        <v/>
      </c>
      <c r="BR13" s="391" t="str">
        <f>IFERROR(IF(VLOOKUP($BK13,Solver!$C$1:$CA$524,MATCH(BR$1,Solver!$C$1:$CA$1,0),FALSE)=1,"Buy",""),"")</f>
        <v/>
      </c>
      <c r="BS13" s="391" t="str">
        <f>IFERROR(IF(VLOOKUP($BK13,Solver!$C$1:$CA$524,MATCH(BS$1,Solver!$C$1:$CA$1,0),FALSE)=1,"Sell",""),"")</f>
        <v/>
      </c>
      <c r="BU13" s="388" t="str">
        <f>IFERROR(INDEX(Solver!$D:$D,MATCH($BW13,Solver!$C:$C,0)),"")</f>
        <v>D</v>
      </c>
      <c r="BV13" s="389" t="str">
        <f>IFERROR(INDEX(Solver!$B:$B,MATCH($BW13,Solver!$C:$C,0)),"")</f>
        <v>Wolves</v>
      </c>
      <c r="BW13" s="389" t="str">
        <f>IF(Solver!DD13="","",Solver!DD13)</f>
        <v>Rayan Aït-Nouri</v>
      </c>
      <c r="BX13" s="390">
        <f>IFERROR(INDEX(Solver!$E:$E,MATCH($BW13,Solver!$C:$C,0)),"")</f>
        <v>4.5999999999999996</v>
      </c>
      <c r="BY13" s="390">
        <f>IFERROR(INDEX(Solver!$F:$F,MATCH($BW13,Solver!$C:$C,0)),"")</f>
        <v>4.4000000000000004</v>
      </c>
      <c r="BZ13" s="390">
        <f>IFERROR(VLOOKUP($BW13,Solver!$C$1:$CA$524,MATCH(BZ$1,Solver!$C$1:$CA$1,0),FALSE),"")</f>
        <v>4.0063333333333331</v>
      </c>
      <c r="CA13" s="391" t="str">
        <f>IFERROR(IF(VLOOKUP($BW13,Solver!$C$1:$CA$524,MATCH(CA$1,Solver!$C$1:$CA$1,0),FALSE)=1,"Starter",""),"")</f>
        <v/>
      </c>
      <c r="CB13" s="391" t="str">
        <f>IFERROR(IF(VLOOKUP($BW13,Solver!$C$1:$CA$524,MATCH(CB$1,Solver!$C$1:$CA$1,0),FALSE)=1,"Bench",""),"")</f>
        <v/>
      </c>
      <c r="CC13" s="391" t="str">
        <f>IFERROR(IF(VLOOKUP($BW13,Solver!$C$1:$CA$524,MATCH(CC$1,Solver!$C$1:$CA$1,0),FALSE)=1,"Captain",""),"")</f>
        <v/>
      </c>
      <c r="CD13" s="391" t="str">
        <f>IFERROR(IF(VLOOKUP($BW13,Solver!$C$1:$CA$524,MATCH(CD$1,Solver!$C$1:$CA$1,0),FALSE)=1,"Buy",""),"")</f>
        <v/>
      </c>
      <c r="CE13" s="391" t="str">
        <f>IFERROR(IF(VLOOKUP($BW13,Solver!$C$1:$CA$524,MATCH(CE$1,Solver!$C$1:$CA$1,0),FALSE)=1,"Sell",""),"")</f>
        <v/>
      </c>
      <c r="CF13" s="386"/>
      <c r="CG13" s="388" t="str">
        <f>IFERROR(INDEX(Solver!$D:$D,MATCH($CI13,Solver!$C:$C,0)),"")</f>
        <v>D</v>
      </c>
      <c r="CH13" s="389" t="str">
        <f>IFERROR(INDEX(Solver!$B:$B,MATCH($CI13,Solver!$C:$C,0)),"")</f>
        <v>Wolves</v>
      </c>
      <c r="CI13" s="389" t="str">
        <f>IF(Solver!DE13="","",Solver!DE13)</f>
        <v>Rayan Aït-Nouri</v>
      </c>
      <c r="CJ13" s="390">
        <f>IFERROR(INDEX(Solver!$E:$E,MATCH($CI13,Solver!$C:$C,0)),"")</f>
        <v>4.5999999999999996</v>
      </c>
      <c r="CK13" s="390">
        <f>IFERROR(INDEX(Solver!$F:$F,MATCH($CI13,Solver!$C:$C,0)),"")</f>
        <v>4.4000000000000004</v>
      </c>
      <c r="CL13" s="390">
        <f>IFERROR(VLOOKUP($CI13,Solver!$C$1:$CA$524,MATCH(CL$1,Solver!$C$1:$CA$1,0),FALSE),"")</f>
        <v>3.5289999999999999</v>
      </c>
      <c r="CM13" s="391" t="str">
        <f>IFERROR(IF(VLOOKUP($CI13,Solver!$C$1:$CA$524,MATCH(CM$1,Solver!$C$1:$CA$1,0),FALSE)=1,"Starter",""),"")</f>
        <v/>
      </c>
      <c r="CN13" s="391" t="str">
        <f>IFERROR(IF(VLOOKUP($CI13,Solver!$C$1:$CA$524,MATCH(CN$1,Solver!$C$1:$CA$1,0),FALSE)=1,"Bench",""),"")</f>
        <v/>
      </c>
      <c r="CO13" s="391" t="str">
        <f>IFERROR(IF(VLOOKUP($CI13,Solver!$C$1:$CA$524,MATCH(CO$1,Solver!$C$1:$CA$1,0),FALSE)=1,"Captain",""),"")</f>
        <v/>
      </c>
      <c r="CP13" s="391" t="str">
        <f>IFERROR(IF(VLOOKUP($CI13,Solver!$C$1:$CA$524,MATCH(CP$1,Solver!$C$1:$CA$1,0),FALSE)=1,"Buy",""),"")</f>
        <v/>
      </c>
      <c r="CQ13" s="391" t="str">
        <f>IFERROR(IF(VLOOKUP($CI13,Solver!$C$1:$CA$524,MATCH(CQ$1,Solver!$C$1:$CA$1,0),FALSE)=1,"Sell",""),"")</f>
        <v/>
      </c>
    </row>
    <row r="14" spans="1:95" x14ac:dyDescent="0.25">
      <c r="A14" s="388" t="str">
        <f>IFERROR(INDEX(Solver!$D:$D,MATCH($C14,Solver!$C:$C,0)),"")</f>
        <v>M</v>
      </c>
      <c r="B14" s="392" t="str">
        <f>IFERROR(INDEX(Solver!$B:$B,MATCH($C14,Solver!$C:$C,0)),"")</f>
        <v>Aston Villa</v>
      </c>
      <c r="C14" s="392" t="str">
        <f>IF(Solver!CX14="","",Solver!CX14)</f>
        <v>Youri Tielemans</v>
      </c>
      <c r="D14" s="393">
        <f>IFERROR(INDEX(Solver!$E:$E,MATCH($C14,Solver!$C:$C,0)),"")</f>
        <v>5.5</v>
      </c>
      <c r="E14" s="393">
        <f>IFERROR(INDEX(Solver!$F:$F,MATCH($C14,Solver!$C:$C,0)),"")</f>
        <v>5.5</v>
      </c>
      <c r="F14" s="393">
        <f>IFERROR(VLOOKUP($C14,Solver!$C$1:$CA$524,MATCH(F$1,Solver!$C$1:$CA$1,0),FALSE),"")</f>
        <v>3.3290000000000002</v>
      </c>
      <c r="G14" s="394" t="str">
        <f>IFERROR(IF(VLOOKUP($C14,Solver!$C$1:$CA$524,MATCH(G$1,Solver!$C$1:$CA$1,0),FALSE)=1,"Starter",""),"")</f>
        <v/>
      </c>
      <c r="H14" s="394" t="str">
        <f>IFERROR(IF(VLOOKUP($C14,Solver!$C$1:$CA$524,MATCH(H$1,Solver!$C$1:$CA$1,0),FALSE)=1,"Bench",""),"")</f>
        <v/>
      </c>
      <c r="I14" s="394" t="str">
        <f>IFERROR(IF(VLOOKUP($C14,Solver!$C$1:$CA$524,MATCH(I$1,Solver!$C$1:$CA$1,0),FALSE)=1,"Captain",""),"")</f>
        <v/>
      </c>
      <c r="J14" s="394" t="str">
        <f>IFERROR(IF(VLOOKUP($C14,Solver!$C$1:$CA$524,MATCH(J$1,Solver!$C$1:$CA$1,0),FALSE)=1,"Buy",""),"")</f>
        <v/>
      </c>
      <c r="K14" s="394" t="str">
        <f>IFERROR(IF(VLOOKUP($C14,Solver!$C$1:$CA$524,MATCH(K$1,Solver!$C$1:$CA$1,0),FALSE)=1,"Sell",""),"")</f>
        <v/>
      </c>
      <c r="M14" s="388" t="str">
        <f>IFERROR(INDEX(Solver!$D:$D,MATCH($O14,Solver!$C:$C,0)),"")</f>
        <v>M</v>
      </c>
      <c r="N14" s="392" t="str">
        <f>IFERROR(INDEX(Solver!$B:$B,MATCH($O14,Solver!$C:$C,0)),"")</f>
        <v>Aston Villa</v>
      </c>
      <c r="O14" s="392" t="str">
        <f>IF(Solver!CY14="","",Solver!CY14)</f>
        <v>Youri Tielemans</v>
      </c>
      <c r="P14" s="393">
        <f>IFERROR(INDEX(Solver!$E:$E,MATCH($O14,Solver!$C:$C,0)),"")</f>
        <v>5.5</v>
      </c>
      <c r="Q14" s="393">
        <f>IFERROR(INDEX(Solver!$F:$F,MATCH($O14,Solver!$C:$C,0)),"")</f>
        <v>5.5</v>
      </c>
      <c r="R14" s="393">
        <f>IFERROR(VLOOKUP($O14,Solver!$C$1:$CA$524,MATCH(R$1,Solver!$C$1:$CA$1,0),FALSE),"")</f>
        <v>2.8340000000000001</v>
      </c>
      <c r="S14" s="394" t="str">
        <f>IFERROR(IF(VLOOKUP($O14,Solver!$C$1:$CA$524,MATCH(S$1,Solver!$C$1:$CA$1,0),FALSE)=1,"Starter",""),"")</f>
        <v/>
      </c>
      <c r="T14" s="394" t="str">
        <f>IFERROR(IF(VLOOKUP($O14,Solver!$C$1:$CA$524,MATCH(T$1,Solver!$C$1:$CA$1,0),FALSE)=1,"Bench",""),"")</f>
        <v/>
      </c>
      <c r="U14" s="394" t="str">
        <f>IFERROR(IF(VLOOKUP($O14,Solver!$C$1:$CA$524,MATCH(U$1,Solver!$C$1:$CA$1,0),FALSE)=1,"Captain",""),"")</f>
        <v/>
      </c>
      <c r="V14" s="394" t="str">
        <f>IFERROR(IF(VLOOKUP($O14,Solver!$C$1:$CA$524,MATCH(V$1,Solver!$C$1:$CA$1,0),FALSE)=1,"Buy",""),"")</f>
        <v/>
      </c>
      <c r="W14" s="394" t="str">
        <f>IFERROR(IF(VLOOKUP($O14,Solver!$C$1:$CA$524,MATCH(W$1,Solver!$C$1:$CA$1,0),FALSE)=1,"Sell",""),"")</f>
        <v/>
      </c>
      <c r="Y14" s="388" t="str">
        <f>IFERROR(INDEX(Solver!$D:$D,MATCH($AA14,Solver!$C:$C,0)),"")</f>
        <v>M</v>
      </c>
      <c r="Z14" s="392" t="str">
        <f>IFERROR(INDEX(Solver!$B:$B,MATCH($AA14,Solver!$C:$C,0)),"")</f>
        <v>Aston Villa</v>
      </c>
      <c r="AA14" s="392" t="str">
        <f>IF(Solver!CZ14="","",Solver!CZ14)</f>
        <v>Youri Tielemans</v>
      </c>
      <c r="AB14" s="393">
        <f>IFERROR(INDEX(Solver!$E:$E,MATCH($AA14,Solver!$C:$C,0)),"")</f>
        <v>5.5</v>
      </c>
      <c r="AC14" s="393">
        <f>IFERROR(INDEX(Solver!$F:$F,MATCH($AA14,Solver!$C:$C,0)),"")</f>
        <v>5.5</v>
      </c>
      <c r="AD14" s="393">
        <f>IFERROR(VLOOKUP($AA14,Solver!$C$1:$CA$524,MATCH(AD$1,Solver!$C$1:$CA$1,0),FALSE),"")</f>
        <v>3.9489999999999998</v>
      </c>
      <c r="AE14" s="394" t="str">
        <f>IFERROR(IF(VLOOKUP($AA14,Solver!$C$1:$CA$524,MATCH(AE$1,Solver!$C$1:$CA$1,0),FALSE)=1,"Starter",""),"")</f>
        <v/>
      </c>
      <c r="AF14" s="394" t="str">
        <f>IFERROR(IF(VLOOKUP($AA14,Solver!$C$1:$CA$524,MATCH(AF$1,Solver!$C$1:$CA$1,0),FALSE)=1,"Bench",""),"")</f>
        <v/>
      </c>
      <c r="AG14" s="394" t="str">
        <f>IFERROR(IF(VLOOKUP($AA14,Solver!$C$1:$CA$524,MATCH(AG$1,Solver!$C$1:$CA$1,0),FALSE)=1,"Captain",""),"")</f>
        <v/>
      </c>
      <c r="AH14" s="394" t="str">
        <f>IFERROR(IF(VLOOKUP($AA14,Solver!$C$1:$CA$524,MATCH(AH$1,Solver!$C$1:$CA$1,0),FALSE)=1,"Buy",""),"")</f>
        <v/>
      </c>
      <c r="AI14" s="394" t="str">
        <f>IFERROR(IF(VLOOKUP($AA14,Solver!$C$1:$CA$524,MATCH(AI$1,Solver!$C$1:$CA$1,0),FALSE)=1,"Sell",""),"")</f>
        <v/>
      </c>
      <c r="AK14" s="388" t="str">
        <f>IFERROR(INDEX(Solver!$D:$D,MATCH($AM14,Solver!$C:$C,0)),"")</f>
        <v>M</v>
      </c>
      <c r="AL14" s="392" t="str">
        <f>IFERROR(INDEX(Solver!$B:$B,MATCH($AM14,Solver!$C:$C,0)),"")</f>
        <v>Aston Villa</v>
      </c>
      <c r="AM14" s="392" t="str">
        <f>IF(Solver!DA14="","",Solver!DA14)</f>
        <v>Youri Tielemans</v>
      </c>
      <c r="AN14" s="393">
        <f>IFERROR(INDEX(Solver!$E:$E,MATCH($AM14,Solver!$C:$C,0)),"")</f>
        <v>5.5</v>
      </c>
      <c r="AO14" s="393">
        <f>IFERROR(INDEX(Solver!$F:$F,MATCH($AM14,Solver!$C:$C,0)),"")</f>
        <v>5.5</v>
      </c>
      <c r="AP14" s="393">
        <f>IFERROR(VLOOKUP($AM14,Solver!$C$1:$CA$524,MATCH(AP$1,Solver!$C$1:$CA$1,0),FALSE),"")</f>
        <v>3.1760000000000002</v>
      </c>
      <c r="AQ14" s="394" t="str">
        <f>IFERROR(IF(VLOOKUP($AM14,Solver!$C$1:$CA$524,MATCH(AQ$1,Solver!$C$1:$CA$1,0),FALSE)=1,"Starter",""),"")</f>
        <v/>
      </c>
      <c r="AR14" s="394" t="str">
        <f>IFERROR(IF(VLOOKUP($AM14,Solver!$C$1:$CA$524,MATCH(AR$1,Solver!$C$1:$CA$1,0),FALSE)=1,"Bench",""),"")</f>
        <v/>
      </c>
      <c r="AS14" s="394" t="str">
        <f>IFERROR(IF(VLOOKUP($AM14,Solver!$C$1:$CA$524,MATCH(AS$1,Solver!$C$1:$CA$1,0),FALSE)=1,"Captain",""),"")</f>
        <v/>
      </c>
      <c r="AT14" s="394" t="str">
        <f>IFERROR(IF(VLOOKUP($AM14,Solver!$C$1:$CA$524,MATCH(AT$1,Solver!$C$1:$CA$1,0),FALSE)=1,"Buy",""),"")</f>
        <v/>
      </c>
      <c r="AU14" s="394" t="str">
        <f>IFERROR(IF(VLOOKUP($AM14,Solver!$C$1:$CA$524,MATCH(AU$1,Solver!$C$1:$CA$1,0),FALSE)=1,"Sell",""),"")</f>
        <v/>
      </c>
      <c r="AW14" s="388" t="str">
        <f>IFERROR(INDEX(Solver!$D:$D,MATCH($AY14,Solver!$C:$C,0)),"")</f>
        <v>M</v>
      </c>
      <c r="AX14" s="392" t="str">
        <f>IFERROR(INDEX(Solver!$B:$B,MATCH($AY14,Solver!$C:$C,0)),"")</f>
        <v>Aston Villa</v>
      </c>
      <c r="AY14" s="392" t="str">
        <f>IF(Solver!DB14="","",Solver!DB14)</f>
        <v>Youri Tielemans</v>
      </c>
      <c r="AZ14" s="393">
        <f>IFERROR(INDEX(Solver!$E:$E,MATCH($AY14,Solver!$C:$C,0)),"")</f>
        <v>5.5</v>
      </c>
      <c r="BA14" s="393">
        <f>IFERROR(INDEX(Solver!$F:$F,MATCH($AY14,Solver!$C:$C,0)),"")</f>
        <v>5.5</v>
      </c>
      <c r="BB14" s="393">
        <f>IFERROR(VLOOKUP($AY14,Solver!$C$1:$CA$524,MATCH(BB$1,Solver!$C$1:$CA$1,0),FALSE),"")</f>
        <v>3.9119999999999999</v>
      </c>
      <c r="BC14" s="394" t="str">
        <f>IFERROR(IF(VLOOKUP($AY14,Solver!$C$1:$CA$524,MATCH(BC$1,Solver!$C$1:$CA$1,0),FALSE)=1,"Starter",""),"")</f>
        <v/>
      </c>
      <c r="BD14" s="394" t="str">
        <f>IFERROR(IF(VLOOKUP($AY14,Solver!$C$1:$CA$524,MATCH(BD$1,Solver!$C$1:$CA$1,0),FALSE)=1,"Bench",""),"")</f>
        <v/>
      </c>
      <c r="BE14" s="394" t="str">
        <f>IFERROR(IF(VLOOKUP($AY14,Solver!$C$1:$CA$524,MATCH(BE$1,Solver!$C$1:$CA$1,0),FALSE)=1,"Captain",""),"")</f>
        <v/>
      </c>
      <c r="BF14" s="394" t="str">
        <f>IFERROR(IF(VLOOKUP($AY14,Solver!$C$1:$CA$524,MATCH(BF$1,Solver!$C$1:$CA$1,0),FALSE)=1,"Buy",""),"")</f>
        <v/>
      </c>
      <c r="BG14" s="394" t="str">
        <f>IFERROR(IF(VLOOKUP($AY14,Solver!$C$1:$CA$524,MATCH(BG$1,Solver!$C$1:$CA$1,0),FALSE)=1,"Sell",""),"")</f>
        <v/>
      </c>
      <c r="BI14" s="388" t="str">
        <f>IFERROR(INDEX(Solver!$D:$D,MATCH($BK14,Solver!$C:$C,0)),"")</f>
        <v>M</v>
      </c>
      <c r="BJ14" s="392" t="str">
        <f>IFERROR(INDEX(Solver!$B:$B,MATCH($BK14,Solver!$C:$C,0)),"")</f>
        <v>Aston Villa</v>
      </c>
      <c r="BK14" s="392" t="str">
        <f>IF(Solver!DC14="","",Solver!DC14)</f>
        <v>Youri Tielemans</v>
      </c>
      <c r="BL14" s="393">
        <f>IFERROR(INDEX(Solver!$E:$E,MATCH($BK14,Solver!$C:$C,0)),"")</f>
        <v>5.5</v>
      </c>
      <c r="BM14" s="393">
        <f>IFERROR(INDEX(Solver!$F:$F,MATCH($BK14,Solver!$C:$C,0)),"")</f>
        <v>5.5</v>
      </c>
      <c r="BN14" s="393">
        <f>IFERROR(VLOOKUP($BK14,Solver!$C$1:$CA$524,MATCH(BN$1,Solver!$C$1:$CA$1,0),FALSE),"")</f>
        <v>4.3033333333333337</v>
      </c>
      <c r="BO14" s="394" t="str">
        <f>IFERROR(IF(VLOOKUP($BK14,Solver!$C$1:$CA$524,MATCH(BO$1,Solver!$C$1:$CA$1,0),FALSE)=1,"Starter",""),"")</f>
        <v/>
      </c>
      <c r="BP14" s="394" t="str">
        <f>IFERROR(IF(VLOOKUP($BK14,Solver!$C$1:$CA$524,MATCH(BP$1,Solver!$C$1:$CA$1,0),FALSE)=1,"Bench",""),"")</f>
        <v/>
      </c>
      <c r="BQ14" s="394" t="str">
        <f>IFERROR(IF(VLOOKUP($BK14,Solver!$C$1:$CA$524,MATCH(BQ$1,Solver!$C$1:$CA$1,0),FALSE)=1,"Captain",""),"")</f>
        <v/>
      </c>
      <c r="BR14" s="394" t="str">
        <f>IFERROR(IF(VLOOKUP($BK14,Solver!$C$1:$CA$524,MATCH(BR$1,Solver!$C$1:$CA$1,0),FALSE)=1,"Buy",""),"")</f>
        <v/>
      </c>
      <c r="BS14" s="394" t="str">
        <f>IFERROR(IF(VLOOKUP($BK14,Solver!$C$1:$CA$524,MATCH(BS$1,Solver!$C$1:$CA$1,0),FALSE)=1,"Sell",""),"")</f>
        <v/>
      </c>
      <c r="BU14" s="388" t="str">
        <f>IFERROR(INDEX(Solver!$D:$D,MATCH($BW14,Solver!$C:$C,0)),"")</f>
        <v>M</v>
      </c>
      <c r="BV14" s="392" t="str">
        <f>IFERROR(INDEX(Solver!$B:$B,MATCH($BW14,Solver!$C:$C,0)),"")</f>
        <v>Aston Villa</v>
      </c>
      <c r="BW14" s="392" t="str">
        <f>IF(Solver!DD14="","",Solver!DD14)</f>
        <v>Youri Tielemans</v>
      </c>
      <c r="BX14" s="393">
        <f>IFERROR(INDEX(Solver!$E:$E,MATCH($BW14,Solver!$C:$C,0)),"")</f>
        <v>5.5</v>
      </c>
      <c r="BY14" s="393">
        <f>IFERROR(INDEX(Solver!$F:$F,MATCH($BW14,Solver!$C:$C,0)),"")</f>
        <v>5.5</v>
      </c>
      <c r="BZ14" s="393">
        <f>IFERROR(VLOOKUP($BW14,Solver!$C$1:$CA$524,MATCH(BZ$1,Solver!$C$1:$CA$1,0),FALSE),"")</f>
        <v>3.4233333333333333</v>
      </c>
      <c r="CA14" s="394" t="str">
        <f>IFERROR(IF(VLOOKUP($BW14,Solver!$C$1:$CA$524,MATCH(CA$1,Solver!$C$1:$CA$1,0),FALSE)=1,"Starter",""),"")</f>
        <v/>
      </c>
      <c r="CB14" s="394" t="str">
        <f>IFERROR(IF(VLOOKUP($BW14,Solver!$C$1:$CA$524,MATCH(CB$1,Solver!$C$1:$CA$1,0),FALSE)=1,"Bench",""),"")</f>
        <v/>
      </c>
      <c r="CC14" s="394" t="str">
        <f>IFERROR(IF(VLOOKUP($BW14,Solver!$C$1:$CA$524,MATCH(CC$1,Solver!$C$1:$CA$1,0),FALSE)=1,"Captain",""),"")</f>
        <v/>
      </c>
      <c r="CD14" s="394" t="str">
        <f>IFERROR(IF(VLOOKUP($BW14,Solver!$C$1:$CA$524,MATCH(CD$1,Solver!$C$1:$CA$1,0),FALSE)=1,"Buy",""),"")</f>
        <v/>
      </c>
      <c r="CE14" s="394" t="str">
        <f>IFERROR(IF(VLOOKUP($BW14,Solver!$C$1:$CA$524,MATCH(CE$1,Solver!$C$1:$CA$1,0),FALSE)=1,"Sell",""),"")</f>
        <v/>
      </c>
      <c r="CF14" s="386"/>
      <c r="CG14" s="388" t="str">
        <f>IFERROR(INDEX(Solver!$D:$D,MATCH($CI14,Solver!$C:$C,0)),"")</f>
        <v>M</v>
      </c>
      <c r="CH14" s="392" t="str">
        <f>IFERROR(INDEX(Solver!$B:$B,MATCH($CI14,Solver!$C:$C,0)),"")</f>
        <v>Aston Villa</v>
      </c>
      <c r="CI14" s="392" t="str">
        <f>IF(Solver!DE14="","",Solver!DE14)</f>
        <v>Youri Tielemans</v>
      </c>
      <c r="CJ14" s="393">
        <f>IFERROR(INDEX(Solver!$E:$E,MATCH($CI14,Solver!$C:$C,0)),"")</f>
        <v>5.5</v>
      </c>
      <c r="CK14" s="393">
        <f>IFERROR(INDEX(Solver!$F:$F,MATCH($CI14,Solver!$C:$C,0)),"")</f>
        <v>5.5</v>
      </c>
      <c r="CL14" s="393">
        <f>IFERROR(VLOOKUP($CI14,Solver!$C$1:$CA$524,MATCH(CL$1,Solver!$C$1:$CA$1,0),FALSE),"")</f>
        <v>2.944</v>
      </c>
      <c r="CM14" s="394" t="str">
        <f>IFERROR(IF(VLOOKUP($CI14,Solver!$C$1:$CA$524,MATCH(CM$1,Solver!$C$1:$CA$1,0),FALSE)=1,"Starter",""),"")</f>
        <v/>
      </c>
      <c r="CN14" s="394" t="str">
        <f>IFERROR(IF(VLOOKUP($CI14,Solver!$C$1:$CA$524,MATCH(CN$1,Solver!$C$1:$CA$1,0),FALSE)=1,"Bench",""),"")</f>
        <v/>
      </c>
      <c r="CO14" s="394" t="str">
        <f>IFERROR(IF(VLOOKUP($CI14,Solver!$C$1:$CA$524,MATCH(CO$1,Solver!$C$1:$CA$1,0),FALSE)=1,"Captain",""),"")</f>
        <v/>
      </c>
      <c r="CP14" s="394" t="str">
        <f>IFERROR(IF(VLOOKUP($CI14,Solver!$C$1:$CA$524,MATCH(CP$1,Solver!$C$1:$CA$1,0),FALSE)=1,"Buy",""),"")</f>
        <v/>
      </c>
      <c r="CQ14" s="394" t="str">
        <f>IFERROR(IF(VLOOKUP($CI14,Solver!$C$1:$CA$524,MATCH(CQ$1,Solver!$C$1:$CA$1,0),FALSE)=1,"Sell",""),"")</f>
        <v/>
      </c>
    </row>
    <row r="15" spans="1:95" x14ac:dyDescent="0.25">
      <c r="A15" s="388" t="str">
        <f>IFERROR(INDEX(Solver!$D:$D,MATCH($C15,Solver!$C:$C,0)),"")</f>
        <v>D</v>
      </c>
      <c r="B15" s="389" t="str">
        <f>IFERROR(INDEX(Solver!$B:$B,MATCH($C15,Solver!$C:$C,0)),"")</f>
        <v>Aston Villa</v>
      </c>
      <c r="C15" s="389" t="str">
        <f>IF(Solver!CX15="","",Solver!CX15)</f>
        <v>Ezri Konsa</v>
      </c>
      <c r="D15" s="390">
        <f>IFERROR(INDEX(Solver!$E:$E,MATCH($C15,Solver!$C:$C,0)),"")</f>
        <v>4.5</v>
      </c>
      <c r="E15" s="390">
        <f>IFERROR(INDEX(Solver!$F:$F,MATCH($C15,Solver!$C:$C,0)),"")</f>
        <v>4.5</v>
      </c>
      <c r="F15" s="390">
        <f>IFERROR(VLOOKUP($C15,Solver!$C$1:$CA$524,MATCH(F$1,Solver!$C$1:$CA$1,0),FALSE),"")</f>
        <v>2.3119999999999998</v>
      </c>
      <c r="G15" s="391" t="str">
        <f>IFERROR(IF(VLOOKUP($C15,Solver!$C$1:$CA$524,MATCH(G$1,Solver!$C$1:$CA$1,0),FALSE)=1,"Starter",""),"")</f>
        <v/>
      </c>
      <c r="H15" s="391" t="str">
        <f>IFERROR(IF(VLOOKUP($C15,Solver!$C$1:$CA$524,MATCH(H$1,Solver!$C$1:$CA$1,0),FALSE)=1,"Bench",""),"")</f>
        <v/>
      </c>
      <c r="I15" s="391" t="str">
        <f>IFERROR(IF(VLOOKUP($C15,Solver!$C$1:$CA$524,MATCH(I$1,Solver!$C$1:$CA$1,0),FALSE)=1,"Captain",""),"")</f>
        <v/>
      </c>
      <c r="J15" s="391" t="str">
        <f>IFERROR(IF(VLOOKUP($C15,Solver!$C$1:$CA$524,MATCH(J$1,Solver!$C$1:$CA$1,0),FALSE)=1,"Buy",""),"")</f>
        <v/>
      </c>
      <c r="K15" s="391" t="str">
        <f>IFERROR(IF(VLOOKUP($C15,Solver!$C$1:$CA$524,MATCH(K$1,Solver!$C$1:$CA$1,0),FALSE)=1,"Sell",""),"")</f>
        <v/>
      </c>
      <c r="M15" s="388" t="str">
        <f>IFERROR(INDEX(Solver!$D:$D,MATCH($O15,Solver!$C:$C,0)),"")</f>
        <v>D</v>
      </c>
      <c r="N15" s="389" t="str">
        <f>IFERROR(INDEX(Solver!$B:$B,MATCH($O15,Solver!$C:$C,0)),"")</f>
        <v>Aston Villa</v>
      </c>
      <c r="O15" s="389" t="str">
        <f>IF(Solver!CY15="","",Solver!CY15)</f>
        <v>Ezri Konsa</v>
      </c>
      <c r="P15" s="390">
        <f>IFERROR(INDEX(Solver!$E:$E,MATCH($O15,Solver!$C:$C,0)),"")</f>
        <v>4.5</v>
      </c>
      <c r="Q15" s="390">
        <f>IFERROR(INDEX(Solver!$F:$F,MATCH($O15,Solver!$C:$C,0)),"")</f>
        <v>4.5</v>
      </c>
      <c r="R15" s="390">
        <f>IFERROR(VLOOKUP($O15,Solver!$C$1:$CA$524,MATCH(R$1,Solver!$C$1:$CA$1,0),FALSE),"")</f>
        <v>1.8280000000000001</v>
      </c>
      <c r="S15" s="391" t="str">
        <f>IFERROR(IF(VLOOKUP($O15,Solver!$C$1:$CA$524,MATCH(S$1,Solver!$C$1:$CA$1,0),FALSE)=1,"Starter",""),"")</f>
        <v/>
      </c>
      <c r="T15" s="391" t="str">
        <f>IFERROR(IF(VLOOKUP($O15,Solver!$C$1:$CA$524,MATCH(T$1,Solver!$C$1:$CA$1,0),FALSE)=1,"Bench",""),"")</f>
        <v/>
      </c>
      <c r="U15" s="391" t="str">
        <f>IFERROR(IF(VLOOKUP($O15,Solver!$C$1:$CA$524,MATCH(U$1,Solver!$C$1:$CA$1,0),FALSE)=1,"Captain",""),"")</f>
        <v/>
      </c>
      <c r="V15" s="391" t="str">
        <f>IFERROR(IF(VLOOKUP($O15,Solver!$C$1:$CA$524,MATCH(V$1,Solver!$C$1:$CA$1,0),FALSE)=1,"Buy",""),"")</f>
        <v/>
      </c>
      <c r="W15" s="391" t="str">
        <f>IFERROR(IF(VLOOKUP($O15,Solver!$C$1:$CA$524,MATCH(W$1,Solver!$C$1:$CA$1,0),FALSE)=1,"Sell",""),"")</f>
        <v/>
      </c>
      <c r="Y15" s="388" t="str">
        <f>IFERROR(INDEX(Solver!$D:$D,MATCH($AA15,Solver!$C:$C,0)),"")</f>
        <v>D</v>
      </c>
      <c r="Z15" s="389" t="str">
        <f>IFERROR(INDEX(Solver!$B:$B,MATCH($AA15,Solver!$C:$C,0)),"")</f>
        <v>Aston Villa</v>
      </c>
      <c r="AA15" s="389" t="str">
        <f>IF(Solver!CZ15="","",Solver!CZ15)</f>
        <v>Ezri Konsa</v>
      </c>
      <c r="AB15" s="390">
        <f>IFERROR(INDEX(Solver!$E:$E,MATCH($AA15,Solver!$C:$C,0)),"")</f>
        <v>4.5</v>
      </c>
      <c r="AC15" s="390">
        <f>IFERROR(INDEX(Solver!$F:$F,MATCH($AA15,Solver!$C:$C,0)),"")</f>
        <v>4.5</v>
      </c>
      <c r="AD15" s="390">
        <f>IFERROR(VLOOKUP($AA15,Solver!$C$1:$CA$524,MATCH(AD$1,Solver!$C$1:$CA$1,0),FALSE),"")</f>
        <v>3.4896666666666665</v>
      </c>
      <c r="AE15" s="391" t="str">
        <f>IFERROR(IF(VLOOKUP($AA15,Solver!$C$1:$CA$524,MATCH(AE$1,Solver!$C$1:$CA$1,0),FALSE)=1,"Starter",""),"")</f>
        <v/>
      </c>
      <c r="AF15" s="391" t="str">
        <f>IFERROR(IF(VLOOKUP($AA15,Solver!$C$1:$CA$524,MATCH(AF$1,Solver!$C$1:$CA$1,0),FALSE)=1,"Bench",""),"")</f>
        <v/>
      </c>
      <c r="AG15" s="391" t="str">
        <f>IFERROR(IF(VLOOKUP($AA15,Solver!$C$1:$CA$524,MATCH(AG$1,Solver!$C$1:$CA$1,0),FALSE)=1,"Captain",""),"")</f>
        <v/>
      </c>
      <c r="AH15" s="391" t="str">
        <f>IFERROR(IF(VLOOKUP($AA15,Solver!$C$1:$CA$524,MATCH(AH$1,Solver!$C$1:$CA$1,0),FALSE)=1,"Buy",""),"")</f>
        <v/>
      </c>
      <c r="AI15" s="391" t="str">
        <f>IFERROR(IF(VLOOKUP($AA15,Solver!$C$1:$CA$524,MATCH(AI$1,Solver!$C$1:$CA$1,0),FALSE)=1,"Sell",""),"")</f>
        <v/>
      </c>
      <c r="AK15" s="388" t="str">
        <f>IFERROR(INDEX(Solver!$D:$D,MATCH($AM15,Solver!$C:$C,0)),"")</f>
        <v>D</v>
      </c>
      <c r="AL15" s="389" t="str">
        <f>IFERROR(INDEX(Solver!$B:$B,MATCH($AM15,Solver!$C:$C,0)),"")</f>
        <v>Aston Villa</v>
      </c>
      <c r="AM15" s="389" t="str">
        <f>IF(Solver!DA15="","",Solver!DA15)</f>
        <v>Ezri Konsa</v>
      </c>
      <c r="AN15" s="390">
        <f>IFERROR(INDEX(Solver!$E:$E,MATCH($AM15,Solver!$C:$C,0)),"")</f>
        <v>4.5</v>
      </c>
      <c r="AO15" s="390">
        <f>IFERROR(INDEX(Solver!$F:$F,MATCH($AM15,Solver!$C:$C,0)),"")</f>
        <v>4.5</v>
      </c>
      <c r="AP15" s="390">
        <f>IFERROR(VLOOKUP($AM15,Solver!$C$1:$CA$524,MATCH(AP$1,Solver!$C$1:$CA$1,0),FALSE),"")</f>
        <v>2.2120000000000002</v>
      </c>
      <c r="AQ15" s="391" t="str">
        <f>IFERROR(IF(VLOOKUP($AM15,Solver!$C$1:$CA$524,MATCH(AQ$1,Solver!$C$1:$CA$1,0),FALSE)=1,"Starter",""),"")</f>
        <v/>
      </c>
      <c r="AR15" s="391" t="str">
        <f>IFERROR(IF(VLOOKUP($AM15,Solver!$C$1:$CA$524,MATCH(AR$1,Solver!$C$1:$CA$1,0),FALSE)=1,"Bench",""),"")</f>
        <v/>
      </c>
      <c r="AS15" s="391" t="str">
        <f>IFERROR(IF(VLOOKUP($AM15,Solver!$C$1:$CA$524,MATCH(AS$1,Solver!$C$1:$CA$1,0),FALSE)=1,"Captain",""),"")</f>
        <v/>
      </c>
      <c r="AT15" s="391" t="str">
        <f>IFERROR(IF(VLOOKUP($AM15,Solver!$C$1:$CA$524,MATCH(AT$1,Solver!$C$1:$CA$1,0),FALSE)=1,"Buy",""),"")</f>
        <v/>
      </c>
      <c r="AU15" s="391" t="str">
        <f>IFERROR(IF(VLOOKUP($AM15,Solver!$C$1:$CA$524,MATCH(AU$1,Solver!$C$1:$CA$1,0),FALSE)=1,"Sell",""),"")</f>
        <v/>
      </c>
      <c r="AW15" s="388" t="str">
        <f>IFERROR(INDEX(Solver!$D:$D,MATCH($AY15,Solver!$C:$C,0)),"")</f>
        <v>M</v>
      </c>
      <c r="AX15" s="389" t="str">
        <f>IFERROR(INDEX(Solver!$B:$B,MATCH($AY15,Solver!$C:$C,0)),"")</f>
        <v>Brighton</v>
      </c>
      <c r="AY15" s="389" t="str">
        <f>IF(Solver!DB15="","",Solver!DB15)</f>
        <v>Georginio Rutter</v>
      </c>
      <c r="AZ15" s="390">
        <f>IFERROR(INDEX(Solver!$E:$E,MATCH($AY15,Solver!$C:$C,0)),"")</f>
        <v>5.5</v>
      </c>
      <c r="BA15" s="390">
        <f>IFERROR(INDEX(Solver!$F:$F,MATCH($AY15,Solver!$C:$C,0)),"")</f>
        <v>5.5</v>
      </c>
      <c r="BB15" s="390">
        <f>IFERROR(VLOOKUP($AY15,Solver!$C$1:$CA$524,MATCH(BB$1,Solver!$C$1:$CA$1,0),FALSE),"")</f>
        <v>3.1139999999999999</v>
      </c>
      <c r="BC15" s="391" t="str">
        <f>IFERROR(IF(VLOOKUP($AY15,Solver!$C$1:$CA$524,MATCH(BC$1,Solver!$C$1:$CA$1,0),FALSE)=1,"Starter",""),"")</f>
        <v>Starter</v>
      </c>
      <c r="BD15" s="391" t="str">
        <f>IFERROR(IF(VLOOKUP($AY15,Solver!$C$1:$CA$524,MATCH(BD$1,Solver!$C$1:$CA$1,0),FALSE)=1,"Bench",""),"")</f>
        <v/>
      </c>
      <c r="BE15" s="391" t="str">
        <f>IFERROR(IF(VLOOKUP($AY15,Solver!$C$1:$CA$524,MATCH(BE$1,Solver!$C$1:$CA$1,0),FALSE)=1,"Captain",""),"")</f>
        <v/>
      </c>
      <c r="BF15" s="391" t="str">
        <f>IFERROR(IF(VLOOKUP($AY15,Solver!$C$1:$CA$524,MATCH(BF$1,Solver!$C$1:$CA$1,0),FALSE)=1,"Buy",""),"")</f>
        <v>Buy</v>
      </c>
      <c r="BG15" s="391" t="str">
        <f>IFERROR(IF(VLOOKUP($AY15,Solver!$C$1:$CA$524,MATCH(BG$1,Solver!$C$1:$CA$1,0),FALSE)=1,"Sell",""),"")</f>
        <v/>
      </c>
      <c r="BI15" s="388" t="str">
        <f>IFERROR(INDEX(Solver!$D:$D,MATCH($BK15,Solver!$C:$C,0)),"")</f>
        <v>M</v>
      </c>
      <c r="BJ15" s="389" t="str">
        <f>IFERROR(INDEX(Solver!$B:$B,MATCH($BK15,Solver!$C:$C,0)),"")</f>
        <v>Brighton</v>
      </c>
      <c r="BK15" s="389" t="str">
        <f>IF(Solver!DC15="","",Solver!DC15)</f>
        <v>Georginio Rutter</v>
      </c>
      <c r="BL15" s="390">
        <f>IFERROR(INDEX(Solver!$E:$E,MATCH($BK15,Solver!$C:$C,0)),"")</f>
        <v>5.5</v>
      </c>
      <c r="BM15" s="390">
        <f>IFERROR(INDEX(Solver!$F:$F,MATCH($BK15,Solver!$C:$C,0)),"")</f>
        <v>5.5</v>
      </c>
      <c r="BN15" s="390">
        <f>IFERROR(VLOOKUP($BK15,Solver!$C$1:$CA$524,MATCH(BN$1,Solver!$C$1:$CA$1,0),FALSE),"")</f>
        <v>3.55</v>
      </c>
      <c r="BO15" s="391" t="str">
        <f>IFERROR(IF(VLOOKUP($BK15,Solver!$C$1:$CA$524,MATCH(BO$1,Solver!$C$1:$CA$1,0),FALSE)=1,"Starter",""),"")</f>
        <v>Starter</v>
      </c>
      <c r="BP15" s="391" t="str">
        <f>IFERROR(IF(VLOOKUP($BK15,Solver!$C$1:$CA$524,MATCH(BP$1,Solver!$C$1:$CA$1,0),FALSE)=1,"Bench",""),"")</f>
        <v/>
      </c>
      <c r="BQ15" s="391" t="str">
        <f>IFERROR(IF(VLOOKUP($BK15,Solver!$C$1:$CA$524,MATCH(BQ$1,Solver!$C$1:$CA$1,0),FALSE)=1,"Captain",""),"")</f>
        <v/>
      </c>
      <c r="BR15" s="391" t="str">
        <f>IFERROR(IF(VLOOKUP($BK15,Solver!$C$1:$CA$524,MATCH(BR$1,Solver!$C$1:$CA$1,0),FALSE)=1,"Buy",""),"")</f>
        <v/>
      </c>
      <c r="BS15" s="391" t="str">
        <f>IFERROR(IF(VLOOKUP($BK15,Solver!$C$1:$CA$524,MATCH(BS$1,Solver!$C$1:$CA$1,0),FALSE)=1,"Sell",""),"")</f>
        <v/>
      </c>
      <c r="BU15" s="388" t="str">
        <f>IFERROR(INDEX(Solver!$D:$D,MATCH($BW15,Solver!$C:$C,0)),"")</f>
        <v>M</v>
      </c>
      <c r="BV15" s="389" t="str">
        <f>IFERROR(INDEX(Solver!$B:$B,MATCH($BW15,Solver!$C:$C,0)),"")</f>
        <v>Brighton</v>
      </c>
      <c r="BW15" s="389" t="str">
        <f>IF(Solver!DD15="","",Solver!DD15)</f>
        <v>Georginio Rutter</v>
      </c>
      <c r="BX15" s="390">
        <f>IFERROR(INDEX(Solver!$E:$E,MATCH($BW15,Solver!$C:$C,0)),"")</f>
        <v>5.5</v>
      </c>
      <c r="BY15" s="390">
        <f>IFERROR(INDEX(Solver!$F:$F,MATCH($BW15,Solver!$C:$C,0)),"")</f>
        <v>5.5</v>
      </c>
      <c r="BZ15" s="390">
        <f>IFERROR(VLOOKUP($BW15,Solver!$C$1:$CA$524,MATCH(BZ$1,Solver!$C$1:$CA$1,0),FALSE),"")</f>
        <v>3.5856666666666666</v>
      </c>
      <c r="CA15" s="391" t="str">
        <f>IFERROR(IF(VLOOKUP($BW15,Solver!$C$1:$CA$524,MATCH(CA$1,Solver!$C$1:$CA$1,0),FALSE)=1,"Starter",""),"")</f>
        <v>Starter</v>
      </c>
      <c r="CB15" s="391" t="str">
        <f>IFERROR(IF(VLOOKUP($BW15,Solver!$C$1:$CA$524,MATCH(CB$1,Solver!$C$1:$CA$1,0),FALSE)=1,"Bench",""),"")</f>
        <v/>
      </c>
      <c r="CC15" s="391" t="str">
        <f>IFERROR(IF(VLOOKUP($BW15,Solver!$C$1:$CA$524,MATCH(CC$1,Solver!$C$1:$CA$1,0),FALSE)=1,"Captain",""),"")</f>
        <v/>
      </c>
      <c r="CD15" s="391" t="str">
        <f>IFERROR(IF(VLOOKUP($BW15,Solver!$C$1:$CA$524,MATCH(CD$1,Solver!$C$1:$CA$1,0),FALSE)=1,"Buy",""),"")</f>
        <v/>
      </c>
      <c r="CE15" s="391" t="str">
        <f>IFERROR(IF(VLOOKUP($BW15,Solver!$C$1:$CA$524,MATCH(CE$1,Solver!$C$1:$CA$1,0),FALSE)=1,"Sell",""),"")</f>
        <v/>
      </c>
      <c r="CF15" s="386"/>
      <c r="CG15" s="388" t="str">
        <f>IFERROR(INDEX(Solver!$D:$D,MATCH($CI15,Solver!$C:$C,0)),"")</f>
        <v>M</v>
      </c>
      <c r="CH15" s="389" t="str">
        <f>IFERROR(INDEX(Solver!$B:$B,MATCH($CI15,Solver!$C:$C,0)),"")</f>
        <v>Brighton</v>
      </c>
      <c r="CI15" s="389" t="str">
        <f>IF(Solver!DE15="","",Solver!DE15)</f>
        <v>Georginio Rutter</v>
      </c>
      <c r="CJ15" s="390">
        <f>IFERROR(INDEX(Solver!$E:$E,MATCH($CI15,Solver!$C:$C,0)),"")</f>
        <v>5.5</v>
      </c>
      <c r="CK15" s="390">
        <f>IFERROR(INDEX(Solver!$F:$F,MATCH($CI15,Solver!$C:$C,0)),"")</f>
        <v>5.5</v>
      </c>
      <c r="CL15" s="390">
        <f>IFERROR(VLOOKUP($CI15,Solver!$C$1:$CA$524,MATCH(CL$1,Solver!$C$1:$CA$1,0),FALSE),"")</f>
        <v>3.4529999999999998</v>
      </c>
      <c r="CM15" s="391" t="str">
        <f>IFERROR(IF(VLOOKUP($CI15,Solver!$C$1:$CA$524,MATCH(CM$1,Solver!$C$1:$CA$1,0),FALSE)=1,"Starter",""),"")</f>
        <v/>
      </c>
      <c r="CN15" s="391" t="str">
        <f>IFERROR(IF(VLOOKUP($CI15,Solver!$C$1:$CA$524,MATCH(CN$1,Solver!$C$1:$CA$1,0),FALSE)=1,"Bench",""),"")</f>
        <v/>
      </c>
      <c r="CO15" s="391" t="str">
        <f>IFERROR(IF(VLOOKUP($CI15,Solver!$C$1:$CA$524,MATCH(CO$1,Solver!$C$1:$CA$1,0),FALSE)=1,"Captain",""),"")</f>
        <v/>
      </c>
      <c r="CP15" s="391" t="str">
        <f>IFERROR(IF(VLOOKUP($CI15,Solver!$C$1:$CA$524,MATCH(CP$1,Solver!$C$1:$CA$1,0),FALSE)=1,"Buy",""),"")</f>
        <v/>
      </c>
      <c r="CQ15" s="391" t="str">
        <f>IFERROR(IF(VLOOKUP($CI15,Solver!$C$1:$CA$524,MATCH(CQ$1,Solver!$C$1:$CA$1,0),FALSE)=1,"Sell",""),"")</f>
        <v>Sell</v>
      </c>
    </row>
    <row r="16" spans="1:95" x14ac:dyDescent="0.25">
      <c r="A16" s="388" t="str">
        <f>IFERROR(INDEX(Solver!$D:$D,MATCH($C16,Solver!$C:$C,0)),"")</f>
        <v>D</v>
      </c>
      <c r="B16" s="392" t="str">
        <f>IFERROR(INDEX(Solver!$B:$B,MATCH($C16,Solver!$C:$C,0)),"")</f>
        <v>Chelsea</v>
      </c>
      <c r="C16" s="392" t="str">
        <f>IF(Solver!CX16="","",Solver!CX16)</f>
        <v>Levi Colwill</v>
      </c>
      <c r="D16" s="393">
        <f>IFERROR(INDEX(Solver!$E:$E,MATCH($C16,Solver!$C:$C,0)),"")</f>
        <v>4.5999999999999996</v>
      </c>
      <c r="E16" s="393">
        <f>IFERROR(INDEX(Solver!$F:$F,MATCH($C16,Solver!$C:$C,0)),"")</f>
        <v>4.5</v>
      </c>
      <c r="F16" s="393">
        <f>IFERROR(VLOOKUP($C16,Solver!$C$1:$CA$524,MATCH(F$1,Solver!$C$1:$CA$1,0),FALSE),"")</f>
        <v>2.3679999999999999</v>
      </c>
      <c r="G16" s="394" t="str">
        <f>IFERROR(IF(VLOOKUP($C16,Solver!$C$1:$CA$524,MATCH(G$1,Solver!$C$1:$CA$1,0),FALSE)=1,"Starter",""),"")</f>
        <v/>
      </c>
      <c r="H16" s="394" t="str">
        <f>IFERROR(IF(VLOOKUP($C16,Solver!$C$1:$CA$524,MATCH(H$1,Solver!$C$1:$CA$1,0),FALSE)=1,"Bench",""),"")</f>
        <v/>
      </c>
      <c r="I16" s="394" t="str">
        <f>IFERROR(IF(VLOOKUP($C16,Solver!$C$1:$CA$524,MATCH(I$1,Solver!$C$1:$CA$1,0),FALSE)=1,"Captain",""),"")</f>
        <v/>
      </c>
      <c r="J16" s="394" t="str">
        <f>IFERROR(IF(VLOOKUP($C16,Solver!$C$1:$CA$524,MATCH(J$1,Solver!$C$1:$CA$1,0),FALSE)=1,"Buy",""),"")</f>
        <v/>
      </c>
      <c r="K16" s="394" t="str">
        <f>IFERROR(IF(VLOOKUP($C16,Solver!$C$1:$CA$524,MATCH(K$1,Solver!$C$1:$CA$1,0),FALSE)=1,"Sell",""),"")</f>
        <v/>
      </c>
      <c r="M16" s="388" t="str">
        <f>IFERROR(INDEX(Solver!$D:$D,MATCH($O16,Solver!$C:$C,0)),"")</f>
        <v>D</v>
      </c>
      <c r="N16" s="392" t="str">
        <f>IFERROR(INDEX(Solver!$B:$B,MATCH($O16,Solver!$C:$C,0)),"")</f>
        <v>Chelsea</v>
      </c>
      <c r="O16" s="392" t="str">
        <f>IF(Solver!CY16="","",Solver!CY16)</f>
        <v>Levi Colwill</v>
      </c>
      <c r="P16" s="393">
        <f>IFERROR(INDEX(Solver!$E:$E,MATCH($O16,Solver!$C:$C,0)),"")</f>
        <v>4.5999999999999996</v>
      </c>
      <c r="Q16" s="393">
        <f>IFERROR(INDEX(Solver!$F:$F,MATCH($O16,Solver!$C:$C,0)),"")</f>
        <v>4.5</v>
      </c>
      <c r="R16" s="393">
        <f>IFERROR(VLOOKUP($O16,Solver!$C$1:$CA$524,MATCH(R$1,Solver!$C$1:$CA$1,0),FALSE),"")</f>
        <v>2.3610000000000002</v>
      </c>
      <c r="S16" s="394" t="str">
        <f>IFERROR(IF(VLOOKUP($O16,Solver!$C$1:$CA$524,MATCH(S$1,Solver!$C$1:$CA$1,0),FALSE)=1,"Starter",""),"")</f>
        <v/>
      </c>
      <c r="T16" s="394" t="str">
        <f>IFERROR(IF(VLOOKUP($O16,Solver!$C$1:$CA$524,MATCH(T$1,Solver!$C$1:$CA$1,0),FALSE)=1,"Bench",""),"")</f>
        <v/>
      </c>
      <c r="U16" s="394" t="str">
        <f>IFERROR(IF(VLOOKUP($O16,Solver!$C$1:$CA$524,MATCH(U$1,Solver!$C$1:$CA$1,0),FALSE)=1,"Captain",""),"")</f>
        <v/>
      </c>
      <c r="V16" s="394" t="str">
        <f>IFERROR(IF(VLOOKUP($O16,Solver!$C$1:$CA$524,MATCH(V$1,Solver!$C$1:$CA$1,0),FALSE)=1,"Buy",""),"")</f>
        <v/>
      </c>
      <c r="W16" s="394" t="str">
        <f>IFERROR(IF(VLOOKUP($O16,Solver!$C$1:$CA$524,MATCH(W$1,Solver!$C$1:$CA$1,0),FALSE)=1,"Sell",""),"")</f>
        <v/>
      </c>
      <c r="Y16" s="388" t="str">
        <f>IFERROR(INDEX(Solver!$D:$D,MATCH($AA16,Solver!$C:$C,0)),"")</f>
        <v>D</v>
      </c>
      <c r="Z16" s="392" t="str">
        <f>IFERROR(INDEX(Solver!$B:$B,MATCH($AA16,Solver!$C:$C,0)),"")</f>
        <v>Chelsea</v>
      </c>
      <c r="AA16" s="392" t="str">
        <f>IF(Solver!CZ16="","",Solver!CZ16)</f>
        <v>Levi Colwill</v>
      </c>
      <c r="AB16" s="393">
        <f>IFERROR(INDEX(Solver!$E:$E,MATCH($AA16,Solver!$C:$C,0)),"")</f>
        <v>4.5999999999999996</v>
      </c>
      <c r="AC16" s="393">
        <f>IFERROR(INDEX(Solver!$F:$F,MATCH($AA16,Solver!$C:$C,0)),"")</f>
        <v>4.5</v>
      </c>
      <c r="AD16" s="393">
        <f>IFERROR(VLOOKUP($AA16,Solver!$C$1:$CA$524,MATCH(AD$1,Solver!$C$1:$CA$1,0),FALSE),"")</f>
        <v>3.2436666666666665</v>
      </c>
      <c r="AE16" s="394" t="str">
        <f>IFERROR(IF(VLOOKUP($AA16,Solver!$C$1:$CA$524,MATCH(AE$1,Solver!$C$1:$CA$1,0),FALSE)=1,"Starter",""),"")</f>
        <v/>
      </c>
      <c r="AF16" s="394" t="str">
        <f>IFERROR(IF(VLOOKUP($AA16,Solver!$C$1:$CA$524,MATCH(AF$1,Solver!$C$1:$CA$1,0),FALSE)=1,"Bench",""),"")</f>
        <v/>
      </c>
      <c r="AG16" s="394" t="str">
        <f>IFERROR(IF(VLOOKUP($AA16,Solver!$C$1:$CA$524,MATCH(AG$1,Solver!$C$1:$CA$1,0),FALSE)=1,"Captain",""),"")</f>
        <v/>
      </c>
      <c r="AH16" s="394" t="str">
        <f>IFERROR(IF(VLOOKUP($AA16,Solver!$C$1:$CA$524,MATCH(AH$1,Solver!$C$1:$CA$1,0),FALSE)=1,"Buy",""),"")</f>
        <v/>
      </c>
      <c r="AI16" s="394" t="str">
        <f>IFERROR(IF(VLOOKUP($AA16,Solver!$C$1:$CA$524,MATCH(AI$1,Solver!$C$1:$CA$1,0),FALSE)=1,"Sell",""),"")</f>
        <v/>
      </c>
      <c r="AK16" s="388" t="str">
        <f>IFERROR(INDEX(Solver!$D:$D,MATCH($AM16,Solver!$C:$C,0)),"")</f>
        <v>D</v>
      </c>
      <c r="AL16" s="392" t="str">
        <f>IFERROR(INDEX(Solver!$B:$B,MATCH($AM16,Solver!$C:$C,0)),"")</f>
        <v>Chelsea</v>
      </c>
      <c r="AM16" s="392" t="str">
        <f>IF(Solver!DA16="","",Solver!DA16)</f>
        <v>Levi Colwill</v>
      </c>
      <c r="AN16" s="393">
        <f>IFERROR(INDEX(Solver!$E:$E,MATCH($AM16,Solver!$C:$C,0)),"")</f>
        <v>4.5999999999999996</v>
      </c>
      <c r="AO16" s="393">
        <f>IFERROR(INDEX(Solver!$F:$F,MATCH($AM16,Solver!$C:$C,0)),"")</f>
        <v>4.5</v>
      </c>
      <c r="AP16" s="393">
        <f>IFERROR(VLOOKUP($AM16,Solver!$C$1:$CA$524,MATCH(AP$1,Solver!$C$1:$CA$1,0),FALSE),"")</f>
        <v>2.9006666666666665</v>
      </c>
      <c r="AQ16" s="394" t="str">
        <f>IFERROR(IF(VLOOKUP($AM16,Solver!$C$1:$CA$524,MATCH(AQ$1,Solver!$C$1:$CA$1,0),FALSE)=1,"Starter",""),"")</f>
        <v/>
      </c>
      <c r="AR16" s="394" t="str">
        <f>IFERROR(IF(VLOOKUP($AM16,Solver!$C$1:$CA$524,MATCH(AR$1,Solver!$C$1:$CA$1,0),FALSE)=1,"Bench",""),"")</f>
        <v/>
      </c>
      <c r="AS16" s="394" t="str">
        <f>IFERROR(IF(VLOOKUP($AM16,Solver!$C$1:$CA$524,MATCH(AS$1,Solver!$C$1:$CA$1,0),FALSE)=1,"Captain",""),"")</f>
        <v/>
      </c>
      <c r="AT16" s="394" t="str">
        <f>IFERROR(IF(VLOOKUP($AM16,Solver!$C$1:$CA$524,MATCH(AT$1,Solver!$C$1:$CA$1,0),FALSE)=1,"Buy",""),"")</f>
        <v/>
      </c>
      <c r="AU16" s="394" t="str">
        <f>IFERROR(IF(VLOOKUP($AM16,Solver!$C$1:$CA$524,MATCH(AU$1,Solver!$C$1:$CA$1,0),FALSE)=1,"Sell",""),"")</f>
        <v/>
      </c>
      <c r="AW16" s="388" t="str">
        <f>IFERROR(INDEX(Solver!$D:$D,MATCH($AY16,Solver!$C:$C,0)),"")</f>
        <v>D</v>
      </c>
      <c r="AX16" s="392" t="str">
        <f>IFERROR(INDEX(Solver!$B:$B,MATCH($AY16,Solver!$C:$C,0)),"")</f>
        <v>Aston Villa</v>
      </c>
      <c r="AY16" s="392" t="str">
        <f>IF(Solver!DB16="","",Solver!DB16)</f>
        <v>Ezri Konsa</v>
      </c>
      <c r="AZ16" s="393">
        <f>IFERROR(INDEX(Solver!$E:$E,MATCH($AY16,Solver!$C:$C,0)),"")</f>
        <v>4.5</v>
      </c>
      <c r="BA16" s="393">
        <f>IFERROR(INDEX(Solver!$F:$F,MATCH($AY16,Solver!$C:$C,0)),"")</f>
        <v>4.5</v>
      </c>
      <c r="BB16" s="393">
        <f>IFERROR(VLOOKUP($AY16,Solver!$C$1:$CA$524,MATCH(BB$1,Solver!$C$1:$CA$1,0),FALSE),"")</f>
        <v>3.4126666666666665</v>
      </c>
      <c r="BC16" s="394" t="str">
        <f>IFERROR(IF(VLOOKUP($AY16,Solver!$C$1:$CA$524,MATCH(BC$1,Solver!$C$1:$CA$1,0),FALSE)=1,"Starter",""),"")</f>
        <v/>
      </c>
      <c r="BD16" s="394" t="str">
        <f>IFERROR(IF(VLOOKUP($AY16,Solver!$C$1:$CA$524,MATCH(BD$1,Solver!$C$1:$CA$1,0),FALSE)=1,"Bench",""),"")</f>
        <v/>
      </c>
      <c r="BE16" s="394" t="str">
        <f>IFERROR(IF(VLOOKUP($AY16,Solver!$C$1:$CA$524,MATCH(BE$1,Solver!$C$1:$CA$1,0),FALSE)=1,"Captain",""),"")</f>
        <v/>
      </c>
      <c r="BF16" s="394" t="str">
        <f>IFERROR(IF(VLOOKUP($AY16,Solver!$C$1:$CA$524,MATCH(BF$1,Solver!$C$1:$CA$1,0),FALSE)=1,"Buy",""),"")</f>
        <v/>
      </c>
      <c r="BG16" s="394" t="str">
        <f>IFERROR(IF(VLOOKUP($AY16,Solver!$C$1:$CA$524,MATCH(BG$1,Solver!$C$1:$CA$1,0),FALSE)=1,"Sell",""),"")</f>
        <v/>
      </c>
      <c r="BI16" s="388" t="str">
        <f>IFERROR(INDEX(Solver!$D:$D,MATCH($BK16,Solver!$C:$C,0)),"")</f>
        <v>G</v>
      </c>
      <c r="BJ16" s="392" t="str">
        <f>IFERROR(INDEX(Solver!$B:$B,MATCH($BK16,Solver!$C:$C,0)),"")</f>
        <v>Nott'ham Forest</v>
      </c>
      <c r="BK16" s="392" t="str">
        <f>IF(Solver!DC16="","",Solver!DC16)</f>
        <v>Matz Sels</v>
      </c>
      <c r="BL16" s="393">
        <f>IFERROR(INDEX(Solver!$E:$E,MATCH($BK16,Solver!$C:$C,0)),"")</f>
        <v>4.5999999999999996</v>
      </c>
      <c r="BM16" s="393">
        <f>IFERROR(INDEX(Solver!$F:$F,MATCH($BK16,Solver!$C:$C,0)),"")</f>
        <v>4.5999999999999996</v>
      </c>
      <c r="BN16" s="393">
        <f>IFERROR(VLOOKUP($BK16,Solver!$C$1:$CA$524,MATCH(BN$1,Solver!$C$1:$CA$1,0),FALSE),"")</f>
        <v>3.3346666666666667</v>
      </c>
      <c r="BO16" s="394" t="str">
        <f>IFERROR(IF(VLOOKUP($BK16,Solver!$C$1:$CA$524,MATCH(BO$1,Solver!$C$1:$CA$1,0),FALSE)=1,"Starter",""),"")</f>
        <v>Starter</v>
      </c>
      <c r="BP16" s="394" t="str">
        <f>IFERROR(IF(VLOOKUP($BK16,Solver!$C$1:$CA$524,MATCH(BP$1,Solver!$C$1:$CA$1,0),FALSE)=1,"Bench",""),"")</f>
        <v/>
      </c>
      <c r="BQ16" s="394" t="str">
        <f>IFERROR(IF(VLOOKUP($BK16,Solver!$C$1:$CA$524,MATCH(BQ$1,Solver!$C$1:$CA$1,0),FALSE)=1,"Captain",""),"")</f>
        <v/>
      </c>
      <c r="BR16" s="394" t="str">
        <f>IFERROR(IF(VLOOKUP($BK16,Solver!$C$1:$CA$524,MATCH(BR$1,Solver!$C$1:$CA$1,0),FALSE)=1,"Buy",""),"")</f>
        <v>Buy</v>
      </c>
      <c r="BS16" s="394" t="str">
        <f>IFERROR(IF(VLOOKUP($BK16,Solver!$C$1:$CA$524,MATCH(BS$1,Solver!$C$1:$CA$1,0),FALSE)=1,"Sell",""),"")</f>
        <v/>
      </c>
      <c r="BU16" s="388" t="str">
        <f>IFERROR(INDEX(Solver!$D:$D,MATCH($BW16,Solver!$C:$C,0)),"")</f>
        <v>G</v>
      </c>
      <c r="BV16" s="392" t="str">
        <f>IFERROR(INDEX(Solver!$B:$B,MATCH($BW16,Solver!$C:$C,0)),"")</f>
        <v>Nott'ham Forest</v>
      </c>
      <c r="BW16" s="392" t="str">
        <f>IF(Solver!DD16="","",Solver!DD16)</f>
        <v>Matz Sels</v>
      </c>
      <c r="BX16" s="393">
        <f>IFERROR(INDEX(Solver!$E:$E,MATCH($BW16,Solver!$C:$C,0)),"")</f>
        <v>4.5999999999999996</v>
      </c>
      <c r="BY16" s="393">
        <f>IFERROR(INDEX(Solver!$F:$F,MATCH($BW16,Solver!$C:$C,0)),"")</f>
        <v>4.5999999999999996</v>
      </c>
      <c r="BZ16" s="393">
        <f>IFERROR(VLOOKUP($BW16,Solver!$C$1:$CA$524,MATCH(BZ$1,Solver!$C$1:$CA$1,0),FALSE),"")</f>
        <v>2.8780000000000001</v>
      </c>
      <c r="CA16" s="394" t="str">
        <f>IFERROR(IF(VLOOKUP($BW16,Solver!$C$1:$CA$524,MATCH(CA$1,Solver!$C$1:$CA$1,0),FALSE)=1,"Starter",""),"")</f>
        <v/>
      </c>
      <c r="CB16" s="394" t="str">
        <f>IFERROR(IF(VLOOKUP($BW16,Solver!$C$1:$CA$524,MATCH(CB$1,Solver!$C$1:$CA$1,0),FALSE)=1,"Bench",""),"")</f>
        <v>Bench</v>
      </c>
      <c r="CC16" s="394" t="str">
        <f>IFERROR(IF(VLOOKUP($BW16,Solver!$C$1:$CA$524,MATCH(CC$1,Solver!$C$1:$CA$1,0),FALSE)=1,"Captain",""),"")</f>
        <v/>
      </c>
      <c r="CD16" s="394" t="str">
        <f>IFERROR(IF(VLOOKUP($BW16,Solver!$C$1:$CA$524,MATCH(CD$1,Solver!$C$1:$CA$1,0),FALSE)=1,"Buy",""),"")</f>
        <v/>
      </c>
      <c r="CE16" s="394" t="str">
        <f>IFERROR(IF(VLOOKUP($BW16,Solver!$C$1:$CA$524,MATCH(CE$1,Solver!$C$1:$CA$1,0),FALSE)=1,"Sell",""),"")</f>
        <v/>
      </c>
      <c r="CF16" s="386"/>
      <c r="CG16" s="388" t="str">
        <f>IFERROR(INDEX(Solver!$D:$D,MATCH($CI16,Solver!$C:$C,0)),"")</f>
        <v>M</v>
      </c>
      <c r="CH16" s="392" t="str">
        <f>IFERROR(INDEX(Solver!$B:$B,MATCH($CI16,Solver!$C:$C,0)),"")</f>
        <v>Chelsea</v>
      </c>
      <c r="CI16" s="392" t="str">
        <f>IF(Solver!DE16="","",Solver!DE16)</f>
        <v>Noni Madueke</v>
      </c>
      <c r="CJ16" s="393">
        <f>IFERROR(INDEX(Solver!$E:$E,MATCH($CI16,Solver!$C:$C,0)),"")</f>
        <v>6.5</v>
      </c>
      <c r="CK16" s="393">
        <f>IFERROR(INDEX(Solver!$F:$F,MATCH($CI16,Solver!$C:$C,0)),"")</f>
        <v>6.5</v>
      </c>
      <c r="CL16" s="393">
        <f>IFERROR(VLOOKUP($CI16,Solver!$C$1:$CA$524,MATCH(CL$1,Solver!$C$1:$CA$1,0),FALSE),"")</f>
        <v>3.4476666666666667</v>
      </c>
      <c r="CM16" s="394" t="str">
        <f>IFERROR(IF(VLOOKUP($CI16,Solver!$C$1:$CA$524,MATCH(CM$1,Solver!$C$1:$CA$1,0),FALSE)=1,"Starter",""),"")</f>
        <v>Starter</v>
      </c>
      <c r="CN16" s="394" t="str">
        <f>IFERROR(IF(VLOOKUP($CI16,Solver!$C$1:$CA$524,MATCH(CN$1,Solver!$C$1:$CA$1,0),FALSE)=1,"Bench",""),"")</f>
        <v/>
      </c>
      <c r="CO16" s="394" t="str">
        <f>IFERROR(IF(VLOOKUP($CI16,Solver!$C$1:$CA$524,MATCH(CO$1,Solver!$C$1:$CA$1,0),FALSE)=1,"Captain",""),"")</f>
        <v/>
      </c>
      <c r="CP16" s="394" t="str">
        <f>IFERROR(IF(VLOOKUP($CI16,Solver!$C$1:$CA$524,MATCH(CP$1,Solver!$C$1:$CA$1,0),FALSE)=1,"Buy",""),"")</f>
        <v>Buy</v>
      </c>
      <c r="CQ16" s="394" t="str">
        <f>IFERROR(IF(VLOOKUP($CI16,Solver!$C$1:$CA$524,MATCH(CQ$1,Solver!$C$1:$CA$1,0),FALSE)=1,"Sell",""),"")</f>
        <v/>
      </c>
    </row>
    <row r="17" spans="1:95" x14ac:dyDescent="0.25">
      <c r="A17" s="388" t="str">
        <f>IFERROR(INDEX(Solver!$D:$D,MATCH($C17,Solver!$C:$C,0)),"")</f>
        <v>D</v>
      </c>
      <c r="B17" s="389" t="str">
        <f>IFERROR(INDEX(Solver!$B:$B,MATCH($C17,Solver!$C:$C,0)),"")</f>
        <v>Brentford</v>
      </c>
      <c r="C17" s="389" t="str">
        <f>IF(Solver!CX17="","",Solver!CX17)</f>
        <v>Sepp van den Berg</v>
      </c>
      <c r="D17" s="390">
        <f>IFERROR(INDEX(Solver!$E:$E,MATCH($C17,Solver!$C:$C,0)),"")</f>
        <v>4</v>
      </c>
      <c r="E17" s="390">
        <f>IFERROR(INDEX(Solver!$F:$F,MATCH($C17,Solver!$C:$C,0)),"")</f>
        <v>4</v>
      </c>
      <c r="F17" s="390">
        <f>IFERROR(VLOOKUP($C17,Solver!$C$1:$CA$524,MATCH(F$1,Solver!$C$1:$CA$1,0),FALSE),"")</f>
        <v>2.6116666666666668</v>
      </c>
      <c r="G17" s="391" t="str">
        <f>IFERROR(IF(VLOOKUP($C17,Solver!$C$1:$CA$524,MATCH(G$1,Solver!$C$1:$CA$1,0),FALSE)=1,"Starter",""),"")</f>
        <v/>
      </c>
      <c r="H17" s="391" t="str">
        <f>IFERROR(IF(VLOOKUP($C17,Solver!$C$1:$CA$524,MATCH(H$1,Solver!$C$1:$CA$1,0),FALSE)=1,"Bench",""),"")</f>
        <v/>
      </c>
      <c r="I17" s="391" t="str">
        <f>IFERROR(IF(VLOOKUP($C17,Solver!$C$1:$CA$524,MATCH(I$1,Solver!$C$1:$CA$1,0),FALSE)=1,"Captain",""),"")</f>
        <v/>
      </c>
      <c r="J17" s="391" t="str">
        <f>IFERROR(IF(VLOOKUP($C17,Solver!$C$1:$CA$524,MATCH(J$1,Solver!$C$1:$CA$1,0),FALSE)=1,"Buy",""),"")</f>
        <v/>
      </c>
      <c r="K17" s="391" t="str">
        <f>IFERROR(IF(VLOOKUP($C17,Solver!$C$1:$CA$524,MATCH(K$1,Solver!$C$1:$CA$1,0),FALSE)=1,"Sell",""),"")</f>
        <v/>
      </c>
      <c r="M17" s="388" t="str">
        <f>IFERROR(INDEX(Solver!$D:$D,MATCH($O17,Solver!$C:$C,0)),"")</f>
        <v>D</v>
      </c>
      <c r="N17" s="389" t="str">
        <f>IFERROR(INDEX(Solver!$B:$B,MATCH($O17,Solver!$C:$C,0)),"")</f>
        <v>Brentford</v>
      </c>
      <c r="O17" s="389" t="str">
        <f>IF(Solver!CY17="","",Solver!CY17)</f>
        <v>Sepp van den Berg</v>
      </c>
      <c r="P17" s="390">
        <f>IFERROR(INDEX(Solver!$E:$E,MATCH($O17,Solver!$C:$C,0)),"")</f>
        <v>4</v>
      </c>
      <c r="Q17" s="390">
        <f>IFERROR(INDEX(Solver!$F:$F,MATCH($O17,Solver!$C:$C,0)),"")</f>
        <v>4</v>
      </c>
      <c r="R17" s="390">
        <f>IFERROR(VLOOKUP($O17,Solver!$C$1:$CA$524,MATCH(R$1,Solver!$C$1:$CA$1,0),FALSE),"")</f>
        <v>2.9359999999999999</v>
      </c>
      <c r="S17" s="391" t="str">
        <f>IFERROR(IF(VLOOKUP($O17,Solver!$C$1:$CA$524,MATCH(S$1,Solver!$C$1:$CA$1,0),FALSE)=1,"Starter",""),"")</f>
        <v/>
      </c>
      <c r="T17" s="391" t="str">
        <f>IFERROR(IF(VLOOKUP($O17,Solver!$C$1:$CA$524,MATCH(T$1,Solver!$C$1:$CA$1,0),FALSE)=1,"Bench",""),"")</f>
        <v/>
      </c>
      <c r="U17" s="391" t="str">
        <f>IFERROR(IF(VLOOKUP($O17,Solver!$C$1:$CA$524,MATCH(U$1,Solver!$C$1:$CA$1,0),FALSE)=1,"Captain",""),"")</f>
        <v/>
      </c>
      <c r="V17" s="391" t="str">
        <f>IFERROR(IF(VLOOKUP($O17,Solver!$C$1:$CA$524,MATCH(V$1,Solver!$C$1:$CA$1,0),FALSE)=1,"Buy",""),"")</f>
        <v/>
      </c>
      <c r="W17" s="391" t="str">
        <f>IFERROR(IF(VLOOKUP($O17,Solver!$C$1:$CA$524,MATCH(W$1,Solver!$C$1:$CA$1,0),FALSE)=1,"Sell",""),"")</f>
        <v/>
      </c>
      <c r="Y17" s="388" t="str">
        <f>IFERROR(INDEX(Solver!$D:$D,MATCH($AA17,Solver!$C:$C,0)),"")</f>
        <v>D</v>
      </c>
      <c r="Z17" s="389" t="str">
        <f>IFERROR(INDEX(Solver!$B:$B,MATCH($AA17,Solver!$C:$C,0)),"")</f>
        <v>Brentford</v>
      </c>
      <c r="AA17" s="389" t="str">
        <f>IF(Solver!CZ17="","",Solver!CZ17)</f>
        <v>Sepp van den Berg</v>
      </c>
      <c r="AB17" s="390">
        <f>IFERROR(INDEX(Solver!$E:$E,MATCH($AA17,Solver!$C:$C,0)),"")</f>
        <v>4</v>
      </c>
      <c r="AC17" s="390">
        <f>IFERROR(INDEX(Solver!$F:$F,MATCH($AA17,Solver!$C:$C,0)),"")</f>
        <v>4</v>
      </c>
      <c r="AD17" s="390">
        <f>IFERROR(VLOOKUP($AA17,Solver!$C$1:$CA$524,MATCH(AD$1,Solver!$C$1:$CA$1,0),FALSE),"")</f>
        <v>2.9556666666666667</v>
      </c>
      <c r="AE17" s="391" t="str">
        <f>IFERROR(IF(VLOOKUP($AA17,Solver!$C$1:$CA$524,MATCH(AE$1,Solver!$C$1:$CA$1,0),FALSE)=1,"Starter",""),"")</f>
        <v/>
      </c>
      <c r="AF17" s="391" t="str">
        <f>IFERROR(IF(VLOOKUP($AA17,Solver!$C$1:$CA$524,MATCH(AF$1,Solver!$C$1:$CA$1,0),FALSE)=1,"Bench",""),"")</f>
        <v/>
      </c>
      <c r="AG17" s="391" t="str">
        <f>IFERROR(IF(VLOOKUP($AA17,Solver!$C$1:$CA$524,MATCH(AG$1,Solver!$C$1:$CA$1,0),FALSE)=1,"Captain",""),"")</f>
        <v/>
      </c>
      <c r="AH17" s="391" t="str">
        <f>IFERROR(IF(VLOOKUP($AA17,Solver!$C$1:$CA$524,MATCH(AH$1,Solver!$C$1:$CA$1,0),FALSE)=1,"Buy",""),"")</f>
        <v/>
      </c>
      <c r="AI17" s="391" t="str">
        <f>IFERROR(IF(VLOOKUP($AA17,Solver!$C$1:$CA$524,MATCH(AI$1,Solver!$C$1:$CA$1,0),FALSE)=1,"Sell",""),"")</f>
        <v/>
      </c>
      <c r="AK17" s="388" t="str">
        <f>IFERROR(INDEX(Solver!$D:$D,MATCH($AM17,Solver!$C:$C,0)),"")</f>
        <v>D</v>
      </c>
      <c r="AL17" s="389" t="str">
        <f>IFERROR(INDEX(Solver!$B:$B,MATCH($AM17,Solver!$C:$C,0)),"")</f>
        <v>Brentford</v>
      </c>
      <c r="AM17" s="389" t="str">
        <f>IF(Solver!DA17="","",Solver!DA17)</f>
        <v>Sepp van den Berg</v>
      </c>
      <c r="AN17" s="390">
        <f>IFERROR(INDEX(Solver!$E:$E,MATCH($AM17,Solver!$C:$C,0)),"")</f>
        <v>4</v>
      </c>
      <c r="AO17" s="390">
        <f>IFERROR(INDEX(Solver!$F:$F,MATCH($AM17,Solver!$C:$C,0)),"")</f>
        <v>4</v>
      </c>
      <c r="AP17" s="390">
        <f>IFERROR(VLOOKUP($AM17,Solver!$C$1:$CA$524,MATCH(AP$1,Solver!$C$1:$CA$1,0),FALSE),"")</f>
        <v>3.4416666666666669</v>
      </c>
      <c r="AQ17" s="391" t="str">
        <f>IFERROR(IF(VLOOKUP($AM17,Solver!$C$1:$CA$524,MATCH(AQ$1,Solver!$C$1:$CA$1,0),FALSE)=1,"Starter",""),"")</f>
        <v/>
      </c>
      <c r="AR17" s="391" t="str">
        <f>IFERROR(IF(VLOOKUP($AM17,Solver!$C$1:$CA$524,MATCH(AR$1,Solver!$C$1:$CA$1,0),FALSE)=1,"Bench",""),"")</f>
        <v/>
      </c>
      <c r="AS17" s="391" t="str">
        <f>IFERROR(IF(VLOOKUP($AM17,Solver!$C$1:$CA$524,MATCH(AS$1,Solver!$C$1:$CA$1,0),FALSE)=1,"Captain",""),"")</f>
        <v/>
      </c>
      <c r="AT17" s="391" t="str">
        <f>IFERROR(IF(VLOOKUP($AM17,Solver!$C$1:$CA$524,MATCH(AT$1,Solver!$C$1:$CA$1,0),FALSE)=1,"Buy",""),"")</f>
        <v/>
      </c>
      <c r="AU17" s="391" t="str">
        <f>IFERROR(IF(VLOOKUP($AM17,Solver!$C$1:$CA$524,MATCH(AU$1,Solver!$C$1:$CA$1,0),FALSE)=1,"Sell",""),"")</f>
        <v/>
      </c>
      <c r="AW17" s="388" t="str">
        <f>IFERROR(INDEX(Solver!$D:$D,MATCH($AY17,Solver!$C:$C,0)),"")</f>
        <v>D</v>
      </c>
      <c r="AX17" s="389" t="str">
        <f>IFERROR(INDEX(Solver!$B:$B,MATCH($AY17,Solver!$C:$C,0)),"")</f>
        <v>Chelsea</v>
      </c>
      <c r="AY17" s="389" t="str">
        <f>IF(Solver!DB17="","",Solver!DB17)</f>
        <v>Levi Colwill</v>
      </c>
      <c r="AZ17" s="390">
        <f>IFERROR(INDEX(Solver!$E:$E,MATCH($AY17,Solver!$C:$C,0)),"")</f>
        <v>4.5999999999999996</v>
      </c>
      <c r="BA17" s="390">
        <f>IFERROR(INDEX(Solver!$F:$F,MATCH($AY17,Solver!$C:$C,0)),"")</f>
        <v>4.5</v>
      </c>
      <c r="BB17" s="390">
        <f>IFERROR(VLOOKUP($AY17,Solver!$C$1:$CA$524,MATCH(BB$1,Solver!$C$1:$CA$1,0),FALSE),"")</f>
        <v>3.302</v>
      </c>
      <c r="BC17" s="391" t="str">
        <f>IFERROR(IF(VLOOKUP($AY17,Solver!$C$1:$CA$524,MATCH(BC$1,Solver!$C$1:$CA$1,0),FALSE)=1,"Starter",""),"")</f>
        <v/>
      </c>
      <c r="BD17" s="391" t="str">
        <f>IFERROR(IF(VLOOKUP($AY17,Solver!$C$1:$CA$524,MATCH(BD$1,Solver!$C$1:$CA$1,0),FALSE)=1,"Bench",""),"")</f>
        <v/>
      </c>
      <c r="BE17" s="391" t="str">
        <f>IFERROR(IF(VLOOKUP($AY17,Solver!$C$1:$CA$524,MATCH(BE$1,Solver!$C$1:$CA$1,0),FALSE)=1,"Captain",""),"")</f>
        <v/>
      </c>
      <c r="BF17" s="391" t="str">
        <f>IFERROR(IF(VLOOKUP($AY17,Solver!$C$1:$CA$524,MATCH(BF$1,Solver!$C$1:$CA$1,0),FALSE)=1,"Buy",""),"")</f>
        <v/>
      </c>
      <c r="BG17" s="391" t="str">
        <f>IFERROR(IF(VLOOKUP($AY17,Solver!$C$1:$CA$524,MATCH(BG$1,Solver!$C$1:$CA$1,0),FALSE)=1,"Sell",""),"")</f>
        <v/>
      </c>
      <c r="BI17" s="388" t="str">
        <f>IFERROR(INDEX(Solver!$D:$D,MATCH($BK17,Solver!$C:$C,0)),"")</f>
        <v>D</v>
      </c>
      <c r="BJ17" s="389" t="str">
        <f>IFERROR(INDEX(Solver!$B:$B,MATCH($BK17,Solver!$C:$C,0)),"")</f>
        <v>Aston Villa</v>
      </c>
      <c r="BK17" s="389" t="str">
        <f>IF(Solver!DC17="","",Solver!DC17)</f>
        <v>Ezri Konsa</v>
      </c>
      <c r="BL17" s="390">
        <f>IFERROR(INDEX(Solver!$E:$E,MATCH($BK17,Solver!$C:$C,0)),"")</f>
        <v>4.5</v>
      </c>
      <c r="BM17" s="390">
        <f>IFERROR(INDEX(Solver!$F:$F,MATCH($BK17,Solver!$C:$C,0)),"")</f>
        <v>4.5</v>
      </c>
      <c r="BN17" s="390">
        <f>IFERROR(VLOOKUP($BK17,Solver!$C$1:$CA$524,MATCH(BN$1,Solver!$C$1:$CA$1,0),FALSE),"")</f>
        <v>4.0730000000000004</v>
      </c>
      <c r="BO17" s="391" t="str">
        <f>IFERROR(IF(VLOOKUP($BK17,Solver!$C$1:$CA$524,MATCH(BO$1,Solver!$C$1:$CA$1,0),FALSE)=1,"Starter",""),"")</f>
        <v/>
      </c>
      <c r="BP17" s="391" t="str">
        <f>IFERROR(IF(VLOOKUP($BK17,Solver!$C$1:$CA$524,MATCH(BP$1,Solver!$C$1:$CA$1,0),FALSE)=1,"Bench",""),"")</f>
        <v/>
      </c>
      <c r="BQ17" s="391" t="str">
        <f>IFERROR(IF(VLOOKUP($BK17,Solver!$C$1:$CA$524,MATCH(BQ$1,Solver!$C$1:$CA$1,0),FALSE)=1,"Captain",""),"")</f>
        <v/>
      </c>
      <c r="BR17" s="391" t="str">
        <f>IFERROR(IF(VLOOKUP($BK17,Solver!$C$1:$CA$524,MATCH(BR$1,Solver!$C$1:$CA$1,0),FALSE)=1,"Buy",""),"")</f>
        <v/>
      </c>
      <c r="BS17" s="391" t="str">
        <f>IFERROR(IF(VLOOKUP($BK17,Solver!$C$1:$CA$524,MATCH(BS$1,Solver!$C$1:$CA$1,0),FALSE)=1,"Sell",""),"")</f>
        <v/>
      </c>
      <c r="BU17" s="388" t="str">
        <f>IFERROR(INDEX(Solver!$D:$D,MATCH($BW17,Solver!$C:$C,0)),"")</f>
        <v>D</v>
      </c>
      <c r="BV17" s="389" t="str">
        <f>IFERROR(INDEX(Solver!$B:$B,MATCH($BW17,Solver!$C:$C,0)),"")</f>
        <v>Aston Villa</v>
      </c>
      <c r="BW17" s="389" t="str">
        <f>IF(Solver!DD17="","",Solver!DD17)</f>
        <v>Ezri Konsa</v>
      </c>
      <c r="BX17" s="390">
        <f>IFERROR(INDEX(Solver!$E:$E,MATCH($BW17,Solver!$C:$C,0)),"")</f>
        <v>4.5</v>
      </c>
      <c r="BY17" s="390">
        <f>IFERROR(INDEX(Solver!$F:$F,MATCH($BW17,Solver!$C:$C,0)),"")</f>
        <v>4.5</v>
      </c>
      <c r="BZ17" s="390">
        <f>IFERROR(VLOOKUP($BW17,Solver!$C$1:$CA$524,MATCH(BZ$1,Solver!$C$1:$CA$1,0),FALSE),"")</f>
        <v>3.4073333333333333</v>
      </c>
      <c r="CA17" s="391" t="str">
        <f>IFERROR(IF(VLOOKUP($BW17,Solver!$C$1:$CA$524,MATCH(CA$1,Solver!$C$1:$CA$1,0),FALSE)=1,"Starter",""),"")</f>
        <v/>
      </c>
      <c r="CB17" s="391" t="str">
        <f>IFERROR(IF(VLOOKUP($BW17,Solver!$C$1:$CA$524,MATCH(CB$1,Solver!$C$1:$CA$1,0),FALSE)=1,"Bench",""),"")</f>
        <v/>
      </c>
      <c r="CC17" s="391" t="str">
        <f>IFERROR(IF(VLOOKUP($BW17,Solver!$C$1:$CA$524,MATCH(CC$1,Solver!$C$1:$CA$1,0),FALSE)=1,"Captain",""),"")</f>
        <v/>
      </c>
      <c r="CD17" s="391" t="str">
        <f>IFERROR(IF(VLOOKUP($BW17,Solver!$C$1:$CA$524,MATCH(CD$1,Solver!$C$1:$CA$1,0),FALSE)=1,"Buy",""),"")</f>
        <v/>
      </c>
      <c r="CE17" s="391" t="str">
        <f>IFERROR(IF(VLOOKUP($BW17,Solver!$C$1:$CA$524,MATCH(CE$1,Solver!$C$1:$CA$1,0),FALSE)=1,"Sell",""),"")</f>
        <v/>
      </c>
      <c r="CF17" s="386"/>
      <c r="CG17" s="388" t="str">
        <f>IFERROR(INDEX(Solver!$D:$D,MATCH($CI17,Solver!$C:$C,0)),"")</f>
        <v>G</v>
      </c>
      <c r="CH17" s="389" t="str">
        <f>IFERROR(INDEX(Solver!$B:$B,MATCH($CI17,Solver!$C:$C,0)),"")</f>
        <v>Nott'ham Forest</v>
      </c>
      <c r="CI17" s="389" t="str">
        <f>IF(Solver!DE17="","",Solver!DE17)</f>
        <v>Matz Sels</v>
      </c>
      <c r="CJ17" s="390">
        <f>IFERROR(INDEX(Solver!$E:$E,MATCH($CI17,Solver!$C:$C,0)),"")</f>
        <v>4.5999999999999996</v>
      </c>
      <c r="CK17" s="390">
        <f>IFERROR(INDEX(Solver!$F:$F,MATCH($CI17,Solver!$C:$C,0)),"")</f>
        <v>4.5999999999999996</v>
      </c>
      <c r="CL17" s="390">
        <f>IFERROR(VLOOKUP($CI17,Solver!$C$1:$CA$524,MATCH(CL$1,Solver!$C$1:$CA$1,0),FALSE),"")</f>
        <v>3.4653333333333332</v>
      </c>
      <c r="CM17" s="391" t="str">
        <f>IFERROR(IF(VLOOKUP($CI17,Solver!$C$1:$CA$524,MATCH(CM$1,Solver!$C$1:$CA$1,0),FALSE)=1,"Starter",""),"")</f>
        <v>Starter</v>
      </c>
      <c r="CN17" s="391" t="str">
        <f>IFERROR(IF(VLOOKUP($CI17,Solver!$C$1:$CA$524,MATCH(CN$1,Solver!$C$1:$CA$1,0),FALSE)=1,"Bench",""),"")</f>
        <v/>
      </c>
      <c r="CO17" s="391" t="str">
        <f>IFERROR(IF(VLOOKUP($CI17,Solver!$C$1:$CA$524,MATCH(CO$1,Solver!$C$1:$CA$1,0),FALSE)=1,"Captain",""),"")</f>
        <v/>
      </c>
      <c r="CP17" s="391" t="str">
        <f>IFERROR(IF(VLOOKUP($CI17,Solver!$C$1:$CA$524,MATCH(CP$1,Solver!$C$1:$CA$1,0),FALSE)=1,"Buy",""),"")</f>
        <v/>
      </c>
      <c r="CQ17" s="391" t="str">
        <f>IFERROR(IF(VLOOKUP($CI17,Solver!$C$1:$CA$524,MATCH(CQ$1,Solver!$C$1:$CA$1,0),FALSE)=1,"Sell",""),"")</f>
        <v/>
      </c>
    </row>
    <row r="18" spans="1:95" x14ac:dyDescent="0.25">
      <c r="A18" s="388" t="str">
        <f>IFERROR(INDEX(Solver!$D:$D,MATCH($C18,Solver!$C:$C,0)),"")</f>
        <v/>
      </c>
      <c r="B18" s="392" t="str">
        <f>IFERROR(INDEX(Solver!$B:$B,MATCH($C18,Solver!$C:$C,0)),"")</f>
        <v/>
      </c>
      <c r="C18" s="392" t="str">
        <f>IF(Solver!CX18="","",Solver!CX18)</f>
        <v/>
      </c>
      <c r="D18" s="393" t="str">
        <f>IFERROR(INDEX(Solver!$E:$E,MATCH($C18,Solver!$C:$C,0)),"")</f>
        <v/>
      </c>
      <c r="E18" s="393" t="str">
        <f>IFERROR(INDEX(Solver!$F:$F,MATCH($C18,Solver!$C:$C,0)),"")</f>
        <v/>
      </c>
      <c r="F18" s="393" t="str">
        <f>IFERROR(VLOOKUP($C18,Solver!$C$1:$CA$524,MATCH(F$1,Solver!$C$1:$CA$1,0),FALSE),"")</f>
        <v/>
      </c>
      <c r="G18" s="394" t="str">
        <f>IFERROR(IF(VLOOKUP($C18,Solver!$C$1:$CA$524,MATCH(G$1,Solver!$C$1:$CA$1,0),FALSE)=1,"Starter",""),"")</f>
        <v/>
      </c>
      <c r="H18" s="394" t="str">
        <f>IFERROR(IF(VLOOKUP($C18,Solver!$C$1:$CA$524,MATCH(H$1,Solver!$C$1:$CA$1,0),FALSE)=1,"Bench",""),"")</f>
        <v/>
      </c>
      <c r="I18" s="394" t="str">
        <f>IFERROR(IF(VLOOKUP($C18,Solver!$C$1:$CA$524,MATCH(I$1,Solver!$C$1:$CA$1,0),FALSE)=1,"Captain",""),"")</f>
        <v/>
      </c>
      <c r="J18" s="394" t="str">
        <f>IFERROR(IF(VLOOKUP($C18,Solver!$C$1:$CA$524,MATCH(J$1,Solver!$C$1:$CA$1,0),FALSE)=1,"Buy",""),"")</f>
        <v/>
      </c>
      <c r="K18" s="394" t="str">
        <f>IFERROR(IF(VLOOKUP($C18,Solver!$C$1:$CA$524,MATCH(K$1,Solver!$C$1:$CA$1,0),FALSE)=1,"Sell",""),"")</f>
        <v/>
      </c>
      <c r="M18" s="388" t="str">
        <f>IFERROR(INDEX(Solver!$D:$D,MATCH($O18,Solver!$C:$C,0)),"")</f>
        <v/>
      </c>
      <c r="N18" s="392" t="str">
        <f>IFERROR(INDEX(Solver!$B:$B,MATCH($O18,Solver!$C:$C,0)),"")</f>
        <v/>
      </c>
      <c r="O18" s="392" t="str">
        <f>IF(Solver!CY18="","",Solver!CY18)</f>
        <v/>
      </c>
      <c r="P18" s="393" t="str">
        <f>IFERROR(INDEX(Solver!$E:$E,MATCH($O18,Solver!$C:$C,0)),"")</f>
        <v/>
      </c>
      <c r="Q18" s="393" t="str">
        <f>IFERROR(INDEX(Solver!$F:$F,MATCH($O18,Solver!$C:$C,0)),"")</f>
        <v/>
      </c>
      <c r="R18" s="393" t="str">
        <f>IFERROR(VLOOKUP($O18,Solver!$C$1:$CA$524,MATCH(R$1,Solver!$C$1:$CA$1,0),FALSE),"")</f>
        <v/>
      </c>
      <c r="S18" s="394" t="str">
        <f>IFERROR(IF(VLOOKUP($O18,Solver!$C$1:$CA$524,MATCH(S$1,Solver!$C$1:$CA$1,0),FALSE)=1,"Starter",""),"")</f>
        <v/>
      </c>
      <c r="T18" s="394" t="str">
        <f>IFERROR(IF(VLOOKUP($O18,Solver!$C$1:$CA$524,MATCH(T$1,Solver!$C$1:$CA$1,0),FALSE)=1,"Bench",""),"")</f>
        <v/>
      </c>
      <c r="U18" s="394" t="str">
        <f>IFERROR(IF(VLOOKUP($O18,Solver!$C$1:$CA$524,MATCH(U$1,Solver!$C$1:$CA$1,0),FALSE)=1,"Captain",""),"")</f>
        <v/>
      </c>
      <c r="V18" s="394" t="str">
        <f>IFERROR(IF(VLOOKUP($O18,Solver!$C$1:$CA$524,MATCH(V$1,Solver!$C$1:$CA$1,0),FALSE)=1,"Buy",""),"")</f>
        <v/>
      </c>
      <c r="W18" s="394" t="str">
        <f>IFERROR(IF(VLOOKUP($O18,Solver!$C$1:$CA$524,MATCH(W$1,Solver!$C$1:$CA$1,0),FALSE)=1,"Sell",""),"")</f>
        <v/>
      </c>
      <c r="Y18" s="388" t="str">
        <f>IFERROR(INDEX(Solver!$D:$D,MATCH($AA18,Solver!$C:$C,0)),"")</f>
        <v/>
      </c>
      <c r="Z18" s="392" t="str">
        <f>IFERROR(INDEX(Solver!$B:$B,MATCH($AA18,Solver!$C:$C,0)),"")</f>
        <v/>
      </c>
      <c r="AA18" s="392" t="str">
        <f>IF(Solver!CZ18="","",Solver!CZ18)</f>
        <v/>
      </c>
      <c r="AB18" s="393" t="str">
        <f>IFERROR(INDEX(Solver!$E:$E,MATCH($AA18,Solver!$C:$C,0)),"")</f>
        <v/>
      </c>
      <c r="AC18" s="393" t="str">
        <f>IFERROR(INDEX(Solver!$F:$F,MATCH($AA18,Solver!$C:$C,0)),"")</f>
        <v/>
      </c>
      <c r="AD18" s="393" t="str">
        <f>IFERROR(VLOOKUP($AA18,Solver!$C$1:$CA$524,MATCH(AD$1,Solver!$C$1:$CA$1,0),FALSE),"")</f>
        <v/>
      </c>
      <c r="AE18" s="394" t="str">
        <f>IFERROR(IF(VLOOKUP($AA18,Solver!$C$1:$CA$524,MATCH(AE$1,Solver!$C$1:$CA$1,0),FALSE)=1,"Starter",""),"")</f>
        <v/>
      </c>
      <c r="AF18" s="394" t="str">
        <f>IFERROR(IF(VLOOKUP($AA18,Solver!$C$1:$CA$524,MATCH(AF$1,Solver!$C$1:$CA$1,0),FALSE)=1,"Bench",""),"")</f>
        <v/>
      </c>
      <c r="AG18" s="394" t="str">
        <f>IFERROR(IF(VLOOKUP($AA18,Solver!$C$1:$CA$524,MATCH(AG$1,Solver!$C$1:$CA$1,0),FALSE)=1,"Captain",""),"")</f>
        <v/>
      </c>
      <c r="AH18" s="394" t="str">
        <f>IFERROR(IF(VLOOKUP($AA18,Solver!$C$1:$CA$524,MATCH(AH$1,Solver!$C$1:$CA$1,0),FALSE)=1,"Buy",""),"")</f>
        <v/>
      </c>
      <c r="AI18" s="394" t="str">
        <f>IFERROR(IF(VLOOKUP($AA18,Solver!$C$1:$CA$524,MATCH(AI$1,Solver!$C$1:$CA$1,0),FALSE)=1,"Sell",""),"")</f>
        <v/>
      </c>
      <c r="AK18" s="388" t="str">
        <f>IFERROR(INDEX(Solver!$D:$D,MATCH($AM18,Solver!$C:$C,0)),"")</f>
        <v/>
      </c>
      <c r="AL18" s="392" t="str">
        <f>IFERROR(INDEX(Solver!$B:$B,MATCH($AM18,Solver!$C:$C,0)),"")</f>
        <v/>
      </c>
      <c r="AM18" s="392" t="str">
        <f>IF(Solver!DA18="","",Solver!DA18)</f>
        <v/>
      </c>
      <c r="AN18" s="393" t="str">
        <f>IFERROR(INDEX(Solver!$E:$E,MATCH($AM18,Solver!$C:$C,0)),"")</f>
        <v/>
      </c>
      <c r="AO18" s="393" t="str">
        <f>IFERROR(INDEX(Solver!$F:$F,MATCH($AM18,Solver!$C:$C,0)),"")</f>
        <v/>
      </c>
      <c r="AP18" s="393" t="str">
        <f>IFERROR(VLOOKUP($AM18,Solver!$C$1:$CA$524,MATCH(AP$1,Solver!$C$1:$CA$1,0),FALSE),"")</f>
        <v/>
      </c>
      <c r="AQ18" s="394" t="str">
        <f>IFERROR(IF(VLOOKUP($AM18,Solver!$C$1:$CA$524,MATCH(AQ$1,Solver!$C$1:$CA$1,0),FALSE)=1,"Starter",""),"")</f>
        <v/>
      </c>
      <c r="AR18" s="394" t="str">
        <f>IFERROR(IF(VLOOKUP($AM18,Solver!$C$1:$CA$524,MATCH(AR$1,Solver!$C$1:$CA$1,0),FALSE)=1,"Bench",""),"")</f>
        <v/>
      </c>
      <c r="AS18" s="394" t="str">
        <f>IFERROR(IF(VLOOKUP($AM18,Solver!$C$1:$CA$524,MATCH(AS$1,Solver!$C$1:$CA$1,0),FALSE)=1,"Captain",""),"")</f>
        <v/>
      </c>
      <c r="AT18" s="394" t="str">
        <f>IFERROR(IF(VLOOKUP($AM18,Solver!$C$1:$CA$524,MATCH(AT$1,Solver!$C$1:$CA$1,0),FALSE)=1,"Buy",""),"")</f>
        <v/>
      </c>
      <c r="AU18" s="394" t="str">
        <f>IFERROR(IF(VLOOKUP($AM18,Solver!$C$1:$CA$524,MATCH(AU$1,Solver!$C$1:$CA$1,0),FALSE)=1,"Sell",""),"")</f>
        <v/>
      </c>
      <c r="AW18" s="388" t="str">
        <f>IFERROR(INDEX(Solver!$D:$D,MATCH($AY18,Solver!$C:$C,0)),"")</f>
        <v>D</v>
      </c>
      <c r="AX18" s="392" t="str">
        <f>IFERROR(INDEX(Solver!$B:$B,MATCH($AY18,Solver!$C:$C,0)),"")</f>
        <v>Brentford</v>
      </c>
      <c r="AY18" s="392" t="str">
        <f>IF(Solver!DB18="","",Solver!DB18)</f>
        <v>Sepp van den Berg</v>
      </c>
      <c r="AZ18" s="393">
        <f>IFERROR(INDEX(Solver!$E:$E,MATCH($AY18,Solver!$C:$C,0)),"")</f>
        <v>4</v>
      </c>
      <c r="BA18" s="393">
        <f>IFERROR(INDEX(Solver!$F:$F,MATCH($AY18,Solver!$C:$C,0)),"")</f>
        <v>4</v>
      </c>
      <c r="BB18" s="393">
        <f>IFERROR(VLOOKUP($AY18,Solver!$C$1:$CA$524,MATCH(BB$1,Solver!$C$1:$CA$1,0),FALSE),"")</f>
        <v>2.3316666666666666</v>
      </c>
      <c r="BC18" s="394" t="str">
        <f>IFERROR(IF(VLOOKUP($AY18,Solver!$C$1:$CA$524,MATCH(BC$1,Solver!$C$1:$CA$1,0),FALSE)=1,"Starter",""),"")</f>
        <v/>
      </c>
      <c r="BD18" s="394" t="str">
        <f>IFERROR(IF(VLOOKUP($AY18,Solver!$C$1:$CA$524,MATCH(BD$1,Solver!$C$1:$CA$1,0),FALSE)=1,"Bench",""),"")</f>
        <v/>
      </c>
      <c r="BE18" s="394" t="str">
        <f>IFERROR(IF(VLOOKUP($AY18,Solver!$C$1:$CA$524,MATCH(BE$1,Solver!$C$1:$CA$1,0),FALSE)=1,"Captain",""),"")</f>
        <v/>
      </c>
      <c r="BF18" s="394" t="str">
        <f>IFERROR(IF(VLOOKUP($AY18,Solver!$C$1:$CA$524,MATCH(BF$1,Solver!$C$1:$CA$1,0),FALSE)=1,"Buy",""),"")</f>
        <v/>
      </c>
      <c r="BG18" s="394" t="str">
        <f>IFERROR(IF(VLOOKUP($AY18,Solver!$C$1:$CA$524,MATCH(BG$1,Solver!$C$1:$CA$1,0),FALSE)=1,"Sell",""),"")</f>
        <v/>
      </c>
      <c r="BI18" s="388" t="str">
        <f>IFERROR(INDEX(Solver!$D:$D,MATCH($BK18,Solver!$C:$C,0)),"")</f>
        <v>D</v>
      </c>
      <c r="BJ18" s="392" t="str">
        <f>IFERROR(INDEX(Solver!$B:$B,MATCH($BK18,Solver!$C:$C,0)),"")</f>
        <v>Chelsea</v>
      </c>
      <c r="BK18" s="392" t="str">
        <f>IF(Solver!DC18="","",Solver!DC18)</f>
        <v>Levi Colwill</v>
      </c>
      <c r="BL18" s="393">
        <f>IFERROR(INDEX(Solver!$E:$E,MATCH($BK18,Solver!$C:$C,0)),"")</f>
        <v>4.5999999999999996</v>
      </c>
      <c r="BM18" s="393">
        <f>IFERROR(INDEX(Solver!$F:$F,MATCH($BK18,Solver!$C:$C,0)),"")</f>
        <v>4.5</v>
      </c>
      <c r="BN18" s="393">
        <f>IFERROR(VLOOKUP($BK18,Solver!$C$1:$CA$524,MATCH(BN$1,Solver!$C$1:$CA$1,0),FALSE),"")</f>
        <v>2.0373333333333332</v>
      </c>
      <c r="BO18" s="394" t="str">
        <f>IFERROR(IF(VLOOKUP($BK18,Solver!$C$1:$CA$524,MATCH(BO$1,Solver!$C$1:$CA$1,0),FALSE)=1,"Starter",""),"")</f>
        <v/>
      </c>
      <c r="BP18" s="394" t="str">
        <f>IFERROR(IF(VLOOKUP($BK18,Solver!$C$1:$CA$524,MATCH(BP$1,Solver!$C$1:$CA$1,0),FALSE)=1,"Bench",""),"")</f>
        <v/>
      </c>
      <c r="BQ18" s="394" t="str">
        <f>IFERROR(IF(VLOOKUP($BK18,Solver!$C$1:$CA$524,MATCH(BQ$1,Solver!$C$1:$CA$1,0),FALSE)=1,"Captain",""),"")</f>
        <v/>
      </c>
      <c r="BR18" s="394" t="str">
        <f>IFERROR(IF(VLOOKUP($BK18,Solver!$C$1:$CA$524,MATCH(BR$1,Solver!$C$1:$CA$1,0),FALSE)=1,"Buy",""),"")</f>
        <v/>
      </c>
      <c r="BS18" s="394" t="str">
        <f>IFERROR(IF(VLOOKUP($BK18,Solver!$C$1:$CA$524,MATCH(BS$1,Solver!$C$1:$CA$1,0),FALSE)=1,"Sell",""),"")</f>
        <v/>
      </c>
      <c r="BU18" s="388" t="str">
        <f>IFERROR(INDEX(Solver!$D:$D,MATCH($BW18,Solver!$C:$C,0)),"")</f>
        <v>D</v>
      </c>
      <c r="BV18" s="392" t="str">
        <f>IFERROR(INDEX(Solver!$B:$B,MATCH($BW18,Solver!$C:$C,0)),"")</f>
        <v>Chelsea</v>
      </c>
      <c r="BW18" s="392" t="str">
        <f>IF(Solver!DD18="","",Solver!DD18)</f>
        <v>Levi Colwill</v>
      </c>
      <c r="BX18" s="393">
        <f>IFERROR(INDEX(Solver!$E:$E,MATCH($BW18,Solver!$C:$C,0)),"")</f>
        <v>4.5999999999999996</v>
      </c>
      <c r="BY18" s="393">
        <f>IFERROR(INDEX(Solver!$F:$F,MATCH($BW18,Solver!$C:$C,0)),"")</f>
        <v>4.5</v>
      </c>
      <c r="BZ18" s="393">
        <f>IFERROR(VLOOKUP($BW18,Solver!$C$1:$CA$524,MATCH(BZ$1,Solver!$C$1:$CA$1,0),FALSE),"")</f>
        <v>2.9340000000000002</v>
      </c>
      <c r="CA18" s="394" t="str">
        <f>IFERROR(IF(VLOOKUP($BW18,Solver!$C$1:$CA$524,MATCH(CA$1,Solver!$C$1:$CA$1,0),FALSE)=1,"Starter",""),"")</f>
        <v/>
      </c>
      <c r="CB18" s="394" t="str">
        <f>IFERROR(IF(VLOOKUP($BW18,Solver!$C$1:$CA$524,MATCH(CB$1,Solver!$C$1:$CA$1,0),FALSE)=1,"Bench",""),"")</f>
        <v/>
      </c>
      <c r="CC18" s="394" t="str">
        <f>IFERROR(IF(VLOOKUP($BW18,Solver!$C$1:$CA$524,MATCH(CC$1,Solver!$C$1:$CA$1,0),FALSE)=1,"Captain",""),"")</f>
        <v/>
      </c>
      <c r="CD18" s="394" t="str">
        <f>IFERROR(IF(VLOOKUP($BW18,Solver!$C$1:$CA$524,MATCH(CD$1,Solver!$C$1:$CA$1,0),FALSE)=1,"Buy",""),"")</f>
        <v/>
      </c>
      <c r="CE18" s="394" t="str">
        <f>IFERROR(IF(VLOOKUP($BW18,Solver!$C$1:$CA$524,MATCH(CE$1,Solver!$C$1:$CA$1,0),FALSE)=1,"Sell",""),"")</f>
        <v/>
      </c>
      <c r="CF18" s="386"/>
      <c r="CG18" s="388" t="str">
        <f>IFERROR(INDEX(Solver!$D:$D,MATCH($CI18,Solver!$C:$C,0)),"")</f>
        <v>D</v>
      </c>
      <c r="CH18" s="392" t="str">
        <f>IFERROR(INDEX(Solver!$B:$B,MATCH($CI18,Solver!$C:$C,0)),"")</f>
        <v>Aston Villa</v>
      </c>
      <c r="CI18" s="392" t="str">
        <f>IF(Solver!DE18="","",Solver!DE18)</f>
        <v>Ezri Konsa</v>
      </c>
      <c r="CJ18" s="393">
        <f>IFERROR(INDEX(Solver!$E:$E,MATCH($CI18,Solver!$C:$C,0)),"")</f>
        <v>4.5</v>
      </c>
      <c r="CK18" s="393">
        <f>IFERROR(INDEX(Solver!$F:$F,MATCH($CI18,Solver!$C:$C,0)),"")</f>
        <v>4.5</v>
      </c>
      <c r="CL18" s="393">
        <f>IFERROR(VLOOKUP($CI18,Solver!$C$1:$CA$524,MATCH(CL$1,Solver!$C$1:$CA$1,0),FALSE),"")</f>
        <v>2.0183333333333335</v>
      </c>
      <c r="CM18" s="394" t="str">
        <f>IFERROR(IF(VLOOKUP($CI18,Solver!$C$1:$CA$524,MATCH(CM$1,Solver!$C$1:$CA$1,0),FALSE)=1,"Starter",""),"")</f>
        <v/>
      </c>
      <c r="CN18" s="394" t="str">
        <f>IFERROR(IF(VLOOKUP($CI18,Solver!$C$1:$CA$524,MATCH(CN$1,Solver!$C$1:$CA$1,0),FALSE)=1,"Bench",""),"")</f>
        <v/>
      </c>
      <c r="CO18" s="394" t="str">
        <f>IFERROR(IF(VLOOKUP($CI18,Solver!$C$1:$CA$524,MATCH(CO$1,Solver!$C$1:$CA$1,0),FALSE)=1,"Captain",""),"")</f>
        <v/>
      </c>
      <c r="CP18" s="394" t="str">
        <f>IFERROR(IF(VLOOKUP($CI18,Solver!$C$1:$CA$524,MATCH(CP$1,Solver!$C$1:$CA$1,0),FALSE)=1,"Buy",""),"")</f>
        <v/>
      </c>
      <c r="CQ18" s="394" t="str">
        <f>IFERROR(IF(VLOOKUP($CI18,Solver!$C$1:$CA$524,MATCH(CQ$1,Solver!$C$1:$CA$1,0),FALSE)=1,"Sell",""),"")</f>
        <v/>
      </c>
    </row>
    <row r="19" spans="1:95" x14ac:dyDescent="0.25">
      <c r="A19" s="388" t="str">
        <f>IFERROR(INDEX(Solver!$D:$D,MATCH($C19,Solver!$C:$C,0)),"")</f>
        <v/>
      </c>
      <c r="B19" s="389" t="str">
        <f>IFERROR(INDEX(Solver!$B:$B,MATCH($C19,Solver!$C:$C,0)),"")</f>
        <v/>
      </c>
      <c r="C19" s="389" t="str">
        <f>IF(Solver!CX19="","",Solver!CX19)</f>
        <v/>
      </c>
      <c r="D19" s="390" t="str">
        <f>IFERROR(INDEX(Solver!$E:$E,MATCH($C19,Solver!$C:$C,0)),"")</f>
        <v/>
      </c>
      <c r="E19" s="390" t="str">
        <f>IFERROR(INDEX(Solver!$F:$F,MATCH($C19,Solver!$C:$C,0)),"")</f>
        <v/>
      </c>
      <c r="F19" s="390" t="str">
        <f>IFERROR(VLOOKUP($C19,Solver!$C$1:$CA$524,MATCH(F$1,Solver!$C$1:$CA$1,0),FALSE),"")</f>
        <v/>
      </c>
      <c r="G19" s="391" t="str">
        <f>IFERROR(IF(VLOOKUP($C19,Solver!$C$1:$CA$524,MATCH(G$1,Solver!$C$1:$CA$1,0),FALSE)=1,"Starter",""),"")</f>
        <v/>
      </c>
      <c r="H19" s="391" t="str">
        <f>IFERROR(IF(VLOOKUP($C19,Solver!$C$1:$CA$524,MATCH(H$1,Solver!$C$1:$CA$1,0),FALSE)=1,"Bench",""),"")</f>
        <v/>
      </c>
      <c r="I19" s="391" t="str">
        <f>IFERROR(IF(VLOOKUP($C19,Solver!$C$1:$CA$524,MATCH(I$1,Solver!$C$1:$CA$1,0),FALSE)=1,"Captain",""),"")</f>
        <v/>
      </c>
      <c r="J19" s="391" t="str">
        <f>IFERROR(IF(VLOOKUP($C19,Solver!$C$1:$CA$524,MATCH(J$1,Solver!$C$1:$CA$1,0),FALSE)=1,"Buy",""),"")</f>
        <v/>
      </c>
      <c r="K19" s="391" t="str">
        <f>IFERROR(IF(VLOOKUP($C19,Solver!$C$1:$CA$524,MATCH(K$1,Solver!$C$1:$CA$1,0),FALSE)=1,"Sell",""),"")</f>
        <v/>
      </c>
      <c r="M19" s="388" t="str">
        <f>IFERROR(INDEX(Solver!$D:$D,MATCH($O19,Solver!$C:$C,0)),"")</f>
        <v/>
      </c>
      <c r="N19" s="389" t="str">
        <f>IFERROR(INDEX(Solver!$B:$B,MATCH($O19,Solver!$C:$C,0)),"")</f>
        <v/>
      </c>
      <c r="O19" s="389" t="str">
        <f>IF(Solver!CY19="","",Solver!CY19)</f>
        <v/>
      </c>
      <c r="P19" s="390" t="str">
        <f>IFERROR(INDEX(Solver!$E:$E,MATCH($O19,Solver!$C:$C,0)),"")</f>
        <v/>
      </c>
      <c r="Q19" s="390" t="str">
        <f>IFERROR(INDEX(Solver!$F:$F,MATCH($O19,Solver!$C:$C,0)),"")</f>
        <v/>
      </c>
      <c r="R19" s="390" t="str">
        <f>IFERROR(VLOOKUP($O19,Solver!$C$1:$CA$524,MATCH(R$1,Solver!$C$1:$CA$1,0),FALSE),"")</f>
        <v/>
      </c>
      <c r="S19" s="391" t="str">
        <f>IFERROR(IF(VLOOKUP($O19,Solver!$C$1:$CA$524,MATCH(S$1,Solver!$C$1:$CA$1,0),FALSE)=1,"Starter",""),"")</f>
        <v/>
      </c>
      <c r="T19" s="391" t="str">
        <f>IFERROR(IF(VLOOKUP($O19,Solver!$C$1:$CA$524,MATCH(T$1,Solver!$C$1:$CA$1,0),FALSE)=1,"Bench",""),"")</f>
        <v/>
      </c>
      <c r="U19" s="391" t="str">
        <f>IFERROR(IF(VLOOKUP($O19,Solver!$C$1:$CA$524,MATCH(U$1,Solver!$C$1:$CA$1,0),FALSE)=1,"Captain",""),"")</f>
        <v/>
      </c>
      <c r="V19" s="391" t="str">
        <f>IFERROR(IF(VLOOKUP($O19,Solver!$C$1:$CA$524,MATCH(V$1,Solver!$C$1:$CA$1,0),FALSE)=1,"Buy",""),"")</f>
        <v/>
      </c>
      <c r="W19" s="391" t="str">
        <f>IFERROR(IF(VLOOKUP($O19,Solver!$C$1:$CA$524,MATCH(W$1,Solver!$C$1:$CA$1,0),FALSE)=1,"Sell",""),"")</f>
        <v/>
      </c>
      <c r="Y19" s="388" t="str">
        <f>IFERROR(INDEX(Solver!$D:$D,MATCH($AA19,Solver!$C:$C,0)),"")</f>
        <v/>
      </c>
      <c r="Z19" s="389" t="str">
        <f>IFERROR(INDEX(Solver!$B:$B,MATCH($AA19,Solver!$C:$C,0)),"")</f>
        <v/>
      </c>
      <c r="AA19" s="389" t="str">
        <f>IF(Solver!CZ19="","",Solver!CZ19)</f>
        <v/>
      </c>
      <c r="AB19" s="390" t="str">
        <f>IFERROR(INDEX(Solver!$E:$E,MATCH($AA19,Solver!$C:$C,0)),"")</f>
        <v/>
      </c>
      <c r="AC19" s="390" t="str">
        <f>IFERROR(INDEX(Solver!$F:$F,MATCH($AA19,Solver!$C:$C,0)),"")</f>
        <v/>
      </c>
      <c r="AD19" s="390" t="str">
        <f>IFERROR(VLOOKUP($AA19,Solver!$C$1:$CA$524,MATCH(AD$1,Solver!$C$1:$CA$1,0),FALSE),"")</f>
        <v/>
      </c>
      <c r="AE19" s="391" t="str">
        <f>IFERROR(IF(VLOOKUP($AA19,Solver!$C$1:$CA$524,MATCH(AE$1,Solver!$C$1:$CA$1,0),FALSE)=1,"Starter",""),"")</f>
        <v/>
      </c>
      <c r="AF19" s="391" t="str">
        <f>IFERROR(IF(VLOOKUP($AA19,Solver!$C$1:$CA$524,MATCH(AF$1,Solver!$C$1:$CA$1,0),FALSE)=1,"Bench",""),"")</f>
        <v/>
      </c>
      <c r="AG19" s="391" t="str">
        <f>IFERROR(IF(VLOOKUP($AA19,Solver!$C$1:$CA$524,MATCH(AG$1,Solver!$C$1:$CA$1,0),FALSE)=1,"Captain",""),"")</f>
        <v/>
      </c>
      <c r="AH19" s="391" t="str">
        <f>IFERROR(IF(VLOOKUP($AA19,Solver!$C$1:$CA$524,MATCH(AH$1,Solver!$C$1:$CA$1,0),FALSE)=1,"Buy",""),"")</f>
        <v/>
      </c>
      <c r="AI19" s="391" t="str">
        <f>IFERROR(IF(VLOOKUP($AA19,Solver!$C$1:$CA$524,MATCH(AI$1,Solver!$C$1:$CA$1,0),FALSE)=1,"Sell",""),"")</f>
        <v/>
      </c>
      <c r="AK19" s="388" t="str">
        <f>IFERROR(INDEX(Solver!$D:$D,MATCH($AM19,Solver!$C:$C,0)),"")</f>
        <v/>
      </c>
      <c r="AL19" s="389" t="str">
        <f>IFERROR(INDEX(Solver!$B:$B,MATCH($AM19,Solver!$C:$C,0)),"")</f>
        <v/>
      </c>
      <c r="AM19" s="389" t="str">
        <f>IF(Solver!DA19="","",Solver!DA19)</f>
        <v/>
      </c>
      <c r="AN19" s="390" t="str">
        <f>IFERROR(INDEX(Solver!$E:$E,MATCH($AM19,Solver!$C:$C,0)),"")</f>
        <v/>
      </c>
      <c r="AO19" s="390" t="str">
        <f>IFERROR(INDEX(Solver!$F:$F,MATCH($AM19,Solver!$C:$C,0)),"")</f>
        <v/>
      </c>
      <c r="AP19" s="390" t="str">
        <f>IFERROR(VLOOKUP($AM19,Solver!$C$1:$CA$524,MATCH(AP$1,Solver!$C$1:$CA$1,0),FALSE),"")</f>
        <v/>
      </c>
      <c r="AQ19" s="391" t="str">
        <f>IFERROR(IF(VLOOKUP($AM19,Solver!$C$1:$CA$524,MATCH(AQ$1,Solver!$C$1:$CA$1,0),FALSE)=1,"Starter",""),"")</f>
        <v/>
      </c>
      <c r="AR19" s="391" t="str">
        <f>IFERROR(IF(VLOOKUP($AM19,Solver!$C$1:$CA$524,MATCH(AR$1,Solver!$C$1:$CA$1,0),FALSE)=1,"Bench",""),"")</f>
        <v/>
      </c>
      <c r="AS19" s="391" t="str">
        <f>IFERROR(IF(VLOOKUP($AM19,Solver!$C$1:$CA$524,MATCH(AS$1,Solver!$C$1:$CA$1,0),FALSE)=1,"Captain",""),"")</f>
        <v/>
      </c>
      <c r="AT19" s="391" t="str">
        <f>IFERROR(IF(VLOOKUP($AM19,Solver!$C$1:$CA$524,MATCH(AT$1,Solver!$C$1:$CA$1,0),FALSE)=1,"Buy",""),"")</f>
        <v/>
      </c>
      <c r="AU19" s="391" t="str">
        <f>IFERROR(IF(VLOOKUP($AM19,Solver!$C$1:$CA$524,MATCH(AU$1,Solver!$C$1:$CA$1,0),FALSE)=1,"Sell",""),"")</f>
        <v/>
      </c>
      <c r="AW19" s="388" t="str">
        <f>IFERROR(INDEX(Solver!$D:$D,MATCH($AY19,Solver!$C:$C,0)),"")</f>
        <v>F</v>
      </c>
      <c r="AX19" s="389" t="str">
        <f>IFERROR(INDEX(Solver!$B:$B,MATCH($AY19,Solver!$C:$C,0)),"")</f>
        <v>Fulham</v>
      </c>
      <c r="AY19" s="389" t="str">
        <f>IF(Solver!DB19="","",Solver!DB19)</f>
        <v>Rodrigo Muniz</v>
      </c>
      <c r="AZ19" s="390">
        <f>IFERROR(INDEX(Solver!$E:$E,MATCH($AY19,Solver!$C:$C,0)),"")</f>
        <v>5.7</v>
      </c>
      <c r="BA19" s="390">
        <f>IFERROR(INDEX(Solver!$F:$F,MATCH($AY19,Solver!$C:$C,0)),"")</f>
        <v>5.7</v>
      </c>
      <c r="BB19" s="390">
        <f>IFERROR(VLOOKUP($AY19,Solver!$C$1:$CA$524,MATCH(BB$1,Solver!$C$1:$CA$1,0),FALSE),"")</f>
        <v>1.387</v>
      </c>
      <c r="BC19" s="391" t="str">
        <f>IFERROR(IF(VLOOKUP($AY19,Solver!$C$1:$CA$524,MATCH(BC$1,Solver!$C$1:$CA$1,0),FALSE)=1,"Starter",""),"")</f>
        <v>Starter</v>
      </c>
      <c r="BD19" s="391" t="str">
        <f>IFERROR(IF(VLOOKUP($AY19,Solver!$C$1:$CA$524,MATCH(BD$1,Solver!$C$1:$CA$1,0),FALSE)=1,"Bench",""),"")</f>
        <v/>
      </c>
      <c r="BE19" s="391" t="str">
        <f>IFERROR(IF(VLOOKUP($AY19,Solver!$C$1:$CA$524,MATCH(BE$1,Solver!$C$1:$CA$1,0),FALSE)=1,"Captain",""),"")</f>
        <v/>
      </c>
      <c r="BF19" s="391" t="str">
        <f>IFERROR(IF(VLOOKUP($AY19,Solver!$C$1:$CA$524,MATCH(BF$1,Solver!$C$1:$CA$1,0),FALSE)=1,"Buy",""),"")</f>
        <v>Buy</v>
      </c>
      <c r="BG19" s="391" t="str">
        <f>IFERROR(IF(VLOOKUP($AY19,Solver!$C$1:$CA$524,MATCH(BG$1,Solver!$C$1:$CA$1,0),FALSE)=1,"Sell",""),"")</f>
        <v/>
      </c>
      <c r="BI19" s="388" t="str">
        <f>IFERROR(INDEX(Solver!$D:$D,MATCH($BK19,Solver!$C:$C,0)),"")</f>
        <v>D</v>
      </c>
      <c r="BJ19" s="389" t="str">
        <f>IFERROR(INDEX(Solver!$B:$B,MATCH($BK19,Solver!$C:$C,0)),"")</f>
        <v>Brentford</v>
      </c>
      <c r="BK19" s="389" t="str">
        <f>IF(Solver!DC19="","",Solver!DC19)</f>
        <v>Sepp van den Berg</v>
      </c>
      <c r="BL19" s="390">
        <f>IFERROR(INDEX(Solver!$E:$E,MATCH($BK19,Solver!$C:$C,0)),"")</f>
        <v>4</v>
      </c>
      <c r="BM19" s="390">
        <f>IFERROR(INDEX(Solver!$F:$F,MATCH($BK19,Solver!$C:$C,0)),"")</f>
        <v>4</v>
      </c>
      <c r="BN19" s="390">
        <f>IFERROR(VLOOKUP($BK19,Solver!$C$1:$CA$524,MATCH(BN$1,Solver!$C$1:$CA$1,0),FALSE),"")</f>
        <v>2.6056666666666666</v>
      </c>
      <c r="BO19" s="391" t="str">
        <f>IFERROR(IF(VLOOKUP($BK19,Solver!$C$1:$CA$524,MATCH(BO$1,Solver!$C$1:$CA$1,0),FALSE)=1,"Starter",""),"")</f>
        <v/>
      </c>
      <c r="BP19" s="391" t="str">
        <f>IFERROR(IF(VLOOKUP($BK19,Solver!$C$1:$CA$524,MATCH(BP$1,Solver!$C$1:$CA$1,0),FALSE)=1,"Bench",""),"")</f>
        <v/>
      </c>
      <c r="BQ19" s="391" t="str">
        <f>IFERROR(IF(VLOOKUP($BK19,Solver!$C$1:$CA$524,MATCH(BQ$1,Solver!$C$1:$CA$1,0),FALSE)=1,"Captain",""),"")</f>
        <v/>
      </c>
      <c r="BR19" s="391" t="str">
        <f>IFERROR(IF(VLOOKUP($BK19,Solver!$C$1:$CA$524,MATCH(BR$1,Solver!$C$1:$CA$1,0),FALSE)=1,"Buy",""),"")</f>
        <v/>
      </c>
      <c r="BS19" s="391" t="str">
        <f>IFERROR(IF(VLOOKUP($BK19,Solver!$C$1:$CA$524,MATCH(BS$1,Solver!$C$1:$CA$1,0),FALSE)=1,"Sell",""),"")</f>
        <v/>
      </c>
      <c r="BU19" s="388" t="str">
        <f>IFERROR(INDEX(Solver!$D:$D,MATCH($BW19,Solver!$C:$C,0)),"")</f>
        <v>D</v>
      </c>
      <c r="BV19" s="389" t="str">
        <f>IFERROR(INDEX(Solver!$B:$B,MATCH($BW19,Solver!$C:$C,0)),"")</f>
        <v>Brentford</v>
      </c>
      <c r="BW19" s="389" t="str">
        <f>IF(Solver!DD19="","",Solver!DD19)</f>
        <v>Sepp van den Berg</v>
      </c>
      <c r="BX19" s="390">
        <f>IFERROR(INDEX(Solver!$E:$E,MATCH($BW19,Solver!$C:$C,0)),"")</f>
        <v>4</v>
      </c>
      <c r="BY19" s="390">
        <f>IFERROR(INDEX(Solver!$F:$F,MATCH($BW19,Solver!$C:$C,0)),"")</f>
        <v>4</v>
      </c>
      <c r="BZ19" s="390">
        <f>IFERROR(VLOOKUP($BW19,Solver!$C$1:$CA$524,MATCH(BZ$1,Solver!$C$1:$CA$1,0),FALSE),"")</f>
        <v>1.9336666666666666</v>
      </c>
      <c r="CA19" s="391" t="str">
        <f>IFERROR(IF(VLOOKUP($BW19,Solver!$C$1:$CA$524,MATCH(CA$1,Solver!$C$1:$CA$1,0),FALSE)=1,"Starter",""),"")</f>
        <v/>
      </c>
      <c r="CB19" s="391" t="str">
        <f>IFERROR(IF(VLOOKUP($BW19,Solver!$C$1:$CA$524,MATCH(CB$1,Solver!$C$1:$CA$1,0),FALSE)=1,"Bench",""),"")</f>
        <v/>
      </c>
      <c r="CC19" s="391" t="str">
        <f>IFERROR(IF(VLOOKUP($BW19,Solver!$C$1:$CA$524,MATCH(CC$1,Solver!$C$1:$CA$1,0),FALSE)=1,"Captain",""),"")</f>
        <v/>
      </c>
      <c r="CD19" s="391" t="str">
        <f>IFERROR(IF(VLOOKUP($BW19,Solver!$C$1:$CA$524,MATCH(CD$1,Solver!$C$1:$CA$1,0),FALSE)=1,"Buy",""),"")</f>
        <v/>
      </c>
      <c r="CE19" s="391" t="str">
        <f>IFERROR(IF(VLOOKUP($BW19,Solver!$C$1:$CA$524,MATCH(CE$1,Solver!$C$1:$CA$1,0),FALSE)=1,"Sell",""),"")</f>
        <v/>
      </c>
      <c r="CF19" s="386"/>
      <c r="CG19" s="388" t="str">
        <f>IFERROR(INDEX(Solver!$D:$D,MATCH($CI19,Solver!$C:$C,0)),"")</f>
        <v>D</v>
      </c>
      <c r="CH19" s="389" t="str">
        <f>IFERROR(INDEX(Solver!$B:$B,MATCH($CI19,Solver!$C:$C,0)),"")</f>
        <v>Chelsea</v>
      </c>
      <c r="CI19" s="389" t="str">
        <f>IF(Solver!DE19="","",Solver!DE19)</f>
        <v>Levi Colwill</v>
      </c>
      <c r="CJ19" s="390">
        <f>IFERROR(INDEX(Solver!$E:$E,MATCH($CI19,Solver!$C:$C,0)),"")</f>
        <v>4.5999999999999996</v>
      </c>
      <c r="CK19" s="390">
        <f>IFERROR(INDEX(Solver!$F:$F,MATCH($CI19,Solver!$C:$C,0)),"")</f>
        <v>4.5</v>
      </c>
      <c r="CL19" s="390">
        <f>IFERROR(VLOOKUP($CI19,Solver!$C$1:$CA$524,MATCH(CL$1,Solver!$C$1:$CA$1,0),FALSE),"")</f>
        <v>3.085</v>
      </c>
      <c r="CM19" s="391" t="str">
        <f>IFERROR(IF(VLOOKUP($CI19,Solver!$C$1:$CA$524,MATCH(CM$1,Solver!$C$1:$CA$1,0),FALSE)=1,"Starter",""),"")</f>
        <v/>
      </c>
      <c r="CN19" s="391" t="str">
        <f>IFERROR(IF(VLOOKUP($CI19,Solver!$C$1:$CA$524,MATCH(CN$1,Solver!$C$1:$CA$1,0),FALSE)=1,"Bench",""),"")</f>
        <v/>
      </c>
      <c r="CO19" s="391" t="str">
        <f>IFERROR(IF(VLOOKUP($CI19,Solver!$C$1:$CA$524,MATCH(CO$1,Solver!$C$1:$CA$1,0),FALSE)=1,"Captain",""),"")</f>
        <v/>
      </c>
      <c r="CP19" s="391" t="str">
        <f>IFERROR(IF(VLOOKUP($CI19,Solver!$C$1:$CA$524,MATCH(CP$1,Solver!$C$1:$CA$1,0),FALSE)=1,"Buy",""),"")</f>
        <v/>
      </c>
      <c r="CQ19" s="391" t="str">
        <f>IFERROR(IF(VLOOKUP($CI19,Solver!$C$1:$CA$524,MATCH(CQ$1,Solver!$C$1:$CA$1,0),FALSE)=1,"Sell",""),"")</f>
        <v/>
      </c>
    </row>
    <row r="20" spans="1:95" x14ac:dyDescent="0.25">
      <c r="A20" s="388" t="str">
        <f>IFERROR(INDEX(Solver!$D:$D,MATCH($C20,Solver!$C:$C,0)),"")</f>
        <v/>
      </c>
      <c r="B20" s="392" t="str">
        <f>IFERROR(INDEX(Solver!$B:$B,MATCH($C20,Solver!$C:$C,0)),"")</f>
        <v/>
      </c>
      <c r="C20" s="392" t="str">
        <f>IF(Solver!CX20="","",Solver!CX20)</f>
        <v/>
      </c>
      <c r="D20" s="393" t="str">
        <f>IFERROR(INDEX(Solver!$E:$E,MATCH($C20,Solver!$C:$C,0)),"")</f>
        <v/>
      </c>
      <c r="E20" s="393" t="str">
        <f>IFERROR(INDEX(Solver!$F:$F,MATCH($C20,Solver!$C:$C,0)),"")</f>
        <v/>
      </c>
      <c r="F20" s="393" t="str">
        <f>IFERROR(VLOOKUP($C20,Solver!$C$1:$CA$524,MATCH(F$1,Solver!$C$1:$CA$1,0),FALSE),"")</f>
        <v/>
      </c>
      <c r="G20" s="394" t="str">
        <f>IFERROR(IF(VLOOKUP($C20,Solver!$C$1:$CA$524,MATCH(G$1,Solver!$C$1:$CA$1,0),FALSE)=1,"Starter",""),"")</f>
        <v/>
      </c>
      <c r="H20" s="394" t="str">
        <f>IFERROR(IF(VLOOKUP($C20,Solver!$C$1:$CA$524,MATCH(H$1,Solver!$C$1:$CA$1,0),FALSE)=1,"Bench",""),"")</f>
        <v/>
      </c>
      <c r="I20" s="394" t="str">
        <f>IFERROR(IF(VLOOKUP($C20,Solver!$C$1:$CA$524,MATCH(I$1,Solver!$C$1:$CA$1,0),FALSE)=1,"Captain",""),"")</f>
        <v/>
      </c>
      <c r="J20" s="394" t="str">
        <f>IFERROR(IF(VLOOKUP($C20,Solver!$C$1:$CA$524,MATCH(J$1,Solver!$C$1:$CA$1,0),FALSE)=1,"Buy",""),"")</f>
        <v/>
      </c>
      <c r="K20" s="394" t="str">
        <f>IFERROR(IF(VLOOKUP($C20,Solver!$C$1:$CA$524,MATCH(K$1,Solver!$C$1:$CA$1,0),FALSE)=1,"Sell",""),"")</f>
        <v/>
      </c>
      <c r="M20" s="388" t="str">
        <f>IFERROR(INDEX(Solver!$D:$D,MATCH($O20,Solver!$C:$C,0)),"")</f>
        <v/>
      </c>
      <c r="N20" s="392" t="str">
        <f>IFERROR(INDEX(Solver!$B:$B,MATCH($O20,Solver!$C:$C,0)),"")</f>
        <v/>
      </c>
      <c r="O20" s="392" t="str">
        <f>IF(Solver!CY20="","",Solver!CY20)</f>
        <v/>
      </c>
      <c r="P20" s="393" t="str">
        <f>IFERROR(INDEX(Solver!$E:$E,MATCH($O20,Solver!$C:$C,0)),"")</f>
        <v/>
      </c>
      <c r="Q20" s="393" t="str">
        <f>IFERROR(INDEX(Solver!$F:$F,MATCH($O20,Solver!$C:$C,0)),"")</f>
        <v/>
      </c>
      <c r="R20" s="393" t="str">
        <f>IFERROR(VLOOKUP($O20,Solver!$C$1:$CA$524,MATCH(R$1,Solver!$C$1:$CA$1,0),FALSE),"")</f>
        <v/>
      </c>
      <c r="S20" s="394" t="str">
        <f>IFERROR(IF(VLOOKUP($O20,Solver!$C$1:$CA$524,MATCH(S$1,Solver!$C$1:$CA$1,0),FALSE)=1,"Starter",""),"")</f>
        <v/>
      </c>
      <c r="T20" s="394" t="str">
        <f>IFERROR(IF(VLOOKUP($O20,Solver!$C$1:$CA$524,MATCH(T$1,Solver!$C$1:$CA$1,0),FALSE)=1,"Bench",""),"")</f>
        <v/>
      </c>
      <c r="U20" s="394" t="str">
        <f>IFERROR(IF(VLOOKUP($O20,Solver!$C$1:$CA$524,MATCH(U$1,Solver!$C$1:$CA$1,0),FALSE)=1,"Captain",""),"")</f>
        <v/>
      </c>
      <c r="V20" s="394" t="str">
        <f>IFERROR(IF(VLOOKUP($O20,Solver!$C$1:$CA$524,MATCH(V$1,Solver!$C$1:$CA$1,0),FALSE)=1,"Buy",""),"")</f>
        <v/>
      </c>
      <c r="W20" s="394" t="str">
        <f>IFERROR(IF(VLOOKUP($O20,Solver!$C$1:$CA$524,MATCH(W$1,Solver!$C$1:$CA$1,0),FALSE)=1,"Sell",""),"")</f>
        <v/>
      </c>
      <c r="Y20" s="388" t="str">
        <f>IFERROR(INDEX(Solver!$D:$D,MATCH($AA20,Solver!$C:$C,0)),"")</f>
        <v/>
      </c>
      <c r="Z20" s="392" t="str">
        <f>IFERROR(INDEX(Solver!$B:$B,MATCH($AA20,Solver!$C:$C,0)),"")</f>
        <v/>
      </c>
      <c r="AA20" s="392" t="str">
        <f>IF(Solver!CZ20="","",Solver!CZ20)</f>
        <v/>
      </c>
      <c r="AB20" s="393" t="str">
        <f>IFERROR(INDEX(Solver!$E:$E,MATCH($AA20,Solver!$C:$C,0)),"")</f>
        <v/>
      </c>
      <c r="AC20" s="393" t="str">
        <f>IFERROR(INDEX(Solver!$F:$F,MATCH($AA20,Solver!$C:$C,0)),"")</f>
        <v/>
      </c>
      <c r="AD20" s="393" t="str">
        <f>IFERROR(VLOOKUP($AA20,Solver!$C$1:$CA$524,MATCH(AD$1,Solver!$C$1:$CA$1,0),FALSE),"")</f>
        <v/>
      </c>
      <c r="AE20" s="394" t="str">
        <f>IFERROR(IF(VLOOKUP($AA20,Solver!$C$1:$CA$524,MATCH(AE$1,Solver!$C$1:$CA$1,0),FALSE)=1,"Starter",""),"")</f>
        <v/>
      </c>
      <c r="AF20" s="394" t="str">
        <f>IFERROR(IF(VLOOKUP($AA20,Solver!$C$1:$CA$524,MATCH(AF$1,Solver!$C$1:$CA$1,0),FALSE)=1,"Bench",""),"")</f>
        <v/>
      </c>
      <c r="AG20" s="394" t="str">
        <f>IFERROR(IF(VLOOKUP($AA20,Solver!$C$1:$CA$524,MATCH(AG$1,Solver!$C$1:$CA$1,0),FALSE)=1,"Captain",""),"")</f>
        <v/>
      </c>
      <c r="AH20" s="394" t="str">
        <f>IFERROR(IF(VLOOKUP($AA20,Solver!$C$1:$CA$524,MATCH(AH$1,Solver!$C$1:$CA$1,0),FALSE)=1,"Buy",""),"")</f>
        <v/>
      </c>
      <c r="AI20" s="394" t="str">
        <f>IFERROR(IF(VLOOKUP($AA20,Solver!$C$1:$CA$524,MATCH(AI$1,Solver!$C$1:$CA$1,0),FALSE)=1,"Sell",""),"")</f>
        <v/>
      </c>
      <c r="AK20" s="388" t="str">
        <f>IFERROR(INDEX(Solver!$D:$D,MATCH($AM20,Solver!$C:$C,0)),"")</f>
        <v/>
      </c>
      <c r="AL20" s="392" t="str">
        <f>IFERROR(INDEX(Solver!$B:$B,MATCH($AM20,Solver!$C:$C,0)),"")</f>
        <v/>
      </c>
      <c r="AM20" s="392" t="str">
        <f>IF(Solver!DA20="","",Solver!DA20)</f>
        <v/>
      </c>
      <c r="AN20" s="393" t="str">
        <f>IFERROR(INDEX(Solver!$E:$E,MATCH($AM20,Solver!$C:$C,0)),"")</f>
        <v/>
      </c>
      <c r="AO20" s="393" t="str">
        <f>IFERROR(INDEX(Solver!$F:$F,MATCH($AM20,Solver!$C:$C,0)),"")</f>
        <v/>
      </c>
      <c r="AP20" s="393" t="str">
        <f>IFERROR(VLOOKUP($AM20,Solver!$C$1:$CA$524,MATCH(AP$1,Solver!$C$1:$CA$1,0),FALSE),"")</f>
        <v/>
      </c>
      <c r="AQ20" s="394" t="str">
        <f>IFERROR(IF(VLOOKUP($AM20,Solver!$C$1:$CA$524,MATCH(AQ$1,Solver!$C$1:$CA$1,0),FALSE)=1,"Starter",""),"")</f>
        <v/>
      </c>
      <c r="AR20" s="394" t="str">
        <f>IFERROR(IF(VLOOKUP($AM20,Solver!$C$1:$CA$524,MATCH(AR$1,Solver!$C$1:$CA$1,0),FALSE)=1,"Bench",""),"")</f>
        <v/>
      </c>
      <c r="AS20" s="394" t="str">
        <f>IFERROR(IF(VLOOKUP($AM20,Solver!$C$1:$CA$524,MATCH(AS$1,Solver!$C$1:$CA$1,0),FALSE)=1,"Captain",""),"")</f>
        <v/>
      </c>
      <c r="AT20" s="394" t="str">
        <f>IFERROR(IF(VLOOKUP($AM20,Solver!$C$1:$CA$524,MATCH(AT$1,Solver!$C$1:$CA$1,0),FALSE)=1,"Buy",""),"")</f>
        <v/>
      </c>
      <c r="AU20" s="394" t="str">
        <f>IFERROR(IF(VLOOKUP($AM20,Solver!$C$1:$CA$524,MATCH(AU$1,Solver!$C$1:$CA$1,0),FALSE)=1,"Sell",""),"")</f>
        <v/>
      </c>
      <c r="AW20" s="388" t="str">
        <f>IFERROR(INDEX(Solver!$D:$D,MATCH($AY20,Solver!$C:$C,0)),"")</f>
        <v>M</v>
      </c>
      <c r="AX20" s="392" t="str">
        <f>IFERROR(INDEX(Solver!$B:$B,MATCH($AY20,Solver!$C:$C,0)),"")</f>
        <v>Chelsea</v>
      </c>
      <c r="AY20" s="392" t="str">
        <f>IF(Solver!DB20="","",Solver!DB20)</f>
        <v>Cesare Casadei</v>
      </c>
      <c r="AZ20" s="393">
        <f>IFERROR(INDEX(Solver!$E:$E,MATCH($AY20,Solver!$C:$C,0)),"")</f>
        <v>4.5</v>
      </c>
      <c r="BA20" s="393">
        <f>IFERROR(INDEX(Solver!$F:$F,MATCH($AY20,Solver!$C:$C,0)),"")</f>
        <v>4.5</v>
      </c>
      <c r="BB20" s="393">
        <f>IFERROR(VLOOKUP($AY20,Solver!$C$1:$CA$524,MATCH(BB$1,Solver!$C$1:$CA$1,0),FALSE),"")</f>
        <v>1.6E-2</v>
      </c>
      <c r="BC20" s="394" t="str">
        <f>IFERROR(IF(VLOOKUP($AY20,Solver!$C$1:$CA$524,MATCH(BC$1,Solver!$C$1:$CA$1,0),FALSE)=1,"Starter",""),"")</f>
        <v>Starter</v>
      </c>
      <c r="BD20" s="394" t="str">
        <f>IFERROR(IF(VLOOKUP($AY20,Solver!$C$1:$CA$524,MATCH(BD$1,Solver!$C$1:$CA$1,0),FALSE)=1,"Bench",""),"")</f>
        <v/>
      </c>
      <c r="BE20" s="394" t="str">
        <f>IFERROR(IF(VLOOKUP($AY20,Solver!$C$1:$CA$524,MATCH(BE$1,Solver!$C$1:$CA$1,0),FALSE)=1,"Captain",""),"")</f>
        <v/>
      </c>
      <c r="BF20" s="394" t="str">
        <f>IFERROR(IF(VLOOKUP($AY20,Solver!$C$1:$CA$524,MATCH(BF$1,Solver!$C$1:$CA$1,0),FALSE)=1,"Buy",""),"")</f>
        <v>Buy</v>
      </c>
      <c r="BG20" s="394" t="str">
        <f>IFERROR(IF(VLOOKUP($AY20,Solver!$C$1:$CA$524,MATCH(BG$1,Solver!$C$1:$CA$1,0),FALSE)=1,"Sell",""),"")</f>
        <v/>
      </c>
      <c r="BI20" s="388" t="str">
        <f>IFERROR(INDEX(Solver!$D:$D,MATCH($BK20,Solver!$C:$C,0)),"")</f>
        <v>F</v>
      </c>
      <c r="BJ20" s="392" t="str">
        <f>IFERROR(INDEX(Solver!$B:$B,MATCH($BK20,Solver!$C:$C,0)),"")</f>
        <v>Fulham</v>
      </c>
      <c r="BK20" s="392" t="str">
        <f>IF(Solver!DC20="","",Solver!DC20)</f>
        <v>Rodrigo Muniz</v>
      </c>
      <c r="BL20" s="393">
        <f>IFERROR(INDEX(Solver!$E:$E,MATCH($BK20,Solver!$C:$C,0)),"")</f>
        <v>5.7</v>
      </c>
      <c r="BM20" s="393">
        <f>IFERROR(INDEX(Solver!$F:$F,MATCH($BK20,Solver!$C:$C,0)),"")</f>
        <v>5.7</v>
      </c>
      <c r="BN20" s="393">
        <f>IFERROR(VLOOKUP($BK20,Solver!$C$1:$CA$524,MATCH(BN$1,Solver!$C$1:$CA$1,0),FALSE),"")</f>
        <v>1.1953333333333334</v>
      </c>
      <c r="BO20" s="394" t="str">
        <f>IFERROR(IF(VLOOKUP($BK20,Solver!$C$1:$CA$524,MATCH(BO$1,Solver!$C$1:$CA$1,0),FALSE)=1,"Starter",""),"")</f>
        <v>Starter</v>
      </c>
      <c r="BP20" s="394" t="str">
        <f>IFERROR(IF(VLOOKUP($BK20,Solver!$C$1:$CA$524,MATCH(BP$1,Solver!$C$1:$CA$1,0),FALSE)=1,"Bench",""),"")</f>
        <v/>
      </c>
      <c r="BQ20" s="394" t="str">
        <f>IFERROR(IF(VLOOKUP($BK20,Solver!$C$1:$CA$524,MATCH(BQ$1,Solver!$C$1:$CA$1,0),FALSE)=1,"Captain",""),"")</f>
        <v/>
      </c>
      <c r="BR20" s="394" t="str">
        <f>IFERROR(IF(VLOOKUP($BK20,Solver!$C$1:$CA$524,MATCH(BR$1,Solver!$C$1:$CA$1,0),FALSE)=1,"Buy",""),"")</f>
        <v/>
      </c>
      <c r="BS20" s="394" t="str">
        <f>IFERROR(IF(VLOOKUP($BK20,Solver!$C$1:$CA$524,MATCH(BS$1,Solver!$C$1:$CA$1,0),FALSE)=1,"Sell",""),"")</f>
        <v/>
      </c>
      <c r="BU20" s="388" t="str">
        <f>IFERROR(INDEX(Solver!$D:$D,MATCH($BW20,Solver!$C:$C,0)),"")</f>
        <v>M</v>
      </c>
      <c r="BV20" s="392" t="str">
        <f>IFERROR(INDEX(Solver!$B:$B,MATCH($BW20,Solver!$C:$C,0)),"")</f>
        <v>Manchester City</v>
      </c>
      <c r="BW20" s="392" t="str">
        <f>IF(Solver!DD20="","",Solver!DD20)</f>
        <v>Jeremy Doku</v>
      </c>
      <c r="BX20" s="393">
        <f>IFERROR(INDEX(Solver!$E:$E,MATCH($BW20,Solver!$C:$C,0)),"")</f>
        <v>6.3</v>
      </c>
      <c r="BY20" s="393">
        <f>IFERROR(INDEX(Solver!$F:$F,MATCH($BW20,Solver!$C:$C,0)),"")</f>
        <v>6.3</v>
      </c>
      <c r="BZ20" s="393">
        <f>IFERROR(VLOOKUP($BW20,Solver!$C$1:$CA$524,MATCH(BZ$1,Solver!$C$1:$CA$1,0),FALSE),"")</f>
        <v>1.792</v>
      </c>
      <c r="CA20" s="394" t="str">
        <f>IFERROR(IF(VLOOKUP($BW20,Solver!$C$1:$CA$524,MATCH(CA$1,Solver!$C$1:$CA$1,0),FALSE)=1,"Starter",""),"")</f>
        <v>Starter</v>
      </c>
      <c r="CB20" s="394" t="str">
        <f>IFERROR(IF(VLOOKUP($BW20,Solver!$C$1:$CA$524,MATCH(CB$1,Solver!$C$1:$CA$1,0),FALSE)=1,"Bench",""),"")</f>
        <v/>
      </c>
      <c r="CC20" s="394" t="str">
        <f>IFERROR(IF(VLOOKUP($BW20,Solver!$C$1:$CA$524,MATCH(CC$1,Solver!$C$1:$CA$1,0),FALSE)=1,"Captain",""),"")</f>
        <v/>
      </c>
      <c r="CD20" s="394" t="str">
        <f>IFERROR(IF(VLOOKUP($BW20,Solver!$C$1:$CA$524,MATCH(CD$1,Solver!$C$1:$CA$1,0),FALSE)=1,"Buy",""),"")</f>
        <v>Buy</v>
      </c>
      <c r="CE20" s="394" t="str">
        <f>IFERROR(IF(VLOOKUP($BW20,Solver!$C$1:$CA$524,MATCH(CE$1,Solver!$C$1:$CA$1,0),FALSE)=1,"Sell",""),"")</f>
        <v/>
      </c>
      <c r="CF20" s="386"/>
      <c r="CG20" s="388" t="str">
        <f>IFERROR(INDEX(Solver!$D:$D,MATCH($CI20,Solver!$C:$C,0)),"")</f>
        <v>D</v>
      </c>
      <c r="CH20" s="392" t="str">
        <f>IFERROR(INDEX(Solver!$B:$B,MATCH($CI20,Solver!$C:$C,0)),"")</f>
        <v>Brentford</v>
      </c>
      <c r="CI20" s="392" t="str">
        <f>IF(Solver!DE20="","",Solver!DE20)</f>
        <v>Sepp van den Berg</v>
      </c>
      <c r="CJ20" s="393">
        <f>IFERROR(INDEX(Solver!$E:$E,MATCH($CI20,Solver!$C:$C,0)),"")</f>
        <v>4</v>
      </c>
      <c r="CK20" s="393">
        <f>IFERROR(INDEX(Solver!$F:$F,MATCH($CI20,Solver!$C:$C,0)),"")</f>
        <v>4</v>
      </c>
      <c r="CL20" s="393">
        <f>IFERROR(VLOOKUP($CI20,Solver!$C$1:$CA$524,MATCH(CL$1,Solver!$C$1:$CA$1,0),FALSE),"")</f>
        <v>3.2276666666666665</v>
      </c>
      <c r="CM20" s="394" t="str">
        <f>IFERROR(IF(VLOOKUP($CI20,Solver!$C$1:$CA$524,MATCH(CM$1,Solver!$C$1:$CA$1,0),FALSE)=1,"Starter",""),"")</f>
        <v/>
      </c>
      <c r="CN20" s="394" t="str">
        <f>IFERROR(IF(VLOOKUP($CI20,Solver!$C$1:$CA$524,MATCH(CN$1,Solver!$C$1:$CA$1,0),FALSE)=1,"Bench",""),"")</f>
        <v/>
      </c>
      <c r="CO20" s="394" t="str">
        <f>IFERROR(IF(VLOOKUP($CI20,Solver!$C$1:$CA$524,MATCH(CO$1,Solver!$C$1:$CA$1,0),FALSE)=1,"Captain",""),"")</f>
        <v/>
      </c>
      <c r="CP20" s="394" t="str">
        <f>IFERROR(IF(VLOOKUP($CI20,Solver!$C$1:$CA$524,MATCH(CP$1,Solver!$C$1:$CA$1,0),FALSE)=1,"Buy",""),"")</f>
        <v/>
      </c>
      <c r="CQ20" s="394" t="str">
        <f>IFERROR(IF(VLOOKUP($CI20,Solver!$C$1:$CA$524,MATCH(CQ$1,Solver!$C$1:$CA$1,0),FALSE)=1,"Sell",""),"")</f>
        <v/>
      </c>
    </row>
    <row r="21" spans="1:95" x14ac:dyDescent="0.25">
      <c r="A21" s="388" t="str">
        <f>IFERROR(INDEX(Solver!$D:$D,MATCH($C21,Solver!$C:$C,0)),"")</f>
        <v/>
      </c>
      <c r="B21" s="389" t="str">
        <f>IFERROR(INDEX(Solver!$B:$B,MATCH($C21,Solver!$C:$C,0)),"")</f>
        <v/>
      </c>
      <c r="C21" s="389" t="str">
        <f>IF(Solver!CX21="","",Solver!CX21)</f>
        <v/>
      </c>
      <c r="D21" s="390" t="str">
        <f>IFERROR(INDEX(Solver!$E:$E,MATCH($C21,Solver!$C:$C,0)),"")</f>
        <v/>
      </c>
      <c r="E21" s="390" t="str">
        <f>IFERROR(INDEX(Solver!$F:$F,MATCH($C21,Solver!$C:$C,0)),"")</f>
        <v/>
      </c>
      <c r="F21" s="390" t="str">
        <f>IFERROR(VLOOKUP($C21,Solver!$C$1:$CA$524,MATCH(F$1,Solver!$C$1:$CA$1,0),FALSE),"")</f>
        <v/>
      </c>
      <c r="G21" s="391" t="str">
        <f>IFERROR(IF(VLOOKUP($C21,Solver!$C$1:$CA$524,MATCH(G$1,Solver!$C$1:$CA$1,0),FALSE)=1,"Starter",""),"")</f>
        <v/>
      </c>
      <c r="H21" s="391" t="str">
        <f>IFERROR(IF(VLOOKUP($C21,Solver!$C$1:$CA$524,MATCH(H$1,Solver!$C$1:$CA$1,0),FALSE)=1,"Bench",""),"")</f>
        <v/>
      </c>
      <c r="I21" s="391" t="str">
        <f>IFERROR(IF(VLOOKUP($C21,Solver!$C$1:$CA$524,MATCH(I$1,Solver!$C$1:$CA$1,0),FALSE)=1,"Captain",""),"")</f>
        <v/>
      </c>
      <c r="J21" s="391" t="str">
        <f>IFERROR(IF(VLOOKUP($C21,Solver!$C$1:$CA$524,MATCH(J$1,Solver!$C$1:$CA$1,0),FALSE)=1,"Buy",""),"")</f>
        <v/>
      </c>
      <c r="K21" s="391" t="str">
        <f>IFERROR(IF(VLOOKUP($C21,Solver!$C$1:$CA$524,MATCH(K$1,Solver!$C$1:$CA$1,0),FALSE)=1,"Sell",""),"")</f>
        <v/>
      </c>
      <c r="M21" s="388" t="str">
        <f>IFERROR(INDEX(Solver!$D:$D,MATCH($O21,Solver!$C:$C,0)),"")</f>
        <v/>
      </c>
      <c r="N21" s="389" t="str">
        <f>IFERROR(INDEX(Solver!$B:$B,MATCH($O21,Solver!$C:$C,0)),"")</f>
        <v/>
      </c>
      <c r="O21" s="389" t="str">
        <f>IF(Solver!CY21="","",Solver!CY21)</f>
        <v/>
      </c>
      <c r="P21" s="390" t="str">
        <f>IFERROR(INDEX(Solver!$E:$E,MATCH($O21,Solver!$C:$C,0)),"")</f>
        <v/>
      </c>
      <c r="Q21" s="390" t="str">
        <f>IFERROR(INDEX(Solver!$F:$F,MATCH($O21,Solver!$C:$C,0)),"")</f>
        <v/>
      </c>
      <c r="R21" s="390" t="str">
        <f>IFERROR(VLOOKUP($O21,Solver!$C$1:$CA$524,MATCH(R$1,Solver!$C$1:$CA$1,0),FALSE),"")</f>
        <v/>
      </c>
      <c r="S21" s="391" t="str">
        <f>IFERROR(IF(VLOOKUP($O21,Solver!$C$1:$CA$524,MATCH(S$1,Solver!$C$1:$CA$1,0),FALSE)=1,"Starter",""),"")</f>
        <v/>
      </c>
      <c r="T21" s="391" t="str">
        <f>IFERROR(IF(VLOOKUP($O21,Solver!$C$1:$CA$524,MATCH(T$1,Solver!$C$1:$CA$1,0),FALSE)=1,"Bench",""),"")</f>
        <v/>
      </c>
      <c r="U21" s="391" t="str">
        <f>IFERROR(IF(VLOOKUP($O21,Solver!$C$1:$CA$524,MATCH(U$1,Solver!$C$1:$CA$1,0),FALSE)=1,"Captain",""),"")</f>
        <v/>
      </c>
      <c r="V21" s="391" t="str">
        <f>IFERROR(IF(VLOOKUP($O21,Solver!$C$1:$CA$524,MATCH(V$1,Solver!$C$1:$CA$1,0),FALSE)=1,"Buy",""),"")</f>
        <v/>
      </c>
      <c r="W21" s="391" t="str">
        <f>IFERROR(IF(VLOOKUP($O21,Solver!$C$1:$CA$524,MATCH(W$1,Solver!$C$1:$CA$1,0),FALSE)=1,"Sell",""),"")</f>
        <v/>
      </c>
      <c r="Y21" s="388" t="str">
        <f>IFERROR(INDEX(Solver!$D:$D,MATCH($AA21,Solver!$C:$C,0)),"")</f>
        <v/>
      </c>
      <c r="Z21" s="389" t="str">
        <f>IFERROR(INDEX(Solver!$B:$B,MATCH($AA21,Solver!$C:$C,0)),"")</f>
        <v/>
      </c>
      <c r="AA21" s="389" t="str">
        <f>IF(Solver!CZ21="","",Solver!CZ21)</f>
        <v/>
      </c>
      <c r="AB21" s="390" t="str">
        <f>IFERROR(INDEX(Solver!$E:$E,MATCH($AA21,Solver!$C:$C,0)),"")</f>
        <v/>
      </c>
      <c r="AC21" s="390" t="str">
        <f>IFERROR(INDEX(Solver!$F:$F,MATCH($AA21,Solver!$C:$C,0)),"")</f>
        <v/>
      </c>
      <c r="AD21" s="390" t="str">
        <f>IFERROR(VLOOKUP($AA21,Solver!$C$1:$CA$524,MATCH(AD$1,Solver!$C$1:$CA$1,0),FALSE),"")</f>
        <v/>
      </c>
      <c r="AE21" s="391" t="str">
        <f>IFERROR(IF(VLOOKUP($AA21,Solver!$C$1:$CA$524,MATCH(AE$1,Solver!$C$1:$CA$1,0),FALSE)=1,"Starter",""),"")</f>
        <v/>
      </c>
      <c r="AF21" s="391" t="str">
        <f>IFERROR(IF(VLOOKUP($AA21,Solver!$C$1:$CA$524,MATCH(AF$1,Solver!$C$1:$CA$1,0),FALSE)=1,"Bench",""),"")</f>
        <v/>
      </c>
      <c r="AG21" s="391" t="str">
        <f>IFERROR(IF(VLOOKUP($AA21,Solver!$C$1:$CA$524,MATCH(AG$1,Solver!$C$1:$CA$1,0),FALSE)=1,"Captain",""),"")</f>
        <v/>
      </c>
      <c r="AH21" s="391" t="str">
        <f>IFERROR(IF(VLOOKUP($AA21,Solver!$C$1:$CA$524,MATCH(AH$1,Solver!$C$1:$CA$1,0),FALSE)=1,"Buy",""),"")</f>
        <v/>
      </c>
      <c r="AI21" s="391" t="str">
        <f>IFERROR(IF(VLOOKUP($AA21,Solver!$C$1:$CA$524,MATCH(AI$1,Solver!$C$1:$CA$1,0),FALSE)=1,"Sell",""),"")</f>
        <v/>
      </c>
      <c r="AK21" s="388" t="str">
        <f>IFERROR(INDEX(Solver!$D:$D,MATCH($AM21,Solver!$C:$C,0)),"")</f>
        <v/>
      </c>
      <c r="AL21" s="389" t="str">
        <f>IFERROR(INDEX(Solver!$B:$B,MATCH($AM21,Solver!$C:$C,0)),"")</f>
        <v/>
      </c>
      <c r="AM21" s="389" t="str">
        <f>IF(Solver!DA21="","",Solver!DA21)</f>
        <v/>
      </c>
      <c r="AN21" s="390" t="str">
        <f>IFERROR(INDEX(Solver!$E:$E,MATCH($AM21,Solver!$C:$C,0)),"")</f>
        <v/>
      </c>
      <c r="AO21" s="390" t="str">
        <f>IFERROR(INDEX(Solver!$F:$F,MATCH($AM21,Solver!$C:$C,0)),"")</f>
        <v/>
      </c>
      <c r="AP21" s="390" t="str">
        <f>IFERROR(VLOOKUP($AM21,Solver!$C$1:$CA$524,MATCH(AP$1,Solver!$C$1:$CA$1,0),FALSE),"")</f>
        <v/>
      </c>
      <c r="AQ21" s="391" t="str">
        <f>IFERROR(IF(VLOOKUP($AM21,Solver!$C$1:$CA$524,MATCH(AQ$1,Solver!$C$1:$CA$1,0),FALSE)=1,"Starter",""),"")</f>
        <v/>
      </c>
      <c r="AR21" s="391" t="str">
        <f>IFERROR(IF(VLOOKUP($AM21,Solver!$C$1:$CA$524,MATCH(AR$1,Solver!$C$1:$CA$1,0),FALSE)=1,"Bench",""),"")</f>
        <v/>
      </c>
      <c r="AS21" s="391" t="str">
        <f>IFERROR(IF(VLOOKUP($AM21,Solver!$C$1:$CA$524,MATCH(AS$1,Solver!$C$1:$CA$1,0),FALSE)=1,"Captain",""),"")</f>
        <v/>
      </c>
      <c r="AT21" s="391" t="str">
        <f>IFERROR(IF(VLOOKUP($AM21,Solver!$C$1:$CA$524,MATCH(AT$1,Solver!$C$1:$CA$1,0),FALSE)=1,"Buy",""),"")</f>
        <v/>
      </c>
      <c r="AU21" s="391" t="str">
        <f>IFERROR(IF(VLOOKUP($AM21,Solver!$C$1:$CA$524,MATCH(AU$1,Solver!$C$1:$CA$1,0),FALSE)=1,"Sell",""),"")</f>
        <v/>
      </c>
      <c r="AW21" s="388" t="str">
        <f>IFERROR(INDEX(Solver!$D:$D,MATCH($AY21,Solver!$C:$C,0)),"")</f>
        <v/>
      </c>
      <c r="AX21" s="389" t="str">
        <f>IFERROR(INDEX(Solver!$B:$B,MATCH($AY21,Solver!$C:$C,0)),"")</f>
        <v/>
      </c>
      <c r="AY21" s="389" t="str">
        <f>IF(Solver!DB21="","",Solver!DB21)</f>
        <v/>
      </c>
      <c r="AZ21" s="390" t="str">
        <f>IFERROR(INDEX(Solver!$E:$E,MATCH($AY21,Solver!$C:$C,0)),"")</f>
        <v/>
      </c>
      <c r="BA21" s="390" t="str">
        <f>IFERROR(INDEX(Solver!$F:$F,MATCH($AY21,Solver!$C:$C,0)),"")</f>
        <v/>
      </c>
      <c r="BB21" s="390" t="str">
        <f>IFERROR(VLOOKUP($AY21,Solver!$C$1:$CA$524,MATCH(BB$1,Solver!$C$1:$CA$1,0),FALSE),"")</f>
        <v/>
      </c>
      <c r="BC21" s="391" t="str">
        <f>IFERROR(IF(VLOOKUP($AY21,Solver!$C$1:$CA$524,MATCH(BC$1,Solver!$C$1:$CA$1,0),FALSE)=1,"Starter",""),"")</f>
        <v/>
      </c>
      <c r="BD21" s="391" t="str">
        <f>IFERROR(IF(VLOOKUP($AY21,Solver!$C$1:$CA$524,MATCH(BD$1,Solver!$C$1:$CA$1,0),FALSE)=1,"Bench",""),"")</f>
        <v/>
      </c>
      <c r="BE21" s="391" t="str">
        <f>IFERROR(IF(VLOOKUP($AY21,Solver!$C$1:$CA$524,MATCH(BE$1,Solver!$C$1:$CA$1,0),FALSE)=1,"Captain",""),"")</f>
        <v/>
      </c>
      <c r="BF21" s="391" t="str">
        <f>IFERROR(IF(VLOOKUP($AY21,Solver!$C$1:$CA$524,MATCH(BF$1,Solver!$C$1:$CA$1,0),FALSE)=1,"Buy",""),"")</f>
        <v/>
      </c>
      <c r="BG21" s="391" t="str">
        <f>IFERROR(IF(VLOOKUP($AY21,Solver!$C$1:$CA$524,MATCH(BG$1,Solver!$C$1:$CA$1,0),FALSE)=1,"Sell",""),"")</f>
        <v/>
      </c>
      <c r="BI21" s="388" t="str">
        <f>IFERROR(INDEX(Solver!$D:$D,MATCH($BK21,Solver!$C:$C,0)),"")</f>
        <v>M</v>
      </c>
      <c r="BJ21" s="389" t="str">
        <f>IFERROR(INDEX(Solver!$B:$B,MATCH($BK21,Solver!$C:$C,0)),"")</f>
        <v>Fulham</v>
      </c>
      <c r="BK21" s="389" t="str">
        <f>IF(Solver!DC21="","",Solver!DC21)</f>
        <v>Sander Berge</v>
      </c>
      <c r="BL21" s="390">
        <f>IFERROR(INDEX(Solver!$E:$E,MATCH($BK21,Solver!$C:$C,0)),"")</f>
        <v>5</v>
      </c>
      <c r="BM21" s="390">
        <f>IFERROR(INDEX(Solver!$F:$F,MATCH($BK21,Solver!$C:$C,0)),"")</f>
        <v>5</v>
      </c>
      <c r="BN21" s="390">
        <f>IFERROR(VLOOKUP($BK21,Solver!$C$1:$CA$524,MATCH(BN$1,Solver!$C$1:$CA$1,0),FALSE),"")</f>
        <v>0.74633333333333329</v>
      </c>
      <c r="BO21" s="391" t="str">
        <f>IFERROR(IF(VLOOKUP($BK21,Solver!$C$1:$CA$524,MATCH(BO$1,Solver!$C$1:$CA$1,0),FALSE)=1,"Starter",""),"")</f>
        <v>Starter</v>
      </c>
      <c r="BP21" s="391" t="str">
        <f>IFERROR(IF(VLOOKUP($BK21,Solver!$C$1:$CA$524,MATCH(BP$1,Solver!$C$1:$CA$1,0),FALSE)=1,"Bench",""),"")</f>
        <v/>
      </c>
      <c r="BQ21" s="391" t="str">
        <f>IFERROR(IF(VLOOKUP($BK21,Solver!$C$1:$CA$524,MATCH(BQ$1,Solver!$C$1:$CA$1,0),FALSE)=1,"Captain",""),"")</f>
        <v/>
      </c>
      <c r="BR21" s="391" t="str">
        <f>IFERROR(IF(VLOOKUP($BK21,Solver!$C$1:$CA$524,MATCH(BR$1,Solver!$C$1:$CA$1,0),FALSE)=1,"Buy",""),"")</f>
        <v>Buy</v>
      </c>
      <c r="BS21" s="391" t="str">
        <f>IFERROR(IF(VLOOKUP($BK21,Solver!$C$1:$CA$524,MATCH(BS$1,Solver!$C$1:$CA$1,0),FALSE)=1,"Sell",""),"")</f>
        <v/>
      </c>
      <c r="BU21" s="388" t="str">
        <f>IFERROR(INDEX(Solver!$D:$D,MATCH($BW21,Solver!$C:$C,0)),"")</f>
        <v>F</v>
      </c>
      <c r="BV21" s="389" t="str">
        <f>IFERROR(INDEX(Solver!$B:$B,MATCH($BW21,Solver!$C:$C,0)),"")</f>
        <v>Fulham</v>
      </c>
      <c r="BW21" s="389" t="str">
        <f>IF(Solver!DD21="","",Solver!DD21)</f>
        <v>Rodrigo Muniz</v>
      </c>
      <c r="BX21" s="390">
        <f>IFERROR(INDEX(Solver!$E:$E,MATCH($BW21,Solver!$C:$C,0)),"")</f>
        <v>5.7</v>
      </c>
      <c r="BY21" s="390">
        <f>IFERROR(INDEX(Solver!$F:$F,MATCH($BW21,Solver!$C:$C,0)),"")</f>
        <v>5.7</v>
      </c>
      <c r="BZ21" s="390">
        <f>IFERROR(VLOOKUP($BW21,Solver!$C$1:$CA$524,MATCH(BZ$1,Solver!$C$1:$CA$1,0),FALSE),"")</f>
        <v>0.97633333333333339</v>
      </c>
      <c r="CA21" s="391" t="str">
        <f>IFERROR(IF(VLOOKUP($BW21,Solver!$C$1:$CA$524,MATCH(CA$1,Solver!$C$1:$CA$1,0),FALSE)=1,"Starter",""),"")</f>
        <v>Starter</v>
      </c>
      <c r="CB21" s="391" t="str">
        <f>IFERROR(IF(VLOOKUP($BW21,Solver!$C$1:$CA$524,MATCH(CB$1,Solver!$C$1:$CA$1,0),FALSE)=1,"Bench",""),"")</f>
        <v/>
      </c>
      <c r="CC21" s="391" t="str">
        <f>IFERROR(IF(VLOOKUP($BW21,Solver!$C$1:$CA$524,MATCH(CC$1,Solver!$C$1:$CA$1,0),FALSE)=1,"Captain",""),"")</f>
        <v/>
      </c>
      <c r="CD21" s="391" t="str">
        <f>IFERROR(IF(VLOOKUP($BW21,Solver!$C$1:$CA$524,MATCH(CD$1,Solver!$C$1:$CA$1,0),FALSE)=1,"Buy",""),"")</f>
        <v/>
      </c>
      <c r="CE21" s="391" t="str">
        <f>IFERROR(IF(VLOOKUP($BW21,Solver!$C$1:$CA$524,MATCH(CE$1,Solver!$C$1:$CA$1,0),FALSE)=1,"Sell",""),"")</f>
        <v/>
      </c>
      <c r="CF21" s="386"/>
      <c r="CG21" s="388" t="str">
        <f>IFERROR(INDEX(Solver!$D:$D,MATCH($CI21,Solver!$C:$C,0)),"")</f>
        <v>M</v>
      </c>
      <c r="CH21" s="389" t="str">
        <f>IFERROR(INDEX(Solver!$B:$B,MATCH($CI21,Solver!$C:$C,0)),"")</f>
        <v>Manchester City</v>
      </c>
      <c r="CI21" s="389" t="str">
        <f>IF(Solver!DE21="","",Solver!DE21)</f>
        <v>Jeremy Doku</v>
      </c>
      <c r="CJ21" s="390">
        <f>IFERROR(INDEX(Solver!$E:$E,MATCH($CI21,Solver!$C:$C,0)),"")</f>
        <v>6.3</v>
      </c>
      <c r="CK21" s="390">
        <f>IFERROR(INDEX(Solver!$F:$F,MATCH($CI21,Solver!$C:$C,0)),"")</f>
        <v>6.3</v>
      </c>
      <c r="CL21" s="390">
        <f>IFERROR(VLOOKUP($CI21,Solver!$C$1:$CA$524,MATCH(CL$1,Solver!$C$1:$CA$1,0),FALSE),"")</f>
        <v>1.6433333333333333</v>
      </c>
      <c r="CM21" s="391" t="str">
        <f>IFERROR(IF(VLOOKUP($CI21,Solver!$C$1:$CA$524,MATCH(CM$1,Solver!$C$1:$CA$1,0),FALSE)=1,"Starter",""),"")</f>
        <v>Starter</v>
      </c>
      <c r="CN21" s="391" t="str">
        <f>IFERROR(IF(VLOOKUP($CI21,Solver!$C$1:$CA$524,MATCH(CN$1,Solver!$C$1:$CA$1,0),FALSE)=1,"Bench",""),"")</f>
        <v/>
      </c>
      <c r="CO21" s="391" t="str">
        <f>IFERROR(IF(VLOOKUP($CI21,Solver!$C$1:$CA$524,MATCH(CO$1,Solver!$C$1:$CA$1,0),FALSE)=1,"Captain",""),"")</f>
        <v/>
      </c>
      <c r="CP21" s="391" t="str">
        <f>IFERROR(IF(VLOOKUP($CI21,Solver!$C$1:$CA$524,MATCH(CP$1,Solver!$C$1:$CA$1,0),FALSE)=1,"Buy",""),"")</f>
        <v/>
      </c>
      <c r="CQ21" s="391" t="str">
        <f>IFERROR(IF(VLOOKUP($CI21,Solver!$C$1:$CA$524,MATCH(CQ$1,Solver!$C$1:$CA$1,0),FALSE)=1,"Sell",""),"")</f>
        <v/>
      </c>
    </row>
    <row r="22" spans="1:95" x14ac:dyDescent="0.25">
      <c r="A22" s="388" t="str">
        <f>IFERROR(INDEX(Solver!$D:$D,MATCH($C22,Solver!$C:$C,0)),"")</f>
        <v/>
      </c>
      <c r="B22" s="392" t="str">
        <f>IFERROR(INDEX(Solver!$B:$B,MATCH($C22,Solver!$C:$C,0)),"")</f>
        <v/>
      </c>
      <c r="C22" s="392" t="str">
        <f>IF(Solver!CX22="","",Solver!CX22)</f>
        <v/>
      </c>
      <c r="D22" s="393" t="str">
        <f>IFERROR(INDEX(Solver!$E:$E,MATCH($C22,Solver!$C:$C,0)),"")</f>
        <v/>
      </c>
      <c r="E22" s="393" t="str">
        <f>IFERROR(INDEX(Solver!$F:$F,MATCH($C22,Solver!$C:$C,0)),"")</f>
        <v/>
      </c>
      <c r="F22" s="393" t="str">
        <f>IFERROR(VLOOKUP($C22,Solver!$C$1:$CA$524,MATCH(F$1,Solver!$C$1:$CA$1,0),FALSE),"")</f>
        <v/>
      </c>
      <c r="G22" s="394" t="str">
        <f>IFERROR(IF(VLOOKUP($C22,Solver!$C$1:$CA$524,MATCH(G$1,Solver!$C$1:$CA$1,0),FALSE)=1,"Starter",""),"")</f>
        <v/>
      </c>
      <c r="H22" s="394" t="str">
        <f>IFERROR(IF(VLOOKUP($C22,Solver!$C$1:$CA$524,MATCH(H$1,Solver!$C$1:$CA$1,0),FALSE)=1,"Bench",""),"")</f>
        <v/>
      </c>
      <c r="I22" s="394" t="str">
        <f>IFERROR(IF(VLOOKUP($C22,Solver!$C$1:$CA$524,MATCH(I$1,Solver!$C$1:$CA$1,0),FALSE)=1,"Captain",""),"")</f>
        <v/>
      </c>
      <c r="J22" s="394" t="str">
        <f>IFERROR(IF(VLOOKUP($C22,Solver!$C$1:$CA$524,MATCH(J$1,Solver!$C$1:$CA$1,0),FALSE)=1,"Buy",""),"")</f>
        <v/>
      </c>
      <c r="K22" s="394" t="str">
        <f>IFERROR(IF(VLOOKUP($C22,Solver!$C$1:$CA$524,MATCH(K$1,Solver!$C$1:$CA$1,0),FALSE)=1,"Sell",""),"")</f>
        <v/>
      </c>
      <c r="M22" s="388" t="str">
        <f>IFERROR(INDEX(Solver!$D:$D,MATCH($O22,Solver!$C:$C,0)),"")</f>
        <v/>
      </c>
      <c r="N22" s="392" t="str">
        <f>IFERROR(INDEX(Solver!$B:$B,MATCH($O22,Solver!$C:$C,0)),"")</f>
        <v/>
      </c>
      <c r="O22" s="392" t="str">
        <f>IF(Solver!CY22="","",Solver!CY22)</f>
        <v/>
      </c>
      <c r="P22" s="393" t="str">
        <f>IFERROR(INDEX(Solver!$E:$E,MATCH($O22,Solver!$C:$C,0)),"")</f>
        <v/>
      </c>
      <c r="Q22" s="393" t="str">
        <f>IFERROR(INDEX(Solver!$F:$F,MATCH($O22,Solver!$C:$C,0)),"")</f>
        <v/>
      </c>
      <c r="R22" s="393" t="str">
        <f>IFERROR(VLOOKUP($O22,Solver!$C$1:$CA$524,MATCH(R$1,Solver!$C$1:$CA$1,0),FALSE),"")</f>
        <v/>
      </c>
      <c r="S22" s="394" t="str">
        <f>IFERROR(IF(VLOOKUP($O22,Solver!$C$1:$CA$524,MATCH(S$1,Solver!$C$1:$CA$1,0),FALSE)=1,"Starter",""),"")</f>
        <v/>
      </c>
      <c r="T22" s="394" t="str">
        <f>IFERROR(IF(VLOOKUP($O22,Solver!$C$1:$CA$524,MATCH(T$1,Solver!$C$1:$CA$1,0),FALSE)=1,"Bench",""),"")</f>
        <v/>
      </c>
      <c r="U22" s="394" t="str">
        <f>IFERROR(IF(VLOOKUP($O22,Solver!$C$1:$CA$524,MATCH(U$1,Solver!$C$1:$CA$1,0),FALSE)=1,"Captain",""),"")</f>
        <v/>
      </c>
      <c r="V22" s="394" t="str">
        <f>IFERROR(IF(VLOOKUP($O22,Solver!$C$1:$CA$524,MATCH(V$1,Solver!$C$1:$CA$1,0),FALSE)=1,"Buy",""),"")</f>
        <v/>
      </c>
      <c r="W22" s="394" t="str">
        <f>IFERROR(IF(VLOOKUP($O22,Solver!$C$1:$CA$524,MATCH(W$1,Solver!$C$1:$CA$1,0),FALSE)=1,"Sell",""),"")</f>
        <v/>
      </c>
      <c r="Y22" s="388" t="str">
        <f>IFERROR(INDEX(Solver!$D:$D,MATCH($AA22,Solver!$C:$C,0)),"")</f>
        <v/>
      </c>
      <c r="Z22" s="392" t="str">
        <f>IFERROR(INDEX(Solver!$B:$B,MATCH($AA22,Solver!$C:$C,0)),"")</f>
        <v/>
      </c>
      <c r="AA22" s="392" t="str">
        <f>IF(Solver!CZ22="","",Solver!CZ22)</f>
        <v/>
      </c>
      <c r="AB22" s="393" t="str">
        <f>IFERROR(INDEX(Solver!$E:$E,MATCH($AA22,Solver!$C:$C,0)),"")</f>
        <v/>
      </c>
      <c r="AC22" s="393" t="str">
        <f>IFERROR(INDEX(Solver!$F:$F,MATCH($AA22,Solver!$C:$C,0)),"")</f>
        <v/>
      </c>
      <c r="AD22" s="393" t="str">
        <f>IFERROR(VLOOKUP($AA22,Solver!$C$1:$CA$524,MATCH(AD$1,Solver!$C$1:$CA$1,0),FALSE),"")</f>
        <v/>
      </c>
      <c r="AE22" s="394" t="str">
        <f>IFERROR(IF(VLOOKUP($AA22,Solver!$C$1:$CA$524,MATCH(AE$1,Solver!$C$1:$CA$1,0),FALSE)=1,"Starter",""),"")</f>
        <v/>
      </c>
      <c r="AF22" s="394" t="str">
        <f>IFERROR(IF(VLOOKUP($AA22,Solver!$C$1:$CA$524,MATCH(AF$1,Solver!$C$1:$CA$1,0),FALSE)=1,"Bench",""),"")</f>
        <v/>
      </c>
      <c r="AG22" s="394" t="str">
        <f>IFERROR(IF(VLOOKUP($AA22,Solver!$C$1:$CA$524,MATCH(AG$1,Solver!$C$1:$CA$1,0),FALSE)=1,"Captain",""),"")</f>
        <v/>
      </c>
      <c r="AH22" s="394" t="str">
        <f>IFERROR(IF(VLOOKUP($AA22,Solver!$C$1:$CA$524,MATCH(AH$1,Solver!$C$1:$CA$1,0),FALSE)=1,"Buy",""),"")</f>
        <v/>
      </c>
      <c r="AI22" s="394" t="str">
        <f>IFERROR(IF(VLOOKUP($AA22,Solver!$C$1:$CA$524,MATCH(AI$1,Solver!$C$1:$CA$1,0),FALSE)=1,"Sell",""),"")</f>
        <v/>
      </c>
      <c r="AK22" s="388" t="str">
        <f>IFERROR(INDEX(Solver!$D:$D,MATCH($AM22,Solver!$C:$C,0)),"")</f>
        <v/>
      </c>
      <c r="AL22" s="392" t="str">
        <f>IFERROR(INDEX(Solver!$B:$B,MATCH($AM22,Solver!$C:$C,0)),"")</f>
        <v/>
      </c>
      <c r="AM22" s="392" t="str">
        <f>IF(Solver!DA22="","",Solver!DA22)</f>
        <v/>
      </c>
      <c r="AN22" s="393" t="str">
        <f>IFERROR(INDEX(Solver!$E:$E,MATCH($AM22,Solver!$C:$C,0)),"")</f>
        <v/>
      </c>
      <c r="AO22" s="393" t="str">
        <f>IFERROR(INDEX(Solver!$F:$F,MATCH($AM22,Solver!$C:$C,0)),"")</f>
        <v/>
      </c>
      <c r="AP22" s="393" t="str">
        <f>IFERROR(VLOOKUP($AM22,Solver!$C$1:$CA$524,MATCH(AP$1,Solver!$C$1:$CA$1,0),FALSE),"")</f>
        <v/>
      </c>
      <c r="AQ22" s="394" t="str">
        <f>IFERROR(IF(VLOOKUP($AM22,Solver!$C$1:$CA$524,MATCH(AQ$1,Solver!$C$1:$CA$1,0),FALSE)=1,"Starter",""),"")</f>
        <v/>
      </c>
      <c r="AR22" s="394" t="str">
        <f>IFERROR(IF(VLOOKUP($AM22,Solver!$C$1:$CA$524,MATCH(AR$1,Solver!$C$1:$CA$1,0),FALSE)=1,"Bench",""),"")</f>
        <v/>
      </c>
      <c r="AS22" s="394" t="str">
        <f>IFERROR(IF(VLOOKUP($AM22,Solver!$C$1:$CA$524,MATCH(AS$1,Solver!$C$1:$CA$1,0),FALSE)=1,"Captain",""),"")</f>
        <v/>
      </c>
      <c r="AT22" s="394" t="str">
        <f>IFERROR(IF(VLOOKUP($AM22,Solver!$C$1:$CA$524,MATCH(AT$1,Solver!$C$1:$CA$1,0),FALSE)=1,"Buy",""),"")</f>
        <v/>
      </c>
      <c r="AU22" s="394" t="str">
        <f>IFERROR(IF(VLOOKUP($AM22,Solver!$C$1:$CA$524,MATCH(AU$1,Solver!$C$1:$CA$1,0),FALSE)=1,"Sell",""),"")</f>
        <v/>
      </c>
      <c r="AW22" s="388" t="str">
        <f>IFERROR(INDEX(Solver!$D:$D,MATCH($AY22,Solver!$C:$C,0)),"")</f>
        <v/>
      </c>
      <c r="AX22" s="392" t="str">
        <f>IFERROR(INDEX(Solver!$B:$B,MATCH($AY22,Solver!$C:$C,0)),"")</f>
        <v/>
      </c>
      <c r="AY22" s="392" t="str">
        <f>IF(Solver!DB22="","",Solver!DB22)</f>
        <v/>
      </c>
      <c r="AZ22" s="393" t="str">
        <f>IFERROR(INDEX(Solver!$E:$E,MATCH($AY22,Solver!$C:$C,0)),"")</f>
        <v/>
      </c>
      <c r="BA22" s="393" t="str">
        <f>IFERROR(INDEX(Solver!$F:$F,MATCH($AY22,Solver!$C:$C,0)),"")</f>
        <v/>
      </c>
      <c r="BB22" s="393" t="str">
        <f>IFERROR(VLOOKUP($AY22,Solver!$C$1:$CA$524,MATCH(BB$1,Solver!$C$1:$CA$1,0),FALSE),"")</f>
        <v/>
      </c>
      <c r="BC22" s="394" t="str">
        <f>IFERROR(IF(VLOOKUP($AY22,Solver!$C$1:$CA$524,MATCH(BC$1,Solver!$C$1:$CA$1,0),FALSE)=1,"Starter",""),"")</f>
        <v/>
      </c>
      <c r="BD22" s="394" t="str">
        <f>IFERROR(IF(VLOOKUP($AY22,Solver!$C$1:$CA$524,MATCH(BD$1,Solver!$C$1:$CA$1,0),FALSE)=1,"Bench",""),"")</f>
        <v/>
      </c>
      <c r="BE22" s="394" t="str">
        <f>IFERROR(IF(VLOOKUP($AY22,Solver!$C$1:$CA$524,MATCH(BE$1,Solver!$C$1:$CA$1,0),FALSE)=1,"Captain",""),"")</f>
        <v/>
      </c>
      <c r="BF22" s="394" t="str">
        <f>IFERROR(IF(VLOOKUP($AY22,Solver!$C$1:$CA$524,MATCH(BF$1,Solver!$C$1:$CA$1,0),FALSE)=1,"Buy",""),"")</f>
        <v/>
      </c>
      <c r="BG22" s="394" t="str">
        <f>IFERROR(IF(VLOOKUP($AY22,Solver!$C$1:$CA$524,MATCH(BG$1,Solver!$C$1:$CA$1,0),FALSE)=1,"Sell",""),"")</f>
        <v/>
      </c>
      <c r="BI22" s="388" t="str">
        <f>IFERROR(INDEX(Solver!$D:$D,MATCH($BK22,Solver!$C:$C,0)),"")</f>
        <v>G</v>
      </c>
      <c r="BJ22" s="392" t="str">
        <f>IFERROR(INDEX(Solver!$B:$B,MATCH($BK22,Solver!$C:$C,0)),"")</f>
        <v>Newcastle Utd</v>
      </c>
      <c r="BK22" s="392" t="str">
        <f>IF(Solver!DC22="","",Solver!DC22)</f>
        <v>Odisseas Vlachodimos</v>
      </c>
      <c r="BL22" s="393">
        <f>IFERROR(INDEX(Solver!$E:$E,MATCH($BK22,Solver!$C:$C,0)),"")</f>
        <v>4.4000000000000004</v>
      </c>
      <c r="BM22" s="393">
        <f>IFERROR(INDEX(Solver!$F:$F,MATCH($BK22,Solver!$C:$C,0)),"")</f>
        <v>4.4000000000000004</v>
      </c>
      <c r="BN22" s="393">
        <f>IFERROR(VLOOKUP($BK22,Solver!$C$1:$CA$524,MATCH(BN$1,Solver!$C$1:$CA$1,0),FALSE),"")</f>
        <v>1.9E-2</v>
      </c>
      <c r="BO22" s="394" t="str">
        <f>IFERROR(IF(VLOOKUP($BK22,Solver!$C$1:$CA$524,MATCH(BO$1,Solver!$C$1:$CA$1,0),FALSE)=1,"Starter",""),"")</f>
        <v>Starter</v>
      </c>
      <c r="BP22" s="394" t="str">
        <f>IFERROR(IF(VLOOKUP($BK22,Solver!$C$1:$CA$524,MATCH(BP$1,Solver!$C$1:$CA$1,0),FALSE)=1,"Bench",""),"")</f>
        <v/>
      </c>
      <c r="BQ22" s="394" t="str">
        <f>IFERROR(IF(VLOOKUP($BK22,Solver!$C$1:$CA$524,MATCH(BQ$1,Solver!$C$1:$CA$1,0),FALSE)=1,"Captain",""),"")</f>
        <v>Captain</v>
      </c>
      <c r="BR22" s="394" t="str">
        <f>IFERROR(IF(VLOOKUP($BK22,Solver!$C$1:$CA$524,MATCH(BR$1,Solver!$C$1:$CA$1,0),FALSE)=1,"Buy",""),"")</f>
        <v>Buy</v>
      </c>
      <c r="BS22" s="394" t="str">
        <f>IFERROR(IF(VLOOKUP($BK22,Solver!$C$1:$CA$524,MATCH(BS$1,Solver!$C$1:$CA$1,0),FALSE)=1,"Sell",""),"")</f>
        <v/>
      </c>
      <c r="BU22" s="388" t="str">
        <f>IFERROR(INDEX(Solver!$D:$D,MATCH($BW22,Solver!$C:$C,0)),"")</f>
        <v>M</v>
      </c>
      <c r="BV22" s="392" t="str">
        <f>IFERROR(INDEX(Solver!$B:$B,MATCH($BW22,Solver!$C:$C,0)),"")</f>
        <v>Fulham</v>
      </c>
      <c r="BW22" s="392" t="str">
        <f>IF(Solver!DD22="","",Solver!DD22)</f>
        <v>Sander Berge</v>
      </c>
      <c r="BX22" s="393">
        <f>IFERROR(INDEX(Solver!$E:$E,MATCH($BW22,Solver!$C:$C,0)),"")</f>
        <v>5</v>
      </c>
      <c r="BY22" s="393">
        <f>IFERROR(INDEX(Solver!$F:$F,MATCH($BW22,Solver!$C:$C,0)),"")</f>
        <v>5</v>
      </c>
      <c r="BZ22" s="393">
        <f>IFERROR(VLOOKUP($BW22,Solver!$C$1:$CA$524,MATCH(BZ$1,Solver!$C$1:$CA$1,0),FALSE),"")</f>
        <v>0.71399999999999997</v>
      </c>
      <c r="CA22" s="394" t="str">
        <f>IFERROR(IF(VLOOKUP($BW22,Solver!$C$1:$CA$524,MATCH(CA$1,Solver!$C$1:$CA$1,0),FALSE)=1,"Starter",""),"")</f>
        <v>Starter</v>
      </c>
      <c r="CB22" s="394" t="str">
        <f>IFERROR(IF(VLOOKUP($BW22,Solver!$C$1:$CA$524,MATCH(CB$1,Solver!$C$1:$CA$1,0),FALSE)=1,"Bench",""),"")</f>
        <v/>
      </c>
      <c r="CC22" s="394" t="str">
        <f>IFERROR(IF(VLOOKUP($BW22,Solver!$C$1:$CA$524,MATCH(CC$1,Solver!$C$1:$CA$1,0),FALSE)=1,"Captain",""),"")</f>
        <v/>
      </c>
      <c r="CD22" s="394" t="str">
        <f>IFERROR(IF(VLOOKUP($BW22,Solver!$C$1:$CA$524,MATCH(CD$1,Solver!$C$1:$CA$1,0),FALSE)=1,"Buy",""),"")</f>
        <v/>
      </c>
      <c r="CE22" s="394" t="str">
        <f>IFERROR(IF(VLOOKUP($BW22,Solver!$C$1:$CA$524,MATCH(CE$1,Solver!$C$1:$CA$1,0),FALSE)=1,"Sell",""),"")</f>
        <v/>
      </c>
      <c r="CF22" s="386"/>
      <c r="CG22" s="388" t="str">
        <f>IFERROR(INDEX(Solver!$D:$D,MATCH($CI22,Solver!$C:$C,0)),"")</f>
        <v>F</v>
      </c>
      <c r="CH22" s="392" t="str">
        <f>IFERROR(INDEX(Solver!$B:$B,MATCH($CI22,Solver!$C:$C,0)),"")</f>
        <v>Fulham</v>
      </c>
      <c r="CI22" s="392" t="str">
        <f>IF(Solver!DE22="","",Solver!DE22)</f>
        <v>Rodrigo Muniz</v>
      </c>
      <c r="CJ22" s="393">
        <f>IFERROR(INDEX(Solver!$E:$E,MATCH($CI22,Solver!$C:$C,0)),"")</f>
        <v>5.7</v>
      </c>
      <c r="CK22" s="393">
        <f>IFERROR(INDEX(Solver!$F:$F,MATCH($CI22,Solver!$C:$C,0)),"")</f>
        <v>5.7</v>
      </c>
      <c r="CL22" s="393">
        <f>IFERROR(VLOOKUP($CI22,Solver!$C$1:$CA$524,MATCH(CL$1,Solver!$C$1:$CA$1,0),FALSE),"")</f>
        <v>1.6356666666666666</v>
      </c>
      <c r="CM22" s="394" t="str">
        <f>IFERROR(IF(VLOOKUP($CI22,Solver!$C$1:$CA$524,MATCH(CM$1,Solver!$C$1:$CA$1,0),FALSE)=1,"Starter",""),"")</f>
        <v>Starter</v>
      </c>
      <c r="CN22" s="394" t="str">
        <f>IFERROR(IF(VLOOKUP($CI22,Solver!$C$1:$CA$524,MATCH(CN$1,Solver!$C$1:$CA$1,0),FALSE)=1,"Bench",""),"")</f>
        <v/>
      </c>
      <c r="CO22" s="394" t="str">
        <f>IFERROR(IF(VLOOKUP($CI22,Solver!$C$1:$CA$524,MATCH(CO$1,Solver!$C$1:$CA$1,0),FALSE)=1,"Captain",""),"")</f>
        <v/>
      </c>
      <c r="CP22" s="394" t="str">
        <f>IFERROR(IF(VLOOKUP($CI22,Solver!$C$1:$CA$524,MATCH(CP$1,Solver!$C$1:$CA$1,0),FALSE)=1,"Buy",""),"")</f>
        <v/>
      </c>
      <c r="CQ22" s="394" t="str">
        <f>IFERROR(IF(VLOOKUP($CI22,Solver!$C$1:$CA$524,MATCH(CQ$1,Solver!$C$1:$CA$1,0),FALSE)=1,"Sell",""),"")</f>
        <v/>
      </c>
    </row>
    <row r="23" spans="1:95" x14ac:dyDescent="0.25">
      <c r="A23" s="388" t="str">
        <f>IFERROR(INDEX(Solver!$D:$D,MATCH($C23,Solver!$C:$C,0)),"")</f>
        <v/>
      </c>
      <c r="B23" s="389" t="str">
        <f>IFERROR(INDEX(Solver!$B:$B,MATCH($C23,Solver!$C:$C,0)),"")</f>
        <v/>
      </c>
      <c r="C23" s="389" t="str">
        <f>IF(Solver!CX23="","",Solver!CX23)</f>
        <v/>
      </c>
      <c r="D23" s="390" t="str">
        <f>IFERROR(INDEX(Solver!$E:$E,MATCH($C23,Solver!$C:$C,0)),"")</f>
        <v/>
      </c>
      <c r="E23" s="390" t="str">
        <f>IFERROR(INDEX(Solver!$F:$F,MATCH($C23,Solver!$C:$C,0)),"")</f>
        <v/>
      </c>
      <c r="F23" s="390" t="str">
        <f>IFERROR(VLOOKUP($C23,Solver!$C$1:$CA$524,MATCH(F$1,Solver!$C$1:$CA$1,0),FALSE),"")</f>
        <v/>
      </c>
      <c r="G23" s="391" t="str">
        <f>IFERROR(IF(VLOOKUP($C23,Solver!$C$1:$CA$524,MATCH(G$1,Solver!$C$1:$CA$1,0),FALSE)=1,"Starter",""),"")</f>
        <v/>
      </c>
      <c r="H23" s="391" t="str">
        <f>IFERROR(IF(VLOOKUP($C23,Solver!$C$1:$CA$524,MATCH(H$1,Solver!$C$1:$CA$1,0),FALSE)=1,"Bench",""),"")</f>
        <v/>
      </c>
      <c r="I23" s="391" t="str">
        <f>IFERROR(IF(VLOOKUP($C23,Solver!$C$1:$CA$524,MATCH(I$1,Solver!$C$1:$CA$1,0),FALSE)=1,"Captain",""),"")</f>
        <v/>
      </c>
      <c r="J23" s="391" t="str">
        <f>IFERROR(IF(VLOOKUP($C23,Solver!$C$1:$CA$524,MATCH(J$1,Solver!$C$1:$CA$1,0),FALSE)=1,"Buy",""),"")</f>
        <v/>
      </c>
      <c r="K23" s="391" t="str">
        <f>IFERROR(IF(VLOOKUP($C23,Solver!$C$1:$CA$524,MATCH(K$1,Solver!$C$1:$CA$1,0),FALSE)=1,"Sell",""),"")</f>
        <v/>
      </c>
      <c r="M23" s="388" t="str">
        <f>IFERROR(INDEX(Solver!$D:$D,MATCH($O23,Solver!$C:$C,0)),"")</f>
        <v/>
      </c>
      <c r="N23" s="389" t="str">
        <f>IFERROR(INDEX(Solver!$B:$B,MATCH($O23,Solver!$C:$C,0)),"")</f>
        <v/>
      </c>
      <c r="O23" s="389" t="str">
        <f>IF(Solver!CY23="","",Solver!CY23)</f>
        <v/>
      </c>
      <c r="P23" s="390" t="str">
        <f>IFERROR(INDEX(Solver!$E:$E,MATCH($O23,Solver!$C:$C,0)),"")</f>
        <v/>
      </c>
      <c r="Q23" s="390" t="str">
        <f>IFERROR(INDEX(Solver!$F:$F,MATCH($O23,Solver!$C:$C,0)),"")</f>
        <v/>
      </c>
      <c r="R23" s="390" t="str">
        <f>IFERROR(VLOOKUP($O23,Solver!$C$1:$CA$524,MATCH(R$1,Solver!$C$1:$CA$1,0),FALSE),"")</f>
        <v/>
      </c>
      <c r="S23" s="391" t="str">
        <f>IFERROR(IF(VLOOKUP($O23,Solver!$C$1:$CA$524,MATCH(S$1,Solver!$C$1:$CA$1,0),FALSE)=1,"Starter",""),"")</f>
        <v/>
      </c>
      <c r="T23" s="391" t="str">
        <f>IFERROR(IF(VLOOKUP($O23,Solver!$C$1:$CA$524,MATCH(T$1,Solver!$C$1:$CA$1,0),FALSE)=1,"Bench",""),"")</f>
        <v/>
      </c>
      <c r="U23" s="391" t="str">
        <f>IFERROR(IF(VLOOKUP($O23,Solver!$C$1:$CA$524,MATCH(U$1,Solver!$C$1:$CA$1,0),FALSE)=1,"Captain",""),"")</f>
        <v/>
      </c>
      <c r="V23" s="391" t="str">
        <f>IFERROR(IF(VLOOKUP($O23,Solver!$C$1:$CA$524,MATCH(V$1,Solver!$C$1:$CA$1,0),FALSE)=1,"Buy",""),"")</f>
        <v/>
      </c>
      <c r="W23" s="391" t="str">
        <f>IFERROR(IF(VLOOKUP($O23,Solver!$C$1:$CA$524,MATCH(W$1,Solver!$C$1:$CA$1,0),FALSE)=1,"Sell",""),"")</f>
        <v/>
      </c>
      <c r="Y23" s="388" t="str">
        <f>IFERROR(INDEX(Solver!$D:$D,MATCH($AA23,Solver!$C:$C,0)),"")</f>
        <v/>
      </c>
      <c r="Z23" s="389" t="str">
        <f>IFERROR(INDEX(Solver!$B:$B,MATCH($AA23,Solver!$C:$C,0)),"")</f>
        <v/>
      </c>
      <c r="AA23" s="389" t="str">
        <f>IF(Solver!CZ23="","",Solver!CZ23)</f>
        <v/>
      </c>
      <c r="AB23" s="390" t="str">
        <f>IFERROR(INDEX(Solver!$E:$E,MATCH($AA23,Solver!$C:$C,0)),"")</f>
        <v/>
      </c>
      <c r="AC23" s="390" t="str">
        <f>IFERROR(INDEX(Solver!$F:$F,MATCH($AA23,Solver!$C:$C,0)),"")</f>
        <v/>
      </c>
      <c r="AD23" s="390" t="str">
        <f>IFERROR(VLOOKUP($AA23,Solver!$C$1:$CA$524,MATCH(AD$1,Solver!$C$1:$CA$1,0),FALSE),"")</f>
        <v/>
      </c>
      <c r="AE23" s="391" t="str">
        <f>IFERROR(IF(VLOOKUP($AA23,Solver!$C$1:$CA$524,MATCH(AE$1,Solver!$C$1:$CA$1,0),FALSE)=1,"Starter",""),"")</f>
        <v/>
      </c>
      <c r="AF23" s="391" t="str">
        <f>IFERROR(IF(VLOOKUP($AA23,Solver!$C$1:$CA$524,MATCH(AF$1,Solver!$C$1:$CA$1,0),FALSE)=1,"Bench",""),"")</f>
        <v/>
      </c>
      <c r="AG23" s="391" t="str">
        <f>IFERROR(IF(VLOOKUP($AA23,Solver!$C$1:$CA$524,MATCH(AG$1,Solver!$C$1:$CA$1,0),FALSE)=1,"Captain",""),"")</f>
        <v/>
      </c>
      <c r="AH23" s="391" t="str">
        <f>IFERROR(IF(VLOOKUP($AA23,Solver!$C$1:$CA$524,MATCH(AH$1,Solver!$C$1:$CA$1,0),FALSE)=1,"Buy",""),"")</f>
        <v/>
      </c>
      <c r="AI23" s="391" t="str">
        <f>IFERROR(IF(VLOOKUP($AA23,Solver!$C$1:$CA$524,MATCH(AI$1,Solver!$C$1:$CA$1,0),FALSE)=1,"Sell",""),"")</f>
        <v/>
      </c>
      <c r="AK23" s="388" t="str">
        <f>IFERROR(INDEX(Solver!$D:$D,MATCH($AM23,Solver!$C:$C,0)),"")</f>
        <v/>
      </c>
      <c r="AL23" s="389" t="str">
        <f>IFERROR(INDEX(Solver!$B:$B,MATCH($AM23,Solver!$C:$C,0)),"")</f>
        <v/>
      </c>
      <c r="AM23" s="389" t="str">
        <f>IF(Solver!DA23="","",Solver!DA23)</f>
        <v/>
      </c>
      <c r="AN23" s="390" t="str">
        <f>IFERROR(INDEX(Solver!$E:$E,MATCH($AM23,Solver!$C:$C,0)),"")</f>
        <v/>
      </c>
      <c r="AO23" s="390" t="str">
        <f>IFERROR(INDEX(Solver!$F:$F,MATCH($AM23,Solver!$C:$C,0)),"")</f>
        <v/>
      </c>
      <c r="AP23" s="390" t="str">
        <f>IFERROR(VLOOKUP($AM23,Solver!$C$1:$CA$524,MATCH(AP$1,Solver!$C$1:$CA$1,0),FALSE),"")</f>
        <v/>
      </c>
      <c r="AQ23" s="391" t="str">
        <f>IFERROR(IF(VLOOKUP($AM23,Solver!$C$1:$CA$524,MATCH(AQ$1,Solver!$C$1:$CA$1,0),FALSE)=1,"Starter",""),"")</f>
        <v/>
      </c>
      <c r="AR23" s="391" t="str">
        <f>IFERROR(IF(VLOOKUP($AM23,Solver!$C$1:$CA$524,MATCH(AR$1,Solver!$C$1:$CA$1,0),FALSE)=1,"Bench",""),"")</f>
        <v/>
      </c>
      <c r="AS23" s="391" t="str">
        <f>IFERROR(IF(VLOOKUP($AM23,Solver!$C$1:$CA$524,MATCH(AS$1,Solver!$C$1:$CA$1,0),FALSE)=1,"Captain",""),"")</f>
        <v/>
      </c>
      <c r="AT23" s="391" t="str">
        <f>IFERROR(IF(VLOOKUP($AM23,Solver!$C$1:$CA$524,MATCH(AT$1,Solver!$C$1:$CA$1,0),FALSE)=1,"Buy",""),"")</f>
        <v/>
      </c>
      <c r="AU23" s="391" t="str">
        <f>IFERROR(IF(VLOOKUP($AM23,Solver!$C$1:$CA$524,MATCH(AU$1,Solver!$C$1:$CA$1,0),FALSE)=1,"Sell",""),"")</f>
        <v/>
      </c>
      <c r="AW23" s="388" t="str">
        <f>IFERROR(INDEX(Solver!$D:$D,MATCH($AY23,Solver!$C:$C,0)),"")</f>
        <v/>
      </c>
      <c r="AX23" s="389" t="str">
        <f>IFERROR(INDEX(Solver!$B:$B,MATCH($AY23,Solver!$C:$C,0)),"")</f>
        <v/>
      </c>
      <c r="AY23" s="389" t="str">
        <f>IF(Solver!DB23="","",Solver!DB23)</f>
        <v/>
      </c>
      <c r="AZ23" s="390" t="str">
        <f>IFERROR(INDEX(Solver!$E:$E,MATCH($AY23,Solver!$C:$C,0)),"")</f>
        <v/>
      </c>
      <c r="BA23" s="390" t="str">
        <f>IFERROR(INDEX(Solver!$F:$F,MATCH($AY23,Solver!$C:$C,0)),"")</f>
        <v/>
      </c>
      <c r="BB23" s="390" t="str">
        <f>IFERROR(VLOOKUP($AY23,Solver!$C$1:$CA$524,MATCH(BB$1,Solver!$C$1:$CA$1,0),FALSE),"")</f>
        <v/>
      </c>
      <c r="BC23" s="391" t="str">
        <f>IFERROR(IF(VLOOKUP($AY23,Solver!$C$1:$CA$524,MATCH(BC$1,Solver!$C$1:$CA$1,0),FALSE)=1,"Starter",""),"")</f>
        <v/>
      </c>
      <c r="BD23" s="391" t="str">
        <f>IFERROR(IF(VLOOKUP($AY23,Solver!$C$1:$CA$524,MATCH(BD$1,Solver!$C$1:$CA$1,0),FALSE)=1,"Bench",""),"")</f>
        <v/>
      </c>
      <c r="BE23" s="391" t="str">
        <f>IFERROR(IF(VLOOKUP($AY23,Solver!$C$1:$CA$524,MATCH(BE$1,Solver!$C$1:$CA$1,0),FALSE)=1,"Captain",""),"")</f>
        <v/>
      </c>
      <c r="BF23" s="391" t="str">
        <f>IFERROR(IF(VLOOKUP($AY23,Solver!$C$1:$CA$524,MATCH(BF$1,Solver!$C$1:$CA$1,0),FALSE)=1,"Buy",""),"")</f>
        <v/>
      </c>
      <c r="BG23" s="391" t="str">
        <f>IFERROR(IF(VLOOKUP($AY23,Solver!$C$1:$CA$524,MATCH(BG$1,Solver!$C$1:$CA$1,0),FALSE)=1,"Sell",""),"")</f>
        <v/>
      </c>
      <c r="BI23" s="388" t="str">
        <f>IFERROR(INDEX(Solver!$D:$D,MATCH($BK23,Solver!$C:$C,0)),"")</f>
        <v>M</v>
      </c>
      <c r="BJ23" s="389" t="str">
        <f>IFERROR(INDEX(Solver!$B:$B,MATCH($BK23,Solver!$C:$C,0)),"")</f>
        <v>Chelsea</v>
      </c>
      <c r="BK23" s="389" t="str">
        <f>IF(Solver!DC23="","",Solver!DC23)</f>
        <v>Cesare Casadei</v>
      </c>
      <c r="BL23" s="390">
        <f>IFERROR(INDEX(Solver!$E:$E,MATCH($BK23,Solver!$C:$C,0)),"")</f>
        <v>4.5</v>
      </c>
      <c r="BM23" s="390">
        <f>IFERROR(INDEX(Solver!$F:$F,MATCH($BK23,Solver!$C:$C,0)),"")</f>
        <v>4.5</v>
      </c>
      <c r="BN23" s="390">
        <f>IFERROR(VLOOKUP($BK23,Solver!$C$1:$CA$524,MATCH(BN$1,Solver!$C$1:$CA$1,0),FALSE),"")</f>
        <v>8.3333333333333332E-3</v>
      </c>
      <c r="BO23" s="391" t="str">
        <f>IFERROR(IF(VLOOKUP($BK23,Solver!$C$1:$CA$524,MATCH(BO$1,Solver!$C$1:$CA$1,0),FALSE)=1,"Starter",""),"")</f>
        <v>Starter</v>
      </c>
      <c r="BP23" s="391" t="str">
        <f>IFERROR(IF(VLOOKUP($BK23,Solver!$C$1:$CA$524,MATCH(BP$1,Solver!$C$1:$CA$1,0),FALSE)=1,"Bench",""),"")</f>
        <v/>
      </c>
      <c r="BQ23" s="391" t="str">
        <f>IFERROR(IF(VLOOKUP($BK23,Solver!$C$1:$CA$524,MATCH(BQ$1,Solver!$C$1:$CA$1,0),FALSE)=1,"Captain",""),"")</f>
        <v/>
      </c>
      <c r="BR23" s="391" t="str">
        <f>IFERROR(IF(VLOOKUP($BK23,Solver!$C$1:$CA$524,MATCH(BR$1,Solver!$C$1:$CA$1,0),FALSE)=1,"Buy",""),"")</f>
        <v/>
      </c>
      <c r="BS23" s="391" t="str">
        <f>IFERROR(IF(VLOOKUP($BK23,Solver!$C$1:$CA$524,MATCH(BS$1,Solver!$C$1:$CA$1,0),FALSE)=1,"Sell",""),"")</f>
        <v/>
      </c>
      <c r="BU23" s="388" t="str">
        <f>IFERROR(INDEX(Solver!$D:$D,MATCH($BW23,Solver!$C:$C,0)),"")</f>
        <v>G</v>
      </c>
      <c r="BV23" s="389" t="str">
        <f>IFERROR(INDEX(Solver!$B:$B,MATCH($BW23,Solver!$C:$C,0)),"")</f>
        <v>Newcastle Utd</v>
      </c>
      <c r="BW23" s="389" t="str">
        <f>IF(Solver!DD23="","",Solver!DD23)</f>
        <v>Odisseas Vlachodimos</v>
      </c>
      <c r="BX23" s="390">
        <f>IFERROR(INDEX(Solver!$E:$E,MATCH($BW23,Solver!$C:$C,0)),"")</f>
        <v>4.4000000000000004</v>
      </c>
      <c r="BY23" s="390">
        <f>IFERROR(INDEX(Solver!$F:$F,MATCH($BW23,Solver!$C:$C,0)),"")</f>
        <v>4.4000000000000004</v>
      </c>
      <c r="BZ23" s="390">
        <f>IFERROR(VLOOKUP($BW23,Solver!$C$1:$CA$524,MATCH(BZ$1,Solver!$C$1:$CA$1,0),FALSE),"")</f>
        <v>1.0666666666666666E-2</v>
      </c>
      <c r="CA23" s="391" t="str">
        <f>IFERROR(IF(VLOOKUP($BW23,Solver!$C$1:$CA$524,MATCH(CA$1,Solver!$C$1:$CA$1,0),FALSE)=1,"Starter",""),"")</f>
        <v>Starter</v>
      </c>
      <c r="CB23" s="391" t="str">
        <f>IFERROR(IF(VLOOKUP($BW23,Solver!$C$1:$CA$524,MATCH(CB$1,Solver!$C$1:$CA$1,0),FALSE)=1,"Bench",""),"")</f>
        <v/>
      </c>
      <c r="CC23" s="391" t="str">
        <f>IFERROR(IF(VLOOKUP($BW23,Solver!$C$1:$CA$524,MATCH(CC$1,Solver!$C$1:$CA$1,0),FALSE)=1,"Captain",""),"")</f>
        <v>Captain</v>
      </c>
      <c r="CD23" s="391" t="str">
        <f>IFERROR(IF(VLOOKUP($BW23,Solver!$C$1:$CA$524,MATCH(CD$1,Solver!$C$1:$CA$1,0),FALSE)=1,"Buy",""),"")</f>
        <v/>
      </c>
      <c r="CE23" s="391" t="str">
        <f>IFERROR(IF(VLOOKUP($BW23,Solver!$C$1:$CA$524,MATCH(CE$1,Solver!$C$1:$CA$1,0),FALSE)=1,"Sell",""),"")</f>
        <v/>
      </c>
      <c r="CF23" s="386"/>
      <c r="CG23" s="388" t="str">
        <f>IFERROR(INDEX(Solver!$D:$D,MATCH($CI23,Solver!$C:$C,0)),"")</f>
        <v>M</v>
      </c>
      <c r="CH23" s="389" t="str">
        <f>IFERROR(INDEX(Solver!$B:$B,MATCH($CI23,Solver!$C:$C,0)),"")</f>
        <v>Fulham</v>
      </c>
      <c r="CI23" s="389" t="str">
        <f>IF(Solver!DE23="","",Solver!DE23)</f>
        <v>Sander Berge</v>
      </c>
      <c r="CJ23" s="390">
        <f>IFERROR(INDEX(Solver!$E:$E,MATCH($CI23,Solver!$C:$C,0)),"")</f>
        <v>5</v>
      </c>
      <c r="CK23" s="390">
        <f>IFERROR(INDEX(Solver!$F:$F,MATCH($CI23,Solver!$C:$C,0)),"")</f>
        <v>5</v>
      </c>
      <c r="CL23" s="390">
        <f>IFERROR(VLOOKUP($CI23,Solver!$C$1:$CA$524,MATCH(CL$1,Solver!$C$1:$CA$1,0),FALSE),"")</f>
        <v>0.85866666666666669</v>
      </c>
      <c r="CM23" s="391" t="str">
        <f>IFERROR(IF(VLOOKUP($CI23,Solver!$C$1:$CA$524,MATCH(CM$1,Solver!$C$1:$CA$1,0),FALSE)=1,"Starter",""),"")</f>
        <v>Starter</v>
      </c>
      <c r="CN23" s="391" t="str">
        <f>IFERROR(IF(VLOOKUP($CI23,Solver!$C$1:$CA$524,MATCH(CN$1,Solver!$C$1:$CA$1,0),FALSE)=1,"Bench",""),"")</f>
        <v/>
      </c>
      <c r="CO23" s="391" t="str">
        <f>IFERROR(IF(VLOOKUP($CI23,Solver!$C$1:$CA$524,MATCH(CO$1,Solver!$C$1:$CA$1,0),FALSE)=1,"Captain",""),"")</f>
        <v/>
      </c>
      <c r="CP23" s="391" t="str">
        <f>IFERROR(IF(VLOOKUP($CI23,Solver!$C$1:$CA$524,MATCH(CP$1,Solver!$C$1:$CA$1,0),FALSE)=1,"Buy",""),"")</f>
        <v/>
      </c>
      <c r="CQ23" s="391" t="str">
        <f>IFERROR(IF(VLOOKUP($CI23,Solver!$C$1:$CA$524,MATCH(CQ$1,Solver!$C$1:$CA$1,0),FALSE)=1,"Sell",""),"")</f>
        <v/>
      </c>
    </row>
    <row r="24" spans="1:95" x14ac:dyDescent="0.25">
      <c r="A24" s="388" t="str">
        <f>IFERROR(INDEX(Solver!$D:$D,MATCH($C24,Solver!$C:$C,0)),"")</f>
        <v/>
      </c>
      <c r="B24" s="392" t="str">
        <f>IFERROR(INDEX(Solver!$B:$B,MATCH($C24,Solver!$C:$C,0)),"")</f>
        <v/>
      </c>
      <c r="C24" s="392" t="str">
        <f>IF(Solver!CX24="","",Solver!CX24)</f>
        <v/>
      </c>
      <c r="D24" s="393" t="str">
        <f>IFERROR(INDEX(Solver!$E:$E,MATCH($C24,Solver!$C:$C,0)),"")</f>
        <v/>
      </c>
      <c r="E24" s="393" t="str">
        <f>IFERROR(INDEX(Solver!$F:$F,MATCH($C24,Solver!$C:$C,0)),"")</f>
        <v/>
      </c>
      <c r="F24" s="393" t="str">
        <f>IFERROR(VLOOKUP($C24,Solver!$C$1:$CA$524,MATCH(F$1,Solver!$C$1:$CA$1,0),FALSE),"")</f>
        <v/>
      </c>
      <c r="G24" s="394" t="str">
        <f>IFERROR(IF(VLOOKUP($C24,Solver!$C$1:$CA$524,MATCH(G$1,Solver!$C$1:$CA$1,0),FALSE)=1,"Starter",""),"")</f>
        <v/>
      </c>
      <c r="H24" s="394" t="str">
        <f>IFERROR(IF(VLOOKUP($C24,Solver!$C$1:$CA$524,MATCH(H$1,Solver!$C$1:$CA$1,0),FALSE)=1,"Bench",""),"")</f>
        <v/>
      </c>
      <c r="I24" s="394" t="str">
        <f>IFERROR(IF(VLOOKUP($C24,Solver!$C$1:$CA$524,MATCH(I$1,Solver!$C$1:$CA$1,0),FALSE)=1,"Captain",""),"")</f>
        <v/>
      </c>
      <c r="J24" s="394" t="str">
        <f>IFERROR(IF(VLOOKUP($C24,Solver!$C$1:$CA$524,MATCH(J$1,Solver!$C$1:$CA$1,0),FALSE)=1,"Buy",""),"")</f>
        <v/>
      </c>
      <c r="K24" s="394" t="str">
        <f>IFERROR(IF(VLOOKUP($C24,Solver!$C$1:$CA$524,MATCH(K$1,Solver!$C$1:$CA$1,0),FALSE)=1,"Sell",""),"")</f>
        <v/>
      </c>
      <c r="M24" s="388" t="str">
        <f>IFERROR(INDEX(Solver!$D:$D,MATCH($O24,Solver!$C:$C,0)),"")</f>
        <v/>
      </c>
      <c r="N24" s="392" t="str">
        <f>IFERROR(INDEX(Solver!$B:$B,MATCH($O24,Solver!$C:$C,0)),"")</f>
        <v/>
      </c>
      <c r="O24" s="392" t="str">
        <f>IF(Solver!CY24="","",Solver!CY24)</f>
        <v/>
      </c>
      <c r="P24" s="393" t="str">
        <f>IFERROR(INDEX(Solver!$E:$E,MATCH($O24,Solver!$C:$C,0)),"")</f>
        <v/>
      </c>
      <c r="Q24" s="393" t="str">
        <f>IFERROR(INDEX(Solver!$F:$F,MATCH($O24,Solver!$C:$C,0)),"")</f>
        <v/>
      </c>
      <c r="R24" s="393" t="str">
        <f>IFERROR(VLOOKUP($O24,Solver!$C$1:$CA$524,MATCH(R$1,Solver!$C$1:$CA$1,0),FALSE),"")</f>
        <v/>
      </c>
      <c r="S24" s="394" t="str">
        <f>IFERROR(IF(VLOOKUP($O24,Solver!$C$1:$CA$524,MATCH(S$1,Solver!$C$1:$CA$1,0),FALSE)=1,"Starter",""),"")</f>
        <v/>
      </c>
      <c r="T24" s="394" t="str">
        <f>IFERROR(IF(VLOOKUP($O24,Solver!$C$1:$CA$524,MATCH(T$1,Solver!$C$1:$CA$1,0),FALSE)=1,"Bench",""),"")</f>
        <v/>
      </c>
      <c r="U24" s="394" t="str">
        <f>IFERROR(IF(VLOOKUP($O24,Solver!$C$1:$CA$524,MATCH(U$1,Solver!$C$1:$CA$1,0),FALSE)=1,"Captain",""),"")</f>
        <v/>
      </c>
      <c r="V24" s="394" t="str">
        <f>IFERROR(IF(VLOOKUP($O24,Solver!$C$1:$CA$524,MATCH(V$1,Solver!$C$1:$CA$1,0),FALSE)=1,"Buy",""),"")</f>
        <v/>
      </c>
      <c r="W24" s="394" t="str">
        <f>IFERROR(IF(VLOOKUP($O24,Solver!$C$1:$CA$524,MATCH(W$1,Solver!$C$1:$CA$1,0),FALSE)=1,"Sell",""),"")</f>
        <v/>
      </c>
      <c r="Y24" s="388" t="str">
        <f>IFERROR(INDEX(Solver!$D:$D,MATCH($AA24,Solver!$C:$C,0)),"")</f>
        <v/>
      </c>
      <c r="Z24" s="392" t="str">
        <f>IFERROR(INDEX(Solver!$B:$B,MATCH($AA24,Solver!$C:$C,0)),"")</f>
        <v/>
      </c>
      <c r="AA24" s="392" t="str">
        <f>IF(Solver!CZ24="","",Solver!CZ24)</f>
        <v/>
      </c>
      <c r="AB24" s="393" t="str">
        <f>IFERROR(INDEX(Solver!$E:$E,MATCH($AA24,Solver!$C:$C,0)),"")</f>
        <v/>
      </c>
      <c r="AC24" s="393" t="str">
        <f>IFERROR(INDEX(Solver!$F:$F,MATCH($AA24,Solver!$C:$C,0)),"")</f>
        <v/>
      </c>
      <c r="AD24" s="393" t="str">
        <f>IFERROR(VLOOKUP($AA24,Solver!$C$1:$CA$524,MATCH(AD$1,Solver!$C$1:$CA$1,0),FALSE),"")</f>
        <v/>
      </c>
      <c r="AE24" s="394" t="str">
        <f>IFERROR(IF(VLOOKUP($AA24,Solver!$C$1:$CA$524,MATCH(AE$1,Solver!$C$1:$CA$1,0),FALSE)=1,"Starter",""),"")</f>
        <v/>
      </c>
      <c r="AF24" s="394" t="str">
        <f>IFERROR(IF(VLOOKUP($AA24,Solver!$C$1:$CA$524,MATCH(AF$1,Solver!$C$1:$CA$1,0),FALSE)=1,"Bench",""),"")</f>
        <v/>
      </c>
      <c r="AG24" s="394" t="str">
        <f>IFERROR(IF(VLOOKUP($AA24,Solver!$C$1:$CA$524,MATCH(AG$1,Solver!$C$1:$CA$1,0),FALSE)=1,"Captain",""),"")</f>
        <v/>
      </c>
      <c r="AH24" s="394" t="str">
        <f>IFERROR(IF(VLOOKUP($AA24,Solver!$C$1:$CA$524,MATCH(AH$1,Solver!$C$1:$CA$1,0),FALSE)=1,"Buy",""),"")</f>
        <v/>
      </c>
      <c r="AI24" s="394" t="str">
        <f>IFERROR(IF(VLOOKUP($AA24,Solver!$C$1:$CA$524,MATCH(AI$1,Solver!$C$1:$CA$1,0),FALSE)=1,"Sell",""),"")</f>
        <v/>
      </c>
      <c r="AK24" s="388" t="str">
        <f>IFERROR(INDEX(Solver!$D:$D,MATCH($AM24,Solver!$C:$C,0)),"")</f>
        <v/>
      </c>
      <c r="AL24" s="392" t="str">
        <f>IFERROR(INDEX(Solver!$B:$B,MATCH($AM24,Solver!$C:$C,0)),"")</f>
        <v/>
      </c>
      <c r="AM24" s="392" t="str">
        <f>IF(Solver!DA24="","",Solver!DA24)</f>
        <v/>
      </c>
      <c r="AN24" s="393" t="str">
        <f>IFERROR(INDEX(Solver!$E:$E,MATCH($AM24,Solver!$C:$C,0)),"")</f>
        <v/>
      </c>
      <c r="AO24" s="393" t="str">
        <f>IFERROR(INDEX(Solver!$F:$F,MATCH($AM24,Solver!$C:$C,0)),"")</f>
        <v/>
      </c>
      <c r="AP24" s="393" t="str">
        <f>IFERROR(VLOOKUP($AM24,Solver!$C$1:$CA$524,MATCH(AP$1,Solver!$C$1:$CA$1,0),FALSE),"")</f>
        <v/>
      </c>
      <c r="AQ24" s="394" t="str">
        <f>IFERROR(IF(VLOOKUP($AM24,Solver!$C$1:$CA$524,MATCH(AQ$1,Solver!$C$1:$CA$1,0),FALSE)=1,"Starter",""),"")</f>
        <v/>
      </c>
      <c r="AR24" s="394" t="str">
        <f>IFERROR(IF(VLOOKUP($AM24,Solver!$C$1:$CA$524,MATCH(AR$1,Solver!$C$1:$CA$1,0),FALSE)=1,"Bench",""),"")</f>
        <v/>
      </c>
      <c r="AS24" s="394" t="str">
        <f>IFERROR(IF(VLOOKUP($AM24,Solver!$C$1:$CA$524,MATCH(AS$1,Solver!$C$1:$CA$1,0),FALSE)=1,"Captain",""),"")</f>
        <v/>
      </c>
      <c r="AT24" s="394" t="str">
        <f>IFERROR(IF(VLOOKUP($AM24,Solver!$C$1:$CA$524,MATCH(AT$1,Solver!$C$1:$CA$1,0),FALSE)=1,"Buy",""),"")</f>
        <v/>
      </c>
      <c r="AU24" s="394" t="str">
        <f>IFERROR(IF(VLOOKUP($AM24,Solver!$C$1:$CA$524,MATCH(AU$1,Solver!$C$1:$CA$1,0),FALSE)=1,"Sell",""),"")</f>
        <v/>
      </c>
      <c r="AW24" s="388" t="str">
        <f>IFERROR(INDEX(Solver!$D:$D,MATCH($AY24,Solver!$C:$C,0)),"")</f>
        <v/>
      </c>
      <c r="AX24" s="392" t="str">
        <f>IFERROR(INDEX(Solver!$B:$B,MATCH($AY24,Solver!$C:$C,0)),"")</f>
        <v/>
      </c>
      <c r="AY24" s="392" t="str">
        <f>IF(Solver!DB24="","",Solver!DB24)</f>
        <v/>
      </c>
      <c r="AZ24" s="393" t="str">
        <f>IFERROR(INDEX(Solver!$E:$E,MATCH($AY24,Solver!$C:$C,0)),"")</f>
        <v/>
      </c>
      <c r="BA24" s="393" t="str">
        <f>IFERROR(INDEX(Solver!$F:$F,MATCH($AY24,Solver!$C:$C,0)),"")</f>
        <v/>
      </c>
      <c r="BB24" s="393" t="str">
        <f>IFERROR(VLOOKUP($AY24,Solver!$C$1:$CA$524,MATCH(BB$1,Solver!$C$1:$CA$1,0),FALSE),"")</f>
        <v/>
      </c>
      <c r="BC24" s="394" t="str">
        <f>IFERROR(IF(VLOOKUP($AY24,Solver!$C$1:$CA$524,MATCH(BC$1,Solver!$C$1:$CA$1,0),FALSE)=1,"Starter",""),"")</f>
        <v/>
      </c>
      <c r="BD24" s="394" t="str">
        <f>IFERROR(IF(VLOOKUP($AY24,Solver!$C$1:$CA$524,MATCH(BD$1,Solver!$C$1:$CA$1,0),FALSE)=1,"Bench",""),"")</f>
        <v/>
      </c>
      <c r="BE24" s="394" t="str">
        <f>IFERROR(IF(VLOOKUP($AY24,Solver!$C$1:$CA$524,MATCH(BE$1,Solver!$C$1:$CA$1,0),FALSE)=1,"Captain",""),"")</f>
        <v/>
      </c>
      <c r="BF24" s="394" t="str">
        <f>IFERROR(IF(VLOOKUP($AY24,Solver!$C$1:$CA$524,MATCH(BF$1,Solver!$C$1:$CA$1,0),FALSE)=1,"Buy",""),"")</f>
        <v/>
      </c>
      <c r="BG24" s="394" t="str">
        <f>IFERROR(IF(VLOOKUP($AY24,Solver!$C$1:$CA$524,MATCH(BG$1,Solver!$C$1:$CA$1,0),FALSE)=1,"Sell",""),"")</f>
        <v/>
      </c>
      <c r="BI24" s="388" t="str">
        <f>IFERROR(INDEX(Solver!$D:$D,MATCH($BK24,Solver!$C:$C,0)),"")</f>
        <v/>
      </c>
      <c r="BJ24" s="392" t="str">
        <f>IFERROR(INDEX(Solver!$B:$B,MATCH($BK24,Solver!$C:$C,0)),"")</f>
        <v/>
      </c>
      <c r="BK24" s="392" t="str">
        <f>IF(Solver!DC24="","",Solver!DC24)</f>
        <v/>
      </c>
      <c r="BL24" s="393" t="str">
        <f>IFERROR(INDEX(Solver!$E:$E,MATCH($BK24,Solver!$C:$C,0)),"")</f>
        <v/>
      </c>
      <c r="BM24" s="393" t="str">
        <f>IFERROR(INDEX(Solver!$F:$F,MATCH($BK24,Solver!$C:$C,0)),"")</f>
        <v/>
      </c>
      <c r="BN24" s="393" t="str">
        <f>IFERROR(VLOOKUP($BK24,Solver!$C$1:$CA$524,MATCH(BN$1,Solver!$C$1:$CA$1,0),FALSE),"")</f>
        <v/>
      </c>
      <c r="BO24" s="394" t="str">
        <f>IFERROR(IF(VLOOKUP($BK24,Solver!$C$1:$CA$524,MATCH(BO$1,Solver!$C$1:$CA$1,0),FALSE)=1,"Starter",""),"")</f>
        <v/>
      </c>
      <c r="BP24" s="394" t="str">
        <f>IFERROR(IF(VLOOKUP($BK24,Solver!$C$1:$CA$524,MATCH(BP$1,Solver!$C$1:$CA$1,0),FALSE)=1,"Bench",""),"")</f>
        <v/>
      </c>
      <c r="BQ24" s="394" t="str">
        <f>IFERROR(IF(VLOOKUP($BK24,Solver!$C$1:$CA$524,MATCH(BQ$1,Solver!$C$1:$CA$1,0),FALSE)=1,"Captain",""),"")</f>
        <v/>
      </c>
      <c r="BR24" s="394" t="str">
        <f>IFERROR(IF(VLOOKUP($BK24,Solver!$C$1:$CA$524,MATCH(BR$1,Solver!$C$1:$CA$1,0),FALSE)=1,"Buy",""),"")</f>
        <v/>
      </c>
      <c r="BS24" s="394" t="str">
        <f>IFERROR(IF(VLOOKUP($BK24,Solver!$C$1:$CA$524,MATCH(BS$1,Solver!$C$1:$CA$1,0),FALSE)=1,"Sell",""),"")</f>
        <v/>
      </c>
      <c r="BU24" s="388" t="str">
        <f>IFERROR(INDEX(Solver!$D:$D,MATCH($BW24,Solver!$C:$C,0)),"")</f>
        <v>M</v>
      </c>
      <c r="BV24" s="392" t="str">
        <f>IFERROR(INDEX(Solver!$B:$B,MATCH($BW24,Solver!$C:$C,0)),"")</f>
        <v>Chelsea</v>
      </c>
      <c r="BW24" s="392" t="str">
        <f>IF(Solver!DD24="","",Solver!DD24)</f>
        <v>Cesare Casadei</v>
      </c>
      <c r="BX24" s="393">
        <f>IFERROR(INDEX(Solver!$E:$E,MATCH($BW24,Solver!$C:$C,0)),"")</f>
        <v>4.5</v>
      </c>
      <c r="BY24" s="393">
        <f>IFERROR(INDEX(Solver!$F:$F,MATCH($BW24,Solver!$C:$C,0)),"")</f>
        <v>4.5</v>
      </c>
      <c r="BZ24" s="393">
        <f>IFERROR(VLOOKUP($BW24,Solver!$C$1:$CA$524,MATCH(BZ$1,Solver!$C$1:$CA$1,0),FALSE),"")</f>
        <v>8.0000000000000002E-3</v>
      </c>
      <c r="CA24" s="394" t="str">
        <f>IFERROR(IF(VLOOKUP($BW24,Solver!$C$1:$CA$524,MATCH(CA$1,Solver!$C$1:$CA$1,0),FALSE)=1,"Starter",""),"")</f>
        <v>Starter</v>
      </c>
      <c r="CB24" s="394" t="str">
        <f>IFERROR(IF(VLOOKUP($BW24,Solver!$C$1:$CA$524,MATCH(CB$1,Solver!$C$1:$CA$1,0),FALSE)=1,"Bench",""),"")</f>
        <v/>
      </c>
      <c r="CC24" s="394" t="str">
        <f>IFERROR(IF(VLOOKUP($BW24,Solver!$C$1:$CA$524,MATCH(CC$1,Solver!$C$1:$CA$1,0),FALSE)=1,"Captain",""),"")</f>
        <v/>
      </c>
      <c r="CD24" s="394" t="str">
        <f>IFERROR(IF(VLOOKUP($BW24,Solver!$C$1:$CA$524,MATCH(CD$1,Solver!$C$1:$CA$1,0),FALSE)=1,"Buy",""),"")</f>
        <v/>
      </c>
      <c r="CE24" s="394" t="str">
        <f>IFERROR(IF(VLOOKUP($BW24,Solver!$C$1:$CA$524,MATCH(CE$1,Solver!$C$1:$CA$1,0),FALSE)=1,"Sell",""),"")</f>
        <v/>
      </c>
      <c r="CF24" s="386"/>
      <c r="CG24" s="388" t="str">
        <f>IFERROR(INDEX(Solver!$D:$D,MATCH($CI24,Solver!$C:$C,0)),"")</f>
        <v>G</v>
      </c>
      <c r="CH24" s="392" t="str">
        <f>IFERROR(INDEX(Solver!$B:$B,MATCH($CI24,Solver!$C:$C,0)),"")</f>
        <v>Newcastle Utd</v>
      </c>
      <c r="CI24" s="392" t="str">
        <f>IF(Solver!DE24="","",Solver!DE24)</f>
        <v>Odisseas Vlachodimos</v>
      </c>
      <c r="CJ24" s="393">
        <f>IFERROR(INDEX(Solver!$E:$E,MATCH($CI24,Solver!$C:$C,0)),"")</f>
        <v>4.4000000000000004</v>
      </c>
      <c r="CK24" s="393">
        <f>IFERROR(INDEX(Solver!$F:$F,MATCH($CI24,Solver!$C:$C,0)),"")</f>
        <v>4.4000000000000004</v>
      </c>
      <c r="CL24" s="393">
        <f>IFERROR(VLOOKUP($CI24,Solver!$C$1:$CA$524,MATCH(CL$1,Solver!$C$1:$CA$1,0),FALSE),"")</f>
        <v>1.7333333333333333E-2</v>
      </c>
      <c r="CM24" s="394" t="str">
        <f>IFERROR(IF(VLOOKUP($CI24,Solver!$C$1:$CA$524,MATCH(CM$1,Solver!$C$1:$CA$1,0),FALSE)=1,"Starter",""),"")</f>
        <v>Starter</v>
      </c>
      <c r="CN24" s="394" t="str">
        <f>IFERROR(IF(VLOOKUP($CI24,Solver!$C$1:$CA$524,MATCH(CN$1,Solver!$C$1:$CA$1,0),FALSE)=1,"Bench",""),"")</f>
        <v/>
      </c>
      <c r="CO24" s="394" t="str">
        <f>IFERROR(IF(VLOOKUP($CI24,Solver!$C$1:$CA$524,MATCH(CO$1,Solver!$C$1:$CA$1,0),FALSE)=1,"Captain",""),"")</f>
        <v>Captain</v>
      </c>
      <c r="CP24" s="394" t="str">
        <f>IFERROR(IF(VLOOKUP($CI24,Solver!$C$1:$CA$524,MATCH(CP$1,Solver!$C$1:$CA$1,0),FALSE)=1,"Buy",""),"")</f>
        <v/>
      </c>
      <c r="CQ24" s="394" t="str">
        <f>IFERROR(IF(VLOOKUP($CI24,Solver!$C$1:$CA$524,MATCH(CQ$1,Solver!$C$1:$CA$1,0),FALSE)=1,"Sell",""),"")</f>
        <v/>
      </c>
    </row>
    <row r="25" spans="1:95" x14ac:dyDescent="0.25">
      <c r="A25" s="388" t="str">
        <f>IFERROR(INDEX(Solver!$D:$D,MATCH($C25,Solver!$C:$C,0)),"")</f>
        <v/>
      </c>
      <c r="B25" s="389" t="str">
        <f>IFERROR(INDEX(Solver!$B:$B,MATCH($C25,Solver!$C:$C,0)),"")</f>
        <v/>
      </c>
      <c r="C25" s="389" t="str">
        <f>IF(Solver!CX25="","",Solver!CX25)</f>
        <v/>
      </c>
      <c r="D25" s="390" t="str">
        <f>IFERROR(INDEX(Solver!$E:$E,MATCH($C25,Solver!$C:$C,0)),"")</f>
        <v/>
      </c>
      <c r="E25" s="390" t="str">
        <f>IFERROR(INDEX(Solver!$F:$F,MATCH($C25,Solver!$C:$C,0)),"")</f>
        <v/>
      </c>
      <c r="F25" s="390" t="str">
        <f>IFERROR(VLOOKUP($C25,Solver!$C$1:$CA$524,MATCH(F$1,Solver!$C$1:$CA$1,0),FALSE),"")</f>
        <v/>
      </c>
      <c r="G25" s="391" t="str">
        <f>IFERROR(IF(VLOOKUP($C25,Solver!$C$1:$CA$524,MATCH(G$1,Solver!$C$1:$CA$1,0),FALSE)=1,"Starter",""),"")</f>
        <v/>
      </c>
      <c r="H25" s="391" t="str">
        <f>IFERROR(IF(VLOOKUP($C25,Solver!$C$1:$CA$524,MATCH(H$1,Solver!$C$1:$CA$1,0),FALSE)=1,"Bench",""),"")</f>
        <v/>
      </c>
      <c r="I25" s="391" t="str">
        <f>IFERROR(IF(VLOOKUP($C25,Solver!$C$1:$CA$524,MATCH(I$1,Solver!$C$1:$CA$1,0),FALSE)=1,"Captain",""),"")</f>
        <v/>
      </c>
      <c r="J25" s="391" t="str">
        <f>IFERROR(IF(VLOOKUP($C25,Solver!$C$1:$CA$524,MATCH(J$1,Solver!$C$1:$CA$1,0),FALSE)=1,"Buy",""),"")</f>
        <v/>
      </c>
      <c r="K25" s="391" t="str">
        <f>IFERROR(IF(VLOOKUP($C25,Solver!$C$1:$CA$524,MATCH(K$1,Solver!$C$1:$CA$1,0),FALSE)=1,"Sell",""),"")</f>
        <v/>
      </c>
      <c r="M25" s="388" t="str">
        <f>IFERROR(INDEX(Solver!$D:$D,MATCH($O25,Solver!$C:$C,0)),"")</f>
        <v/>
      </c>
      <c r="N25" s="389" t="str">
        <f>IFERROR(INDEX(Solver!$B:$B,MATCH($O25,Solver!$C:$C,0)),"")</f>
        <v/>
      </c>
      <c r="O25" s="389" t="str">
        <f>IF(Solver!CY25="","",Solver!CY25)</f>
        <v/>
      </c>
      <c r="P25" s="390" t="str">
        <f>IFERROR(INDEX(Solver!$E:$E,MATCH($O25,Solver!$C:$C,0)),"")</f>
        <v/>
      </c>
      <c r="Q25" s="390" t="str">
        <f>IFERROR(INDEX(Solver!$F:$F,MATCH($O25,Solver!$C:$C,0)),"")</f>
        <v/>
      </c>
      <c r="R25" s="390" t="str">
        <f>IFERROR(VLOOKUP($O25,Solver!$C$1:$CA$524,MATCH(R$1,Solver!$C$1:$CA$1,0),FALSE),"")</f>
        <v/>
      </c>
      <c r="S25" s="391" t="str">
        <f>IFERROR(IF(VLOOKUP($O25,Solver!$C$1:$CA$524,MATCH(S$1,Solver!$C$1:$CA$1,0),FALSE)=1,"Starter",""),"")</f>
        <v/>
      </c>
      <c r="T25" s="391" t="str">
        <f>IFERROR(IF(VLOOKUP($O25,Solver!$C$1:$CA$524,MATCH(T$1,Solver!$C$1:$CA$1,0),FALSE)=1,"Bench",""),"")</f>
        <v/>
      </c>
      <c r="U25" s="391" t="str">
        <f>IFERROR(IF(VLOOKUP($O25,Solver!$C$1:$CA$524,MATCH(U$1,Solver!$C$1:$CA$1,0),FALSE)=1,"Captain",""),"")</f>
        <v/>
      </c>
      <c r="V25" s="391" t="str">
        <f>IFERROR(IF(VLOOKUP($O25,Solver!$C$1:$CA$524,MATCH(V$1,Solver!$C$1:$CA$1,0),FALSE)=1,"Buy",""),"")</f>
        <v/>
      </c>
      <c r="W25" s="391" t="str">
        <f>IFERROR(IF(VLOOKUP($O25,Solver!$C$1:$CA$524,MATCH(W$1,Solver!$C$1:$CA$1,0),FALSE)=1,"Sell",""),"")</f>
        <v/>
      </c>
      <c r="Y25" s="388" t="str">
        <f>IFERROR(INDEX(Solver!$D:$D,MATCH($AA25,Solver!$C:$C,0)),"")</f>
        <v/>
      </c>
      <c r="Z25" s="389" t="str">
        <f>IFERROR(INDEX(Solver!$B:$B,MATCH($AA25,Solver!$C:$C,0)),"")</f>
        <v/>
      </c>
      <c r="AA25" s="389" t="str">
        <f>IF(Solver!CZ25="","",Solver!CZ25)</f>
        <v/>
      </c>
      <c r="AB25" s="390" t="str">
        <f>IFERROR(INDEX(Solver!$E:$E,MATCH($AA25,Solver!$C:$C,0)),"")</f>
        <v/>
      </c>
      <c r="AC25" s="390" t="str">
        <f>IFERROR(INDEX(Solver!$F:$F,MATCH($AA25,Solver!$C:$C,0)),"")</f>
        <v/>
      </c>
      <c r="AD25" s="390" t="str">
        <f>IFERROR(VLOOKUP($AA25,Solver!$C$1:$CA$524,MATCH(AD$1,Solver!$C$1:$CA$1,0),FALSE),"")</f>
        <v/>
      </c>
      <c r="AE25" s="391" t="str">
        <f>IFERROR(IF(VLOOKUP($AA25,Solver!$C$1:$CA$524,MATCH(AE$1,Solver!$C$1:$CA$1,0),FALSE)=1,"Starter",""),"")</f>
        <v/>
      </c>
      <c r="AF25" s="391" t="str">
        <f>IFERROR(IF(VLOOKUP($AA25,Solver!$C$1:$CA$524,MATCH(AF$1,Solver!$C$1:$CA$1,0),FALSE)=1,"Bench",""),"")</f>
        <v/>
      </c>
      <c r="AG25" s="391" t="str">
        <f>IFERROR(IF(VLOOKUP($AA25,Solver!$C$1:$CA$524,MATCH(AG$1,Solver!$C$1:$CA$1,0),FALSE)=1,"Captain",""),"")</f>
        <v/>
      </c>
      <c r="AH25" s="391" t="str">
        <f>IFERROR(IF(VLOOKUP($AA25,Solver!$C$1:$CA$524,MATCH(AH$1,Solver!$C$1:$CA$1,0),FALSE)=1,"Buy",""),"")</f>
        <v/>
      </c>
      <c r="AI25" s="391" t="str">
        <f>IFERROR(IF(VLOOKUP($AA25,Solver!$C$1:$CA$524,MATCH(AI$1,Solver!$C$1:$CA$1,0),FALSE)=1,"Sell",""),"")</f>
        <v/>
      </c>
      <c r="AK25" s="388" t="str">
        <f>IFERROR(INDEX(Solver!$D:$D,MATCH($AM25,Solver!$C:$C,0)),"")</f>
        <v/>
      </c>
      <c r="AL25" s="389" t="str">
        <f>IFERROR(INDEX(Solver!$B:$B,MATCH($AM25,Solver!$C:$C,0)),"")</f>
        <v/>
      </c>
      <c r="AM25" s="389" t="str">
        <f>IF(Solver!DA25="","",Solver!DA25)</f>
        <v/>
      </c>
      <c r="AN25" s="390" t="str">
        <f>IFERROR(INDEX(Solver!$E:$E,MATCH($AM25,Solver!$C:$C,0)),"")</f>
        <v/>
      </c>
      <c r="AO25" s="390" t="str">
        <f>IFERROR(INDEX(Solver!$F:$F,MATCH($AM25,Solver!$C:$C,0)),"")</f>
        <v/>
      </c>
      <c r="AP25" s="390" t="str">
        <f>IFERROR(VLOOKUP($AM25,Solver!$C$1:$CA$524,MATCH(AP$1,Solver!$C$1:$CA$1,0),FALSE),"")</f>
        <v/>
      </c>
      <c r="AQ25" s="391" t="str">
        <f>IFERROR(IF(VLOOKUP($AM25,Solver!$C$1:$CA$524,MATCH(AQ$1,Solver!$C$1:$CA$1,0),FALSE)=1,"Starter",""),"")</f>
        <v/>
      </c>
      <c r="AR25" s="391" t="str">
        <f>IFERROR(IF(VLOOKUP($AM25,Solver!$C$1:$CA$524,MATCH(AR$1,Solver!$C$1:$CA$1,0),FALSE)=1,"Bench",""),"")</f>
        <v/>
      </c>
      <c r="AS25" s="391" t="str">
        <f>IFERROR(IF(VLOOKUP($AM25,Solver!$C$1:$CA$524,MATCH(AS$1,Solver!$C$1:$CA$1,0),FALSE)=1,"Captain",""),"")</f>
        <v/>
      </c>
      <c r="AT25" s="391" t="str">
        <f>IFERROR(IF(VLOOKUP($AM25,Solver!$C$1:$CA$524,MATCH(AT$1,Solver!$C$1:$CA$1,0),FALSE)=1,"Buy",""),"")</f>
        <v/>
      </c>
      <c r="AU25" s="391" t="str">
        <f>IFERROR(IF(VLOOKUP($AM25,Solver!$C$1:$CA$524,MATCH(AU$1,Solver!$C$1:$CA$1,0),FALSE)=1,"Sell",""),"")</f>
        <v/>
      </c>
      <c r="AW25" s="388" t="str">
        <f>IFERROR(INDEX(Solver!$D:$D,MATCH($AY25,Solver!$C:$C,0)),"")</f>
        <v/>
      </c>
      <c r="AX25" s="389" t="str">
        <f>IFERROR(INDEX(Solver!$B:$B,MATCH($AY25,Solver!$C:$C,0)),"")</f>
        <v/>
      </c>
      <c r="AY25" s="389" t="str">
        <f>IF(Solver!DB25="","",Solver!DB25)</f>
        <v/>
      </c>
      <c r="AZ25" s="390" t="str">
        <f>IFERROR(INDEX(Solver!$E:$E,MATCH($AY25,Solver!$C:$C,0)),"")</f>
        <v/>
      </c>
      <c r="BA25" s="390" t="str">
        <f>IFERROR(INDEX(Solver!$F:$F,MATCH($AY25,Solver!$C:$C,0)),"")</f>
        <v/>
      </c>
      <c r="BB25" s="390" t="str">
        <f>IFERROR(VLOOKUP($AY25,Solver!$C$1:$CA$524,MATCH(BB$1,Solver!$C$1:$CA$1,0),FALSE),"")</f>
        <v/>
      </c>
      <c r="BC25" s="391" t="str">
        <f>IFERROR(IF(VLOOKUP($AY25,Solver!$C$1:$CA$524,MATCH(BC$1,Solver!$C$1:$CA$1,0),FALSE)=1,"Starter",""),"")</f>
        <v/>
      </c>
      <c r="BD25" s="391" t="str">
        <f>IFERROR(IF(VLOOKUP($AY25,Solver!$C$1:$CA$524,MATCH(BD$1,Solver!$C$1:$CA$1,0),FALSE)=1,"Bench",""),"")</f>
        <v/>
      </c>
      <c r="BE25" s="391" t="str">
        <f>IFERROR(IF(VLOOKUP($AY25,Solver!$C$1:$CA$524,MATCH(BE$1,Solver!$C$1:$CA$1,0),FALSE)=1,"Captain",""),"")</f>
        <v/>
      </c>
      <c r="BF25" s="391" t="str">
        <f>IFERROR(IF(VLOOKUP($AY25,Solver!$C$1:$CA$524,MATCH(BF$1,Solver!$C$1:$CA$1,0),FALSE)=1,"Buy",""),"")</f>
        <v/>
      </c>
      <c r="BG25" s="391" t="str">
        <f>IFERROR(IF(VLOOKUP($AY25,Solver!$C$1:$CA$524,MATCH(BG$1,Solver!$C$1:$CA$1,0),FALSE)=1,"Sell",""),"")</f>
        <v/>
      </c>
      <c r="BI25" s="388" t="str">
        <f>IFERROR(INDEX(Solver!$D:$D,MATCH($BK25,Solver!$C:$C,0)),"")</f>
        <v/>
      </c>
      <c r="BJ25" s="389" t="str">
        <f>IFERROR(INDEX(Solver!$B:$B,MATCH($BK25,Solver!$C:$C,0)),"")</f>
        <v/>
      </c>
      <c r="BK25" s="389" t="str">
        <f>IF(Solver!DC25="","",Solver!DC25)</f>
        <v/>
      </c>
      <c r="BL25" s="390" t="str">
        <f>IFERROR(INDEX(Solver!$E:$E,MATCH($BK25,Solver!$C:$C,0)),"")</f>
        <v/>
      </c>
      <c r="BM25" s="390" t="str">
        <f>IFERROR(INDEX(Solver!$F:$F,MATCH($BK25,Solver!$C:$C,0)),"")</f>
        <v/>
      </c>
      <c r="BN25" s="390" t="str">
        <f>IFERROR(VLOOKUP($BK25,Solver!$C$1:$CA$524,MATCH(BN$1,Solver!$C$1:$CA$1,0),FALSE),"")</f>
        <v/>
      </c>
      <c r="BO25" s="391" t="str">
        <f>IFERROR(IF(VLOOKUP($BK25,Solver!$C$1:$CA$524,MATCH(BO$1,Solver!$C$1:$CA$1,0),FALSE)=1,"Starter",""),"")</f>
        <v/>
      </c>
      <c r="BP25" s="391" t="str">
        <f>IFERROR(IF(VLOOKUP($BK25,Solver!$C$1:$CA$524,MATCH(BP$1,Solver!$C$1:$CA$1,0),FALSE)=1,"Bench",""),"")</f>
        <v/>
      </c>
      <c r="BQ25" s="391" t="str">
        <f>IFERROR(IF(VLOOKUP($BK25,Solver!$C$1:$CA$524,MATCH(BQ$1,Solver!$C$1:$CA$1,0),FALSE)=1,"Captain",""),"")</f>
        <v/>
      </c>
      <c r="BR25" s="391" t="str">
        <f>IFERROR(IF(VLOOKUP($BK25,Solver!$C$1:$CA$524,MATCH(BR$1,Solver!$C$1:$CA$1,0),FALSE)=1,"Buy",""),"")</f>
        <v/>
      </c>
      <c r="BS25" s="391" t="str">
        <f>IFERROR(IF(VLOOKUP($BK25,Solver!$C$1:$CA$524,MATCH(BS$1,Solver!$C$1:$CA$1,0),FALSE)=1,"Sell",""),"")</f>
        <v/>
      </c>
      <c r="BU25" s="388" t="str">
        <f>IFERROR(INDEX(Solver!$D:$D,MATCH($BW25,Solver!$C:$C,0)),"")</f>
        <v/>
      </c>
      <c r="BV25" s="389" t="str">
        <f>IFERROR(INDEX(Solver!$B:$B,MATCH($BW25,Solver!$C:$C,0)),"")</f>
        <v/>
      </c>
      <c r="BW25" s="389" t="str">
        <f>IF(Solver!DD25="","",Solver!DD25)</f>
        <v/>
      </c>
      <c r="BX25" s="390" t="str">
        <f>IFERROR(INDEX(Solver!$E:$E,MATCH($BW25,Solver!$C:$C,0)),"")</f>
        <v/>
      </c>
      <c r="BY25" s="390" t="str">
        <f>IFERROR(INDEX(Solver!$F:$F,MATCH($BW25,Solver!$C:$C,0)),"")</f>
        <v/>
      </c>
      <c r="BZ25" s="390" t="str">
        <f>IFERROR(VLOOKUP($BW25,Solver!$C$1:$CA$524,MATCH(BZ$1,Solver!$C$1:$CA$1,0),FALSE),"")</f>
        <v/>
      </c>
      <c r="CA25" s="391" t="str">
        <f>IFERROR(IF(VLOOKUP($BW25,Solver!$C$1:$CA$524,MATCH(CA$1,Solver!$C$1:$CA$1,0),FALSE)=1,"Starter",""),"")</f>
        <v/>
      </c>
      <c r="CB25" s="391" t="str">
        <f>IFERROR(IF(VLOOKUP($BW25,Solver!$C$1:$CA$524,MATCH(CB$1,Solver!$C$1:$CA$1,0),FALSE)=1,"Bench",""),"")</f>
        <v/>
      </c>
      <c r="CC25" s="391" t="str">
        <f>IFERROR(IF(VLOOKUP($BW25,Solver!$C$1:$CA$524,MATCH(CC$1,Solver!$C$1:$CA$1,0),FALSE)=1,"Captain",""),"")</f>
        <v/>
      </c>
      <c r="CD25" s="391" t="str">
        <f>IFERROR(IF(VLOOKUP($BW25,Solver!$C$1:$CA$524,MATCH(CD$1,Solver!$C$1:$CA$1,0),FALSE)=1,"Buy",""),"")</f>
        <v/>
      </c>
      <c r="CE25" s="391" t="str">
        <f>IFERROR(IF(VLOOKUP($BW25,Solver!$C$1:$CA$524,MATCH(CE$1,Solver!$C$1:$CA$1,0),FALSE)=1,"Sell",""),"")</f>
        <v/>
      </c>
      <c r="CF25" s="386"/>
      <c r="CG25" s="388" t="str">
        <f>IFERROR(INDEX(Solver!$D:$D,MATCH($CI25,Solver!$C:$C,0)),"")</f>
        <v>M</v>
      </c>
      <c r="CH25" s="389" t="str">
        <f>IFERROR(INDEX(Solver!$B:$B,MATCH($CI25,Solver!$C:$C,0)),"")</f>
        <v>Chelsea</v>
      </c>
      <c r="CI25" s="389" t="str">
        <f>IF(Solver!DE25="","",Solver!DE25)</f>
        <v>Cesare Casadei</v>
      </c>
      <c r="CJ25" s="390">
        <f>IFERROR(INDEX(Solver!$E:$E,MATCH($CI25,Solver!$C:$C,0)),"")</f>
        <v>4.5</v>
      </c>
      <c r="CK25" s="390">
        <f>IFERROR(INDEX(Solver!$F:$F,MATCH($CI25,Solver!$C:$C,0)),"")</f>
        <v>4.5</v>
      </c>
      <c r="CL25" s="390">
        <f>IFERROR(VLOOKUP($CI25,Solver!$C$1:$CA$524,MATCH(CL$1,Solver!$C$1:$CA$1,0),FALSE),"")</f>
        <v>1.0333333333333333E-2</v>
      </c>
      <c r="CM25" s="391" t="str">
        <f>IFERROR(IF(VLOOKUP($CI25,Solver!$C$1:$CA$524,MATCH(CM$1,Solver!$C$1:$CA$1,0),FALSE)=1,"Starter",""),"")</f>
        <v>Starter</v>
      </c>
      <c r="CN25" s="391" t="str">
        <f>IFERROR(IF(VLOOKUP($CI25,Solver!$C$1:$CA$524,MATCH(CN$1,Solver!$C$1:$CA$1,0),FALSE)=1,"Bench",""),"")</f>
        <v/>
      </c>
      <c r="CO25" s="391" t="str">
        <f>IFERROR(IF(VLOOKUP($CI25,Solver!$C$1:$CA$524,MATCH(CO$1,Solver!$C$1:$CA$1,0),FALSE)=1,"Captain",""),"")</f>
        <v/>
      </c>
      <c r="CP25" s="391" t="str">
        <f>IFERROR(IF(VLOOKUP($CI25,Solver!$C$1:$CA$524,MATCH(CP$1,Solver!$C$1:$CA$1,0),FALSE)=1,"Buy",""),"")</f>
        <v/>
      </c>
      <c r="CQ25" s="391" t="str">
        <f>IFERROR(IF(VLOOKUP($CI25,Solver!$C$1:$CA$524,MATCH(CQ$1,Solver!$C$1:$CA$1,0),FALSE)=1,"Sell",""),"")</f>
        <v/>
      </c>
    </row>
    <row r="26" spans="1:95" x14ac:dyDescent="0.25">
      <c r="A26" s="388" t="str">
        <f>IFERROR(INDEX(Solver!$D:$D,MATCH($C26,Solver!$C:$C,0)),"")</f>
        <v/>
      </c>
      <c r="B26" s="392" t="str">
        <f>IFERROR(INDEX(Solver!$B:$B,MATCH($C26,Solver!$C:$C,0)),"")</f>
        <v/>
      </c>
      <c r="C26" s="392" t="str">
        <f>IF(Solver!CX26="","",Solver!CX26)</f>
        <v/>
      </c>
      <c r="D26" s="393" t="str">
        <f>IFERROR(INDEX(Solver!$E:$E,MATCH($C26,Solver!$C:$C,0)),"")</f>
        <v/>
      </c>
      <c r="E26" s="393" t="str">
        <f>IFERROR(INDEX(Solver!$F:$F,MATCH($C26,Solver!$C:$C,0)),"")</f>
        <v/>
      </c>
      <c r="F26" s="393" t="str">
        <f>IFERROR(VLOOKUP($C26,Solver!$C$1:$CA$524,MATCH(F$1,Solver!$C$1:$CA$1,0),FALSE),"")</f>
        <v/>
      </c>
      <c r="G26" s="394" t="str">
        <f>IFERROR(IF(VLOOKUP($C26,Solver!$C$1:$CA$524,MATCH(G$1,Solver!$C$1:$CA$1,0),FALSE)=1,"Starter",""),"")</f>
        <v/>
      </c>
      <c r="H26" s="394" t="str">
        <f>IFERROR(IF(VLOOKUP($C26,Solver!$C$1:$CA$524,MATCH(H$1,Solver!$C$1:$CA$1,0),FALSE)=1,"Bench",""),"")</f>
        <v/>
      </c>
      <c r="I26" s="394" t="str">
        <f>IFERROR(IF(VLOOKUP($C26,Solver!$C$1:$CA$524,MATCH(I$1,Solver!$C$1:$CA$1,0),FALSE)=1,"Captain",""),"")</f>
        <v/>
      </c>
      <c r="J26" s="394" t="str">
        <f>IFERROR(IF(VLOOKUP($C26,Solver!$C$1:$CA$524,MATCH(J$1,Solver!$C$1:$CA$1,0),FALSE)=1,"Buy",""),"")</f>
        <v/>
      </c>
      <c r="K26" s="394" t="str">
        <f>IFERROR(IF(VLOOKUP($C26,Solver!$C$1:$CA$524,MATCH(K$1,Solver!$C$1:$CA$1,0),FALSE)=1,"Sell",""),"")</f>
        <v/>
      </c>
      <c r="M26" s="388" t="str">
        <f>IFERROR(INDEX(Solver!$D:$D,MATCH($O26,Solver!$C:$C,0)),"")</f>
        <v/>
      </c>
      <c r="N26" s="392" t="str">
        <f>IFERROR(INDEX(Solver!$B:$B,MATCH($O26,Solver!$C:$C,0)),"")</f>
        <v/>
      </c>
      <c r="O26" s="392" t="str">
        <f>IF(Solver!CY26="","",Solver!CY26)</f>
        <v/>
      </c>
      <c r="P26" s="393" t="str">
        <f>IFERROR(INDEX(Solver!$E:$E,MATCH($O26,Solver!$C:$C,0)),"")</f>
        <v/>
      </c>
      <c r="Q26" s="393" t="str">
        <f>IFERROR(INDEX(Solver!$F:$F,MATCH($O26,Solver!$C:$C,0)),"")</f>
        <v/>
      </c>
      <c r="R26" s="393" t="str">
        <f>IFERROR(VLOOKUP($O26,Solver!$C$1:$CA$524,MATCH(R$1,Solver!$C$1:$CA$1,0),FALSE),"")</f>
        <v/>
      </c>
      <c r="S26" s="394" t="str">
        <f>IFERROR(IF(VLOOKUP($O26,Solver!$C$1:$CA$524,MATCH(S$1,Solver!$C$1:$CA$1,0),FALSE)=1,"Starter",""),"")</f>
        <v/>
      </c>
      <c r="T26" s="394" t="str">
        <f>IFERROR(IF(VLOOKUP($O26,Solver!$C$1:$CA$524,MATCH(T$1,Solver!$C$1:$CA$1,0),FALSE)=1,"Bench",""),"")</f>
        <v/>
      </c>
      <c r="U26" s="394" t="str">
        <f>IFERROR(IF(VLOOKUP($O26,Solver!$C$1:$CA$524,MATCH(U$1,Solver!$C$1:$CA$1,0),FALSE)=1,"Captain",""),"")</f>
        <v/>
      </c>
      <c r="V26" s="394" t="str">
        <f>IFERROR(IF(VLOOKUP($O26,Solver!$C$1:$CA$524,MATCH(V$1,Solver!$C$1:$CA$1,0),FALSE)=1,"Buy",""),"")</f>
        <v/>
      </c>
      <c r="W26" s="394" t="str">
        <f>IFERROR(IF(VLOOKUP($O26,Solver!$C$1:$CA$524,MATCH(W$1,Solver!$C$1:$CA$1,0),FALSE)=1,"Sell",""),"")</f>
        <v/>
      </c>
      <c r="Y26" s="388" t="str">
        <f>IFERROR(INDEX(Solver!$D:$D,MATCH($AA26,Solver!$C:$C,0)),"")</f>
        <v/>
      </c>
      <c r="Z26" s="392" t="str">
        <f>IFERROR(INDEX(Solver!$B:$B,MATCH($AA26,Solver!$C:$C,0)),"")</f>
        <v/>
      </c>
      <c r="AA26" s="392" t="str">
        <f>IF(Solver!CZ26="","",Solver!CZ26)</f>
        <v/>
      </c>
      <c r="AB26" s="393" t="str">
        <f>IFERROR(INDEX(Solver!$E:$E,MATCH($AA26,Solver!$C:$C,0)),"")</f>
        <v/>
      </c>
      <c r="AC26" s="393" t="str">
        <f>IFERROR(INDEX(Solver!$F:$F,MATCH($AA26,Solver!$C:$C,0)),"")</f>
        <v/>
      </c>
      <c r="AD26" s="393" t="str">
        <f>IFERROR(VLOOKUP($AA26,Solver!$C$1:$CA$524,MATCH(AD$1,Solver!$C$1:$CA$1,0),FALSE),"")</f>
        <v/>
      </c>
      <c r="AE26" s="394" t="str">
        <f>IFERROR(IF(VLOOKUP($AA26,Solver!$C$1:$CA$524,MATCH(AE$1,Solver!$C$1:$CA$1,0),FALSE)=1,"Starter",""),"")</f>
        <v/>
      </c>
      <c r="AF26" s="394" t="str">
        <f>IFERROR(IF(VLOOKUP($AA26,Solver!$C$1:$CA$524,MATCH(AF$1,Solver!$C$1:$CA$1,0),FALSE)=1,"Bench",""),"")</f>
        <v/>
      </c>
      <c r="AG26" s="394" t="str">
        <f>IFERROR(IF(VLOOKUP($AA26,Solver!$C$1:$CA$524,MATCH(AG$1,Solver!$C$1:$CA$1,0),FALSE)=1,"Captain",""),"")</f>
        <v/>
      </c>
      <c r="AH26" s="394" t="str">
        <f>IFERROR(IF(VLOOKUP($AA26,Solver!$C$1:$CA$524,MATCH(AH$1,Solver!$C$1:$CA$1,0),FALSE)=1,"Buy",""),"")</f>
        <v/>
      </c>
      <c r="AI26" s="394" t="str">
        <f>IFERROR(IF(VLOOKUP($AA26,Solver!$C$1:$CA$524,MATCH(AI$1,Solver!$C$1:$CA$1,0),FALSE)=1,"Sell",""),"")</f>
        <v/>
      </c>
      <c r="AK26" s="388" t="str">
        <f>IFERROR(INDEX(Solver!$D:$D,MATCH($AM26,Solver!$C:$C,0)),"")</f>
        <v/>
      </c>
      <c r="AL26" s="392" t="str">
        <f>IFERROR(INDEX(Solver!$B:$B,MATCH($AM26,Solver!$C:$C,0)),"")</f>
        <v/>
      </c>
      <c r="AM26" s="392" t="str">
        <f>IF(Solver!DA26="","",Solver!DA26)</f>
        <v/>
      </c>
      <c r="AN26" s="393" t="str">
        <f>IFERROR(INDEX(Solver!$E:$E,MATCH($AM26,Solver!$C:$C,0)),"")</f>
        <v/>
      </c>
      <c r="AO26" s="393" t="str">
        <f>IFERROR(INDEX(Solver!$F:$F,MATCH($AM26,Solver!$C:$C,0)),"")</f>
        <v/>
      </c>
      <c r="AP26" s="393" t="str">
        <f>IFERROR(VLOOKUP($AM26,Solver!$C$1:$CA$524,MATCH(AP$1,Solver!$C$1:$CA$1,0),FALSE),"")</f>
        <v/>
      </c>
      <c r="AQ26" s="394" t="str">
        <f>IFERROR(IF(VLOOKUP($AM26,Solver!$C$1:$CA$524,MATCH(AQ$1,Solver!$C$1:$CA$1,0),FALSE)=1,"Starter",""),"")</f>
        <v/>
      </c>
      <c r="AR26" s="394" t="str">
        <f>IFERROR(IF(VLOOKUP($AM26,Solver!$C$1:$CA$524,MATCH(AR$1,Solver!$C$1:$CA$1,0),FALSE)=1,"Bench",""),"")</f>
        <v/>
      </c>
      <c r="AS26" s="394" t="str">
        <f>IFERROR(IF(VLOOKUP($AM26,Solver!$C$1:$CA$524,MATCH(AS$1,Solver!$C$1:$CA$1,0),FALSE)=1,"Captain",""),"")</f>
        <v/>
      </c>
      <c r="AT26" s="394" t="str">
        <f>IFERROR(IF(VLOOKUP($AM26,Solver!$C$1:$CA$524,MATCH(AT$1,Solver!$C$1:$CA$1,0),FALSE)=1,"Buy",""),"")</f>
        <v/>
      </c>
      <c r="AU26" s="394" t="str">
        <f>IFERROR(IF(VLOOKUP($AM26,Solver!$C$1:$CA$524,MATCH(AU$1,Solver!$C$1:$CA$1,0),FALSE)=1,"Sell",""),"")</f>
        <v/>
      </c>
      <c r="AW26" s="388" t="str">
        <f>IFERROR(INDEX(Solver!$D:$D,MATCH($AY26,Solver!$C:$C,0)),"")</f>
        <v/>
      </c>
      <c r="AX26" s="392" t="str">
        <f>IFERROR(INDEX(Solver!$B:$B,MATCH($AY26,Solver!$C:$C,0)),"")</f>
        <v/>
      </c>
      <c r="AY26" s="392" t="str">
        <f>IF(Solver!DB26="","",Solver!DB26)</f>
        <v/>
      </c>
      <c r="AZ26" s="393" t="str">
        <f>IFERROR(INDEX(Solver!$E:$E,MATCH($AY26,Solver!$C:$C,0)),"")</f>
        <v/>
      </c>
      <c r="BA26" s="393" t="str">
        <f>IFERROR(INDEX(Solver!$F:$F,MATCH($AY26,Solver!$C:$C,0)),"")</f>
        <v/>
      </c>
      <c r="BB26" s="393" t="str">
        <f>IFERROR(VLOOKUP($AY26,Solver!$C$1:$CA$524,MATCH(BB$1,Solver!$C$1:$CA$1,0),FALSE),"")</f>
        <v/>
      </c>
      <c r="BC26" s="394" t="str">
        <f>IFERROR(IF(VLOOKUP($AY26,Solver!$C$1:$CA$524,MATCH(BC$1,Solver!$C$1:$CA$1,0),FALSE)=1,"Starter",""),"")</f>
        <v/>
      </c>
      <c r="BD26" s="394" t="str">
        <f>IFERROR(IF(VLOOKUP($AY26,Solver!$C$1:$CA$524,MATCH(BD$1,Solver!$C$1:$CA$1,0),FALSE)=1,"Bench",""),"")</f>
        <v/>
      </c>
      <c r="BE26" s="394" t="str">
        <f>IFERROR(IF(VLOOKUP($AY26,Solver!$C$1:$CA$524,MATCH(BE$1,Solver!$C$1:$CA$1,0),FALSE)=1,"Captain",""),"")</f>
        <v/>
      </c>
      <c r="BF26" s="394" t="str">
        <f>IFERROR(IF(VLOOKUP($AY26,Solver!$C$1:$CA$524,MATCH(BF$1,Solver!$C$1:$CA$1,0),FALSE)=1,"Buy",""),"")</f>
        <v/>
      </c>
      <c r="BG26" s="394" t="str">
        <f>IFERROR(IF(VLOOKUP($AY26,Solver!$C$1:$CA$524,MATCH(BG$1,Solver!$C$1:$CA$1,0),FALSE)=1,"Sell",""),"")</f>
        <v/>
      </c>
      <c r="BI26" s="388" t="str">
        <f>IFERROR(INDEX(Solver!$D:$D,MATCH($BK26,Solver!$C:$C,0)),"")</f>
        <v/>
      </c>
      <c r="BJ26" s="392" t="str">
        <f>IFERROR(INDEX(Solver!$B:$B,MATCH($BK26,Solver!$C:$C,0)),"")</f>
        <v/>
      </c>
      <c r="BK26" s="392" t="str">
        <f>IF(Solver!DC26="","",Solver!DC26)</f>
        <v/>
      </c>
      <c r="BL26" s="393" t="str">
        <f>IFERROR(INDEX(Solver!$E:$E,MATCH($BK26,Solver!$C:$C,0)),"")</f>
        <v/>
      </c>
      <c r="BM26" s="393" t="str">
        <f>IFERROR(INDEX(Solver!$F:$F,MATCH($BK26,Solver!$C:$C,0)),"")</f>
        <v/>
      </c>
      <c r="BN26" s="393" t="str">
        <f>IFERROR(VLOOKUP($BK26,Solver!$C$1:$CA$524,MATCH(BN$1,Solver!$C$1:$CA$1,0),FALSE),"")</f>
        <v/>
      </c>
      <c r="BO26" s="394" t="str">
        <f>IFERROR(IF(VLOOKUP($BK26,Solver!$C$1:$CA$524,MATCH(BO$1,Solver!$C$1:$CA$1,0),FALSE)=1,"Starter",""),"")</f>
        <v/>
      </c>
      <c r="BP26" s="394" t="str">
        <f>IFERROR(IF(VLOOKUP($BK26,Solver!$C$1:$CA$524,MATCH(BP$1,Solver!$C$1:$CA$1,0),FALSE)=1,"Bench",""),"")</f>
        <v/>
      </c>
      <c r="BQ26" s="394" t="str">
        <f>IFERROR(IF(VLOOKUP($BK26,Solver!$C$1:$CA$524,MATCH(BQ$1,Solver!$C$1:$CA$1,0),FALSE)=1,"Captain",""),"")</f>
        <v/>
      </c>
      <c r="BR26" s="394" t="str">
        <f>IFERROR(IF(VLOOKUP($BK26,Solver!$C$1:$CA$524,MATCH(BR$1,Solver!$C$1:$CA$1,0),FALSE)=1,"Buy",""),"")</f>
        <v/>
      </c>
      <c r="BS26" s="394" t="str">
        <f>IFERROR(IF(VLOOKUP($BK26,Solver!$C$1:$CA$524,MATCH(BS$1,Solver!$C$1:$CA$1,0),FALSE)=1,"Sell",""),"")</f>
        <v/>
      </c>
      <c r="BU26" s="388" t="str">
        <f>IFERROR(INDEX(Solver!$D:$D,MATCH($BW26,Solver!$C:$C,0)),"")</f>
        <v/>
      </c>
      <c r="BV26" s="392" t="str">
        <f>IFERROR(INDEX(Solver!$B:$B,MATCH($BW26,Solver!$C:$C,0)),"")</f>
        <v/>
      </c>
      <c r="BW26" s="392" t="str">
        <f>IF(Solver!DD26="","",Solver!DD26)</f>
        <v/>
      </c>
      <c r="BX26" s="393" t="str">
        <f>IFERROR(INDEX(Solver!$E:$E,MATCH($BW26,Solver!$C:$C,0)),"")</f>
        <v/>
      </c>
      <c r="BY26" s="393" t="str">
        <f>IFERROR(INDEX(Solver!$F:$F,MATCH($BW26,Solver!$C:$C,0)),"")</f>
        <v/>
      </c>
      <c r="BZ26" s="393" t="str">
        <f>IFERROR(VLOOKUP($BW26,Solver!$C$1:$CA$524,MATCH(BZ$1,Solver!$C$1:$CA$1,0),FALSE),"")</f>
        <v/>
      </c>
      <c r="CA26" s="394" t="str">
        <f>IFERROR(IF(VLOOKUP($BW26,Solver!$C$1:$CA$524,MATCH(CA$1,Solver!$C$1:$CA$1,0),FALSE)=1,"Starter",""),"")</f>
        <v/>
      </c>
      <c r="CB26" s="394" t="str">
        <f>IFERROR(IF(VLOOKUP($BW26,Solver!$C$1:$CA$524,MATCH(CB$1,Solver!$C$1:$CA$1,0),FALSE)=1,"Bench",""),"")</f>
        <v/>
      </c>
      <c r="CC26" s="394" t="str">
        <f>IFERROR(IF(VLOOKUP($BW26,Solver!$C$1:$CA$524,MATCH(CC$1,Solver!$C$1:$CA$1,0),FALSE)=1,"Captain",""),"")</f>
        <v/>
      </c>
      <c r="CD26" s="394" t="str">
        <f>IFERROR(IF(VLOOKUP($BW26,Solver!$C$1:$CA$524,MATCH(CD$1,Solver!$C$1:$CA$1,0),FALSE)=1,"Buy",""),"")</f>
        <v/>
      </c>
      <c r="CE26" s="394" t="str">
        <f>IFERROR(IF(VLOOKUP($BW26,Solver!$C$1:$CA$524,MATCH(CE$1,Solver!$C$1:$CA$1,0),FALSE)=1,"Sell",""),"")</f>
        <v/>
      </c>
      <c r="CF26" s="386"/>
      <c r="CG26" s="388" t="str">
        <f>IFERROR(INDEX(Solver!$D:$D,MATCH($CI26,Solver!$C:$C,0)),"")</f>
        <v/>
      </c>
      <c r="CH26" s="392" t="str">
        <f>IFERROR(INDEX(Solver!$B:$B,MATCH($CI26,Solver!$C:$C,0)),"")</f>
        <v/>
      </c>
      <c r="CI26" s="392" t="str">
        <f>IF(Solver!DE26="","",Solver!DE26)</f>
        <v/>
      </c>
      <c r="CJ26" s="393" t="str">
        <f>IFERROR(INDEX(Solver!$E:$E,MATCH($CI26,Solver!$C:$C,0)),"")</f>
        <v/>
      </c>
      <c r="CK26" s="393" t="str">
        <f>IFERROR(INDEX(Solver!$F:$F,MATCH($CI26,Solver!$C:$C,0)),"")</f>
        <v/>
      </c>
      <c r="CL26" s="393" t="str">
        <f>IFERROR(VLOOKUP($CI26,Solver!$C$1:$CA$524,MATCH(CL$1,Solver!$C$1:$CA$1,0),FALSE),"")</f>
        <v/>
      </c>
      <c r="CM26" s="394" t="str">
        <f>IFERROR(IF(VLOOKUP($CI26,Solver!$C$1:$CA$524,MATCH(CM$1,Solver!$C$1:$CA$1,0),FALSE)=1,"Starter",""),"")</f>
        <v/>
      </c>
      <c r="CN26" s="394" t="str">
        <f>IFERROR(IF(VLOOKUP($CI26,Solver!$C$1:$CA$524,MATCH(CN$1,Solver!$C$1:$CA$1,0),FALSE)=1,"Bench",""),"")</f>
        <v/>
      </c>
      <c r="CO26" s="394" t="str">
        <f>IFERROR(IF(VLOOKUP($CI26,Solver!$C$1:$CA$524,MATCH(CO$1,Solver!$C$1:$CA$1,0),FALSE)=1,"Captain",""),"")</f>
        <v/>
      </c>
      <c r="CP26" s="394" t="str">
        <f>IFERROR(IF(VLOOKUP($CI26,Solver!$C$1:$CA$524,MATCH(CP$1,Solver!$C$1:$CA$1,0),FALSE)=1,"Buy",""),"")</f>
        <v/>
      </c>
      <c r="CQ26" s="394" t="str">
        <f>IFERROR(IF(VLOOKUP($CI26,Solver!$C$1:$CA$524,MATCH(CQ$1,Solver!$C$1:$CA$1,0),FALSE)=1,"Sell",""),"")</f>
        <v/>
      </c>
    </row>
    <row r="27" spans="1:95" x14ac:dyDescent="0.25">
      <c r="A27" s="388" t="str">
        <f>IFERROR(INDEX(Solver!$D:$D,MATCH($C27,Solver!$C:$C,0)),"")</f>
        <v/>
      </c>
      <c r="B27" s="389" t="str">
        <f>IFERROR(INDEX(Solver!$B:$B,MATCH($C27,Solver!$C:$C,0)),"")</f>
        <v/>
      </c>
      <c r="C27" s="389" t="str">
        <f>IF(Solver!CX27="","",Solver!CX27)</f>
        <v/>
      </c>
      <c r="D27" s="390" t="str">
        <f>IFERROR(INDEX(Solver!$E:$E,MATCH($C27,Solver!$C:$C,0)),"")</f>
        <v/>
      </c>
      <c r="E27" s="390" t="str">
        <f>IFERROR(INDEX(Solver!$F:$F,MATCH($C27,Solver!$C:$C,0)),"")</f>
        <v/>
      </c>
      <c r="F27" s="390" t="str">
        <f>IFERROR(VLOOKUP($C27,Solver!$C$1:$CA$524,MATCH(F$1,Solver!$C$1:$CA$1,0),FALSE),"")</f>
        <v/>
      </c>
      <c r="G27" s="391" t="str">
        <f>IFERROR(IF(VLOOKUP($C27,Solver!$C$1:$CA$524,MATCH(G$1,Solver!$C$1:$CA$1,0),FALSE)=1,"Starter",""),"")</f>
        <v/>
      </c>
      <c r="H27" s="391" t="str">
        <f>IFERROR(IF(VLOOKUP($C27,Solver!$C$1:$CA$524,MATCH(H$1,Solver!$C$1:$CA$1,0),FALSE)=1,"Bench",""),"")</f>
        <v/>
      </c>
      <c r="I27" s="391" t="str">
        <f>IFERROR(IF(VLOOKUP($C27,Solver!$C$1:$CA$524,MATCH(I$1,Solver!$C$1:$CA$1,0),FALSE)=1,"Captain",""),"")</f>
        <v/>
      </c>
      <c r="J27" s="391" t="str">
        <f>IFERROR(IF(VLOOKUP($C27,Solver!$C$1:$CA$524,MATCH(J$1,Solver!$C$1:$CA$1,0),FALSE)=1,"Buy",""),"")</f>
        <v/>
      </c>
      <c r="K27" s="391" t="str">
        <f>IFERROR(IF(VLOOKUP($C27,Solver!$C$1:$CA$524,MATCH(K$1,Solver!$C$1:$CA$1,0),FALSE)=1,"Sell",""),"")</f>
        <v/>
      </c>
      <c r="M27" s="388" t="str">
        <f>IFERROR(INDEX(Solver!$D:$D,MATCH($O27,Solver!$C:$C,0)),"")</f>
        <v/>
      </c>
      <c r="N27" s="389" t="str">
        <f>IFERROR(INDEX(Solver!$B:$B,MATCH($O27,Solver!$C:$C,0)),"")</f>
        <v/>
      </c>
      <c r="O27" s="389" t="str">
        <f>IF(Solver!CY27="","",Solver!CY27)</f>
        <v/>
      </c>
      <c r="P27" s="390" t="str">
        <f>IFERROR(INDEX(Solver!$E:$E,MATCH($O27,Solver!$C:$C,0)),"")</f>
        <v/>
      </c>
      <c r="Q27" s="390" t="str">
        <f>IFERROR(INDEX(Solver!$F:$F,MATCH($O27,Solver!$C:$C,0)),"")</f>
        <v/>
      </c>
      <c r="R27" s="390" t="str">
        <f>IFERROR(VLOOKUP($O27,Solver!$C$1:$CA$524,MATCH(R$1,Solver!$C$1:$CA$1,0),FALSE),"")</f>
        <v/>
      </c>
      <c r="S27" s="391" t="str">
        <f>IFERROR(IF(VLOOKUP($O27,Solver!$C$1:$CA$524,MATCH(S$1,Solver!$C$1:$CA$1,0),FALSE)=1,"Starter",""),"")</f>
        <v/>
      </c>
      <c r="T27" s="391" t="str">
        <f>IFERROR(IF(VLOOKUP($O27,Solver!$C$1:$CA$524,MATCH(T$1,Solver!$C$1:$CA$1,0),FALSE)=1,"Bench",""),"")</f>
        <v/>
      </c>
      <c r="U27" s="391" t="str">
        <f>IFERROR(IF(VLOOKUP($O27,Solver!$C$1:$CA$524,MATCH(U$1,Solver!$C$1:$CA$1,0),FALSE)=1,"Captain",""),"")</f>
        <v/>
      </c>
      <c r="V27" s="391" t="str">
        <f>IFERROR(IF(VLOOKUP($O27,Solver!$C$1:$CA$524,MATCH(V$1,Solver!$C$1:$CA$1,0),FALSE)=1,"Buy",""),"")</f>
        <v/>
      </c>
      <c r="W27" s="391" t="str">
        <f>IFERROR(IF(VLOOKUP($O27,Solver!$C$1:$CA$524,MATCH(W$1,Solver!$C$1:$CA$1,0),FALSE)=1,"Sell",""),"")</f>
        <v/>
      </c>
      <c r="Y27" s="388" t="str">
        <f>IFERROR(INDEX(Solver!$D:$D,MATCH($AA27,Solver!$C:$C,0)),"")</f>
        <v/>
      </c>
      <c r="Z27" s="389" t="str">
        <f>IFERROR(INDEX(Solver!$B:$B,MATCH($AA27,Solver!$C:$C,0)),"")</f>
        <v/>
      </c>
      <c r="AA27" s="389" t="str">
        <f>IF(Solver!CZ27="","",Solver!CZ27)</f>
        <v/>
      </c>
      <c r="AB27" s="390" t="str">
        <f>IFERROR(INDEX(Solver!$E:$E,MATCH($AA27,Solver!$C:$C,0)),"")</f>
        <v/>
      </c>
      <c r="AC27" s="390" t="str">
        <f>IFERROR(INDEX(Solver!$F:$F,MATCH($AA27,Solver!$C:$C,0)),"")</f>
        <v/>
      </c>
      <c r="AD27" s="390" t="str">
        <f>IFERROR(VLOOKUP($AA27,Solver!$C$1:$CA$524,MATCH(AD$1,Solver!$C$1:$CA$1,0),FALSE),"")</f>
        <v/>
      </c>
      <c r="AE27" s="391" t="str">
        <f>IFERROR(IF(VLOOKUP($AA27,Solver!$C$1:$CA$524,MATCH(AE$1,Solver!$C$1:$CA$1,0),FALSE)=1,"Starter",""),"")</f>
        <v/>
      </c>
      <c r="AF27" s="391" t="str">
        <f>IFERROR(IF(VLOOKUP($AA27,Solver!$C$1:$CA$524,MATCH(AF$1,Solver!$C$1:$CA$1,0),FALSE)=1,"Bench",""),"")</f>
        <v/>
      </c>
      <c r="AG27" s="391" t="str">
        <f>IFERROR(IF(VLOOKUP($AA27,Solver!$C$1:$CA$524,MATCH(AG$1,Solver!$C$1:$CA$1,0),FALSE)=1,"Captain",""),"")</f>
        <v/>
      </c>
      <c r="AH27" s="391" t="str">
        <f>IFERROR(IF(VLOOKUP($AA27,Solver!$C$1:$CA$524,MATCH(AH$1,Solver!$C$1:$CA$1,0),FALSE)=1,"Buy",""),"")</f>
        <v/>
      </c>
      <c r="AI27" s="391" t="str">
        <f>IFERROR(IF(VLOOKUP($AA27,Solver!$C$1:$CA$524,MATCH(AI$1,Solver!$C$1:$CA$1,0),FALSE)=1,"Sell",""),"")</f>
        <v/>
      </c>
      <c r="AK27" s="388" t="str">
        <f>IFERROR(INDEX(Solver!$D:$D,MATCH($AM27,Solver!$C:$C,0)),"")</f>
        <v/>
      </c>
      <c r="AL27" s="389" t="str">
        <f>IFERROR(INDEX(Solver!$B:$B,MATCH($AM27,Solver!$C:$C,0)),"")</f>
        <v/>
      </c>
      <c r="AM27" s="389" t="str">
        <f>IF(Solver!DA27="","",Solver!DA27)</f>
        <v/>
      </c>
      <c r="AN27" s="390" t="str">
        <f>IFERROR(INDEX(Solver!$E:$E,MATCH($AM27,Solver!$C:$C,0)),"")</f>
        <v/>
      </c>
      <c r="AO27" s="390" t="str">
        <f>IFERROR(INDEX(Solver!$F:$F,MATCH($AM27,Solver!$C:$C,0)),"")</f>
        <v/>
      </c>
      <c r="AP27" s="390" t="str">
        <f>IFERROR(VLOOKUP($AM27,Solver!$C$1:$CA$524,MATCH(AP$1,Solver!$C$1:$CA$1,0),FALSE),"")</f>
        <v/>
      </c>
      <c r="AQ27" s="391" t="str">
        <f>IFERROR(IF(VLOOKUP($AM27,Solver!$C$1:$CA$524,MATCH(AQ$1,Solver!$C$1:$CA$1,0),FALSE)=1,"Starter",""),"")</f>
        <v/>
      </c>
      <c r="AR27" s="391" t="str">
        <f>IFERROR(IF(VLOOKUP($AM27,Solver!$C$1:$CA$524,MATCH(AR$1,Solver!$C$1:$CA$1,0),FALSE)=1,"Bench",""),"")</f>
        <v/>
      </c>
      <c r="AS27" s="391" t="str">
        <f>IFERROR(IF(VLOOKUP($AM27,Solver!$C$1:$CA$524,MATCH(AS$1,Solver!$C$1:$CA$1,0),FALSE)=1,"Captain",""),"")</f>
        <v/>
      </c>
      <c r="AT27" s="391" t="str">
        <f>IFERROR(IF(VLOOKUP($AM27,Solver!$C$1:$CA$524,MATCH(AT$1,Solver!$C$1:$CA$1,0),FALSE)=1,"Buy",""),"")</f>
        <v/>
      </c>
      <c r="AU27" s="391" t="str">
        <f>IFERROR(IF(VLOOKUP($AM27,Solver!$C$1:$CA$524,MATCH(AU$1,Solver!$C$1:$CA$1,0),FALSE)=1,"Sell",""),"")</f>
        <v/>
      </c>
      <c r="AW27" s="388" t="str">
        <f>IFERROR(INDEX(Solver!$D:$D,MATCH($AY27,Solver!$C:$C,0)),"")</f>
        <v/>
      </c>
      <c r="AX27" s="389" t="str">
        <f>IFERROR(INDEX(Solver!$B:$B,MATCH($AY27,Solver!$C:$C,0)),"")</f>
        <v/>
      </c>
      <c r="AY27" s="389" t="str">
        <f>IF(Solver!DB27="","",Solver!DB27)</f>
        <v/>
      </c>
      <c r="AZ27" s="390" t="str">
        <f>IFERROR(INDEX(Solver!$E:$E,MATCH($AY27,Solver!$C:$C,0)),"")</f>
        <v/>
      </c>
      <c r="BA27" s="390" t="str">
        <f>IFERROR(INDEX(Solver!$F:$F,MATCH($AY27,Solver!$C:$C,0)),"")</f>
        <v/>
      </c>
      <c r="BB27" s="390" t="str">
        <f>IFERROR(VLOOKUP($AY27,Solver!$C$1:$CA$524,MATCH(BB$1,Solver!$C$1:$CA$1,0),FALSE),"")</f>
        <v/>
      </c>
      <c r="BC27" s="391" t="str">
        <f>IFERROR(IF(VLOOKUP($AY27,Solver!$C$1:$CA$524,MATCH(BC$1,Solver!$C$1:$CA$1,0),FALSE)=1,"Starter",""),"")</f>
        <v/>
      </c>
      <c r="BD27" s="391" t="str">
        <f>IFERROR(IF(VLOOKUP($AY27,Solver!$C$1:$CA$524,MATCH(BD$1,Solver!$C$1:$CA$1,0),FALSE)=1,"Bench",""),"")</f>
        <v/>
      </c>
      <c r="BE27" s="391" t="str">
        <f>IFERROR(IF(VLOOKUP($AY27,Solver!$C$1:$CA$524,MATCH(BE$1,Solver!$C$1:$CA$1,0),FALSE)=1,"Captain",""),"")</f>
        <v/>
      </c>
      <c r="BF27" s="391" t="str">
        <f>IFERROR(IF(VLOOKUP($AY27,Solver!$C$1:$CA$524,MATCH(BF$1,Solver!$C$1:$CA$1,0),FALSE)=1,"Buy",""),"")</f>
        <v/>
      </c>
      <c r="BG27" s="391" t="str">
        <f>IFERROR(IF(VLOOKUP($AY27,Solver!$C$1:$CA$524,MATCH(BG$1,Solver!$C$1:$CA$1,0),FALSE)=1,"Sell",""),"")</f>
        <v/>
      </c>
      <c r="BI27" s="388" t="str">
        <f>IFERROR(INDEX(Solver!$D:$D,MATCH($BK27,Solver!$C:$C,0)),"")</f>
        <v/>
      </c>
      <c r="BJ27" s="389" t="str">
        <f>IFERROR(INDEX(Solver!$B:$B,MATCH($BK27,Solver!$C:$C,0)),"")</f>
        <v/>
      </c>
      <c r="BK27" s="389" t="str">
        <f>IF(Solver!DC27="","",Solver!DC27)</f>
        <v/>
      </c>
      <c r="BL27" s="390" t="str">
        <f>IFERROR(INDEX(Solver!$E:$E,MATCH($BK27,Solver!$C:$C,0)),"")</f>
        <v/>
      </c>
      <c r="BM27" s="390" t="str">
        <f>IFERROR(INDEX(Solver!$F:$F,MATCH($BK27,Solver!$C:$C,0)),"")</f>
        <v/>
      </c>
      <c r="BN27" s="390" t="str">
        <f>IFERROR(VLOOKUP($BK27,Solver!$C$1:$CA$524,MATCH(BN$1,Solver!$C$1:$CA$1,0),FALSE),"")</f>
        <v/>
      </c>
      <c r="BO27" s="391" t="str">
        <f>IFERROR(IF(VLOOKUP($BK27,Solver!$C$1:$CA$524,MATCH(BO$1,Solver!$C$1:$CA$1,0),FALSE)=1,"Starter",""),"")</f>
        <v/>
      </c>
      <c r="BP27" s="391" t="str">
        <f>IFERROR(IF(VLOOKUP($BK27,Solver!$C$1:$CA$524,MATCH(BP$1,Solver!$C$1:$CA$1,0),FALSE)=1,"Bench",""),"")</f>
        <v/>
      </c>
      <c r="BQ27" s="391" t="str">
        <f>IFERROR(IF(VLOOKUP($BK27,Solver!$C$1:$CA$524,MATCH(BQ$1,Solver!$C$1:$CA$1,0),FALSE)=1,"Captain",""),"")</f>
        <v/>
      </c>
      <c r="BR27" s="391" t="str">
        <f>IFERROR(IF(VLOOKUP($BK27,Solver!$C$1:$CA$524,MATCH(BR$1,Solver!$C$1:$CA$1,0),FALSE)=1,"Buy",""),"")</f>
        <v/>
      </c>
      <c r="BS27" s="391" t="str">
        <f>IFERROR(IF(VLOOKUP($BK27,Solver!$C$1:$CA$524,MATCH(BS$1,Solver!$C$1:$CA$1,0),FALSE)=1,"Sell",""),"")</f>
        <v/>
      </c>
      <c r="BU27" s="388" t="str">
        <f>IFERROR(INDEX(Solver!$D:$D,MATCH($BW27,Solver!$C:$C,0)),"")</f>
        <v/>
      </c>
      <c r="BV27" s="389" t="str">
        <f>IFERROR(INDEX(Solver!$B:$B,MATCH($BW27,Solver!$C:$C,0)),"")</f>
        <v/>
      </c>
      <c r="BW27" s="389" t="str">
        <f>IF(Solver!DD27="","",Solver!DD27)</f>
        <v/>
      </c>
      <c r="BX27" s="390" t="str">
        <f>IFERROR(INDEX(Solver!$E:$E,MATCH($BW27,Solver!$C:$C,0)),"")</f>
        <v/>
      </c>
      <c r="BY27" s="390" t="str">
        <f>IFERROR(INDEX(Solver!$F:$F,MATCH($BW27,Solver!$C:$C,0)),"")</f>
        <v/>
      </c>
      <c r="BZ27" s="390" t="str">
        <f>IFERROR(VLOOKUP($BW27,Solver!$C$1:$CA$524,MATCH(BZ$1,Solver!$C$1:$CA$1,0),FALSE),"")</f>
        <v/>
      </c>
      <c r="CA27" s="391" t="str">
        <f>IFERROR(IF(VLOOKUP($BW27,Solver!$C$1:$CA$524,MATCH(CA$1,Solver!$C$1:$CA$1,0),FALSE)=1,"Starter",""),"")</f>
        <v/>
      </c>
      <c r="CB27" s="391" t="str">
        <f>IFERROR(IF(VLOOKUP($BW27,Solver!$C$1:$CA$524,MATCH(CB$1,Solver!$C$1:$CA$1,0),FALSE)=1,"Bench",""),"")</f>
        <v/>
      </c>
      <c r="CC27" s="391" t="str">
        <f>IFERROR(IF(VLOOKUP($BW27,Solver!$C$1:$CA$524,MATCH(CC$1,Solver!$C$1:$CA$1,0),FALSE)=1,"Captain",""),"")</f>
        <v/>
      </c>
      <c r="CD27" s="391" t="str">
        <f>IFERROR(IF(VLOOKUP($BW27,Solver!$C$1:$CA$524,MATCH(CD$1,Solver!$C$1:$CA$1,0),FALSE)=1,"Buy",""),"")</f>
        <v/>
      </c>
      <c r="CE27" s="391" t="str">
        <f>IFERROR(IF(VLOOKUP($BW27,Solver!$C$1:$CA$524,MATCH(CE$1,Solver!$C$1:$CA$1,0),FALSE)=1,"Sell",""),"")</f>
        <v/>
      </c>
      <c r="CF27" s="386"/>
      <c r="CG27" s="388" t="str">
        <f>IFERROR(INDEX(Solver!$D:$D,MATCH($CI27,Solver!$C:$C,0)),"")</f>
        <v/>
      </c>
      <c r="CH27" s="389" t="str">
        <f>IFERROR(INDEX(Solver!$B:$B,MATCH($CI27,Solver!$C:$C,0)),"")</f>
        <v/>
      </c>
      <c r="CI27" s="389" t="str">
        <f>IF(Solver!DE27="","",Solver!DE27)</f>
        <v/>
      </c>
      <c r="CJ27" s="390" t="str">
        <f>IFERROR(INDEX(Solver!$E:$E,MATCH($CI27,Solver!$C:$C,0)),"")</f>
        <v/>
      </c>
      <c r="CK27" s="390" t="str">
        <f>IFERROR(INDEX(Solver!$F:$F,MATCH($CI27,Solver!$C:$C,0)),"")</f>
        <v/>
      </c>
      <c r="CL27" s="390" t="str">
        <f>IFERROR(VLOOKUP($CI27,Solver!$C$1:$CA$524,MATCH(CL$1,Solver!$C$1:$CA$1,0),FALSE),"")</f>
        <v/>
      </c>
      <c r="CM27" s="391" t="str">
        <f>IFERROR(IF(VLOOKUP($CI27,Solver!$C$1:$CA$524,MATCH(CM$1,Solver!$C$1:$CA$1,0),FALSE)=1,"Starter",""),"")</f>
        <v/>
      </c>
      <c r="CN27" s="391" t="str">
        <f>IFERROR(IF(VLOOKUP($CI27,Solver!$C$1:$CA$524,MATCH(CN$1,Solver!$C$1:$CA$1,0),FALSE)=1,"Bench",""),"")</f>
        <v/>
      </c>
      <c r="CO27" s="391" t="str">
        <f>IFERROR(IF(VLOOKUP($CI27,Solver!$C$1:$CA$524,MATCH(CO$1,Solver!$C$1:$CA$1,0),FALSE)=1,"Captain",""),"")</f>
        <v/>
      </c>
      <c r="CP27" s="391" t="str">
        <f>IFERROR(IF(VLOOKUP($CI27,Solver!$C$1:$CA$524,MATCH(CP$1,Solver!$C$1:$CA$1,0),FALSE)=1,"Buy",""),"")</f>
        <v/>
      </c>
      <c r="CQ27" s="391" t="str">
        <f>IFERROR(IF(VLOOKUP($CI27,Solver!$C$1:$CA$524,MATCH(CQ$1,Solver!$C$1:$CA$1,0),FALSE)=1,"Sell",""),"")</f>
        <v/>
      </c>
    </row>
    <row r="28" spans="1:95" x14ac:dyDescent="0.25">
      <c r="A28" s="388" t="str">
        <f>IFERROR(INDEX(Solver!$D:$D,MATCH($C28,Solver!$C:$C,0)),"")</f>
        <v/>
      </c>
      <c r="B28" s="392" t="str">
        <f>IFERROR(INDEX(Solver!$B:$B,MATCH($C28,Solver!$C:$C,0)),"")</f>
        <v/>
      </c>
      <c r="C28" s="392" t="str">
        <f>IF(Solver!CX28="","",Solver!CX28)</f>
        <v/>
      </c>
      <c r="D28" s="393" t="str">
        <f>IFERROR(INDEX(Solver!$E:$E,MATCH($C28,Solver!$C:$C,0)),"")</f>
        <v/>
      </c>
      <c r="E28" s="393" t="str">
        <f>IFERROR(INDEX(Solver!$F:$F,MATCH($C28,Solver!$C:$C,0)),"")</f>
        <v/>
      </c>
      <c r="F28" s="393" t="str">
        <f>IFERROR(VLOOKUP($C28,Solver!$C$1:$CA$524,MATCH(F$1,Solver!$C$1:$CA$1,0),FALSE),"")</f>
        <v/>
      </c>
      <c r="G28" s="394" t="str">
        <f>IFERROR(IF(VLOOKUP($C28,Solver!$C$1:$CA$524,MATCH(G$1,Solver!$C$1:$CA$1,0),FALSE)=1,"Starter",""),"")</f>
        <v/>
      </c>
      <c r="H28" s="394" t="str">
        <f>IFERROR(IF(VLOOKUP($C28,Solver!$C$1:$CA$524,MATCH(H$1,Solver!$C$1:$CA$1,0),FALSE)=1,"Bench",""),"")</f>
        <v/>
      </c>
      <c r="I28" s="394" t="str">
        <f>IFERROR(IF(VLOOKUP($C28,Solver!$C$1:$CA$524,MATCH(I$1,Solver!$C$1:$CA$1,0),FALSE)=1,"Captain",""),"")</f>
        <v/>
      </c>
      <c r="J28" s="394" t="str">
        <f>IFERROR(IF(VLOOKUP($C28,Solver!$C$1:$CA$524,MATCH(J$1,Solver!$C$1:$CA$1,0),FALSE)=1,"Buy",""),"")</f>
        <v/>
      </c>
      <c r="K28" s="394" t="str">
        <f>IFERROR(IF(VLOOKUP($C28,Solver!$C$1:$CA$524,MATCH(K$1,Solver!$C$1:$CA$1,0),FALSE)=1,"Sell",""),"")</f>
        <v/>
      </c>
      <c r="M28" s="388" t="str">
        <f>IFERROR(INDEX(Solver!$D:$D,MATCH($O28,Solver!$C:$C,0)),"")</f>
        <v/>
      </c>
      <c r="N28" s="392" t="str">
        <f>IFERROR(INDEX(Solver!$B:$B,MATCH($O28,Solver!$C:$C,0)),"")</f>
        <v/>
      </c>
      <c r="O28" s="392" t="str">
        <f>IF(Solver!CY28="","",Solver!CY28)</f>
        <v/>
      </c>
      <c r="P28" s="393" t="str">
        <f>IFERROR(INDEX(Solver!$E:$E,MATCH($O28,Solver!$C:$C,0)),"")</f>
        <v/>
      </c>
      <c r="Q28" s="393" t="str">
        <f>IFERROR(INDEX(Solver!$F:$F,MATCH($O28,Solver!$C:$C,0)),"")</f>
        <v/>
      </c>
      <c r="R28" s="393" t="str">
        <f>IFERROR(VLOOKUP($O28,Solver!$C$1:$CA$524,MATCH(R$1,Solver!$C$1:$CA$1,0),FALSE),"")</f>
        <v/>
      </c>
      <c r="S28" s="394" t="str">
        <f>IFERROR(IF(VLOOKUP($O28,Solver!$C$1:$CA$524,MATCH(S$1,Solver!$C$1:$CA$1,0),FALSE)=1,"Starter",""),"")</f>
        <v/>
      </c>
      <c r="T28" s="394" t="str">
        <f>IFERROR(IF(VLOOKUP($O28,Solver!$C$1:$CA$524,MATCH(T$1,Solver!$C$1:$CA$1,0),FALSE)=1,"Bench",""),"")</f>
        <v/>
      </c>
      <c r="U28" s="394" t="str">
        <f>IFERROR(IF(VLOOKUP($O28,Solver!$C$1:$CA$524,MATCH(U$1,Solver!$C$1:$CA$1,0),FALSE)=1,"Captain",""),"")</f>
        <v/>
      </c>
      <c r="V28" s="394" t="str">
        <f>IFERROR(IF(VLOOKUP($O28,Solver!$C$1:$CA$524,MATCH(V$1,Solver!$C$1:$CA$1,0),FALSE)=1,"Buy",""),"")</f>
        <v/>
      </c>
      <c r="W28" s="394" t="str">
        <f>IFERROR(IF(VLOOKUP($O28,Solver!$C$1:$CA$524,MATCH(W$1,Solver!$C$1:$CA$1,0),FALSE)=1,"Sell",""),"")</f>
        <v/>
      </c>
      <c r="Y28" s="388" t="str">
        <f>IFERROR(INDEX(Solver!$D:$D,MATCH($AA28,Solver!$C:$C,0)),"")</f>
        <v/>
      </c>
      <c r="Z28" s="392" t="str">
        <f>IFERROR(INDEX(Solver!$B:$B,MATCH($AA28,Solver!$C:$C,0)),"")</f>
        <v/>
      </c>
      <c r="AA28" s="392" t="str">
        <f>IF(Solver!CZ28="","",Solver!CZ28)</f>
        <v/>
      </c>
      <c r="AB28" s="393" t="str">
        <f>IFERROR(INDEX(Solver!$E:$E,MATCH($AA28,Solver!$C:$C,0)),"")</f>
        <v/>
      </c>
      <c r="AC28" s="393" t="str">
        <f>IFERROR(INDEX(Solver!$F:$F,MATCH($AA28,Solver!$C:$C,0)),"")</f>
        <v/>
      </c>
      <c r="AD28" s="393" t="str">
        <f>IFERROR(VLOOKUP($AA28,Solver!$C$1:$CA$524,MATCH(AD$1,Solver!$C$1:$CA$1,0),FALSE),"")</f>
        <v/>
      </c>
      <c r="AE28" s="394" t="str">
        <f>IFERROR(IF(VLOOKUP($AA28,Solver!$C$1:$CA$524,MATCH(AE$1,Solver!$C$1:$CA$1,0),FALSE)=1,"Starter",""),"")</f>
        <v/>
      </c>
      <c r="AF28" s="394" t="str">
        <f>IFERROR(IF(VLOOKUP($AA28,Solver!$C$1:$CA$524,MATCH(AF$1,Solver!$C$1:$CA$1,0),FALSE)=1,"Bench",""),"")</f>
        <v/>
      </c>
      <c r="AG28" s="394" t="str">
        <f>IFERROR(IF(VLOOKUP($AA28,Solver!$C$1:$CA$524,MATCH(AG$1,Solver!$C$1:$CA$1,0),FALSE)=1,"Captain",""),"")</f>
        <v/>
      </c>
      <c r="AH28" s="394" t="str">
        <f>IFERROR(IF(VLOOKUP($AA28,Solver!$C$1:$CA$524,MATCH(AH$1,Solver!$C$1:$CA$1,0),FALSE)=1,"Buy",""),"")</f>
        <v/>
      </c>
      <c r="AI28" s="394" t="str">
        <f>IFERROR(IF(VLOOKUP($AA28,Solver!$C$1:$CA$524,MATCH(AI$1,Solver!$C$1:$CA$1,0),FALSE)=1,"Sell",""),"")</f>
        <v/>
      </c>
      <c r="AK28" s="388" t="str">
        <f>IFERROR(INDEX(Solver!$D:$D,MATCH($AM28,Solver!$C:$C,0)),"")</f>
        <v/>
      </c>
      <c r="AL28" s="392" t="str">
        <f>IFERROR(INDEX(Solver!$B:$B,MATCH($AM28,Solver!$C:$C,0)),"")</f>
        <v/>
      </c>
      <c r="AM28" s="392" t="str">
        <f>IF(Solver!DA28="","",Solver!DA28)</f>
        <v/>
      </c>
      <c r="AN28" s="393" t="str">
        <f>IFERROR(INDEX(Solver!$E:$E,MATCH($AM28,Solver!$C:$C,0)),"")</f>
        <v/>
      </c>
      <c r="AO28" s="393" t="str">
        <f>IFERROR(INDEX(Solver!$F:$F,MATCH($AM28,Solver!$C:$C,0)),"")</f>
        <v/>
      </c>
      <c r="AP28" s="393" t="str">
        <f>IFERROR(VLOOKUP($AM28,Solver!$C$1:$CA$524,MATCH(AP$1,Solver!$C$1:$CA$1,0),FALSE),"")</f>
        <v/>
      </c>
      <c r="AQ28" s="394" t="str">
        <f>IFERROR(IF(VLOOKUP($AM28,Solver!$C$1:$CA$524,MATCH(AQ$1,Solver!$C$1:$CA$1,0),FALSE)=1,"Starter",""),"")</f>
        <v/>
      </c>
      <c r="AR28" s="394" t="str">
        <f>IFERROR(IF(VLOOKUP($AM28,Solver!$C$1:$CA$524,MATCH(AR$1,Solver!$C$1:$CA$1,0),FALSE)=1,"Bench",""),"")</f>
        <v/>
      </c>
      <c r="AS28" s="394" t="str">
        <f>IFERROR(IF(VLOOKUP($AM28,Solver!$C$1:$CA$524,MATCH(AS$1,Solver!$C$1:$CA$1,0),FALSE)=1,"Captain",""),"")</f>
        <v/>
      </c>
      <c r="AT28" s="394" t="str">
        <f>IFERROR(IF(VLOOKUP($AM28,Solver!$C$1:$CA$524,MATCH(AT$1,Solver!$C$1:$CA$1,0),FALSE)=1,"Buy",""),"")</f>
        <v/>
      </c>
      <c r="AU28" s="394" t="str">
        <f>IFERROR(IF(VLOOKUP($AM28,Solver!$C$1:$CA$524,MATCH(AU$1,Solver!$C$1:$CA$1,0),FALSE)=1,"Sell",""),"")</f>
        <v/>
      </c>
      <c r="AW28" s="388" t="str">
        <f>IFERROR(INDEX(Solver!$D:$D,MATCH($AY28,Solver!$C:$C,0)),"")</f>
        <v/>
      </c>
      <c r="AX28" s="392" t="str">
        <f>IFERROR(INDEX(Solver!$B:$B,MATCH($AY28,Solver!$C:$C,0)),"")</f>
        <v/>
      </c>
      <c r="AY28" s="392" t="str">
        <f>IF(Solver!DB28="","",Solver!DB28)</f>
        <v/>
      </c>
      <c r="AZ28" s="393" t="str">
        <f>IFERROR(INDEX(Solver!$E:$E,MATCH($AY28,Solver!$C:$C,0)),"")</f>
        <v/>
      </c>
      <c r="BA28" s="393" t="str">
        <f>IFERROR(INDEX(Solver!$F:$F,MATCH($AY28,Solver!$C:$C,0)),"")</f>
        <v/>
      </c>
      <c r="BB28" s="393" t="str">
        <f>IFERROR(VLOOKUP($AY28,Solver!$C$1:$CA$524,MATCH(BB$1,Solver!$C$1:$CA$1,0),FALSE),"")</f>
        <v/>
      </c>
      <c r="BC28" s="394" t="str">
        <f>IFERROR(IF(VLOOKUP($AY28,Solver!$C$1:$CA$524,MATCH(BC$1,Solver!$C$1:$CA$1,0),FALSE)=1,"Starter",""),"")</f>
        <v/>
      </c>
      <c r="BD28" s="394" t="str">
        <f>IFERROR(IF(VLOOKUP($AY28,Solver!$C$1:$CA$524,MATCH(BD$1,Solver!$C$1:$CA$1,0),FALSE)=1,"Bench",""),"")</f>
        <v/>
      </c>
      <c r="BE28" s="394" t="str">
        <f>IFERROR(IF(VLOOKUP($AY28,Solver!$C$1:$CA$524,MATCH(BE$1,Solver!$C$1:$CA$1,0),FALSE)=1,"Captain",""),"")</f>
        <v/>
      </c>
      <c r="BF28" s="394" t="str">
        <f>IFERROR(IF(VLOOKUP($AY28,Solver!$C$1:$CA$524,MATCH(BF$1,Solver!$C$1:$CA$1,0),FALSE)=1,"Buy",""),"")</f>
        <v/>
      </c>
      <c r="BG28" s="394" t="str">
        <f>IFERROR(IF(VLOOKUP($AY28,Solver!$C$1:$CA$524,MATCH(BG$1,Solver!$C$1:$CA$1,0),FALSE)=1,"Sell",""),"")</f>
        <v/>
      </c>
      <c r="BI28" s="388" t="str">
        <f>IFERROR(INDEX(Solver!$D:$D,MATCH($BK28,Solver!$C:$C,0)),"")</f>
        <v/>
      </c>
      <c r="BJ28" s="392" t="str">
        <f>IFERROR(INDEX(Solver!$B:$B,MATCH($BK28,Solver!$C:$C,0)),"")</f>
        <v/>
      </c>
      <c r="BK28" s="392" t="str">
        <f>IF(Solver!DC28="","",Solver!DC28)</f>
        <v/>
      </c>
      <c r="BL28" s="393" t="str">
        <f>IFERROR(INDEX(Solver!$E:$E,MATCH($BK28,Solver!$C:$C,0)),"")</f>
        <v/>
      </c>
      <c r="BM28" s="393" t="str">
        <f>IFERROR(INDEX(Solver!$F:$F,MATCH($BK28,Solver!$C:$C,0)),"")</f>
        <v/>
      </c>
      <c r="BN28" s="393" t="str">
        <f>IFERROR(VLOOKUP($BK28,Solver!$C$1:$CA$524,MATCH(BN$1,Solver!$C$1:$CA$1,0),FALSE),"")</f>
        <v/>
      </c>
      <c r="BO28" s="394" t="str">
        <f>IFERROR(IF(VLOOKUP($BK28,Solver!$C$1:$CA$524,MATCH(BO$1,Solver!$C$1:$CA$1,0),FALSE)=1,"Starter",""),"")</f>
        <v/>
      </c>
      <c r="BP28" s="394" t="str">
        <f>IFERROR(IF(VLOOKUP($BK28,Solver!$C$1:$CA$524,MATCH(BP$1,Solver!$C$1:$CA$1,0),FALSE)=1,"Bench",""),"")</f>
        <v/>
      </c>
      <c r="BQ28" s="394" t="str">
        <f>IFERROR(IF(VLOOKUP($BK28,Solver!$C$1:$CA$524,MATCH(BQ$1,Solver!$C$1:$CA$1,0),FALSE)=1,"Captain",""),"")</f>
        <v/>
      </c>
      <c r="BR28" s="394" t="str">
        <f>IFERROR(IF(VLOOKUP($BK28,Solver!$C$1:$CA$524,MATCH(BR$1,Solver!$C$1:$CA$1,0),FALSE)=1,"Buy",""),"")</f>
        <v/>
      </c>
      <c r="BS28" s="394" t="str">
        <f>IFERROR(IF(VLOOKUP($BK28,Solver!$C$1:$CA$524,MATCH(BS$1,Solver!$C$1:$CA$1,0),FALSE)=1,"Sell",""),"")</f>
        <v/>
      </c>
      <c r="BU28" s="388" t="str">
        <f>IFERROR(INDEX(Solver!$D:$D,MATCH($BW28,Solver!$C:$C,0)),"")</f>
        <v/>
      </c>
      <c r="BV28" s="392" t="str">
        <f>IFERROR(INDEX(Solver!$B:$B,MATCH($BW28,Solver!$C:$C,0)),"")</f>
        <v/>
      </c>
      <c r="BW28" s="392" t="str">
        <f>IF(Solver!DD28="","",Solver!DD28)</f>
        <v/>
      </c>
      <c r="BX28" s="393" t="str">
        <f>IFERROR(INDEX(Solver!$E:$E,MATCH($BW28,Solver!$C:$C,0)),"")</f>
        <v/>
      </c>
      <c r="BY28" s="393" t="str">
        <f>IFERROR(INDEX(Solver!$F:$F,MATCH($BW28,Solver!$C:$C,0)),"")</f>
        <v/>
      </c>
      <c r="BZ28" s="393" t="str">
        <f>IFERROR(VLOOKUP($BW28,Solver!$C$1:$CA$524,MATCH(BZ$1,Solver!$C$1:$CA$1,0),FALSE),"")</f>
        <v/>
      </c>
      <c r="CA28" s="394" t="str">
        <f>IFERROR(IF(VLOOKUP($BW28,Solver!$C$1:$CA$524,MATCH(CA$1,Solver!$C$1:$CA$1,0),FALSE)=1,"Starter",""),"")</f>
        <v/>
      </c>
      <c r="CB28" s="394" t="str">
        <f>IFERROR(IF(VLOOKUP($BW28,Solver!$C$1:$CA$524,MATCH(CB$1,Solver!$C$1:$CA$1,0),FALSE)=1,"Bench",""),"")</f>
        <v/>
      </c>
      <c r="CC28" s="394" t="str">
        <f>IFERROR(IF(VLOOKUP($BW28,Solver!$C$1:$CA$524,MATCH(CC$1,Solver!$C$1:$CA$1,0),FALSE)=1,"Captain",""),"")</f>
        <v/>
      </c>
      <c r="CD28" s="394" t="str">
        <f>IFERROR(IF(VLOOKUP($BW28,Solver!$C$1:$CA$524,MATCH(CD$1,Solver!$C$1:$CA$1,0),FALSE)=1,"Buy",""),"")</f>
        <v/>
      </c>
      <c r="CE28" s="394" t="str">
        <f>IFERROR(IF(VLOOKUP($BW28,Solver!$C$1:$CA$524,MATCH(CE$1,Solver!$C$1:$CA$1,0),FALSE)=1,"Sell",""),"")</f>
        <v/>
      </c>
      <c r="CF28" s="386"/>
      <c r="CG28" s="388" t="str">
        <f>IFERROR(INDEX(Solver!$D:$D,MATCH($CI28,Solver!$C:$C,0)),"")</f>
        <v/>
      </c>
      <c r="CH28" s="392" t="str">
        <f>IFERROR(INDEX(Solver!$B:$B,MATCH($CI28,Solver!$C:$C,0)),"")</f>
        <v/>
      </c>
      <c r="CI28" s="392" t="str">
        <f>IF(Solver!DE28="","",Solver!DE28)</f>
        <v/>
      </c>
      <c r="CJ28" s="393" t="str">
        <f>IFERROR(INDEX(Solver!$E:$E,MATCH($CI28,Solver!$C:$C,0)),"")</f>
        <v/>
      </c>
      <c r="CK28" s="393" t="str">
        <f>IFERROR(INDEX(Solver!$F:$F,MATCH($CI28,Solver!$C:$C,0)),"")</f>
        <v/>
      </c>
      <c r="CL28" s="393" t="str">
        <f>IFERROR(VLOOKUP($CI28,Solver!$C$1:$CA$524,MATCH(CL$1,Solver!$C$1:$CA$1,0),FALSE),"")</f>
        <v/>
      </c>
      <c r="CM28" s="394" t="str">
        <f>IFERROR(IF(VLOOKUP($CI28,Solver!$C$1:$CA$524,MATCH(CM$1,Solver!$C$1:$CA$1,0),FALSE)=1,"Starter",""),"")</f>
        <v/>
      </c>
      <c r="CN28" s="394" t="str">
        <f>IFERROR(IF(VLOOKUP($CI28,Solver!$C$1:$CA$524,MATCH(CN$1,Solver!$C$1:$CA$1,0),FALSE)=1,"Bench",""),"")</f>
        <v/>
      </c>
      <c r="CO28" s="394" t="str">
        <f>IFERROR(IF(VLOOKUP($CI28,Solver!$C$1:$CA$524,MATCH(CO$1,Solver!$C$1:$CA$1,0),FALSE)=1,"Captain",""),"")</f>
        <v/>
      </c>
      <c r="CP28" s="394" t="str">
        <f>IFERROR(IF(VLOOKUP($CI28,Solver!$C$1:$CA$524,MATCH(CP$1,Solver!$C$1:$CA$1,0),FALSE)=1,"Buy",""),"")</f>
        <v/>
      </c>
      <c r="CQ28" s="394" t="str">
        <f>IFERROR(IF(VLOOKUP($CI28,Solver!$C$1:$CA$524,MATCH(CQ$1,Solver!$C$1:$CA$1,0),FALSE)=1,"Sell",""),"")</f>
        <v/>
      </c>
    </row>
    <row r="29" spans="1:95" x14ac:dyDescent="0.25">
      <c r="A29" s="388" t="str">
        <f>IFERROR(INDEX(Solver!$D:$D,MATCH($C29,Solver!$C:$C,0)),"")</f>
        <v/>
      </c>
      <c r="B29" s="389" t="str">
        <f>IFERROR(INDEX(Solver!$B:$B,MATCH($C29,Solver!$C:$C,0)),"")</f>
        <v/>
      </c>
      <c r="C29" s="389" t="str">
        <f>IF(Solver!CX29="","",Solver!CX29)</f>
        <v/>
      </c>
      <c r="D29" s="390" t="str">
        <f>IFERROR(INDEX(Solver!$E:$E,MATCH($C29,Solver!$C:$C,0)),"")</f>
        <v/>
      </c>
      <c r="E29" s="390" t="str">
        <f>IFERROR(INDEX(Solver!$F:$F,MATCH($C29,Solver!$C:$C,0)),"")</f>
        <v/>
      </c>
      <c r="F29" s="390" t="str">
        <f>IFERROR(VLOOKUP($C29,Solver!$C$1:$CA$524,MATCH(F$1,Solver!$C$1:$CA$1,0),FALSE),"")</f>
        <v/>
      </c>
      <c r="G29" s="391" t="str">
        <f>IFERROR(IF(VLOOKUP($C29,Solver!$C$1:$CA$524,MATCH(G$1,Solver!$C$1:$CA$1,0),FALSE)=1,"Starter",""),"")</f>
        <v/>
      </c>
      <c r="H29" s="391" t="str">
        <f>IFERROR(IF(VLOOKUP($C29,Solver!$C$1:$CA$524,MATCH(H$1,Solver!$C$1:$CA$1,0),FALSE)=1,"Bench",""),"")</f>
        <v/>
      </c>
      <c r="I29" s="391" t="str">
        <f>IFERROR(IF(VLOOKUP($C29,Solver!$C$1:$CA$524,MATCH(I$1,Solver!$C$1:$CA$1,0),FALSE)=1,"Captain",""),"")</f>
        <v/>
      </c>
      <c r="J29" s="391" t="str">
        <f>IFERROR(IF(VLOOKUP($C29,Solver!$C$1:$CA$524,MATCH(J$1,Solver!$C$1:$CA$1,0),FALSE)=1,"Buy",""),"")</f>
        <v/>
      </c>
      <c r="K29" s="391" t="str">
        <f>IFERROR(IF(VLOOKUP($C29,Solver!$C$1:$CA$524,MATCH(K$1,Solver!$C$1:$CA$1,0),FALSE)=1,"Sell",""),"")</f>
        <v/>
      </c>
      <c r="M29" s="388" t="str">
        <f>IFERROR(INDEX(Solver!$D:$D,MATCH($O29,Solver!$C:$C,0)),"")</f>
        <v/>
      </c>
      <c r="N29" s="389" t="str">
        <f>IFERROR(INDEX(Solver!$B:$B,MATCH($O29,Solver!$C:$C,0)),"")</f>
        <v/>
      </c>
      <c r="O29" s="389" t="str">
        <f>IF(Solver!CY29="","",Solver!CY29)</f>
        <v/>
      </c>
      <c r="P29" s="390" t="str">
        <f>IFERROR(INDEX(Solver!$E:$E,MATCH($O29,Solver!$C:$C,0)),"")</f>
        <v/>
      </c>
      <c r="Q29" s="390" t="str">
        <f>IFERROR(INDEX(Solver!$F:$F,MATCH($O29,Solver!$C:$C,0)),"")</f>
        <v/>
      </c>
      <c r="R29" s="390" t="str">
        <f>IFERROR(VLOOKUP($O29,Solver!$C$1:$CA$524,MATCH(R$1,Solver!$C$1:$CA$1,0),FALSE),"")</f>
        <v/>
      </c>
      <c r="S29" s="391" t="str">
        <f>IFERROR(IF(VLOOKUP($O29,Solver!$C$1:$CA$524,MATCH(S$1,Solver!$C$1:$CA$1,0),FALSE)=1,"Starter",""),"")</f>
        <v/>
      </c>
      <c r="T29" s="391" t="str">
        <f>IFERROR(IF(VLOOKUP($O29,Solver!$C$1:$CA$524,MATCH(T$1,Solver!$C$1:$CA$1,0),FALSE)=1,"Bench",""),"")</f>
        <v/>
      </c>
      <c r="U29" s="391" t="str">
        <f>IFERROR(IF(VLOOKUP($O29,Solver!$C$1:$CA$524,MATCH(U$1,Solver!$C$1:$CA$1,0),FALSE)=1,"Captain",""),"")</f>
        <v/>
      </c>
      <c r="V29" s="391" t="str">
        <f>IFERROR(IF(VLOOKUP($O29,Solver!$C$1:$CA$524,MATCH(V$1,Solver!$C$1:$CA$1,0),FALSE)=1,"Buy",""),"")</f>
        <v/>
      </c>
      <c r="W29" s="391" t="str">
        <f>IFERROR(IF(VLOOKUP($O29,Solver!$C$1:$CA$524,MATCH(W$1,Solver!$C$1:$CA$1,0),FALSE)=1,"Sell",""),"")</f>
        <v/>
      </c>
      <c r="Y29" s="388" t="str">
        <f>IFERROR(INDEX(Solver!$D:$D,MATCH($AA29,Solver!$C:$C,0)),"")</f>
        <v/>
      </c>
      <c r="Z29" s="389" t="str">
        <f>IFERROR(INDEX(Solver!$B:$B,MATCH($AA29,Solver!$C:$C,0)),"")</f>
        <v/>
      </c>
      <c r="AA29" s="389" t="str">
        <f>IF(Solver!CZ29="","",Solver!CZ29)</f>
        <v/>
      </c>
      <c r="AB29" s="390" t="str">
        <f>IFERROR(INDEX(Solver!$E:$E,MATCH($AA29,Solver!$C:$C,0)),"")</f>
        <v/>
      </c>
      <c r="AC29" s="390" t="str">
        <f>IFERROR(INDEX(Solver!$F:$F,MATCH($AA29,Solver!$C:$C,0)),"")</f>
        <v/>
      </c>
      <c r="AD29" s="390" t="str">
        <f>IFERROR(VLOOKUP($AA29,Solver!$C$1:$CA$524,MATCH(AD$1,Solver!$C$1:$CA$1,0),FALSE),"")</f>
        <v/>
      </c>
      <c r="AE29" s="391" t="str">
        <f>IFERROR(IF(VLOOKUP($AA29,Solver!$C$1:$CA$524,MATCH(AE$1,Solver!$C$1:$CA$1,0),FALSE)=1,"Starter",""),"")</f>
        <v/>
      </c>
      <c r="AF29" s="391" t="str">
        <f>IFERROR(IF(VLOOKUP($AA29,Solver!$C$1:$CA$524,MATCH(AF$1,Solver!$C$1:$CA$1,0),FALSE)=1,"Bench",""),"")</f>
        <v/>
      </c>
      <c r="AG29" s="391" t="str">
        <f>IFERROR(IF(VLOOKUP($AA29,Solver!$C$1:$CA$524,MATCH(AG$1,Solver!$C$1:$CA$1,0),FALSE)=1,"Captain",""),"")</f>
        <v/>
      </c>
      <c r="AH29" s="391" t="str">
        <f>IFERROR(IF(VLOOKUP($AA29,Solver!$C$1:$CA$524,MATCH(AH$1,Solver!$C$1:$CA$1,0),FALSE)=1,"Buy",""),"")</f>
        <v/>
      </c>
      <c r="AI29" s="391" t="str">
        <f>IFERROR(IF(VLOOKUP($AA29,Solver!$C$1:$CA$524,MATCH(AI$1,Solver!$C$1:$CA$1,0),FALSE)=1,"Sell",""),"")</f>
        <v/>
      </c>
      <c r="AK29" s="388" t="str">
        <f>IFERROR(INDEX(Solver!$D:$D,MATCH($AM29,Solver!$C:$C,0)),"")</f>
        <v/>
      </c>
      <c r="AL29" s="389" t="str">
        <f>IFERROR(INDEX(Solver!$B:$B,MATCH($AM29,Solver!$C:$C,0)),"")</f>
        <v/>
      </c>
      <c r="AM29" s="389" t="str">
        <f>IF(Solver!DA29="","",Solver!DA29)</f>
        <v/>
      </c>
      <c r="AN29" s="390" t="str">
        <f>IFERROR(INDEX(Solver!$E:$E,MATCH($AM29,Solver!$C:$C,0)),"")</f>
        <v/>
      </c>
      <c r="AO29" s="390" t="str">
        <f>IFERROR(INDEX(Solver!$F:$F,MATCH($AM29,Solver!$C:$C,0)),"")</f>
        <v/>
      </c>
      <c r="AP29" s="390" t="str">
        <f>IFERROR(VLOOKUP($AM29,Solver!$C$1:$CA$524,MATCH(AP$1,Solver!$C$1:$CA$1,0),FALSE),"")</f>
        <v/>
      </c>
      <c r="AQ29" s="391" t="str">
        <f>IFERROR(IF(VLOOKUP($AM29,Solver!$C$1:$CA$524,MATCH(AQ$1,Solver!$C$1:$CA$1,0),FALSE)=1,"Starter",""),"")</f>
        <v/>
      </c>
      <c r="AR29" s="391" t="str">
        <f>IFERROR(IF(VLOOKUP($AM29,Solver!$C$1:$CA$524,MATCH(AR$1,Solver!$C$1:$CA$1,0),FALSE)=1,"Bench",""),"")</f>
        <v/>
      </c>
      <c r="AS29" s="391" t="str">
        <f>IFERROR(IF(VLOOKUP($AM29,Solver!$C$1:$CA$524,MATCH(AS$1,Solver!$C$1:$CA$1,0),FALSE)=1,"Captain",""),"")</f>
        <v/>
      </c>
      <c r="AT29" s="391" t="str">
        <f>IFERROR(IF(VLOOKUP($AM29,Solver!$C$1:$CA$524,MATCH(AT$1,Solver!$C$1:$CA$1,0),FALSE)=1,"Buy",""),"")</f>
        <v/>
      </c>
      <c r="AU29" s="391" t="str">
        <f>IFERROR(IF(VLOOKUP($AM29,Solver!$C$1:$CA$524,MATCH(AU$1,Solver!$C$1:$CA$1,0),FALSE)=1,"Sell",""),"")</f>
        <v/>
      </c>
      <c r="AW29" s="388" t="str">
        <f>IFERROR(INDEX(Solver!$D:$D,MATCH($AY29,Solver!$C:$C,0)),"")</f>
        <v/>
      </c>
      <c r="AX29" s="389" t="str">
        <f>IFERROR(INDEX(Solver!$B:$B,MATCH($AY29,Solver!$C:$C,0)),"")</f>
        <v/>
      </c>
      <c r="AY29" s="389" t="str">
        <f>IF(Solver!DB29="","",Solver!DB29)</f>
        <v/>
      </c>
      <c r="AZ29" s="390" t="str">
        <f>IFERROR(INDEX(Solver!$E:$E,MATCH($AY29,Solver!$C:$C,0)),"")</f>
        <v/>
      </c>
      <c r="BA29" s="390" t="str">
        <f>IFERROR(INDEX(Solver!$F:$F,MATCH($AY29,Solver!$C:$C,0)),"")</f>
        <v/>
      </c>
      <c r="BB29" s="390" t="str">
        <f>IFERROR(VLOOKUP($AY29,Solver!$C$1:$CA$524,MATCH(BB$1,Solver!$C$1:$CA$1,0),FALSE),"")</f>
        <v/>
      </c>
      <c r="BC29" s="391" t="str">
        <f>IFERROR(IF(VLOOKUP($AY29,Solver!$C$1:$CA$524,MATCH(BC$1,Solver!$C$1:$CA$1,0),FALSE)=1,"Starter",""),"")</f>
        <v/>
      </c>
      <c r="BD29" s="391" t="str">
        <f>IFERROR(IF(VLOOKUP($AY29,Solver!$C$1:$CA$524,MATCH(BD$1,Solver!$C$1:$CA$1,0),FALSE)=1,"Bench",""),"")</f>
        <v/>
      </c>
      <c r="BE29" s="391" t="str">
        <f>IFERROR(IF(VLOOKUP($AY29,Solver!$C$1:$CA$524,MATCH(BE$1,Solver!$C$1:$CA$1,0),FALSE)=1,"Captain",""),"")</f>
        <v/>
      </c>
      <c r="BF29" s="391" t="str">
        <f>IFERROR(IF(VLOOKUP($AY29,Solver!$C$1:$CA$524,MATCH(BF$1,Solver!$C$1:$CA$1,0),FALSE)=1,"Buy",""),"")</f>
        <v/>
      </c>
      <c r="BG29" s="391" t="str">
        <f>IFERROR(IF(VLOOKUP($AY29,Solver!$C$1:$CA$524,MATCH(BG$1,Solver!$C$1:$CA$1,0),FALSE)=1,"Sell",""),"")</f>
        <v/>
      </c>
      <c r="BI29" s="388" t="str">
        <f>IFERROR(INDEX(Solver!$D:$D,MATCH($BK29,Solver!$C:$C,0)),"")</f>
        <v/>
      </c>
      <c r="BJ29" s="389" t="str">
        <f>IFERROR(INDEX(Solver!$B:$B,MATCH($BK29,Solver!$C:$C,0)),"")</f>
        <v/>
      </c>
      <c r="BK29" s="389" t="str">
        <f>IF(Solver!DC29="","",Solver!DC29)</f>
        <v/>
      </c>
      <c r="BL29" s="390" t="str">
        <f>IFERROR(INDEX(Solver!$E:$E,MATCH($BK29,Solver!$C:$C,0)),"")</f>
        <v/>
      </c>
      <c r="BM29" s="390" t="str">
        <f>IFERROR(INDEX(Solver!$F:$F,MATCH($BK29,Solver!$C:$C,0)),"")</f>
        <v/>
      </c>
      <c r="BN29" s="390" t="str">
        <f>IFERROR(VLOOKUP($BK29,Solver!$C$1:$CA$524,MATCH(BN$1,Solver!$C$1:$CA$1,0),FALSE),"")</f>
        <v/>
      </c>
      <c r="BO29" s="391" t="str">
        <f>IFERROR(IF(VLOOKUP($BK29,Solver!$C$1:$CA$524,MATCH(BO$1,Solver!$C$1:$CA$1,0),FALSE)=1,"Starter",""),"")</f>
        <v/>
      </c>
      <c r="BP29" s="391" t="str">
        <f>IFERROR(IF(VLOOKUP($BK29,Solver!$C$1:$CA$524,MATCH(BP$1,Solver!$C$1:$CA$1,0),FALSE)=1,"Bench",""),"")</f>
        <v/>
      </c>
      <c r="BQ29" s="391" t="str">
        <f>IFERROR(IF(VLOOKUP($BK29,Solver!$C$1:$CA$524,MATCH(BQ$1,Solver!$C$1:$CA$1,0),FALSE)=1,"Captain",""),"")</f>
        <v/>
      </c>
      <c r="BR29" s="391" t="str">
        <f>IFERROR(IF(VLOOKUP($BK29,Solver!$C$1:$CA$524,MATCH(BR$1,Solver!$C$1:$CA$1,0),FALSE)=1,"Buy",""),"")</f>
        <v/>
      </c>
      <c r="BS29" s="391" t="str">
        <f>IFERROR(IF(VLOOKUP($BK29,Solver!$C$1:$CA$524,MATCH(BS$1,Solver!$C$1:$CA$1,0),FALSE)=1,"Sell",""),"")</f>
        <v/>
      </c>
      <c r="BU29" s="388" t="str">
        <f>IFERROR(INDEX(Solver!$D:$D,MATCH($BW29,Solver!$C:$C,0)),"")</f>
        <v/>
      </c>
      <c r="BV29" s="389" t="str">
        <f>IFERROR(INDEX(Solver!$B:$B,MATCH($BW29,Solver!$C:$C,0)),"")</f>
        <v/>
      </c>
      <c r="BW29" s="389" t="str">
        <f>IF(Solver!DD29="","",Solver!DD29)</f>
        <v/>
      </c>
      <c r="BX29" s="390" t="str">
        <f>IFERROR(INDEX(Solver!$E:$E,MATCH($BW29,Solver!$C:$C,0)),"")</f>
        <v/>
      </c>
      <c r="BY29" s="390" t="str">
        <f>IFERROR(INDEX(Solver!$F:$F,MATCH($BW29,Solver!$C:$C,0)),"")</f>
        <v/>
      </c>
      <c r="BZ29" s="390" t="str">
        <f>IFERROR(VLOOKUP($BW29,Solver!$C$1:$CA$524,MATCH(BZ$1,Solver!$C$1:$CA$1,0),FALSE),"")</f>
        <v/>
      </c>
      <c r="CA29" s="391" t="str">
        <f>IFERROR(IF(VLOOKUP($BW29,Solver!$C$1:$CA$524,MATCH(CA$1,Solver!$C$1:$CA$1,0),FALSE)=1,"Starter",""),"")</f>
        <v/>
      </c>
      <c r="CB29" s="391" t="str">
        <f>IFERROR(IF(VLOOKUP($BW29,Solver!$C$1:$CA$524,MATCH(CB$1,Solver!$C$1:$CA$1,0),FALSE)=1,"Bench",""),"")</f>
        <v/>
      </c>
      <c r="CC29" s="391" t="str">
        <f>IFERROR(IF(VLOOKUP($BW29,Solver!$C$1:$CA$524,MATCH(CC$1,Solver!$C$1:$CA$1,0),FALSE)=1,"Captain",""),"")</f>
        <v/>
      </c>
      <c r="CD29" s="391" t="str">
        <f>IFERROR(IF(VLOOKUP($BW29,Solver!$C$1:$CA$524,MATCH(CD$1,Solver!$C$1:$CA$1,0),FALSE)=1,"Buy",""),"")</f>
        <v/>
      </c>
      <c r="CE29" s="391" t="str">
        <f>IFERROR(IF(VLOOKUP($BW29,Solver!$C$1:$CA$524,MATCH(CE$1,Solver!$C$1:$CA$1,0),FALSE)=1,"Sell",""),"")</f>
        <v/>
      </c>
      <c r="CF29" s="386"/>
      <c r="CG29" s="388" t="str">
        <f>IFERROR(INDEX(Solver!$D:$D,MATCH($CI29,Solver!$C:$C,0)),"")</f>
        <v/>
      </c>
      <c r="CH29" s="389" t="str">
        <f>IFERROR(INDEX(Solver!$B:$B,MATCH($CI29,Solver!$C:$C,0)),"")</f>
        <v/>
      </c>
      <c r="CI29" s="389" t="str">
        <f>IF(Solver!DE29="","",Solver!DE29)</f>
        <v/>
      </c>
      <c r="CJ29" s="390" t="str">
        <f>IFERROR(INDEX(Solver!$E:$E,MATCH($CI29,Solver!$C:$C,0)),"")</f>
        <v/>
      </c>
      <c r="CK29" s="390" t="str">
        <f>IFERROR(INDEX(Solver!$F:$F,MATCH($CI29,Solver!$C:$C,0)),"")</f>
        <v/>
      </c>
      <c r="CL29" s="390" t="str">
        <f>IFERROR(VLOOKUP($CI29,Solver!$C$1:$CA$524,MATCH(CL$1,Solver!$C$1:$CA$1,0),FALSE),"")</f>
        <v/>
      </c>
      <c r="CM29" s="391" t="str">
        <f>IFERROR(IF(VLOOKUP($CI29,Solver!$C$1:$CA$524,MATCH(CM$1,Solver!$C$1:$CA$1,0),FALSE)=1,"Starter",""),"")</f>
        <v/>
      </c>
      <c r="CN29" s="391" t="str">
        <f>IFERROR(IF(VLOOKUP($CI29,Solver!$C$1:$CA$524,MATCH(CN$1,Solver!$C$1:$CA$1,0),FALSE)=1,"Bench",""),"")</f>
        <v/>
      </c>
      <c r="CO29" s="391" t="str">
        <f>IFERROR(IF(VLOOKUP($CI29,Solver!$C$1:$CA$524,MATCH(CO$1,Solver!$C$1:$CA$1,0),FALSE)=1,"Captain",""),"")</f>
        <v/>
      </c>
      <c r="CP29" s="391" t="str">
        <f>IFERROR(IF(VLOOKUP($CI29,Solver!$C$1:$CA$524,MATCH(CP$1,Solver!$C$1:$CA$1,0),FALSE)=1,"Buy",""),"")</f>
        <v/>
      </c>
      <c r="CQ29" s="391" t="str">
        <f>IFERROR(IF(VLOOKUP($CI29,Solver!$C$1:$CA$524,MATCH(CQ$1,Solver!$C$1:$CA$1,0),FALSE)=1,"Sell",""),"")</f>
        <v/>
      </c>
    </row>
    <row r="30" spans="1:95" x14ac:dyDescent="0.25">
      <c r="A30" s="388" t="str">
        <f>IFERROR(INDEX(Solver!$D:$D,MATCH($C30,Solver!$C:$C,0)),"")</f>
        <v/>
      </c>
      <c r="B30" s="392" t="str">
        <f>IFERROR(INDEX(Solver!$B:$B,MATCH($C30,Solver!$C:$C,0)),"")</f>
        <v/>
      </c>
      <c r="C30" s="392" t="str">
        <f>IF(Solver!CX30="","",Solver!CX30)</f>
        <v/>
      </c>
      <c r="D30" s="393" t="str">
        <f>IFERROR(INDEX(Solver!$E:$E,MATCH($C30,Solver!$C:$C,0)),"")</f>
        <v/>
      </c>
      <c r="E30" s="393" t="str">
        <f>IFERROR(INDEX(Solver!$F:$F,MATCH($C30,Solver!$C:$C,0)),"")</f>
        <v/>
      </c>
      <c r="F30" s="393" t="str">
        <f>IFERROR(VLOOKUP($C30,Solver!$C$1:$CA$524,MATCH(F$1,Solver!$C$1:$CA$1,0),FALSE),"")</f>
        <v/>
      </c>
      <c r="G30" s="394" t="str">
        <f>IFERROR(IF(VLOOKUP($C30,Solver!$C$1:$CA$524,MATCH(G$1,Solver!$C$1:$CA$1,0),FALSE)=1,"Starter",""),"")</f>
        <v/>
      </c>
      <c r="H30" s="394" t="str">
        <f>IFERROR(IF(VLOOKUP($C30,Solver!$C$1:$CA$524,MATCH(H$1,Solver!$C$1:$CA$1,0),FALSE)=1,"Bench",""),"")</f>
        <v/>
      </c>
      <c r="I30" s="394" t="str">
        <f>IFERROR(IF(VLOOKUP($C30,Solver!$C$1:$CA$524,MATCH(I$1,Solver!$C$1:$CA$1,0),FALSE)=1,"Captain",""),"")</f>
        <v/>
      </c>
      <c r="J30" s="394" t="str">
        <f>IFERROR(IF(VLOOKUP($C30,Solver!$C$1:$CA$524,MATCH(J$1,Solver!$C$1:$CA$1,0),FALSE)=1,"Buy",""),"")</f>
        <v/>
      </c>
      <c r="K30" s="394" t="str">
        <f>IFERROR(IF(VLOOKUP($C30,Solver!$C$1:$CA$524,MATCH(K$1,Solver!$C$1:$CA$1,0),FALSE)=1,"Sell",""),"")</f>
        <v/>
      </c>
      <c r="M30" s="388" t="str">
        <f>IFERROR(INDEX(Solver!$D:$D,MATCH($O30,Solver!$C:$C,0)),"")</f>
        <v/>
      </c>
      <c r="N30" s="392" t="str">
        <f>IFERROR(INDEX(Solver!$B:$B,MATCH($O30,Solver!$C:$C,0)),"")</f>
        <v/>
      </c>
      <c r="O30" s="392" t="str">
        <f>IF(Solver!CY30="","",Solver!CY30)</f>
        <v/>
      </c>
      <c r="P30" s="393" t="str">
        <f>IFERROR(INDEX(Solver!$E:$E,MATCH($O30,Solver!$C:$C,0)),"")</f>
        <v/>
      </c>
      <c r="Q30" s="393" t="str">
        <f>IFERROR(INDEX(Solver!$F:$F,MATCH($O30,Solver!$C:$C,0)),"")</f>
        <v/>
      </c>
      <c r="R30" s="393" t="str">
        <f>IFERROR(VLOOKUP($O30,Solver!$C$1:$CA$524,MATCH(R$1,Solver!$C$1:$CA$1,0),FALSE),"")</f>
        <v/>
      </c>
      <c r="S30" s="394" t="str">
        <f>IFERROR(IF(VLOOKUP($O30,Solver!$C$1:$CA$524,MATCH(S$1,Solver!$C$1:$CA$1,0),FALSE)=1,"Starter",""),"")</f>
        <v/>
      </c>
      <c r="T30" s="394" t="str">
        <f>IFERROR(IF(VLOOKUP($O30,Solver!$C$1:$CA$524,MATCH(T$1,Solver!$C$1:$CA$1,0),FALSE)=1,"Bench",""),"")</f>
        <v/>
      </c>
      <c r="U30" s="394" t="str">
        <f>IFERROR(IF(VLOOKUP($O30,Solver!$C$1:$CA$524,MATCH(U$1,Solver!$C$1:$CA$1,0),FALSE)=1,"Captain",""),"")</f>
        <v/>
      </c>
      <c r="V30" s="394" t="str">
        <f>IFERROR(IF(VLOOKUP($O30,Solver!$C$1:$CA$524,MATCH(V$1,Solver!$C$1:$CA$1,0),FALSE)=1,"Buy",""),"")</f>
        <v/>
      </c>
      <c r="W30" s="394" t="str">
        <f>IFERROR(IF(VLOOKUP($O30,Solver!$C$1:$CA$524,MATCH(W$1,Solver!$C$1:$CA$1,0),FALSE)=1,"Sell",""),"")</f>
        <v/>
      </c>
      <c r="Y30" s="388" t="str">
        <f>IFERROR(INDEX(Solver!$D:$D,MATCH($AA30,Solver!$C:$C,0)),"")</f>
        <v/>
      </c>
      <c r="Z30" s="392" t="str">
        <f>IFERROR(INDEX(Solver!$B:$B,MATCH($AA30,Solver!$C:$C,0)),"")</f>
        <v/>
      </c>
      <c r="AA30" s="392" t="str">
        <f>IF(Solver!CZ30="","",Solver!CZ30)</f>
        <v/>
      </c>
      <c r="AB30" s="393" t="str">
        <f>IFERROR(INDEX(Solver!$E:$E,MATCH($AA30,Solver!$C:$C,0)),"")</f>
        <v/>
      </c>
      <c r="AC30" s="393" t="str">
        <f>IFERROR(INDEX(Solver!$F:$F,MATCH($AA30,Solver!$C:$C,0)),"")</f>
        <v/>
      </c>
      <c r="AD30" s="393" t="str">
        <f>IFERROR(VLOOKUP($AA30,Solver!$C$1:$CA$524,MATCH(AD$1,Solver!$C$1:$CA$1,0),FALSE),"")</f>
        <v/>
      </c>
      <c r="AE30" s="394" t="str">
        <f>IFERROR(IF(VLOOKUP($AA30,Solver!$C$1:$CA$524,MATCH(AE$1,Solver!$C$1:$CA$1,0),FALSE)=1,"Starter",""),"")</f>
        <v/>
      </c>
      <c r="AF30" s="394" t="str">
        <f>IFERROR(IF(VLOOKUP($AA30,Solver!$C$1:$CA$524,MATCH(AF$1,Solver!$C$1:$CA$1,0),FALSE)=1,"Bench",""),"")</f>
        <v/>
      </c>
      <c r="AG30" s="394" t="str">
        <f>IFERROR(IF(VLOOKUP($AA30,Solver!$C$1:$CA$524,MATCH(AG$1,Solver!$C$1:$CA$1,0),FALSE)=1,"Captain",""),"")</f>
        <v/>
      </c>
      <c r="AH30" s="394" t="str">
        <f>IFERROR(IF(VLOOKUP($AA30,Solver!$C$1:$CA$524,MATCH(AH$1,Solver!$C$1:$CA$1,0),FALSE)=1,"Buy",""),"")</f>
        <v/>
      </c>
      <c r="AI30" s="394" t="str">
        <f>IFERROR(IF(VLOOKUP($AA30,Solver!$C$1:$CA$524,MATCH(AI$1,Solver!$C$1:$CA$1,0),FALSE)=1,"Sell",""),"")</f>
        <v/>
      </c>
      <c r="AK30" s="388" t="str">
        <f>IFERROR(INDEX(Solver!$D:$D,MATCH($AM30,Solver!$C:$C,0)),"")</f>
        <v/>
      </c>
      <c r="AL30" s="392" t="str">
        <f>IFERROR(INDEX(Solver!$B:$B,MATCH($AM30,Solver!$C:$C,0)),"")</f>
        <v/>
      </c>
      <c r="AM30" s="392" t="str">
        <f>IF(Solver!DA30="","",Solver!DA30)</f>
        <v/>
      </c>
      <c r="AN30" s="393" t="str">
        <f>IFERROR(INDEX(Solver!$E:$E,MATCH($AM30,Solver!$C:$C,0)),"")</f>
        <v/>
      </c>
      <c r="AO30" s="393" t="str">
        <f>IFERROR(INDEX(Solver!$F:$F,MATCH($AM30,Solver!$C:$C,0)),"")</f>
        <v/>
      </c>
      <c r="AP30" s="393" t="str">
        <f>IFERROR(VLOOKUP($AM30,Solver!$C$1:$CA$524,MATCH(AP$1,Solver!$C$1:$CA$1,0),FALSE),"")</f>
        <v/>
      </c>
      <c r="AQ30" s="394" t="str">
        <f>IFERROR(IF(VLOOKUP($AM30,Solver!$C$1:$CA$524,MATCH(AQ$1,Solver!$C$1:$CA$1,0),FALSE)=1,"Starter",""),"")</f>
        <v/>
      </c>
      <c r="AR30" s="394" t="str">
        <f>IFERROR(IF(VLOOKUP($AM30,Solver!$C$1:$CA$524,MATCH(AR$1,Solver!$C$1:$CA$1,0),FALSE)=1,"Bench",""),"")</f>
        <v/>
      </c>
      <c r="AS30" s="394" t="str">
        <f>IFERROR(IF(VLOOKUP($AM30,Solver!$C$1:$CA$524,MATCH(AS$1,Solver!$C$1:$CA$1,0),FALSE)=1,"Captain",""),"")</f>
        <v/>
      </c>
      <c r="AT30" s="394" t="str">
        <f>IFERROR(IF(VLOOKUP($AM30,Solver!$C$1:$CA$524,MATCH(AT$1,Solver!$C$1:$CA$1,0),FALSE)=1,"Buy",""),"")</f>
        <v/>
      </c>
      <c r="AU30" s="394" t="str">
        <f>IFERROR(IF(VLOOKUP($AM30,Solver!$C$1:$CA$524,MATCH(AU$1,Solver!$C$1:$CA$1,0),FALSE)=1,"Sell",""),"")</f>
        <v/>
      </c>
      <c r="AW30" s="388" t="str">
        <f>IFERROR(INDEX(Solver!$D:$D,MATCH($AY30,Solver!$C:$C,0)),"")</f>
        <v/>
      </c>
      <c r="AX30" s="392" t="str">
        <f>IFERROR(INDEX(Solver!$B:$B,MATCH($AY30,Solver!$C:$C,0)),"")</f>
        <v/>
      </c>
      <c r="AY30" s="392" t="str">
        <f>IF(Solver!DB30="","",Solver!DB30)</f>
        <v/>
      </c>
      <c r="AZ30" s="393" t="str">
        <f>IFERROR(INDEX(Solver!$E:$E,MATCH($AY30,Solver!$C:$C,0)),"")</f>
        <v/>
      </c>
      <c r="BA30" s="393" t="str">
        <f>IFERROR(INDEX(Solver!$F:$F,MATCH($AY30,Solver!$C:$C,0)),"")</f>
        <v/>
      </c>
      <c r="BB30" s="393" t="str">
        <f>IFERROR(VLOOKUP($AY30,Solver!$C$1:$CA$524,MATCH(BB$1,Solver!$C$1:$CA$1,0),FALSE),"")</f>
        <v/>
      </c>
      <c r="BC30" s="394" t="str">
        <f>IFERROR(IF(VLOOKUP($AY30,Solver!$C$1:$CA$524,MATCH(BC$1,Solver!$C$1:$CA$1,0),FALSE)=1,"Starter",""),"")</f>
        <v/>
      </c>
      <c r="BD30" s="394" t="str">
        <f>IFERROR(IF(VLOOKUP($AY30,Solver!$C$1:$CA$524,MATCH(BD$1,Solver!$C$1:$CA$1,0),FALSE)=1,"Bench",""),"")</f>
        <v/>
      </c>
      <c r="BE30" s="394" t="str">
        <f>IFERROR(IF(VLOOKUP($AY30,Solver!$C$1:$CA$524,MATCH(BE$1,Solver!$C$1:$CA$1,0),FALSE)=1,"Captain",""),"")</f>
        <v/>
      </c>
      <c r="BF30" s="394" t="str">
        <f>IFERROR(IF(VLOOKUP($AY30,Solver!$C$1:$CA$524,MATCH(BF$1,Solver!$C$1:$CA$1,0),FALSE)=1,"Buy",""),"")</f>
        <v/>
      </c>
      <c r="BG30" s="394" t="str">
        <f>IFERROR(IF(VLOOKUP($AY30,Solver!$C$1:$CA$524,MATCH(BG$1,Solver!$C$1:$CA$1,0),FALSE)=1,"Sell",""),"")</f>
        <v/>
      </c>
      <c r="BI30" s="388" t="str">
        <f>IFERROR(INDEX(Solver!$D:$D,MATCH($BK30,Solver!$C:$C,0)),"")</f>
        <v/>
      </c>
      <c r="BJ30" s="392" t="str">
        <f>IFERROR(INDEX(Solver!$B:$B,MATCH($BK30,Solver!$C:$C,0)),"")</f>
        <v/>
      </c>
      <c r="BK30" s="392" t="str">
        <f>IF(Solver!DC30="","",Solver!DC30)</f>
        <v/>
      </c>
      <c r="BL30" s="393" t="str">
        <f>IFERROR(INDEX(Solver!$E:$E,MATCH($BK30,Solver!$C:$C,0)),"")</f>
        <v/>
      </c>
      <c r="BM30" s="393" t="str">
        <f>IFERROR(INDEX(Solver!$F:$F,MATCH($BK30,Solver!$C:$C,0)),"")</f>
        <v/>
      </c>
      <c r="BN30" s="393" t="str">
        <f>IFERROR(VLOOKUP($BK30,Solver!$C$1:$CA$524,MATCH(BN$1,Solver!$C$1:$CA$1,0),FALSE),"")</f>
        <v/>
      </c>
      <c r="BO30" s="394" t="str">
        <f>IFERROR(IF(VLOOKUP($BK30,Solver!$C$1:$CA$524,MATCH(BO$1,Solver!$C$1:$CA$1,0),FALSE)=1,"Starter",""),"")</f>
        <v/>
      </c>
      <c r="BP30" s="394" t="str">
        <f>IFERROR(IF(VLOOKUP($BK30,Solver!$C$1:$CA$524,MATCH(BP$1,Solver!$C$1:$CA$1,0),FALSE)=1,"Bench",""),"")</f>
        <v/>
      </c>
      <c r="BQ30" s="394" t="str">
        <f>IFERROR(IF(VLOOKUP($BK30,Solver!$C$1:$CA$524,MATCH(BQ$1,Solver!$C$1:$CA$1,0),FALSE)=1,"Captain",""),"")</f>
        <v/>
      </c>
      <c r="BR30" s="394" t="str">
        <f>IFERROR(IF(VLOOKUP($BK30,Solver!$C$1:$CA$524,MATCH(BR$1,Solver!$C$1:$CA$1,0),FALSE)=1,"Buy",""),"")</f>
        <v/>
      </c>
      <c r="BS30" s="394" t="str">
        <f>IFERROR(IF(VLOOKUP($BK30,Solver!$C$1:$CA$524,MATCH(BS$1,Solver!$C$1:$CA$1,0),FALSE)=1,"Sell",""),"")</f>
        <v/>
      </c>
      <c r="BU30" s="388" t="str">
        <f>IFERROR(INDEX(Solver!$D:$D,MATCH($BW30,Solver!$C:$C,0)),"")</f>
        <v/>
      </c>
      <c r="BV30" s="392" t="str">
        <f>IFERROR(INDEX(Solver!$B:$B,MATCH($BW30,Solver!$C:$C,0)),"")</f>
        <v/>
      </c>
      <c r="BW30" s="392" t="str">
        <f>IF(Solver!DD30="","",Solver!DD30)</f>
        <v/>
      </c>
      <c r="BX30" s="393" t="str">
        <f>IFERROR(INDEX(Solver!$E:$E,MATCH($BW30,Solver!$C:$C,0)),"")</f>
        <v/>
      </c>
      <c r="BY30" s="393" t="str">
        <f>IFERROR(INDEX(Solver!$F:$F,MATCH($BW30,Solver!$C:$C,0)),"")</f>
        <v/>
      </c>
      <c r="BZ30" s="393" t="str">
        <f>IFERROR(VLOOKUP($BW30,Solver!$C$1:$CA$524,MATCH(BZ$1,Solver!$C$1:$CA$1,0),FALSE),"")</f>
        <v/>
      </c>
      <c r="CA30" s="394" t="str">
        <f>IFERROR(IF(VLOOKUP($BW30,Solver!$C$1:$CA$524,MATCH(CA$1,Solver!$C$1:$CA$1,0),FALSE)=1,"Starter",""),"")</f>
        <v/>
      </c>
      <c r="CB30" s="394" t="str">
        <f>IFERROR(IF(VLOOKUP($BW30,Solver!$C$1:$CA$524,MATCH(CB$1,Solver!$C$1:$CA$1,0),FALSE)=1,"Bench",""),"")</f>
        <v/>
      </c>
      <c r="CC30" s="394" t="str">
        <f>IFERROR(IF(VLOOKUP($BW30,Solver!$C$1:$CA$524,MATCH(CC$1,Solver!$C$1:$CA$1,0),FALSE)=1,"Captain",""),"")</f>
        <v/>
      </c>
      <c r="CD30" s="394" t="str">
        <f>IFERROR(IF(VLOOKUP($BW30,Solver!$C$1:$CA$524,MATCH(CD$1,Solver!$C$1:$CA$1,0),FALSE)=1,"Buy",""),"")</f>
        <v/>
      </c>
      <c r="CE30" s="394" t="str">
        <f>IFERROR(IF(VLOOKUP($BW30,Solver!$C$1:$CA$524,MATCH(CE$1,Solver!$C$1:$CA$1,0),FALSE)=1,"Sell",""),"")</f>
        <v/>
      </c>
      <c r="CF30" s="386"/>
      <c r="CG30" s="388" t="str">
        <f>IFERROR(INDEX(Solver!$D:$D,MATCH($CI30,Solver!$C:$C,0)),"")</f>
        <v/>
      </c>
      <c r="CH30" s="392" t="str">
        <f>IFERROR(INDEX(Solver!$B:$B,MATCH($CI30,Solver!$C:$C,0)),"")</f>
        <v/>
      </c>
      <c r="CI30" s="392" t="str">
        <f>IF(Solver!DE30="","",Solver!DE30)</f>
        <v/>
      </c>
      <c r="CJ30" s="393" t="str">
        <f>IFERROR(INDEX(Solver!$E:$E,MATCH($CI30,Solver!$C:$C,0)),"")</f>
        <v/>
      </c>
      <c r="CK30" s="393" t="str">
        <f>IFERROR(INDEX(Solver!$F:$F,MATCH($CI30,Solver!$C:$C,0)),"")</f>
        <v/>
      </c>
      <c r="CL30" s="393" t="str">
        <f>IFERROR(VLOOKUP($CI30,Solver!$C$1:$CA$524,MATCH(CL$1,Solver!$C$1:$CA$1,0),FALSE),"")</f>
        <v/>
      </c>
      <c r="CM30" s="394" t="str">
        <f>IFERROR(IF(VLOOKUP($CI30,Solver!$C$1:$CA$524,MATCH(CM$1,Solver!$C$1:$CA$1,0),FALSE)=1,"Starter",""),"")</f>
        <v/>
      </c>
      <c r="CN30" s="394" t="str">
        <f>IFERROR(IF(VLOOKUP($CI30,Solver!$C$1:$CA$524,MATCH(CN$1,Solver!$C$1:$CA$1,0),FALSE)=1,"Bench",""),"")</f>
        <v/>
      </c>
      <c r="CO30" s="394" t="str">
        <f>IFERROR(IF(VLOOKUP($CI30,Solver!$C$1:$CA$524,MATCH(CO$1,Solver!$C$1:$CA$1,0),FALSE)=1,"Captain",""),"")</f>
        <v/>
      </c>
      <c r="CP30" s="394" t="str">
        <f>IFERROR(IF(VLOOKUP($CI30,Solver!$C$1:$CA$524,MATCH(CP$1,Solver!$C$1:$CA$1,0),FALSE)=1,"Buy",""),"")</f>
        <v/>
      </c>
      <c r="CQ30" s="394" t="str">
        <f>IFERROR(IF(VLOOKUP($CI30,Solver!$C$1:$CA$524,MATCH(CQ$1,Solver!$C$1:$CA$1,0),FALSE)=1,"Sell",""),"")</f>
        <v/>
      </c>
    </row>
    <row r="31" spans="1:95" x14ac:dyDescent="0.25">
      <c r="A31" s="388" t="str">
        <f>IFERROR(INDEX(Solver!$D:$D,MATCH($C31,Solver!$C:$C,0)),"")</f>
        <v/>
      </c>
      <c r="B31" s="389" t="str">
        <f>IFERROR(INDEX(Solver!$B:$B,MATCH($C31,Solver!$C:$C,0)),"")</f>
        <v/>
      </c>
      <c r="C31" s="389" t="str">
        <f>IF(Solver!CX31="","",Solver!CX31)</f>
        <v/>
      </c>
      <c r="D31" s="390" t="str">
        <f>IFERROR(INDEX(Solver!$E:$E,MATCH($C31,Solver!$C:$C,0)),"")</f>
        <v/>
      </c>
      <c r="E31" s="390" t="str">
        <f>IFERROR(INDEX(Solver!$F:$F,MATCH($C31,Solver!$C:$C,0)),"")</f>
        <v/>
      </c>
      <c r="F31" s="390" t="str">
        <f>IFERROR(VLOOKUP($C31,Solver!$C$1:$CA$524,MATCH(F$1,Solver!$C$1:$CA$1,0),FALSE),"")</f>
        <v/>
      </c>
      <c r="G31" s="391" t="str">
        <f>IFERROR(IF(VLOOKUP($C31,Solver!$C$1:$CA$524,MATCH(G$1,Solver!$C$1:$CA$1,0),FALSE)=1,"Starter",""),"")</f>
        <v/>
      </c>
      <c r="H31" s="391" t="str">
        <f>IFERROR(IF(VLOOKUP($C31,Solver!$C$1:$CA$524,MATCH(H$1,Solver!$C$1:$CA$1,0),FALSE)=1,"Bench",""),"")</f>
        <v/>
      </c>
      <c r="I31" s="391" t="str">
        <f>IFERROR(IF(VLOOKUP($C31,Solver!$C$1:$CA$524,MATCH(I$1,Solver!$C$1:$CA$1,0),FALSE)=1,"Captain",""),"")</f>
        <v/>
      </c>
      <c r="J31" s="391" t="str">
        <f>IFERROR(IF(VLOOKUP($C31,Solver!$C$1:$CA$524,MATCH(J$1,Solver!$C$1:$CA$1,0),FALSE)=1,"Buy",""),"")</f>
        <v/>
      </c>
      <c r="K31" s="391" t="str">
        <f>IFERROR(IF(VLOOKUP($C31,Solver!$C$1:$CA$524,MATCH(K$1,Solver!$C$1:$CA$1,0),FALSE)=1,"Sell",""),"")</f>
        <v/>
      </c>
      <c r="M31" s="388" t="str">
        <f>IFERROR(INDEX(Solver!$D:$D,MATCH($O31,Solver!$C:$C,0)),"")</f>
        <v/>
      </c>
      <c r="N31" s="389" t="str">
        <f>IFERROR(INDEX(Solver!$B:$B,MATCH($O31,Solver!$C:$C,0)),"")</f>
        <v/>
      </c>
      <c r="O31" s="389" t="str">
        <f>IF(Solver!CY31="","",Solver!CY31)</f>
        <v/>
      </c>
      <c r="P31" s="390" t="str">
        <f>IFERROR(INDEX(Solver!$E:$E,MATCH($O31,Solver!$C:$C,0)),"")</f>
        <v/>
      </c>
      <c r="Q31" s="390" t="str">
        <f>IFERROR(INDEX(Solver!$F:$F,MATCH($O31,Solver!$C:$C,0)),"")</f>
        <v/>
      </c>
      <c r="R31" s="390" t="str">
        <f>IFERROR(VLOOKUP($O31,Solver!$C$1:$CA$524,MATCH(R$1,Solver!$C$1:$CA$1,0),FALSE),"")</f>
        <v/>
      </c>
      <c r="S31" s="391" t="str">
        <f>IFERROR(IF(VLOOKUP($O31,Solver!$C$1:$CA$524,MATCH(S$1,Solver!$C$1:$CA$1,0),FALSE)=1,"Starter",""),"")</f>
        <v/>
      </c>
      <c r="T31" s="391" t="str">
        <f>IFERROR(IF(VLOOKUP($O31,Solver!$C$1:$CA$524,MATCH(T$1,Solver!$C$1:$CA$1,0),FALSE)=1,"Bench",""),"")</f>
        <v/>
      </c>
      <c r="U31" s="391" t="str">
        <f>IFERROR(IF(VLOOKUP($O31,Solver!$C$1:$CA$524,MATCH(U$1,Solver!$C$1:$CA$1,0),FALSE)=1,"Captain",""),"")</f>
        <v/>
      </c>
      <c r="V31" s="391" t="str">
        <f>IFERROR(IF(VLOOKUP($O31,Solver!$C$1:$CA$524,MATCH(V$1,Solver!$C$1:$CA$1,0),FALSE)=1,"Buy",""),"")</f>
        <v/>
      </c>
      <c r="W31" s="391" t="str">
        <f>IFERROR(IF(VLOOKUP($O31,Solver!$C$1:$CA$524,MATCH(W$1,Solver!$C$1:$CA$1,0),FALSE)=1,"Sell",""),"")</f>
        <v/>
      </c>
      <c r="Y31" s="388" t="str">
        <f>IFERROR(INDEX(Solver!$D:$D,MATCH($AA31,Solver!$C:$C,0)),"")</f>
        <v/>
      </c>
      <c r="Z31" s="389" t="str">
        <f>IFERROR(INDEX(Solver!$B:$B,MATCH($AA31,Solver!$C:$C,0)),"")</f>
        <v/>
      </c>
      <c r="AA31" s="389" t="str">
        <f>IF(Solver!CZ31="","",Solver!CZ31)</f>
        <v/>
      </c>
      <c r="AB31" s="390" t="str">
        <f>IFERROR(INDEX(Solver!$E:$E,MATCH($AA31,Solver!$C:$C,0)),"")</f>
        <v/>
      </c>
      <c r="AC31" s="390" t="str">
        <f>IFERROR(INDEX(Solver!$F:$F,MATCH($AA31,Solver!$C:$C,0)),"")</f>
        <v/>
      </c>
      <c r="AD31" s="390" t="str">
        <f>IFERROR(VLOOKUP($AA31,Solver!$C$1:$CA$524,MATCH(AD$1,Solver!$C$1:$CA$1,0),FALSE),"")</f>
        <v/>
      </c>
      <c r="AE31" s="391" t="str">
        <f>IFERROR(IF(VLOOKUP($AA31,Solver!$C$1:$CA$524,MATCH(AE$1,Solver!$C$1:$CA$1,0),FALSE)=1,"Starter",""),"")</f>
        <v/>
      </c>
      <c r="AF31" s="391" t="str">
        <f>IFERROR(IF(VLOOKUP($AA31,Solver!$C$1:$CA$524,MATCH(AF$1,Solver!$C$1:$CA$1,0),FALSE)=1,"Bench",""),"")</f>
        <v/>
      </c>
      <c r="AG31" s="391" t="str">
        <f>IFERROR(IF(VLOOKUP($AA31,Solver!$C$1:$CA$524,MATCH(AG$1,Solver!$C$1:$CA$1,0),FALSE)=1,"Captain",""),"")</f>
        <v/>
      </c>
      <c r="AH31" s="391" t="str">
        <f>IFERROR(IF(VLOOKUP($AA31,Solver!$C$1:$CA$524,MATCH(AH$1,Solver!$C$1:$CA$1,0),FALSE)=1,"Buy",""),"")</f>
        <v/>
      </c>
      <c r="AI31" s="391" t="str">
        <f>IFERROR(IF(VLOOKUP($AA31,Solver!$C$1:$CA$524,MATCH(AI$1,Solver!$C$1:$CA$1,0),FALSE)=1,"Sell",""),"")</f>
        <v/>
      </c>
      <c r="AK31" s="388" t="str">
        <f>IFERROR(INDEX(Solver!$D:$D,MATCH($AM31,Solver!$C:$C,0)),"")</f>
        <v/>
      </c>
      <c r="AL31" s="389" t="str">
        <f>IFERROR(INDEX(Solver!$B:$B,MATCH($AM31,Solver!$C:$C,0)),"")</f>
        <v/>
      </c>
      <c r="AM31" s="389" t="str">
        <f>IF(Solver!DA31="","",Solver!DA31)</f>
        <v/>
      </c>
      <c r="AN31" s="390" t="str">
        <f>IFERROR(INDEX(Solver!$E:$E,MATCH($AM31,Solver!$C:$C,0)),"")</f>
        <v/>
      </c>
      <c r="AO31" s="390" t="str">
        <f>IFERROR(INDEX(Solver!$F:$F,MATCH($AM31,Solver!$C:$C,0)),"")</f>
        <v/>
      </c>
      <c r="AP31" s="390" t="str">
        <f>IFERROR(VLOOKUP($AM31,Solver!$C$1:$CA$524,MATCH(AP$1,Solver!$C$1:$CA$1,0),FALSE),"")</f>
        <v/>
      </c>
      <c r="AQ31" s="391" t="str">
        <f>IFERROR(IF(VLOOKUP($AM31,Solver!$C$1:$CA$524,MATCH(AQ$1,Solver!$C$1:$CA$1,0),FALSE)=1,"Starter",""),"")</f>
        <v/>
      </c>
      <c r="AR31" s="391" t="str">
        <f>IFERROR(IF(VLOOKUP($AM31,Solver!$C$1:$CA$524,MATCH(AR$1,Solver!$C$1:$CA$1,0),FALSE)=1,"Bench",""),"")</f>
        <v/>
      </c>
      <c r="AS31" s="391" t="str">
        <f>IFERROR(IF(VLOOKUP($AM31,Solver!$C$1:$CA$524,MATCH(AS$1,Solver!$C$1:$CA$1,0),FALSE)=1,"Captain",""),"")</f>
        <v/>
      </c>
      <c r="AT31" s="391" t="str">
        <f>IFERROR(IF(VLOOKUP($AM31,Solver!$C$1:$CA$524,MATCH(AT$1,Solver!$C$1:$CA$1,0),FALSE)=1,"Buy",""),"")</f>
        <v/>
      </c>
      <c r="AU31" s="391" t="str">
        <f>IFERROR(IF(VLOOKUP($AM31,Solver!$C$1:$CA$524,MATCH(AU$1,Solver!$C$1:$CA$1,0),FALSE)=1,"Sell",""),"")</f>
        <v/>
      </c>
      <c r="AW31" s="388" t="str">
        <f>IFERROR(INDEX(Solver!$D:$D,MATCH($AY31,Solver!$C:$C,0)),"")</f>
        <v/>
      </c>
      <c r="AX31" s="389" t="str">
        <f>IFERROR(INDEX(Solver!$B:$B,MATCH($AY31,Solver!$C:$C,0)),"")</f>
        <v/>
      </c>
      <c r="AY31" s="389" t="str">
        <f>IF(Solver!DB31="","",Solver!DB31)</f>
        <v/>
      </c>
      <c r="AZ31" s="390" t="str">
        <f>IFERROR(INDEX(Solver!$E:$E,MATCH($AY31,Solver!$C:$C,0)),"")</f>
        <v/>
      </c>
      <c r="BA31" s="390" t="str">
        <f>IFERROR(INDEX(Solver!$F:$F,MATCH($AY31,Solver!$C:$C,0)),"")</f>
        <v/>
      </c>
      <c r="BB31" s="390" t="str">
        <f>IFERROR(VLOOKUP($AY31,Solver!$C$1:$CA$524,MATCH(BB$1,Solver!$C$1:$CA$1,0),FALSE),"")</f>
        <v/>
      </c>
      <c r="BC31" s="391" t="str">
        <f>IFERROR(IF(VLOOKUP($AY31,Solver!$C$1:$CA$524,MATCH(BC$1,Solver!$C$1:$CA$1,0),FALSE)=1,"Starter",""),"")</f>
        <v/>
      </c>
      <c r="BD31" s="391" t="str">
        <f>IFERROR(IF(VLOOKUP($AY31,Solver!$C$1:$CA$524,MATCH(BD$1,Solver!$C$1:$CA$1,0),FALSE)=1,"Bench",""),"")</f>
        <v/>
      </c>
      <c r="BE31" s="391" t="str">
        <f>IFERROR(IF(VLOOKUP($AY31,Solver!$C$1:$CA$524,MATCH(BE$1,Solver!$C$1:$CA$1,0),FALSE)=1,"Captain",""),"")</f>
        <v/>
      </c>
      <c r="BF31" s="391" t="str">
        <f>IFERROR(IF(VLOOKUP($AY31,Solver!$C$1:$CA$524,MATCH(BF$1,Solver!$C$1:$CA$1,0),FALSE)=1,"Buy",""),"")</f>
        <v/>
      </c>
      <c r="BG31" s="391" t="str">
        <f>IFERROR(IF(VLOOKUP($AY31,Solver!$C$1:$CA$524,MATCH(BG$1,Solver!$C$1:$CA$1,0),FALSE)=1,"Sell",""),"")</f>
        <v/>
      </c>
      <c r="BI31" s="388" t="str">
        <f>IFERROR(INDEX(Solver!$D:$D,MATCH($BK31,Solver!$C:$C,0)),"")</f>
        <v/>
      </c>
      <c r="BJ31" s="389" t="str">
        <f>IFERROR(INDEX(Solver!$B:$B,MATCH($BK31,Solver!$C:$C,0)),"")</f>
        <v/>
      </c>
      <c r="BK31" s="389" t="str">
        <f>IF(Solver!DC31="","",Solver!DC31)</f>
        <v/>
      </c>
      <c r="BL31" s="390" t="str">
        <f>IFERROR(INDEX(Solver!$E:$E,MATCH($BK31,Solver!$C:$C,0)),"")</f>
        <v/>
      </c>
      <c r="BM31" s="390" t="str">
        <f>IFERROR(INDEX(Solver!$F:$F,MATCH($BK31,Solver!$C:$C,0)),"")</f>
        <v/>
      </c>
      <c r="BN31" s="390" t="str">
        <f>IFERROR(VLOOKUP($BK31,Solver!$C$1:$CA$524,MATCH(BN$1,Solver!$C$1:$CA$1,0),FALSE),"")</f>
        <v/>
      </c>
      <c r="BO31" s="391" t="str">
        <f>IFERROR(IF(VLOOKUP($BK31,Solver!$C$1:$CA$524,MATCH(BO$1,Solver!$C$1:$CA$1,0),FALSE)=1,"Starter",""),"")</f>
        <v/>
      </c>
      <c r="BP31" s="391" t="str">
        <f>IFERROR(IF(VLOOKUP($BK31,Solver!$C$1:$CA$524,MATCH(BP$1,Solver!$C$1:$CA$1,0),FALSE)=1,"Bench",""),"")</f>
        <v/>
      </c>
      <c r="BQ31" s="391" t="str">
        <f>IFERROR(IF(VLOOKUP($BK31,Solver!$C$1:$CA$524,MATCH(BQ$1,Solver!$C$1:$CA$1,0),FALSE)=1,"Captain",""),"")</f>
        <v/>
      </c>
      <c r="BR31" s="391" t="str">
        <f>IFERROR(IF(VLOOKUP($BK31,Solver!$C$1:$CA$524,MATCH(BR$1,Solver!$C$1:$CA$1,0),FALSE)=1,"Buy",""),"")</f>
        <v/>
      </c>
      <c r="BS31" s="391" t="str">
        <f>IFERROR(IF(VLOOKUP($BK31,Solver!$C$1:$CA$524,MATCH(BS$1,Solver!$C$1:$CA$1,0),FALSE)=1,"Sell",""),"")</f>
        <v/>
      </c>
      <c r="BU31" s="388" t="str">
        <f>IFERROR(INDEX(Solver!$D:$D,MATCH($BW31,Solver!$C:$C,0)),"")</f>
        <v/>
      </c>
      <c r="BV31" s="389" t="str">
        <f>IFERROR(INDEX(Solver!$B:$B,MATCH($BW31,Solver!$C:$C,0)),"")</f>
        <v/>
      </c>
      <c r="BW31" s="389" t="str">
        <f>IF(Solver!DD31="","",Solver!DD31)</f>
        <v/>
      </c>
      <c r="BX31" s="390" t="str">
        <f>IFERROR(INDEX(Solver!$E:$E,MATCH($BW31,Solver!$C:$C,0)),"")</f>
        <v/>
      </c>
      <c r="BY31" s="390" t="str">
        <f>IFERROR(INDEX(Solver!$F:$F,MATCH($BW31,Solver!$C:$C,0)),"")</f>
        <v/>
      </c>
      <c r="BZ31" s="390" t="str">
        <f>IFERROR(VLOOKUP($BW31,Solver!$C$1:$CA$524,MATCH(BZ$1,Solver!$C$1:$CA$1,0),FALSE),"")</f>
        <v/>
      </c>
      <c r="CA31" s="391" t="str">
        <f>IFERROR(IF(VLOOKUP($BW31,Solver!$C$1:$CA$524,MATCH(CA$1,Solver!$C$1:$CA$1,0),FALSE)=1,"Starter",""),"")</f>
        <v/>
      </c>
      <c r="CB31" s="391" t="str">
        <f>IFERROR(IF(VLOOKUP($BW31,Solver!$C$1:$CA$524,MATCH(CB$1,Solver!$C$1:$CA$1,0),FALSE)=1,"Bench",""),"")</f>
        <v/>
      </c>
      <c r="CC31" s="391" t="str">
        <f>IFERROR(IF(VLOOKUP($BW31,Solver!$C$1:$CA$524,MATCH(CC$1,Solver!$C$1:$CA$1,0),FALSE)=1,"Captain",""),"")</f>
        <v/>
      </c>
      <c r="CD31" s="391" t="str">
        <f>IFERROR(IF(VLOOKUP($BW31,Solver!$C$1:$CA$524,MATCH(CD$1,Solver!$C$1:$CA$1,0),FALSE)=1,"Buy",""),"")</f>
        <v/>
      </c>
      <c r="CE31" s="391" t="str">
        <f>IFERROR(IF(VLOOKUP($BW31,Solver!$C$1:$CA$524,MATCH(CE$1,Solver!$C$1:$CA$1,0),FALSE)=1,"Sell",""),"")</f>
        <v/>
      </c>
      <c r="CF31" s="386"/>
      <c r="CG31" s="388" t="str">
        <f>IFERROR(INDEX(Solver!$D:$D,MATCH($CI31,Solver!$C:$C,0)),"")</f>
        <v/>
      </c>
      <c r="CH31" s="389" t="str">
        <f>IFERROR(INDEX(Solver!$B:$B,MATCH($CI31,Solver!$C:$C,0)),"")</f>
        <v/>
      </c>
      <c r="CI31" s="389" t="str">
        <f>IF(Solver!DE31="","",Solver!DE31)</f>
        <v/>
      </c>
      <c r="CJ31" s="390" t="str">
        <f>IFERROR(INDEX(Solver!$E:$E,MATCH($CI31,Solver!$C:$C,0)),"")</f>
        <v/>
      </c>
      <c r="CK31" s="390" t="str">
        <f>IFERROR(INDEX(Solver!$F:$F,MATCH($CI31,Solver!$C:$C,0)),"")</f>
        <v/>
      </c>
      <c r="CL31" s="390" t="str">
        <f>IFERROR(VLOOKUP($CI31,Solver!$C$1:$CA$524,MATCH(CL$1,Solver!$C$1:$CA$1,0),FALSE),"")</f>
        <v/>
      </c>
      <c r="CM31" s="391" t="str">
        <f>IFERROR(IF(VLOOKUP($CI31,Solver!$C$1:$CA$524,MATCH(CM$1,Solver!$C$1:$CA$1,0),FALSE)=1,"Starter",""),"")</f>
        <v/>
      </c>
      <c r="CN31" s="391" t="str">
        <f>IFERROR(IF(VLOOKUP($CI31,Solver!$C$1:$CA$524,MATCH(CN$1,Solver!$C$1:$CA$1,0),FALSE)=1,"Bench",""),"")</f>
        <v/>
      </c>
      <c r="CO31" s="391" t="str">
        <f>IFERROR(IF(VLOOKUP($CI31,Solver!$C$1:$CA$524,MATCH(CO$1,Solver!$C$1:$CA$1,0),FALSE)=1,"Captain",""),"")</f>
        <v/>
      </c>
      <c r="CP31" s="391" t="str">
        <f>IFERROR(IF(VLOOKUP($CI31,Solver!$C$1:$CA$524,MATCH(CP$1,Solver!$C$1:$CA$1,0),FALSE)=1,"Buy",""),"")</f>
        <v/>
      </c>
      <c r="CQ31" s="391" t="str">
        <f>IFERROR(IF(VLOOKUP($CI31,Solver!$C$1:$CA$524,MATCH(CQ$1,Solver!$C$1:$CA$1,0),FALSE)=1,"Sell",""),"")</f>
        <v/>
      </c>
    </row>
    <row r="32" spans="1:95" x14ac:dyDescent="0.25">
      <c r="A32" s="388" t="str">
        <f>IFERROR(INDEX(Solver!$D:$D,MATCH($C32,Solver!$C:$C,0)),"")</f>
        <v/>
      </c>
      <c r="B32" s="392" t="str">
        <f>IFERROR(INDEX(Solver!$B:$B,MATCH($C32,Solver!$C:$C,0)),"")</f>
        <v/>
      </c>
      <c r="C32" s="392" t="str">
        <f>IF(Solver!CX32="","",Solver!CX32)</f>
        <v/>
      </c>
      <c r="D32" s="393" t="str">
        <f>IFERROR(INDEX(Solver!$E:$E,MATCH($C32,Solver!$C:$C,0)),"")</f>
        <v/>
      </c>
      <c r="E32" s="393" t="str">
        <f>IFERROR(INDEX(Solver!$F:$F,MATCH($C32,Solver!$C:$C,0)),"")</f>
        <v/>
      </c>
      <c r="F32" s="393" t="str">
        <f>IFERROR(VLOOKUP($C32,Solver!$C$1:$CA$524,MATCH(F$1,Solver!$C$1:$CA$1,0),FALSE),"")</f>
        <v/>
      </c>
      <c r="G32" s="394" t="str">
        <f>IFERROR(IF(VLOOKUP($C32,Solver!$C$1:$CA$524,MATCH(G$1,Solver!$C$1:$CA$1,0),FALSE)=1,"Starter",""),"")</f>
        <v/>
      </c>
      <c r="H32" s="394" t="str">
        <f>IFERROR(IF(VLOOKUP($C32,Solver!$C$1:$CA$524,MATCH(H$1,Solver!$C$1:$CA$1,0),FALSE)=1,"Bench",""),"")</f>
        <v/>
      </c>
      <c r="I32" s="394" t="str">
        <f>IFERROR(IF(VLOOKUP($C32,Solver!$C$1:$CA$524,MATCH(I$1,Solver!$C$1:$CA$1,0),FALSE)=1,"Captain",""),"")</f>
        <v/>
      </c>
      <c r="J32" s="394" t="str">
        <f>IFERROR(IF(VLOOKUP($C32,Solver!$C$1:$CA$524,MATCH(J$1,Solver!$C$1:$CA$1,0),FALSE)=1,"Buy",""),"")</f>
        <v/>
      </c>
      <c r="K32" s="394" t="str">
        <f>IFERROR(IF(VLOOKUP($C32,Solver!$C$1:$CA$524,MATCH(K$1,Solver!$C$1:$CA$1,0),FALSE)=1,"Sell",""),"")</f>
        <v/>
      </c>
      <c r="M32" s="388" t="str">
        <f>IFERROR(INDEX(Solver!$D:$D,MATCH($O32,Solver!$C:$C,0)),"")</f>
        <v/>
      </c>
      <c r="N32" s="392" t="str">
        <f>IFERROR(INDEX(Solver!$B:$B,MATCH($O32,Solver!$C:$C,0)),"")</f>
        <v/>
      </c>
      <c r="O32" s="392" t="str">
        <f>IF(Solver!CY32="","",Solver!CY32)</f>
        <v/>
      </c>
      <c r="P32" s="393" t="str">
        <f>IFERROR(INDEX(Solver!$E:$E,MATCH($O32,Solver!$C:$C,0)),"")</f>
        <v/>
      </c>
      <c r="Q32" s="393" t="str">
        <f>IFERROR(INDEX(Solver!$F:$F,MATCH($O32,Solver!$C:$C,0)),"")</f>
        <v/>
      </c>
      <c r="R32" s="393" t="str">
        <f>IFERROR(VLOOKUP($O32,Solver!$C$1:$CA$524,MATCH(R$1,Solver!$C$1:$CA$1,0),FALSE),"")</f>
        <v/>
      </c>
      <c r="S32" s="394" t="str">
        <f>IFERROR(IF(VLOOKUP($O32,Solver!$C$1:$CA$524,MATCH(S$1,Solver!$C$1:$CA$1,0),FALSE)=1,"Starter",""),"")</f>
        <v/>
      </c>
      <c r="T32" s="394" t="str">
        <f>IFERROR(IF(VLOOKUP($O32,Solver!$C$1:$CA$524,MATCH(T$1,Solver!$C$1:$CA$1,0),FALSE)=1,"Bench",""),"")</f>
        <v/>
      </c>
      <c r="U32" s="394" t="str">
        <f>IFERROR(IF(VLOOKUP($O32,Solver!$C$1:$CA$524,MATCH(U$1,Solver!$C$1:$CA$1,0),FALSE)=1,"Captain",""),"")</f>
        <v/>
      </c>
      <c r="V32" s="394" t="str">
        <f>IFERROR(IF(VLOOKUP($O32,Solver!$C$1:$CA$524,MATCH(V$1,Solver!$C$1:$CA$1,0),FALSE)=1,"Buy",""),"")</f>
        <v/>
      </c>
      <c r="W32" s="394" t="str">
        <f>IFERROR(IF(VLOOKUP($O32,Solver!$C$1:$CA$524,MATCH(W$1,Solver!$C$1:$CA$1,0),FALSE)=1,"Sell",""),"")</f>
        <v/>
      </c>
      <c r="Y32" s="388" t="str">
        <f>IFERROR(INDEX(Solver!$D:$D,MATCH($AA32,Solver!$C:$C,0)),"")</f>
        <v/>
      </c>
      <c r="Z32" s="392" t="str">
        <f>IFERROR(INDEX(Solver!$B:$B,MATCH($AA32,Solver!$C:$C,0)),"")</f>
        <v/>
      </c>
      <c r="AA32" s="392" t="str">
        <f>IF(Solver!CZ32="","",Solver!CZ32)</f>
        <v/>
      </c>
      <c r="AB32" s="393" t="str">
        <f>IFERROR(INDEX(Solver!$E:$E,MATCH($AA32,Solver!$C:$C,0)),"")</f>
        <v/>
      </c>
      <c r="AC32" s="393" t="str">
        <f>IFERROR(INDEX(Solver!$F:$F,MATCH($AA32,Solver!$C:$C,0)),"")</f>
        <v/>
      </c>
      <c r="AD32" s="393" t="str">
        <f>IFERROR(VLOOKUP($AA32,Solver!$C$1:$CA$524,MATCH(AD$1,Solver!$C$1:$CA$1,0),FALSE),"")</f>
        <v/>
      </c>
      <c r="AE32" s="394" t="str">
        <f>IFERROR(IF(VLOOKUP($AA32,Solver!$C$1:$CA$524,MATCH(AE$1,Solver!$C$1:$CA$1,0),FALSE)=1,"Starter",""),"")</f>
        <v/>
      </c>
      <c r="AF32" s="394" t="str">
        <f>IFERROR(IF(VLOOKUP($AA32,Solver!$C$1:$CA$524,MATCH(AF$1,Solver!$C$1:$CA$1,0),FALSE)=1,"Bench",""),"")</f>
        <v/>
      </c>
      <c r="AG32" s="394" t="str">
        <f>IFERROR(IF(VLOOKUP($AA32,Solver!$C$1:$CA$524,MATCH(AG$1,Solver!$C$1:$CA$1,0),FALSE)=1,"Captain",""),"")</f>
        <v/>
      </c>
      <c r="AH32" s="394" t="str">
        <f>IFERROR(IF(VLOOKUP($AA32,Solver!$C$1:$CA$524,MATCH(AH$1,Solver!$C$1:$CA$1,0),FALSE)=1,"Buy",""),"")</f>
        <v/>
      </c>
      <c r="AI32" s="394" t="str">
        <f>IFERROR(IF(VLOOKUP($AA32,Solver!$C$1:$CA$524,MATCH(AI$1,Solver!$C$1:$CA$1,0),FALSE)=1,"Sell",""),"")</f>
        <v/>
      </c>
      <c r="AK32" s="388" t="str">
        <f>IFERROR(INDEX(Solver!$D:$D,MATCH($AM32,Solver!$C:$C,0)),"")</f>
        <v/>
      </c>
      <c r="AL32" s="392" t="str">
        <f>IFERROR(INDEX(Solver!$B:$B,MATCH($AM32,Solver!$C:$C,0)),"")</f>
        <v/>
      </c>
      <c r="AM32" s="392" t="str">
        <f>IF(Solver!DA32="","",Solver!DA32)</f>
        <v/>
      </c>
      <c r="AN32" s="393" t="str">
        <f>IFERROR(INDEX(Solver!$E:$E,MATCH($AM32,Solver!$C:$C,0)),"")</f>
        <v/>
      </c>
      <c r="AO32" s="393" t="str">
        <f>IFERROR(INDEX(Solver!$F:$F,MATCH($AM32,Solver!$C:$C,0)),"")</f>
        <v/>
      </c>
      <c r="AP32" s="393" t="str">
        <f>IFERROR(VLOOKUP($AM32,Solver!$C$1:$CA$524,MATCH(AP$1,Solver!$C$1:$CA$1,0),FALSE),"")</f>
        <v/>
      </c>
      <c r="AQ32" s="394" t="str">
        <f>IFERROR(IF(VLOOKUP($AM32,Solver!$C$1:$CA$524,MATCH(AQ$1,Solver!$C$1:$CA$1,0),FALSE)=1,"Starter",""),"")</f>
        <v/>
      </c>
      <c r="AR32" s="394" t="str">
        <f>IFERROR(IF(VLOOKUP($AM32,Solver!$C$1:$CA$524,MATCH(AR$1,Solver!$C$1:$CA$1,0),FALSE)=1,"Bench",""),"")</f>
        <v/>
      </c>
      <c r="AS32" s="394" t="str">
        <f>IFERROR(IF(VLOOKUP($AM32,Solver!$C$1:$CA$524,MATCH(AS$1,Solver!$C$1:$CA$1,0),FALSE)=1,"Captain",""),"")</f>
        <v/>
      </c>
      <c r="AT32" s="394" t="str">
        <f>IFERROR(IF(VLOOKUP($AM32,Solver!$C$1:$CA$524,MATCH(AT$1,Solver!$C$1:$CA$1,0),FALSE)=1,"Buy",""),"")</f>
        <v/>
      </c>
      <c r="AU32" s="394" t="str">
        <f>IFERROR(IF(VLOOKUP($AM32,Solver!$C$1:$CA$524,MATCH(AU$1,Solver!$C$1:$CA$1,0),FALSE)=1,"Sell",""),"")</f>
        <v/>
      </c>
      <c r="AW32" s="388" t="str">
        <f>IFERROR(INDEX(Solver!$D:$D,MATCH($AY32,Solver!$C:$C,0)),"")</f>
        <v/>
      </c>
      <c r="AX32" s="392" t="str">
        <f>IFERROR(INDEX(Solver!$B:$B,MATCH($AY32,Solver!$C:$C,0)),"")</f>
        <v/>
      </c>
      <c r="AY32" s="392" t="str">
        <f>IF(Solver!DB32="","",Solver!DB32)</f>
        <v/>
      </c>
      <c r="AZ32" s="393" t="str">
        <f>IFERROR(INDEX(Solver!$E:$E,MATCH($AY32,Solver!$C:$C,0)),"")</f>
        <v/>
      </c>
      <c r="BA32" s="393" t="str">
        <f>IFERROR(INDEX(Solver!$F:$F,MATCH($AY32,Solver!$C:$C,0)),"")</f>
        <v/>
      </c>
      <c r="BB32" s="393" t="str">
        <f>IFERROR(VLOOKUP($AY32,Solver!$C$1:$CA$524,MATCH(BB$1,Solver!$C$1:$CA$1,0),FALSE),"")</f>
        <v/>
      </c>
      <c r="BC32" s="394" t="str">
        <f>IFERROR(IF(VLOOKUP($AY32,Solver!$C$1:$CA$524,MATCH(BC$1,Solver!$C$1:$CA$1,0),FALSE)=1,"Starter",""),"")</f>
        <v/>
      </c>
      <c r="BD32" s="394" t="str">
        <f>IFERROR(IF(VLOOKUP($AY32,Solver!$C$1:$CA$524,MATCH(BD$1,Solver!$C$1:$CA$1,0),FALSE)=1,"Bench",""),"")</f>
        <v/>
      </c>
      <c r="BE32" s="394" t="str">
        <f>IFERROR(IF(VLOOKUP($AY32,Solver!$C$1:$CA$524,MATCH(BE$1,Solver!$C$1:$CA$1,0),FALSE)=1,"Captain",""),"")</f>
        <v/>
      </c>
      <c r="BF32" s="394" t="str">
        <f>IFERROR(IF(VLOOKUP($AY32,Solver!$C$1:$CA$524,MATCH(BF$1,Solver!$C$1:$CA$1,0),FALSE)=1,"Buy",""),"")</f>
        <v/>
      </c>
      <c r="BG32" s="394" t="str">
        <f>IFERROR(IF(VLOOKUP($AY32,Solver!$C$1:$CA$524,MATCH(BG$1,Solver!$C$1:$CA$1,0),FALSE)=1,"Sell",""),"")</f>
        <v/>
      </c>
      <c r="BI32" s="388" t="str">
        <f>IFERROR(INDEX(Solver!$D:$D,MATCH($BK32,Solver!$C:$C,0)),"")</f>
        <v/>
      </c>
      <c r="BJ32" s="392" t="str">
        <f>IFERROR(INDEX(Solver!$B:$B,MATCH($BK32,Solver!$C:$C,0)),"")</f>
        <v/>
      </c>
      <c r="BK32" s="392" t="str">
        <f>IF(Solver!DC32="","",Solver!DC32)</f>
        <v/>
      </c>
      <c r="BL32" s="393" t="str">
        <f>IFERROR(INDEX(Solver!$E:$E,MATCH($BK32,Solver!$C:$C,0)),"")</f>
        <v/>
      </c>
      <c r="BM32" s="393" t="str">
        <f>IFERROR(INDEX(Solver!$F:$F,MATCH($BK32,Solver!$C:$C,0)),"")</f>
        <v/>
      </c>
      <c r="BN32" s="393" t="str">
        <f>IFERROR(VLOOKUP($BK32,Solver!$C$1:$CA$524,MATCH(BN$1,Solver!$C$1:$CA$1,0),FALSE),"")</f>
        <v/>
      </c>
      <c r="BO32" s="394" t="str">
        <f>IFERROR(IF(VLOOKUP($BK32,Solver!$C$1:$CA$524,MATCH(BO$1,Solver!$C$1:$CA$1,0),FALSE)=1,"Starter",""),"")</f>
        <v/>
      </c>
      <c r="BP32" s="394" t="str">
        <f>IFERROR(IF(VLOOKUP($BK32,Solver!$C$1:$CA$524,MATCH(BP$1,Solver!$C$1:$CA$1,0),FALSE)=1,"Bench",""),"")</f>
        <v/>
      </c>
      <c r="BQ32" s="394" t="str">
        <f>IFERROR(IF(VLOOKUP($BK32,Solver!$C$1:$CA$524,MATCH(BQ$1,Solver!$C$1:$CA$1,0),FALSE)=1,"Captain",""),"")</f>
        <v/>
      </c>
      <c r="BR32" s="394" t="str">
        <f>IFERROR(IF(VLOOKUP($BK32,Solver!$C$1:$CA$524,MATCH(BR$1,Solver!$C$1:$CA$1,0),FALSE)=1,"Buy",""),"")</f>
        <v/>
      </c>
      <c r="BS32" s="394" t="str">
        <f>IFERROR(IF(VLOOKUP($BK32,Solver!$C$1:$CA$524,MATCH(BS$1,Solver!$C$1:$CA$1,0),FALSE)=1,"Sell",""),"")</f>
        <v/>
      </c>
      <c r="BU32" s="388" t="str">
        <f>IFERROR(INDEX(Solver!$D:$D,MATCH($BW32,Solver!$C:$C,0)),"")</f>
        <v/>
      </c>
      <c r="BV32" s="392" t="str">
        <f>IFERROR(INDEX(Solver!$B:$B,MATCH($BW32,Solver!$C:$C,0)),"")</f>
        <v/>
      </c>
      <c r="BW32" s="392" t="str">
        <f>IF(Solver!DD32="","",Solver!DD32)</f>
        <v/>
      </c>
      <c r="BX32" s="393" t="str">
        <f>IFERROR(INDEX(Solver!$E:$E,MATCH($BW32,Solver!$C:$C,0)),"")</f>
        <v/>
      </c>
      <c r="BY32" s="393" t="str">
        <f>IFERROR(INDEX(Solver!$F:$F,MATCH($BW32,Solver!$C:$C,0)),"")</f>
        <v/>
      </c>
      <c r="BZ32" s="393" t="str">
        <f>IFERROR(VLOOKUP($BW32,Solver!$C$1:$CA$524,MATCH(BZ$1,Solver!$C$1:$CA$1,0),FALSE),"")</f>
        <v/>
      </c>
      <c r="CA32" s="394" t="str">
        <f>IFERROR(IF(VLOOKUP($BW32,Solver!$C$1:$CA$524,MATCH(CA$1,Solver!$C$1:$CA$1,0),FALSE)=1,"Starter",""),"")</f>
        <v/>
      </c>
      <c r="CB32" s="394" t="str">
        <f>IFERROR(IF(VLOOKUP($BW32,Solver!$C$1:$CA$524,MATCH(CB$1,Solver!$C$1:$CA$1,0),FALSE)=1,"Bench",""),"")</f>
        <v/>
      </c>
      <c r="CC32" s="394" t="str">
        <f>IFERROR(IF(VLOOKUP($BW32,Solver!$C$1:$CA$524,MATCH(CC$1,Solver!$C$1:$CA$1,0),FALSE)=1,"Captain",""),"")</f>
        <v/>
      </c>
      <c r="CD32" s="394" t="str">
        <f>IFERROR(IF(VLOOKUP($BW32,Solver!$C$1:$CA$524,MATCH(CD$1,Solver!$C$1:$CA$1,0),FALSE)=1,"Buy",""),"")</f>
        <v/>
      </c>
      <c r="CE32" s="394" t="str">
        <f>IFERROR(IF(VLOOKUP($BW32,Solver!$C$1:$CA$524,MATCH(CE$1,Solver!$C$1:$CA$1,0),FALSE)=1,"Sell",""),"")</f>
        <v/>
      </c>
      <c r="CF32" s="386"/>
      <c r="CG32" s="388" t="str">
        <f>IFERROR(INDEX(Solver!$D:$D,MATCH($CI32,Solver!$C:$C,0)),"")</f>
        <v/>
      </c>
      <c r="CH32" s="392" t="str">
        <f>IFERROR(INDEX(Solver!$B:$B,MATCH($CI32,Solver!$C:$C,0)),"")</f>
        <v/>
      </c>
      <c r="CI32" s="392" t="str">
        <f>IF(Solver!DE32="","",Solver!DE32)</f>
        <v/>
      </c>
      <c r="CJ32" s="393" t="str">
        <f>IFERROR(INDEX(Solver!$E:$E,MATCH($CI32,Solver!$C:$C,0)),"")</f>
        <v/>
      </c>
      <c r="CK32" s="393" t="str">
        <f>IFERROR(INDEX(Solver!$F:$F,MATCH($CI32,Solver!$C:$C,0)),"")</f>
        <v/>
      </c>
      <c r="CL32" s="393" t="str">
        <f>IFERROR(VLOOKUP($CI32,Solver!$C$1:$CA$524,MATCH(CL$1,Solver!$C$1:$CA$1,0),FALSE),"")</f>
        <v/>
      </c>
      <c r="CM32" s="394" t="str">
        <f>IFERROR(IF(VLOOKUP($CI32,Solver!$C$1:$CA$524,MATCH(CM$1,Solver!$C$1:$CA$1,0),FALSE)=1,"Starter",""),"")</f>
        <v/>
      </c>
      <c r="CN32" s="394" t="str">
        <f>IFERROR(IF(VLOOKUP($CI32,Solver!$C$1:$CA$524,MATCH(CN$1,Solver!$C$1:$CA$1,0),FALSE)=1,"Bench",""),"")</f>
        <v/>
      </c>
      <c r="CO32" s="394" t="str">
        <f>IFERROR(IF(VLOOKUP($CI32,Solver!$C$1:$CA$524,MATCH(CO$1,Solver!$C$1:$CA$1,0),FALSE)=1,"Captain",""),"")</f>
        <v/>
      </c>
      <c r="CP32" s="394" t="str">
        <f>IFERROR(IF(VLOOKUP($CI32,Solver!$C$1:$CA$524,MATCH(CP$1,Solver!$C$1:$CA$1,0),FALSE)=1,"Buy",""),"")</f>
        <v/>
      </c>
      <c r="CQ32" s="394" t="str">
        <f>IFERROR(IF(VLOOKUP($CI32,Solver!$C$1:$CA$524,MATCH(CQ$1,Solver!$C$1:$CA$1,0),FALSE)=1,"Sell",""),"")</f>
        <v/>
      </c>
    </row>
    <row r="33" spans="1:95" x14ac:dyDescent="0.25">
      <c r="A33" s="388" t="str">
        <f>IFERROR(INDEX(Solver!$D:$D,MATCH($C33,Solver!$C:$C,0)),"")</f>
        <v/>
      </c>
      <c r="B33" s="389" t="str">
        <f>IFERROR(INDEX(Solver!$B:$B,MATCH($C33,Solver!$C:$C,0)),"")</f>
        <v/>
      </c>
      <c r="C33" s="389" t="str">
        <f>IF(Solver!CX33="","",Solver!CX33)</f>
        <v/>
      </c>
      <c r="D33" s="390" t="str">
        <f>IFERROR(INDEX(Solver!$E:$E,MATCH($C33,Solver!$C:$C,0)),"")</f>
        <v/>
      </c>
      <c r="E33" s="390" t="str">
        <f>IFERROR(INDEX(Solver!$F:$F,MATCH($C33,Solver!$C:$C,0)),"")</f>
        <v/>
      </c>
      <c r="F33" s="390" t="str">
        <f>IFERROR(VLOOKUP($C33,Solver!$C$1:$CA$524,MATCH(F$1,Solver!$C$1:$CA$1,0),FALSE),"")</f>
        <v/>
      </c>
      <c r="G33" s="391" t="str">
        <f>IFERROR(IF(VLOOKUP($C33,Solver!$C$1:$CA$524,MATCH(G$1,Solver!$C$1:$CA$1,0),FALSE)=1,"Starter",""),"")</f>
        <v/>
      </c>
      <c r="H33" s="391" t="str">
        <f>IFERROR(IF(VLOOKUP($C33,Solver!$C$1:$CA$524,MATCH(H$1,Solver!$C$1:$CA$1,0),FALSE)=1,"Bench",""),"")</f>
        <v/>
      </c>
      <c r="I33" s="391" t="str">
        <f>IFERROR(IF(VLOOKUP($C33,Solver!$C$1:$CA$524,MATCH(I$1,Solver!$C$1:$CA$1,0),FALSE)=1,"Captain",""),"")</f>
        <v/>
      </c>
      <c r="J33" s="391" t="str">
        <f>IFERROR(IF(VLOOKUP($C33,Solver!$C$1:$CA$524,MATCH(J$1,Solver!$C$1:$CA$1,0),FALSE)=1,"Buy",""),"")</f>
        <v/>
      </c>
      <c r="K33" s="391" t="str">
        <f>IFERROR(IF(VLOOKUP($C33,Solver!$C$1:$CA$524,MATCH(K$1,Solver!$C$1:$CA$1,0),FALSE)=1,"Sell",""),"")</f>
        <v/>
      </c>
      <c r="M33" s="388" t="str">
        <f>IFERROR(INDEX(Solver!$D:$D,MATCH($O33,Solver!$C:$C,0)),"")</f>
        <v/>
      </c>
      <c r="N33" s="389" t="str">
        <f>IFERROR(INDEX(Solver!$B:$B,MATCH($O33,Solver!$C:$C,0)),"")</f>
        <v/>
      </c>
      <c r="O33" s="389" t="str">
        <f>IF(Solver!CY33="","",Solver!CY33)</f>
        <v/>
      </c>
      <c r="P33" s="390" t="str">
        <f>IFERROR(INDEX(Solver!$E:$E,MATCH($O33,Solver!$C:$C,0)),"")</f>
        <v/>
      </c>
      <c r="Q33" s="390" t="str">
        <f>IFERROR(INDEX(Solver!$F:$F,MATCH($O33,Solver!$C:$C,0)),"")</f>
        <v/>
      </c>
      <c r="R33" s="390" t="str">
        <f>IFERROR(VLOOKUP($O33,Solver!$C$1:$CA$524,MATCH(R$1,Solver!$C$1:$CA$1,0),FALSE),"")</f>
        <v/>
      </c>
      <c r="S33" s="391" t="str">
        <f>IFERROR(IF(VLOOKUP($O33,Solver!$C$1:$CA$524,MATCH(S$1,Solver!$C$1:$CA$1,0),FALSE)=1,"Starter",""),"")</f>
        <v/>
      </c>
      <c r="T33" s="391" t="str">
        <f>IFERROR(IF(VLOOKUP($O33,Solver!$C$1:$CA$524,MATCH(T$1,Solver!$C$1:$CA$1,0),FALSE)=1,"Bench",""),"")</f>
        <v/>
      </c>
      <c r="U33" s="391" t="str">
        <f>IFERROR(IF(VLOOKUP($O33,Solver!$C$1:$CA$524,MATCH(U$1,Solver!$C$1:$CA$1,0),FALSE)=1,"Captain",""),"")</f>
        <v/>
      </c>
      <c r="V33" s="391" t="str">
        <f>IFERROR(IF(VLOOKUP($O33,Solver!$C$1:$CA$524,MATCH(V$1,Solver!$C$1:$CA$1,0),FALSE)=1,"Buy",""),"")</f>
        <v/>
      </c>
      <c r="W33" s="391" t="str">
        <f>IFERROR(IF(VLOOKUP($O33,Solver!$C$1:$CA$524,MATCH(W$1,Solver!$C$1:$CA$1,0),FALSE)=1,"Sell",""),"")</f>
        <v/>
      </c>
      <c r="Y33" s="388" t="str">
        <f>IFERROR(INDEX(Solver!$D:$D,MATCH($AA33,Solver!$C:$C,0)),"")</f>
        <v/>
      </c>
      <c r="Z33" s="389" t="str">
        <f>IFERROR(INDEX(Solver!$B:$B,MATCH($AA33,Solver!$C:$C,0)),"")</f>
        <v/>
      </c>
      <c r="AA33" s="389" t="str">
        <f>IF(Solver!CZ33="","",Solver!CZ33)</f>
        <v/>
      </c>
      <c r="AB33" s="390" t="str">
        <f>IFERROR(INDEX(Solver!$E:$E,MATCH($AA33,Solver!$C:$C,0)),"")</f>
        <v/>
      </c>
      <c r="AC33" s="390" t="str">
        <f>IFERROR(INDEX(Solver!$F:$F,MATCH($AA33,Solver!$C:$C,0)),"")</f>
        <v/>
      </c>
      <c r="AD33" s="390" t="str">
        <f>IFERROR(VLOOKUP($AA33,Solver!$C$1:$CA$524,MATCH(AD$1,Solver!$C$1:$CA$1,0),FALSE),"")</f>
        <v/>
      </c>
      <c r="AE33" s="391" t="str">
        <f>IFERROR(IF(VLOOKUP($AA33,Solver!$C$1:$CA$524,MATCH(AE$1,Solver!$C$1:$CA$1,0),FALSE)=1,"Starter",""),"")</f>
        <v/>
      </c>
      <c r="AF33" s="391" t="str">
        <f>IFERROR(IF(VLOOKUP($AA33,Solver!$C$1:$CA$524,MATCH(AF$1,Solver!$C$1:$CA$1,0),FALSE)=1,"Bench",""),"")</f>
        <v/>
      </c>
      <c r="AG33" s="391" t="str">
        <f>IFERROR(IF(VLOOKUP($AA33,Solver!$C$1:$CA$524,MATCH(AG$1,Solver!$C$1:$CA$1,0),FALSE)=1,"Captain",""),"")</f>
        <v/>
      </c>
      <c r="AH33" s="391" t="str">
        <f>IFERROR(IF(VLOOKUP($AA33,Solver!$C$1:$CA$524,MATCH(AH$1,Solver!$C$1:$CA$1,0),FALSE)=1,"Buy",""),"")</f>
        <v/>
      </c>
      <c r="AI33" s="391" t="str">
        <f>IFERROR(IF(VLOOKUP($AA33,Solver!$C$1:$CA$524,MATCH(AI$1,Solver!$C$1:$CA$1,0),FALSE)=1,"Sell",""),"")</f>
        <v/>
      </c>
      <c r="AK33" s="388" t="str">
        <f>IFERROR(INDEX(Solver!$D:$D,MATCH($AM33,Solver!$C:$C,0)),"")</f>
        <v/>
      </c>
      <c r="AL33" s="389" t="str">
        <f>IFERROR(INDEX(Solver!$B:$B,MATCH($AM33,Solver!$C:$C,0)),"")</f>
        <v/>
      </c>
      <c r="AM33" s="389" t="str">
        <f>IF(Solver!DA33="","",Solver!DA33)</f>
        <v/>
      </c>
      <c r="AN33" s="390" t="str">
        <f>IFERROR(INDEX(Solver!$E:$E,MATCH($AM33,Solver!$C:$C,0)),"")</f>
        <v/>
      </c>
      <c r="AO33" s="390" t="str">
        <f>IFERROR(INDEX(Solver!$F:$F,MATCH($AM33,Solver!$C:$C,0)),"")</f>
        <v/>
      </c>
      <c r="AP33" s="390" t="str">
        <f>IFERROR(VLOOKUP($AM33,Solver!$C$1:$CA$524,MATCH(AP$1,Solver!$C$1:$CA$1,0),FALSE),"")</f>
        <v/>
      </c>
      <c r="AQ33" s="391" t="str">
        <f>IFERROR(IF(VLOOKUP($AM33,Solver!$C$1:$CA$524,MATCH(AQ$1,Solver!$C$1:$CA$1,0),FALSE)=1,"Starter",""),"")</f>
        <v/>
      </c>
      <c r="AR33" s="391" t="str">
        <f>IFERROR(IF(VLOOKUP($AM33,Solver!$C$1:$CA$524,MATCH(AR$1,Solver!$C$1:$CA$1,0),FALSE)=1,"Bench",""),"")</f>
        <v/>
      </c>
      <c r="AS33" s="391" t="str">
        <f>IFERROR(IF(VLOOKUP($AM33,Solver!$C$1:$CA$524,MATCH(AS$1,Solver!$C$1:$CA$1,0),FALSE)=1,"Captain",""),"")</f>
        <v/>
      </c>
      <c r="AT33" s="391" t="str">
        <f>IFERROR(IF(VLOOKUP($AM33,Solver!$C$1:$CA$524,MATCH(AT$1,Solver!$C$1:$CA$1,0),FALSE)=1,"Buy",""),"")</f>
        <v/>
      </c>
      <c r="AU33" s="391" t="str">
        <f>IFERROR(IF(VLOOKUP($AM33,Solver!$C$1:$CA$524,MATCH(AU$1,Solver!$C$1:$CA$1,0),FALSE)=1,"Sell",""),"")</f>
        <v/>
      </c>
      <c r="AW33" s="388" t="str">
        <f>IFERROR(INDEX(Solver!$D:$D,MATCH($AY33,Solver!$C:$C,0)),"")</f>
        <v/>
      </c>
      <c r="AX33" s="389" t="str">
        <f>IFERROR(INDEX(Solver!$B:$B,MATCH($AY33,Solver!$C:$C,0)),"")</f>
        <v/>
      </c>
      <c r="AY33" s="389" t="str">
        <f>IF(Solver!DB33="","",Solver!DB33)</f>
        <v/>
      </c>
      <c r="AZ33" s="390" t="str">
        <f>IFERROR(INDEX(Solver!$E:$E,MATCH($AY33,Solver!$C:$C,0)),"")</f>
        <v/>
      </c>
      <c r="BA33" s="390" t="str">
        <f>IFERROR(INDEX(Solver!$F:$F,MATCH($AY33,Solver!$C:$C,0)),"")</f>
        <v/>
      </c>
      <c r="BB33" s="390" t="str">
        <f>IFERROR(VLOOKUP($AY33,Solver!$C$1:$CA$524,MATCH(BB$1,Solver!$C$1:$CA$1,0),FALSE),"")</f>
        <v/>
      </c>
      <c r="BC33" s="391" t="str">
        <f>IFERROR(IF(VLOOKUP($AY33,Solver!$C$1:$CA$524,MATCH(BC$1,Solver!$C$1:$CA$1,0),FALSE)=1,"Starter",""),"")</f>
        <v/>
      </c>
      <c r="BD33" s="391" t="str">
        <f>IFERROR(IF(VLOOKUP($AY33,Solver!$C$1:$CA$524,MATCH(BD$1,Solver!$C$1:$CA$1,0),FALSE)=1,"Bench",""),"")</f>
        <v/>
      </c>
      <c r="BE33" s="391" t="str">
        <f>IFERROR(IF(VLOOKUP($AY33,Solver!$C$1:$CA$524,MATCH(BE$1,Solver!$C$1:$CA$1,0),FALSE)=1,"Captain",""),"")</f>
        <v/>
      </c>
      <c r="BF33" s="391" t="str">
        <f>IFERROR(IF(VLOOKUP($AY33,Solver!$C$1:$CA$524,MATCH(BF$1,Solver!$C$1:$CA$1,0),FALSE)=1,"Buy",""),"")</f>
        <v/>
      </c>
      <c r="BG33" s="391" t="str">
        <f>IFERROR(IF(VLOOKUP($AY33,Solver!$C$1:$CA$524,MATCH(BG$1,Solver!$C$1:$CA$1,0),FALSE)=1,"Sell",""),"")</f>
        <v/>
      </c>
      <c r="BI33" s="388" t="str">
        <f>IFERROR(INDEX(Solver!$D:$D,MATCH($BK33,Solver!$C:$C,0)),"")</f>
        <v/>
      </c>
      <c r="BJ33" s="389" t="str">
        <f>IFERROR(INDEX(Solver!$B:$B,MATCH($BK33,Solver!$C:$C,0)),"")</f>
        <v/>
      </c>
      <c r="BK33" s="389" t="str">
        <f>IF(Solver!DC33="","",Solver!DC33)</f>
        <v/>
      </c>
      <c r="BL33" s="390" t="str">
        <f>IFERROR(INDEX(Solver!$E:$E,MATCH($BK33,Solver!$C:$C,0)),"")</f>
        <v/>
      </c>
      <c r="BM33" s="390" t="str">
        <f>IFERROR(INDEX(Solver!$F:$F,MATCH($BK33,Solver!$C:$C,0)),"")</f>
        <v/>
      </c>
      <c r="BN33" s="390" t="str">
        <f>IFERROR(VLOOKUP($BK33,Solver!$C$1:$CA$524,MATCH(BN$1,Solver!$C$1:$CA$1,0),FALSE),"")</f>
        <v/>
      </c>
      <c r="BO33" s="391" t="str">
        <f>IFERROR(IF(VLOOKUP($BK33,Solver!$C$1:$CA$524,MATCH(BO$1,Solver!$C$1:$CA$1,0),FALSE)=1,"Starter",""),"")</f>
        <v/>
      </c>
      <c r="BP33" s="391" t="str">
        <f>IFERROR(IF(VLOOKUP($BK33,Solver!$C$1:$CA$524,MATCH(BP$1,Solver!$C$1:$CA$1,0),FALSE)=1,"Bench",""),"")</f>
        <v/>
      </c>
      <c r="BQ33" s="391" t="str">
        <f>IFERROR(IF(VLOOKUP($BK33,Solver!$C$1:$CA$524,MATCH(BQ$1,Solver!$C$1:$CA$1,0),FALSE)=1,"Captain",""),"")</f>
        <v/>
      </c>
      <c r="BR33" s="391" t="str">
        <f>IFERROR(IF(VLOOKUP($BK33,Solver!$C$1:$CA$524,MATCH(BR$1,Solver!$C$1:$CA$1,0),FALSE)=1,"Buy",""),"")</f>
        <v/>
      </c>
      <c r="BS33" s="391" t="str">
        <f>IFERROR(IF(VLOOKUP($BK33,Solver!$C$1:$CA$524,MATCH(BS$1,Solver!$C$1:$CA$1,0),FALSE)=1,"Sell",""),"")</f>
        <v/>
      </c>
      <c r="BU33" s="388" t="str">
        <f>IFERROR(INDEX(Solver!$D:$D,MATCH($BW33,Solver!$C:$C,0)),"")</f>
        <v/>
      </c>
      <c r="BV33" s="389" t="str">
        <f>IFERROR(INDEX(Solver!$B:$B,MATCH($BW33,Solver!$C:$C,0)),"")</f>
        <v/>
      </c>
      <c r="BW33" s="389" t="str">
        <f>IF(Solver!DD33="","",Solver!DD33)</f>
        <v/>
      </c>
      <c r="BX33" s="390" t="str">
        <f>IFERROR(INDEX(Solver!$E:$E,MATCH($BW33,Solver!$C:$C,0)),"")</f>
        <v/>
      </c>
      <c r="BY33" s="390" t="str">
        <f>IFERROR(INDEX(Solver!$F:$F,MATCH($BW33,Solver!$C:$C,0)),"")</f>
        <v/>
      </c>
      <c r="BZ33" s="390" t="str">
        <f>IFERROR(VLOOKUP($BW33,Solver!$C$1:$CA$524,MATCH(BZ$1,Solver!$C$1:$CA$1,0),FALSE),"")</f>
        <v/>
      </c>
      <c r="CA33" s="391" t="str">
        <f>IFERROR(IF(VLOOKUP($BW33,Solver!$C$1:$CA$524,MATCH(CA$1,Solver!$C$1:$CA$1,0),FALSE)=1,"Starter",""),"")</f>
        <v/>
      </c>
      <c r="CB33" s="391" t="str">
        <f>IFERROR(IF(VLOOKUP($BW33,Solver!$C$1:$CA$524,MATCH(CB$1,Solver!$C$1:$CA$1,0),FALSE)=1,"Bench",""),"")</f>
        <v/>
      </c>
      <c r="CC33" s="391" t="str">
        <f>IFERROR(IF(VLOOKUP($BW33,Solver!$C$1:$CA$524,MATCH(CC$1,Solver!$C$1:$CA$1,0),FALSE)=1,"Captain",""),"")</f>
        <v/>
      </c>
      <c r="CD33" s="391" t="str">
        <f>IFERROR(IF(VLOOKUP($BW33,Solver!$C$1:$CA$524,MATCH(CD$1,Solver!$C$1:$CA$1,0),FALSE)=1,"Buy",""),"")</f>
        <v/>
      </c>
      <c r="CE33" s="391" t="str">
        <f>IFERROR(IF(VLOOKUP($BW33,Solver!$C$1:$CA$524,MATCH(CE$1,Solver!$C$1:$CA$1,0),FALSE)=1,"Sell",""),"")</f>
        <v/>
      </c>
      <c r="CF33" s="386"/>
      <c r="CG33" s="388" t="str">
        <f>IFERROR(INDEX(Solver!$D:$D,MATCH($CI33,Solver!$C:$C,0)),"")</f>
        <v/>
      </c>
      <c r="CH33" s="389" t="str">
        <f>IFERROR(INDEX(Solver!$B:$B,MATCH($CI33,Solver!$C:$C,0)),"")</f>
        <v/>
      </c>
      <c r="CI33" s="389" t="str">
        <f>IF(Solver!DE33="","",Solver!DE33)</f>
        <v/>
      </c>
      <c r="CJ33" s="390" t="str">
        <f>IFERROR(INDEX(Solver!$E:$E,MATCH($CI33,Solver!$C:$C,0)),"")</f>
        <v/>
      </c>
      <c r="CK33" s="390" t="str">
        <f>IFERROR(INDEX(Solver!$F:$F,MATCH($CI33,Solver!$C:$C,0)),"")</f>
        <v/>
      </c>
      <c r="CL33" s="390" t="str">
        <f>IFERROR(VLOOKUP($CI33,Solver!$C$1:$CA$524,MATCH(CL$1,Solver!$C$1:$CA$1,0),FALSE),"")</f>
        <v/>
      </c>
      <c r="CM33" s="391" t="str">
        <f>IFERROR(IF(VLOOKUP($CI33,Solver!$C$1:$CA$524,MATCH(CM$1,Solver!$C$1:$CA$1,0),FALSE)=1,"Starter",""),"")</f>
        <v/>
      </c>
      <c r="CN33" s="391" t="str">
        <f>IFERROR(IF(VLOOKUP($CI33,Solver!$C$1:$CA$524,MATCH(CN$1,Solver!$C$1:$CA$1,0),FALSE)=1,"Bench",""),"")</f>
        <v/>
      </c>
      <c r="CO33" s="391" t="str">
        <f>IFERROR(IF(VLOOKUP($CI33,Solver!$C$1:$CA$524,MATCH(CO$1,Solver!$C$1:$CA$1,0),FALSE)=1,"Captain",""),"")</f>
        <v/>
      </c>
      <c r="CP33" s="391" t="str">
        <f>IFERROR(IF(VLOOKUP($CI33,Solver!$C$1:$CA$524,MATCH(CP$1,Solver!$C$1:$CA$1,0),FALSE)=1,"Buy",""),"")</f>
        <v/>
      </c>
      <c r="CQ33" s="391" t="str">
        <f>IFERROR(IF(VLOOKUP($CI33,Solver!$C$1:$CA$524,MATCH(CQ$1,Solver!$C$1:$CA$1,0),FALSE)=1,"Sell",""),"")</f>
        <v/>
      </c>
    </row>
    <row r="34" spans="1:95" x14ac:dyDescent="0.25">
      <c r="A34" s="395" t="str">
        <f>IFERROR(INDEX(Solver!$D:$D,MATCH($C34,Solver!$C:$C,0)),"")</f>
        <v/>
      </c>
      <c r="B34" s="392" t="str">
        <f>IFERROR(INDEX(Solver!$B:$B,MATCH($C34,Solver!$C:$C,0)),"")</f>
        <v/>
      </c>
      <c r="C34" s="392" t="str">
        <f>IF(Solver!CX34="","",Solver!CX34)</f>
        <v/>
      </c>
      <c r="D34" s="393" t="str">
        <f>IFERROR(INDEX(Solver!$E:$E,MATCH($C34,Solver!$C:$C,0)),"")</f>
        <v/>
      </c>
      <c r="E34" s="393" t="str">
        <f>IFERROR(INDEX(Solver!$F:$F,MATCH($C34,Solver!$C:$C,0)),"")</f>
        <v/>
      </c>
      <c r="F34" s="393" t="str">
        <f>IFERROR(VLOOKUP($C34,Solver!$C$1:$CA$524,MATCH(F$1,Solver!$C$1:$CA$1,0),FALSE),"")</f>
        <v/>
      </c>
      <c r="G34" s="394" t="str">
        <f>IFERROR(IF(VLOOKUP($C34,Solver!$C$1:$CA$524,MATCH(G$1,Solver!$C$1:$CA$1,0),FALSE)=1,"Starter",""),"")</f>
        <v/>
      </c>
      <c r="H34" s="394" t="str">
        <f>IFERROR(IF(VLOOKUP($C34,Solver!$C$1:$CA$524,MATCH(H$1,Solver!$C$1:$CA$1,0),FALSE)=1,"Bench",""),"")</f>
        <v/>
      </c>
      <c r="I34" s="394" t="str">
        <f>IFERROR(IF(VLOOKUP($C34,Solver!$C$1:$CA$524,MATCH(I$1,Solver!$C$1:$CA$1,0),FALSE)=1,"Captain",""),"")</f>
        <v/>
      </c>
      <c r="J34" s="394" t="str">
        <f>IFERROR(IF(VLOOKUP($C34,Solver!$C$1:$CA$524,MATCH(J$1,Solver!$C$1:$CA$1,0),FALSE)=1,"Buy",""),"")</f>
        <v/>
      </c>
      <c r="K34" s="394" t="str">
        <f>IFERROR(IF(VLOOKUP($C34,Solver!$C$1:$CA$524,MATCH(K$1,Solver!$C$1:$CA$1,0),FALSE)=1,"Sell",""),"")</f>
        <v/>
      </c>
      <c r="CF34" s="386"/>
    </row>
    <row r="35" spans="1:95" x14ac:dyDescent="0.25">
      <c r="CF35" s="386"/>
    </row>
    <row r="36" spans="1:95" x14ac:dyDescent="0.25">
      <c r="CF36" s="386"/>
    </row>
    <row r="37" spans="1:95" x14ac:dyDescent="0.25">
      <c r="CF37" s="386"/>
    </row>
    <row r="42" spans="1:95" x14ac:dyDescent="0.25">
      <c r="D42" s="396"/>
      <c r="E42" s="396"/>
    </row>
  </sheetData>
  <conditionalFormatting sqref="A3:A34">
    <cfRule type="cellIs" dxfId="33" priority="39" stopIfTrue="1" operator="equal">
      <formula>"F"</formula>
    </cfRule>
    <cfRule type="cellIs" dxfId="32" priority="40" stopIfTrue="1" operator="equal">
      <formula>"M"</formula>
    </cfRule>
    <cfRule type="cellIs" dxfId="31" priority="41" stopIfTrue="1" operator="equal">
      <formula>"D"</formula>
    </cfRule>
    <cfRule type="cellIs" dxfId="30" priority="42" stopIfTrue="1" operator="equal">
      <formula>"G"</formula>
    </cfRule>
  </conditionalFormatting>
  <conditionalFormatting sqref="D3:E33 P3:Q33 CJ3:CK33">
    <cfRule type="colorScale" priority="43">
      <colorScale>
        <cfvo type="min"/>
        <cfvo type="percentile" val="50"/>
        <cfvo type="max"/>
        <color rgb="FF63BE7B"/>
        <color rgb="FFFCFCFF"/>
        <color rgb="FFF8696B"/>
      </colorScale>
    </cfRule>
  </conditionalFormatting>
  <conditionalFormatting sqref="M3:M33">
    <cfRule type="cellIs" dxfId="29" priority="31" stopIfTrue="1" operator="equal">
      <formula>"F"</formula>
    </cfRule>
    <cfRule type="cellIs" dxfId="28" priority="32" stopIfTrue="1" operator="equal">
      <formula>"M"</formula>
    </cfRule>
    <cfRule type="cellIs" dxfId="27" priority="33" stopIfTrue="1" operator="equal">
      <formula>"D"</formula>
    </cfRule>
    <cfRule type="cellIs" dxfId="26" priority="34" stopIfTrue="1" operator="equal">
      <formula>"G"</formula>
    </cfRule>
  </conditionalFormatting>
  <conditionalFormatting sqref="Y3:Y33">
    <cfRule type="cellIs" dxfId="25" priority="25" stopIfTrue="1" operator="equal">
      <formula>"F"</formula>
    </cfRule>
    <cfRule type="cellIs" dxfId="24" priority="26" stopIfTrue="1" operator="equal">
      <formula>"M"</formula>
    </cfRule>
    <cfRule type="cellIs" dxfId="23" priority="27" stopIfTrue="1" operator="equal">
      <formula>"D"</formula>
    </cfRule>
    <cfRule type="cellIs" dxfId="22" priority="28" stopIfTrue="1" operator="equal">
      <formula>"G"</formula>
    </cfRule>
  </conditionalFormatting>
  <conditionalFormatting sqref="AB3:AC33">
    <cfRule type="colorScale" priority="29">
      <colorScale>
        <cfvo type="min"/>
        <cfvo type="percentile" val="50"/>
        <cfvo type="max"/>
        <color rgb="FF63BE7B"/>
        <color rgb="FFFCFCFF"/>
        <color rgb="FFF8696B"/>
      </colorScale>
    </cfRule>
  </conditionalFormatting>
  <conditionalFormatting sqref="AD3:AD33">
    <cfRule type="colorScale" priority="30">
      <colorScale>
        <cfvo type="min"/>
        <cfvo type="percentile" val="50"/>
        <cfvo type="max"/>
        <color rgb="FFF8696B"/>
        <color rgb="FFFCFCFF"/>
        <color rgb="FF63BE7B"/>
      </colorScale>
    </cfRule>
  </conditionalFormatting>
  <conditionalFormatting sqref="AK3:AK33">
    <cfRule type="cellIs" dxfId="21" priority="19" stopIfTrue="1" operator="equal">
      <formula>"F"</formula>
    </cfRule>
    <cfRule type="cellIs" dxfId="20" priority="20" stopIfTrue="1" operator="equal">
      <formula>"M"</formula>
    </cfRule>
    <cfRule type="cellIs" dxfId="19" priority="21" stopIfTrue="1" operator="equal">
      <formula>"D"</formula>
    </cfRule>
    <cfRule type="cellIs" dxfId="18" priority="22" stopIfTrue="1" operator="equal">
      <formula>"G"</formula>
    </cfRule>
  </conditionalFormatting>
  <conditionalFormatting sqref="AN3:AO33">
    <cfRule type="colorScale" priority="23">
      <colorScale>
        <cfvo type="min"/>
        <cfvo type="percentile" val="50"/>
        <cfvo type="max"/>
        <color rgb="FF63BE7B"/>
        <color rgb="FFFCFCFF"/>
        <color rgb="FFF8696B"/>
      </colorScale>
    </cfRule>
  </conditionalFormatting>
  <conditionalFormatting sqref="AP3:AP33">
    <cfRule type="colorScale" priority="24">
      <colorScale>
        <cfvo type="min"/>
        <cfvo type="percentile" val="50"/>
        <cfvo type="max"/>
        <color rgb="FFF8696B"/>
        <color rgb="FFFCFCFF"/>
        <color rgb="FF63BE7B"/>
      </colorScale>
    </cfRule>
  </conditionalFormatting>
  <conditionalFormatting sqref="AW3:AW33">
    <cfRule type="cellIs" dxfId="17" priority="13" stopIfTrue="1" operator="equal">
      <formula>"F"</formula>
    </cfRule>
    <cfRule type="cellIs" dxfId="16" priority="14" stopIfTrue="1" operator="equal">
      <formula>"M"</formula>
    </cfRule>
    <cfRule type="cellIs" dxfId="15" priority="15" stopIfTrue="1" operator="equal">
      <formula>"D"</formula>
    </cfRule>
    <cfRule type="cellIs" dxfId="14" priority="16" stopIfTrue="1" operator="equal">
      <formula>"G"</formula>
    </cfRule>
  </conditionalFormatting>
  <conditionalFormatting sqref="AZ3:BA33">
    <cfRule type="colorScale" priority="17">
      <colorScale>
        <cfvo type="min"/>
        <cfvo type="percentile" val="50"/>
        <cfvo type="max"/>
        <color rgb="FF63BE7B"/>
        <color rgb="FFFCFCFF"/>
        <color rgb="FFF8696B"/>
      </colorScale>
    </cfRule>
  </conditionalFormatting>
  <conditionalFormatting sqref="BB3:BB33">
    <cfRule type="colorScale" priority="18">
      <colorScale>
        <cfvo type="min"/>
        <cfvo type="percentile" val="50"/>
        <cfvo type="max"/>
        <color rgb="FFF8696B"/>
        <color rgb="FFFCFCFF"/>
        <color rgb="FF63BE7B"/>
      </colorScale>
    </cfRule>
  </conditionalFormatting>
  <conditionalFormatting sqref="BI3:BI33">
    <cfRule type="cellIs" dxfId="13" priority="7" stopIfTrue="1" operator="equal">
      <formula>"F"</formula>
    </cfRule>
    <cfRule type="cellIs" dxfId="12" priority="8" stopIfTrue="1" operator="equal">
      <formula>"M"</formula>
    </cfRule>
    <cfRule type="cellIs" dxfId="11" priority="9" stopIfTrue="1" operator="equal">
      <formula>"D"</formula>
    </cfRule>
    <cfRule type="cellIs" dxfId="10" priority="10" stopIfTrue="1" operator="equal">
      <formula>"G"</formula>
    </cfRule>
  </conditionalFormatting>
  <conditionalFormatting sqref="BL3:BM33">
    <cfRule type="colorScale" priority="11">
      <colorScale>
        <cfvo type="min"/>
        <cfvo type="percentile" val="50"/>
        <cfvo type="max"/>
        <color rgb="FF63BE7B"/>
        <color rgb="FFFCFCFF"/>
        <color rgb="FFF8696B"/>
      </colorScale>
    </cfRule>
  </conditionalFormatting>
  <conditionalFormatting sqref="BN3:BN33">
    <cfRule type="colorScale" priority="12">
      <colorScale>
        <cfvo type="min"/>
        <cfvo type="percentile" val="50"/>
        <cfvo type="max"/>
        <color rgb="FFF8696B"/>
        <color rgb="FFFCFCFF"/>
        <color rgb="FF63BE7B"/>
      </colorScale>
    </cfRule>
  </conditionalFormatting>
  <conditionalFormatting sqref="BU3:BU33">
    <cfRule type="cellIs" dxfId="9" priority="1" stopIfTrue="1" operator="equal">
      <formula>"F"</formula>
    </cfRule>
    <cfRule type="cellIs" dxfId="8" priority="2" stopIfTrue="1" operator="equal">
      <formula>"M"</formula>
    </cfRule>
    <cfRule type="cellIs" dxfId="7" priority="3" stopIfTrue="1" operator="equal">
      <formula>"D"</formula>
    </cfRule>
    <cfRule type="cellIs" dxfId="6" priority="4" stopIfTrue="1" operator="equal">
      <formula>"G"</formula>
    </cfRule>
  </conditionalFormatting>
  <conditionalFormatting sqref="BX3:BY33">
    <cfRule type="colorScale" priority="5">
      <colorScale>
        <cfvo type="min"/>
        <cfvo type="percentile" val="50"/>
        <cfvo type="max"/>
        <color rgb="FF63BE7B"/>
        <color rgb="FFFCFCFF"/>
        <color rgb="FFF8696B"/>
      </colorScale>
    </cfRule>
  </conditionalFormatting>
  <conditionalFormatting sqref="BZ3:BZ33">
    <cfRule type="colorScale" priority="6">
      <colorScale>
        <cfvo type="min"/>
        <cfvo type="percentile" val="50"/>
        <cfvo type="max"/>
        <color rgb="FFF8696B"/>
        <color rgb="FFFCFCFF"/>
        <color rgb="FF63BE7B"/>
      </colorScale>
    </cfRule>
  </conditionalFormatting>
  <conditionalFormatting sqref="CG3:CG33">
    <cfRule type="cellIs" dxfId="5" priority="35" stopIfTrue="1" operator="equal">
      <formula>"F"</formula>
    </cfRule>
    <cfRule type="cellIs" dxfId="4" priority="36" stopIfTrue="1" operator="equal">
      <formula>"M"</formula>
    </cfRule>
    <cfRule type="cellIs" dxfId="3" priority="37" stopIfTrue="1" operator="equal">
      <formula>"D"</formula>
    </cfRule>
    <cfRule type="cellIs" dxfId="2" priority="38" stopIfTrue="1" operator="equal">
      <formula>"G"</formula>
    </cfRule>
  </conditionalFormatting>
  <conditionalFormatting sqref="CL3:CL33 R3:R33 F3:F33">
    <cfRule type="colorScale" priority="44">
      <colorScale>
        <cfvo type="min"/>
        <cfvo type="percentile" val="50"/>
        <cfvo type="max"/>
        <color rgb="FFF8696B"/>
        <color rgb="FFFCFCFF"/>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vt:i4>
      </vt:variant>
    </vt:vector>
  </HeadingPairs>
  <TitlesOfParts>
    <vt:vector size="21" baseType="lpstr">
      <vt:lpstr>Notes</vt:lpstr>
      <vt:lpstr>Calendar</vt:lpstr>
      <vt:lpstr>Fantasy Game Stats</vt:lpstr>
      <vt:lpstr>Fantasy Game Charts</vt:lpstr>
      <vt:lpstr>Fixtures Ratings</vt:lpstr>
      <vt:lpstr>Fixtures &amp; Results</vt:lpstr>
      <vt:lpstr>League Table</vt:lpstr>
      <vt:lpstr>Player Stats</vt:lpstr>
      <vt:lpstr>Data</vt:lpstr>
      <vt:lpstr>Data Xtab</vt:lpstr>
      <vt:lpstr>Data Xtab (Adj mins)</vt:lpstr>
      <vt:lpstr>GK Rotation</vt:lpstr>
      <vt:lpstr>Captains</vt:lpstr>
      <vt:lpstr>My Squad</vt:lpstr>
      <vt:lpstr>Solver</vt:lpstr>
      <vt:lpstr>Planner</vt:lpstr>
      <vt:lpstr>Captains!_FilterDatabase</vt:lpstr>
      <vt:lpstr>'Data Xtab'!_FilterDatabase</vt:lpstr>
      <vt:lpstr>'Data Xtab (Adj mins)'!_FilterDatabase</vt:lpstr>
      <vt:lpstr>'GK Rotation'!_FilterDatabase</vt:lpstr>
      <vt:lpstr>Solver!Extract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2023-08-20T12:09:30Z</dcterms:created>
  <dcterms:modified xsi:type="dcterms:W3CDTF">2024-10-29T19:45:58Z</dcterms:modified>
</cp:coreProperties>
</file>